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arcusono/Desktop/stocks/"/>
    </mc:Choice>
  </mc:AlternateContent>
  <xr:revisionPtr revIDLastSave="0" documentId="13_ncr:1_{FADF4E25-B497-1949-A401-2A688322B3FA}" xr6:coauthVersionLast="47" xr6:coauthVersionMax="47" xr10:uidLastSave="{00000000-0000-0000-0000-000000000000}"/>
  <bookViews>
    <workbookView xWindow="0" yWindow="760" windowWidth="34560" windowHeight="21580" xr2:uid="{94F083AD-5A4C-AD48-A1C7-68DDCDF721C3}"/>
  </bookViews>
  <sheets>
    <sheet name="Standings" sheetId="13" r:id="rId1"/>
    <sheet name="Matchups" sheetId="12" r:id="rId2"/>
    <sheet name="Draft" sheetId="9" r:id="rId3"/>
    <sheet name="Upload_Download" sheetId="15" r:id="rId4"/>
    <sheet name="GameRules" sheetId="10" r:id="rId5"/>
  </sheets>
  <definedNames>
    <definedName name="_xlnm._FilterDatabase" localSheetId="2" hidden="1">Upload_Download!$AE$3:$AN$123</definedName>
    <definedName name="_xlnm._FilterDatabase" localSheetId="0" hidden="1">Standings!$B$4:$F$28</definedName>
    <definedName name="_xlnm._FilterDatabase" localSheetId="3" hidden="1">Upload_Download!$G$3:$O$630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06" i="12" l="1"/>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MK265" i="12"/>
  <c r="MK264" i="12"/>
  <c r="MK263" i="12"/>
  <c r="MK262" i="12"/>
  <c r="MK261" i="12"/>
  <c r="MK260" i="12"/>
  <c r="MK259" i="12"/>
  <c r="MK258" i="12"/>
  <c r="MK257" i="12"/>
  <c r="MK256" i="12"/>
  <c r="MK255" i="12"/>
  <c r="MK254" i="12"/>
  <c r="MK253" i="12"/>
  <c r="MK252" i="12"/>
  <c r="MK251" i="12"/>
  <c r="MK250" i="12"/>
  <c r="MK249" i="12"/>
  <c r="MK248" i="12"/>
  <c r="MK247" i="12"/>
  <c r="MK246" i="12"/>
  <c r="MK245" i="12"/>
  <c r="MK244" i="12"/>
  <c r="MK243" i="12"/>
  <c r="MK242" i="12"/>
  <c r="MK240" i="12"/>
  <c r="MK239" i="12"/>
  <c r="MK238" i="12"/>
  <c r="MK237" i="12"/>
  <c r="MK236" i="12"/>
  <c r="MK235" i="12"/>
  <c r="MK234" i="12"/>
  <c r="MK233" i="12"/>
  <c r="MK232" i="12"/>
  <c r="MK231" i="12"/>
  <c r="MK230" i="12"/>
  <c r="MK229" i="12"/>
  <c r="MK228" i="12"/>
  <c r="MK227" i="12"/>
  <c r="MK226" i="12"/>
  <c r="MK225" i="12"/>
  <c r="MK224" i="12"/>
  <c r="MK223" i="12"/>
  <c r="MK222" i="12"/>
  <c r="MK221" i="12"/>
  <c r="MK220" i="12"/>
  <c r="MK219" i="12"/>
  <c r="MK218" i="12"/>
  <c r="MK217" i="12"/>
  <c r="MK215" i="12"/>
  <c r="MK214" i="12"/>
  <c r="MK213" i="12"/>
  <c r="MK212" i="12"/>
  <c r="MK211" i="12"/>
  <c r="MK210" i="12"/>
  <c r="MK209" i="12"/>
  <c r="MK208" i="12"/>
  <c r="MK207" i="12"/>
  <c r="MK206" i="12"/>
  <c r="MK205" i="12"/>
  <c r="MK204" i="12"/>
  <c r="MK203" i="12"/>
  <c r="MK202" i="12"/>
  <c r="MK201" i="12"/>
  <c r="MK200" i="12"/>
  <c r="MK199" i="12"/>
  <c r="MK198" i="12"/>
  <c r="MK197" i="12"/>
  <c r="MK196" i="12"/>
  <c r="MK195" i="12"/>
  <c r="MK194" i="12"/>
  <c r="MK193" i="12"/>
  <c r="MK192" i="12"/>
  <c r="MK190" i="12"/>
  <c r="MK189" i="12"/>
  <c r="MK188" i="12"/>
  <c r="MK187" i="12"/>
  <c r="MK186" i="12"/>
  <c r="MK185" i="12"/>
  <c r="MK184" i="12"/>
  <c r="MK183" i="12"/>
  <c r="MK182" i="12"/>
  <c r="MK181" i="12"/>
  <c r="MK180" i="12"/>
  <c r="MK179" i="12"/>
  <c r="MK178" i="12"/>
  <c r="MK177" i="12"/>
  <c r="MK176" i="12"/>
  <c r="MK175" i="12"/>
  <c r="MK174" i="12"/>
  <c r="MK173" i="12"/>
  <c r="MK172" i="12"/>
  <c r="MK171" i="12"/>
  <c r="MK170" i="12"/>
  <c r="MK169" i="12"/>
  <c r="MK168" i="12"/>
  <c r="MK167" i="12"/>
  <c r="LV265" i="12"/>
  <c r="LV264" i="12"/>
  <c r="LV263" i="12"/>
  <c r="LV262" i="12"/>
  <c r="LV261" i="12"/>
  <c r="LV260" i="12"/>
  <c r="LV259" i="12"/>
  <c r="LV258" i="12"/>
  <c r="LV257" i="12"/>
  <c r="LV256" i="12"/>
  <c r="LV255" i="12"/>
  <c r="LV254" i="12"/>
  <c r="LV253" i="12"/>
  <c r="LV252" i="12"/>
  <c r="LV251" i="12"/>
  <c r="LV250" i="12"/>
  <c r="LV249" i="12"/>
  <c r="LV248" i="12"/>
  <c r="LV247" i="12"/>
  <c r="LV246" i="12"/>
  <c r="LV245" i="12"/>
  <c r="LV244" i="12"/>
  <c r="LV243" i="12"/>
  <c r="LV242" i="12"/>
  <c r="LV240" i="12"/>
  <c r="LV239" i="12"/>
  <c r="LV238" i="12"/>
  <c r="LV237" i="12"/>
  <c r="LV236" i="12"/>
  <c r="LV235" i="12"/>
  <c r="LV234" i="12"/>
  <c r="LV233" i="12"/>
  <c r="LV232" i="12"/>
  <c r="LV231" i="12"/>
  <c r="LV230" i="12"/>
  <c r="LV229" i="12"/>
  <c r="LV228" i="12"/>
  <c r="LV227" i="12"/>
  <c r="LV226" i="12"/>
  <c r="LV225" i="12"/>
  <c r="LV224" i="12"/>
  <c r="LV223" i="12"/>
  <c r="LV222" i="12"/>
  <c r="LV221" i="12"/>
  <c r="LV220" i="12"/>
  <c r="LV219" i="12"/>
  <c r="LV218" i="12"/>
  <c r="LV217" i="12"/>
  <c r="LV215" i="12"/>
  <c r="LV214" i="12"/>
  <c r="LV213" i="12"/>
  <c r="LV212" i="12"/>
  <c r="LV211" i="12"/>
  <c r="LV210" i="12"/>
  <c r="LV209" i="12"/>
  <c r="LV208" i="12"/>
  <c r="LV207" i="12"/>
  <c r="LV206" i="12"/>
  <c r="LV205" i="12"/>
  <c r="LV204" i="12"/>
  <c r="LV203" i="12"/>
  <c r="LV202" i="12"/>
  <c r="LV201" i="12"/>
  <c r="LV200" i="12"/>
  <c r="LV199" i="12"/>
  <c r="LV198" i="12"/>
  <c r="LV197" i="12"/>
  <c r="LV196" i="12"/>
  <c r="LV195" i="12"/>
  <c r="LV194" i="12"/>
  <c r="LV193" i="12"/>
  <c r="LV192" i="12"/>
  <c r="LV190" i="12"/>
  <c r="LV189" i="12"/>
  <c r="LV188" i="12"/>
  <c r="LV187" i="12"/>
  <c r="LV186" i="12"/>
  <c r="LV185" i="12"/>
  <c r="LV184" i="12"/>
  <c r="LV183" i="12"/>
  <c r="LV182" i="12"/>
  <c r="LV181" i="12"/>
  <c r="LV180" i="12"/>
  <c r="LV179" i="12"/>
  <c r="LV178" i="12"/>
  <c r="LV177" i="12"/>
  <c r="LV176" i="12"/>
  <c r="LV175" i="12"/>
  <c r="LV174" i="12"/>
  <c r="LV173" i="12"/>
  <c r="LV172" i="12"/>
  <c r="LV171" i="12"/>
  <c r="LV170" i="12"/>
  <c r="LV169" i="12"/>
  <c r="LV168" i="12"/>
  <c r="LV167" i="12"/>
  <c r="LG265" i="12"/>
  <c r="LG264" i="12"/>
  <c r="LG263" i="12"/>
  <c r="LG262" i="12"/>
  <c r="LG261" i="12"/>
  <c r="LG260" i="12"/>
  <c r="LG259" i="12"/>
  <c r="LG258" i="12"/>
  <c r="LG257" i="12"/>
  <c r="LG256" i="12"/>
  <c r="LG255" i="12"/>
  <c r="LG254" i="12"/>
  <c r="LG253" i="12"/>
  <c r="LG252" i="12"/>
  <c r="LG251" i="12"/>
  <c r="LG250" i="12"/>
  <c r="LG249" i="12"/>
  <c r="LG248" i="12"/>
  <c r="LG247" i="12"/>
  <c r="LG246" i="12"/>
  <c r="LG245" i="12"/>
  <c r="LG244" i="12"/>
  <c r="LG243" i="12"/>
  <c r="LG242" i="12"/>
  <c r="LG240" i="12"/>
  <c r="LG239" i="12"/>
  <c r="LG238" i="12"/>
  <c r="LG237" i="12"/>
  <c r="LG236" i="12"/>
  <c r="LG235" i="12"/>
  <c r="LG234" i="12"/>
  <c r="LG233" i="12"/>
  <c r="LG232" i="12"/>
  <c r="LG231" i="12"/>
  <c r="LG230" i="12"/>
  <c r="LG229" i="12"/>
  <c r="LG228" i="12"/>
  <c r="LG227" i="12"/>
  <c r="LG226" i="12"/>
  <c r="LG225" i="12"/>
  <c r="LG224" i="12"/>
  <c r="LG223" i="12"/>
  <c r="LG222" i="12"/>
  <c r="LG221" i="12"/>
  <c r="LG220" i="12"/>
  <c r="LG219" i="12"/>
  <c r="LG218" i="12"/>
  <c r="LG217" i="12"/>
  <c r="LG215" i="12"/>
  <c r="LG214" i="12"/>
  <c r="LG213" i="12"/>
  <c r="LG212" i="12"/>
  <c r="LG211" i="12"/>
  <c r="LG210" i="12"/>
  <c r="LG209" i="12"/>
  <c r="LG208" i="12"/>
  <c r="LG207" i="12"/>
  <c r="LG206" i="12"/>
  <c r="LG205" i="12"/>
  <c r="LG204" i="12"/>
  <c r="LG203" i="12"/>
  <c r="LG202" i="12"/>
  <c r="LG201" i="12"/>
  <c r="LG200" i="12"/>
  <c r="LG199" i="12"/>
  <c r="LG198" i="12"/>
  <c r="LG197" i="12"/>
  <c r="LG196" i="12"/>
  <c r="LG195" i="12"/>
  <c r="LG194" i="12"/>
  <c r="LG193" i="12"/>
  <c r="LG192" i="12"/>
  <c r="LG190" i="12"/>
  <c r="LG189" i="12"/>
  <c r="LG188" i="12"/>
  <c r="LG187" i="12"/>
  <c r="LG186" i="12"/>
  <c r="LG185" i="12"/>
  <c r="LG184" i="12"/>
  <c r="LG183" i="12"/>
  <c r="LG182" i="12"/>
  <c r="LG181" i="12"/>
  <c r="LG180" i="12"/>
  <c r="LG179" i="12"/>
  <c r="LG178" i="12"/>
  <c r="LG177" i="12"/>
  <c r="LG176" i="12"/>
  <c r="LG175" i="12"/>
  <c r="LG174" i="12"/>
  <c r="LG173" i="12"/>
  <c r="LG172" i="12"/>
  <c r="LG171" i="12"/>
  <c r="LG170" i="12"/>
  <c r="LG169" i="12"/>
  <c r="LG168" i="12"/>
  <c r="LG167" i="12"/>
  <c r="KR265" i="12"/>
  <c r="KR264" i="12"/>
  <c r="KR263" i="12"/>
  <c r="KR262" i="12"/>
  <c r="KR261" i="12"/>
  <c r="KR260" i="12"/>
  <c r="KR259" i="12"/>
  <c r="KR258" i="12"/>
  <c r="KR257" i="12"/>
  <c r="KR256" i="12"/>
  <c r="KR255" i="12"/>
  <c r="KR254" i="12"/>
  <c r="KR253" i="12"/>
  <c r="KR252" i="12"/>
  <c r="KR251" i="12"/>
  <c r="KR250" i="12"/>
  <c r="KR249" i="12"/>
  <c r="KR248" i="12"/>
  <c r="KR247" i="12"/>
  <c r="KR246" i="12"/>
  <c r="KR245" i="12"/>
  <c r="KR244" i="12"/>
  <c r="KR243" i="12"/>
  <c r="KR242" i="12"/>
  <c r="KR240" i="12"/>
  <c r="KR239" i="12"/>
  <c r="KR238" i="12"/>
  <c r="KR237" i="12"/>
  <c r="KR236" i="12"/>
  <c r="KR235" i="12"/>
  <c r="KR234" i="12"/>
  <c r="KR233" i="12"/>
  <c r="KR232" i="12"/>
  <c r="KR231" i="12"/>
  <c r="KR230" i="12"/>
  <c r="KR229" i="12"/>
  <c r="KR228" i="12"/>
  <c r="KR227" i="12"/>
  <c r="KR226" i="12"/>
  <c r="KR225" i="12"/>
  <c r="KR224" i="12"/>
  <c r="KR223" i="12"/>
  <c r="KR222" i="12"/>
  <c r="KR221" i="12"/>
  <c r="KR220" i="12"/>
  <c r="KR219" i="12"/>
  <c r="KR218" i="12"/>
  <c r="KR217" i="12"/>
  <c r="KR215" i="12"/>
  <c r="KR214" i="12"/>
  <c r="KR213" i="12"/>
  <c r="KR212" i="12"/>
  <c r="KR211" i="12"/>
  <c r="KR210" i="12"/>
  <c r="KR209" i="12"/>
  <c r="KR208" i="12"/>
  <c r="KR207" i="12"/>
  <c r="KR206" i="12"/>
  <c r="KR205" i="12"/>
  <c r="KR204" i="12"/>
  <c r="KR203" i="12"/>
  <c r="KR202" i="12"/>
  <c r="KR201" i="12"/>
  <c r="KR200" i="12"/>
  <c r="KR199" i="12"/>
  <c r="KR198" i="12"/>
  <c r="KR197" i="12"/>
  <c r="KR196" i="12"/>
  <c r="KR195" i="12"/>
  <c r="KR194" i="12"/>
  <c r="KR193" i="12"/>
  <c r="KR192" i="12"/>
  <c r="KR190" i="12"/>
  <c r="KR189" i="12"/>
  <c r="KR188" i="12"/>
  <c r="KR187" i="12"/>
  <c r="KR186" i="12"/>
  <c r="KR185" i="12"/>
  <c r="KR184" i="12"/>
  <c r="KR183" i="12"/>
  <c r="KR182" i="12"/>
  <c r="KR181" i="12"/>
  <c r="KR180" i="12"/>
  <c r="KR179" i="12"/>
  <c r="KR178" i="12"/>
  <c r="KR177" i="12"/>
  <c r="KR176" i="12"/>
  <c r="KR175" i="12"/>
  <c r="KR174" i="12"/>
  <c r="KR173" i="12"/>
  <c r="KR172" i="12"/>
  <c r="KR171" i="12"/>
  <c r="KR170" i="12"/>
  <c r="KR169" i="12"/>
  <c r="KR168" i="12"/>
  <c r="KR167" i="12"/>
  <c r="KC265" i="12"/>
  <c r="KC264" i="12"/>
  <c r="KC263" i="12"/>
  <c r="KC262" i="12"/>
  <c r="KC261" i="12"/>
  <c r="KC260" i="12"/>
  <c r="KC259" i="12"/>
  <c r="KC258" i="12"/>
  <c r="KC257" i="12"/>
  <c r="KC256" i="12"/>
  <c r="KC255" i="12"/>
  <c r="KC254" i="12"/>
  <c r="KC253" i="12"/>
  <c r="KC252" i="12"/>
  <c r="KC251" i="12"/>
  <c r="KC250" i="12"/>
  <c r="KC249" i="12"/>
  <c r="KC248" i="12"/>
  <c r="KC247" i="12"/>
  <c r="KC246" i="12"/>
  <c r="KC245" i="12"/>
  <c r="KC244" i="12"/>
  <c r="KC243" i="12"/>
  <c r="KC242" i="12"/>
  <c r="KC240" i="12"/>
  <c r="KC239" i="12"/>
  <c r="KC238" i="12"/>
  <c r="KC237" i="12"/>
  <c r="KC236" i="12"/>
  <c r="KC235" i="12"/>
  <c r="KC234" i="12"/>
  <c r="KC233" i="12"/>
  <c r="KC232" i="12"/>
  <c r="KC231" i="12"/>
  <c r="KC230" i="12"/>
  <c r="KC229" i="12"/>
  <c r="KC228" i="12"/>
  <c r="KC227" i="12"/>
  <c r="KC226" i="12"/>
  <c r="KC225" i="12"/>
  <c r="KC224" i="12"/>
  <c r="KC223" i="12"/>
  <c r="KC222" i="12"/>
  <c r="KC221" i="12"/>
  <c r="KC220" i="12"/>
  <c r="KC219" i="12"/>
  <c r="KC218" i="12"/>
  <c r="KC217" i="12"/>
  <c r="KC215" i="12"/>
  <c r="KC214" i="12"/>
  <c r="KC213" i="12"/>
  <c r="KC212" i="12"/>
  <c r="KC211" i="12"/>
  <c r="KC210" i="12"/>
  <c r="KC209" i="12"/>
  <c r="KC208" i="12"/>
  <c r="KC207" i="12"/>
  <c r="KC206" i="12"/>
  <c r="KC205" i="12"/>
  <c r="KC204" i="12"/>
  <c r="KC203" i="12"/>
  <c r="KC202" i="12"/>
  <c r="KC201" i="12"/>
  <c r="KC200" i="12"/>
  <c r="KC199" i="12"/>
  <c r="KC198" i="12"/>
  <c r="KC197" i="12"/>
  <c r="KC196" i="12"/>
  <c r="KC195" i="12"/>
  <c r="KC194" i="12"/>
  <c r="KC193" i="12"/>
  <c r="KC192" i="12"/>
  <c r="KC190" i="12"/>
  <c r="KC189" i="12"/>
  <c r="KC188" i="12"/>
  <c r="KC187" i="12"/>
  <c r="KC186" i="12"/>
  <c r="KC185" i="12"/>
  <c r="KC184" i="12"/>
  <c r="KC183" i="12"/>
  <c r="KC182" i="12"/>
  <c r="KC181" i="12"/>
  <c r="KC180" i="12"/>
  <c r="KC179" i="12"/>
  <c r="KC178" i="12"/>
  <c r="KC177" i="12"/>
  <c r="KC176" i="12"/>
  <c r="KC175" i="12"/>
  <c r="KC174" i="12"/>
  <c r="KC173" i="12"/>
  <c r="KC172" i="12"/>
  <c r="KC171" i="12"/>
  <c r="KC170" i="12"/>
  <c r="KC169" i="12"/>
  <c r="KC168" i="12"/>
  <c r="KC167" i="12"/>
  <c r="JN265" i="12"/>
  <c r="JN264" i="12"/>
  <c r="JN263" i="12"/>
  <c r="JN262" i="12"/>
  <c r="JN261" i="12"/>
  <c r="JN260" i="12"/>
  <c r="JN259" i="12"/>
  <c r="JN258" i="12"/>
  <c r="JN257" i="12"/>
  <c r="JN256" i="12"/>
  <c r="JN255" i="12"/>
  <c r="JN254" i="12"/>
  <c r="JN253" i="12"/>
  <c r="JN252" i="12"/>
  <c r="JN251" i="12"/>
  <c r="JN250" i="12"/>
  <c r="JN249" i="12"/>
  <c r="JN248" i="12"/>
  <c r="JN247" i="12"/>
  <c r="JN246" i="12"/>
  <c r="JN245" i="12"/>
  <c r="JN244" i="12"/>
  <c r="JN243" i="12"/>
  <c r="JN242" i="12"/>
  <c r="JN240" i="12"/>
  <c r="JN239" i="12"/>
  <c r="JN238" i="12"/>
  <c r="JN237" i="12"/>
  <c r="JN236" i="12"/>
  <c r="JN235" i="12"/>
  <c r="JN234" i="12"/>
  <c r="JN233" i="12"/>
  <c r="JN232" i="12"/>
  <c r="JN231" i="12"/>
  <c r="JN230" i="12"/>
  <c r="JN229" i="12"/>
  <c r="JN228" i="12"/>
  <c r="JN227" i="12"/>
  <c r="JN226" i="12"/>
  <c r="JN225" i="12"/>
  <c r="JN224" i="12"/>
  <c r="JN223" i="12"/>
  <c r="JN222" i="12"/>
  <c r="JN221" i="12"/>
  <c r="JN220" i="12"/>
  <c r="JN219" i="12"/>
  <c r="JN218" i="12"/>
  <c r="JN217" i="12"/>
  <c r="JN215" i="12"/>
  <c r="JN214" i="12"/>
  <c r="JN213" i="12"/>
  <c r="JN212" i="12"/>
  <c r="JN211" i="12"/>
  <c r="JN210" i="12"/>
  <c r="JN209" i="12"/>
  <c r="JN208" i="12"/>
  <c r="JN207" i="12"/>
  <c r="JN206" i="12"/>
  <c r="JN205" i="12"/>
  <c r="JN204" i="12"/>
  <c r="JN203" i="12"/>
  <c r="JN202" i="12"/>
  <c r="JN201" i="12"/>
  <c r="JN200" i="12"/>
  <c r="JN199" i="12"/>
  <c r="JN198" i="12"/>
  <c r="JN197" i="12"/>
  <c r="JN196" i="12"/>
  <c r="JN195" i="12"/>
  <c r="JN194" i="12"/>
  <c r="JN193" i="12"/>
  <c r="JN192" i="12"/>
  <c r="JN190" i="12"/>
  <c r="JN189" i="12"/>
  <c r="JN188" i="12"/>
  <c r="JN187" i="12"/>
  <c r="JN186" i="12"/>
  <c r="JN185" i="12"/>
  <c r="JN184" i="12"/>
  <c r="JN183" i="12"/>
  <c r="JN182" i="12"/>
  <c r="JN181" i="12"/>
  <c r="JN180" i="12"/>
  <c r="JN179" i="12"/>
  <c r="JN178" i="12"/>
  <c r="JN177" i="12"/>
  <c r="JN176" i="12"/>
  <c r="JN175" i="12"/>
  <c r="JN174" i="12"/>
  <c r="JN173" i="12"/>
  <c r="JN172" i="12"/>
  <c r="JN171" i="12"/>
  <c r="JN170" i="12"/>
  <c r="JN169" i="12"/>
  <c r="JN168" i="12"/>
  <c r="JN167" i="12"/>
  <c r="IY265" i="12"/>
  <c r="IY264" i="12"/>
  <c r="IY263" i="12"/>
  <c r="IY262" i="12"/>
  <c r="IY261" i="12"/>
  <c r="IY260" i="12"/>
  <c r="IY259" i="12"/>
  <c r="IY258" i="12"/>
  <c r="IY257" i="12"/>
  <c r="IY256" i="12"/>
  <c r="IY255" i="12"/>
  <c r="IY254" i="12"/>
  <c r="IY253" i="12"/>
  <c r="IY252" i="12"/>
  <c r="IY251" i="12"/>
  <c r="IY250" i="12"/>
  <c r="IY249" i="12"/>
  <c r="IY248" i="12"/>
  <c r="IY247" i="12"/>
  <c r="IY246" i="12"/>
  <c r="IY245" i="12"/>
  <c r="IY244" i="12"/>
  <c r="IY243" i="12"/>
  <c r="IY242" i="12"/>
  <c r="IY240" i="12"/>
  <c r="IY239" i="12"/>
  <c r="IY238" i="12"/>
  <c r="IY237" i="12"/>
  <c r="IY236" i="12"/>
  <c r="IY235" i="12"/>
  <c r="IY234" i="12"/>
  <c r="IY233" i="12"/>
  <c r="IY232" i="12"/>
  <c r="IY231" i="12"/>
  <c r="IY230" i="12"/>
  <c r="IY229" i="12"/>
  <c r="IY228" i="12"/>
  <c r="IY227" i="12"/>
  <c r="IY226" i="12"/>
  <c r="IY225" i="12"/>
  <c r="IY224" i="12"/>
  <c r="IY223" i="12"/>
  <c r="IY222" i="12"/>
  <c r="IY221" i="12"/>
  <c r="IY220" i="12"/>
  <c r="IY219" i="12"/>
  <c r="IY218" i="12"/>
  <c r="IY217" i="12"/>
  <c r="IY215" i="12"/>
  <c r="IY214" i="12"/>
  <c r="IY213" i="12"/>
  <c r="IY212" i="12"/>
  <c r="IY211" i="12"/>
  <c r="IY210" i="12"/>
  <c r="IY209" i="12"/>
  <c r="IY208" i="12"/>
  <c r="IY207" i="12"/>
  <c r="IY206" i="12"/>
  <c r="IY205" i="12"/>
  <c r="IY204" i="12"/>
  <c r="IY203" i="12"/>
  <c r="IY202" i="12"/>
  <c r="IY201" i="12"/>
  <c r="IY200" i="12"/>
  <c r="IY199" i="12"/>
  <c r="IY198" i="12"/>
  <c r="IY197" i="12"/>
  <c r="IY196" i="12"/>
  <c r="IY195" i="12"/>
  <c r="IY194" i="12"/>
  <c r="IY193" i="12"/>
  <c r="IY192" i="12"/>
  <c r="IY190" i="12"/>
  <c r="IY189" i="12"/>
  <c r="IY188" i="12"/>
  <c r="IY187" i="12"/>
  <c r="IY186" i="12"/>
  <c r="IY185" i="12"/>
  <c r="IY184" i="12"/>
  <c r="IY183" i="12"/>
  <c r="IY182" i="12"/>
  <c r="IY181" i="12"/>
  <c r="IY180" i="12"/>
  <c r="IY179" i="12"/>
  <c r="IY178" i="12"/>
  <c r="IY177" i="12"/>
  <c r="IY176" i="12"/>
  <c r="IY175" i="12"/>
  <c r="IY174" i="12"/>
  <c r="IY173" i="12"/>
  <c r="IY172" i="12"/>
  <c r="IY171" i="12"/>
  <c r="IY170" i="12"/>
  <c r="IY169" i="12"/>
  <c r="IY168" i="12"/>
  <c r="IY167" i="12"/>
  <c r="IJ265" i="12"/>
  <c r="IJ264" i="12"/>
  <c r="IJ263" i="12"/>
  <c r="IJ262" i="12"/>
  <c r="IJ261" i="12"/>
  <c r="IJ260" i="12"/>
  <c r="IJ259" i="12"/>
  <c r="IJ258" i="12"/>
  <c r="IJ257" i="12"/>
  <c r="IJ256" i="12"/>
  <c r="IJ255" i="12"/>
  <c r="IJ254" i="12"/>
  <c r="IJ253" i="12"/>
  <c r="IJ252" i="12"/>
  <c r="IJ251" i="12"/>
  <c r="IJ250" i="12"/>
  <c r="IJ249" i="12"/>
  <c r="IJ248" i="12"/>
  <c r="IJ247" i="12"/>
  <c r="IJ246" i="12"/>
  <c r="IJ245" i="12"/>
  <c r="IJ244" i="12"/>
  <c r="IJ243" i="12"/>
  <c r="IJ242" i="12"/>
  <c r="IJ240" i="12"/>
  <c r="IJ239" i="12"/>
  <c r="IJ238" i="12"/>
  <c r="IJ237" i="12"/>
  <c r="IJ236" i="12"/>
  <c r="IJ235" i="12"/>
  <c r="IJ234" i="12"/>
  <c r="IJ233" i="12"/>
  <c r="IJ232" i="12"/>
  <c r="IJ231" i="12"/>
  <c r="IJ230" i="12"/>
  <c r="IJ229" i="12"/>
  <c r="IJ228" i="12"/>
  <c r="IJ227" i="12"/>
  <c r="IJ226" i="12"/>
  <c r="IJ225" i="12"/>
  <c r="IJ224" i="12"/>
  <c r="IJ223" i="12"/>
  <c r="IJ222" i="12"/>
  <c r="IJ221" i="12"/>
  <c r="IJ220" i="12"/>
  <c r="IJ219" i="12"/>
  <c r="IJ218" i="12"/>
  <c r="IJ217" i="12"/>
  <c r="IJ215" i="12"/>
  <c r="IJ214" i="12"/>
  <c r="IJ213" i="12"/>
  <c r="IJ212" i="12"/>
  <c r="IJ211" i="12"/>
  <c r="IJ210" i="12"/>
  <c r="IJ209" i="12"/>
  <c r="IJ208" i="12"/>
  <c r="IJ207" i="12"/>
  <c r="IJ206" i="12"/>
  <c r="IJ205" i="12"/>
  <c r="IJ204" i="12"/>
  <c r="IJ203" i="12"/>
  <c r="IJ202" i="12"/>
  <c r="IJ201" i="12"/>
  <c r="IJ200" i="12"/>
  <c r="IJ199" i="12"/>
  <c r="IJ198" i="12"/>
  <c r="IJ197" i="12"/>
  <c r="IJ196" i="12"/>
  <c r="IJ195" i="12"/>
  <c r="IJ194" i="12"/>
  <c r="IJ193" i="12"/>
  <c r="IJ192" i="12"/>
  <c r="IJ190" i="12"/>
  <c r="IJ189" i="12"/>
  <c r="IJ188" i="12"/>
  <c r="IJ187" i="12"/>
  <c r="IJ186" i="12"/>
  <c r="IJ185" i="12"/>
  <c r="IJ184" i="12"/>
  <c r="IJ183" i="12"/>
  <c r="IJ182" i="12"/>
  <c r="IJ181" i="12"/>
  <c r="IJ180" i="12"/>
  <c r="IJ179" i="12"/>
  <c r="IJ178" i="12"/>
  <c r="IJ177" i="12"/>
  <c r="IJ176" i="12"/>
  <c r="IJ175" i="12"/>
  <c r="IJ174" i="12"/>
  <c r="IJ173" i="12"/>
  <c r="IJ172" i="12"/>
  <c r="IJ171" i="12"/>
  <c r="IJ170" i="12"/>
  <c r="IJ169" i="12"/>
  <c r="IJ168" i="12"/>
  <c r="IJ167" i="12"/>
  <c r="HU265" i="12"/>
  <c r="HU264" i="12"/>
  <c r="HU263" i="12"/>
  <c r="HU262" i="12"/>
  <c r="HU261" i="12"/>
  <c r="HU260" i="12"/>
  <c r="HU259" i="12"/>
  <c r="HU258" i="12"/>
  <c r="HU257" i="12"/>
  <c r="HU256" i="12"/>
  <c r="HU255" i="12"/>
  <c r="HU254" i="12"/>
  <c r="HU253" i="12"/>
  <c r="HU252" i="12"/>
  <c r="HU251" i="12"/>
  <c r="HU250" i="12"/>
  <c r="HU249" i="12"/>
  <c r="HU248" i="12"/>
  <c r="HU247" i="12"/>
  <c r="HU246" i="12"/>
  <c r="HU245" i="12"/>
  <c r="HU244" i="12"/>
  <c r="HU243" i="12"/>
  <c r="HU242" i="12"/>
  <c r="HU240" i="12"/>
  <c r="HU239" i="12"/>
  <c r="HU238" i="12"/>
  <c r="HU237" i="12"/>
  <c r="HU236" i="12"/>
  <c r="HU235" i="12"/>
  <c r="HU234" i="12"/>
  <c r="HU233" i="12"/>
  <c r="HU232" i="12"/>
  <c r="HU231" i="12"/>
  <c r="HU230" i="12"/>
  <c r="HU229" i="12"/>
  <c r="HU228" i="12"/>
  <c r="HU227" i="12"/>
  <c r="HU226" i="12"/>
  <c r="HU225" i="12"/>
  <c r="HU224" i="12"/>
  <c r="HU223" i="12"/>
  <c r="HU222" i="12"/>
  <c r="HU221" i="12"/>
  <c r="HU220" i="12"/>
  <c r="HU219" i="12"/>
  <c r="HU218" i="12"/>
  <c r="HU217" i="12"/>
  <c r="HU215" i="12"/>
  <c r="HU214" i="12"/>
  <c r="HU213" i="12"/>
  <c r="HU212" i="12"/>
  <c r="HU211" i="12"/>
  <c r="HU210" i="12"/>
  <c r="HU209" i="12"/>
  <c r="HU208" i="12"/>
  <c r="HU207" i="12"/>
  <c r="HU206" i="12"/>
  <c r="HU205" i="12"/>
  <c r="HU204" i="12"/>
  <c r="HU203" i="12"/>
  <c r="HU202" i="12"/>
  <c r="HU201" i="12"/>
  <c r="HU200" i="12"/>
  <c r="HU199" i="12"/>
  <c r="HU198" i="12"/>
  <c r="HU197" i="12"/>
  <c r="HU196" i="12"/>
  <c r="HU195" i="12"/>
  <c r="HU194" i="12"/>
  <c r="HU193" i="12"/>
  <c r="HU192" i="12"/>
  <c r="HU190" i="12"/>
  <c r="HU189" i="12"/>
  <c r="HU188" i="12"/>
  <c r="HU187" i="12"/>
  <c r="HU186" i="12"/>
  <c r="HU185" i="12"/>
  <c r="HU184" i="12"/>
  <c r="HU183" i="12"/>
  <c r="HU182" i="12"/>
  <c r="HU181" i="12"/>
  <c r="HU180" i="12"/>
  <c r="HU179" i="12"/>
  <c r="HU178" i="12"/>
  <c r="HU177" i="12"/>
  <c r="HU176" i="12"/>
  <c r="HU175" i="12"/>
  <c r="HU174" i="12"/>
  <c r="HU173" i="12"/>
  <c r="HU172" i="12"/>
  <c r="HU171" i="12"/>
  <c r="HU170" i="12"/>
  <c r="HU169" i="12"/>
  <c r="HU168" i="12"/>
  <c r="HU167" i="12"/>
  <c r="HF265" i="12"/>
  <c r="HF264" i="12"/>
  <c r="HF263" i="12"/>
  <c r="HF262" i="12"/>
  <c r="HF261" i="12"/>
  <c r="HF260" i="12"/>
  <c r="HF259" i="12"/>
  <c r="HF258" i="12"/>
  <c r="HF257" i="12"/>
  <c r="HF256" i="12"/>
  <c r="HF255" i="12"/>
  <c r="HF254" i="12"/>
  <c r="HF253" i="12"/>
  <c r="HF252" i="12"/>
  <c r="HF251" i="12"/>
  <c r="HF250" i="12"/>
  <c r="HF249" i="12"/>
  <c r="HF248" i="12"/>
  <c r="HF247" i="12"/>
  <c r="HF246" i="12"/>
  <c r="HF245" i="12"/>
  <c r="HF244" i="12"/>
  <c r="HF243" i="12"/>
  <c r="HF242" i="12"/>
  <c r="HF240" i="12"/>
  <c r="HF239" i="12"/>
  <c r="HF238" i="12"/>
  <c r="HF237" i="12"/>
  <c r="HF236" i="12"/>
  <c r="HF235" i="12"/>
  <c r="HF234" i="12"/>
  <c r="HF233" i="12"/>
  <c r="HF232" i="12"/>
  <c r="HF231" i="12"/>
  <c r="HF230" i="12"/>
  <c r="HF229" i="12"/>
  <c r="HF228" i="12"/>
  <c r="HF227" i="12"/>
  <c r="HF226" i="12"/>
  <c r="HF225" i="12"/>
  <c r="HF224" i="12"/>
  <c r="HF223" i="12"/>
  <c r="HF222" i="12"/>
  <c r="HF221" i="12"/>
  <c r="HF220" i="12"/>
  <c r="HF219" i="12"/>
  <c r="HF218" i="12"/>
  <c r="HF217" i="12"/>
  <c r="HF215" i="12"/>
  <c r="HF214" i="12"/>
  <c r="HF213" i="12"/>
  <c r="HF212" i="12"/>
  <c r="HF211" i="12"/>
  <c r="HF210" i="12"/>
  <c r="HF209" i="12"/>
  <c r="HF208" i="12"/>
  <c r="HF207" i="12"/>
  <c r="HF206" i="12"/>
  <c r="HF205" i="12"/>
  <c r="HF204" i="12"/>
  <c r="HF203" i="12"/>
  <c r="HF202" i="12"/>
  <c r="HF201" i="12"/>
  <c r="HF200" i="12"/>
  <c r="HF199" i="12"/>
  <c r="HF198" i="12"/>
  <c r="HF197" i="12"/>
  <c r="HF196" i="12"/>
  <c r="HF195" i="12"/>
  <c r="HF194" i="12"/>
  <c r="HF193" i="12"/>
  <c r="HF192" i="12"/>
  <c r="HF190" i="12"/>
  <c r="HF189" i="12"/>
  <c r="HF188" i="12"/>
  <c r="HF187" i="12"/>
  <c r="HF186" i="12"/>
  <c r="HF185" i="12"/>
  <c r="HF184" i="12"/>
  <c r="HF183" i="12"/>
  <c r="HF182" i="12"/>
  <c r="HF181" i="12"/>
  <c r="HF180" i="12"/>
  <c r="HF179" i="12"/>
  <c r="HF178" i="12"/>
  <c r="HF177" i="12"/>
  <c r="HF176" i="12"/>
  <c r="HF175" i="12"/>
  <c r="HF174" i="12"/>
  <c r="HF173" i="12"/>
  <c r="HF172" i="12"/>
  <c r="HF171" i="12"/>
  <c r="HF170" i="12"/>
  <c r="HF169" i="12"/>
  <c r="HF168" i="12"/>
  <c r="HF167" i="12"/>
  <c r="GQ265" i="12"/>
  <c r="GQ264" i="12"/>
  <c r="GQ263" i="12"/>
  <c r="GQ262" i="12"/>
  <c r="GQ261" i="12"/>
  <c r="GQ260" i="12"/>
  <c r="GQ259" i="12"/>
  <c r="GQ258" i="12"/>
  <c r="GQ257" i="12"/>
  <c r="GQ256" i="12"/>
  <c r="GQ255" i="12"/>
  <c r="GQ254" i="12"/>
  <c r="GQ253" i="12"/>
  <c r="GQ252" i="12"/>
  <c r="GQ251" i="12"/>
  <c r="GQ250" i="12"/>
  <c r="GQ249" i="12"/>
  <c r="GQ248" i="12"/>
  <c r="GQ247" i="12"/>
  <c r="GQ246" i="12"/>
  <c r="GQ245" i="12"/>
  <c r="GQ244" i="12"/>
  <c r="GQ243" i="12"/>
  <c r="GQ242" i="12"/>
  <c r="GQ240" i="12"/>
  <c r="GQ239" i="12"/>
  <c r="GQ238" i="12"/>
  <c r="GQ237" i="12"/>
  <c r="GQ236" i="12"/>
  <c r="GQ235" i="12"/>
  <c r="GQ234" i="12"/>
  <c r="GQ233" i="12"/>
  <c r="GQ232" i="12"/>
  <c r="GQ231" i="12"/>
  <c r="GQ230" i="12"/>
  <c r="GQ229" i="12"/>
  <c r="GQ228" i="12"/>
  <c r="GQ227" i="12"/>
  <c r="GQ226" i="12"/>
  <c r="GQ225" i="12"/>
  <c r="GQ224" i="12"/>
  <c r="GQ223" i="12"/>
  <c r="GQ222" i="12"/>
  <c r="GQ221" i="12"/>
  <c r="GQ220" i="12"/>
  <c r="GQ219" i="12"/>
  <c r="GQ218" i="12"/>
  <c r="GQ217" i="12"/>
  <c r="GQ215" i="12"/>
  <c r="GQ214" i="12"/>
  <c r="GQ213" i="12"/>
  <c r="GQ212" i="12"/>
  <c r="GQ211" i="12"/>
  <c r="GQ210" i="12"/>
  <c r="GQ209" i="12"/>
  <c r="GQ208" i="12"/>
  <c r="GQ207" i="12"/>
  <c r="GQ206" i="12"/>
  <c r="GQ205" i="12"/>
  <c r="GQ204" i="12"/>
  <c r="GQ203" i="12"/>
  <c r="GQ202" i="12"/>
  <c r="GQ201" i="12"/>
  <c r="GQ200" i="12"/>
  <c r="GQ199" i="12"/>
  <c r="GQ198" i="12"/>
  <c r="GQ197" i="12"/>
  <c r="GQ196" i="12"/>
  <c r="GQ195" i="12"/>
  <c r="GQ194" i="12"/>
  <c r="GQ193" i="12"/>
  <c r="GQ192" i="12"/>
  <c r="GQ190" i="12"/>
  <c r="GQ189" i="12"/>
  <c r="GQ188" i="12"/>
  <c r="GQ187" i="12"/>
  <c r="GQ186" i="12"/>
  <c r="GQ185" i="12"/>
  <c r="GQ184" i="12"/>
  <c r="GQ183" i="12"/>
  <c r="GQ182" i="12"/>
  <c r="GQ181" i="12"/>
  <c r="GQ180" i="12"/>
  <c r="GQ179" i="12"/>
  <c r="GQ178" i="12"/>
  <c r="GQ177" i="12"/>
  <c r="GQ176" i="12"/>
  <c r="GQ175" i="12"/>
  <c r="GQ174" i="12"/>
  <c r="GQ173" i="12"/>
  <c r="GQ172" i="12"/>
  <c r="GQ171" i="12"/>
  <c r="GQ170" i="12"/>
  <c r="GQ169" i="12"/>
  <c r="GQ168" i="12"/>
  <c r="GQ167" i="12"/>
  <c r="GB265" i="12"/>
  <c r="GB264" i="12"/>
  <c r="GB263" i="12"/>
  <c r="GB262" i="12"/>
  <c r="GB261" i="12"/>
  <c r="GB260" i="12"/>
  <c r="GB259" i="12"/>
  <c r="GB258" i="12"/>
  <c r="GB257" i="12"/>
  <c r="GB256" i="12"/>
  <c r="GB255" i="12"/>
  <c r="GB254" i="12"/>
  <c r="GB253" i="12"/>
  <c r="GB252" i="12"/>
  <c r="GB251" i="12"/>
  <c r="GB250" i="12"/>
  <c r="GB249" i="12"/>
  <c r="GB248" i="12"/>
  <c r="GB247" i="12"/>
  <c r="GB246" i="12"/>
  <c r="GB245" i="12"/>
  <c r="GB244" i="12"/>
  <c r="GB243" i="12"/>
  <c r="GB242" i="12"/>
  <c r="GB240" i="12"/>
  <c r="GB239" i="12"/>
  <c r="GB238" i="12"/>
  <c r="GB237" i="12"/>
  <c r="GB236" i="12"/>
  <c r="GB235" i="12"/>
  <c r="GB234" i="12"/>
  <c r="GB233" i="12"/>
  <c r="GB232" i="12"/>
  <c r="GB231" i="12"/>
  <c r="GB230" i="12"/>
  <c r="GB229" i="12"/>
  <c r="GB228" i="12"/>
  <c r="GB227" i="12"/>
  <c r="GB226" i="12"/>
  <c r="GB225" i="12"/>
  <c r="GB224" i="12"/>
  <c r="GB223" i="12"/>
  <c r="GB222" i="12"/>
  <c r="GB221" i="12"/>
  <c r="GB220" i="12"/>
  <c r="GB219" i="12"/>
  <c r="GB218" i="12"/>
  <c r="GB217" i="12"/>
  <c r="GB215" i="12"/>
  <c r="GB214" i="12"/>
  <c r="GB213" i="12"/>
  <c r="GB212" i="12"/>
  <c r="GB211" i="12"/>
  <c r="GB210" i="12"/>
  <c r="GB209" i="12"/>
  <c r="GB208" i="12"/>
  <c r="GB207" i="12"/>
  <c r="GB206" i="12"/>
  <c r="GB205" i="12"/>
  <c r="GB204" i="12"/>
  <c r="GB203" i="12"/>
  <c r="GB202" i="12"/>
  <c r="GB201" i="12"/>
  <c r="GB200" i="12"/>
  <c r="GB199" i="12"/>
  <c r="GB198" i="12"/>
  <c r="GB197" i="12"/>
  <c r="GB196" i="12"/>
  <c r="GB195" i="12"/>
  <c r="GB194" i="12"/>
  <c r="GB193" i="12"/>
  <c r="GB192" i="12"/>
  <c r="GB190" i="12"/>
  <c r="GB189" i="12"/>
  <c r="GB188" i="12"/>
  <c r="GB187" i="12"/>
  <c r="GB186" i="12"/>
  <c r="GB185" i="12"/>
  <c r="GB184" i="12"/>
  <c r="GB183" i="12"/>
  <c r="GB182" i="12"/>
  <c r="GB181" i="12"/>
  <c r="GB180" i="12"/>
  <c r="GB179" i="12"/>
  <c r="GB178" i="12"/>
  <c r="GB177" i="12"/>
  <c r="GB176" i="12"/>
  <c r="GB175" i="12"/>
  <c r="GB174" i="12"/>
  <c r="GB173" i="12"/>
  <c r="GB172" i="12"/>
  <c r="GB171" i="12"/>
  <c r="GB170" i="12"/>
  <c r="GB169" i="12"/>
  <c r="GB168" i="12"/>
  <c r="GB167" i="12"/>
  <c r="FM265" i="12"/>
  <c r="FM264" i="12"/>
  <c r="FM263" i="12"/>
  <c r="FM262" i="12"/>
  <c r="FM261" i="12"/>
  <c r="FM260" i="12"/>
  <c r="FM259" i="12"/>
  <c r="FM258" i="12"/>
  <c r="FM257" i="12"/>
  <c r="FM256" i="12"/>
  <c r="FM255" i="12"/>
  <c r="FM254" i="12"/>
  <c r="FM253" i="12"/>
  <c r="FM252" i="12"/>
  <c r="FM251" i="12"/>
  <c r="FM250" i="12"/>
  <c r="FM249" i="12"/>
  <c r="FM248" i="12"/>
  <c r="FM247" i="12"/>
  <c r="FM246" i="12"/>
  <c r="FM245" i="12"/>
  <c r="FM244" i="12"/>
  <c r="FM243" i="12"/>
  <c r="FM242" i="12"/>
  <c r="FM240" i="12"/>
  <c r="FM239" i="12"/>
  <c r="FM238" i="12"/>
  <c r="FM237" i="12"/>
  <c r="FM236" i="12"/>
  <c r="FM235" i="12"/>
  <c r="FM234" i="12"/>
  <c r="FM233" i="12"/>
  <c r="FM232" i="12"/>
  <c r="FM231" i="12"/>
  <c r="FM230" i="12"/>
  <c r="FM229" i="12"/>
  <c r="FM228" i="12"/>
  <c r="FM227" i="12"/>
  <c r="FM226" i="12"/>
  <c r="FM225" i="12"/>
  <c r="FM224" i="12"/>
  <c r="FM223" i="12"/>
  <c r="FM222" i="12"/>
  <c r="FM221" i="12"/>
  <c r="FM220" i="12"/>
  <c r="FM219" i="12"/>
  <c r="FM218" i="12"/>
  <c r="FM217" i="12"/>
  <c r="FM215" i="12"/>
  <c r="FM214" i="12"/>
  <c r="FM213" i="12"/>
  <c r="FM212" i="12"/>
  <c r="FM211" i="12"/>
  <c r="FM210" i="12"/>
  <c r="FM209" i="12"/>
  <c r="FM208" i="12"/>
  <c r="FM207" i="12"/>
  <c r="FM206" i="12"/>
  <c r="FM205" i="12"/>
  <c r="FM204" i="12"/>
  <c r="FM203" i="12"/>
  <c r="FM202" i="12"/>
  <c r="FM201" i="12"/>
  <c r="FM200" i="12"/>
  <c r="FM199" i="12"/>
  <c r="FM198" i="12"/>
  <c r="FM197" i="12"/>
  <c r="FM196" i="12"/>
  <c r="FM195" i="12"/>
  <c r="FM194" i="12"/>
  <c r="FM193" i="12"/>
  <c r="FM192" i="12"/>
  <c r="FM190" i="12"/>
  <c r="FM189" i="12"/>
  <c r="FM188" i="12"/>
  <c r="FM187" i="12"/>
  <c r="FM186" i="12"/>
  <c r="FM185" i="12"/>
  <c r="FM184" i="12"/>
  <c r="FM183" i="12"/>
  <c r="FM182" i="12"/>
  <c r="FM181" i="12"/>
  <c r="FM180" i="12"/>
  <c r="FM179" i="12"/>
  <c r="FM178" i="12"/>
  <c r="FM177" i="12"/>
  <c r="FM176" i="12"/>
  <c r="FM175" i="12"/>
  <c r="FM174" i="12"/>
  <c r="FM173" i="12"/>
  <c r="FM172" i="12"/>
  <c r="FM171" i="12"/>
  <c r="FM170" i="12"/>
  <c r="FM169" i="12"/>
  <c r="FM168" i="12"/>
  <c r="FM167" i="12"/>
  <c r="EX265" i="12"/>
  <c r="EX264" i="12"/>
  <c r="EX263" i="12"/>
  <c r="EX262" i="12"/>
  <c r="EX261" i="12"/>
  <c r="EX260" i="12"/>
  <c r="EX259" i="12"/>
  <c r="EX258" i="12"/>
  <c r="EX257" i="12"/>
  <c r="EX256" i="12"/>
  <c r="EX255" i="12"/>
  <c r="EX254" i="12"/>
  <c r="EX253" i="12"/>
  <c r="EX252" i="12"/>
  <c r="EX251" i="12"/>
  <c r="EX250" i="12"/>
  <c r="EX249" i="12"/>
  <c r="EX248" i="12"/>
  <c r="EX247" i="12"/>
  <c r="EX246" i="12"/>
  <c r="EX245" i="12"/>
  <c r="EX244" i="12"/>
  <c r="EX243" i="12"/>
  <c r="EX242" i="12"/>
  <c r="EX240" i="12"/>
  <c r="EX239" i="12"/>
  <c r="EX238" i="12"/>
  <c r="EX237" i="12"/>
  <c r="EX236" i="12"/>
  <c r="EX235" i="12"/>
  <c r="EX234" i="12"/>
  <c r="EX233" i="12"/>
  <c r="EX232" i="12"/>
  <c r="EX231" i="12"/>
  <c r="EX230" i="12"/>
  <c r="EX229" i="12"/>
  <c r="EX228" i="12"/>
  <c r="EX227" i="12"/>
  <c r="EX226" i="12"/>
  <c r="EX225" i="12"/>
  <c r="EX224" i="12"/>
  <c r="EX223" i="12"/>
  <c r="EX222" i="12"/>
  <c r="EX221" i="12"/>
  <c r="EX220" i="12"/>
  <c r="EX219" i="12"/>
  <c r="EX218" i="12"/>
  <c r="EX217" i="12"/>
  <c r="EX215" i="12"/>
  <c r="EX214" i="12"/>
  <c r="EX213" i="12"/>
  <c r="EX212" i="12"/>
  <c r="EX211" i="12"/>
  <c r="EX210" i="12"/>
  <c r="EX209" i="12"/>
  <c r="EX208" i="12"/>
  <c r="EX207" i="12"/>
  <c r="EX206" i="12"/>
  <c r="EX205" i="12"/>
  <c r="EX204" i="12"/>
  <c r="EX203" i="12"/>
  <c r="EX202" i="12"/>
  <c r="EX201" i="12"/>
  <c r="EX200" i="12"/>
  <c r="EX199" i="12"/>
  <c r="EX198" i="12"/>
  <c r="EX197" i="12"/>
  <c r="EX196" i="12"/>
  <c r="EX195" i="12"/>
  <c r="EX194" i="12"/>
  <c r="EX193" i="12"/>
  <c r="EX192" i="12"/>
  <c r="EX190" i="12"/>
  <c r="EX189" i="12"/>
  <c r="EX188" i="12"/>
  <c r="EX187" i="12"/>
  <c r="EX186" i="12"/>
  <c r="EX185" i="12"/>
  <c r="EX184" i="12"/>
  <c r="EX183" i="12"/>
  <c r="EX182" i="12"/>
  <c r="EX181" i="12"/>
  <c r="EX180" i="12"/>
  <c r="EX179" i="12"/>
  <c r="EX178" i="12"/>
  <c r="EX177" i="12"/>
  <c r="EX176" i="12"/>
  <c r="EX175" i="12"/>
  <c r="EX174" i="12"/>
  <c r="EX173" i="12"/>
  <c r="EX172" i="12"/>
  <c r="EX171" i="12"/>
  <c r="EX170" i="12"/>
  <c r="EX169" i="12"/>
  <c r="EX168" i="12"/>
  <c r="EX167" i="12"/>
  <c r="EI265" i="12"/>
  <c r="EI264" i="12"/>
  <c r="EI263" i="12"/>
  <c r="EI262" i="12"/>
  <c r="EI261" i="12"/>
  <c r="EI260" i="12"/>
  <c r="EI259" i="12"/>
  <c r="EI258" i="12"/>
  <c r="EI257" i="12"/>
  <c r="EI256" i="12"/>
  <c r="EI255" i="12"/>
  <c r="EI254" i="12"/>
  <c r="EI253" i="12"/>
  <c r="EI252" i="12"/>
  <c r="EI251" i="12"/>
  <c r="EI250" i="12"/>
  <c r="EI249" i="12"/>
  <c r="EI248" i="12"/>
  <c r="EI247" i="12"/>
  <c r="EI246" i="12"/>
  <c r="EI245" i="12"/>
  <c r="EI244" i="12"/>
  <c r="EI243" i="12"/>
  <c r="EI242" i="12"/>
  <c r="EI240" i="12"/>
  <c r="EI239" i="12"/>
  <c r="EI238" i="12"/>
  <c r="EI237" i="12"/>
  <c r="EI236" i="12"/>
  <c r="EI235" i="12"/>
  <c r="EI234" i="12"/>
  <c r="EI233" i="12"/>
  <c r="EI232" i="12"/>
  <c r="EI231" i="12"/>
  <c r="EI230" i="12"/>
  <c r="EI229" i="12"/>
  <c r="EI228" i="12"/>
  <c r="EI227" i="12"/>
  <c r="EI226" i="12"/>
  <c r="EI225" i="12"/>
  <c r="EI224" i="12"/>
  <c r="EI223" i="12"/>
  <c r="EI222" i="12"/>
  <c r="EI221" i="12"/>
  <c r="EI220" i="12"/>
  <c r="EI219" i="12"/>
  <c r="EI218" i="12"/>
  <c r="EI217" i="12"/>
  <c r="EI215" i="12"/>
  <c r="EI214" i="12"/>
  <c r="EI213" i="12"/>
  <c r="EI212" i="12"/>
  <c r="EI211" i="12"/>
  <c r="EI210" i="12"/>
  <c r="EI209" i="12"/>
  <c r="EI208" i="12"/>
  <c r="EI207" i="12"/>
  <c r="EI206" i="12"/>
  <c r="EI205" i="12"/>
  <c r="EI204" i="12"/>
  <c r="EI203" i="12"/>
  <c r="EI202" i="12"/>
  <c r="EI201" i="12"/>
  <c r="EI200" i="12"/>
  <c r="EI199" i="12"/>
  <c r="EI198" i="12"/>
  <c r="EI197" i="12"/>
  <c r="EI196" i="12"/>
  <c r="EI195" i="12"/>
  <c r="EI194" i="12"/>
  <c r="EI193" i="12"/>
  <c r="EI192" i="12"/>
  <c r="EI190" i="12"/>
  <c r="EI189" i="12"/>
  <c r="EI188" i="12"/>
  <c r="EI187" i="12"/>
  <c r="EI186" i="12"/>
  <c r="EI185" i="12"/>
  <c r="EI184" i="12"/>
  <c r="EI183" i="12"/>
  <c r="EI182" i="12"/>
  <c r="EI181" i="12"/>
  <c r="EI180" i="12"/>
  <c r="EI179" i="12"/>
  <c r="EI178" i="12"/>
  <c r="EI177" i="12"/>
  <c r="EI176" i="12"/>
  <c r="EI175" i="12"/>
  <c r="EI174" i="12"/>
  <c r="EI173" i="12"/>
  <c r="EI172" i="12"/>
  <c r="EI171" i="12"/>
  <c r="EI170" i="12"/>
  <c r="EI169" i="12"/>
  <c r="EI168" i="12"/>
  <c r="EI167" i="12"/>
  <c r="DT265" i="12"/>
  <c r="DT264" i="12"/>
  <c r="DT263" i="12"/>
  <c r="DT262" i="12"/>
  <c r="DT261" i="12"/>
  <c r="DT260" i="12"/>
  <c r="DT259" i="12"/>
  <c r="DT258" i="12"/>
  <c r="DT257" i="12"/>
  <c r="DT256" i="12"/>
  <c r="DT255" i="12"/>
  <c r="DT254" i="12"/>
  <c r="DT253" i="12"/>
  <c r="DT252" i="12"/>
  <c r="DT251" i="12"/>
  <c r="DT250" i="12"/>
  <c r="DT249" i="12"/>
  <c r="DT248" i="12"/>
  <c r="DT247" i="12"/>
  <c r="DT246" i="12"/>
  <c r="DT245" i="12"/>
  <c r="DT244" i="12"/>
  <c r="DT243" i="12"/>
  <c r="DT242" i="12"/>
  <c r="DT240" i="12"/>
  <c r="DT239" i="12"/>
  <c r="DT238" i="12"/>
  <c r="DT237" i="12"/>
  <c r="DT236" i="12"/>
  <c r="DT235" i="12"/>
  <c r="DT234" i="12"/>
  <c r="DT233" i="12"/>
  <c r="DT232" i="12"/>
  <c r="DT231" i="12"/>
  <c r="DT230" i="12"/>
  <c r="DT229" i="12"/>
  <c r="DT228" i="12"/>
  <c r="DT227" i="12"/>
  <c r="DT226" i="12"/>
  <c r="DT225" i="12"/>
  <c r="DT224" i="12"/>
  <c r="DT223" i="12"/>
  <c r="DT222" i="12"/>
  <c r="DT221" i="12"/>
  <c r="DT220" i="12"/>
  <c r="DT219" i="12"/>
  <c r="DT218" i="12"/>
  <c r="DT217" i="12"/>
  <c r="DT215" i="12"/>
  <c r="DT214" i="12"/>
  <c r="DT213" i="12"/>
  <c r="DT212" i="12"/>
  <c r="DT211" i="12"/>
  <c r="DT210" i="12"/>
  <c r="DT209" i="12"/>
  <c r="DT208" i="12"/>
  <c r="DT207" i="12"/>
  <c r="DT206" i="12"/>
  <c r="DT205" i="12"/>
  <c r="DT204" i="12"/>
  <c r="DT203" i="12"/>
  <c r="DT202" i="12"/>
  <c r="DT201" i="12"/>
  <c r="DT200" i="12"/>
  <c r="DT199" i="12"/>
  <c r="DT198" i="12"/>
  <c r="DT197" i="12"/>
  <c r="DT196" i="12"/>
  <c r="DT195" i="12"/>
  <c r="DT194" i="12"/>
  <c r="DT193" i="12"/>
  <c r="DT192" i="12"/>
  <c r="DT190" i="12"/>
  <c r="DT189" i="12"/>
  <c r="DT188" i="12"/>
  <c r="DT187" i="12"/>
  <c r="DT186" i="12"/>
  <c r="DT185" i="12"/>
  <c r="DT184" i="12"/>
  <c r="DT183" i="12"/>
  <c r="DT182" i="12"/>
  <c r="DT181" i="12"/>
  <c r="DT180" i="12"/>
  <c r="DT179" i="12"/>
  <c r="DT178" i="12"/>
  <c r="DT177" i="12"/>
  <c r="DT176" i="12"/>
  <c r="DT175" i="12"/>
  <c r="DT174" i="12"/>
  <c r="DT173" i="12"/>
  <c r="DT172" i="12"/>
  <c r="DT171" i="12"/>
  <c r="DT170" i="12"/>
  <c r="DT169" i="12"/>
  <c r="DT168" i="12"/>
  <c r="DT167" i="12"/>
  <c r="DE265" i="12"/>
  <c r="DE264" i="12"/>
  <c r="DE263" i="12"/>
  <c r="DE262" i="12"/>
  <c r="DE261" i="12"/>
  <c r="DE260" i="12"/>
  <c r="DE259" i="12"/>
  <c r="DE258" i="12"/>
  <c r="DE257" i="12"/>
  <c r="DE256" i="12"/>
  <c r="DE255" i="12"/>
  <c r="DE254" i="12"/>
  <c r="DE253" i="12"/>
  <c r="DE252" i="12"/>
  <c r="DE251" i="12"/>
  <c r="DE250" i="12"/>
  <c r="DE249" i="12"/>
  <c r="DE248" i="12"/>
  <c r="DE247" i="12"/>
  <c r="DE246" i="12"/>
  <c r="DE245" i="12"/>
  <c r="DE244" i="12"/>
  <c r="DE243" i="12"/>
  <c r="DE242" i="12"/>
  <c r="DE240" i="12"/>
  <c r="DE239" i="12"/>
  <c r="DE238" i="12"/>
  <c r="DE237" i="12"/>
  <c r="DE236" i="12"/>
  <c r="DE235" i="12"/>
  <c r="DE234" i="12"/>
  <c r="DE233" i="12"/>
  <c r="DE232" i="12"/>
  <c r="DE231" i="12"/>
  <c r="DE230" i="12"/>
  <c r="DE229" i="12"/>
  <c r="DE228" i="12"/>
  <c r="DE227" i="12"/>
  <c r="DE226" i="12"/>
  <c r="DE225" i="12"/>
  <c r="DE224" i="12"/>
  <c r="DE223" i="12"/>
  <c r="DE222" i="12"/>
  <c r="DE221" i="12"/>
  <c r="DE220" i="12"/>
  <c r="DE219" i="12"/>
  <c r="DE218" i="12"/>
  <c r="DE217" i="12"/>
  <c r="DE215" i="12"/>
  <c r="DE214" i="12"/>
  <c r="DE213" i="12"/>
  <c r="DE212" i="12"/>
  <c r="DE211" i="12"/>
  <c r="DE210" i="12"/>
  <c r="DE209" i="12"/>
  <c r="DE208" i="12"/>
  <c r="DE207" i="12"/>
  <c r="DE206" i="12"/>
  <c r="DE205" i="12"/>
  <c r="DE204" i="12"/>
  <c r="DE203" i="12"/>
  <c r="DE202" i="12"/>
  <c r="DE201" i="12"/>
  <c r="DE200" i="12"/>
  <c r="DE199" i="12"/>
  <c r="DE198" i="12"/>
  <c r="DE197" i="12"/>
  <c r="DE196" i="12"/>
  <c r="DE195" i="12"/>
  <c r="DE194" i="12"/>
  <c r="DE193" i="12"/>
  <c r="DE192" i="12"/>
  <c r="DE190" i="12"/>
  <c r="DE189" i="12"/>
  <c r="DE188" i="12"/>
  <c r="DE187" i="12"/>
  <c r="DE186" i="12"/>
  <c r="DE185" i="12"/>
  <c r="DE184" i="12"/>
  <c r="DE183" i="12"/>
  <c r="DE182" i="12"/>
  <c r="DE181" i="12"/>
  <c r="DE180" i="12"/>
  <c r="DE179" i="12"/>
  <c r="DE178" i="12"/>
  <c r="DE177" i="12"/>
  <c r="DE176" i="12"/>
  <c r="DE175" i="12"/>
  <c r="DE174" i="12"/>
  <c r="DE173" i="12"/>
  <c r="DE172" i="12"/>
  <c r="DE171" i="12"/>
  <c r="DE170" i="12"/>
  <c r="DE169" i="12"/>
  <c r="DE168" i="12"/>
  <c r="DE167" i="12"/>
  <c r="CP265" i="12"/>
  <c r="CP264" i="12"/>
  <c r="CP263" i="12"/>
  <c r="CP262" i="12"/>
  <c r="CP261" i="12"/>
  <c r="CP260" i="12"/>
  <c r="CP259" i="12"/>
  <c r="CP258" i="12"/>
  <c r="CP257" i="12"/>
  <c r="CP256" i="12"/>
  <c r="CP255" i="12"/>
  <c r="CP254" i="12"/>
  <c r="CP253" i="12"/>
  <c r="CP252" i="12"/>
  <c r="CP251" i="12"/>
  <c r="CP250" i="12"/>
  <c r="CP249" i="12"/>
  <c r="CP248" i="12"/>
  <c r="CP247" i="12"/>
  <c r="CP246" i="12"/>
  <c r="CP245" i="12"/>
  <c r="CP244" i="12"/>
  <c r="CP243" i="12"/>
  <c r="CP242" i="12"/>
  <c r="CP240" i="12"/>
  <c r="CP239" i="12"/>
  <c r="CP238" i="12"/>
  <c r="CP237" i="12"/>
  <c r="CP236" i="12"/>
  <c r="CP235" i="12"/>
  <c r="CP234" i="12"/>
  <c r="CP233" i="12"/>
  <c r="CP232" i="12"/>
  <c r="CP231" i="12"/>
  <c r="CP230" i="12"/>
  <c r="CP229" i="12"/>
  <c r="CP228" i="12"/>
  <c r="CP227" i="12"/>
  <c r="CP226" i="12"/>
  <c r="CP225" i="12"/>
  <c r="CP224" i="12"/>
  <c r="CP223" i="12"/>
  <c r="CP222" i="12"/>
  <c r="CP221" i="12"/>
  <c r="CP220" i="12"/>
  <c r="CP219" i="12"/>
  <c r="CP218" i="12"/>
  <c r="CP217" i="12"/>
  <c r="CP215" i="12"/>
  <c r="CP214" i="12"/>
  <c r="CP213" i="12"/>
  <c r="CP212" i="12"/>
  <c r="CP211" i="12"/>
  <c r="CP210" i="12"/>
  <c r="CP209" i="12"/>
  <c r="CP208" i="12"/>
  <c r="CP207" i="12"/>
  <c r="CP206" i="12"/>
  <c r="CP205" i="12"/>
  <c r="CP204" i="12"/>
  <c r="CP203" i="12"/>
  <c r="CP202" i="12"/>
  <c r="CP201" i="12"/>
  <c r="CP200" i="12"/>
  <c r="CP199" i="12"/>
  <c r="CP198" i="12"/>
  <c r="CP197" i="12"/>
  <c r="CP196" i="12"/>
  <c r="CP195" i="12"/>
  <c r="CP194" i="12"/>
  <c r="CP193" i="12"/>
  <c r="CP192" i="12"/>
  <c r="CP190" i="12"/>
  <c r="CP189" i="12"/>
  <c r="CP188" i="12"/>
  <c r="CP187" i="12"/>
  <c r="CP186" i="12"/>
  <c r="CP185" i="12"/>
  <c r="CP184" i="12"/>
  <c r="CP183" i="12"/>
  <c r="CP182" i="12"/>
  <c r="CP181" i="12"/>
  <c r="CP180" i="12"/>
  <c r="CP179" i="12"/>
  <c r="CP178" i="12"/>
  <c r="CP177" i="12"/>
  <c r="CP176" i="12"/>
  <c r="CP175" i="12"/>
  <c r="CP174" i="12"/>
  <c r="CP173" i="12"/>
  <c r="CP172" i="12"/>
  <c r="CP171" i="12"/>
  <c r="CP170" i="12"/>
  <c r="CP169" i="12"/>
  <c r="CP168" i="12"/>
  <c r="CP167" i="12"/>
  <c r="CA265" i="12"/>
  <c r="CA264" i="12"/>
  <c r="CA263" i="12"/>
  <c r="CA262" i="12"/>
  <c r="CA261" i="12"/>
  <c r="CA260" i="12"/>
  <c r="CA259" i="12"/>
  <c r="CA258" i="12"/>
  <c r="CA257" i="12"/>
  <c r="CA256" i="12"/>
  <c r="CA255" i="12"/>
  <c r="CA254" i="12"/>
  <c r="CA253" i="12"/>
  <c r="CA252" i="12"/>
  <c r="CA251" i="12"/>
  <c r="CA250" i="12"/>
  <c r="CA249" i="12"/>
  <c r="CA248" i="12"/>
  <c r="CA247" i="12"/>
  <c r="CA246" i="12"/>
  <c r="CA245" i="12"/>
  <c r="CA244" i="12"/>
  <c r="CA243" i="12"/>
  <c r="CA242" i="12"/>
  <c r="CA240" i="12"/>
  <c r="CA239" i="12"/>
  <c r="CA238" i="12"/>
  <c r="CA237" i="12"/>
  <c r="CA236" i="12"/>
  <c r="CA235" i="12"/>
  <c r="CA234" i="12"/>
  <c r="CA233" i="12"/>
  <c r="CA232" i="12"/>
  <c r="CA231" i="12"/>
  <c r="CA230" i="12"/>
  <c r="CA229" i="12"/>
  <c r="CA228" i="12"/>
  <c r="CA227" i="12"/>
  <c r="CA226" i="12"/>
  <c r="CA225" i="12"/>
  <c r="CA224" i="12"/>
  <c r="CA223" i="12"/>
  <c r="CA222" i="12"/>
  <c r="CA221" i="12"/>
  <c r="CA220" i="12"/>
  <c r="CA219" i="12"/>
  <c r="CA218" i="12"/>
  <c r="CA217" i="12"/>
  <c r="CA215" i="12"/>
  <c r="CA214" i="12"/>
  <c r="CA213" i="12"/>
  <c r="CA212" i="12"/>
  <c r="CA211" i="12"/>
  <c r="CA210" i="12"/>
  <c r="CA209" i="12"/>
  <c r="CA208" i="12"/>
  <c r="CA207" i="12"/>
  <c r="CA206" i="12"/>
  <c r="CA205" i="12"/>
  <c r="CA204" i="12"/>
  <c r="CA203" i="12"/>
  <c r="CA202" i="12"/>
  <c r="CA201" i="12"/>
  <c r="CA200" i="12"/>
  <c r="CA199" i="12"/>
  <c r="CA198" i="12"/>
  <c r="CA197" i="12"/>
  <c r="CA196" i="12"/>
  <c r="CA195" i="12"/>
  <c r="CA194" i="12"/>
  <c r="CA193" i="12"/>
  <c r="CA192" i="12"/>
  <c r="CA190" i="12"/>
  <c r="CA189" i="12"/>
  <c r="CA188" i="12"/>
  <c r="CA187" i="12"/>
  <c r="CA186" i="12"/>
  <c r="CA185" i="12"/>
  <c r="CA184" i="12"/>
  <c r="CA183" i="12"/>
  <c r="CA182" i="12"/>
  <c r="CA181" i="12"/>
  <c r="CA180" i="12"/>
  <c r="CA179" i="12"/>
  <c r="CA178" i="12"/>
  <c r="CA177" i="12"/>
  <c r="CA176" i="12"/>
  <c r="CA175" i="12"/>
  <c r="CA174" i="12"/>
  <c r="CA173" i="12"/>
  <c r="CA172" i="12"/>
  <c r="CA171" i="12"/>
  <c r="CA170" i="12"/>
  <c r="CA169" i="12"/>
  <c r="CA168" i="12"/>
  <c r="CA167" i="12"/>
  <c r="BL265" i="12"/>
  <c r="BL264" i="12"/>
  <c r="BL263" i="12"/>
  <c r="BL262" i="12"/>
  <c r="BL261" i="12"/>
  <c r="BL260" i="12"/>
  <c r="BL259" i="12"/>
  <c r="BL258" i="12"/>
  <c r="BL257" i="12"/>
  <c r="BL256" i="12"/>
  <c r="BL255" i="12"/>
  <c r="BL254" i="12"/>
  <c r="BL253" i="12"/>
  <c r="BL252" i="12"/>
  <c r="BL251" i="12"/>
  <c r="BL250" i="12"/>
  <c r="BL249" i="12"/>
  <c r="BL248" i="12"/>
  <c r="BL247" i="12"/>
  <c r="BL246" i="12"/>
  <c r="BL245" i="12"/>
  <c r="BL244" i="12"/>
  <c r="BL243" i="12"/>
  <c r="BL242" i="12"/>
  <c r="BL240" i="12"/>
  <c r="BL239" i="12"/>
  <c r="BL238" i="12"/>
  <c r="BL237" i="12"/>
  <c r="BL236" i="12"/>
  <c r="BL235" i="12"/>
  <c r="BL234" i="12"/>
  <c r="BL233" i="12"/>
  <c r="BL232" i="12"/>
  <c r="BL231" i="12"/>
  <c r="BL230" i="12"/>
  <c r="BL229" i="12"/>
  <c r="BL228" i="12"/>
  <c r="BL227" i="12"/>
  <c r="BL226" i="12"/>
  <c r="BL225" i="12"/>
  <c r="BL224" i="12"/>
  <c r="BL223" i="12"/>
  <c r="BL222" i="12"/>
  <c r="BL221" i="12"/>
  <c r="BL220" i="12"/>
  <c r="BL219" i="12"/>
  <c r="BL218" i="12"/>
  <c r="BL217" i="12"/>
  <c r="BL215" i="12"/>
  <c r="BL214" i="12"/>
  <c r="BL213" i="12"/>
  <c r="BL212" i="12"/>
  <c r="BL211" i="12"/>
  <c r="BL210" i="12"/>
  <c r="BL209" i="12"/>
  <c r="BL208" i="12"/>
  <c r="BL207" i="12"/>
  <c r="BL206" i="12"/>
  <c r="BL205" i="12"/>
  <c r="BL204" i="12"/>
  <c r="BL203" i="12"/>
  <c r="BL202" i="12"/>
  <c r="BL201" i="12"/>
  <c r="BL200" i="12"/>
  <c r="BL199" i="12"/>
  <c r="BL198" i="12"/>
  <c r="BL197" i="12"/>
  <c r="BL196" i="12"/>
  <c r="BL195" i="12"/>
  <c r="BL194" i="12"/>
  <c r="BL193" i="12"/>
  <c r="BL192" i="12"/>
  <c r="BL190" i="12"/>
  <c r="BL189" i="12"/>
  <c r="BL188" i="12"/>
  <c r="BL187" i="12"/>
  <c r="BL186" i="12"/>
  <c r="BL185" i="12"/>
  <c r="BL184" i="12"/>
  <c r="BL183" i="12"/>
  <c r="BL182" i="12"/>
  <c r="BL181" i="12"/>
  <c r="BL180" i="12"/>
  <c r="BL179" i="12"/>
  <c r="BL178" i="12"/>
  <c r="BL177" i="12"/>
  <c r="BL176" i="12"/>
  <c r="BL175" i="12"/>
  <c r="BL174" i="12"/>
  <c r="BL173" i="12"/>
  <c r="BL172" i="12"/>
  <c r="BL171" i="12"/>
  <c r="BL170" i="12"/>
  <c r="BL169" i="12"/>
  <c r="BL168" i="12"/>
  <c r="BL167" i="12"/>
  <c r="AW265" i="12"/>
  <c r="AW264" i="12"/>
  <c r="AW263" i="12"/>
  <c r="AW262" i="12"/>
  <c r="AW261" i="12"/>
  <c r="AW260" i="12"/>
  <c r="AW259" i="12"/>
  <c r="AW258" i="12"/>
  <c r="AW257" i="12"/>
  <c r="AW256" i="12"/>
  <c r="AW255" i="12"/>
  <c r="AW254" i="12"/>
  <c r="AW253" i="12"/>
  <c r="AW252" i="12"/>
  <c r="AW251" i="12"/>
  <c r="AW250" i="12"/>
  <c r="AW249" i="12"/>
  <c r="AW248" i="12"/>
  <c r="AW247" i="12"/>
  <c r="AW246" i="12"/>
  <c r="AW245" i="12"/>
  <c r="AW244" i="12"/>
  <c r="AW243" i="12"/>
  <c r="AW242" i="12"/>
  <c r="AW240" i="12"/>
  <c r="AW239" i="12"/>
  <c r="AW238" i="12"/>
  <c r="AW237" i="12"/>
  <c r="AW236" i="12"/>
  <c r="AW235" i="12"/>
  <c r="AW234" i="12"/>
  <c r="AW233" i="12"/>
  <c r="AW232" i="12"/>
  <c r="AW231" i="12"/>
  <c r="AW230" i="12"/>
  <c r="AW229" i="12"/>
  <c r="AW228" i="12"/>
  <c r="AW227" i="12"/>
  <c r="AW226" i="12"/>
  <c r="AW225" i="12"/>
  <c r="AW224" i="12"/>
  <c r="AW223" i="12"/>
  <c r="AW222" i="12"/>
  <c r="AW221" i="12"/>
  <c r="AW220" i="12"/>
  <c r="AW219" i="12"/>
  <c r="AW218" i="12"/>
  <c r="AW217" i="12"/>
  <c r="AW215" i="12"/>
  <c r="AW214" i="12"/>
  <c r="AW213" i="12"/>
  <c r="AW212" i="12"/>
  <c r="AW211" i="12"/>
  <c r="AW210" i="12"/>
  <c r="AW209" i="12"/>
  <c r="AW208" i="12"/>
  <c r="AW207" i="12"/>
  <c r="AW206" i="12"/>
  <c r="AW205" i="12"/>
  <c r="AW204" i="12"/>
  <c r="AW203" i="12"/>
  <c r="AW202" i="12"/>
  <c r="AW201" i="12"/>
  <c r="AW200" i="12"/>
  <c r="AW199" i="12"/>
  <c r="AW198" i="12"/>
  <c r="AW197" i="12"/>
  <c r="AW196" i="12"/>
  <c r="AW195" i="12"/>
  <c r="AW194" i="12"/>
  <c r="AW193" i="12"/>
  <c r="AW192" i="12"/>
  <c r="AW190" i="12"/>
  <c r="AW189" i="12"/>
  <c r="AW188" i="12"/>
  <c r="AW187" i="12"/>
  <c r="AW186" i="12"/>
  <c r="AW185" i="12"/>
  <c r="AW184" i="12"/>
  <c r="AW183" i="12"/>
  <c r="AW182" i="12"/>
  <c r="AW181" i="12"/>
  <c r="AW180" i="12"/>
  <c r="AW179" i="12"/>
  <c r="AW178" i="12"/>
  <c r="AW177" i="12"/>
  <c r="AW176" i="12"/>
  <c r="AW175" i="12"/>
  <c r="AW174" i="12"/>
  <c r="AW173" i="12"/>
  <c r="AW172" i="12"/>
  <c r="AW171" i="12"/>
  <c r="AW170" i="12"/>
  <c r="AW169" i="12"/>
  <c r="AW168" i="12"/>
  <c r="AW167" i="12"/>
  <c r="AH265" i="12"/>
  <c r="AH264" i="12"/>
  <c r="AH263" i="12"/>
  <c r="AH262" i="12"/>
  <c r="AH261" i="12"/>
  <c r="AH260" i="12"/>
  <c r="AH259" i="12"/>
  <c r="AH258" i="12"/>
  <c r="AH257" i="12"/>
  <c r="AH256" i="12"/>
  <c r="AH255" i="12"/>
  <c r="AH254" i="12"/>
  <c r="AH253" i="12"/>
  <c r="AH252" i="12"/>
  <c r="AH251" i="12"/>
  <c r="AH250" i="12"/>
  <c r="AH249" i="12"/>
  <c r="AH248" i="12"/>
  <c r="AH247" i="12"/>
  <c r="AH246" i="12"/>
  <c r="AH245" i="12"/>
  <c r="AH244" i="12"/>
  <c r="AH243" i="12"/>
  <c r="AH242" i="12"/>
  <c r="AH240" i="12"/>
  <c r="AH239" i="12"/>
  <c r="AH238" i="12"/>
  <c r="AH237" i="12"/>
  <c r="AH236" i="12"/>
  <c r="AH235" i="12"/>
  <c r="AH234" i="12"/>
  <c r="AH233" i="12"/>
  <c r="AH232" i="12"/>
  <c r="AH231" i="12"/>
  <c r="AH230" i="12"/>
  <c r="AH229" i="12"/>
  <c r="AH228" i="12"/>
  <c r="AH227" i="12"/>
  <c r="AH226" i="12"/>
  <c r="AH225" i="12"/>
  <c r="AH224" i="12"/>
  <c r="AH223" i="12"/>
  <c r="AH222" i="12"/>
  <c r="AH221" i="12"/>
  <c r="AH220" i="12"/>
  <c r="AH219" i="12"/>
  <c r="AH218" i="12"/>
  <c r="AH217" i="12"/>
  <c r="AH215" i="12"/>
  <c r="AH214" i="12"/>
  <c r="AH213" i="12"/>
  <c r="AH212" i="12"/>
  <c r="AH211" i="12"/>
  <c r="AH210" i="12"/>
  <c r="AH209" i="12"/>
  <c r="AH208" i="12"/>
  <c r="AH207" i="12"/>
  <c r="AH206" i="12"/>
  <c r="AH205" i="12"/>
  <c r="AH204" i="12"/>
  <c r="AH203" i="12"/>
  <c r="AH202" i="12"/>
  <c r="AH201" i="12"/>
  <c r="AH200" i="12"/>
  <c r="AH199" i="12"/>
  <c r="AH198" i="12"/>
  <c r="AH197" i="12"/>
  <c r="AH196" i="12"/>
  <c r="AH195" i="12"/>
  <c r="AH194" i="12"/>
  <c r="AH193" i="12"/>
  <c r="AH192" i="12"/>
  <c r="AH190" i="12"/>
  <c r="AH189" i="12"/>
  <c r="AH188" i="12"/>
  <c r="AH187" i="12"/>
  <c r="AH186" i="12"/>
  <c r="AH185" i="12"/>
  <c r="AH184" i="12"/>
  <c r="AH183" i="12"/>
  <c r="AH182" i="12"/>
  <c r="AH181" i="12"/>
  <c r="AH180" i="12"/>
  <c r="AH179" i="12"/>
  <c r="AH178" i="12"/>
  <c r="AH177" i="12"/>
  <c r="AH176" i="12"/>
  <c r="AH175" i="12"/>
  <c r="AH174" i="12"/>
  <c r="AH173" i="12"/>
  <c r="AH172" i="12"/>
  <c r="AH171" i="12"/>
  <c r="AH170" i="12"/>
  <c r="AH169" i="12"/>
  <c r="AH168" i="12"/>
  <c r="AH167" i="12"/>
  <c r="S265" i="12"/>
  <c r="S264" i="12"/>
  <c r="S263" i="12"/>
  <c r="S262" i="12"/>
  <c r="S261" i="12"/>
  <c r="S260" i="12"/>
  <c r="S259" i="12"/>
  <c r="S258" i="12"/>
  <c r="S257" i="12"/>
  <c r="S256" i="12"/>
  <c r="S255" i="12"/>
  <c r="S254" i="12"/>
  <c r="S253" i="12"/>
  <c r="S252" i="12"/>
  <c r="S251" i="12"/>
  <c r="S250" i="12"/>
  <c r="S249" i="12"/>
  <c r="S248" i="12"/>
  <c r="S247" i="12"/>
  <c r="S246" i="12"/>
  <c r="S245" i="12"/>
  <c r="S244" i="12"/>
  <c r="S243" i="12"/>
  <c r="S242" i="12"/>
  <c r="S240" i="12"/>
  <c r="S239" i="12"/>
  <c r="S238" i="12"/>
  <c r="S237" i="12"/>
  <c r="S236" i="12"/>
  <c r="S235" i="12"/>
  <c r="S234" i="12"/>
  <c r="S233" i="12"/>
  <c r="S232" i="12"/>
  <c r="S231" i="12"/>
  <c r="S230" i="12"/>
  <c r="S229" i="12"/>
  <c r="S228" i="12"/>
  <c r="S227" i="12"/>
  <c r="S226" i="12"/>
  <c r="S225" i="12"/>
  <c r="S224" i="12"/>
  <c r="S223" i="12"/>
  <c r="S222" i="12"/>
  <c r="S221" i="12"/>
  <c r="S220" i="12"/>
  <c r="S219" i="12"/>
  <c r="S218" i="12"/>
  <c r="S217" i="12"/>
  <c r="S215" i="12"/>
  <c r="S214" i="12"/>
  <c r="S213" i="12"/>
  <c r="S212" i="12"/>
  <c r="S211" i="12"/>
  <c r="S210" i="12"/>
  <c r="S209" i="12"/>
  <c r="S208" i="12"/>
  <c r="S207" i="12"/>
  <c r="S206" i="12"/>
  <c r="S205" i="12"/>
  <c r="S204" i="12"/>
  <c r="S203" i="12"/>
  <c r="S202" i="12"/>
  <c r="S201" i="12"/>
  <c r="S200" i="12"/>
  <c r="S199" i="12"/>
  <c r="S198" i="12"/>
  <c r="S197" i="12"/>
  <c r="S196" i="12"/>
  <c r="S195" i="12"/>
  <c r="S194" i="12"/>
  <c r="S193" i="12"/>
  <c r="S192" i="12"/>
  <c r="S190" i="12"/>
  <c r="S189" i="12"/>
  <c r="S188" i="12"/>
  <c r="S187" i="12"/>
  <c r="S186" i="12"/>
  <c r="S185" i="12"/>
  <c r="S184" i="12"/>
  <c r="S183" i="12"/>
  <c r="S182" i="12"/>
  <c r="S181" i="12"/>
  <c r="S180" i="12"/>
  <c r="S179" i="12"/>
  <c r="S178" i="12"/>
  <c r="S177" i="12"/>
  <c r="S176" i="12"/>
  <c r="S175" i="12"/>
  <c r="S174" i="12"/>
  <c r="S173" i="12"/>
  <c r="S172" i="12"/>
  <c r="S171" i="12"/>
  <c r="S170" i="12"/>
  <c r="S169" i="12"/>
  <c r="S168" i="12"/>
  <c r="S167" i="12"/>
  <c r="I163" i="12"/>
  <c r="EZ264" i="12"/>
  <c r="EZ251" i="12"/>
  <c r="EZ245" i="12"/>
  <c r="EZ238" i="12"/>
  <c r="EZ227" i="12"/>
  <c r="EZ222" i="12"/>
  <c r="EZ217" i="12"/>
  <c r="EK261" i="12"/>
  <c r="EK256" i="12"/>
  <c r="EK251" i="12"/>
  <c r="EK246" i="12"/>
  <c r="EK240" i="12"/>
  <c r="EK235" i="12"/>
  <c r="EK230" i="12"/>
  <c r="EK225" i="12"/>
  <c r="EK220" i="12"/>
  <c r="DV264" i="12"/>
  <c r="DV259" i="12"/>
  <c r="DV254" i="12"/>
  <c r="DV249" i="12"/>
  <c r="DV244" i="12"/>
  <c r="DV238" i="12"/>
  <c r="DV233" i="12"/>
  <c r="DV228" i="12"/>
  <c r="DV223" i="12"/>
  <c r="DV218" i="12"/>
  <c r="DG262" i="12"/>
  <c r="DG257" i="12"/>
  <c r="DG252" i="12"/>
  <c r="DG247" i="12"/>
  <c r="DG242" i="12"/>
  <c r="DG236" i="12"/>
  <c r="DG231" i="12"/>
  <c r="DG226" i="12"/>
  <c r="DG221" i="12"/>
  <c r="CR265" i="12"/>
  <c r="CR260" i="12"/>
  <c r="CR255" i="12"/>
  <c r="CR250" i="12"/>
  <c r="CR245" i="12"/>
  <c r="CR239" i="12"/>
  <c r="CR234" i="12"/>
  <c r="CR229" i="12"/>
  <c r="CR224" i="12"/>
  <c r="CR219" i="12"/>
  <c r="CC263" i="12"/>
  <c r="CC258" i="12"/>
  <c r="CC253" i="12"/>
  <c r="CC248" i="12"/>
  <c r="CC243" i="12"/>
  <c r="CC237" i="12"/>
  <c r="CC232" i="12"/>
  <c r="CC227" i="12"/>
  <c r="CC222" i="12"/>
  <c r="CC217" i="12"/>
  <c r="BN261" i="12"/>
  <c r="BN256" i="12"/>
  <c r="BN251" i="12"/>
  <c r="BN246" i="12"/>
  <c r="BN240" i="12"/>
  <c r="BN235" i="12"/>
  <c r="BN230" i="12"/>
  <c r="BN225" i="12"/>
  <c r="BN220" i="12"/>
  <c r="MH33" i="12"/>
  <c r="MH46" i="12" s="1"/>
  <c r="MH59" i="12" s="1"/>
  <c r="MH71" i="12" s="1"/>
  <c r="MH84" i="12" s="1"/>
  <c r="MH97" i="12" s="1"/>
  <c r="MH110" i="12" s="1"/>
  <c r="MH123" i="12" s="1"/>
  <c r="MH136" i="12" s="1"/>
  <c r="MH149" i="12" s="1"/>
  <c r="MH32" i="12"/>
  <c r="MH45" i="12" s="1"/>
  <c r="MH58" i="12" s="1"/>
  <c r="MH26" i="12"/>
  <c r="MH39" i="12" s="1"/>
  <c r="MH52" i="12" s="1"/>
  <c r="MH65" i="12" s="1"/>
  <c r="MH25" i="12"/>
  <c r="MH37" i="12" s="1"/>
  <c r="MH50" i="12" s="1"/>
  <c r="MH63" i="12" s="1"/>
  <c r="MH75" i="12" s="1"/>
  <c r="MH88" i="12" s="1"/>
  <c r="MH101" i="12" s="1"/>
  <c r="MH114" i="12" s="1"/>
  <c r="MH127" i="12" s="1"/>
  <c r="MH140" i="12" s="1"/>
  <c r="MH153" i="12" s="1"/>
  <c r="MH24" i="12"/>
  <c r="MH36" i="12" s="1"/>
  <c r="MH49" i="12" s="1"/>
  <c r="MH62" i="12" s="1"/>
  <c r="MH74" i="12" s="1"/>
  <c r="MH87" i="12" s="1"/>
  <c r="MH100" i="12" s="1"/>
  <c r="MH113" i="12" s="1"/>
  <c r="MH126" i="12" s="1"/>
  <c r="MH139" i="12" s="1"/>
  <c r="MH152" i="12" s="1"/>
  <c r="MH23" i="12"/>
  <c r="MH35" i="12" s="1"/>
  <c r="MH48" i="12" s="1"/>
  <c r="MH61" i="12" s="1"/>
  <c r="MH73" i="12" s="1"/>
  <c r="MH86" i="12" s="1"/>
  <c r="MH99" i="12" s="1"/>
  <c r="MH112" i="12" s="1"/>
  <c r="MH125" i="12" s="1"/>
  <c r="MH138" i="12" s="1"/>
  <c r="MH151" i="12" s="1"/>
  <c r="MH22" i="12"/>
  <c r="MH34" i="12" s="1"/>
  <c r="MH47" i="12" s="1"/>
  <c r="MH60" i="12" s="1"/>
  <c r="MH72" i="12" s="1"/>
  <c r="MH85" i="12" s="1"/>
  <c r="MH98" i="12" s="1"/>
  <c r="MH111" i="12" s="1"/>
  <c r="MH124" i="12" s="1"/>
  <c r="MH137" i="12" s="1"/>
  <c r="MH150" i="12" s="1"/>
  <c r="MH21" i="12"/>
  <c r="MH20" i="12"/>
  <c r="MH19" i="12"/>
  <c r="LS26" i="12"/>
  <c r="LS39" i="12" s="1"/>
  <c r="LS52" i="12" s="1"/>
  <c r="LS65" i="12" s="1"/>
  <c r="LS25" i="12"/>
  <c r="LS37" i="12" s="1"/>
  <c r="LS50" i="12" s="1"/>
  <c r="LS63" i="12" s="1"/>
  <c r="LS75" i="12" s="1"/>
  <c r="LS88" i="12" s="1"/>
  <c r="LS101" i="12" s="1"/>
  <c r="LS114" i="12" s="1"/>
  <c r="LS127" i="12" s="1"/>
  <c r="LS140" i="12" s="1"/>
  <c r="LS153" i="12" s="1"/>
  <c r="LS24" i="12"/>
  <c r="LS36" i="12" s="1"/>
  <c r="LS49" i="12" s="1"/>
  <c r="LS62" i="12" s="1"/>
  <c r="LS74" i="12" s="1"/>
  <c r="LS87" i="12" s="1"/>
  <c r="LS100" i="12" s="1"/>
  <c r="LS113" i="12" s="1"/>
  <c r="LS126" i="12" s="1"/>
  <c r="LS139" i="12" s="1"/>
  <c r="LS152" i="12" s="1"/>
  <c r="LS23" i="12"/>
  <c r="LS35" i="12" s="1"/>
  <c r="LS48" i="12" s="1"/>
  <c r="LS61" i="12" s="1"/>
  <c r="LS73" i="12" s="1"/>
  <c r="LS86" i="12" s="1"/>
  <c r="LS99" i="12" s="1"/>
  <c r="LS112" i="12" s="1"/>
  <c r="LS125" i="12" s="1"/>
  <c r="LS138" i="12" s="1"/>
  <c r="LS151" i="12" s="1"/>
  <c r="LS22" i="12"/>
  <c r="LS34" i="12" s="1"/>
  <c r="LS47" i="12" s="1"/>
  <c r="LS60" i="12" s="1"/>
  <c r="LS72" i="12" s="1"/>
  <c r="LS85" i="12" s="1"/>
  <c r="LS98" i="12" s="1"/>
  <c r="LS111" i="12" s="1"/>
  <c r="LS124" i="12" s="1"/>
  <c r="LS137" i="12" s="1"/>
  <c r="LS150" i="12" s="1"/>
  <c r="LS21" i="12"/>
  <c r="LS33" i="12" s="1"/>
  <c r="LS46" i="12" s="1"/>
  <c r="LS59" i="12" s="1"/>
  <c r="LS71" i="12" s="1"/>
  <c r="LS84" i="12" s="1"/>
  <c r="LS97" i="12" s="1"/>
  <c r="LS110" i="12" s="1"/>
  <c r="LS123" i="12" s="1"/>
  <c r="LS136" i="12" s="1"/>
  <c r="LS149" i="12" s="1"/>
  <c r="LS20" i="12"/>
  <c r="LS32" i="12" s="1"/>
  <c r="LS45" i="12" s="1"/>
  <c r="LS58" i="12" s="1"/>
  <c r="LS19" i="12"/>
  <c r="LD38" i="12"/>
  <c r="LD51" i="12" s="1"/>
  <c r="LD64" i="12" s="1"/>
  <c r="LD76" i="12" s="1"/>
  <c r="LD89" i="12" s="1"/>
  <c r="LD102" i="12" s="1"/>
  <c r="LD115" i="12" s="1"/>
  <c r="LD128" i="12" s="1"/>
  <c r="LD141" i="12" s="1"/>
  <c r="LD154" i="12" s="1"/>
  <c r="LD35" i="12"/>
  <c r="LD48" i="12" s="1"/>
  <c r="LD61" i="12" s="1"/>
  <c r="LD73" i="12" s="1"/>
  <c r="LD86" i="12" s="1"/>
  <c r="LD99" i="12" s="1"/>
  <c r="LD112" i="12" s="1"/>
  <c r="LD125" i="12" s="1"/>
  <c r="LD138" i="12" s="1"/>
  <c r="LD151" i="12" s="1"/>
  <c r="LD33" i="12"/>
  <c r="LD46" i="12" s="1"/>
  <c r="LD59" i="12" s="1"/>
  <c r="LD71" i="12" s="1"/>
  <c r="LD84" i="12" s="1"/>
  <c r="LD97" i="12" s="1"/>
  <c r="LD110" i="12" s="1"/>
  <c r="LD123" i="12" s="1"/>
  <c r="LD136" i="12" s="1"/>
  <c r="LD149" i="12" s="1"/>
  <c r="LD26" i="12"/>
  <c r="LD39" i="12" s="1"/>
  <c r="LD52" i="12" s="1"/>
  <c r="LD65" i="12" s="1"/>
  <c r="LD25" i="12"/>
  <c r="LD37" i="12" s="1"/>
  <c r="LD50" i="12" s="1"/>
  <c r="LD63" i="12" s="1"/>
  <c r="LD75" i="12" s="1"/>
  <c r="LD88" i="12" s="1"/>
  <c r="LD101" i="12" s="1"/>
  <c r="LD114" i="12" s="1"/>
  <c r="LD127" i="12" s="1"/>
  <c r="LD140" i="12" s="1"/>
  <c r="LD153" i="12" s="1"/>
  <c r="LD24" i="12"/>
  <c r="LD36" i="12" s="1"/>
  <c r="LD49" i="12" s="1"/>
  <c r="LD62" i="12" s="1"/>
  <c r="LD74" i="12" s="1"/>
  <c r="LD87" i="12" s="1"/>
  <c r="LD100" i="12" s="1"/>
  <c r="LD113" i="12" s="1"/>
  <c r="LD126" i="12" s="1"/>
  <c r="LD139" i="12" s="1"/>
  <c r="LD152" i="12" s="1"/>
  <c r="LD23" i="12"/>
  <c r="LD22" i="12"/>
  <c r="LD34" i="12" s="1"/>
  <c r="LD47" i="12" s="1"/>
  <c r="LD60" i="12" s="1"/>
  <c r="LD72" i="12" s="1"/>
  <c r="LD85" i="12" s="1"/>
  <c r="LD98" i="12" s="1"/>
  <c r="LD111" i="12" s="1"/>
  <c r="LD124" i="12" s="1"/>
  <c r="LD137" i="12" s="1"/>
  <c r="LD150" i="12" s="1"/>
  <c r="LD21" i="12"/>
  <c r="LD20" i="12"/>
  <c r="LD32" i="12" s="1"/>
  <c r="LD45" i="12" s="1"/>
  <c r="LD58" i="12" s="1"/>
  <c r="LD19" i="12"/>
  <c r="KO26" i="12"/>
  <c r="KO39" i="12" s="1"/>
  <c r="KO52" i="12" s="1"/>
  <c r="KO65" i="12" s="1"/>
  <c r="KO25" i="12"/>
  <c r="KO37" i="12" s="1"/>
  <c r="KO50" i="12" s="1"/>
  <c r="KO63" i="12" s="1"/>
  <c r="KO75" i="12" s="1"/>
  <c r="KO88" i="12" s="1"/>
  <c r="KO101" i="12" s="1"/>
  <c r="KO114" i="12" s="1"/>
  <c r="KO127" i="12" s="1"/>
  <c r="KO140" i="12" s="1"/>
  <c r="KO153" i="12" s="1"/>
  <c r="KO24" i="12"/>
  <c r="KO36" i="12" s="1"/>
  <c r="KO49" i="12" s="1"/>
  <c r="KO62" i="12" s="1"/>
  <c r="KO74" i="12" s="1"/>
  <c r="KO87" i="12" s="1"/>
  <c r="KO100" i="12" s="1"/>
  <c r="KO113" i="12" s="1"/>
  <c r="KO126" i="12" s="1"/>
  <c r="KO139" i="12" s="1"/>
  <c r="KO152" i="12" s="1"/>
  <c r="KO23" i="12"/>
  <c r="KO35" i="12" s="1"/>
  <c r="KO48" i="12" s="1"/>
  <c r="KO61" i="12" s="1"/>
  <c r="KO73" i="12" s="1"/>
  <c r="KO86" i="12" s="1"/>
  <c r="KO99" i="12" s="1"/>
  <c r="KO112" i="12" s="1"/>
  <c r="KO125" i="12" s="1"/>
  <c r="KO138" i="12" s="1"/>
  <c r="KO151" i="12" s="1"/>
  <c r="KO22" i="12"/>
  <c r="KO34" i="12" s="1"/>
  <c r="KO47" i="12" s="1"/>
  <c r="KO60" i="12" s="1"/>
  <c r="KO72" i="12" s="1"/>
  <c r="KO85" i="12" s="1"/>
  <c r="KO98" i="12" s="1"/>
  <c r="KO111" i="12" s="1"/>
  <c r="KO124" i="12" s="1"/>
  <c r="KO137" i="12" s="1"/>
  <c r="KO150" i="12" s="1"/>
  <c r="KO21" i="12"/>
  <c r="KO33" i="12" s="1"/>
  <c r="KO46" i="12" s="1"/>
  <c r="KO59" i="12" s="1"/>
  <c r="KO71" i="12" s="1"/>
  <c r="KO84" i="12" s="1"/>
  <c r="KO97" i="12" s="1"/>
  <c r="KO110" i="12" s="1"/>
  <c r="KO123" i="12" s="1"/>
  <c r="KO136" i="12" s="1"/>
  <c r="KO149" i="12" s="1"/>
  <c r="KO20" i="12"/>
  <c r="KO32" i="12" s="1"/>
  <c r="KO45" i="12" s="1"/>
  <c r="KO58" i="12" s="1"/>
  <c r="KO19" i="12"/>
  <c r="JZ32" i="12"/>
  <c r="JZ45" i="12" s="1"/>
  <c r="JZ58" i="12" s="1"/>
  <c r="JZ26" i="12"/>
  <c r="JZ39" i="12" s="1"/>
  <c r="JZ52" i="12" s="1"/>
  <c r="JZ65" i="12" s="1"/>
  <c r="JZ25" i="12"/>
  <c r="JZ37" i="12" s="1"/>
  <c r="JZ50" i="12" s="1"/>
  <c r="JZ63" i="12" s="1"/>
  <c r="JZ75" i="12" s="1"/>
  <c r="JZ88" i="12" s="1"/>
  <c r="JZ101" i="12" s="1"/>
  <c r="JZ114" i="12" s="1"/>
  <c r="JZ127" i="12" s="1"/>
  <c r="JZ140" i="12" s="1"/>
  <c r="JZ153" i="12" s="1"/>
  <c r="JZ24" i="12"/>
  <c r="JZ36" i="12" s="1"/>
  <c r="JZ49" i="12" s="1"/>
  <c r="JZ62" i="12" s="1"/>
  <c r="JZ74" i="12" s="1"/>
  <c r="JZ87" i="12" s="1"/>
  <c r="JZ100" i="12" s="1"/>
  <c r="JZ113" i="12" s="1"/>
  <c r="JZ126" i="12" s="1"/>
  <c r="JZ139" i="12" s="1"/>
  <c r="JZ152" i="12" s="1"/>
  <c r="JZ23" i="12"/>
  <c r="JZ35" i="12" s="1"/>
  <c r="JZ48" i="12" s="1"/>
  <c r="JZ61" i="12" s="1"/>
  <c r="JZ73" i="12" s="1"/>
  <c r="JZ86" i="12" s="1"/>
  <c r="JZ99" i="12" s="1"/>
  <c r="JZ112" i="12" s="1"/>
  <c r="JZ125" i="12" s="1"/>
  <c r="JZ138" i="12" s="1"/>
  <c r="JZ151" i="12" s="1"/>
  <c r="JZ22" i="12"/>
  <c r="JZ34" i="12" s="1"/>
  <c r="JZ47" i="12" s="1"/>
  <c r="JZ60" i="12" s="1"/>
  <c r="JZ72" i="12" s="1"/>
  <c r="JZ85" i="12" s="1"/>
  <c r="JZ98" i="12" s="1"/>
  <c r="JZ111" i="12" s="1"/>
  <c r="JZ124" i="12" s="1"/>
  <c r="JZ137" i="12" s="1"/>
  <c r="JZ150" i="12" s="1"/>
  <c r="JZ21" i="12"/>
  <c r="JZ33" i="12" s="1"/>
  <c r="JZ46" i="12" s="1"/>
  <c r="JZ59" i="12" s="1"/>
  <c r="JZ71" i="12" s="1"/>
  <c r="JZ84" i="12" s="1"/>
  <c r="JZ97" i="12" s="1"/>
  <c r="JZ110" i="12" s="1"/>
  <c r="JZ123" i="12" s="1"/>
  <c r="JZ136" i="12" s="1"/>
  <c r="JZ149" i="12" s="1"/>
  <c r="JZ20" i="12"/>
  <c r="JZ19" i="12"/>
  <c r="JK38" i="12"/>
  <c r="JK51" i="12" s="1"/>
  <c r="JK64" i="12" s="1"/>
  <c r="JK76" i="12" s="1"/>
  <c r="JK89" i="12" s="1"/>
  <c r="JK102" i="12" s="1"/>
  <c r="JK115" i="12" s="1"/>
  <c r="JK128" i="12" s="1"/>
  <c r="JK141" i="12" s="1"/>
  <c r="JK154" i="12" s="1"/>
  <c r="JK37" i="12"/>
  <c r="JK50" i="12" s="1"/>
  <c r="JK63" i="12" s="1"/>
  <c r="JK75" i="12" s="1"/>
  <c r="JK88" i="12" s="1"/>
  <c r="JK101" i="12" s="1"/>
  <c r="JK114" i="12" s="1"/>
  <c r="JK127" i="12" s="1"/>
  <c r="JK140" i="12" s="1"/>
  <c r="JK153" i="12" s="1"/>
  <c r="JK36" i="12"/>
  <c r="JK49" i="12" s="1"/>
  <c r="JK62" i="12" s="1"/>
  <c r="JK74" i="12" s="1"/>
  <c r="JK87" i="12" s="1"/>
  <c r="JK100" i="12" s="1"/>
  <c r="JK113" i="12" s="1"/>
  <c r="JK126" i="12" s="1"/>
  <c r="JK139" i="12" s="1"/>
  <c r="JK152" i="12" s="1"/>
  <c r="JK35" i="12"/>
  <c r="JK48" i="12" s="1"/>
  <c r="JK61" i="12" s="1"/>
  <c r="JK73" i="12" s="1"/>
  <c r="JK86" i="12" s="1"/>
  <c r="JK99" i="12" s="1"/>
  <c r="JK112" i="12" s="1"/>
  <c r="JK125" i="12" s="1"/>
  <c r="JK138" i="12" s="1"/>
  <c r="JK151" i="12" s="1"/>
  <c r="JK33" i="12"/>
  <c r="JK46" i="12" s="1"/>
  <c r="JK59" i="12" s="1"/>
  <c r="JK71" i="12" s="1"/>
  <c r="JK84" i="12" s="1"/>
  <c r="JK97" i="12" s="1"/>
  <c r="JK110" i="12" s="1"/>
  <c r="JK123" i="12" s="1"/>
  <c r="JK136" i="12" s="1"/>
  <c r="JK149" i="12" s="1"/>
  <c r="JK26" i="12"/>
  <c r="JK39" i="12" s="1"/>
  <c r="JK52" i="12" s="1"/>
  <c r="JK65" i="12" s="1"/>
  <c r="JK25" i="12"/>
  <c r="JK24" i="12"/>
  <c r="JK23" i="12"/>
  <c r="JK22" i="12"/>
  <c r="JK34" i="12" s="1"/>
  <c r="JK47" i="12" s="1"/>
  <c r="JK60" i="12" s="1"/>
  <c r="JK72" i="12" s="1"/>
  <c r="JK85" i="12" s="1"/>
  <c r="JK98" i="12" s="1"/>
  <c r="JK111" i="12" s="1"/>
  <c r="JK124" i="12" s="1"/>
  <c r="JK137" i="12" s="1"/>
  <c r="JK150" i="12" s="1"/>
  <c r="JK21" i="12"/>
  <c r="JK20" i="12"/>
  <c r="JK32" i="12" s="1"/>
  <c r="JK45" i="12" s="1"/>
  <c r="JK58" i="12" s="1"/>
  <c r="JK19" i="12"/>
  <c r="IV26" i="12"/>
  <c r="IV39" i="12" s="1"/>
  <c r="IV52" i="12" s="1"/>
  <c r="IV65" i="12" s="1"/>
  <c r="IV25" i="12"/>
  <c r="IV37" i="12" s="1"/>
  <c r="IV50" i="12" s="1"/>
  <c r="IV63" i="12" s="1"/>
  <c r="IV75" i="12" s="1"/>
  <c r="IV88" i="12" s="1"/>
  <c r="IV101" i="12" s="1"/>
  <c r="IV114" i="12" s="1"/>
  <c r="IV127" i="12" s="1"/>
  <c r="IV140" i="12" s="1"/>
  <c r="IV153" i="12" s="1"/>
  <c r="IV24" i="12"/>
  <c r="IV36" i="12" s="1"/>
  <c r="IV49" i="12" s="1"/>
  <c r="IV62" i="12" s="1"/>
  <c r="IV74" i="12" s="1"/>
  <c r="IV87" i="12" s="1"/>
  <c r="IV100" i="12" s="1"/>
  <c r="IV113" i="12" s="1"/>
  <c r="IV126" i="12" s="1"/>
  <c r="IV139" i="12" s="1"/>
  <c r="IV152" i="12" s="1"/>
  <c r="IV23" i="12"/>
  <c r="IV35" i="12" s="1"/>
  <c r="IV48" i="12" s="1"/>
  <c r="IV61" i="12" s="1"/>
  <c r="IV73" i="12" s="1"/>
  <c r="IV86" i="12" s="1"/>
  <c r="IV99" i="12" s="1"/>
  <c r="IV112" i="12" s="1"/>
  <c r="IV125" i="12" s="1"/>
  <c r="IV138" i="12" s="1"/>
  <c r="IV151" i="12" s="1"/>
  <c r="IV22" i="12"/>
  <c r="IV34" i="12" s="1"/>
  <c r="IV47" i="12" s="1"/>
  <c r="IV60" i="12" s="1"/>
  <c r="IV72" i="12" s="1"/>
  <c r="IV85" i="12" s="1"/>
  <c r="IV98" i="12" s="1"/>
  <c r="IV111" i="12" s="1"/>
  <c r="IV124" i="12" s="1"/>
  <c r="IV137" i="12" s="1"/>
  <c r="IV150" i="12" s="1"/>
  <c r="IV21" i="12"/>
  <c r="IV33" i="12" s="1"/>
  <c r="IV46" i="12" s="1"/>
  <c r="IV59" i="12" s="1"/>
  <c r="IV71" i="12" s="1"/>
  <c r="IV84" i="12" s="1"/>
  <c r="IV97" i="12" s="1"/>
  <c r="IV110" i="12" s="1"/>
  <c r="IV123" i="12" s="1"/>
  <c r="IV136" i="12" s="1"/>
  <c r="IV149" i="12" s="1"/>
  <c r="IV20" i="12"/>
  <c r="IV32" i="12" s="1"/>
  <c r="IV45" i="12" s="1"/>
  <c r="IV58" i="12" s="1"/>
  <c r="IV19" i="12"/>
  <c r="IG32" i="12"/>
  <c r="IG45" i="12" s="1"/>
  <c r="IG58" i="12" s="1"/>
  <c r="IG26" i="12"/>
  <c r="IG39" i="12" s="1"/>
  <c r="IG52" i="12" s="1"/>
  <c r="IG65" i="12" s="1"/>
  <c r="IG25" i="12"/>
  <c r="IG37" i="12" s="1"/>
  <c r="IG50" i="12" s="1"/>
  <c r="IG63" i="12" s="1"/>
  <c r="IG75" i="12" s="1"/>
  <c r="IG88" i="12" s="1"/>
  <c r="IG101" i="12" s="1"/>
  <c r="IG114" i="12" s="1"/>
  <c r="IG127" i="12" s="1"/>
  <c r="IG140" i="12" s="1"/>
  <c r="IG153" i="12" s="1"/>
  <c r="IG24" i="12"/>
  <c r="IG36" i="12" s="1"/>
  <c r="IG49" i="12" s="1"/>
  <c r="IG62" i="12" s="1"/>
  <c r="IG74" i="12" s="1"/>
  <c r="IG87" i="12" s="1"/>
  <c r="IG100" i="12" s="1"/>
  <c r="IG113" i="12" s="1"/>
  <c r="IG126" i="12" s="1"/>
  <c r="IG139" i="12" s="1"/>
  <c r="IG152" i="12" s="1"/>
  <c r="IG23" i="12"/>
  <c r="IG35" i="12" s="1"/>
  <c r="IG48" i="12" s="1"/>
  <c r="IG61" i="12" s="1"/>
  <c r="IG73" i="12" s="1"/>
  <c r="IG86" i="12" s="1"/>
  <c r="IG99" i="12" s="1"/>
  <c r="IG112" i="12" s="1"/>
  <c r="IG125" i="12" s="1"/>
  <c r="IG138" i="12" s="1"/>
  <c r="IG151" i="12" s="1"/>
  <c r="IG22" i="12"/>
  <c r="IG34" i="12" s="1"/>
  <c r="IG47" i="12" s="1"/>
  <c r="IG60" i="12" s="1"/>
  <c r="IG72" i="12" s="1"/>
  <c r="IG85" i="12" s="1"/>
  <c r="IG98" i="12" s="1"/>
  <c r="IG111" i="12" s="1"/>
  <c r="IG124" i="12" s="1"/>
  <c r="IG137" i="12" s="1"/>
  <c r="IG150" i="12" s="1"/>
  <c r="IG21" i="12"/>
  <c r="IG33" i="12" s="1"/>
  <c r="IG46" i="12" s="1"/>
  <c r="IG59" i="12" s="1"/>
  <c r="IG71" i="12" s="1"/>
  <c r="IG84" i="12" s="1"/>
  <c r="IG97" i="12" s="1"/>
  <c r="IG110" i="12" s="1"/>
  <c r="IG123" i="12" s="1"/>
  <c r="IG136" i="12" s="1"/>
  <c r="IG149" i="12" s="1"/>
  <c r="IG20" i="12"/>
  <c r="IG19" i="12"/>
  <c r="HR36" i="12"/>
  <c r="HR49" i="12" s="1"/>
  <c r="HR62" i="12" s="1"/>
  <c r="HR74" i="12" s="1"/>
  <c r="HR87" i="12" s="1"/>
  <c r="HR100" i="12" s="1"/>
  <c r="HR113" i="12" s="1"/>
  <c r="HR126" i="12" s="1"/>
  <c r="HR139" i="12" s="1"/>
  <c r="HR152" i="12" s="1"/>
  <c r="HR26" i="12"/>
  <c r="HR39" i="12" s="1"/>
  <c r="HR52" i="12" s="1"/>
  <c r="HR65" i="12" s="1"/>
  <c r="HR25" i="12"/>
  <c r="HR37" i="12" s="1"/>
  <c r="HR50" i="12" s="1"/>
  <c r="HR63" i="12" s="1"/>
  <c r="HR75" i="12" s="1"/>
  <c r="HR88" i="12" s="1"/>
  <c r="HR101" i="12" s="1"/>
  <c r="HR114" i="12" s="1"/>
  <c r="HR127" i="12" s="1"/>
  <c r="HR140" i="12" s="1"/>
  <c r="HR153" i="12" s="1"/>
  <c r="HR24" i="12"/>
  <c r="HR23" i="12"/>
  <c r="HR35" i="12" s="1"/>
  <c r="HR48" i="12" s="1"/>
  <c r="HR61" i="12" s="1"/>
  <c r="HR73" i="12" s="1"/>
  <c r="HR86" i="12" s="1"/>
  <c r="HR99" i="12" s="1"/>
  <c r="HR112" i="12" s="1"/>
  <c r="HR125" i="12" s="1"/>
  <c r="HR138" i="12" s="1"/>
  <c r="HR151" i="12" s="1"/>
  <c r="HR22" i="12"/>
  <c r="HR34" i="12" s="1"/>
  <c r="HR47" i="12" s="1"/>
  <c r="HR60" i="12" s="1"/>
  <c r="HR72" i="12" s="1"/>
  <c r="HR85" i="12" s="1"/>
  <c r="HR98" i="12" s="1"/>
  <c r="HR111" i="12" s="1"/>
  <c r="HR124" i="12" s="1"/>
  <c r="HR137" i="12" s="1"/>
  <c r="HR150" i="12" s="1"/>
  <c r="HR21" i="12"/>
  <c r="HR33" i="12" s="1"/>
  <c r="HR46" i="12" s="1"/>
  <c r="HR59" i="12" s="1"/>
  <c r="HR71" i="12" s="1"/>
  <c r="HR84" i="12" s="1"/>
  <c r="HR97" i="12" s="1"/>
  <c r="HR110" i="12" s="1"/>
  <c r="HR123" i="12" s="1"/>
  <c r="HR136" i="12" s="1"/>
  <c r="HR149" i="12" s="1"/>
  <c r="HR20" i="12"/>
  <c r="HR32" i="12" s="1"/>
  <c r="HR45" i="12" s="1"/>
  <c r="HR58" i="12" s="1"/>
  <c r="HR19" i="12"/>
  <c r="HC26" i="12"/>
  <c r="HC39" i="12" s="1"/>
  <c r="HC52" i="12" s="1"/>
  <c r="HC65" i="12" s="1"/>
  <c r="HC25" i="12"/>
  <c r="HC37" i="12" s="1"/>
  <c r="HC50" i="12" s="1"/>
  <c r="HC63" i="12" s="1"/>
  <c r="HC75" i="12" s="1"/>
  <c r="HC88" i="12" s="1"/>
  <c r="HC101" i="12" s="1"/>
  <c r="HC114" i="12" s="1"/>
  <c r="HC127" i="12" s="1"/>
  <c r="HC140" i="12" s="1"/>
  <c r="HC153" i="12" s="1"/>
  <c r="HC24" i="12"/>
  <c r="HC36" i="12" s="1"/>
  <c r="HC49" i="12" s="1"/>
  <c r="HC62" i="12" s="1"/>
  <c r="HC74" i="12" s="1"/>
  <c r="HC87" i="12" s="1"/>
  <c r="HC100" i="12" s="1"/>
  <c r="HC113" i="12" s="1"/>
  <c r="HC126" i="12" s="1"/>
  <c r="HC139" i="12" s="1"/>
  <c r="HC152" i="12" s="1"/>
  <c r="HC23" i="12"/>
  <c r="HC35" i="12" s="1"/>
  <c r="HC48" i="12" s="1"/>
  <c r="HC61" i="12" s="1"/>
  <c r="HC73" i="12" s="1"/>
  <c r="HC86" i="12" s="1"/>
  <c r="HC99" i="12" s="1"/>
  <c r="HC112" i="12" s="1"/>
  <c r="HC125" i="12" s="1"/>
  <c r="HC138" i="12" s="1"/>
  <c r="HC151" i="12" s="1"/>
  <c r="HC22" i="12"/>
  <c r="HC34" i="12" s="1"/>
  <c r="HC47" i="12" s="1"/>
  <c r="HC60" i="12" s="1"/>
  <c r="HC72" i="12" s="1"/>
  <c r="HC85" i="12" s="1"/>
  <c r="HC98" i="12" s="1"/>
  <c r="HC111" i="12" s="1"/>
  <c r="HC124" i="12" s="1"/>
  <c r="HC137" i="12" s="1"/>
  <c r="HC150" i="12" s="1"/>
  <c r="HC21" i="12"/>
  <c r="HC33" i="12" s="1"/>
  <c r="HC46" i="12" s="1"/>
  <c r="HC59" i="12" s="1"/>
  <c r="HC71" i="12" s="1"/>
  <c r="HC84" i="12" s="1"/>
  <c r="HC97" i="12" s="1"/>
  <c r="HC110" i="12" s="1"/>
  <c r="HC123" i="12" s="1"/>
  <c r="HC136" i="12" s="1"/>
  <c r="HC149" i="12" s="1"/>
  <c r="HC20" i="12"/>
  <c r="HC32" i="12" s="1"/>
  <c r="HC45" i="12" s="1"/>
  <c r="HC58" i="12" s="1"/>
  <c r="HC19" i="12"/>
  <c r="GN32" i="12"/>
  <c r="GN45" i="12" s="1"/>
  <c r="GN58" i="12" s="1"/>
  <c r="GN26" i="12"/>
  <c r="GN39" i="12" s="1"/>
  <c r="GN52" i="12" s="1"/>
  <c r="GN65" i="12" s="1"/>
  <c r="GN25" i="12"/>
  <c r="GN37" i="12" s="1"/>
  <c r="GN50" i="12" s="1"/>
  <c r="GN63" i="12" s="1"/>
  <c r="GN75" i="12" s="1"/>
  <c r="GN88" i="12" s="1"/>
  <c r="GN101" i="12" s="1"/>
  <c r="GN114" i="12" s="1"/>
  <c r="GN127" i="12" s="1"/>
  <c r="GN140" i="12" s="1"/>
  <c r="GN153" i="12" s="1"/>
  <c r="GN24" i="12"/>
  <c r="GN36" i="12" s="1"/>
  <c r="GN49" i="12" s="1"/>
  <c r="GN62" i="12" s="1"/>
  <c r="GN74" i="12" s="1"/>
  <c r="GN87" i="12" s="1"/>
  <c r="GN100" i="12" s="1"/>
  <c r="GN113" i="12" s="1"/>
  <c r="GN126" i="12" s="1"/>
  <c r="GN139" i="12" s="1"/>
  <c r="GN152" i="12" s="1"/>
  <c r="GN23" i="12"/>
  <c r="GN35" i="12" s="1"/>
  <c r="GN48" i="12" s="1"/>
  <c r="GN61" i="12" s="1"/>
  <c r="GN73" i="12" s="1"/>
  <c r="GN86" i="12" s="1"/>
  <c r="GN99" i="12" s="1"/>
  <c r="GN112" i="12" s="1"/>
  <c r="GN125" i="12" s="1"/>
  <c r="GN138" i="12" s="1"/>
  <c r="GN151" i="12" s="1"/>
  <c r="GN22" i="12"/>
  <c r="GN34" i="12" s="1"/>
  <c r="GN47" i="12" s="1"/>
  <c r="GN60" i="12" s="1"/>
  <c r="GN72" i="12" s="1"/>
  <c r="GN85" i="12" s="1"/>
  <c r="GN98" i="12" s="1"/>
  <c r="GN111" i="12" s="1"/>
  <c r="GN124" i="12" s="1"/>
  <c r="GN137" i="12" s="1"/>
  <c r="GN150" i="12" s="1"/>
  <c r="GN21" i="12"/>
  <c r="GN33" i="12" s="1"/>
  <c r="GN46" i="12" s="1"/>
  <c r="GN59" i="12" s="1"/>
  <c r="GN71" i="12" s="1"/>
  <c r="GN84" i="12" s="1"/>
  <c r="GN97" i="12" s="1"/>
  <c r="GN110" i="12" s="1"/>
  <c r="GN123" i="12" s="1"/>
  <c r="GN136" i="12" s="1"/>
  <c r="GN149" i="12" s="1"/>
  <c r="GN20" i="12"/>
  <c r="GN19" i="12"/>
  <c r="FY36" i="12"/>
  <c r="FY49" i="12" s="1"/>
  <c r="FY62" i="12" s="1"/>
  <c r="FY74" i="12" s="1"/>
  <c r="FY87" i="12" s="1"/>
  <c r="FY100" i="12" s="1"/>
  <c r="FY113" i="12" s="1"/>
  <c r="FY126" i="12" s="1"/>
  <c r="FY139" i="12" s="1"/>
  <c r="FY152" i="12" s="1"/>
  <c r="FY26" i="12"/>
  <c r="FY39" i="12" s="1"/>
  <c r="FY52" i="12" s="1"/>
  <c r="FY65" i="12" s="1"/>
  <c r="FY25" i="12"/>
  <c r="FY37" i="12" s="1"/>
  <c r="FY50" i="12" s="1"/>
  <c r="FY63" i="12" s="1"/>
  <c r="FY75" i="12" s="1"/>
  <c r="FY88" i="12" s="1"/>
  <c r="FY101" i="12" s="1"/>
  <c r="FY114" i="12" s="1"/>
  <c r="FY127" i="12" s="1"/>
  <c r="FY140" i="12" s="1"/>
  <c r="FY153" i="12" s="1"/>
  <c r="FY24" i="12"/>
  <c r="FY23" i="12"/>
  <c r="FY35" i="12" s="1"/>
  <c r="FY48" i="12" s="1"/>
  <c r="FY61" i="12" s="1"/>
  <c r="FY73" i="12" s="1"/>
  <c r="FY86" i="12" s="1"/>
  <c r="FY99" i="12" s="1"/>
  <c r="FY112" i="12" s="1"/>
  <c r="FY125" i="12" s="1"/>
  <c r="FY138" i="12" s="1"/>
  <c r="FY151" i="12" s="1"/>
  <c r="FY22" i="12"/>
  <c r="FY34" i="12" s="1"/>
  <c r="FY47" i="12" s="1"/>
  <c r="FY60" i="12" s="1"/>
  <c r="FY72" i="12" s="1"/>
  <c r="FY85" i="12" s="1"/>
  <c r="FY98" i="12" s="1"/>
  <c r="FY111" i="12" s="1"/>
  <c r="FY124" i="12" s="1"/>
  <c r="FY137" i="12" s="1"/>
  <c r="FY150" i="12" s="1"/>
  <c r="FY21" i="12"/>
  <c r="FY33" i="12" s="1"/>
  <c r="FY46" i="12" s="1"/>
  <c r="FY59" i="12" s="1"/>
  <c r="FY71" i="12" s="1"/>
  <c r="FY84" i="12" s="1"/>
  <c r="FY97" i="12" s="1"/>
  <c r="FY110" i="12" s="1"/>
  <c r="FY123" i="12" s="1"/>
  <c r="FY136" i="12" s="1"/>
  <c r="FY149" i="12" s="1"/>
  <c r="FY20" i="12"/>
  <c r="FY32" i="12" s="1"/>
  <c r="FY45" i="12" s="1"/>
  <c r="FY58" i="12" s="1"/>
  <c r="FY19" i="12"/>
  <c r="FJ36" i="12"/>
  <c r="FJ49" i="12" s="1"/>
  <c r="FJ62" i="12" s="1"/>
  <c r="FJ74" i="12" s="1"/>
  <c r="FJ87" i="12" s="1"/>
  <c r="FJ100" i="12" s="1"/>
  <c r="FJ113" i="12" s="1"/>
  <c r="FJ126" i="12" s="1"/>
  <c r="FJ139" i="12" s="1"/>
  <c r="FJ152" i="12" s="1"/>
  <c r="FJ26" i="12"/>
  <c r="FJ39" i="12" s="1"/>
  <c r="FJ52" i="12" s="1"/>
  <c r="FJ65" i="12" s="1"/>
  <c r="FJ25" i="12"/>
  <c r="FJ37" i="12" s="1"/>
  <c r="FJ50" i="12" s="1"/>
  <c r="FJ63" i="12" s="1"/>
  <c r="FJ75" i="12" s="1"/>
  <c r="FJ88" i="12" s="1"/>
  <c r="FJ101" i="12" s="1"/>
  <c r="FJ114" i="12" s="1"/>
  <c r="FJ127" i="12" s="1"/>
  <c r="FJ140" i="12" s="1"/>
  <c r="FJ153" i="12" s="1"/>
  <c r="FJ24" i="12"/>
  <c r="FJ23" i="12"/>
  <c r="FJ35" i="12" s="1"/>
  <c r="FJ48" i="12" s="1"/>
  <c r="FJ61" i="12" s="1"/>
  <c r="FJ73" i="12" s="1"/>
  <c r="FJ86" i="12" s="1"/>
  <c r="FJ99" i="12" s="1"/>
  <c r="FJ112" i="12" s="1"/>
  <c r="FJ125" i="12" s="1"/>
  <c r="FJ138" i="12" s="1"/>
  <c r="FJ151" i="12" s="1"/>
  <c r="FJ22" i="12"/>
  <c r="FJ34" i="12" s="1"/>
  <c r="FJ47" i="12" s="1"/>
  <c r="FJ60" i="12" s="1"/>
  <c r="FJ72" i="12" s="1"/>
  <c r="FJ85" i="12" s="1"/>
  <c r="FJ98" i="12" s="1"/>
  <c r="FJ111" i="12" s="1"/>
  <c r="FJ124" i="12" s="1"/>
  <c r="FJ137" i="12" s="1"/>
  <c r="FJ150" i="12" s="1"/>
  <c r="FJ21" i="12"/>
  <c r="FJ33" i="12" s="1"/>
  <c r="FJ46" i="12" s="1"/>
  <c r="FJ59" i="12" s="1"/>
  <c r="FJ71" i="12" s="1"/>
  <c r="FJ84" i="12" s="1"/>
  <c r="FJ97" i="12" s="1"/>
  <c r="FJ110" i="12" s="1"/>
  <c r="FJ123" i="12" s="1"/>
  <c r="FJ136" i="12" s="1"/>
  <c r="FJ149" i="12" s="1"/>
  <c r="FJ20" i="12"/>
  <c r="FJ32" i="12" s="1"/>
  <c r="FJ45" i="12" s="1"/>
  <c r="FJ58" i="12" s="1"/>
  <c r="FJ19" i="12"/>
  <c r="EU36" i="12"/>
  <c r="EU49" i="12" s="1"/>
  <c r="EU62" i="12" s="1"/>
  <c r="EU74" i="12" s="1"/>
  <c r="EU87" i="12" s="1"/>
  <c r="EU100" i="12" s="1"/>
  <c r="EU113" i="12" s="1"/>
  <c r="EU126" i="12" s="1"/>
  <c r="EU139" i="12" s="1"/>
  <c r="EU152" i="12" s="1"/>
  <c r="EU26" i="12"/>
  <c r="EU39" i="12" s="1"/>
  <c r="EU52" i="12" s="1"/>
  <c r="EU65" i="12" s="1"/>
  <c r="EU25" i="12"/>
  <c r="EU37" i="12" s="1"/>
  <c r="EU50" i="12" s="1"/>
  <c r="EU63" i="12" s="1"/>
  <c r="EU75" i="12" s="1"/>
  <c r="EU88" i="12" s="1"/>
  <c r="EU101" i="12" s="1"/>
  <c r="EU114" i="12" s="1"/>
  <c r="EU127" i="12" s="1"/>
  <c r="EU140" i="12" s="1"/>
  <c r="EU153" i="12" s="1"/>
  <c r="EU24" i="12"/>
  <c r="EU23" i="12"/>
  <c r="EU35" i="12" s="1"/>
  <c r="EU48" i="12" s="1"/>
  <c r="EU61" i="12" s="1"/>
  <c r="EU73" i="12" s="1"/>
  <c r="EU86" i="12" s="1"/>
  <c r="EU99" i="12" s="1"/>
  <c r="EU112" i="12" s="1"/>
  <c r="EU125" i="12" s="1"/>
  <c r="EU138" i="12" s="1"/>
  <c r="EU151" i="12" s="1"/>
  <c r="EU22" i="12"/>
  <c r="EU34" i="12" s="1"/>
  <c r="EU47" i="12" s="1"/>
  <c r="EU60" i="12" s="1"/>
  <c r="EU72" i="12" s="1"/>
  <c r="EU85" i="12" s="1"/>
  <c r="EU98" i="12" s="1"/>
  <c r="EU111" i="12" s="1"/>
  <c r="EU124" i="12" s="1"/>
  <c r="EU137" i="12" s="1"/>
  <c r="EU150" i="12" s="1"/>
  <c r="EU21" i="12"/>
  <c r="EU33" i="12" s="1"/>
  <c r="EU46" i="12" s="1"/>
  <c r="EU59" i="12" s="1"/>
  <c r="EU71" i="12" s="1"/>
  <c r="EU84" i="12" s="1"/>
  <c r="EU97" i="12" s="1"/>
  <c r="EU110" i="12" s="1"/>
  <c r="EU123" i="12" s="1"/>
  <c r="EU136" i="12" s="1"/>
  <c r="EU149" i="12" s="1"/>
  <c r="EU20" i="12"/>
  <c r="EU32" i="12" s="1"/>
  <c r="EU45" i="12" s="1"/>
  <c r="EU58" i="12" s="1"/>
  <c r="EU19" i="12"/>
  <c r="EF37" i="12"/>
  <c r="EF50" i="12" s="1"/>
  <c r="EF63" i="12" s="1"/>
  <c r="EF75" i="12" s="1"/>
  <c r="EF88" i="12" s="1"/>
  <c r="EF101" i="12" s="1"/>
  <c r="EF114" i="12" s="1"/>
  <c r="EF127" i="12" s="1"/>
  <c r="EF140" i="12" s="1"/>
  <c r="EF153" i="12" s="1"/>
  <c r="EF36" i="12"/>
  <c r="EF49" i="12" s="1"/>
  <c r="EF62" i="12" s="1"/>
  <c r="EF74" i="12" s="1"/>
  <c r="EF87" i="12" s="1"/>
  <c r="EF100" i="12" s="1"/>
  <c r="EF113" i="12" s="1"/>
  <c r="EF126" i="12" s="1"/>
  <c r="EF139" i="12" s="1"/>
  <c r="EF152" i="12" s="1"/>
  <c r="EF26" i="12"/>
  <c r="EF39" i="12" s="1"/>
  <c r="EF52" i="12" s="1"/>
  <c r="EF65" i="12" s="1"/>
  <c r="EF25" i="12"/>
  <c r="EF24" i="12"/>
  <c r="EF23" i="12"/>
  <c r="EF35" i="12" s="1"/>
  <c r="EF48" i="12" s="1"/>
  <c r="EF61" i="12" s="1"/>
  <c r="EF73" i="12" s="1"/>
  <c r="EF86" i="12" s="1"/>
  <c r="EF99" i="12" s="1"/>
  <c r="EF112" i="12" s="1"/>
  <c r="EF125" i="12" s="1"/>
  <c r="EF138" i="12" s="1"/>
  <c r="EF151" i="12" s="1"/>
  <c r="EF22" i="12"/>
  <c r="EF34" i="12" s="1"/>
  <c r="EF47" i="12" s="1"/>
  <c r="EF60" i="12" s="1"/>
  <c r="EF72" i="12" s="1"/>
  <c r="EF85" i="12" s="1"/>
  <c r="EF98" i="12" s="1"/>
  <c r="EF111" i="12" s="1"/>
  <c r="EF124" i="12" s="1"/>
  <c r="EF137" i="12" s="1"/>
  <c r="EF150" i="12" s="1"/>
  <c r="EF21" i="12"/>
  <c r="EF33" i="12" s="1"/>
  <c r="EF46" i="12" s="1"/>
  <c r="EF59" i="12" s="1"/>
  <c r="EF71" i="12" s="1"/>
  <c r="EF84" i="12" s="1"/>
  <c r="EF97" i="12" s="1"/>
  <c r="EF110" i="12" s="1"/>
  <c r="EF123" i="12" s="1"/>
  <c r="EF136" i="12" s="1"/>
  <c r="EF149" i="12" s="1"/>
  <c r="EF20" i="12"/>
  <c r="EF32" i="12" s="1"/>
  <c r="EF45" i="12" s="1"/>
  <c r="EF58" i="12" s="1"/>
  <c r="EF19" i="12"/>
  <c r="DQ26" i="12"/>
  <c r="DQ39" i="12" s="1"/>
  <c r="DQ52" i="12" s="1"/>
  <c r="DQ65" i="12" s="1"/>
  <c r="DQ25" i="12"/>
  <c r="DQ37" i="12" s="1"/>
  <c r="DQ50" i="12" s="1"/>
  <c r="DQ63" i="12" s="1"/>
  <c r="DQ75" i="12" s="1"/>
  <c r="DQ88" i="12" s="1"/>
  <c r="DQ101" i="12" s="1"/>
  <c r="DQ114" i="12" s="1"/>
  <c r="DQ127" i="12" s="1"/>
  <c r="DQ140" i="12" s="1"/>
  <c r="DQ153" i="12" s="1"/>
  <c r="DQ24" i="12"/>
  <c r="DQ36" i="12" s="1"/>
  <c r="DQ49" i="12" s="1"/>
  <c r="DQ62" i="12" s="1"/>
  <c r="DQ74" i="12" s="1"/>
  <c r="DQ87" i="12" s="1"/>
  <c r="DQ100" i="12" s="1"/>
  <c r="DQ113" i="12" s="1"/>
  <c r="DQ126" i="12" s="1"/>
  <c r="DQ139" i="12" s="1"/>
  <c r="DQ152" i="12" s="1"/>
  <c r="DQ23" i="12"/>
  <c r="DQ35" i="12" s="1"/>
  <c r="DQ48" i="12" s="1"/>
  <c r="DQ61" i="12" s="1"/>
  <c r="DQ73" i="12" s="1"/>
  <c r="DQ86" i="12" s="1"/>
  <c r="DQ99" i="12" s="1"/>
  <c r="DQ112" i="12" s="1"/>
  <c r="DQ125" i="12" s="1"/>
  <c r="DQ138" i="12" s="1"/>
  <c r="DQ151" i="12" s="1"/>
  <c r="DQ22" i="12"/>
  <c r="DQ34" i="12" s="1"/>
  <c r="DQ47" i="12" s="1"/>
  <c r="DQ60" i="12" s="1"/>
  <c r="DQ72" i="12" s="1"/>
  <c r="DQ85" i="12" s="1"/>
  <c r="DQ98" i="12" s="1"/>
  <c r="DQ111" i="12" s="1"/>
  <c r="DQ124" i="12" s="1"/>
  <c r="DQ137" i="12" s="1"/>
  <c r="DQ150" i="12" s="1"/>
  <c r="DQ21" i="12"/>
  <c r="DQ33" i="12" s="1"/>
  <c r="DQ46" i="12" s="1"/>
  <c r="DQ59" i="12" s="1"/>
  <c r="DQ71" i="12" s="1"/>
  <c r="DQ84" i="12" s="1"/>
  <c r="DQ97" i="12" s="1"/>
  <c r="DQ110" i="12" s="1"/>
  <c r="DQ123" i="12" s="1"/>
  <c r="DQ136" i="12" s="1"/>
  <c r="DQ149" i="12" s="1"/>
  <c r="DQ20" i="12"/>
  <c r="DQ32" i="12" s="1"/>
  <c r="DQ45" i="12" s="1"/>
  <c r="DQ58" i="12" s="1"/>
  <c r="DQ19" i="12"/>
  <c r="DB32" i="12"/>
  <c r="DB45" i="12" s="1"/>
  <c r="DB58" i="12" s="1"/>
  <c r="DB26" i="12"/>
  <c r="DB39" i="12" s="1"/>
  <c r="DB52" i="12" s="1"/>
  <c r="DB65" i="12" s="1"/>
  <c r="DB25" i="12"/>
  <c r="DB37" i="12" s="1"/>
  <c r="DB50" i="12" s="1"/>
  <c r="DB63" i="12" s="1"/>
  <c r="DB75" i="12" s="1"/>
  <c r="DB88" i="12" s="1"/>
  <c r="DB101" i="12" s="1"/>
  <c r="DB114" i="12" s="1"/>
  <c r="DB127" i="12" s="1"/>
  <c r="DB140" i="12" s="1"/>
  <c r="DB153" i="12" s="1"/>
  <c r="DB24" i="12"/>
  <c r="DB36" i="12" s="1"/>
  <c r="DB49" i="12" s="1"/>
  <c r="DB62" i="12" s="1"/>
  <c r="DB74" i="12" s="1"/>
  <c r="DB87" i="12" s="1"/>
  <c r="DB100" i="12" s="1"/>
  <c r="DB113" i="12" s="1"/>
  <c r="DB126" i="12" s="1"/>
  <c r="DB139" i="12" s="1"/>
  <c r="DB152" i="12" s="1"/>
  <c r="DB23" i="12"/>
  <c r="DB35" i="12" s="1"/>
  <c r="DB48" i="12" s="1"/>
  <c r="DB61" i="12" s="1"/>
  <c r="DB73" i="12" s="1"/>
  <c r="DB86" i="12" s="1"/>
  <c r="DB99" i="12" s="1"/>
  <c r="DB112" i="12" s="1"/>
  <c r="DB125" i="12" s="1"/>
  <c r="DB138" i="12" s="1"/>
  <c r="DB151" i="12" s="1"/>
  <c r="DB22" i="12"/>
  <c r="DB34" i="12" s="1"/>
  <c r="DB47" i="12" s="1"/>
  <c r="DB60" i="12" s="1"/>
  <c r="DB72" i="12" s="1"/>
  <c r="DB85" i="12" s="1"/>
  <c r="DB98" i="12" s="1"/>
  <c r="DB111" i="12" s="1"/>
  <c r="DB124" i="12" s="1"/>
  <c r="DB137" i="12" s="1"/>
  <c r="DB150" i="12" s="1"/>
  <c r="DB21" i="12"/>
  <c r="DB33" i="12" s="1"/>
  <c r="DB46" i="12" s="1"/>
  <c r="DB59" i="12" s="1"/>
  <c r="DB71" i="12" s="1"/>
  <c r="DB84" i="12" s="1"/>
  <c r="DB97" i="12" s="1"/>
  <c r="DB110" i="12" s="1"/>
  <c r="DB123" i="12" s="1"/>
  <c r="DB136" i="12" s="1"/>
  <c r="DB149" i="12" s="1"/>
  <c r="DB20" i="12"/>
  <c r="DB19" i="12"/>
  <c r="CM26" i="12"/>
  <c r="CM39" i="12" s="1"/>
  <c r="CM52" i="12" s="1"/>
  <c r="CM65" i="12" s="1"/>
  <c r="CM25" i="12"/>
  <c r="CM37" i="12" s="1"/>
  <c r="CM50" i="12" s="1"/>
  <c r="CM63" i="12" s="1"/>
  <c r="CM75" i="12" s="1"/>
  <c r="CM88" i="12" s="1"/>
  <c r="CM101" i="12" s="1"/>
  <c r="CM114" i="12" s="1"/>
  <c r="CM127" i="12" s="1"/>
  <c r="CM140" i="12" s="1"/>
  <c r="CM153" i="12" s="1"/>
  <c r="CM24" i="12"/>
  <c r="CM36" i="12" s="1"/>
  <c r="CM49" i="12" s="1"/>
  <c r="CM62" i="12" s="1"/>
  <c r="CM74" i="12" s="1"/>
  <c r="CM87" i="12" s="1"/>
  <c r="CM100" i="12" s="1"/>
  <c r="CM113" i="12" s="1"/>
  <c r="CM126" i="12" s="1"/>
  <c r="CM139" i="12" s="1"/>
  <c r="CM152" i="12" s="1"/>
  <c r="CM23" i="12"/>
  <c r="CM35" i="12" s="1"/>
  <c r="CM48" i="12" s="1"/>
  <c r="CM61" i="12" s="1"/>
  <c r="CM73" i="12" s="1"/>
  <c r="CM86" i="12" s="1"/>
  <c r="CM99" i="12" s="1"/>
  <c r="CM112" i="12" s="1"/>
  <c r="CM125" i="12" s="1"/>
  <c r="CM138" i="12" s="1"/>
  <c r="CM151" i="12" s="1"/>
  <c r="CM22" i="12"/>
  <c r="CM34" i="12" s="1"/>
  <c r="CM47" i="12" s="1"/>
  <c r="CM60" i="12" s="1"/>
  <c r="CM72" i="12" s="1"/>
  <c r="CM85" i="12" s="1"/>
  <c r="CM98" i="12" s="1"/>
  <c r="CM111" i="12" s="1"/>
  <c r="CM124" i="12" s="1"/>
  <c r="CM137" i="12" s="1"/>
  <c r="CM150" i="12" s="1"/>
  <c r="CM21" i="12"/>
  <c r="CM33" i="12" s="1"/>
  <c r="CM46" i="12" s="1"/>
  <c r="CM59" i="12" s="1"/>
  <c r="CM71" i="12" s="1"/>
  <c r="CM84" i="12" s="1"/>
  <c r="CM97" i="12" s="1"/>
  <c r="CM110" i="12" s="1"/>
  <c r="CM123" i="12" s="1"/>
  <c r="CM136" i="12" s="1"/>
  <c r="CM149" i="12" s="1"/>
  <c r="CM20" i="12"/>
  <c r="CM32" i="12" s="1"/>
  <c r="CM45" i="12" s="1"/>
  <c r="CM58" i="12" s="1"/>
  <c r="CM19" i="12"/>
  <c r="BX32" i="12"/>
  <c r="BX45" i="12" s="1"/>
  <c r="BX58" i="12" s="1"/>
  <c r="BX26" i="12"/>
  <c r="BX39" i="12" s="1"/>
  <c r="BX52" i="12" s="1"/>
  <c r="BX65" i="12" s="1"/>
  <c r="BX25" i="12"/>
  <c r="BX37" i="12" s="1"/>
  <c r="BX50" i="12" s="1"/>
  <c r="BX63" i="12" s="1"/>
  <c r="BX75" i="12" s="1"/>
  <c r="BX88" i="12" s="1"/>
  <c r="BX101" i="12" s="1"/>
  <c r="BX114" i="12" s="1"/>
  <c r="BX127" i="12" s="1"/>
  <c r="BX140" i="12" s="1"/>
  <c r="BX153" i="12" s="1"/>
  <c r="BX24" i="12"/>
  <c r="BX36" i="12" s="1"/>
  <c r="BX49" i="12" s="1"/>
  <c r="BX62" i="12" s="1"/>
  <c r="BX74" i="12" s="1"/>
  <c r="BX87" i="12" s="1"/>
  <c r="BX100" i="12" s="1"/>
  <c r="BX113" i="12" s="1"/>
  <c r="BX126" i="12" s="1"/>
  <c r="BX139" i="12" s="1"/>
  <c r="BX152" i="12" s="1"/>
  <c r="BX23" i="12"/>
  <c r="BX35" i="12" s="1"/>
  <c r="BX48" i="12" s="1"/>
  <c r="BX61" i="12" s="1"/>
  <c r="BX73" i="12" s="1"/>
  <c r="BX86" i="12" s="1"/>
  <c r="BX99" i="12" s="1"/>
  <c r="BX112" i="12" s="1"/>
  <c r="BX125" i="12" s="1"/>
  <c r="BX138" i="12" s="1"/>
  <c r="BX151" i="12" s="1"/>
  <c r="BX22" i="12"/>
  <c r="BX34" i="12" s="1"/>
  <c r="BX47" i="12" s="1"/>
  <c r="BX60" i="12" s="1"/>
  <c r="BX72" i="12" s="1"/>
  <c r="BX85" i="12" s="1"/>
  <c r="BX98" i="12" s="1"/>
  <c r="BX111" i="12" s="1"/>
  <c r="BX124" i="12" s="1"/>
  <c r="BX137" i="12" s="1"/>
  <c r="BX150" i="12" s="1"/>
  <c r="BX21" i="12"/>
  <c r="BX33" i="12" s="1"/>
  <c r="BX46" i="12" s="1"/>
  <c r="BX59" i="12" s="1"/>
  <c r="BX71" i="12" s="1"/>
  <c r="BX84" i="12" s="1"/>
  <c r="BX97" i="12" s="1"/>
  <c r="BX110" i="12" s="1"/>
  <c r="BX123" i="12" s="1"/>
  <c r="BX136" i="12" s="1"/>
  <c r="BX149" i="12" s="1"/>
  <c r="BX20" i="12"/>
  <c r="BX19" i="12"/>
  <c r="BI37" i="12"/>
  <c r="BI50" i="12" s="1"/>
  <c r="BI63" i="12" s="1"/>
  <c r="BI75" i="12" s="1"/>
  <c r="BI88" i="12" s="1"/>
  <c r="BI101" i="12" s="1"/>
  <c r="BI114" i="12" s="1"/>
  <c r="BI127" i="12" s="1"/>
  <c r="BI140" i="12" s="1"/>
  <c r="BI153" i="12" s="1"/>
  <c r="BI36" i="12"/>
  <c r="BI49" i="12" s="1"/>
  <c r="BI62" i="12" s="1"/>
  <c r="BI74" i="12" s="1"/>
  <c r="BI87" i="12" s="1"/>
  <c r="BI100" i="12" s="1"/>
  <c r="BI113" i="12" s="1"/>
  <c r="BI126" i="12" s="1"/>
  <c r="BI139" i="12" s="1"/>
  <c r="BI152" i="12" s="1"/>
  <c r="BI26" i="12"/>
  <c r="BI39" i="12" s="1"/>
  <c r="BI52" i="12" s="1"/>
  <c r="BI65" i="12" s="1"/>
  <c r="BI25" i="12"/>
  <c r="BI24" i="12"/>
  <c r="BI23" i="12"/>
  <c r="BI35" i="12" s="1"/>
  <c r="BI48" i="12" s="1"/>
  <c r="BI61" i="12" s="1"/>
  <c r="BI73" i="12" s="1"/>
  <c r="BI86" i="12" s="1"/>
  <c r="BI99" i="12" s="1"/>
  <c r="BI112" i="12" s="1"/>
  <c r="BI125" i="12" s="1"/>
  <c r="BI138" i="12" s="1"/>
  <c r="BI151" i="12" s="1"/>
  <c r="BI22" i="12"/>
  <c r="BI34" i="12" s="1"/>
  <c r="BI47" i="12" s="1"/>
  <c r="BI60" i="12" s="1"/>
  <c r="BI72" i="12" s="1"/>
  <c r="BI85" i="12" s="1"/>
  <c r="BI98" i="12" s="1"/>
  <c r="BI111" i="12" s="1"/>
  <c r="BI124" i="12" s="1"/>
  <c r="BI137" i="12" s="1"/>
  <c r="BI150" i="12" s="1"/>
  <c r="BI21" i="12"/>
  <c r="BI33" i="12" s="1"/>
  <c r="BI46" i="12" s="1"/>
  <c r="BI59" i="12" s="1"/>
  <c r="BI71" i="12" s="1"/>
  <c r="BI84" i="12" s="1"/>
  <c r="BI97" i="12" s="1"/>
  <c r="BI110" i="12" s="1"/>
  <c r="BI123" i="12" s="1"/>
  <c r="BI136" i="12" s="1"/>
  <c r="BI149" i="12" s="1"/>
  <c r="BI20" i="12"/>
  <c r="BI32" i="12" s="1"/>
  <c r="BI45" i="12" s="1"/>
  <c r="BI58" i="12" s="1"/>
  <c r="BI19" i="12"/>
  <c r="P37" i="12"/>
  <c r="P50" i="12" s="1"/>
  <c r="P63" i="12" s="1"/>
  <c r="P75" i="12" s="1"/>
  <c r="P88" i="12" s="1"/>
  <c r="P101" i="12" s="1"/>
  <c r="P114" i="12" s="1"/>
  <c r="P127" i="12" s="1"/>
  <c r="P140" i="12" s="1"/>
  <c r="P153" i="12" s="1"/>
  <c r="P26" i="12"/>
  <c r="P39" i="12" s="1"/>
  <c r="P52" i="12" s="1"/>
  <c r="P65" i="12" s="1"/>
  <c r="P25" i="12"/>
  <c r="P24" i="12"/>
  <c r="P36" i="12" s="1"/>
  <c r="P49" i="12" s="1"/>
  <c r="P62" i="12" s="1"/>
  <c r="P74" i="12" s="1"/>
  <c r="P87" i="12" s="1"/>
  <c r="P100" i="12" s="1"/>
  <c r="P113" i="12" s="1"/>
  <c r="P126" i="12" s="1"/>
  <c r="P139" i="12" s="1"/>
  <c r="P152" i="12" s="1"/>
  <c r="P23" i="12"/>
  <c r="P35" i="12" s="1"/>
  <c r="P48" i="12" s="1"/>
  <c r="P61" i="12" s="1"/>
  <c r="P73" i="12" s="1"/>
  <c r="P86" i="12" s="1"/>
  <c r="P99" i="12" s="1"/>
  <c r="P112" i="12" s="1"/>
  <c r="P125" i="12" s="1"/>
  <c r="P138" i="12" s="1"/>
  <c r="P151" i="12" s="1"/>
  <c r="P22" i="12"/>
  <c r="P34" i="12" s="1"/>
  <c r="P47" i="12" s="1"/>
  <c r="P60" i="12" s="1"/>
  <c r="P72" i="12" s="1"/>
  <c r="P85" i="12" s="1"/>
  <c r="P98" i="12" s="1"/>
  <c r="P111" i="12" s="1"/>
  <c r="P124" i="12" s="1"/>
  <c r="P137" i="12" s="1"/>
  <c r="P150" i="12" s="1"/>
  <c r="P21" i="12"/>
  <c r="P33" i="12" s="1"/>
  <c r="P46" i="12" s="1"/>
  <c r="P59" i="12" s="1"/>
  <c r="P71" i="12" s="1"/>
  <c r="P84" i="12" s="1"/>
  <c r="P97" i="12" s="1"/>
  <c r="P110" i="12" s="1"/>
  <c r="P123" i="12" s="1"/>
  <c r="P136" i="12" s="1"/>
  <c r="P149" i="12" s="1"/>
  <c r="P20" i="12"/>
  <c r="P32" i="12" s="1"/>
  <c r="P45" i="12" s="1"/>
  <c r="P58" i="12" s="1"/>
  <c r="P19" i="12"/>
  <c r="O7" i="12"/>
  <c r="O6" i="12"/>
  <c r="O19" i="12" s="1"/>
  <c r="AE39" i="12"/>
  <c r="AE52" i="12" s="1"/>
  <c r="AE65" i="12" s="1"/>
  <c r="AE34" i="12"/>
  <c r="AE47" i="12" s="1"/>
  <c r="AE60" i="12" s="1"/>
  <c r="AE72" i="12" s="1"/>
  <c r="AE85" i="12" s="1"/>
  <c r="AE98" i="12" s="1"/>
  <c r="AE111" i="12" s="1"/>
  <c r="AE124" i="12" s="1"/>
  <c r="AE137" i="12" s="1"/>
  <c r="AE150" i="12" s="1"/>
  <c r="AE26" i="12"/>
  <c r="AE38" i="12" s="1"/>
  <c r="AE51" i="12" s="1"/>
  <c r="AE64" i="12" s="1"/>
  <c r="AE76" i="12" s="1"/>
  <c r="AE89" i="12" s="1"/>
  <c r="AE102" i="12" s="1"/>
  <c r="AE115" i="12" s="1"/>
  <c r="AE128" i="12" s="1"/>
  <c r="AE141" i="12" s="1"/>
  <c r="AE154" i="12" s="1"/>
  <c r="AE25" i="12"/>
  <c r="AE37" i="12" s="1"/>
  <c r="AE50" i="12" s="1"/>
  <c r="AE63" i="12" s="1"/>
  <c r="AE75" i="12" s="1"/>
  <c r="AE88" i="12" s="1"/>
  <c r="AE101" i="12" s="1"/>
  <c r="AE114" i="12" s="1"/>
  <c r="AE127" i="12" s="1"/>
  <c r="AE140" i="12" s="1"/>
  <c r="AE153" i="12" s="1"/>
  <c r="AE24" i="12"/>
  <c r="AE36" i="12" s="1"/>
  <c r="AE49" i="12" s="1"/>
  <c r="AE62" i="12" s="1"/>
  <c r="AE74" i="12" s="1"/>
  <c r="AE87" i="12" s="1"/>
  <c r="AE100" i="12" s="1"/>
  <c r="AE113" i="12" s="1"/>
  <c r="AE126" i="12" s="1"/>
  <c r="AE139" i="12" s="1"/>
  <c r="AE152" i="12" s="1"/>
  <c r="AE23" i="12"/>
  <c r="AE35" i="12" s="1"/>
  <c r="AE48" i="12" s="1"/>
  <c r="AE61" i="12" s="1"/>
  <c r="AE73" i="12" s="1"/>
  <c r="AE86" i="12" s="1"/>
  <c r="AE99" i="12" s="1"/>
  <c r="AE112" i="12" s="1"/>
  <c r="AE125" i="12" s="1"/>
  <c r="AE138" i="12" s="1"/>
  <c r="AE151" i="12" s="1"/>
  <c r="AE22" i="12"/>
  <c r="AE21" i="12"/>
  <c r="AE33" i="12" s="1"/>
  <c r="AE46" i="12" s="1"/>
  <c r="AE59" i="12" s="1"/>
  <c r="AE71" i="12" s="1"/>
  <c r="AE84" i="12" s="1"/>
  <c r="AE97" i="12" s="1"/>
  <c r="AE110" i="12" s="1"/>
  <c r="AE123" i="12" s="1"/>
  <c r="AE136" i="12" s="1"/>
  <c r="AE149" i="12" s="1"/>
  <c r="AE20" i="12"/>
  <c r="AE32" i="12" s="1"/>
  <c r="AE45" i="12" s="1"/>
  <c r="AE58" i="12" s="1"/>
  <c r="AE19" i="12"/>
  <c r="M15" i="15"/>
  <c r="M14" i="15"/>
  <c r="M13" i="15"/>
  <c r="M7" i="15"/>
  <c r="M11" i="15"/>
  <c r="G15" i="15"/>
  <c r="G13" i="15"/>
  <c r="M9" i="15"/>
  <c r="G9" i="15"/>
  <c r="M6" i="15"/>
  <c r="C9" i="15"/>
  <c r="C11" i="15" s="1"/>
  <c r="C13" i="15" s="1"/>
  <c r="C15" i="15" s="1"/>
  <c r="C17" i="15" s="1"/>
  <c r="C19" i="15" s="1"/>
  <c r="C21" i="15" s="1"/>
  <c r="C23" i="15" s="1"/>
  <c r="C25" i="15" s="1"/>
  <c r="C27" i="15" s="1"/>
  <c r="C29" i="15" s="1"/>
  <c r="C31" i="15" s="1"/>
  <c r="C33" i="15" s="1"/>
  <c r="C35" i="15" s="1"/>
  <c r="C37" i="15" s="1"/>
  <c r="C39" i="15" s="1"/>
  <c r="C41" i="15" s="1"/>
  <c r="C43" i="15" s="1"/>
  <c r="C45" i="15" s="1"/>
  <c r="C47" i="15" s="1"/>
  <c r="C49" i="15" s="1"/>
  <c r="C51" i="15" s="1"/>
  <c r="C53" i="15" s="1"/>
  <c r="C8" i="15"/>
  <c r="C10" i="15" s="1"/>
  <c r="C12" i="15" s="1"/>
  <c r="C14" i="15" s="1"/>
  <c r="C16" i="15" s="1"/>
  <c r="C18" i="15" s="1"/>
  <c r="C20" i="15" s="1"/>
  <c r="C22" i="15" s="1"/>
  <c r="C24" i="15" s="1"/>
  <c r="C26" i="15" s="1"/>
  <c r="C28" i="15" s="1"/>
  <c r="C30" i="15" s="1"/>
  <c r="C32" i="15" s="1"/>
  <c r="C34" i="15" s="1"/>
  <c r="C36" i="15" s="1"/>
  <c r="C38" i="15" s="1"/>
  <c r="C40" i="15" s="1"/>
  <c r="C42" i="15" s="1"/>
  <c r="C44" i="15" s="1"/>
  <c r="C46" i="15" s="1"/>
  <c r="C48" i="15" s="1"/>
  <c r="C50" i="15" s="1"/>
  <c r="C52" i="15" s="1"/>
  <c r="I21" i="13"/>
  <c r="I22" i="13" s="1"/>
  <c r="I23" i="13" s="1"/>
  <c r="I24" i="13" s="1"/>
  <c r="I25" i="13" s="1"/>
  <c r="I26" i="13" s="1"/>
  <c r="I27" i="13" s="1"/>
  <c r="I28" i="13" s="1"/>
  <c r="I29" i="13" s="1"/>
  <c r="I30" i="13" s="1"/>
  <c r="I31" i="13" s="1"/>
  <c r="G117" i="15"/>
  <c r="G116" i="15"/>
  <c r="G139" i="15"/>
  <c r="G138" i="15"/>
  <c r="M5" i="15"/>
  <c r="G16" i="15"/>
  <c r="G14" i="15"/>
  <c r="G12" i="15"/>
  <c r="G10" i="15"/>
  <c r="G8" i="15"/>
  <c r="G4" i="15"/>
  <c r="M10" i="15"/>
  <c r="I6" i="13"/>
  <c r="I7" i="13" s="1"/>
  <c r="I8" i="13" s="1"/>
  <c r="I9" i="13" s="1"/>
  <c r="I10" i="13" s="1"/>
  <c r="I11" i="13" s="1"/>
  <c r="I12" i="13" s="1"/>
  <c r="I13" i="13" s="1"/>
  <c r="I14" i="13" s="1"/>
  <c r="I15" i="13" s="1"/>
  <c r="S5" i="15"/>
  <c r="S6" i="15" s="1"/>
  <c r="S7" i="15" s="1"/>
  <c r="S8" i="15" s="1"/>
  <c r="S9" i="15" s="1"/>
  <c r="S10" i="15" s="1"/>
  <c r="S11" i="15" s="1"/>
  <c r="S12" i="15" s="1"/>
  <c r="S13" i="15" s="1"/>
  <c r="S14" i="15" s="1"/>
  <c r="S15" i="15" s="1"/>
  <c r="S16" i="15" s="1"/>
  <c r="S17" i="15" s="1"/>
  <c r="S18" i="15" s="1"/>
  <c r="S19" i="15" s="1"/>
  <c r="S20" i="15" s="1"/>
  <c r="S21" i="15" s="1"/>
  <c r="S22" i="15" s="1"/>
  <c r="S23" i="15" s="1"/>
  <c r="S24" i="15" s="1"/>
  <c r="S25" i="15" s="1"/>
  <c r="S26" i="15" s="1"/>
  <c r="S27" i="15" s="1"/>
  <c r="S28" i="15" s="1"/>
  <c r="S29" i="15" s="1"/>
  <c r="S30" i="15" s="1"/>
  <c r="S31" i="15" s="1"/>
  <c r="S32" i="15" s="1"/>
  <c r="S33" i="15" s="1"/>
  <c r="S34" i="15" s="1"/>
  <c r="S35" i="15" s="1"/>
  <c r="S36" i="15" s="1"/>
  <c r="S37" i="15" s="1"/>
  <c r="S38" i="15" s="1"/>
  <c r="S39" i="15" s="1"/>
  <c r="S40" i="15" s="1"/>
  <c r="S41" i="15" s="1"/>
  <c r="S42" i="15" s="1"/>
  <c r="S43" i="15" s="1"/>
  <c r="S44" i="15" s="1"/>
  <c r="S45" i="15" s="1"/>
  <c r="S46" i="15" s="1"/>
  <c r="S47" i="15" s="1"/>
  <c r="S48" i="15" s="1"/>
  <c r="S49" i="15" s="1"/>
  <c r="S50" i="15" s="1"/>
  <c r="S51" i="15" s="1"/>
  <c r="S52" i="15" s="1"/>
  <c r="S53" i="15" s="1"/>
  <c r="S54" i="15" s="1"/>
  <c r="S55" i="15" s="1"/>
  <c r="S56" i="15" s="1"/>
  <c r="S57" i="15" s="1"/>
  <c r="S58" i="15" s="1"/>
  <c r="S59" i="15" s="1"/>
  <c r="S60" i="15" s="1"/>
  <c r="S61" i="15" s="1"/>
  <c r="S62" i="15" s="1"/>
  <c r="S63" i="15" s="1"/>
  <c r="S64" i="15" s="1"/>
  <c r="S65" i="15" s="1"/>
  <c r="S66" i="15" s="1"/>
  <c r="S67" i="15" s="1"/>
  <c r="S68" i="15" s="1"/>
  <c r="S69" i="15" s="1"/>
  <c r="S70" i="15" s="1"/>
  <c r="S71" i="15" s="1"/>
  <c r="S72" i="15" s="1"/>
  <c r="S73" i="15" s="1"/>
  <c r="S74" i="15" s="1"/>
  <c r="S75" i="15" s="1"/>
  <c r="S76" i="15" s="1"/>
  <c r="S77" i="15" s="1"/>
  <c r="S78" i="15" s="1"/>
  <c r="S79" i="15" s="1"/>
  <c r="S80" i="15" s="1"/>
  <c r="S81" i="15" s="1"/>
  <c r="S82" i="15" s="1"/>
  <c r="S83" i="15" s="1"/>
  <c r="S84" i="15" s="1"/>
  <c r="S85" i="15" s="1"/>
  <c r="S86" i="15" s="1"/>
  <c r="S87" i="15" s="1"/>
  <c r="S88" i="15" s="1"/>
  <c r="S89" i="15" s="1"/>
  <c r="S90" i="15" s="1"/>
  <c r="S91" i="15" s="1"/>
  <c r="S92" i="15" s="1"/>
  <c r="S93" i="15" s="1"/>
  <c r="S94" i="15" s="1"/>
  <c r="S95" i="15" s="1"/>
  <c r="S96" i="15" s="1"/>
  <c r="S97" i="15" s="1"/>
  <c r="S98" i="15" s="1"/>
  <c r="S99" i="15" s="1"/>
  <c r="S100" i="15" s="1"/>
  <c r="S101" i="15" s="1"/>
  <c r="S102" i="15" s="1"/>
  <c r="S103" i="15" s="1"/>
  <c r="S104" i="15" s="1"/>
  <c r="S105" i="15" s="1"/>
  <c r="S106" i="15" s="1"/>
  <c r="S107" i="15" s="1"/>
  <c r="S108" i="15" s="1"/>
  <c r="S109" i="15" s="1"/>
  <c r="S110" i="15" s="1"/>
  <c r="S111" i="15" s="1"/>
  <c r="S112" i="15" s="1"/>
  <c r="S113" i="15" s="1"/>
  <c r="S114" i="15" s="1"/>
  <c r="S115" i="15" s="1"/>
  <c r="S116" i="15" s="1"/>
  <c r="S117" i="15" s="1"/>
  <c r="S118" i="15" s="1"/>
  <c r="S119" i="15" s="1"/>
  <c r="S120" i="15" s="1"/>
  <c r="S121" i="15" s="1"/>
  <c r="S122" i="15" s="1"/>
  <c r="S123" i="15" s="1"/>
  <c r="S124" i="15" s="1"/>
  <c r="S125" i="15" s="1"/>
  <c r="S126" i="15" s="1"/>
  <c r="S127" i="15" s="1"/>
  <c r="S128" i="15" s="1"/>
  <c r="S129" i="15" s="1"/>
  <c r="S130" i="15" s="1"/>
  <c r="S131" i="15" s="1"/>
  <c r="S132" i="15" s="1"/>
  <c r="S133" i="15" s="1"/>
  <c r="S134" i="15" s="1"/>
  <c r="S135" i="15" s="1"/>
  <c r="S136" i="15" s="1"/>
  <c r="S137" i="15" s="1"/>
  <c r="S138" i="15" s="1"/>
  <c r="S139" i="15" s="1"/>
  <c r="S140" i="15" s="1"/>
  <c r="S141" i="15" s="1"/>
  <c r="S142" i="15" s="1"/>
  <c r="S143" i="15" s="1"/>
  <c r="S144" i="15" s="1"/>
  <c r="S145" i="15" s="1"/>
  <c r="S146" i="15" s="1"/>
  <c r="S147" i="15" s="1"/>
  <c r="S148" i="15" s="1"/>
  <c r="S149" i="15" s="1"/>
  <c r="S150" i="15" s="1"/>
  <c r="S151" i="15" s="1"/>
  <c r="S152" i="15" s="1"/>
  <c r="S153" i="15" s="1"/>
  <c r="S154" i="15" s="1"/>
  <c r="S155" i="15" s="1"/>
  <c r="S156" i="15" s="1"/>
  <c r="S157" i="15" s="1"/>
  <c r="S158" i="15" s="1"/>
  <c r="S159" i="15" s="1"/>
  <c r="S160" i="15" s="1"/>
  <c r="S161" i="15" s="1"/>
  <c r="S162" i="15" s="1"/>
  <c r="S163" i="15" s="1"/>
  <c r="S164" i="15" s="1"/>
  <c r="S165" i="15" s="1"/>
  <c r="S166" i="15" s="1"/>
  <c r="S167" i="15" s="1"/>
  <c r="S168" i="15" s="1"/>
  <c r="S169" i="15" s="1"/>
  <c r="S170" i="15" s="1"/>
  <c r="S171" i="15" s="1"/>
  <c r="S172" i="15" s="1"/>
  <c r="S173" i="15" s="1"/>
  <c r="S174" i="15" s="1"/>
  <c r="S175" i="15" s="1"/>
  <c r="S176" i="15" s="1"/>
  <c r="S177" i="15" s="1"/>
  <c r="S178" i="15" s="1"/>
  <c r="S179" i="15" s="1"/>
  <c r="S180" i="15" s="1"/>
  <c r="S181" i="15" s="1"/>
  <c r="S182" i="15" s="1"/>
  <c r="S183" i="15" s="1"/>
  <c r="S184" i="15" s="1"/>
  <c r="S185" i="15" s="1"/>
  <c r="S186" i="15" s="1"/>
  <c r="S187" i="15" s="1"/>
  <c r="S188" i="15" s="1"/>
  <c r="S189" i="15" s="1"/>
  <c r="S190" i="15" s="1"/>
  <c r="S191" i="15" s="1"/>
  <c r="S192" i="15" s="1"/>
  <c r="S193" i="15" s="1"/>
  <c r="S194" i="15" s="1"/>
  <c r="S195" i="15" s="1"/>
  <c r="S196" i="15" s="1"/>
  <c r="S197" i="15" s="1"/>
  <c r="S198" i="15" s="1"/>
  <c r="S199" i="15" s="1"/>
  <c r="S200" i="15" s="1"/>
  <c r="S201" i="15" s="1"/>
  <c r="S202" i="15" s="1"/>
  <c r="S203" i="15" s="1"/>
  <c r="S204" i="15" s="1"/>
  <c r="S205" i="15" s="1"/>
  <c r="S206" i="15" s="1"/>
  <c r="S207" i="15" s="1"/>
  <c r="S208" i="15" s="1"/>
  <c r="S209" i="15" s="1"/>
  <c r="S210" i="15" s="1"/>
  <c r="S211" i="15" s="1"/>
  <c r="S212" i="15" s="1"/>
  <c r="S213" i="15" s="1"/>
  <c r="S214" i="15" s="1"/>
  <c r="S215" i="15" s="1"/>
  <c r="S216" i="15" s="1"/>
  <c r="S217" i="15" s="1"/>
  <c r="S218" i="15" s="1"/>
  <c r="S219" i="15" s="1"/>
  <c r="S220" i="15" s="1"/>
  <c r="S221" i="15" s="1"/>
  <c r="S222" i="15" s="1"/>
  <c r="S223" i="15" s="1"/>
  <c r="S224" i="15" s="1"/>
  <c r="S225" i="15" s="1"/>
  <c r="S226" i="15" s="1"/>
  <c r="S227" i="15" s="1"/>
  <c r="S228" i="15" s="1"/>
  <c r="S229" i="15" s="1"/>
  <c r="S230" i="15" s="1"/>
  <c r="S231" i="15" s="1"/>
  <c r="S232" i="15" s="1"/>
  <c r="S233" i="15" s="1"/>
  <c r="S234" i="15" s="1"/>
  <c r="S235" i="15" s="1"/>
  <c r="S236" i="15" s="1"/>
  <c r="S237" i="15" s="1"/>
  <c r="S238" i="15" s="1"/>
  <c r="S239" i="15" s="1"/>
  <c r="S240" i="15" s="1"/>
  <c r="S241" i="15" s="1"/>
  <c r="S242" i="15" s="1"/>
  <c r="S243" i="15" s="1"/>
  <c r="S244" i="15" s="1"/>
  <c r="S245" i="15" s="1"/>
  <c r="S246" i="15" s="1"/>
  <c r="S247" i="15" s="1"/>
  <c r="S248" i="15" s="1"/>
  <c r="S249" i="15" s="1"/>
  <c r="S250" i="15" s="1"/>
  <c r="S251" i="15" s="1"/>
  <c r="S252" i="15" s="1"/>
  <c r="S253" i="15" s="1"/>
  <c r="S254" i="15" s="1"/>
  <c r="S255" i="15" s="1"/>
  <c r="S256" i="15" s="1"/>
  <c r="S257" i="15" s="1"/>
  <c r="S258" i="15" s="1"/>
  <c r="S259" i="15" s="1"/>
  <c r="S260" i="15" s="1"/>
  <c r="S261" i="15" s="1"/>
  <c r="S262" i="15" s="1"/>
  <c r="S263" i="15" s="1"/>
  <c r="S264" i="15" s="1"/>
  <c r="S265" i="15" s="1"/>
  <c r="S266" i="15" s="1"/>
  <c r="S267" i="15" s="1"/>
  <c r="S268" i="15" s="1"/>
  <c r="S269" i="15" s="1"/>
  <c r="S270" i="15" s="1"/>
  <c r="S271" i="15" s="1"/>
  <c r="S272" i="15" s="1"/>
  <c r="S273" i="15" s="1"/>
  <c r="S274" i="15" s="1"/>
  <c r="S275" i="15" s="1"/>
  <c r="S276" i="15" s="1"/>
  <c r="S277" i="15" s="1"/>
  <c r="S278" i="15" s="1"/>
  <c r="S279" i="15" s="1"/>
  <c r="S280" i="15" s="1"/>
  <c r="S281" i="15" s="1"/>
  <c r="S282" i="15" s="1"/>
  <c r="S283" i="15" s="1"/>
  <c r="S284" i="15" s="1"/>
  <c r="S285" i="15" s="1"/>
  <c r="S286" i="15" s="1"/>
  <c r="S287" i="15" s="1"/>
  <c r="S288" i="15" s="1"/>
  <c r="S289" i="15" s="1"/>
  <c r="S290" i="15" s="1"/>
  <c r="S291" i="15" s="1"/>
  <c r="S292" i="15" s="1"/>
  <c r="S293" i="15" s="1"/>
  <c r="S294" i="15" s="1"/>
  <c r="S295" i="15" s="1"/>
  <c r="S296" i="15" s="1"/>
  <c r="S297" i="15" s="1"/>
  <c r="S298" i="15" s="1"/>
  <c r="S299" i="15" s="1"/>
  <c r="S300" i="15" s="1"/>
  <c r="S301" i="15" s="1"/>
  <c r="S302" i="15" s="1"/>
  <c r="S303" i="15" s="1"/>
  <c r="S304" i="15" s="1"/>
  <c r="S305" i="15" s="1"/>
  <c r="S306" i="15" s="1"/>
  <c r="S307" i="15" s="1"/>
  <c r="S308" i="15" s="1"/>
  <c r="S309" i="15" s="1"/>
  <c r="S310" i="15" s="1"/>
  <c r="S311" i="15" s="1"/>
  <c r="S312" i="15" s="1"/>
  <c r="S313" i="15" s="1"/>
  <c r="S314" i="15" s="1"/>
  <c r="S315" i="15" s="1"/>
  <c r="S316" i="15" s="1"/>
  <c r="S317" i="15" s="1"/>
  <c r="S318" i="15" s="1"/>
  <c r="S319" i="15" s="1"/>
  <c r="S320" i="15" s="1"/>
  <c r="S321" i="15" s="1"/>
  <c r="S322" i="15" s="1"/>
  <c r="S323" i="15" s="1"/>
  <c r="S324" i="15" s="1"/>
  <c r="S325" i="15" s="1"/>
  <c r="S326" i="15" s="1"/>
  <c r="S327" i="15" s="1"/>
  <c r="S328" i="15" s="1"/>
  <c r="S329" i="15" s="1"/>
  <c r="S330" i="15" s="1"/>
  <c r="S331" i="15" s="1"/>
  <c r="S332" i="15" s="1"/>
  <c r="S333" i="15" s="1"/>
  <c r="S334" i="15" s="1"/>
  <c r="S335" i="15" s="1"/>
  <c r="S336" i="15" s="1"/>
  <c r="S337" i="15" s="1"/>
  <c r="S338" i="15" s="1"/>
  <c r="S339" i="15" s="1"/>
  <c r="S340" i="15" s="1"/>
  <c r="S341" i="15" s="1"/>
  <c r="S342" i="15" s="1"/>
  <c r="S343" i="15" s="1"/>
  <c r="S344" i="15" s="1"/>
  <c r="S345" i="15" s="1"/>
  <c r="S346" i="15" s="1"/>
  <c r="S347" i="15" s="1"/>
  <c r="S348" i="15" s="1"/>
  <c r="S349" i="15" s="1"/>
  <c r="S350" i="15" s="1"/>
  <c r="S351" i="15" s="1"/>
  <c r="S352" i="15" s="1"/>
  <c r="S353" i="15" s="1"/>
  <c r="S354" i="15" s="1"/>
  <c r="S355" i="15" s="1"/>
  <c r="S356" i="15" s="1"/>
  <c r="S357" i="15" s="1"/>
  <c r="S358" i="15" s="1"/>
  <c r="S359" i="15" s="1"/>
  <c r="S360" i="15" s="1"/>
  <c r="S361" i="15" s="1"/>
  <c r="S362" i="15" s="1"/>
  <c r="S363" i="15" s="1"/>
  <c r="S364" i="15" s="1"/>
  <c r="S365" i="15" s="1"/>
  <c r="S366" i="15" s="1"/>
  <c r="S367" i="15" s="1"/>
  <c r="S368" i="15" s="1"/>
  <c r="S369" i="15" s="1"/>
  <c r="S370" i="15" s="1"/>
  <c r="S371" i="15" s="1"/>
  <c r="S372" i="15" s="1"/>
  <c r="S373" i="15" s="1"/>
  <c r="S374" i="15" s="1"/>
  <c r="S375" i="15" s="1"/>
  <c r="S376" i="15" s="1"/>
  <c r="S377" i="15" s="1"/>
  <c r="S378" i="15" s="1"/>
  <c r="S379" i="15" s="1"/>
  <c r="S380" i="15" s="1"/>
  <c r="S381" i="15" s="1"/>
  <c r="S382" i="15" s="1"/>
  <c r="S383" i="15" s="1"/>
  <c r="S384" i="15" s="1"/>
  <c r="S385" i="15" s="1"/>
  <c r="S386" i="15" s="1"/>
  <c r="S387" i="15" s="1"/>
  <c r="S388" i="15" s="1"/>
  <c r="S389" i="15" s="1"/>
  <c r="S390" i="15" s="1"/>
  <c r="S391" i="15" s="1"/>
  <c r="S392" i="15" s="1"/>
  <c r="S393" i="15" s="1"/>
  <c r="S394" i="15" s="1"/>
  <c r="S395" i="15" s="1"/>
  <c r="S396" i="15" s="1"/>
  <c r="S397" i="15" s="1"/>
  <c r="S398" i="15" s="1"/>
  <c r="S399" i="15" s="1"/>
  <c r="S400" i="15" s="1"/>
  <c r="S401" i="15" s="1"/>
  <c r="S402" i="15" s="1"/>
  <c r="S403" i="15" s="1"/>
  <c r="S404" i="15" s="1"/>
  <c r="S405" i="15" s="1"/>
  <c r="S406" i="15" s="1"/>
  <c r="S407" i="15" s="1"/>
  <c r="S408" i="15" s="1"/>
  <c r="S409" i="15" s="1"/>
  <c r="S410" i="15" s="1"/>
  <c r="S411" i="15" s="1"/>
  <c r="S412" i="15" s="1"/>
  <c r="S413" i="15" s="1"/>
  <c r="S414" i="15" s="1"/>
  <c r="S415" i="15" s="1"/>
  <c r="S416" i="15" s="1"/>
  <c r="S417" i="15" s="1"/>
  <c r="S418" i="15" s="1"/>
  <c r="S419" i="15" s="1"/>
  <c r="S420" i="15" s="1"/>
  <c r="S421" i="15" s="1"/>
  <c r="S422" i="15" s="1"/>
  <c r="S423" i="15" s="1"/>
  <c r="S424" i="15" s="1"/>
  <c r="S425" i="15" s="1"/>
  <c r="S426" i="15" s="1"/>
  <c r="S427" i="15" s="1"/>
  <c r="S428" i="15" s="1"/>
  <c r="S429" i="15" s="1"/>
  <c r="S430" i="15" s="1"/>
  <c r="S431" i="15" s="1"/>
  <c r="S432" i="15" s="1"/>
  <c r="S433" i="15" s="1"/>
  <c r="S434" i="15" s="1"/>
  <c r="S435" i="15" s="1"/>
  <c r="S436" i="15" s="1"/>
  <c r="S437" i="15" s="1"/>
  <c r="S438" i="15" s="1"/>
  <c r="S439" i="15" s="1"/>
  <c r="S440" i="15" s="1"/>
  <c r="S441" i="15" s="1"/>
  <c r="S442" i="15" s="1"/>
  <c r="S443" i="15" s="1"/>
  <c r="S444" i="15" s="1"/>
  <c r="S445" i="15" s="1"/>
  <c r="S446" i="15" s="1"/>
  <c r="S447" i="15" s="1"/>
  <c r="S448" i="15" s="1"/>
  <c r="S449" i="15" s="1"/>
  <c r="S450" i="15" s="1"/>
  <c r="S451" i="15" s="1"/>
  <c r="S452" i="15" s="1"/>
  <c r="S453" i="15" s="1"/>
  <c r="S454" i="15" s="1"/>
  <c r="S455" i="15" s="1"/>
  <c r="S456" i="15" s="1"/>
  <c r="S457" i="15" s="1"/>
  <c r="S458" i="15" s="1"/>
  <c r="S459" i="15" s="1"/>
  <c r="S460" i="15" s="1"/>
  <c r="S461" i="15" s="1"/>
  <c r="S462" i="15" s="1"/>
  <c r="S463" i="15" s="1"/>
  <c r="S464" i="15" s="1"/>
  <c r="S465" i="15" s="1"/>
  <c r="S466" i="15" s="1"/>
  <c r="S467" i="15" s="1"/>
  <c r="S468" i="15" s="1"/>
  <c r="S469" i="15" s="1"/>
  <c r="S470" i="15" s="1"/>
  <c r="S471" i="15" s="1"/>
  <c r="S472" i="15" s="1"/>
  <c r="S473" i="15" s="1"/>
  <c r="S474" i="15" s="1"/>
  <c r="S475" i="15" s="1"/>
  <c r="S476" i="15" s="1"/>
  <c r="S477" i="15" s="1"/>
  <c r="S478" i="15" s="1"/>
  <c r="S479" i="15" s="1"/>
  <c r="S480" i="15" s="1"/>
  <c r="S481" i="15" s="1"/>
  <c r="S482" i="15" s="1"/>
  <c r="S483" i="15" s="1"/>
  <c r="S484" i="15" s="1"/>
  <c r="S485" i="15" s="1"/>
  <c r="S486" i="15" s="1"/>
  <c r="S487" i="15" s="1"/>
  <c r="S488" i="15" s="1"/>
  <c r="S489" i="15" s="1"/>
  <c r="S490" i="15" s="1"/>
  <c r="S491" i="15" s="1"/>
  <c r="S492" i="15" s="1"/>
  <c r="S493" i="15" s="1"/>
  <c r="S494" i="15" s="1"/>
  <c r="S495" i="15" s="1"/>
  <c r="S496" i="15" s="1"/>
  <c r="S497" i="15" s="1"/>
  <c r="S498" i="15" s="1"/>
  <c r="S499" i="15" s="1"/>
  <c r="S500" i="15" s="1"/>
  <c r="S501" i="15" s="1"/>
  <c r="S502" i="15" s="1"/>
  <c r="S503" i="15" s="1"/>
  <c r="S504" i="15" s="1"/>
  <c r="S505" i="15" s="1"/>
  <c r="S506" i="15" s="1"/>
  <c r="S507" i="15" s="1"/>
  <c r="S508" i="15" s="1"/>
  <c r="S509" i="15" s="1"/>
  <c r="S510" i="15" s="1"/>
  <c r="S511" i="15" s="1"/>
  <c r="S512" i="15" s="1"/>
  <c r="S513" i="15" s="1"/>
  <c r="S514" i="15" s="1"/>
  <c r="S515" i="15" s="1"/>
  <c r="S516" i="15" s="1"/>
  <c r="S517" i="15" s="1"/>
  <c r="S518" i="15" s="1"/>
  <c r="S519" i="15" s="1"/>
  <c r="S520" i="15" s="1"/>
  <c r="S521" i="15" s="1"/>
  <c r="S522" i="15" s="1"/>
  <c r="S523" i="15" s="1"/>
  <c r="S524" i="15" s="1"/>
  <c r="S525" i="15" s="1"/>
  <c r="S526" i="15" s="1"/>
  <c r="S527" i="15" s="1"/>
  <c r="S528" i="15" s="1"/>
  <c r="S529" i="15" s="1"/>
  <c r="S530" i="15" s="1"/>
  <c r="S531" i="15" s="1"/>
  <c r="S532" i="15" s="1"/>
  <c r="S533" i="15" s="1"/>
  <c r="S534" i="15" s="1"/>
  <c r="S535" i="15" s="1"/>
  <c r="S536" i="15" s="1"/>
  <c r="S537" i="15" s="1"/>
  <c r="S538" i="15" s="1"/>
  <c r="S539" i="15" s="1"/>
  <c r="S540" i="15" s="1"/>
  <c r="S541" i="15" s="1"/>
  <c r="S542" i="15" s="1"/>
  <c r="S543" i="15" s="1"/>
  <c r="S544" i="15" s="1"/>
  <c r="S545" i="15" s="1"/>
  <c r="S546" i="15" s="1"/>
  <c r="S547" i="15" s="1"/>
  <c r="S548" i="15" s="1"/>
  <c r="S549" i="15" s="1"/>
  <c r="S550" i="15" s="1"/>
  <c r="S551" i="15" s="1"/>
  <c r="S552" i="15" s="1"/>
  <c r="S553" i="15" s="1"/>
  <c r="S554" i="15" s="1"/>
  <c r="S555" i="15" s="1"/>
  <c r="S556" i="15" s="1"/>
  <c r="S557" i="15" s="1"/>
  <c r="S558" i="15" s="1"/>
  <c r="S559" i="15" s="1"/>
  <c r="S560" i="15" s="1"/>
  <c r="S561" i="15" s="1"/>
  <c r="S562" i="15" s="1"/>
  <c r="S563" i="15" s="1"/>
  <c r="S564" i="15" s="1"/>
  <c r="S565" i="15" s="1"/>
  <c r="S566" i="15" s="1"/>
  <c r="S567" i="15" s="1"/>
  <c r="S568" i="15" s="1"/>
  <c r="S569" i="15" s="1"/>
  <c r="S570" i="15" s="1"/>
  <c r="S571" i="15" s="1"/>
  <c r="S572" i="15" s="1"/>
  <c r="S573" i="15" s="1"/>
  <c r="S574" i="15" s="1"/>
  <c r="S575" i="15" s="1"/>
  <c r="S576" i="15" s="1"/>
  <c r="S577" i="15" s="1"/>
  <c r="S578" i="15" s="1"/>
  <c r="S579" i="15" s="1"/>
  <c r="S580" i="15" s="1"/>
  <c r="S581" i="15" s="1"/>
  <c r="S582" i="15" s="1"/>
  <c r="S583" i="15" s="1"/>
  <c r="S584" i="15" s="1"/>
  <c r="S585" i="15" s="1"/>
  <c r="S586" i="15" s="1"/>
  <c r="S587" i="15" s="1"/>
  <c r="S588" i="15" s="1"/>
  <c r="S589" i="15" s="1"/>
  <c r="S590" i="15" s="1"/>
  <c r="S591" i="15" s="1"/>
  <c r="S592" i="15" s="1"/>
  <c r="S593" i="15" s="1"/>
  <c r="S594" i="15" s="1"/>
  <c r="S595" i="15" s="1"/>
  <c r="S596" i="15" s="1"/>
  <c r="S597" i="15" s="1"/>
  <c r="S598" i="15" s="1"/>
  <c r="S599" i="15" s="1"/>
  <c r="S600" i="15" s="1"/>
  <c r="S601" i="15" s="1"/>
  <c r="S602" i="15" s="1"/>
  <c r="AL2" i="12"/>
  <c r="BA2" i="12" s="1"/>
  <c r="BP2" i="12" s="1"/>
  <c r="CE2" i="12" s="1"/>
  <c r="CT2" i="12" s="1"/>
  <c r="DI2" i="12" s="1"/>
  <c r="DX2" i="12" s="1"/>
  <c r="EM2" i="12" s="1"/>
  <c r="FB2" i="12" s="1"/>
  <c r="EZ261" i="12" s="1"/>
  <c r="AK2" i="12"/>
  <c r="AZ2" i="12" s="1"/>
  <c r="BO2" i="12" s="1"/>
  <c r="CD2" i="12" s="1"/>
  <c r="CS2" i="12" s="1"/>
  <c r="DH2" i="12" s="1"/>
  <c r="DW2" i="12" s="1"/>
  <c r="EL2" i="12" s="1"/>
  <c r="FA2" i="12" s="1"/>
  <c r="FP2" i="12" s="1"/>
  <c r="GE2" i="12" s="1"/>
  <c r="GT2" i="12" s="1"/>
  <c r="HI2" i="12" s="1"/>
  <c r="HX2" i="12" s="1"/>
  <c r="IM2" i="12" s="1"/>
  <c r="JB2" i="12" s="1"/>
  <c r="JQ2" i="12" s="1"/>
  <c r="KF2" i="12" s="1"/>
  <c r="KU2" i="12" s="1"/>
  <c r="LJ2" i="12" s="1"/>
  <c r="LY2" i="12" s="1"/>
  <c r="MN2" i="12" s="1"/>
  <c r="AK1" i="12"/>
  <c r="AD6" i="12" s="1"/>
  <c r="E4" i="12"/>
  <c r="I4" i="12"/>
  <c r="D5" i="12"/>
  <c r="D6" i="12" s="1"/>
  <c r="I5" i="12"/>
  <c r="I6" i="12"/>
  <c r="I7" i="12"/>
  <c r="I8" i="12"/>
  <c r="I9" i="12"/>
  <c r="I10" i="12"/>
  <c r="I11" i="12"/>
  <c r="I12" i="12"/>
  <c r="I13" i="12"/>
  <c r="I14" i="12"/>
  <c r="I15" i="12"/>
  <c r="B16" i="12"/>
  <c r="B28" i="12" s="1"/>
  <c r="B40" i="12" s="1"/>
  <c r="B52" i="12" s="1"/>
  <c r="B64" i="12" s="1"/>
  <c r="B76" i="12" s="1"/>
  <c r="B88" i="12" s="1"/>
  <c r="B100" i="12" s="1"/>
  <c r="B112" i="12" s="1"/>
  <c r="B124" i="12" s="1"/>
  <c r="B136" i="12" s="1"/>
  <c r="B148" i="12" s="1"/>
  <c r="B160" i="12" s="1"/>
  <c r="B172" i="12" s="1"/>
  <c r="B184" i="12" s="1"/>
  <c r="B196" i="12" s="1"/>
  <c r="B208" i="12" s="1"/>
  <c r="B220" i="12" s="1"/>
  <c r="B232" i="12" s="1"/>
  <c r="B244" i="12" s="1"/>
  <c r="B256" i="12" s="1"/>
  <c r="B268" i="12" s="1"/>
  <c r="C16" i="12"/>
  <c r="D16" i="12"/>
  <c r="D28" i="12" s="1"/>
  <c r="D40" i="12" s="1"/>
  <c r="D52" i="12" s="1"/>
  <c r="D64" i="12" s="1"/>
  <c r="D76" i="12" s="1"/>
  <c r="D88" i="12" s="1"/>
  <c r="D100" i="12" s="1"/>
  <c r="D112" i="12" s="1"/>
  <c r="D124" i="12" s="1"/>
  <c r="D136" i="12" s="1"/>
  <c r="D148" i="12" s="1"/>
  <c r="D160" i="12" s="1"/>
  <c r="D172" i="12" s="1"/>
  <c r="D184" i="12" s="1"/>
  <c r="D196" i="12" s="1"/>
  <c r="D208" i="12" s="1"/>
  <c r="D220" i="12" s="1"/>
  <c r="D232" i="12" s="1"/>
  <c r="D244" i="12" s="1"/>
  <c r="D256" i="12" s="1"/>
  <c r="D268" i="12" s="1"/>
  <c r="I16" i="12"/>
  <c r="B17" i="12"/>
  <c r="B29" i="12" s="1"/>
  <c r="B41" i="12" s="1"/>
  <c r="B53" i="12" s="1"/>
  <c r="B65" i="12" s="1"/>
  <c r="B77" i="12" s="1"/>
  <c r="B89" i="12" s="1"/>
  <c r="B101" i="12" s="1"/>
  <c r="B113" i="12" s="1"/>
  <c r="B125" i="12" s="1"/>
  <c r="B137" i="12" s="1"/>
  <c r="B149" i="12" s="1"/>
  <c r="B161" i="12" s="1"/>
  <c r="B173" i="12" s="1"/>
  <c r="B185" i="12" s="1"/>
  <c r="B197" i="12" s="1"/>
  <c r="B209" i="12" s="1"/>
  <c r="B221" i="12" s="1"/>
  <c r="B233" i="12" s="1"/>
  <c r="B245" i="12" s="1"/>
  <c r="B257" i="12" s="1"/>
  <c r="B269" i="12" s="1"/>
  <c r="C17" i="12"/>
  <c r="C29" i="12" s="1"/>
  <c r="D17" i="12"/>
  <c r="D29" i="12" s="1"/>
  <c r="D41" i="12" s="1"/>
  <c r="D53" i="12" s="1"/>
  <c r="D65" i="12" s="1"/>
  <c r="D77" i="12" s="1"/>
  <c r="D89" i="12" s="1"/>
  <c r="D101" i="12" s="1"/>
  <c r="D113" i="12" s="1"/>
  <c r="D125" i="12" s="1"/>
  <c r="D137" i="12" s="1"/>
  <c r="D149" i="12" s="1"/>
  <c r="D161" i="12" s="1"/>
  <c r="D173" i="12" s="1"/>
  <c r="D185" i="12" s="1"/>
  <c r="D197" i="12" s="1"/>
  <c r="D209" i="12" s="1"/>
  <c r="D221" i="12" s="1"/>
  <c r="D233" i="12" s="1"/>
  <c r="D245" i="12" s="1"/>
  <c r="D257" i="12" s="1"/>
  <c r="D269" i="12" s="1"/>
  <c r="I17" i="12"/>
  <c r="B18" i="12"/>
  <c r="B30" i="12" s="1"/>
  <c r="B42" i="12" s="1"/>
  <c r="B54" i="12" s="1"/>
  <c r="B66" i="12" s="1"/>
  <c r="B78" i="12" s="1"/>
  <c r="B90" i="12" s="1"/>
  <c r="B102" i="12" s="1"/>
  <c r="B114" i="12" s="1"/>
  <c r="B126" i="12" s="1"/>
  <c r="B138" i="12" s="1"/>
  <c r="B150" i="12" s="1"/>
  <c r="B162" i="12" s="1"/>
  <c r="B174" i="12" s="1"/>
  <c r="B186" i="12" s="1"/>
  <c r="B198" i="12" s="1"/>
  <c r="B210" i="12" s="1"/>
  <c r="B222" i="12" s="1"/>
  <c r="B234" i="12" s="1"/>
  <c r="B246" i="12" s="1"/>
  <c r="B258" i="12" s="1"/>
  <c r="B270" i="12" s="1"/>
  <c r="C18" i="12"/>
  <c r="C30" i="12" s="1"/>
  <c r="I18" i="12"/>
  <c r="B19" i="12"/>
  <c r="C19" i="12"/>
  <c r="C31" i="12" s="1"/>
  <c r="C43" i="12" s="1"/>
  <c r="I19" i="12"/>
  <c r="B20" i="12"/>
  <c r="B32" i="12" s="1"/>
  <c r="B44" i="12" s="1"/>
  <c r="B56" i="12" s="1"/>
  <c r="B68" i="12" s="1"/>
  <c r="B80" i="12" s="1"/>
  <c r="B92" i="12" s="1"/>
  <c r="B104" i="12" s="1"/>
  <c r="B116" i="12" s="1"/>
  <c r="B128" i="12" s="1"/>
  <c r="B140" i="12" s="1"/>
  <c r="B152" i="12" s="1"/>
  <c r="B164" i="12" s="1"/>
  <c r="B176" i="12" s="1"/>
  <c r="B188" i="12" s="1"/>
  <c r="C20" i="12"/>
  <c r="I20" i="12"/>
  <c r="B21" i="12"/>
  <c r="B33" i="12" s="1"/>
  <c r="B45" i="12" s="1"/>
  <c r="B57" i="12" s="1"/>
  <c r="B69" i="12" s="1"/>
  <c r="B81" i="12" s="1"/>
  <c r="B93" i="12" s="1"/>
  <c r="B105" i="12" s="1"/>
  <c r="B117" i="12" s="1"/>
  <c r="B129" i="12" s="1"/>
  <c r="B141" i="12" s="1"/>
  <c r="B153" i="12" s="1"/>
  <c r="B165" i="12" s="1"/>
  <c r="B177" i="12" s="1"/>
  <c r="B189" i="12" s="1"/>
  <c r="B201" i="12" s="1"/>
  <c r="B213" i="12" s="1"/>
  <c r="B225" i="12" s="1"/>
  <c r="B237" i="12" s="1"/>
  <c r="B249" i="12" s="1"/>
  <c r="B261" i="12" s="1"/>
  <c r="B273" i="12" s="1"/>
  <c r="C21" i="12"/>
  <c r="C33" i="12" s="1"/>
  <c r="I21" i="12"/>
  <c r="B22" i="12"/>
  <c r="B34" i="12" s="1"/>
  <c r="B46" i="12" s="1"/>
  <c r="B58" i="12" s="1"/>
  <c r="B70" i="12" s="1"/>
  <c r="B82" i="12" s="1"/>
  <c r="B94" i="12" s="1"/>
  <c r="B106" i="12" s="1"/>
  <c r="B118" i="12" s="1"/>
  <c r="B130" i="12" s="1"/>
  <c r="B142" i="12" s="1"/>
  <c r="B154" i="12" s="1"/>
  <c r="B166" i="12" s="1"/>
  <c r="B178" i="12" s="1"/>
  <c r="B190" i="12" s="1"/>
  <c r="B202" i="12" s="1"/>
  <c r="B214" i="12" s="1"/>
  <c r="B226" i="12" s="1"/>
  <c r="B238" i="12" s="1"/>
  <c r="B250" i="12" s="1"/>
  <c r="B262" i="12" s="1"/>
  <c r="B274" i="12" s="1"/>
  <c r="C22" i="12"/>
  <c r="I22" i="12"/>
  <c r="B23" i="12"/>
  <c r="B35" i="12" s="1"/>
  <c r="B47" i="12" s="1"/>
  <c r="B59" i="12" s="1"/>
  <c r="B71" i="12" s="1"/>
  <c r="B83" i="12" s="1"/>
  <c r="B95" i="12" s="1"/>
  <c r="B107" i="12" s="1"/>
  <c r="B119" i="12" s="1"/>
  <c r="C23" i="12"/>
  <c r="I23" i="12"/>
  <c r="B24" i="12"/>
  <c r="B36" i="12" s="1"/>
  <c r="B48" i="12" s="1"/>
  <c r="B60" i="12" s="1"/>
  <c r="B72" i="12" s="1"/>
  <c r="B84" i="12" s="1"/>
  <c r="B96" i="12" s="1"/>
  <c r="B108" i="12" s="1"/>
  <c r="B120" i="12" s="1"/>
  <c r="B132" i="12" s="1"/>
  <c r="B144" i="12" s="1"/>
  <c r="B156" i="12" s="1"/>
  <c r="B168" i="12" s="1"/>
  <c r="B180" i="12" s="1"/>
  <c r="B192" i="12" s="1"/>
  <c r="B204" i="12" s="1"/>
  <c r="B216" i="12" s="1"/>
  <c r="B228" i="12" s="1"/>
  <c r="B240" i="12" s="1"/>
  <c r="B252" i="12" s="1"/>
  <c r="B264" i="12" s="1"/>
  <c r="B276" i="12" s="1"/>
  <c r="C24" i="12"/>
  <c r="C36" i="12" s="1"/>
  <c r="C48" i="12" s="1"/>
  <c r="C60" i="12" s="1"/>
  <c r="I24" i="12"/>
  <c r="B25" i="12"/>
  <c r="B37" i="12" s="1"/>
  <c r="B49" i="12" s="1"/>
  <c r="B61" i="12" s="1"/>
  <c r="B73" i="12" s="1"/>
  <c r="B85" i="12" s="1"/>
  <c r="B97" i="12" s="1"/>
  <c r="B109" i="12" s="1"/>
  <c r="B121" i="12" s="1"/>
  <c r="B133" i="12" s="1"/>
  <c r="B145" i="12" s="1"/>
  <c r="B157" i="12" s="1"/>
  <c r="B169" i="12" s="1"/>
  <c r="B181" i="12" s="1"/>
  <c r="B193" i="12" s="1"/>
  <c r="B205" i="12" s="1"/>
  <c r="B217" i="12" s="1"/>
  <c r="B229" i="12" s="1"/>
  <c r="B241" i="12" s="1"/>
  <c r="B253" i="12" s="1"/>
  <c r="B265" i="12" s="1"/>
  <c r="B277" i="12" s="1"/>
  <c r="C25" i="12"/>
  <c r="I25" i="12"/>
  <c r="B26" i="12"/>
  <c r="B38" i="12" s="1"/>
  <c r="B50" i="12" s="1"/>
  <c r="B62" i="12" s="1"/>
  <c r="B74" i="12" s="1"/>
  <c r="B86" i="12" s="1"/>
  <c r="B98" i="12" s="1"/>
  <c r="B110" i="12" s="1"/>
  <c r="B122" i="12" s="1"/>
  <c r="B134" i="12" s="1"/>
  <c r="B146" i="12" s="1"/>
  <c r="B158" i="12" s="1"/>
  <c r="B170" i="12" s="1"/>
  <c r="B182" i="12" s="1"/>
  <c r="B194" i="12" s="1"/>
  <c r="B206" i="12" s="1"/>
  <c r="B218" i="12" s="1"/>
  <c r="B230" i="12" s="1"/>
  <c r="B242" i="12" s="1"/>
  <c r="B254" i="12" s="1"/>
  <c r="B266" i="12" s="1"/>
  <c r="B278" i="12" s="1"/>
  <c r="C26" i="12"/>
  <c r="C38" i="12" s="1"/>
  <c r="C50" i="12" s="1"/>
  <c r="I26" i="12"/>
  <c r="B27" i="12"/>
  <c r="B39" i="12" s="1"/>
  <c r="B51" i="12" s="1"/>
  <c r="B63" i="12" s="1"/>
  <c r="B75" i="12" s="1"/>
  <c r="B87" i="12" s="1"/>
  <c r="B99" i="12" s="1"/>
  <c r="B111" i="12" s="1"/>
  <c r="B123" i="12" s="1"/>
  <c r="B135" i="12" s="1"/>
  <c r="B147" i="12" s="1"/>
  <c r="B159" i="12" s="1"/>
  <c r="B171" i="12" s="1"/>
  <c r="B183" i="12" s="1"/>
  <c r="B195" i="12" s="1"/>
  <c r="B207" i="12" s="1"/>
  <c r="B219" i="12" s="1"/>
  <c r="B231" i="12" s="1"/>
  <c r="B243" i="12" s="1"/>
  <c r="B255" i="12" s="1"/>
  <c r="B267" i="12" s="1"/>
  <c r="B279" i="12" s="1"/>
  <c r="C27" i="12"/>
  <c r="C39" i="12" s="1"/>
  <c r="I27" i="12"/>
  <c r="I28" i="12"/>
  <c r="I29" i="12"/>
  <c r="I30" i="12"/>
  <c r="B31" i="12"/>
  <c r="B43" i="12" s="1"/>
  <c r="B55" i="12" s="1"/>
  <c r="B67" i="12" s="1"/>
  <c r="B79" i="12" s="1"/>
  <c r="B91" i="12" s="1"/>
  <c r="B103" i="12" s="1"/>
  <c r="B115" i="12" s="1"/>
  <c r="B127" i="12" s="1"/>
  <c r="B139" i="12" s="1"/>
  <c r="B151" i="12" s="1"/>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B131" i="12"/>
  <c r="B143" i="12" s="1"/>
  <c r="B155" i="12" s="1"/>
  <c r="B167" i="12" s="1"/>
  <c r="B179" i="12" s="1"/>
  <c r="B191" i="12" s="1"/>
  <c r="B203" i="12" s="1"/>
  <c r="B215" i="12" s="1"/>
  <c r="B227" i="12" s="1"/>
  <c r="B239" i="12" s="1"/>
  <c r="B251" i="12" s="1"/>
  <c r="B263" i="12" s="1"/>
  <c r="B275" i="12" s="1"/>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B200" i="12"/>
  <c r="B212" i="12" s="1"/>
  <c r="B224" i="12" s="1"/>
  <c r="B236" i="12" s="1"/>
  <c r="B248" i="12" s="1"/>
  <c r="B260" i="12" s="1"/>
  <c r="B272" i="12" s="1"/>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W3" i="12"/>
  <c r="Z3" i="12" s="1"/>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7" i="15"/>
  <c r="G136" i="15"/>
  <c r="G135" i="15"/>
  <c r="G134" i="15"/>
  <c r="G133" i="15"/>
  <c r="G132" i="15"/>
  <c r="G131" i="15"/>
  <c r="G130" i="15"/>
  <c r="G129" i="15"/>
  <c r="G128" i="15"/>
  <c r="G127" i="15"/>
  <c r="G126" i="15"/>
  <c r="G125" i="15"/>
  <c r="G124" i="15"/>
  <c r="G123" i="15"/>
  <c r="G122" i="15"/>
  <c r="G121" i="15"/>
  <c r="G120" i="15"/>
  <c r="G119" i="15"/>
  <c r="G118"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E2" i="15"/>
  <c r="E1" i="15"/>
  <c r="E5" i="15"/>
  <c r="E4" i="15"/>
  <c r="D7" i="15"/>
  <c r="D9" i="15" s="1"/>
  <c r="D11" i="15" s="1"/>
  <c r="D13" i="15" s="1"/>
  <c r="D15" i="15" s="1"/>
  <c r="D17" i="15" s="1"/>
  <c r="D19" i="15" s="1"/>
  <c r="D21" i="15" s="1"/>
  <c r="D23" i="15" s="1"/>
  <c r="D25" i="15" s="1"/>
  <c r="D27" i="15" s="1"/>
  <c r="D29" i="15" s="1"/>
  <c r="D31" i="15" s="1"/>
  <c r="D33" i="15" s="1"/>
  <c r="D35" i="15" s="1"/>
  <c r="D37" i="15" s="1"/>
  <c r="D39" i="15" s="1"/>
  <c r="D41" i="15" s="1"/>
  <c r="D43" i="15" s="1"/>
  <c r="D45" i="15" s="1"/>
  <c r="D47" i="15" s="1"/>
  <c r="D49" i="15" s="1"/>
  <c r="D51" i="15" s="1"/>
  <c r="D53" i="15" s="1"/>
  <c r="D6" i="15"/>
  <c r="D8" i="15" s="1"/>
  <c r="D10" i="15" s="1"/>
  <c r="D12" i="15" s="1"/>
  <c r="D14" i="15" s="1"/>
  <c r="D16" i="15" s="1"/>
  <c r="D18" i="15" s="1"/>
  <c r="D20" i="15" s="1"/>
  <c r="D22" i="15" s="1"/>
  <c r="D24" i="15" s="1"/>
  <c r="D26" i="15" s="1"/>
  <c r="D28" i="15" s="1"/>
  <c r="D30" i="15" s="1"/>
  <c r="D32" i="15" s="1"/>
  <c r="D34" i="15" s="1"/>
  <c r="D36" i="15" s="1"/>
  <c r="D38" i="15" s="1"/>
  <c r="D40" i="15" s="1"/>
  <c r="D42" i="15" s="1"/>
  <c r="D44" i="15" s="1"/>
  <c r="D46" i="15" s="1"/>
  <c r="D48" i="15" s="1"/>
  <c r="D50" i="15" s="1"/>
  <c r="D52" i="15" s="1"/>
  <c r="B7" i="15"/>
  <c r="B9" i="15" s="1"/>
  <c r="B6" i="15"/>
  <c r="B8" i="15" s="1"/>
  <c r="B10" i="15" s="1"/>
  <c r="B12" i="15" s="1"/>
  <c r="B14" i="15" s="1"/>
  <c r="B16" i="15" s="1"/>
  <c r="B18" i="15" s="1"/>
  <c r="B20" i="15" s="1"/>
  <c r="B22" i="15" s="1"/>
  <c r="B24" i="15" s="1"/>
  <c r="B26" i="15" s="1"/>
  <c r="B28" i="15" s="1"/>
  <c r="B30" i="15" s="1"/>
  <c r="B32" i="15" s="1"/>
  <c r="B34" i="15" s="1"/>
  <c r="B36" i="15" s="1"/>
  <c r="B38" i="15" s="1"/>
  <c r="B40" i="15" s="1"/>
  <c r="B42" i="15" s="1"/>
  <c r="B44" i="15" s="1"/>
  <c r="B46" i="15" s="1"/>
  <c r="B48" i="15" s="1"/>
  <c r="B50" i="15" s="1"/>
  <c r="B52" i="15" s="1"/>
  <c r="AD19" i="12" l="1"/>
  <c r="AD7" i="12"/>
  <c r="B163" i="12"/>
  <c r="B175" i="12" s="1"/>
  <c r="B187" i="12" s="1"/>
  <c r="B199" i="12" s="1"/>
  <c r="B211" i="12" s="1"/>
  <c r="B223" i="12" s="1"/>
  <c r="B235" i="12" s="1"/>
  <c r="B247" i="12" s="1"/>
  <c r="B259" i="12" s="1"/>
  <c r="B271" i="12" s="1"/>
  <c r="O20" i="12"/>
  <c r="O32" i="12" s="1"/>
  <c r="O8" i="12"/>
  <c r="O21" i="12" s="1"/>
  <c r="EZ233" i="12"/>
  <c r="EZ239" i="12"/>
  <c r="EZ246" i="12"/>
  <c r="EZ259" i="12"/>
  <c r="EZ265" i="12"/>
  <c r="BN221" i="12"/>
  <c r="BN226" i="12"/>
  <c r="BN231" i="12"/>
  <c r="BN236" i="12"/>
  <c r="BN242" i="12"/>
  <c r="BN247" i="12"/>
  <c r="BN252" i="12"/>
  <c r="BN257" i="12"/>
  <c r="BN262" i="12"/>
  <c r="CC218" i="12"/>
  <c r="CC223" i="12"/>
  <c r="CC228" i="12"/>
  <c r="CC233" i="12"/>
  <c r="CC238" i="12"/>
  <c r="CC244" i="12"/>
  <c r="CC249" i="12"/>
  <c r="CC254" i="12"/>
  <c r="CC259" i="12"/>
  <c r="CC264" i="12"/>
  <c r="CR220" i="12"/>
  <c r="CR225" i="12"/>
  <c r="CR230" i="12"/>
  <c r="CR235" i="12"/>
  <c r="CR240" i="12"/>
  <c r="CR246" i="12"/>
  <c r="CR251" i="12"/>
  <c r="CR256" i="12"/>
  <c r="CR261" i="12"/>
  <c r="DG217" i="12"/>
  <c r="DG222" i="12"/>
  <c r="DG227" i="12"/>
  <c r="DG232" i="12"/>
  <c r="DG237" i="12"/>
  <c r="DG243" i="12"/>
  <c r="DG248" i="12"/>
  <c r="DG253" i="12"/>
  <c r="DG258" i="12"/>
  <c r="DG263" i="12"/>
  <c r="DV219" i="12"/>
  <c r="DV224" i="12"/>
  <c r="DV229" i="12"/>
  <c r="DV234" i="12"/>
  <c r="DV239" i="12"/>
  <c r="DV245" i="12"/>
  <c r="DV250" i="12"/>
  <c r="DV255" i="12"/>
  <c r="DV260" i="12"/>
  <c r="DV265" i="12"/>
  <c r="EK221" i="12"/>
  <c r="EK226" i="12"/>
  <c r="EK231" i="12"/>
  <c r="EK236" i="12"/>
  <c r="EK242" i="12"/>
  <c r="EK247" i="12"/>
  <c r="EK252" i="12"/>
  <c r="EK257" i="12"/>
  <c r="EK262" i="12"/>
  <c r="EZ218" i="12"/>
  <c r="EZ223" i="12"/>
  <c r="EZ228" i="12"/>
  <c r="EZ234" i="12"/>
  <c r="EZ240" i="12"/>
  <c r="EZ254" i="12"/>
  <c r="EZ260" i="12"/>
  <c r="BN217" i="12"/>
  <c r="BN222" i="12"/>
  <c r="BN227" i="12"/>
  <c r="BN232" i="12"/>
  <c r="BN237" i="12"/>
  <c r="BN243" i="12"/>
  <c r="BN248" i="12"/>
  <c r="BN253" i="12"/>
  <c r="BN258" i="12"/>
  <c r="BN263" i="12"/>
  <c r="CC219" i="12"/>
  <c r="CC224" i="12"/>
  <c r="CC229" i="12"/>
  <c r="CC234" i="12"/>
  <c r="CC239" i="12"/>
  <c r="CC245" i="12"/>
  <c r="CC250" i="12"/>
  <c r="CC255" i="12"/>
  <c r="CC260" i="12"/>
  <c r="CC265" i="12"/>
  <c r="CR221" i="12"/>
  <c r="CR226" i="12"/>
  <c r="CR231" i="12"/>
  <c r="CR236" i="12"/>
  <c r="CR242" i="12"/>
  <c r="CR247" i="12"/>
  <c r="CR252" i="12"/>
  <c r="CR257" i="12"/>
  <c r="CR262" i="12"/>
  <c r="DG218" i="12"/>
  <c r="DG223" i="12"/>
  <c r="DG228" i="12"/>
  <c r="DG233" i="12"/>
  <c r="DG238" i="12"/>
  <c r="DG244" i="12"/>
  <c r="DG249" i="12"/>
  <c r="DG254" i="12"/>
  <c r="DG259" i="12"/>
  <c r="DG264" i="12"/>
  <c r="DV220" i="12"/>
  <c r="DV225" i="12"/>
  <c r="DV230" i="12"/>
  <c r="DV235" i="12"/>
  <c r="DV240" i="12"/>
  <c r="DV246" i="12"/>
  <c r="DV251" i="12"/>
  <c r="DV256" i="12"/>
  <c r="DV261" i="12"/>
  <c r="EK217" i="12"/>
  <c r="EK222" i="12"/>
  <c r="EK227" i="12"/>
  <c r="EK232" i="12"/>
  <c r="EK237" i="12"/>
  <c r="EK243" i="12"/>
  <c r="EK248" i="12"/>
  <c r="EK253" i="12"/>
  <c r="EK258" i="12"/>
  <c r="EK263" i="12"/>
  <c r="EZ219" i="12"/>
  <c r="EZ224" i="12"/>
  <c r="EZ229" i="12"/>
  <c r="EZ235" i="12"/>
  <c r="EZ249" i="12"/>
  <c r="EZ255" i="12"/>
  <c r="FQ2" i="12"/>
  <c r="EZ263" i="12"/>
  <c r="EZ258" i="12"/>
  <c r="EZ253" i="12"/>
  <c r="EZ248" i="12"/>
  <c r="EZ243" i="12"/>
  <c r="EZ237" i="12"/>
  <c r="EZ232" i="12"/>
  <c r="EZ262" i="12"/>
  <c r="EZ257" i="12"/>
  <c r="EZ252" i="12"/>
  <c r="EZ247" i="12"/>
  <c r="EZ242" i="12"/>
  <c r="EZ236" i="12"/>
  <c r="JZ38" i="12"/>
  <c r="JZ51" i="12" s="1"/>
  <c r="JZ64" i="12" s="1"/>
  <c r="JZ76" i="12" s="1"/>
  <c r="JZ89" i="12" s="1"/>
  <c r="JZ102" i="12" s="1"/>
  <c r="JZ115" i="12" s="1"/>
  <c r="JZ128" i="12" s="1"/>
  <c r="JZ141" i="12" s="1"/>
  <c r="JZ154" i="12" s="1"/>
  <c r="MH38" i="12"/>
  <c r="MH51" i="12" s="1"/>
  <c r="MH64" i="12" s="1"/>
  <c r="MH76" i="12" s="1"/>
  <c r="MH89" i="12" s="1"/>
  <c r="MH102" i="12" s="1"/>
  <c r="MH115" i="12" s="1"/>
  <c r="MH128" i="12" s="1"/>
  <c r="MH141" i="12" s="1"/>
  <c r="MH154" i="12" s="1"/>
  <c r="BN218" i="12"/>
  <c r="BN223" i="12"/>
  <c r="BN228" i="12"/>
  <c r="BN233" i="12"/>
  <c r="BN238" i="12"/>
  <c r="BN244" i="12"/>
  <c r="BN249" i="12"/>
  <c r="BN254" i="12"/>
  <c r="BN259" i="12"/>
  <c r="BN264" i="12"/>
  <c r="CC220" i="12"/>
  <c r="CC225" i="12"/>
  <c r="CC230" i="12"/>
  <c r="CC235" i="12"/>
  <c r="CC240" i="12"/>
  <c r="CC246" i="12"/>
  <c r="CC251" i="12"/>
  <c r="CC256" i="12"/>
  <c r="CC261" i="12"/>
  <c r="CR217" i="12"/>
  <c r="CR222" i="12"/>
  <c r="CR227" i="12"/>
  <c r="CR232" i="12"/>
  <c r="CR237" i="12"/>
  <c r="CR243" i="12"/>
  <c r="CR248" i="12"/>
  <c r="CR253" i="12"/>
  <c r="CR258" i="12"/>
  <c r="CR263" i="12"/>
  <c r="DG219" i="12"/>
  <c r="DG224" i="12"/>
  <c r="DG229" i="12"/>
  <c r="DG234" i="12"/>
  <c r="DG239" i="12"/>
  <c r="DG245" i="12"/>
  <c r="DG250" i="12"/>
  <c r="DG255" i="12"/>
  <c r="DG260" i="12"/>
  <c r="DG265" i="12"/>
  <c r="DV221" i="12"/>
  <c r="DV226" i="12"/>
  <c r="DV231" i="12"/>
  <c r="DV236" i="12"/>
  <c r="DV242" i="12"/>
  <c r="DV247" i="12"/>
  <c r="DV252" i="12"/>
  <c r="DV257" i="12"/>
  <c r="DV262" i="12"/>
  <c r="EK218" i="12"/>
  <c r="EK223" i="12"/>
  <c r="EK228" i="12"/>
  <c r="EK233" i="12"/>
  <c r="EK238" i="12"/>
  <c r="EK244" i="12"/>
  <c r="EK249" i="12"/>
  <c r="EK254" i="12"/>
  <c r="EK259" i="12"/>
  <c r="EK264" i="12"/>
  <c r="EZ220" i="12"/>
  <c r="EZ225" i="12"/>
  <c r="EZ230" i="12"/>
  <c r="EZ244" i="12"/>
  <c r="EZ250" i="12"/>
  <c r="EZ256" i="12"/>
  <c r="BN219" i="12"/>
  <c r="BN224" i="12"/>
  <c r="BN229" i="12"/>
  <c r="BN234" i="12"/>
  <c r="BN239" i="12"/>
  <c r="BN245" i="12"/>
  <c r="BN250" i="12"/>
  <c r="BN255" i="12"/>
  <c r="BN260" i="12"/>
  <c r="BN265" i="12"/>
  <c r="CC221" i="12"/>
  <c r="CC226" i="12"/>
  <c r="CC231" i="12"/>
  <c r="CC236" i="12"/>
  <c r="CC242" i="12"/>
  <c r="CC247" i="12"/>
  <c r="CC252" i="12"/>
  <c r="CC257" i="12"/>
  <c r="CC262" i="12"/>
  <c r="CR218" i="12"/>
  <c r="CR223" i="12"/>
  <c r="CR228" i="12"/>
  <c r="CR233" i="12"/>
  <c r="CR238" i="12"/>
  <c r="CR244" i="12"/>
  <c r="CR249" i="12"/>
  <c r="CR254" i="12"/>
  <c r="CR259" i="12"/>
  <c r="CR264" i="12"/>
  <c r="DG220" i="12"/>
  <c r="DG225" i="12"/>
  <c r="DG230" i="12"/>
  <c r="DG235" i="12"/>
  <c r="DG240" i="12"/>
  <c r="DG246" i="12"/>
  <c r="DG251" i="12"/>
  <c r="DG256" i="12"/>
  <c r="DG261" i="12"/>
  <c r="DV217" i="12"/>
  <c r="DV222" i="12"/>
  <c r="DV227" i="12"/>
  <c r="DV232" i="12"/>
  <c r="DV237" i="12"/>
  <c r="DV243" i="12"/>
  <c r="DV248" i="12"/>
  <c r="DV253" i="12"/>
  <c r="DV258" i="12"/>
  <c r="DV263" i="12"/>
  <c r="EK219" i="12"/>
  <c r="EK224" i="12"/>
  <c r="EK229" i="12"/>
  <c r="EK234" i="12"/>
  <c r="EK239" i="12"/>
  <c r="EK245" i="12"/>
  <c r="EK250" i="12"/>
  <c r="EK255" i="12"/>
  <c r="EK260" i="12"/>
  <c r="EK265" i="12"/>
  <c r="EZ221" i="12"/>
  <c r="EZ226" i="12"/>
  <c r="EZ231" i="12"/>
  <c r="MH78" i="12"/>
  <c r="MH91" i="12" s="1"/>
  <c r="MH104" i="12" s="1"/>
  <c r="MH117" i="12" s="1"/>
  <c r="MH130" i="12" s="1"/>
  <c r="MH77" i="12"/>
  <c r="MH90" i="12" s="1"/>
  <c r="MH103" i="12" s="1"/>
  <c r="MH116" i="12" s="1"/>
  <c r="MH129" i="12" s="1"/>
  <c r="LS78" i="12"/>
  <c r="LS91" i="12" s="1"/>
  <c r="LS104" i="12" s="1"/>
  <c r="LS117" i="12" s="1"/>
  <c r="LS130" i="12" s="1"/>
  <c r="LS77" i="12"/>
  <c r="LS90" i="12" s="1"/>
  <c r="LS103" i="12" s="1"/>
  <c r="LS116" i="12" s="1"/>
  <c r="LS129" i="12" s="1"/>
  <c r="LS38" i="12"/>
  <c r="LS51" i="12" s="1"/>
  <c r="LS64" i="12" s="1"/>
  <c r="LS76" i="12" s="1"/>
  <c r="LS89" i="12" s="1"/>
  <c r="LS102" i="12" s="1"/>
  <c r="LS115" i="12" s="1"/>
  <c r="LS128" i="12" s="1"/>
  <c r="LS141" i="12" s="1"/>
  <c r="LS154" i="12" s="1"/>
  <c r="LD78" i="12"/>
  <c r="LD91" i="12" s="1"/>
  <c r="LD104" i="12" s="1"/>
  <c r="LD117" i="12" s="1"/>
  <c r="LD130" i="12" s="1"/>
  <c r="LD77" i="12"/>
  <c r="LD90" i="12" s="1"/>
  <c r="LD103" i="12" s="1"/>
  <c r="LD116" i="12" s="1"/>
  <c r="LD129" i="12" s="1"/>
  <c r="KO78" i="12"/>
  <c r="KO91" i="12" s="1"/>
  <c r="KO104" i="12" s="1"/>
  <c r="KO117" i="12" s="1"/>
  <c r="KO130" i="12" s="1"/>
  <c r="KO77" i="12"/>
  <c r="KO90" i="12" s="1"/>
  <c r="KO103" i="12" s="1"/>
  <c r="KO116" i="12" s="1"/>
  <c r="KO129" i="12" s="1"/>
  <c r="KO38" i="12"/>
  <c r="KO51" i="12" s="1"/>
  <c r="KO64" i="12" s="1"/>
  <c r="KO76" i="12" s="1"/>
  <c r="KO89" i="12" s="1"/>
  <c r="KO102" i="12" s="1"/>
  <c r="KO115" i="12" s="1"/>
  <c r="KO128" i="12" s="1"/>
  <c r="KO141" i="12" s="1"/>
  <c r="KO154" i="12" s="1"/>
  <c r="JZ78" i="12"/>
  <c r="JZ91" i="12" s="1"/>
  <c r="JZ104" i="12" s="1"/>
  <c r="JZ117" i="12" s="1"/>
  <c r="JZ130" i="12" s="1"/>
  <c r="JZ77" i="12"/>
  <c r="JZ90" i="12" s="1"/>
  <c r="JZ103" i="12" s="1"/>
  <c r="JZ116" i="12" s="1"/>
  <c r="JZ129" i="12" s="1"/>
  <c r="JK78" i="12"/>
  <c r="JK91" i="12" s="1"/>
  <c r="JK104" i="12" s="1"/>
  <c r="JK117" i="12" s="1"/>
  <c r="JK130" i="12" s="1"/>
  <c r="JK77" i="12"/>
  <c r="JK90" i="12" s="1"/>
  <c r="JK103" i="12" s="1"/>
  <c r="JK116" i="12" s="1"/>
  <c r="JK129" i="12" s="1"/>
  <c r="IV78" i="12"/>
  <c r="IV91" i="12" s="1"/>
  <c r="IV104" i="12" s="1"/>
  <c r="IV117" i="12" s="1"/>
  <c r="IV130" i="12" s="1"/>
  <c r="IV77" i="12"/>
  <c r="IV90" i="12" s="1"/>
  <c r="IV103" i="12" s="1"/>
  <c r="IV116" i="12" s="1"/>
  <c r="IV129" i="12" s="1"/>
  <c r="IV38" i="12"/>
  <c r="IV51" i="12" s="1"/>
  <c r="IV64" i="12" s="1"/>
  <c r="IV76" i="12" s="1"/>
  <c r="IV89" i="12" s="1"/>
  <c r="IV102" i="12" s="1"/>
  <c r="IV115" i="12" s="1"/>
  <c r="IV128" i="12" s="1"/>
  <c r="IV141" i="12" s="1"/>
  <c r="IV154" i="12" s="1"/>
  <c r="IG78" i="12"/>
  <c r="IG91" i="12" s="1"/>
  <c r="IG104" i="12" s="1"/>
  <c r="IG117" i="12" s="1"/>
  <c r="IG130" i="12" s="1"/>
  <c r="IG77" i="12"/>
  <c r="IG90" i="12" s="1"/>
  <c r="IG103" i="12" s="1"/>
  <c r="IG116" i="12" s="1"/>
  <c r="IG129" i="12" s="1"/>
  <c r="IG38" i="12"/>
  <c r="IG51" i="12" s="1"/>
  <c r="IG64" i="12" s="1"/>
  <c r="IG76" i="12" s="1"/>
  <c r="IG89" i="12" s="1"/>
  <c r="IG102" i="12" s="1"/>
  <c r="IG115" i="12" s="1"/>
  <c r="IG128" i="12" s="1"/>
  <c r="IG141" i="12" s="1"/>
  <c r="IG154" i="12" s="1"/>
  <c r="HR78" i="12"/>
  <c r="HR91" i="12" s="1"/>
  <c r="HR104" i="12" s="1"/>
  <c r="HR117" i="12" s="1"/>
  <c r="HR130" i="12" s="1"/>
  <c r="HR77" i="12"/>
  <c r="HR90" i="12" s="1"/>
  <c r="HR103" i="12" s="1"/>
  <c r="HR116" i="12" s="1"/>
  <c r="HR129" i="12" s="1"/>
  <c r="HR38" i="12"/>
  <c r="HR51" i="12" s="1"/>
  <c r="HR64" i="12" s="1"/>
  <c r="HR76" i="12" s="1"/>
  <c r="HR89" i="12" s="1"/>
  <c r="HR102" i="12" s="1"/>
  <c r="HR115" i="12" s="1"/>
  <c r="HR128" i="12" s="1"/>
  <c r="HR141" i="12" s="1"/>
  <c r="HR154" i="12" s="1"/>
  <c r="HC78" i="12"/>
  <c r="HC91" i="12" s="1"/>
  <c r="HC104" i="12" s="1"/>
  <c r="HC117" i="12" s="1"/>
  <c r="HC130" i="12" s="1"/>
  <c r="HC77" i="12"/>
  <c r="HC90" i="12" s="1"/>
  <c r="HC103" i="12" s="1"/>
  <c r="HC116" i="12" s="1"/>
  <c r="HC129" i="12" s="1"/>
  <c r="HC38" i="12"/>
  <c r="HC51" i="12" s="1"/>
  <c r="HC64" i="12" s="1"/>
  <c r="HC76" i="12" s="1"/>
  <c r="HC89" i="12" s="1"/>
  <c r="HC102" i="12" s="1"/>
  <c r="HC115" i="12" s="1"/>
  <c r="HC128" i="12" s="1"/>
  <c r="HC141" i="12" s="1"/>
  <c r="HC154" i="12" s="1"/>
  <c r="GN78" i="12"/>
  <c r="GN91" i="12" s="1"/>
  <c r="GN104" i="12" s="1"/>
  <c r="GN117" i="12" s="1"/>
  <c r="GN130" i="12" s="1"/>
  <c r="GN77" i="12"/>
  <c r="GN90" i="12" s="1"/>
  <c r="GN103" i="12" s="1"/>
  <c r="GN116" i="12" s="1"/>
  <c r="GN129" i="12" s="1"/>
  <c r="GN38" i="12"/>
  <c r="GN51" i="12" s="1"/>
  <c r="GN64" i="12" s="1"/>
  <c r="GN76" i="12" s="1"/>
  <c r="GN89" i="12" s="1"/>
  <c r="GN102" i="12" s="1"/>
  <c r="GN115" i="12" s="1"/>
  <c r="GN128" i="12" s="1"/>
  <c r="GN141" i="12" s="1"/>
  <c r="GN154" i="12" s="1"/>
  <c r="FY78" i="12"/>
  <c r="FY91" i="12" s="1"/>
  <c r="FY104" i="12" s="1"/>
  <c r="FY117" i="12" s="1"/>
  <c r="FY130" i="12" s="1"/>
  <c r="FY77" i="12"/>
  <c r="FY90" i="12" s="1"/>
  <c r="FY103" i="12" s="1"/>
  <c r="FY116" i="12" s="1"/>
  <c r="FY129" i="12" s="1"/>
  <c r="FY38" i="12"/>
  <c r="FY51" i="12" s="1"/>
  <c r="FY64" i="12" s="1"/>
  <c r="FY76" i="12" s="1"/>
  <c r="FY89" i="12" s="1"/>
  <c r="FY102" i="12" s="1"/>
  <c r="FY115" i="12" s="1"/>
  <c r="FY128" i="12" s="1"/>
  <c r="FY141" i="12" s="1"/>
  <c r="FY154" i="12" s="1"/>
  <c r="FJ78" i="12"/>
  <c r="FJ91" i="12" s="1"/>
  <c r="FJ104" i="12" s="1"/>
  <c r="FJ117" i="12" s="1"/>
  <c r="FJ130" i="12" s="1"/>
  <c r="FJ77" i="12"/>
  <c r="FJ90" i="12" s="1"/>
  <c r="FJ103" i="12" s="1"/>
  <c r="FJ116" i="12" s="1"/>
  <c r="FJ129" i="12" s="1"/>
  <c r="FJ38" i="12"/>
  <c r="FJ51" i="12" s="1"/>
  <c r="FJ64" i="12" s="1"/>
  <c r="FJ76" i="12" s="1"/>
  <c r="FJ89" i="12" s="1"/>
  <c r="FJ102" i="12" s="1"/>
  <c r="FJ115" i="12" s="1"/>
  <c r="FJ128" i="12" s="1"/>
  <c r="FJ141" i="12" s="1"/>
  <c r="FJ154" i="12" s="1"/>
  <c r="EU78" i="12"/>
  <c r="EU91" i="12" s="1"/>
  <c r="EU104" i="12" s="1"/>
  <c r="EU117" i="12" s="1"/>
  <c r="EU130" i="12" s="1"/>
  <c r="EU77" i="12"/>
  <c r="EU90" i="12" s="1"/>
  <c r="EU103" i="12" s="1"/>
  <c r="EU116" i="12" s="1"/>
  <c r="EU129" i="12" s="1"/>
  <c r="EU38" i="12"/>
  <c r="EU51" i="12" s="1"/>
  <c r="EU64" i="12" s="1"/>
  <c r="EU76" i="12" s="1"/>
  <c r="EU89" i="12" s="1"/>
  <c r="EU102" i="12" s="1"/>
  <c r="EU115" i="12" s="1"/>
  <c r="EU128" i="12" s="1"/>
  <c r="EU141" i="12" s="1"/>
  <c r="EU154" i="12" s="1"/>
  <c r="EF78" i="12"/>
  <c r="EF91" i="12" s="1"/>
  <c r="EF104" i="12" s="1"/>
  <c r="EF117" i="12" s="1"/>
  <c r="EF130" i="12" s="1"/>
  <c r="EF77" i="12"/>
  <c r="EF90" i="12" s="1"/>
  <c r="EF103" i="12" s="1"/>
  <c r="EF116" i="12" s="1"/>
  <c r="EF129" i="12" s="1"/>
  <c r="EF38" i="12"/>
  <c r="EF51" i="12" s="1"/>
  <c r="EF64" i="12" s="1"/>
  <c r="EF76" i="12" s="1"/>
  <c r="EF89" i="12" s="1"/>
  <c r="EF102" i="12" s="1"/>
  <c r="EF115" i="12" s="1"/>
  <c r="EF128" i="12" s="1"/>
  <c r="EF141" i="12" s="1"/>
  <c r="EF154" i="12" s="1"/>
  <c r="DQ78" i="12"/>
  <c r="DQ91" i="12" s="1"/>
  <c r="DQ104" i="12" s="1"/>
  <c r="DQ117" i="12" s="1"/>
  <c r="DQ130" i="12" s="1"/>
  <c r="DQ77" i="12"/>
  <c r="DQ90" i="12" s="1"/>
  <c r="DQ103" i="12" s="1"/>
  <c r="DQ116" i="12" s="1"/>
  <c r="DQ129" i="12" s="1"/>
  <c r="DQ38" i="12"/>
  <c r="DQ51" i="12" s="1"/>
  <c r="DQ64" i="12" s="1"/>
  <c r="DQ76" i="12" s="1"/>
  <c r="DQ89" i="12" s="1"/>
  <c r="DQ102" i="12" s="1"/>
  <c r="DQ115" i="12" s="1"/>
  <c r="DQ128" i="12" s="1"/>
  <c r="DQ141" i="12" s="1"/>
  <c r="DQ154" i="12" s="1"/>
  <c r="DB78" i="12"/>
  <c r="DB91" i="12" s="1"/>
  <c r="DB104" i="12" s="1"/>
  <c r="DB117" i="12" s="1"/>
  <c r="DB130" i="12" s="1"/>
  <c r="DB77" i="12"/>
  <c r="DB90" i="12" s="1"/>
  <c r="DB103" i="12" s="1"/>
  <c r="DB116" i="12" s="1"/>
  <c r="DB129" i="12" s="1"/>
  <c r="DB38" i="12"/>
  <c r="DB51" i="12" s="1"/>
  <c r="DB64" i="12" s="1"/>
  <c r="DB76" i="12" s="1"/>
  <c r="DB89" i="12" s="1"/>
  <c r="DB102" i="12" s="1"/>
  <c r="DB115" i="12" s="1"/>
  <c r="DB128" i="12" s="1"/>
  <c r="DB141" i="12" s="1"/>
  <c r="DB154" i="12" s="1"/>
  <c r="CM78" i="12"/>
  <c r="CM91" i="12" s="1"/>
  <c r="CM104" i="12" s="1"/>
  <c r="CM117" i="12" s="1"/>
  <c r="CM130" i="12" s="1"/>
  <c r="CM77" i="12"/>
  <c r="CM90" i="12" s="1"/>
  <c r="CM103" i="12" s="1"/>
  <c r="CM116" i="12" s="1"/>
  <c r="CM129" i="12" s="1"/>
  <c r="CM38" i="12"/>
  <c r="CM51" i="12" s="1"/>
  <c r="CM64" i="12" s="1"/>
  <c r="CM76" i="12" s="1"/>
  <c r="CM89" i="12" s="1"/>
  <c r="CM102" i="12" s="1"/>
  <c r="CM115" i="12" s="1"/>
  <c r="CM128" i="12" s="1"/>
  <c r="CM141" i="12" s="1"/>
  <c r="CM154" i="12" s="1"/>
  <c r="BX77" i="12"/>
  <c r="BX90" i="12" s="1"/>
  <c r="BX103" i="12" s="1"/>
  <c r="BX116" i="12" s="1"/>
  <c r="BX129" i="12" s="1"/>
  <c r="BX78" i="12"/>
  <c r="BX91" i="12" s="1"/>
  <c r="BX104" i="12" s="1"/>
  <c r="BX117" i="12" s="1"/>
  <c r="BX130" i="12" s="1"/>
  <c r="BX38" i="12"/>
  <c r="BX51" i="12" s="1"/>
  <c r="BX64" i="12" s="1"/>
  <c r="BX76" i="12" s="1"/>
  <c r="BX89" i="12" s="1"/>
  <c r="BX102" i="12" s="1"/>
  <c r="BX115" i="12" s="1"/>
  <c r="BX128" i="12" s="1"/>
  <c r="BX141" i="12" s="1"/>
  <c r="BX154" i="12" s="1"/>
  <c r="BI78" i="12"/>
  <c r="BI91" i="12" s="1"/>
  <c r="BI104" i="12" s="1"/>
  <c r="BI117" i="12" s="1"/>
  <c r="BI130" i="12" s="1"/>
  <c r="BI77" i="12"/>
  <c r="BI90" i="12" s="1"/>
  <c r="BI103" i="12" s="1"/>
  <c r="BI116" i="12" s="1"/>
  <c r="BI129" i="12" s="1"/>
  <c r="BI38" i="12"/>
  <c r="BI51" i="12" s="1"/>
  <c r="BI64" i="12" s="1"/>
  <c r="BI76" i="12" s="1"/>
  <c r="BI89" i="12" s="1"/>
  <c r="BI102" i="12" s="1"/>
  <c r="BI115" i="12" s="1"/>
  <c r="BI128" i="12" s="1"/>
  <c r="BI141" i="12" s="1"/>
  <c r="BI154" i="12" s="1"/>
  <c r="O33" i="12"/>
  <c r="P78" i="12"/>
  <c r="P91" i="12" s="1"/>
  <c r="P104" i="12" s="1"/>
  <c r="P117" i="12" s="1"/>
  <c r="P130" i="12" s="1"/>
  <c r="P77" i="12"/>
  <c r="P90" i="12" s="1"/>
  <c r="P103" i="12" s="1"/>
  <c r="P116" i="12" s="1"/>
  <c r="P129" i="12" s="1"/>
  <c r="O45" i="12"/>
  <c r="O9" i="12"/>
  <c r="P38" i="12"/>
  <c r="P51" i="12" s="1"/>
  <c r="P64" i="12" s="1"/>
  <c r="P76" i="12" s="1"/>
  <c r="P89" i="12" s="1"/>
  <c r="P102" i="12" s="1"/>
  <c r="P115" i="12" s="1"/>
  <c r="P128" i="12" s="1"/>
  <c r="P141" i="12" s="1"/>
  <c r="P154" i="12" s="1"/>
  <c r="AE78" i="12"/>
  <c r="AE91" i="12" s="1"/>
  <c r="AE104" i="12" s="1"/>
  <c r="AE117" i="12" s="1"/>
  <c r="AE130" i="12" s="1"/>
  <c r="AE77" i="12"/>
  <c r="AE90" i="12" s="1"/>
  <c r="AE103" i="12" s="1"/>
  <c r="AE116" i="12" s="1"/>
  <c r="AE129" i="12" s="1"/>
  <c r="AD8" i="12"/>
  <c r="AD20" i="12"/>
  <c r="E52" i="15"/>
  <c r="E53" i="15"/>
  <c r="N8" i="15"/>
  <c r="O8" i="15" s="1"/>
  <c r="N12" i="15"/>
  <c r="O12" i="15" s="1"/>
  <c r="N4" i="15"/>
  <c r="O4" i="15" s="1"/>
  <c r="N52" i="15"/>
  <c r="C28" i="12"/>
  <c r="E16" i="12"/>
  <c r="G16" i="12" s="1"/>
  <c r="E5" i="12"/>
  <c r="G5" i="12" s="1"/>
  <c r="S19" i="12" s="1"/>
  <c r="AL3" i="12"/>
  <c r="AO3" i="12" s="1"/>
  <c r="F4" i="12"/>
  <c r="R6" i="12" s="1"/>
  <c r="AZ1" i="12"/>
  <c r="E28" i="12"/>
  <c r="F28" i="12" s="1"/>
  <c r="C40" i="12"/>
  <c r="C52" i="12" s="1"/>
  <c r="C72" i="12"/>
  <c r="C32" i="12"/>
  <c r="E17" i="12"/>
  <c r="C62" i="12"/>
  <c r="E29" i="12"/>
  <c r="C41" i="12"/>
  <c r="E6" i="12"/>
  <c r="D7" i="12"/>
  <c r="D18" i="12"/>
  <c r="D30" i="12" s="1"/>
  <c r="D42" i="12" s="1"/>
  <c r="D54" i="12" s="1"/>
  <c r="D66" i="12" s="1"/>
  <c r="D78" i="12" s="1"/>
  <c r="D90" i="12" s="1"/>
  <c r="D102" i="12" s="1"/>
  <c r="D114" i="12" s="1"/>
  <c r="D126" i="12" s="1"/>
  <c r="D138" i="12" s="1"/>
  <c r="D150" i="12" s="1"/>
  <c r="D162" i="12" s="1"/>
  <c r="D174" i="12" s="1"/>
  <c r="D186" i="12" s="1"/>
  <c r="D198" i="12" s="1"/>
  <c r="D210" i="12" s="1"/>
  <c r="D222" i="12" s="1"/>
  <c r="C45" i="12"/>
  <c r="C42" i="12"/>
  <c r="C51" i="12"/>
  <c r="F16" i="12"/>
  <c r="C55" i="12"/>
  <c r="G28" i="12"/>
  <c r="C35" i="12"/>
  <c r="C37" i="12"/>
  <c r="C34" i="12"/>
  <c r="G4" i="12"/>
  <c r="S6" i="12" s="1"/>
  <c r="V3" i="12"/>
  <c r="AA3" i="12" s="1"/>
  <c r="O52" i="15"/>
  <c r="E47" i="15"/>
  <c r="E38" i="15"/>
  <c r="E39" i="15"/>
  <c r="E37" i="15"/>
  <c r="E33" i="15"/>
  <c r="E27" i="15"/>
  <c r="E24" i="15"/>
  <c r="E51" i="15"/>
  <c r="E21" i="15"/>
  <c r="E50" i="15"/>
  <c r="E13" i="15"/>
  <c r="E49" i="15"/>
  <c r="E40" i="15"/>
  <c r="E28" i="15"/>
  <c r="E14" i="15"/>
  <c r="E12" i="15"/>
  <c r="E23" i="15"/>
  <c r="E11" i="15"/>
  <c r="E48" i="15"/>
  <c r="E34" i="15"/>
  <c r="E22" i="15"/>
  <c r="E10" i="15"/>
  <c r="E9" i="15"/>
  <c r="E44" i="15"/>
  <c r="E32" i="15"/>
  <c r="E20" i="15"/>
  <c r="E8" i="15"/>
  <c r="E43" i="15"/>
  <c r="E31" i="15"/>
  <c r="E19" i="15"/>
  <c r="E7" i="15"/>
  <c r="E42" i="15"/>
  <c r="E30" i="15"/>
  <c r="E18" i="15"/>
  <c r="E41" i="15"/>
  <c r="E29" i="15"/>
  <c r="E17" i="15"/>
  <c r="E46" i="15"/>
  <c r="E36" i="15"/>
  <c r="E26" i="15"/>
  <c r="E16" i="15"/>
  <c r="E6" i="15"/>
  <c r="N182" i="15" s="1"/>
  <c r="E45" i="15"/>
  <c r="E35" i="15"/>
  <c r="E25" i="15"/>
  <c r="E15" i="15"/>
  <c r="B11" i="15"/>
  <c r="CH161" i="12" l="1"/>
  <c r="BS161" i="12"/>
  <c r="EA162" i="12"/>
  <c r="EP161" i="12"/>
  <c r="BS162" i="12"/>
  <c r="FE162" i="12"/>
  <c r="CH162" i="12"/>
  <c r="DL162" i="12"/>
  <c r="CW162" i="12"/>
  <c r="FE161" i="12"/>
  <c r="EA161" i="12"/>
  <c r="DL161" i="12"/>
  <c r="CW161" i="12"/>
  <c r="EP162" i="12"/>
  <c r="AK3" i="12"/>
  <c r="AP3" i="12" s="1"/>
  <c r="N11" i="15"/>
  <c r="O11" i="15" s="1"/>
  <c r="F5" i="12"/>
  <c r="R19" i="12" s="1"/>
  <c r="N7" i="15"/>
  <c r="O7" i="15" s="1"/>
  <c r="GF2" i="12"/>
  <c r="FO265" i="12"/>
  <c r="FO260" i="12"/>
  <c r="FO255" i="12"/>
  <c r="FO250" i="12"/>
  <c r="FO245" i="12"/>
  <c r="FO239" i="12"/>
  <c r="FO234" i="12"/>
  <c r="FO229" i="12"/>
  <c r="FO224" i="12"/>
  <c r="FO219" i="12"/>
  <c r="FO264" i="12"/>
  <c r="FO259" i="12"/>
  <c r="FO254" i="12"/>
  <c r="FO249" i="12"/>
  <c r="FO244" i="12"/>
  <c r="FO238" i="12"/>
  <c r="FO233" i="12"/>
  <c r="FO228" i="12"/>
  <c r="FO223" i="12"/>
  <c r="FO218" i="12"/>
  <c r="FO258" i="12"/>
  <c r="FO252" i="12"/>
  <c r="FO246" i="12"/>
  <c r="FO232" i="12"/>
  <c r="FO226" i="12"/>
  <c r="FO220" i="12"/>
  <c r="FO263" i="12"/>
  <c r="FO257" i="12"/>
  <c r="FO251" i="12"/>
  <c r="FO237" i="12"/>
  <c r="FO231" i="12"/>
  <c r="FO225" i="12"/>
  <c r="FO262" i="12"/>
  <c r="FO256" i="12"/>
  <c r="FO243" i="12"/>
  <c r="FO236" i="12"/>
  <c r="FO230" i="12"/>
  <c r="FO217" i="12"/>
  <c r="FO261" i="12"/>
  <c r="FO248" i="12"/>
  <c r="FO242" i="12"/>
  <c r="FO235" i="12"/>
  <c r="FO222" i="12"/>
  <c r="FO253" i="12"/>
  <c r="FO247" i="12"/>
  <c r="FO240" i="12"/>
  <c r="FO227" i="12"/>
  <c r="FO221" i="12"/>
  <c r="S21" i="12"/>
  <c r="S8" i="12"/>
  <c r="R8" i="12"/>
  <c r="S7" i="12"/>
  <c r="S20" i="12"/>
  <c r="R7" i="12"/>
  <c r="MH143" i="12"/>
  <c r="MH156" i="12" s="1"/>
  <c r="MH142" i="12"/>
  <c r="MH155" i="12" s="1"/>
  <c r="LS143" i="12"/>
  <c r="LS156" i="12" s="1"/>
  <c r="LS142" i="12"/>
  <c r="LS155" i="12" s="1"/>
  <c r="LD143" i="12"/>
  <c r="LD156" i="12" s="1"/>
  <c r="LD142" i="12"/>
  <c r="LD155" i="12" s="1"/>
  <c r="KO143" i="12"/>
  <c r="KO156" i="12" s="1"/>
  <c r="KO142" i="12"/>
  <c r="KO155" i="12" s="1"/>
  <c r="JZ143" i="12"/>
  <c r="JZ156" i="12" s="1"/>
  <c r="JZ142" i="12"/>
  <c r="JZ155" i="12" s="1"/>
  <c r="JK143" i="12"/>
  <c r="JK156" i="12" s="1"/>
  <c r="JK142" i="12"/>
  <c r="JK155" i="12" s="1"/>
  <c r="IV143" i="12"/>
  <c r="IV156" i="12" s="1"/>
  <c r="IV142" i="12"/>
  <c r="IV155" i="12" s="1"/>
  <c r="IG143" i="12"/>
  <c r="IG156" i="12" s="1"/>
  <c r="IG142" i="12"/>
  <c r="IG155" i="12" s="1"/>
  <c r="HR143" i="12"/>
  <c r="HR156" i="12" s="1"/>
  <c r="HR142" i="12"/>
  <c r="HR155" i="12" s="1"/>
  <c r="HC143" i="12"/>
  <c r="HC156" i="12" s="1"/>
  <c r="HC142" i="12"/>
  <c r="HC155" i="12" s="1"/>
  <c r="GN143" i="12"/>
  <c r="GN156" i="12" s="1"/>
  <c r="GN142" i="12"/>
  <c r="GN155" i="12" s="1"/>
  <c r="FY143" i="12"/>
  <c r="FY156" i="12" s="1"/>
  <c r="FY142" i="12"/>
  <c r="FY155" i="12" s="1"/>
  <c r="FJ143" i="12"/>
  <c r="FJ156" i="12" s="1"/>
  <c r="FJ142" i="12"/>
  <c r="FJ155" i="12" s="1"/>
  <c r="EU143" i="12"/>
  <c r="EU156" i="12" s="1"/>
  <c r="EU142" i="12"/>
  <c r="EU155" i="12" s="1"/>
  <c r="EF143" i="12"/>
  <c r="EF156" i="12" s="1"/>
  <c r="EF142" i="12"/>
  <c r="EF155" i="12" s="1"/>
  <c r="DQ143" i="12"/>
  <c r="DQ156" i="12" s="1"/>
  <c r="DQ142" i="12"/>
  <c r="DQ155" i="12" s="1"/>
  <c r="DB143" i="12"/>
  <c r="DB156" i="12" s="1"/>
  <c r="DB142" i="12"/>
  <c r="DB155" i="12" s="1"/>
  <c r="CM143" i="12"/>
  <c r="CM156" i="12" s="1"/>
  <c r="CM142" i="12"/>
  <c r="CM155" i="12" s="1"/>
  <c r="BX142" i="12"/>
  <c r="BX155" i="12" s="1"/>
  <c r="BX143" i="12"/>
  <c r="BX156" i="12" s="1"/>
  <c r="BI143" i="12"/>
  <c r="BI156" i="12" s="1"/>
  <c r="BI142" i="12"/>
  <c r="BI155" i="12" s="1"/>
  <c r="O10" i="12"/>
  <c r="S9" i="12"/>
  <c r="R9" i="12"/>
  <c r="O22" i="12"/>
  <c r="O58" i="12"/>
  <c r="P143" i="12"/>
  <c r="P156" i="12" s="1"/>
  <c r="P142" i="12"/>
  <c r="P155" i="12" s="1"/>
  <c r="O46" i="12"/>
  <c r="AD32" i="12"/>
  <c r="AD21" i="12"/>
  <c r="AD9" i="12"/>
  <c r="AE143" i="12"/>
  <c r="AE156" i="12" s="1"/>
  <c r="AE142" i="12"/>
  <c r="AE155" i="12" s="1"/>
  <c r="N15" i="15"/>
  <c r="O15" i="15" s="1"/>
  <c r="N224" i="15"/>
  <c r="N122" i="15"/>
  <c r="N239" i="15"/>
  <c r="N116" i="15"/>
  <c r="O116" i="15" s="1"/>
  <c r="N176" i="15"/>
  <c r="O176" i="15" s="1"/>
  <c r="N62" i="15"/>
  <c r="O62" i="15" s="1"/>
  <c r="N13" i="15"/>
  <c r="O13" i="15" s="1"/>
  <c r="N9" i="15"/>
  <c r="O9" i="15" s="1"/>
  <c r="N244" i="15"/>
  <c r="O244" i="15" s="1"/>
  <c r="N84" i="15"/>
  <c r="O84" i="15" s="1"/>
  <c r="N78" i="15"/>
  <c r="O78" i="15" s="1"/>
  <c r="N234" i="15"/>
  <c r="N144" i="15"/>
  <c r="O144" i="15" s="1"/>
  <c r="N132" i="15"/>
  <c r="N138" i="15"/>
  <c r="O138" i="15" s="1"/>
  <c r="N198" i="15"/>
  <c r="O198" i="15" s="1"/>
  <c r="N6" i="15"/>
  <c r="O6" i="15" s="1"/>
  <c r="N208" i="15"/>
  <c r="O208" i="15" s="1"/>
  <c r="N100" i="15"/>
  <c r="O100" i="15" s="1"/>
  <c r="N139" i="15"/>
  <c r="O139" i="15" s="1"/>
  <c r="N117" i="15"/>
  <c r="O117" i="15" s="1"/>
  <c r="N5" i="15"/>
  <c r="O5" i="15" s="1"/>
  <c r="N10" i="15"/>
  <c r="O10" i="15" s="1"/>
  <c r="N14" i="15"/>
  <c r="O14" i="15" s="1"/>
  <c r="N115" i="15"/>
  <c r="N25" i="15"/>
  <c r="O25" i="15" s="1"/>
  <c r="N187" i="15"/>
  <c r="O187" i="15" s="1"/>
  <c r="N286" i="15"/>
  <c r="N449" i="15"/>
  <c r="O449" i="15" s="1"/>
  <c r="N254" i="15"/>
  <c r="O254" i="15" s="1"/>
  <c r="N31" i="15"/>
  <c r="O31" i="15" s="1"/>
  <c r="N591" i="15"/>
  <c r="N525" i="15"/>
  <c r="N67" i="15"/>
  <c r="N400" i="15"/>
  <c r="O400" i="15" s="1"/>
  <c r="N105" i="15"/>
  <c r="O105" i="15" s="1"/>
  <c r="N606" i="15"/>
  <c r="O606" i="15" s="1"/>
  <c r="N73" i="15"/>
  <c r="O73" i="15" s="1"/>
  <c r="N276" i="15"/>
  <c r="N405" i="15"/>
  <c r="O405" i="15" s="1"/>
  <c r="N527" i="15"/>
  <c r="N576" i="15"/>
  <c r="N411" i="15"/>
  <c r="N57" i="15"/>
  <c r="O57" i="15" s="1"/>
  <c r="N270" i="15"/>
  <c r="O270" i="15" s="1"/>
  <c r="N95" i="15"/>
  <c r="N596" i="15"/>
  <c r="O596" i="15" s="1"/>
  <c r="N560" i="15"/>
  <c r="N395" i="15"/>
  <c r="O395" i="15" s="1"/>
  <c r="N427" i="15"/>
  <c r="O427" i="15" s="1"/>
  <c r="N566" i="15"/>
  <c r="N341" i="15"/>
  <c r="O341" i="15" s="1"/>
  <c r="N47" i="15"/>
  <c r="O47" i="15" s="1"/>
  <c r="N260" i="15"/>
  <c r="N617" i="15"/>
  <c r="O617" i="15" s="1"/>
  <c r="N586" i="15"/>
  <c r="O586" i="15" s="1"/>
  <c r="N520" i="15"/>
  <c r="N166" i="15"/>
  <c r="O166" i="15" s="1"/>
  <c r="N265" i="15"/>
  <c r="O265" i="15" s="1"/>
  <c r="N373" i="15"/>
  <c r="O373" i="15" s="1"/>
  <c r="N536" i="15"/>
  <c r="N331" i="15"/>
  <c r="O331" i="15" s="1"/>
  <c r="N629" i="15"/>
  <c r="O629" i="15" s="1"/>
  <c r="N160" i="15"/>
  <c r="O160" i="15" s="1"/>
  <c r="N493" i="15"/>
  <c r="N542" i="15"/>
  <c r="O542" i="15" s="1"/>
  <c r="N581" i="15"/>
  <c r="O581" i="15" s="1"/>
  <c r="N470" i="15"/>
  <c r="O470" i="15" s="1"/>
  <c r="N155" i="15"/>
  <c r="O155" i="15" s="1"/>
  <c r="N214" i="15"/>
  <c r="O214" i="15" s="1"/>
  <c r="N363" i="15"/>
  <c r="O363" i="15" s="1"/>
  <c r="N476" i="15"/>
  <c r="N321" i="15"/>
  <c r="O321" i="15" s="1"/>
  <c r="N554" i="15"/>
  <c r="N37" i="15"/>
  <c r="O37" i="15" s="1"/>
  <c r="N219" i="15"/>
  <c r="O219" i="15" s="1"/>
  <c r="N482" i="15"/>
  <c r="N571" i="15"/>
  <c r="N336" i="15"/>
  <c r="O336" i="15" s="1"/>
  <c r="N623" i="15"/>
  <c r="O623" i="15" s="1"/>
  <c r="N203" i="15"/>
  <c r="O203" i="15" s="1"/>
  <c r="N422" i="15"/>
  <c r="O422" i="15" s="1"/>
  <c r="N311" i="15"/>
  <c r="O311" i="15" s="1"/>
  <c r="N514" i="15"/>
  <c r="N433" i="15"/>
  <c r="N229" i="15"/>
  <c r="O229" i="15" s="1"/>
  <c r="N368" i="15"/>
  <c r="O368" i="15" s="1"/>
  <c r="N531" i="15"/>
  <c r="N326" i="15"/>
  <c r="O326" i="15" s="1"/>
  <c r="N43" i="15"/>
  <c r="O43" i="15" s="1"/>
  <c r="N548" i="15"/>
  <c r="O548" i="15" s="1"/>
  <c r="N89" i="15"/>
  <c r="N352" i="15"/>
  <c r="O352" i="15" s="1"/>
  <c r="N301" i="15"/>
  <c r="O301" i="15" s="1"/>
  <c r="N504" i="15"/>
  <c r="N249" i="15"/>
  <c r="O249" i="15" s="1"/>
  <c r="N149" i="15"/>
  <c r="O149" i="15" s="1"/>
  <c r="N417" i="15"/>
  <c r="N316" i="15"/>
  <c r="O316" i="15" s="1"/>
  <c r="N509" i="15"/>
  <c r="O509" i="15" s="1"/>
  <c r="N488" i="15"/>
  <c r="O488" i="15" s="1"/>
  <c r="N20" i="15"/>
  <c r="O20" i="15" s="1"/>
  <c r="N192" i="15"/>
  <c r="O192" i="15" s="1"/>
  <c r="N291" i="15"/>
  <c r="N464" i="15"/>
  <c r="N379" i="15"/>
  <c r="O379" i="15" s="1"/>
  <c r="N137" i="15"/>
  <c r="N357" i="15"/>
  <c r="O357" i="15" s="1"/>
  <c r="N306" i="15"/>
  <c r="O306" i="15" s="1"/>
  <c r="N499" i="15"/>
  <c r="N438" i="15"/>
  <c r="O438" i="15" s="1"/>
  <c r="N110" i="15"/>
  <c r="N611" i="15"/>
  <c r="O611" i="15" s="1"/>
  <c r="N281" i="15"/>
  <c r="N454" i="15"/>
  <c r="N389" i="15"/>
  <c r="O389" i="15" s="1"/>
  <c r="N127" i="15"/>
  <c r="N347" i="15"/>
  <c r="O347" i="15" s="1"/>
  <c r="N296" i="15"/>
  <c r="O296" i="15" s="1"/>
  <c r="N459" i="15"/>
  <c r="O459" i="15" s="1"/>
  <c r="N384" i="15"/>
  <c r="O384" i="15" s="1"/>
  <c r="N601" i="15"/>
  <c r="N171" i="15"/>
  <c r="O171" i="15" s="1"/>
  <c r="N444" i="15"/>
  <c r="O444" i="15" s="1"/>
  <c r="N563" i="15"/>
  <c r="N608" i="15"/>
  <c r="O608" i="15" s="1"/>
  <c r="N179" i="15"/>
  <c r="O179" i="15" s="1"/>
  <c r="N75" i="15"/>
  <c r="N582" i="15"/>
  <c r="O582" i="15" s="1"/>
  <c r="N388" i="15"/>
  <c r="N288" i="15"/>
  <c r="N188" i="15"/>
  <c r="N501" i="15"/>
  <c r="N407" i="15"/>
  <c r="N307" i="15"/>
  <c r="N207" i="15"/>
  <c r="O207" i="15" s="1"/>
  <c r="N103" i="15"/>
  <c r="N615" i="15"/>
  <c r="N226" i="15"/>
  <c r="O226" i="15" s="1"/>
  <c r="N124" i="15"/>
  <c r="O124" i="15" s="1"/>
  <c r="N23" i="15"/>
  <c r="N539" i="15"/>
  <c r="N439" i="15"/>
  <c r="N345" i="15"/>
  <c r="N245" i="15"/>
  <c r="N145" i="15"/>
  <c r="O145" i="15" s="1"/>
  <c r="N42" i="15"/>
  <c r="O42" i="15" s="1"/>
  <c r="N558" i="15"/>
  <c r="O558" i="15" s="1"/>
  <c r="N458" i="15"/>
  <c r="O458" i="15" s="1"/>
  <c r="N364" i="15"/>
  <c r="O364" i="15" s="1"/>
  <c r="N264" i="15"/>
  <c r="N164" i="15"/>
  <c r="N60" i="15"/>
  <c r="N577" i="15"/>
  <c r="N477" i="15"/>
  <c r="N383" i="15"/>
  <c r="O383" i="15" s="1"/>
  <c r="N283" i="15"/>
  <c r="N183" i="15"/>
  <c r="O183" i="15" s="1"/>
  <c r="N79" i="15"/>
  <c r="N506" i="15"/>
  <c r="O506" i="15" s="1"/>
  <c r="N412" i="15"/>
  <c r="N312" i="15"/>
  <c r="N212" i="15"/>
  <c r="N108" i="15"/>
  <c r="N630" i="15"/>
  <c r="N535" i="15"/>
  <c r="O535" i="15" s="1"/>
  <c r="N435" i="15"/>
  <c r="N241" i="15"/>
  <c r="O241" i="15" s="1"/>
  <c r="N141" i="15"/>
  <c r="O141" i="15" s="1"/>
  <c r="N38" i="15"/>
  <c r="O38" i="15" s="1"/>
  <c r="N564" i="15"/>
  <c r="N370" i="15"/>
  <c r="N170" i="15"/>
  <c r="N66" i="15"/>
  <c r="N463" i="15"/>
  <c r="N588" i="15"/>
  <c r="N169" i="15"/>
  <c r="O169" i="15" s="1"/>
  <c r="N65" i="15"/>
  <c r="N572" i="15"/>
  <c r="O572" i="15" s="1"/>
  <c r="N472" i="15"/>
  <c r="O472" i="15" s="1"/>
  <c r="N378" i="15"/>
  <c r="N278" i="15"/>
  <c r="N178" i="15"/>
  <c r="N74" i="15"/>
  <c r="N491" i="15"/>
  <c r="N397" i="15"/>
  <c r="O397" i="15" s="1"/>
  <c r="N297" i="15"/>
  <c r="N197" i="15"/>
  <c r="O197" i="15" s="1"/>
  <c r="N93" i="15"/>
  <c r="O93" i="15" s="1"/>
  <c r="N605" i="15"/>
  <c r="O605" i="15" s="1"/>
  <c r="N510" i="15"/>
  <c r="N416" i="15"/>
  <c r="N216" i="15"/>
  <c r="N112" i="15"/>
  <c r="N624" i="15"/>
  <c r="O624" i="15" s="1"/>
  <c r="N529" i="15"/>
  <c r="O529" i="15" s="1"/>
  <c r="N429" i="15"/>
  <c r="N335" i="15"/>
  <c r="N235" i="15"/>
  <c r="O235" i="15" s="1"/>
  <c r="N133" i="15"/>
  <c r="O133" i="15" s="1"/>
  <c r="N32" i="15"/>
  <c r="N448" i="15"/>
  <c r="N354" i="15"/>
  <c r="N154" i="15"/>
  <c r="N50" i="15"/>
  <c r="N567" i="15"/>
  <c r="O567" i="15" s="1"/>
  <c r="N467" i="15"/>
  <c r="O467" i="15" s="1"/>
  <c r="N273" i="15"/>
  <c r="N173" i="15"/>
  <c r="O173" i="15" s="1"/>
  <c r="N69" i="15"/>
  <c r="O69" i="15" s="1"/>
  <c r="N496" i="15"/>
  <c r="N402" i="15"/>
  <c r="N302" i="15"/>
  <c r="O302" i="15" s="1"/>
  <c r="N202" i="15"/>
  <c r="N98" i="15"/>
  <c r="N620" i="15"/>
  <c r="O620" i="15" s="1"/>
  <c r="N425" i="15"/>
  <c r="N231" i="15"/>
  <c r="O231" i="15" s="1"/>
  <c r="N129" i="15"/>
  <c r="O129" i="15" s="1"/>
  <c r="N28" i="15"/>
  <c r="N360" i="15"/>
  <c r="N56" i="15"/>
  <c r="O56" i="15" s="1"/>
  <c r="N349" i="15"/>
  <c r="N309" i="15"/>
  <c r="N329" i="15"/>
  <c r="N159" i="15"/>
  <c r="O159" i="15" s="1"/>
  <c r="N55" i="15"/>
  <c r="O55" i="15" s="1"/>
  <c r="N562" i="15"/>
  <c r="O562" i="15" s="1"/>
  <c r="N462" i="15"/>
  <c r="O462" i="15" s="1"/>
  <c r="N268" i="15"/>
  <c r="O268" i="15" s="1"/>
  <c r="N168" i="15"/>
  <c r="N64" i="15"/>
  <c r="N481" i="15"/>
  <c r="O481" i="15" s="1"/>
  <c r="N387" i="15"/>
  <c r="N287" i="15"/>
  <c r="N83" i="15"/>
  <c r="O83" i="15" s="1"/>
  <c r="N595" i="15"/>
  <c r="N500" i="15"/>
  <c r="O500" i="15" s="1"/>
  <c r="N406" i="15"/>
  <c r="O406" i="15" s="1"/>
  <c r="N206" i="15"/>
  <c r="O206" i="15" s="1"/>
  <c r="N102" i="15"/>
  <c r="O102" i="15" s="1"/>
  <c r="N614" i="15"/>
  <c r="N519" i="15"/>
  <c r="O519" i="15" s="1"/>
  <c r="N325" i="15"/>
  <c r="N225" i="15"/>
  <c r="N123" i="15"/>
  <c r="O123" i="15" s="1"/>
  <c r="N22" i="15"/>
  <c r="N538" i="15"/>
  <c r="O538" i="15" s="1"/>
  <c r="N344" i="15"/>
  <c r="O344" i="15" s="1"/>
  <c r="N41" i="15"/>
  <c r="O41" i="15" s="1"/>
  <c r="N557" i="15"/>
  <c r="N457" i="15"/>
  <c r="N263" i="15"/>
  <c r="N163" i="15"/>
  <c r="N59" i="15"/>
  <c r="N486" i="15"/>
  <c r="O486" i="15" s="1"/>
  <c r="N392" i="15"/>
  <c r="O392" i="15" s="1"/>
  <c r="N292" i="15"/>
  <c r="N88" i="15"/>
  <c r="O88" i="15" s="1"/>
  <c r="N610" i="15"/>
  <c r="O610" i="15" s="1"/>
  <c r="N515" i="15"/>
  <c r="N421" i="15"/>
  <c r="N221" i="15"/>
  <c r="N119" i="15"/>
  <c r="N18" i="15"/>
  <c r="O18" i="15" s="1"/>
  <c r="N544" i="15"/>
  <c r="O544" i="15" s="1"/>
  <c r="N350" i="15"/>
  <c r="N250" i="15"/>
  <c r="O250" i="15" s="1"/>
  <c r="N150" i="15"/>
  <c r="O150" i="15" s="1"/>
  <c r="N46" i="15"/>
  <c r="O46" i="15" s="1"/>
  <c r="N443" i="15"/>
  <c r="N279" i="15"/>
  <c r="N409" i="15"/>
  <c r="N552" i="15"/>
  <c r="N452" i="15"/>
  <c r="N358" i="15"/>
  <c r="O358" i="15" s="1"/>
  <c r="N258" i="15"/>
  <c r="O258" i="15" s="1"/>
  <c r="N158" i="15"/>
  <c r="O158" i="15" s="1"/>
  <c r="N54" i="15"/>
  <c r="O54" i="15" s="1"/>
  <c r="N471" i="15"/>
  <c r="O471" i="15" s="1"/>
  <c r="N377" i="15"/>
  <c r="N277" i="15"/>
  <c r="N177" i="15"/>
  <c r="N585" i="15"/>
  <c r="N490" i="15"/>
  <c r="N396" i="15"/>
  <c r="O396" i="15" s="1"/>
  <c r="N196" i="15"/>
  <c r="N92" i="15"/>
  <c r="N604" i="15"/>
  <c r="O604" i="15" s="1"/>
  <c r="N415" i="15"/>
  <c r="O415" i="15" s="1"/>
  <c r="N315" i="15"/>
  <c r="N215" i="15"/>
  <c r="N111" i="15"/>
  <c r="N528" i="15"/>
  <c r="N428" i="15"/>
  <c r="N334" i="15"/>
  <c r="O334" i="15" s="1"/>
  <c r="N547" i="15"/>
  <c r="O547" i="15" s="1"/>
  <c r="N447" i="15"/>
  <c r="O447" i="15" s="1"/>
  <c r="N353" i="15"/>
  <c r="O353" i="15" s="1"/>
  <c r="N253" i="15"/>
  <c r="O253" i="15" s="1"/>
  <c r="N153" i="15"/>
  <c r="N49" i="15"/>
  <c r="N382" i="15"/>
  <c r="N282" i="15"/>
  <c r="N600" i="15"/>
  <c r="N505" i="15"/>
  <c r="O505" i="15" s="1"/>
  <c r="N211" i="15"/>
  <c r="O211" i="15" s="1"/>
  <c r="N107" i="15"/>
  <c r="O107" i="15" s="1"/>
  <c r="N534" i="15"/>
  <c r="O534" i="15" s="1"/>
  <c r="N434" i="15"/>
  <c r="O434" i="15" s="1"/>
  <c r="N340" i="15"/>
  <c r="N240" i="15"/>
  <c r="N140" i="15"/>
  <c r="O140" i="15" s="1"/>
  <c r="N543" i="15"/>
  <c r="N503" i="15"/>
  <c r="N523" i="15"/>
  <c r="O523" i="15" s="1"/>
  <c r="N36" i="15"/>
  <c r="O36" i="15" s="1"/>
  <c r="N442" i="15"/>
  <c r="O442" i="15" s="1"/>
  <c r="N348" i="15"/>
  <c r="O348" i="15" s="1"/>
  <c r="N248" i="15"/>
  <c r="N148" i="15"/>
  <c r="N45" i="15"/>
  <c r="O45" i="15" s="1"/>
  <c r="N561" i="15"/>
  <c r="N461" i="15"/>
  <c r="N367" i="15"/>
  <c r="N267" i="15"/>
  <c r="O267" i="15" s="1"/>
  <c r="N167" i="15"/>
  <c r="O167" i="15" s="1"/>
  <c r="N63" i="15"/>
  <c r="O63" i="15" s="1"/>
  <c r="N580" i="15"/>
  <c r="O580" i="15" s="1"/>
  <c r="N480" i="15"/>
  <c r="O480" i="15" s="1"/>
  <c r="N386" i="15"/>
  <c r="N186" i="15"/>
  <c r="N82" i="15"/>
  <c r="N594" i="15"/>
  <c r="N305" i="15"/>
  <c r="N205" i="15"/>
  <c r="O205" i="15" s="1"/>
  <c r="N101" i="15"/>
  <c r="O101" i="15" s="1"/>
  <c r="N613" i="15"/>
  <c r="O613" i="15" s="1"/>
  <c r="N518" i="15"/>
  <c r="O518" i="15" s="1"/>
  <c r="N324" i="15"/>
  <c r="O324" i="15" s="1"/>
  <c r="N21" i="15"/>
  <c r="N537" i="15"/>
  <c r="N437" i="15"/>
  <c r="N343" i="15"/>
  <c r="N243" i="15"/>
  <c r="N143" i="15"/>
  <c r="O143" i="15" s="1"/>
  <c r="N40" i="15"/>
  <c r="N466" i="15"/>
  <c r="O466" i="15" s="1"/>
  <c r="N372" i="15"/>
  <c r="O372" i="15" s="1"/>
  <c r="N272" i="15"/>
  <c r="O272" i="15" s="1"/>
  <c r="N172" i="15"/>
  <c r="N68" i="15"/>
  <c r="N590" i="15"/>
  <c r="N495" i="15"/>
  <c r="N401" i="15"/>
  <c r="N201" i="15"/>
  <c r="O201" i="15" s="1"/>
  <c r="N97" i="15"/>
  <c r="N619" i="15"/>
  <c r="N524" i="15"/>
  <c r="O524" i="15" s="1"/>
  <c r="N424" i="15"/>
  <c r="O424" i="15" s="1"/>
  <c r="N330" i="15"/>
  <c r="N230" i="15"/>
  <c r="N128" i="15"/>
  <c r="O128" i="15" s="1"/>
  <c r="N27" i="15"/>
  <c r="N259" i="15"/>
  <c r="O259" i="15" s="1"/>
  <c r="N473" i="15"/>
  <c r="O473" i="15" s="1"/>
  <c r="N598" i="15"/>
  <c r="N618" i="15"/>
  <c r="O618" i="15" s="1"/>
  <c r="N627" i="15"/>
  <c r="O627" i="15" s="1"/>
  <c r="N532" i="15"/>
  <c r="O532" i="15" s="1"/>
  <c r="N432" i="15"/>
  <c r="N338" i="15"/>
  <c r="N238" i="15"/>
  <c r="N136" i="15"/>
  <c r="N35" i="15"/>
  <c r="N551" i="15"/>
  <c r="O551" i="15" s="1"/>
  <c r="N451" i="15"/>
  <c r="O451" i="15" s="1"/>
  <c r="N257" i="15"/>
  <c r="O257" i="15" s="1"/>
  <c r="N157" i="15"/>
  <c r="O157" i="15" s="1"/>
  <c r="N53" i="15"/>
  <c r="O53" i="15" s="1"/>
  <c r="N570" i="15"/>
  <c r="N376" i="15"/>
  <c r="N72" i="15"/>
  <c r="N584" i="15"/>
  <c r="N489" i="15"/>
  <c r="N295" i="15"/>
  <c r="O295" i="15" s="1"/>
  <c r="N195" i="15"/>
  <c r="N91" i="15"/>
  <c r="O91" i="15" s="1"/>
  <c r="N603" i="15"/>
  <c r="O603" i="15" s="1"/>
  <c r="N508" i="15"/>
  <c r="O508" i="15" s="1"/>
  <c r="N414" i="15"/>
  <c r="N314" i="15"/>
  <c r="N622" i="15"/>
  <c r="N333" i="15"/>
  <c r="N233" i="15"/>
  <c r="O233" i="15" s="1"/>
  <c r="N131" i="15"/>
  <c r="O131" i="15" s="1"/>
  <c r="N30" i="15"/>
  <c r="O30" i="15" s="1"/>
  <c r="N556" i="15"/>
  <c r="N456" i="15"/>
  <c r="N362" i="15"/>
  <c r="O362" i="15" s="1"/>
  <c r="N262" i="15"/>
  <c r="N162" i="15"/>
  <c r="O162" i="15" s="1"/>
  <c r="N58" i="15"/>
  <c r="N485" i="15"/>
  <c r="N391" i="15"/>
  <c r="O391" i="15" s="1"/>
  <c r="N191" i="15"/>
  <c r="O191" i="15" s="1"/>
  <c r="N87" i="15"/>
  <c r="O87" i="15" s="1"/>
  <c r="N609" i="15"/>
  <c r="O609" i="15" s="1"/>
  <c r="N420" i="15"/>
  <c r="O420" i="15" s="1"/>
  <c r="N320" i="15"/>
  <c r="O320" i="15" s="1"/>
  <c r="N220" i="15"/>
  <c r="N118" i="15"/>
  <c r="O118" i="15" s="1"/>
  <c r="N17" i="15"/>
  <c r="N359" i="15"/>
  <c r="N573" i="15"/>
  <c r="O573" i="15" s="1"/>
  <c r="N26" i="15"/>
  <c r="N522" i="15"/>
  <c r="O522" i="15" s="1"/>
  <c r="N328" i="15"/>
  <c r="O328" i="15" s="1"/>
  <c r="N228" i="15"/>
  <c r="O228" i="15" s="1"/>
  <c r="N126" i="15"/>
  <c r="O126" i="15" s="1"/>
  <c r="N541" i="15"/>
  <c r="N441" i="15"/>
  <c r="N247" i="15"/>
  <c r="O247" i="15" s="1"/>
  <c r="N147" i="15"/>
  <c r="N44" i="15"/>
  <c r="N460" i="15"/>
  <c r="O460" i="15" s="1"/>
  <c r="N366" i="15"/>
  <c r="N266" i="15"/>
  <c r="O266" i="15" s="1"/>
  <c r="N579" i="15"/>
  <c r="O579" i="15" s="1"/>
  <c r="N479" i="15"/>
  <c r="O479" i="15" s="1"/>
  <c r="N385" i="15"/>
  <c r="N285" i="15"/>
  <c r="O285" i="15" s="1"/>
  <c r="N185" i="15"/>
  <c r="N81" i="15"/>
  <c r="N593" i="15"/>
  <c r="O593" i="15" s="1"/>
  <c r="N498" i="15"/>
  <c r="O498" i="15" s="1"/>
  <c r="N404" i="15"/>
  <c r="O404" i="15" s="1"/>
  <c r="N304" i="15"/>
  <c r="O304" i="15" s="1"/>
  <c r="N204" i="15"/>
  <c r="O204" i="15" s="1"/>
  <c r="N612" i="15"/>
  <c r="O612" i="15" s="1"/>
  <c r="N517" i="15"/>
  <c r="N423" i="15"/>
  <c r="O423" i="15" s="1"/>
  <c r="N323" i="15"/>
  <c r="N223" i="15"/>
  <c r="N121" i="15"/>
  <c r="N546" i="15"/>
  <c r="O546" i="15" s="1"/>
  <c r="N446" i="15"/>
  <c r="O446" i="15" s="1"/>
  <c r="N252" i="15"/>
  <c r="O252" i="15" s="1"/>
  <c r="N152" i="15"/>
  <c r="O152" i="15" s="1"/>
  <c r="N48" i="15"/>
  <c r="N575" i="15"/>
  <c r="N475" i="15"/>
  <c r="O475" i="15" s="1"/>
  <c r="N381" i="15"/>
  <c r="N181" i="15"/>
  <c r="O181" i="15" s="1"/>
  <c r="N77" i="15"/>
  <c r="O77" i="15" s="1"/>
  <c r="N599" i="15"/>
  <c r="O599" i="15" s="1"/>
  <c r="N410" i="15"/>
  <c r="O410" i="15" s="1"/>
  <c r="N310" i="15"/>
  <c r="N210" i="15"/>
  <c r="O210" i="15" s="1"/>
  <c r="N106" i="15"/>
  <c r="O106" i="15" s="1"/>
  <c r="N339" i="15"/>
  <c r="O339" i="15" s="1"/>
  <c r="N453" i="15"/>
  <c r="N289" i="15"/>
  <c r="N319" i="15"/>
  <c r="N209" i="15"/>
  <c r="N607" i="15"/>
  <c r="O607" i="15" s="1"/>
  <c r="N512" i="15"/>
  <c r="N418" i="15"/>
  <c r="O418" i="15" s="1"/>
  <c r="N318" i="15"/>
  <c r="O318" i="15" s="1"/>
  <c r="N218" i="15"/>
  <c r="O218" i="15" s="1"/>
  <c r="N114" i="15"/>
  <c r="N626" i="15"/>
  <c r="N431" i="15"/>
  <c r="N337" i="15"/>
  <c r="N237" i="15"/>
  <c r="O237" i="15" s="1"/>
  <c r="N135" i="15"/>
  <c r="N34" i="15"/>
  <c r="O34" i="15" s="1"/>
  <c r="N550" i="15"/>
  <c r="O550" i="15" s="1"/>
  <c r="N450" i="15"/>
  <c r="O450" i="15" s="1"/>
  <c r="N356" i="15"/>
  <c r="O356" i="15" s="1"/>
  <c r="N256" i="15"/>
  <c r="N156" i="15"/>
  <c r="N569" i="15"/>
  <c r="O569" i="15" s="1"/>
  <c r="N469" i="15"/>
  <c r="N375" i="15"/>
  <c r="O375" i="15" s="1"/>
  <c r="N275" i="15"/>
  <c r="O275" i="15" s="1"/>
  <c r="N175" i="15"/>
  <c r="O175" i="15" s="1"/>
  <c r="N71" i="15"/>
  <c r="O71" i="15" s="1"/>
  <c r="N583" i="15"/>
  <c r="O583" i="15" s="1"/>
  <c r="N394" i="15"/>
  <c r="O394" i="15" s="1"/>
  <c r="N294" i="15"/>
  <c r="N194" i="15"/>
  <c r="N90" i="15"/>
  <c r="N602" i="15"/>
  <c r="O602" i="15" s="1"/>
  <c r="N507" i="15"/>
  <c r="O507" i="15" s="1"/>
  <c r="N413" i="15"/>
  <c r="O413" i="15" s="1"/>
  <c r="N313" i="15"/>
  <c r="O313" i="15" s="1"/>
  <c r="N213" i="15"/>
  <c r="O213" i="15" s="1"/>
  <c r="N109" i="15"/>
  <c r="O109" i="15" s="1"/>
  <c r="N16" i="15"/>
  <c r="O16" i="15" s="1"/>
  <c r="N436" i="15"/>
  <c r="N342" i="15"/>
  <c r="N242" i="15"/>
  <c r="N142" i="15"/>
  <c r="O142" i="15" s="1"/>
  <c r="N39" i="15"/>
  <c r="N565" i="15"/>
  <c r="O565" i="15" s="1"/>
  <c r="N465" i="15"/>
  <c r="O465" i="15" s="1"/>
  <c r="N371" i="15"/>
  <c r="O371" i="15" s="1"/>
  <c r="N271" i="15"/>
  <c r="O271" i="15" s="1"/>
  <c r="N589" i="15"/>
  <c r="O589" i="15" s="1"/>
  <c r="N494" i="15"/>
  <c r="N300" i="15"/>
  <c r="N200" i="15"/>
  <c r="O200" i="15" s="1"/>
  <c r="N96" i="15"/>
  <c r="N553" i="15"/>
  <c r="O553" i="15" s="1"/>
  <c r="N299" i="15"/>
  <c r="O299" i="15" s="1"/>
  <c r="N419" i="15"/>
  <c r="O419" i="15" s="1"/>
  <c r="N199" i="15"/>
  <c r="O199" i="15" s="1"/>
  <c r="N597" i="15"/>
  <c r="O597" i="15" s="1"/>
  <c r="N502" i="15"/>
  <c r="O502" i="15" s="1"/>
  <c r="N408" i="15"/>
  <c r="O408" i="15" s="1"/>
  <c r="N308" i="15"/>
  <c r="N104" i="15"/>
  <c r="N616" i="15"/>
  <c r="N521" i="15"/>
  <c r="O521" i="15" s="1"/>
  <c r="N327" i="15"/>
  <c r="O327" i="15" s="1"/>
  <c r="N227" i="15"/>
  <c r="O227" i="15" s="1"/>
  <c r="N125" i="15"/>
  <c r="O125" i="15" s="1"/>
  <c r="N24" i="15"/>
  <c r="O24" i="15" s="1"/>
  <c r="N540" i="15"/>
  <c r="O540" i="15" s="1"/>
  <c r="N440" i="15"/>
  <c r="N346" i="15"/>
  <c r="N246" i="15"/>
  <c r="O246" i="15" s="1"/>
  <c r="N146" i="15"/>
  <c r="N559" i="15"/>
  <c r="O559" i="15" s="1"/>
  <c r="N365" i="15"/>
  <c r="O365" i="15" s="1"/>
  <c r="N165" i="15"/>
  <c r="O165" i="15" s="1"/>
  <c r="N61" i="15"/>
  <c r="N578" i="15"/>
  <c r="O578" i="15" s="1"/>
  <c r="N478" i="15"/>
  <c r="O478" i="15" s="1"/>
  <c r="N284" i="15"/>
  <c r="N184" i="15"/>
  <c r="O184" i="15" s="1"/>
  <c r="N80" i="15"/>
  <c r="N592" i="15"/>
  <c r="N497" i="15"/>
  <c r="O497" i="15" s="1"/>
  <c r="N403" i="15"/>
  <c r="N303" i="15"/>
  <c r="O303" i="15" s="1"/>
  <c r="N99" i="15"/>
  <c r="N621" i="15"/>
  <c r="O621" i="15" s="1"/>
  <c r="N526" i="15"/>
  <c r="O526" i="15" s="1"/>
  <c r="N426" i="15"/>
  <c r="N332" i="15"/>
  <c r="N232" i="15"/>
  <c r="O232" i="15" s="1"/>
  <c r="N130" i="15"/>
  <c r="O130" i="15" s="1"/>
  <c r="N29" i="15"/>
  <c r="N555" i="15"/>
  <c r="O555" i="15" s="1"/>
  <c r="N455" i="15"/>
  <c r="O455" i="15" s="1"/>
  <c r="N361" i="15"/>
  <c r="O361" i="15" s="1"/>
  <c r="N261" i="15"/>
  <c r="O261" i="15" s="1"/>
  <c r="N161" i="15"/>
  <c r="O161" i="15" s="1"/>
  <c r="N484" i="15"/>
  <c r="N390" i="15"/>
  <c r="O390" i="15" s="1"/>
  <c r="N290" i="15"/>
  <c r="O290" i="15" s="1"/>
  <c r="N190" i="15"/>
  <c r="O190" i="15" s="1"/>
  <c r="N86" i="15"/>
  <c r="O86" i="15" s="1"/>
  <c r="N533" i="15"/>
  <c r="O533" i="15" s="1"/>
  <c r="N269" i="15"/>
  <c r="O269" i="15" s="1"/>
  <c r="N483" i="15"/>
  <c r="O483" i="15" s="1"/>
  <c r="N399" i="15"/>
  <c r="O399" i="15" s="1"/>
  <c r="N513" i="15"/>
  <c r="O513" i="15" s="1"/>
  <c r="N189" i="15"/>
  <c r="N85" i="15"/>
  <c r="N587" i="15"/>
  <c r="O587" i="15" s="1"/>
  <c r="N492" i="15"/>
  <c r="N398" i="15"/>
  <c r="O398" i="15" s="1"/>
  <c r="N298" i="15"/>
  <c r="O298" i="15" s="1"/>
  <c r="N94" i="15"/>
  <c r="O94" i="15" s="1"/>
  <c r="N511" i="15"/>
  <c r="O511" i="15" s="1"/>
  <c r="N317" i="15"/>
  <c r="O317" i="15" s="1"/>
  <c r="N217" i="15"/>
  <c r="O217" i="15" s="1"/>
  <c r="N113" i="15"/>
  <c r="N625" i="15"/>
  <c r="O625" i="15" s="1"/>
  <c r="N530" i="15"/>
  <c r="O530" i="15" s="1"/>
  <c r="N430" i="15"/>
  <c r="O430" i="15" s="1"/>
  <c r="N236" i="15"/>
  <c r="O236" i="15" s="1"/>
  <c r="N134" i="15"/>
  <c r="O134" i="15" s="1"/>
  <c r="N33" i="15"/>
  <c r="O33" i="15" s="1"/>
  <c r="N549" i="15"/>
  <c r="O549" i="15" s="1"/>
  <c r="N355" i="15"/>
  <c r="O355" i="15" s="1"/>
  <c r="N255" i="15"/>
  <c r="O255" i="15" s="1"/>
  <c r="N51" i="15"/>
  <c r="N568" i="15"/>
  <c r="N468" i="15"/>
  <c r="N374" i="15"/>
  <c r="O374" i="15" s="1"/>
  <c r="N274" i="15"/>
  <c r="O274" i="15" s="1"/>
  <c r="N174" i="15"/>
  <c r="O174" i="15" s="1"/>
  <c r="N70" i="15"/>
  <c r="O70" i="15" s="1"/>
  <c r="N487" i="15"/>
  <c r="O487" i="15" s="1"/>
  <c r="N393" i="15"/>
  <c r="O393" i="15" s="1"/>
  <c r="N293" i="15"/>
  <c r="O293" i="15" s="1"/>
  <c r="N193" i="15"/>
  <c r="N516" i="15"/>
  <c r="O516" i="15" s="1"/>
  <c r="N322" i="15"/>
  <c r="N222" i="15"/>
  <c r="O222" i="15" s="1"/>
  <c r="N120" i="15"/>
  <c r="O120" i="15" s="1"/>
  <c r="N19" i="15"/>
  <c r="O19" i="15" s="1"/>
  <c r="N545" i="15"/>
  <c r="O545" i="15" s="1"/>
  <c r="N445" i="15"/>
  <c r="O445" i="15" s="1"/>
  <c r="N351" i="15"/>
  <c r="O351" i="15" s="1"/>
  <c r="N251" i="15"/>
  <c r="O251" i="15" s="1"/>
  <c r="N151" i="15"/>
  <c r="N574" i="15"/>
  <c r="N474" i="15"/>
  <c r="N380" i="15"/>
  <c r="O380" i="15" s="1"/>
  <c r="N280" i="15"/>
  <c r="O280" i="15" s="1"/>
  <c r="N180" i="15"/>
  <c r="O180" i="15" s="1"/>
  <c r="N76" i="15"/>
  <c r="N628" i="15"/>
  <c r="N369" i="15"/>
  <c r="O369" i="15" s="1"/>
  <c r="E30" i="12"/>
  <c r="G30" i="12" s="1"/>
  <c r="BO1" i="12"/>
  <c r="BA3" i="12"/>
  <c r="E40" i="12"/>
  <c r="F40" i="12" s="1"/>
  <c r="D234" i="12"/>
  <c r="D246" i="12" s="1"/>
  <c r="D258" i="12" s="1"/>
  <c r="E18" i="12"/>
  <c r="G18" i="12" s="1"/>
  <c r="C46" i="12"/>
  <c r="E52" i="12"/>
  <c r="C64" i="12"/>
  <c r="C57" i="12"/>
  <c r="F17" i="12"/>
  <c r="G17" i="12"/>
  <c r="C49" i="12"/>
  <c r="C44" i="12"/>
  <c r="C47" i="12"/>
  <c r="D19" i="12"/>
  <c r="E7" i="12"/>
  <c r="D8" i="12"/>
  <c r="F6" i="12"/>
  <c r="R32" i="12" s="1"/>
  <c r="G6" i="12"/>
  <c r="S32" i="12" s="1"/>
  <c r="E41" i="12"/>
  <c r="C53" i="12"/>
  <c r="F18" i="12"/>
  <c r="C63" i="12"/>
  <c r="F29" i="12"/>
  <c r="G29" i="12"/>
  <c r="C67" i="12"/>
  <c r="C74" i="12"/>
  <c r="C84" i="12"/>
  <c r="E42" i="12"/>
  <c r="C54" i="12"/>
  <c r="O136" i="15"/>
  <c r="O68" i="15"/>
  <c r="O416" i="15"/>
  <c r="O432" i="15"/>
  <c r="O494" i="15"/>
  <c r="O98" i="15"/>
  <c r="O543" i="15"/>
  <c r="O238" i="15"/>
  <c r="O113" i="15"/>
  <c r="O108" i="15"/>
  <c r="O564" i="15"/>
  <c r="O223" i="15"/>
  <c r="O512" i="15"/>
  <c r="O461" i="15"/>
  <c r="O243" i="15"/>
  <c r="O575" i="15"/>
  <c r="O528" i="15"/>
  <c r="O103" i="15"/>
  <c r="O426" i="15"/>
  <c r="O95" i="15"/>
  <c r="O79" i="15"/>
  <c r="O312" i="15"/>
  <c r="O474" i="15"/>
  <c r="O322" i="15"/>
  <c r="O484" i="15"/>
  <c r="O26" i="15"/>
  <c r="O66" i="15"/>
  <c r="O170" i="15"/>
  <c r="O370" i="15"/>
  <c r="O464" i="15"/>
  <c r="O435" i="15"/>
  <c r="O630" i="15"/>
  <c r="O202" i="15"/>
  <c r="O402" i="15"/>
  <c r="O496" i="15"/>
  <c r="O591" i="15"/>
  <c r="O59" i="15"/>
  <c r="O163" i="15"/>
  <c r="O263" i="15"/>
  <c r="O60" i="15"/>
  <c r="O164" i="15"/>
  <c r="O264" i="15"/>
  <c r="O245" i="15"/>
  <c r="O345" i="15"/>
  <c r="O439" i="15"/>
  <c r="O539" i="15"/>
  <c r="O112" i="15"/>
  <c r="O216" i="15"/>
  <c r="O510" i="15"/>
  <c r="O75" i="15"/>
  <c r="O279" i="15"/>
  <c r="O76" i="15"/>
  <c r="O574" i="15"/>
  <c r="O151" i="15"/>
  <c r="O212" i="15"/>
  <c r="O412" i="15"/>
  <c r="O601" i="15"/>
  <c r="O273" i="15"/>
  <c r="O51" i="15"/>
  <c r="O520" i="15"/>
  <c r="O615" i="15"/>
  <c r="O85" i="15"/>
  <c r="O189" i="15"/>
  <c r="O289" i="15"/>
  <c r="O283" i="15"/>
  <c r="O80" i="15"/>
  <c r="O284" i="15"/>
  <c r="O61" i="15"/>
  <c r="O493" i="15"/>
  <c r="O588" i="15"/>
  <c r="O96" i="15"/>
  <c r="O300" i="15"/>
  <c r="O67" i="15"/>
  <c r="O29" i="15"/>
  <c r="O332" i="15"/>
  <c r="O89" i="15"/>
  <c r="O193" i="15"/>
  <c r="O90" i="15"/>
  <c r="O194" i="15"/>
  <c r="O294" i="15"/>
  <c r="O469" i="15"/>
  <c r="O146" i="15"/>
  <c r="O346" i="15"/>
  <c r="O440" i="15"/>
  <c r="O209" i="15"/>
  <c r="O309" i="15"/>
  <c r="O409" i="15"/>
  <c r="O503" i="15"/>
  <c r="O598" i="15"/>
  <c r="O310" i="15"/>
  <c r="O504" i="15"/>
  <c r="O281" i="15"/>
  <c r="O381" i="15"/>
  <c r="O39" i="15"/>
  <c r="O242" i="15"/>
  <c r="O342" i="15"/>
  <c r="O436" i="15"/>
  <c r="O536" i="15"/>
  <c r="O99" i="15"/>
  <c r="O81" i="15"/>
  <c r="O185" i="15"/>
  <c r="O385" i="15"/>
  <c r="O156" i="15"/>
  <c r="O256" i="15"/>
  <c r="O115" i="15"/>
  <c r="O319" i="15"/>
  <c r="O333" i="15"/>
  <c r="O343" i="15"/>
  <c r="O403" i="15"/>
  <c r="O437" i="15"/>
  <c r="O457" i="15"/>
  <c r="O477" i="15"/>
  <c r="O517" i="15"/>
  <c r="O527" i="15"/>
  <c r="O537" i="15"/>
  <c r="O557" i="15"/>
  <c r="O577" i="15"/>
  <c r="O592" i="15"/>
  <c r="O622" i="15"/>
  <c r="O28" i="15"/>
  <c r="O448" i="15"/>
  <c r="O468" i="15"/>
  <c r="O568" i="15"/>
  <c r="O27" i="15"/>
  <c r="O17" i="15"/>
  <c r="O44" i="15"/>
  <c r="O135" i="15"/>
  <c r="O147" i="15"/>
  <c r="O177" i="15"/>
  <c r="O277" i="15"/>
  <c r="O287" i="15"/>
  <c r="O297" i="15"/>
  <c r="O307" i="15"/>
  <c r="O337" i="15"/>
  <c r="O367" i="15"/>
  <c r="O377" i="15"/>
  <c r="O387" i="15"/>
  <c r="O407" i="15"/>
  <c r="O417" i="15"/>
  <c r="O431" i="15"/>
  <c r="O441" i="15"/>
  <c r="O491" i="15"/>
  <c r="O501" i="15"/>
  <c r="O531" i="15"/>
  <c r="O541" i="15"/>
  <c r="O561" i="15"/>
  <c r="O571" i="15"/>
  <c r="O616" i="15"/>
  <c r="O626" i="15"/>
  <c r="O64" i="15"/>
  <c r="O74" i="15"/>
  <c r="O104" i="15"/>
  <c r="O114" i="15"/>
  <c r="O148" i="15"/>
  <c r="O168" i="15"/>
  <c r="O178" i="15"/>
  <c r="O188" i="15"/>
  <c r="O248" i="15"/>
  <c r="O278" i="15"/>
  <c r="O288" i="15"/>
  <c r="O308" i="15"/>
  <c r="O338" i="15"/>
  <c r="O378" i="15"/>
  <c r="O388" i="15"/>
  <c r="O452" i="15"/>
  <c r="O482" i="15"/>
  <c r="O492" i="15"/>
  <c r="O552" i="15"/>
  <c r="O23" i="15"/>
  <c r="O220" i="15"/>
  <c r="O514" i="15"/>
  <c r="O291" i="15"/>
  <c r="O485" i="15"/>
  <c r="O48" i="15"/>
  <c r="O110" i="15"/>
  <c r="O314" i="15"/>
  <c r="O414" i="15"/>
  <c r="O195" i="15"/>
  <c r="O489" i="15"/>
  <c r="O584" i="15"/>
  <c r="O366" i="15"/>
  <c r="O560" i="15"/>
  <c r="O127" i="15"/>
  <c r="O329" i="15"/>
  <c r="O230" i="15"/>
  <c r="O330" i="15"/>
  <c r="O619" i="15"/>
  <c r="O97" i="15"/>
  <c r="O401" i="15"/>
  <c r="O495" i="15"/>
  <c r="O590" i="15"/>
  <c r="O58" i="15"/>
  <c r="O262" i="15"/>
  <c r="O456" i="15"/>
  <c r="O556" i="15"/>
  <c r="O121" i="15"/>
  <c r="O323" i="15"/>
  <c r="O122" i="15"/>
  <c r="O224" i="15"/>
  <c r="O305" i="15"/>
  <c r="O499" i="15"/>
  <c r="O594" i="15"/>
  <c r="O72" i="15"/>
  <c r="O276" i="15"/>
  <c r="O376" i="15"/>
  <c r="O570" i="15"/>
  <c r="O137" i="15"/>
  <c r="O239" i="15"/>
  <c r="O433" i="15"/>
  <c r="O628" i="15"/>
  <c r="O240" i="15"/>
  <c r="O340" i="15"/>
  <c r="O411" i="15"/>
  <c r="O600" i="15"/>
  <c r="O172" i="15"/>
  <c r="O566" i="15"/>
  <c r="O132" i="15"/>
  <c r="O234" i="15"/>
  <c r="O428" i="15"/>
  <c r="O111" i="15"/>
  <c r="O215" i="15"/>
  <c r="O315" i="15"/>
  <c r="O82" i="15"/>
  <c r="O186" i="15"/>
  <c r="O286" i="15"/>
  <c r="O386" i="15"/>
  <c r="O349" i="15"/>
  <c r="O443" i="15"/>
  <c r="O350" i="15"/>
  <c r="O119" i="15"/>
  <c r="O221" i="15"/>
  <c r="O421" i="15"/>
  <c r="O515" i="15"/>
  <c r="O182" i="15"/>
  <c r="O282" i="15"/>
  <c r="O382" i="15"/>
  <c r="O476" i="15"/>
  <c r="O576" i="15"/>
  <c r="O40" i="15"/>
  <c r="O225" i="15"/>
  <c r="O325" i="15"/>
  <c r="O614" i="15"/>
  <c r="O92" i="15"/>
  <c r="O196" i="15"/>
  <c r="O490" i="15"/>
  <c r="O585" i="15"/>
  <c r="O359" i="15"/>
  <c r="O453" i="15"/>
  <c r="O22" i="15"/>
  <c r="O260" i="15"/>
  <c r="O360" i="15"/>
  <c r="O454" i="15"/>
  <c r="O554" i="15"/>
  <c r="O21" i="15"/>
  <c r="O425" i="15"/>
  <c r="O525" i="15"/>
  <c r="O292" i="15"/>
  <c r="O49" i="15"/>
  <c r="O153" i="15"/>
  <c r="O50" i="15"/>
  <c r="O154" i="15"/>
  <c r="O354" i="15"/>
  <c r="O32" i="15"/>
  <c r="O335" i="15"/>
  <c r="O429" i="15"/>
  <c r="O595" i="15"/>
  <c r="O65" i="15"/>
  <c r="O463" i="15"/>
  <c r="O563" i="15"/>
  <c r="O35" i="15"/>
  <c r="B13" i="15"/>
  <c r="AT26" i="12"/>
  <c r="AT25" i="12"/>
  <c r="AT37" i="12" s="1"/>
  <c r="AT50" i="12" s="1"/>
  <c r="AT63" i="12" s="1"/>
  <c r="AT75" i="12" s="1"/>
  <c r="AT88" i="12" s="1"/>
  <c r="AT101" i="12" s="1"/>
  <c r="AT114" i="12" s="1"/>
  <c r="AT127" i="12" s="1"/>
  <c r="AT24" i="12"/>
  <c r="AT36" i="12" s="1"/>
  <c r="AT49" i="12" s="1"/>
  <c r="AT62" i="12" s="1"/>
  <c r="AT74" i="12" s="1"/>
  <c r="AT87" i="12" s="1"/>
  <c r="AT100" i="12" s="1"/>
  <c r="AT113" i="12" s="1"/>
  <c r="AT126" i="12" s="1"/>
  <c r="AT23" i="12"/>
  <c r="AT35" i="12" s="1"/>
  <c r="AT48" i="12" s="1"/>
  <c r="AT61" i="12" s="1"/>
  <c r="AT73" i="12" s="1"/>
  <c r="AT86" i="12" s="1"/>
  <c r="AT99" i="12" s="1"/>
  <c r="AT112" i="12" s="1"/>
  <c r="AT125" i="12" s="1"/>
  <c r="AT22" i="12"/>
  <c r="AT34" i="12" s="1"/>
  <c r="AT47" i="12" s="1"/>
  <c r="AT60" i="12" s="1"/>
  <c r="AT72" i="12" s="1"/>
  <c r="AT85" i="12" s="1"/>
  <c r="AT98" i="12" s="1"/>
  <c r="AT111" i="12" s="1"/>
  <c r="AT124" i="12" s="1"/>
  <c r="AT21" i="12"/>
  <c r="AT33" i="12" s="1"/>
  <c r="AT46" i="12" s="1"/>
  <c r="AT59" i="12" s="1"/>
  <c r="AT71" i="12" s="1"/>
  <c r="AT84" i="12" s="1"/>
  <c r="AT97" i="12" s="1"/>
  <c r="AT110" i="12" s="1"/>
  <c r="AT123" i="12" s="1"/>
  <c r="AT136" i="12" s="1"/>
  <c r="AT20" i="12"/>
  <c r="AT32" i="12" s="1"/>
  <c r="AT19" i="12"/>
  <c r="AS6" i="12"/>
  <c r="R20" i="12" l="1"/>
  <c r="R21" i="12"/>
  <c r="GU2" i="12"/>
  <c r="GD262" i="12"/>
  <c r="GD257" i="12"/>
  <c r="GD252" i="12"/>
  <c r="GD247" i="12"/>
  <c r="GD242" i="12"/>
  <c r="GD236" i="12"/>
  <c r="GD231" i="12"/>
  <c r="GD226" i="12"/>
  <c r="GD221" i="12"/>
  <c r="GD261" i="12"/>
  <c r="GD256" i="12"/>
  <c r="GD251" i="12"/>
  <c r="GD246" i="12"/>
  <c r="GD240" i="12"/>
  <c r="GD235" i="12"/>
  <c r="GD230" i="12"/>
  <c r="GD225" i="12"/>
  <c r="GD220" i="12"/>
  <c r="GD260" i="12"/>
  <c r="GD254" i="12"/>
  <c r="GD248" i="12"/>
  <c r="GD234" i="12"/>
  <c r="GD228" i="12"/>
  <c r="GD222" i="12"/>
  <c r="GD265" i="12"/>
  <c r="GD259" i="12"/>
  <c r="GD253" i="12"/>
  <c r="GD239" i="12"/>
  <c r="GD233" i="12"/>
  <c r="GD227" i="12"/>
  <c r="GD264" i="12"/>
  <c r="GD258" i="12"/>
  <c r="GD245" i="12"/>
  <c r="GD238" i="12"/>
  <c r="GD232" i="12"/>
  <c r="GD219" i="12"/>
  <c r="GD263" i="12"/>
  <c r="GD250" i="12"/>
  <c r="GD244" i="12"/>
  <c r="GD237" i="12"/>
  <c r="GD224" i="12"/>
  <c r="GD218" i="12"/>
  <c r="GD255" i="12"/>
  <c r="GD249" i="12"/>
  <c r="GD243" i="12"/>
  <c r="GD229" i="12"/>
  <c r="GD223" i="12"/>
  <c r="GD217" i="12"/>
  <c r="AT140" i="12"/>
  <c r="F30" i="12"/>
  <c r="AT139" i="12"/>
  <c r="AT152" i="12" s="1"/>
  <c r="AT38" i="12"/>
  <c r="AT51" i="12" s="1"/>
  <c r="AT64" i="12" s="1"/>
  <c r="AT76" i="12" s="1"/>
  <c r="AT89" i="12" s="1"/>
  <c r="AT102" i="12" s="1"/>
  <c r="AT115" i="12" s="1"/>
  <c r="AT128" i="12" s="1"/>
  <c r="AT39" i="12"/>
  <c r="AT52" i="12" s="1"/>
  <c r="AT65" i="12" s="1"/>
  <c r="FT161" i="12"/>
  <c r="BT163" i="12"/>
  <c r="BS163" i="12"/>
  <c r="BH6" i="12"/>
  <c r="AT149" i="12"/>
  <c r="AT137" i="12"/>
  <c r="AT150" i="12"/>
  <c r="AT138" i="12"/>
  <c r="AT151" i="12" s="1"/>
  <c r="FT162" i="12"/>
  <c r="R33" i="12"/>
  <c r="S33" i="12"/>
  <c r="O34" i="12"/>
  <c r="S22" i="12"/>
  <c r="R22" i="12"/>
  <c r="O59" i="12"/>
  <c r="O11" i="12"/>
  <c r="S10" i="12"/>
  <c r="R10" i="12"/>
  <c r="O23" i="12"/>
  <c r="AD10" i="12"/>
  <c r="AD22" i="12"/>
  <c r="AD33" i="12"/>
  <c r="AD45" i="12"/>
  <c r="L27" i="13" a="1"/>
  <c r="L27" i="13" s="1"/>
  <c r="K27" i="13" a="1"/>
  <c r="K27" i="13" s="1"/>
  <c r="K14" i="13" a="1"/>
  <c r="K14" i="13" s="1"/>
  <c r="K9" i="13" a="1"/>
  <c r="K9" i="13" s="1"/>
  <c r="L31" i="13" a="1"/>
  <c r="L31" i="13" s="1"/>
  <c r="L13" i="13" a="1"/>
  <c r="L13" i="13" s="1"/>
  <c r="L8" i="13" a="1"/>
  <c r="L8" i="13" s="1"/>
  <c r="K31" i="13" a="1"/>
  <c r="K31" i="13" s="1"/>
  <c r="K13" i="13" a="1"/>
  <c r="K13" i="13" s="1"/>
  <c r="K8" i="13" a="1"/>
  <c r="K8" i="13" s="1"/>
  <c r="L30" i="13" a="1"/>
  <c r="L30" i="13" s="1"/>
  <c r="L12" i="13" a="1"/>
  <c r="L12" i="13" s="1"/>
  <c r="L7" i="13" a="1"/>
  <c r="L7" i="13" s="1"/>
  <c r="K30" i="13" a="1"/>
  <c r="K30" i="13" s="1"/>
  <c r="K12" i="13" a="1"/>
  <c r="K12" i="13" s="1"/>
  <c r="K7" i="13" a="1"/>
  <c r="K7" i="13" s="1"/>
  <c r="L16" i="13" a="1"/>
  <c r="L16" i="13" s="1"/>
  <c r="L11" i="13" a="1"/>
  <c r="L11" i="13" s="1"/>
  <c r="L6" i="13" a="1"/>
  <c r="L6" i="13" s="1"/>
  <c r="K16" i="13" a="1"/>
  <c r="K16" i="13" s="1"/>
  <c r="K11" i="13" a="1"/>
  <c r="K11" i="13" s="1"/>
  <c r="K6" i="13" a="1"/>
  <c r="K6" i="13" s="1"/>
  <c r="L15" i="13" a="1"/>
  <c r="L15" i="13" s="1"/>
  <c r="L10" i="13" a="1"/>
  <c r="L10" i="13" s="1"/>
  <c r="L5" i="13" a="1"/>
  <c r="L5" i="13" s="1"/>
  <c r="K15" i="13" a="1"/>
  <c r="K15" i="13" s="1"/>
  <c r="K10" i="13" a="1"/>
  <c r="K10" i="13" s="1"/>
  <c r="L14" i="13" a="1"/>
  <c r="L14" i="13" s="1"/>
  <c r="L9" i="13" a="1"/>
  <c r="L9" i="13" s="1"/>
  <c r="K5" i="13" a="1"/>
  <c r="K5" i="13" s="1"/>
  <c r="L29" i="13" a="1"/>
  <c r="L29" i="13" s="1"/>
  <c r="K29" i="13" a="1"/>
  <c r="K29" i="13" s="1"/>
  <c r="L28" i="13" a="1"/>
  <c r="L28" i="13" s="1"/>
  <c r="K28" i="13" a="1"/>
  <c r="K28" i="13" s="1"/>
  <c r="L26" i="13" a="1"/>
  <c r="L26" i="13" s="1"/>
  <c r="K26" i="13" a="1"/>
  <c r="K26" i="13" s="1"/>
  <c r="G40" i="12"/>
  <c r="AB4" i="12"/>
  <c r="U4" i="12"/>
  <c r="D270" i="12"/>
  <c r="BD3" i="12"/>
  <c r="AZ3" i="12"/>
  <c r="BE3" i="12" s="1"/>
  <c r="BP3" i="12"/>
  <c r="CD1" i="12"/>
  <c r="F7" i="12"/>
  <c r="R45" i="12" s="1"/>
  <c r="G7" i="12"/>
  <c r="S45" i="12" s="1"/>
  <c r="C66" i="12"/>
  <c r="E54" i="12"/>
  <c r="C75" i="12"/>
  <c r="E19" i="12"/>
  <c r="D31" i="12"/>
  <c r="F42" i="12"/>
  <c r="G42" i="12"/>
  <c r="C59" i="12"/>
  <c r="C69" i="12"/>
  <c r="C96" i="12"/>
  <c r="C56" i="12"/>
  <c r="C76" i="12"/>
  <c r="E64" i="12"/>
  <c r="C86" i="12"/>
  <c r="E53" i="12"/>
  <c r="C65" i="12"/>
  <c r="F52" i="12"/>
  <c r="G52" i="12"/>
  <c r="F41" i="12"/>
  <c r="G41" i="12"/>
  <c r="C79" i="12"/>
  <c r="C61" i="12"/>
  <c r="C58" i="12"/>
  <c r="E8" i="12"/>
  <c r="D9" i="12"/>
  <c r="D20" i="12"/>
  <c r="B15" i="15"/>
  <c r="AT45" i="12"/>
  <c r="AT58" i="12" s="1"/>
  <c r="AS19" i="12"/>
  <c r="AS7" i="12"/>
  <c r="GI161" i="12" l="1"/>
  <c r="AT77" i="12"/>
  <c r="AT90" i="12" s="1"/>
  <c r="AT103" i="12" s="1"/>
  <c r="AT116" i="12" s="1"/>
  <c r="AT129" i="12" s="1"/>
  <c r="AT154" i="12" s="1"/>
  <c r="AT78" i="12"/>
  <c r="AT91" i="12" s="1"/>
  <c r="AT104" i="12" s="1"/>
  <c r="AT117" i="12" s="1"/>
  <c r="AT130" i="12" s="1"/>
  <c r="GI162" i="12"/>
  <c r="AT153" i="12"/>
  <c r="AT141" i="12"/>
  <c r="BH19" i="12"/>
  <c r="BH7" i="12"/>
  <c r="CI163" i="12"/>
  <c r="CH163" i="12"/>
  <c r="BW6" i="12"/>
  <c r="HJ2" i="12"/>
  <c r="GS264" i="12"/>
  <c r="GS259" i="12"/>
  <c r="GS254" i="12"/>
  <c r="GS249" i="12"/>
  <c r="GS244" i="12"/>
  <c r="GS238" i="12"/>
  <c r="GS233" i="12"/>
  <c r="GS228" i="12"/>
  <c r="GS223" i="12"/>
  <c r="GS218" i="12"/>
  <c r="GS263" i="12"/>
  <c r="GS258" i="12"/>
  <c r="GS253" i="12"/>
  <c r="GS248" i="12"/>
  <c r="GS243" i="12"/>
  <c r="GS237" i="12"/>
  <c r="GS232" i="12"/>
  <c r="GS227" i="12"/>
  <c r="GS222" i="12"/>
  <c r="GS217" i="12"/>
  <c r="GS262" i="12"/>
  <c r="GS256" i="12"/>
  <c r="GS250" i="12"/>
  <c r="GS236" i="12"/>
  <c r="GS230" i="12"/>
  <c r="GS224" i="12"/>
  <c r="GS261" i="12"/>
  <c r="GS255" i="12"/>
  <c r="GS242" i="12"/>
  <c r="GS235" i="12"/>
  <c r="GS229" i="12"/>
  <c r="GS260" i="12"/>
  <c r="GS247" i="12"/>
  <c r="GS240" i="12"/>
  <c r="GS234" i="12"/>
  <c r="GS221" i="12"/>
  <c r="GS265" i="12"/>
  <c r="GS252" i="12"/>
  <c r="GS246" i="12"/>
  <c r="GS239" i="12"/>
  <c r="GS226" i="12"/>
  <c r="GS220" i="12"/>
  <c r="GS257" i="12"/>
  <c r="GS251" i="12"/>
  <c r="GS245" i="12"/>
  <c r="GS231" i="12"/>
  <c r="GS225" i="12"/>
  <c r="GS219" i="12"/>
  <c r="R46" i="12"/>
  <c r="S46" i="12"/>
  <c r="O24" i="12"/>
  <c r="R11" i="12"/>
  <c r="O12" i="12"/>
  <c r="S11" i="12"/>
  <c r="O71" i="12"/>
  <c r="R34" i="12"/>
  <c r="O47" i="12"/>
  <c r="S34" i="12"/>
  <c r="S23" i="12"/>
  <c r="R23" i="12"/>
  <c r="O35" i="12"/>
  <c r="AD58" i="12"/>
  <c r="AD46" i="12"/>
  <c r="AD34" i="12"/>
  <c r="AD11" i="12"/>
  <c r="AD23" i="12"/>
  <c r="K25" i="13" a="1"/>
  <c r="K25" i="13" s="1"/>
  <c r="L25" i="13" a="1"/>
  <c r="L25" i="13" s="1"/>
  <c r="U17" i="12"/>
  <c r="AB17" i="12"/>
  <c r="CE3" i="12"/>
  <c r="CS1" i="12"/>
  <c r="BS3" i="12"/>
  <c r="BO3" i="12"/>
  <c r="BT3" i="12" s="1"/>
  <c r="G64" i="12"/>
  <c r="F64" i="12"/>
  <c r="C91" i="12"/>
  <c r="E76" i="12"/>
  <c r="C88" i="12"/>
  <c r="D43" i="12"/>
  <c r="E31" i="12"/>
  <c r="D32" i="12"/>
  <c r="E20" i="12"/>
  <c r="C68" i="12"/>
  <c r="F19" i="12"/>
  <c r="G19" i="12"/>
  <c r="E9" i="12"/>
  <c r="D21" i="12"/>
  <c r="D10" i="12"/>
  <c r="C87" i="12"/>
  <c r="F8" i="12"/>
  <c r="R58" i="12" s="1"/>
  <c r="G8" i="12"/>
  <c r="S58" i="12" s="1"/>
  <c r="C108" i="12"/>
  <c r="C70" i="12"/>
  <c r="E65" i="12"/>
  <c r="C77" i="12"/>
  <c r="G54" i="12"/>
  <c r="F54" i="12"/>
  <c r="F53" i="12"/>
  <c r="G53" i="12"/>
  <c r="C81" i="12"/>
  <c r="E66" i="12"/>
  <c r="C78" i="12"/>
  <c r="C73" i="12"/>
  <c r="C98" i="12"/>
  <c r="C71" i="12"/>
  <c r="BN213" i="12"/>
  <c r="BN203" i="12"/>
  <c r="BN193" i="12"/>
  <c r="BN182" i="12"/>
  <c r="BN172" i="12"/>
  <c r="BN214" i="12"/>
  <c r="BN202" i="12"/>
  <c r="BN190" i="12"/>
  <c r="BN179" i="12"/>
  <c r="BN168" i="12"/>
  <c r="BN211" i="12"/>
  <c r="BN200" i="12"/>
  <c r="BN188" i="12"/>
  <c r="BN177" i="12"/>
  <c r="BN210" i="12"/>
  <c r="BN199" i="12"/>
  <c r="BN187" i="12"/>
  <c r="BN176" i="12"/>
  <c r="BN205" i="12"/>
  <c r="BN194" i="12"/>
  <c r="BN212" i="12"/>
  <c r="BN195" i="12"/>
  <c r="BN175" i="12"/>
  <c r="BN209" i="12"/>
  <c r="BN192" i="12"/>
  <c r="BN174" i="12"/>
  <c r="BN208" i="12"/>
  <c r="BN189" i="12"/>
  <c r="BN173" i="12"/>
  <c r="BN207" i="12"/>
  <c r="BN186" i="12"/>
  <c r="BN171" i="12"/>
  <c r="BN206" i="12"/>
  <c r="BN185" i="12"/>
  <c r="BN170" i="12"/>
  <c r="BN204" i="12"/>
  <c r="BN184" i="12"/>
  <c r="BN169" i="12"/>
  <c r="BN197" i="12"/>
  <c r="BN180" i="12"/>
  <c r="BN198" i="12"/>
  <c r="BN215" i="12"/>
  <c r="BN201" i="12"/>
  <c r="BN196" i="12"/>
  <c r="BN183" i="12"/>
  <c r="BN181" i="12"/>
  <c r="BN178" i="12"/>
  <c r="BN167" i="12"/>
  <c r="B17" i="15"/>
  <c r="AS20" i="12"/>
  <c r="AS8" i="12"/>
  <c r="GX161" i="12" l="1"/>
  <c r="HY2" i="12"/>
  <c r="HH261" i="12"/>
  <c r="HH256" i="12"/>
  <c r="HH251" i="12"/>
  <c r="HH246" i="12"/>
  <c r="HH240" i="12"/>
  <c r="HH235" i="12"/>
  <c r="HH230" i="12"/>
  <c r="HH225" i="12"/>
  <c r="HH220" i="12"/>
  <c r="HH265" i="12"/>
  <c r="HH260" i="12"/>
  <c r="HH255" i="12"/>
  <c r="HH250" i="12"/>
  <c r="HH245" i="12"/>
  <c r="HH239" i="12"/>
  <c r="HH234" i="12"/>
  <c r="HH229" i="12"/>
  <c r="HH224" i="12"/>
  <c r="HH219" i="12"/>
  <c r="HH264" i="12"/>
  <c r="HH258" i="12"/>
  <c r="HH252" i="12"/>
  <c r="HH238" i="12"/>
  <c r="HH232" i="12"/>
  <c r="HH226" i="12"/>
  <c r="HH263" i="12"/>
  <c r="HH257" i="12"/>
  <c r="HH244" i="12"/>
  <c r="HH237" i="12"/>
  <c r="HH231" i="12"/>
  <c r="HH218" i="12"/>
  <c r="HH262" i="12"/>
  <c r="HH249" i="12"/>
  <c r="HH243" i="12"/>
  <c r="HH236" i="12"/>
  <c r="HH223" i="12"/>
  <c r="HH217" i="12"/>
  <c r="HH254" i="12"/>
  <c r="HH248" i="12"/>
  <c r="HH242" i="12"/>
  <c r="HH228" i="12"/>
  <c r="HH222" i="12"/>
  <c r="HH259" i="12"/>
  <c r="HH253" i="12"/>
  <c r="HH247" i="12"/>
  <c r="HH233" i="12"/>
  <c r="HH227" i="12"/>
  <c r="HH221" i="12"/>
  <c r="GX162" i="12"/>
  <c r="AT142" i="12"/>
  <c r="AT155" i="12" s="1"/>
  <c r="AT143" i="12"/>
  <c r="AT156" i="12" s="1"/>
  <c r="BW19" i="12"/>
  <c r="BW7" i="12"/>
  <c r="CX163" i="12"/>
  <c r="CW163" i="12"/>
  <c r="CL6" i="12"/>
  <c r="BH20" i="12"/>
  <c r="BH8" i="12"/>
  <c r="S59" i="12"/>
  <c r="R59" i="12"/>
  <c r="S47" i="12"/>
  <c r="O60" i="12"/>
  <c r="R47" i="12"/>
  <c r="O84" i="12"/>
  <c r="S35" i="12"/>
  <c r="O48" i="12"/>
  <c r="R35" i="12"/>
  <c r="O13" i="12"/>
  <c r="S12" i="12"/>
  <c r="R12" i="12"/>
  <c r="O25" i="12"/>
  <c r="O36" i="12"/>
  <c r="R24" i="12"/>
  <c r="S24" i="12"/>
  <c r="AD24" i="12"/>
  <c r="AD12" i="12"/>
  <c r="AD47" i="12"/>
  <c r="AD59" i="12"/>
  <c r="AD35" i="12"/>
  <c r="L23" i="13" a="1"/>
  <c r="L23" i="13" s="1"/>
  <c r="K23" i="13" a="1"/>
  <c r="K23" i="13" s="1"/>
  <c r="K24" i="13" a="1"/>
  <c r="K24" i="13" s="1"/>
  <c r="L24" i="13" a="1"/>
  <c r="L24" i="13" s="1"/>
  <c r="CH3" i="12"/>
  <c r="CD3" i="12"/>
  <c r="CI3" i="12" s="1"/>
  <c r="AS32" i="12"/>
  <c r="DH1" i="12"/>
  <c r="CT3" i="12"/>
  <c r="F20" i="12"/>
  <c r="G20" i="12"/>
  <c r="C110" i="12"/>
  <c r="C99" i="12"/>
  <c r="D44" i="12"/>
  <c r="E32" i="12"/>
  <c r="G31" i="12"/>
  <c r="F31" i="12"/>
  <c r="C85" i="12"/>
  <c r="C89" i="12"/>
  <c r="E77" i="12"/>
  <c r="E10" i="12"/>
  <c r="D22" i="12"/>
  <c r="D11" i="12"/>
  <c r="D55" i="12"/>
  <c r="E43" i="12"/>
  <c r="F65" i="12"/>
  <c r="G65" i="12"/>
  <c r="D33" i="12"/>
  <c r="E21" i="12"/>
  <c r="E88" i="12"/>
  <c r="C100" i="12"/>
  <c r="E78" i="12"/>
  <c r="C90" i="12"/>
  <c r="C82" i="12"/>
  <c r="F9" i="12"/>
  <c r="R71" i="12" s="1"/>
  <c r="G9" i="12"/>
  <c r="S71" i="12" s="1"/>
  <c r="F76" i="12"/>
  <c r="G76" i="12"/>
  <c r="F66" i="12"/>
  <c r="G66" i="12"/>
  <c r="C103" i="12"/>
  <c r="C93" i="12"/>
  <c r="C120" i="12"/>
  <c r="C80" i="12"/>
  <c r="C83" i="12"/>
  <c r="CC207" i="12"/>
  <c r="CC197" i="12"/>
  <c r="CC186" i="12"/>
  <c r="CC176" i="12"/>
  <c r="CC206" i="12"/>
  <c r="CC196" i="12"/>
  <c r="CC185" i="12"/>
  <c r="CC210" i="12"/>
  <c r="CC198" i="12"/>
  <c r="CC183" i="12"/>
  <c r="CC172" i="12"/>
  <c r="CC208" i="12"/>
  <c r="CC194" i="12"/>
  <c r="CC181" i="12"/>
  <c r="CC170" i="12"/>
  <c r="CC205" i="12"/>
  <c r="CC193" i="12"/>
  <c r="CC180" i="12"/>
  <c r="CC169" i="12"/>
  <c r="CC212" i="12"/>
  <c r="CC200" i="12"/>
  <c r="CC187" i="12"/>
  <c r="CC174" i="12"/>
  <c r="CC213" i="12"/>
  <c r="CC190" i="12"/>
  <c r="CC171" i="12"/>
  <c r="CC211" i="12"/>
  <c r="CC189" i="12"/>
  <c r="CC168" i="12"/>
  <c r="CC209" i="12"/>
  <c r="CC188" i="12"/>
  <c r="CC167" i="12"/>
  <c r="CC204" i="12"/>
  <c r="CC184" i="12"/>
  <c r="CC203" i="12"/>
  <c r="CC182" i="12"/>
  <c r="CC202" i="12"/>
  <c r="CC179" i="12"/>
  <c r="CC215" i="12"/>
  <c r="CC195" i="12"/>
  <c r="CC175" i="12"/>
  <c r="CC214" i="12"/>
  <c r="CC192" i="12"/>
  <c r="CC199" i="12"/>
  <c r="CC178" i="12"/>
  <c r="CC177" i="12"/>
  <c r="CC173" i="12"/>
  <c r="CC201" i="12"/>
  <c r="B19" i="15"/>
  <c r="AS45" i="12"/>
  <c r="AS9" i="12"/>
  <c r="AS21" i="12"/>
  <c r="BH21" i="12" l="1"/>
  <c r="BH9" i="12"/>
  <c r="BH32" i="12"/>
  <c r="BW8" i="12"/>
  <c r="BW20" i="12"/>
  <c r="HM162" i="12"/>
  <c r="IN2" i="12"/>
  <c r="HW263" i="12"/>
  <c r="HW258" i="12"/>
  <c r="HW253" i="12"/>
  <c r="HW248" i="12"/>
  <c r="HW243" i="12"/>
  <c r="HW237" i="12"/>
  <c r="HW232" i="12"/>
  <c r="HW227" i="12"/>
  <c r="HW222" i="12"/>
  <c r="HW217" i="12"/>
  <c r="HW262" i="12"/>
  <c r="HW257" i="12"/>
  <c r="HW252" i="12"/>
  <c r="HW247" i="12"/>
  <c r="HW242" i="12"/>
  <c r="HW236" i="12"/>
  <c r="HW231" i="12"/>
  <c r="HW226" i="12"/>
  <c r="HW221" i="12"/>
  <c r="HW260" i="12"/>
  <c r="HW254" i="12"/>
  <c r="HW240" i="12"/>
  <c r="HW234" i="12"/>
  <c r="HW228" i="12"/>
  <c r="HW265" i="12"/>
  <c r="HW259" i="12"/>
  <c r="HW246" i="12"/>
  <c r="HW239" i="12"/>
  <c r="HW233" i="12"/>
  <c r="HW220" i="12"/>
  <c r="HW264" i="12"/>
  <c r="HW251" i="12"/>
  <c r="HW245" i="12"/>
  <c r="HW238" i="12"/>
  <c r="HW225" i="12"/>
  <c r="HW219" i="12"/>
  <c r="HW256" i="12"/>
  <c r="HW250" i="12"/>
  <c r="HW244" i="12"/>
  <c r="HW230" i="12"/>
  <c r="HW224" i="12"/>
  <c r="HW218" i="12"/>
  <c r="HW261" i="12"/>
  <c r="HW255" i="12"/>
  <c r="HW249" i="12"/>
  <c r="HW235" i="12"/>
  <c r="HW229" i="12"/>
  <c r="HW223" i="12"/>
  <c r="CL19" i="12"/>
  <c r="CL7" i="12"/>
  <c r="DL163" i="12"/>
  <c r="DM163" i="12"/>
  <c r="DA6" i="12"/>
  <c r="HM161" i="12"/>
  <c r="S13" i="12"/>
  <c r="R13" i="12"/>
  <c r="S48" i="12"/>
  <c r="O61" i="12"/>
  <c r="R48" i="12"/>
  <c r="O97" i="12"/>
  <c r="S36" i="12"/>
  <c r="O49" i="12"/>
  <c r="R36" i="12"/>
  <c r="O26" i="12"/>
  <c r="S25" i="12"/>
  <c r="R25" i="12"/>
  <c r="O37" i="12"/>
  <c r="S60" i="12"/>
  <c r="R60" i="12"/>
  <c r="O72" i="12"/>
  <c r="AD71" i="12"/>
  <c r="AD60" i="12"/>
  <c r="AD48" i="12"/>
  <c r="AD13" i="12"/>
  <c r="AD25" i="12"/>
  <c r="AD36" i="12"/>
  <c r="L22" i="13" a="1"/>
  <c r="L22" i="13" s="1"/>
  <c r="K22" i="13" a="1"/>
  <c r="K22" i="13" s="1"/>
  <c r="CW3" i="12"/>
  <c r="CS3" i="12"/>
  <c r="CX3" i="12" s="1"/>
  <c r="U30" i="12"/>
  <c r="AB30" i="12"/>
  <c r="DI3" i="12"/>
  <c r="DW1" i="12"/>
  <c r="AB43" i="12"/>
  <c r="U43" i="12"/>
  <c r="AS33" i="12"/>
  <c r="C105" i="12"/>
  <c r="C94" i="12"/>
  <c r="F43" i="12"/>
  <c r="G43" i="12"/>
  <c r="D67" i="12"/>
  <c r="E55" i="12"/>
  <c r="F32" i="12"/>
  <c r="G32" i="12"/>
  <c r="C115" i="12"/>
  <c r="E90" i="12"/>
  <c r="C102" i="12"/>
  <c r="D23" i="12"/>
  <c r="E11" i="12"/>
  <c r="D12" i="12"/>
  <c r="D56" i="12"/>
  <c r="E44" i="12"/>
  <c r="F78" i="12"/>
  <c r="G78" i="12"/>
  <c r="D34" i="12"/>
  <c r="E22" i="12"/>
  <c r="C95" i="12"/>
  <c r="E100" i="12"/>
  <c r="C112" i="12"/>
  <c r="F10" i="12"/>
  <c r="R84" i="12" s="1"/>
  <c r="G10" i="12"/>
  <c r="S84" i="12" s="1"/>
  <c r="C111" i="12"/>
  <c r="F88" i="12"/>
  <c r="G88" i="12"/>
  <c r="F77" i="12"/>
  <c r="G77" i="12"/>
  <c r="C122" i="12"/>
  <c r="C92" i="12"/>
  <c r="F21" i="12"/>
  <c r="G21" i="12"/>
  <c r="E89" i="12"/>
  <c r="C101" i="12"/>
  <c r="D45" i="12"/>
  <c r="E33" i="12"/>
  <c r="C97" i="12"/>
  <c r="C132" i="12"/>
  <c r="CR211" i="12"/>
  <c r="CR201" i="12"/>
  <c r="CR190" i="12"/>
  <c r="CR180" i="12"/>
  <c r="CR170" i="12"/>
  <c r="CR210" i="12"/>
  <c r="CR200" i="12"/>
  <c r="CR189" i="12"/>
  <c r="CR179" i="12"/>
  <c r="CR169" i="12"/>
  <c r="CR214" i="12"/>
  <c r="CR202" i="12"/>
  <c r="CR187" i="12"/>
  <c r="CR175" i="12"/>
  <c r="CR212" i="12"/>
  <c r="CR198" i="12"/>
  <c r="CR185" i="12"/>
  <c r="CR173" i="12"/>
  <c r="CR209" i="12"/>
  <c r="CR197" i="12"/>
  <c r="CR184" i="12"/>
  <c r="CR172" i="12"/>
  <c r="CR205" i="12"/>
  <c r="CR193" i="12"/>
  <c r="CR178" i="12"/>
  <c r="CR204" i="12"/>
  <c r="CR192" i="12"/>
  <c r="CR177" i="12"/>
  <c r="CR208" i="12"/>
  <c r="CR183" i="12"/>
  <c r="CR207" i="12"/>
  <c r="CR182" i="12"/>
  <c r="CR206" i="12"/>
  <c r="CR181" i="12"/>
  <c r="CR203" i="12"/>
  <c r="CR176" i="12"/>
  <c r="CR199" i="12"/>
  <c r="CR174" i="12"/>
  <c r="CR196" i="12"/>
  <c r="CR171" i="12"/>
  <c r="CR215" i="12"/>
  <c r="CR188" i="12"/>
  <c r="CR213" i="12"/>
  <c r="CR186" i="12"/>
  <c r="CR195" i="12"/>
  <c r="CR167" i="12"/>
  <c r="CR194" i="12"/>
  <c r="CR168" i="12"/>
  <c r="B21" i="15"/>
  <c r="AS46" i="12"/>
  <c r="AS58" i="12"/>
  <c r="AS10" i="12"/>
  <c r="AS22" i="12"/>
  <c r="BH45" i="12" l="1"/>
  <c r="BH58" i="12" s="1"/>
  <c r="IB161" i="12"/>
  <c r="JC2" i="12"/>
  <c r="IL261" i="12"/>
  <c r="IL256" i="12"/>
  <c r="IL251" i="12"/>
  <c r="IL246" i="12"/>
  <c r="IL240" i="12"/>
  <c r="IL235" i="12"/>
  <c r="IL230" i="12"/>
  <c r="IL225" i="12"/>
  <c r="IL220" i="12"/>
  <c r="IL259" i="12"/>
  <c r="IL248" i="12"/>
  <c r="IL236" i="12"/>
  <c r="IL219" i="12"/>
  <c r="IL264" i="12"/>
  <c r="IL258" i="12"/>
  <c r="IL247" i="12"/>
  <c r="IL229" i="12"/>
  <c r="IL218" i="12"/>
  <c r="IL262" i="12"/>
  <c r="IL255" i="12"/>
  <c r="IL243" i="12"/>
  <c r="IL224" i="12"/>
  <c r="IL249" i="12"/>
  <c r="IL217" i="12"/>
  <c r="IL254" i="12"/>
  <c r="IL242" i="12"/>
  <c r="IL223" i="12"/>
  <c r="IL260" i="12"/>
  <c r="IL234" i="12"/>
  <c r="IL228" i="12"/>
  <c r="IL253" i="12"/>
  <c r="IL222" i="12"/>
  <c r="IL265" i="12"/>
  <c r="IL239" i="12"/>
  <c r="IL233" i="12"/>
  <c r="IL227" i="12"/>
  <c r="IL252" i="12"/>
  <c r="IL245" i="12"/>
  <c r="IL221" i="12"/>
  <c r="IL257" i="12"/>
  <c r="IL238" i="12"/>
  <c r="IL232" i="12"/>
  <c r="IL226" i="12"/>
  <c r="IL263" i="12"/>
  <c r="IL244" i="12"/>
  <c r="IL250" i="12"/>
  <c r="IL237" i="12"/>
  <c r="IL231" i="12"/>
  <c r="BW32" i="12"/>
  <c r="BW21" i="12"/>
  <c r="BW9" i="12"/>
  <c r="DA19" i="12"/>
  <c r="DA7" i="12"/>
  <c r="EA163" i="12"/>
  <c r="EB163" i="12"/>
  <c r="DP6" i="12"/>
  <c r="BH10" i="12"/>
  <c r="BH22" i="12"/>
  <c r="IB162" i="12"/>
  <c r="BH33" i="12"/>
  <c r="CL20" i="12"/>
  <c r="CL8" i="12"/>
  <c r="O62" i="12"/>
  <c r="R49" i="12"/>
  <c r="S49" i="12"/>
  <c r="S72" i="12"/>
  <c r="O85" i="12"/>
  <c r="R72" i="12"/>
  <c r="O110" i="12"/>
  <c r="S37" i="12"/>
  <c r="O50" i="12"/>
  <c r="R37" i="12"/>
  <c r="S61" i="12"/>
  <c r="R61" i="12"/>
  <c r="O73" i="12"/>
  <c r="S26" i="12"/>
  <c r="R26" i="12"/>
  <c r="O38" i="12"/>
  <c r="AD61" i="12"/>
  <c r="AD72" i="12"/>
  <c r="AD49" i="12"/>
  <c r="AD26" i="12"/>
  <c r="AD37" i="12"/>
  <c r="AD84" i="12"/>
  <c r="L21" i="13" a="1"/>
  <c r="L21" i="13" s="1"/>
  <c r="K21" i="13" a="1"/>
  <c r="K21" i="13" s="1"/>
  <c r="EL1" i="12"/>
  <c r="DX3" i="12"/>
  <c r="DL3" i="12"/>
  <c r="DH3" i="12"/>
  <c r="DM3" i="12" s="1"/>
  <c r="AS34" i="12"/>
  <c r="AB56" i="12"/>
  <c r="U56" i="12"/>
  <c r="C144" i="12"/>
  <c r="C104" i="12"/>
  <c r="G44" i="12"/>
  <c r="F44" i="12"/>
  <c r="D68" i="12"/>
  <c r="E56" i="12"/>
  <c r="F55" i="12"/>
  <c r="G55" i="12"/>
  <c r="C109" i="12"/>
  <c r="C134" i="12"/>
  <c r="C124" i="12"/>
  <c r="E112" i="12"/>
  <c r="E12" i="12"/>
  <c r="D13" i="12"/>
  <c r="D24" i="12"/>
  <c r="D79" i="12"/>
  <c r="E67" i="12"/>
  <c r="F100" i="12"/>
  <c r="G100" i="12"/>
  <c r="F11" i="12"/>
  <c r="R97" i="12" s="1"/>
  <c r="G11" i="12"/>
  <c r="S97" i="12" s="1"/>
  <c r="F33" i="12"/>
  <c r="G33" i="12"/>
  <c r="C107" i="12"/>
  <c r="D35" i="12"/>
  <c r="E23" i="12"/>
  <c r="D57" i="12"/>
  <c r="E45" i="12"/>
  <c r="C114" i="12"/>
  <c r="E102" i="12"/>
  <c r="C106" i="12"/>
  <c r="E101" i="12"/>
  <c r="C113" i="12"/>
  <c r="F22" i="12"/>
  <c r="G22" i="12"/>
  <c r="F90" i="12"/>
  <c r="G90" i="12"/>
  <c r="F89" i="12"/>
  <c r="G89" i="12"/>
  <c r="D46" i="12"/>
  <c r="E34" i="12"/>
  <c r="C127" i="12"/>
  <c r="C117" i="12"/>
  <c r="C123" i="12"/>
  <c r="DG209" i="12"/>
  <c r="DG205" i="12"/>
  <c r="DG195" i="12"/>
  <c r="DG184" i="12"/>
  <c r="DG174" i="12"/>
  <c r="DG215" i="12"/>
  <c r="DG204" i="12"/>
  <c r="DG194" i="12"/>
  <c r="DG183" i="12"/>
  <c r="DG173" i="12"/>
  <c r="DG214" i="12"/>
  <c r="DG203" i="12"/>
  <c r="DG193" i="12"/>
  <c r="DG208" i="12"/>
  <c r="DG192" i="12"/>
  <c r="DG179" i="12"/>
  <c r="DG167" i="12"/>
  <c r="DG206" i="12"/>
  <c r="DG189" i="12"/>
  <c r="DG177" i="12"/>
  <c r="DG202" i="12"/>
  <c r="DG188" i="12"/>
  <c r="DG176" i="12"/>
  <c r="DG212" i="12"/>
  <c r="DG198" i="12"/>
  <c r="DG182" i="12"/>
  <c r="DG170" i="12"/>
  <c r="DG211" i="12"/>
  <c r="DG197" i="12"/>
  <c r="DG181" i="12"/>
  <c r="DG169" i="12"/>
  <c r="DG187" i="12"/>
  <c r="DG186" i="12"/>
  <c r="DG213" i="12"/>
  <c r="DG185" i="12"/>
  <c r="DG210" i="12"/>
  <c r="DG180" i="12"/>
  <c r="DG207" i="12"/>
  <c r="DG178" i="12"/>
  <c r="DG201" i="12"/>
  <c r="DG175" i="12"/>
  <c r="DG196" i="12"/>
  <c r="DG168" i="12"/>
  <c r="DG190" i="12"/>
  <c r="DG199" i="12"/>
  <c r="DG200" i="12"/>
  <c r="DG172" i="12"/>
  <c r="DG171" i="12"/>
  <c r="B23" i="15"/>
  <c r="AS47" i="12"/>
  <c r="AS59" i="12"/>
  <c r="AS23" i="12"/>
  <c r="AS11" i="12"/>
  <c r="CL32" i="12" l="1"/>
  <c r="BH11" i="12"/>
  <c r="BH23" i="12"/>
  <c r="BH46" i="12"/>
  <c r="DA20" i="12"/>
  <c r="DA8" i="12"/>
  <c r="IQ161" i="12"/>
  <c r="EP163" i="12"/>
  <c r="EE6" i="12"/>
  <c r="EQ163" i="12"/>
  <c r="BW45" i="12"/>
  <c r="BW58" i="12" s="1"/>
  <c r="JR2" i="12"/>
  <c r="JA263" i="12"/>
  <c r="JA258" i="12"/>
  <c r="JA253" i="12"/>
  <c r="JA248" i="12"/>
  <c r="JA243" i="12"/>
  <c r="JA237" i="12"/>
  <c r="JA232" i="12"/>
  <c r="JA227" i="12"/>
  <c r="JA222" i="12"/>
  <c r="JA217" i="12"/>
  <c r="JA261" i="12"/>
  <c r="JA250" i="12"/>
  <c r="JA238" i="12"/>
  <c r="JA221" i="12"/>
  <c r="JA255" i="12"/>
  <c r="JA244" i="12"/>
  <c r="JA226" i="12"/>
  <c r="JA260" i="12"/>
  <c r="JA249" i="12"/>
  <c r="JA231" i="12"/>
  <c r="JA220" i="12"/>
  <c r="JA265" i="12"/>
  <c r="JA252" i="12"/>
  <c r="JA219" i="12"/>
  <c r="JA245" i="12"/>
  <c r="JA225" i="12"/>
  <c r="JA264" i="12"/>
  <c r="JA257" i="12"/>
  <c r="JA251" i="12"/>
  <c r="JA218" i="12"/>
  <c r="JA236" i="12"/>
  <c r="JA230" i="12"/>
  <c r="JA224" i="12"/>
  <c r="JA256" i="12"/>
  <c r="JA262" i="12"/>
  <c r="JA242" i="12"/>
  <c r="JA235" i="12"/>
  <c r="JA229" i="12"/>
  <c r="JA223" i="12"/>
  <c r="JA254" i="12"/>
  <c r="JA247" i="12"/>
  <c r="JA240" i="12"/>
  <c r="JA234" i="12"/>
  <c r="JA228" i="12"/>
  <c r="JA259" i="12"/>
  <c r="JA246" i="12"/>
  <c r="JA239" i="12"/>
  <c r="JA233" i="12"/>
  <c r="BW22" i="12"/>
  <c r="BW10" i="12"/>
  <c r="DP19" i="12"/>
  <c r="DP7" i="12"/>
  <c r="BW33" i="12"/>
  <c r="CL21" i="12"/>
  <c r="CL9" i="12"/>
  <c r="BH34" i="12"/>
  <c r="IQ162" i="12"/>
  <c r="O39" i="12"/>
  <c r="S38" i="12"/>
  <c r="O51" i="12"/>
  <c r="R38" i="12"/>
  <c r="O123" i="12"/>
  <c r="S73" i="12"/>
  <c r="O86" i="12"/>
  <c r="R73" i="12"/>
  <c r="S85" i="12"/>
  <c r="O98" i="12"/>
  <c r="R85" i="12"/>
  <c r="S50" i="12"/>
  <c r="O63" i="12"/>
  <c r="R50" i="12"/>
  <c r="O74" i="12"/>
  <c r="S62" i="12"/>
  <c r="R62" i="12"/>
  <c r="AD62" i="12"/>
  <c r="AD85" i="12"/>
  <c r="AD97" i="12"/>
  <c r="AD50" i="12"/>
  <c r="AD73" i="12"/>
  <c r="AD38" i="12"/>
  <c r="L20" i="13" a="1"/>
  <c r="L20" i="13" s="1"/>
  <c r="K20" i="13" a="1"/>
  <c r="K20" i="13" s="1"/>
  <c r="EA3" i="12"/>
  <c r="DW3" i="12"/>
  <c r="EB3" i="12" s="1"/>
  <c r="EM3" i="12"/>
  <c r="FA1" i="12"/>
  <c r="AS35" i="12"/>
  <c r="AS12" i="12"/>
  <c r="C129" i="12"/>
  <c r="D47" i="12"/>
  <c r="E35" i="12"/>
  <c r="D91" i="12"/>
  <c r="E79" i="12"/>
  <c r="E113" i="12"/>
  <c r="C125" i="12"/>
  <c r="C119" i="12"/>
  <c r="D36" i="12"/>
  <c r="E24" i="12"/>
  <c r="C139" i="12"/>
  <c r="F101" i="12"/>
  <c r="G101" i="12"/>
  <c r="D25" i="12"/>
  <c r="E13" i="12"/>
  <c r="D14" i="12"/>
  <c r="F56" i="12"/>
  <c r="G56" i="12"/>
  <c r="G34" i="12"/>
  <c r="F34" i="12"/>
  <c r="F12" i="12"/>
  <c r="R110" i="12" s="1"/>
  <c r="G12" i="12"/>
  <c r="S110" i="12" s="1"/>
  <c r="D80" i="12"/>
  <c r="E68" i="12"/>
  <c r="D58" i="12"/>
  <c r="E46" i="12"/>
  <c r="C118" i="12"/>
  <c r="G112" i="12"/>
  <c r="F112" i="12"/>
  <c r="G102" i="12"/>
  <c r="F102" i="12"/>
  <c r="C136" i="12"/>
  <c r="E124" i="12"/>
  <c r="C126" i="12"/>
  <c r="E114" i="12"/>
  <c r="C116" i="12"/>
  <c r="C135" i="12"/>
  <c r="F45" i="12"/>
  <c r="G45" i="12"/>
  <c r="C146" i="12"/>
  <c r="D69" i="12"/>
  <c r="E57" i="12"/>
  <c r="F23" i="12"/>
  <c r="G23" i="12"/>
  <c r="F67" i="12"/>
  <c r="G67" i="12"/>
  <c r="C121" i="12"/>
  <c r="C156" i="12"/>
  <c r="DV213" i="12"/>
  <c r="DV203" i="12"/>
  <c r="DV193" i="12"/>
  <c r="DV182" i="12"/>
  <c r="DV172" i="12"/>
  <c r="DV209" i="12"/>
  <c r="DV198" i="12"/>
  <c r="DV186" i="12"/>
  <c r="DV175" i="12"/>
  <c r="DV208" i="12"/>
  <c r="DV197" i="12"/>
  <c r="DV185" i="12"/>
  <c r="DV174" i="12"/>
  <c r="DV207" i="12"/>
  <c r="DV196" i="12"/>
  <c r="DV184" i="12"/>
  <c r="DV173" i="12"/>
  <c r="DV206" i="12"/>
  <c r="DV190" i="12"/>
  <c r="DV176" i="12"/>
  <c r="DV204" i="12"/>
  <c r="DV188" i="12"/>
  <c r="DV170" i="12"/>
  <c r="DV202" i="12"/>
  <c r="DV187" i="12"/>
  <c r="DV169" i="12"/>
  <c r="DV212" i="12"/>
  <c r="DV195" i="12"/>
  <c r="DV179" i="12"/>
  <c r="DV211" i="12"/>
  <c r="DV194" i="12"/>
  <c r="DV178" i="12"/>
  <c r="DV183" i="12"/>
  <c r="DV215" i="12"/>
  <c r="DV181" i="12"/>
  <c r="DV214" i="12"/>
  <c r="DV180" i="12"/>
  <c r="DV210" i="12"/>
  <c r="DV177" i="12"/>
  <c r="DV205" i="12"/>
  <c r="DV171" i="12"/>
  <c r="DV201" i="12"/>
  <c r="DV168" i="12"/>
  <c r="DV192" i="12"/>
  <c r="DV189" i="12"/>
  <c r="DV200" i="12"/>
  <c r="DV199" i="12"/>
  <c r="DV167" i="12"/>
  <c r="B25" i="15"/>
  <c r="AS71" i="12"/>
  <c r="AS48" i="12"/>
  <c r="AS60" i="12"/>
  <c r="AS24" i="12"/>
  <c r="BW46" i="12" l="1"/>
  <c r="DA32" i="12"/>
  <c r="DP20" i="12"/>
  <c r="DP8" i="12"/>
  <c r="CL10" i="12"/>
  <c r="CL22" i="12"/>
  <c r="JF161" i="12"/>
  <c r="KG2" i="12"/>
  <c r="JP265" i="12"/>
  <c r="JP260" i="12"/>
  <c r="JP255" i="12"/>
  <c r="JP250" i="12"/>
  <c r="JP245" i="12"/>
  <c r="JP239" i="12"/>
  <c r="JP234" i="12"/>
  <c r="JP229" i="12"/>
  <c r="JP224" i="12"/>
  <c r="JP219" i="12"/>
  <c r="JP263" i="12"/>
  <c r="JP252" i="12"/>
  <c r="JP240" i="12"/>
  <c r="JP223" i="12"/>
  <c r="JP257" i="12"/>
  <c r="JP246" i="12"/>
  <c r="JP228" i="12"/>
  <c r="JP217" i="12"/>
  <c r="JP262" i="12"/>
  <c r="JP251" i="12"/>
  <c r="JP233" i="12"/>
  <c r="JP222" i="12"/>
  <c r="JP261" i="12"/>
  <c r="JP248" i="12"/>
  <c r="JP242" i="12"/>
  <c r="JP235" i="12"/>
  <c r="JP254" i="12"/>
  <c r="JP221" i="12"/>
  <c r="JP247" i="12"/>
  <c r="JP227" i="12"/>
  <c r="JP259" i="12"/>
  <c r="JP253" i="12"/>
  <c r="JP220" i="12"/>
  <c r="JP238" i="12"/>
  <c r="JP232" i="12"/>
  <c r="JP226" i="12"/>
  <c r="JP258" i="12"/>
  <c r="JP264" i="12"/>
  <c r="JP244" i="12"/>
  <c r="JP237" i="12"/>
  <c r="JP231" i="12"/>
  <c r="JP225" i="12"/>
  <c r="JP218" i="12"/>
  <c r="JP256" i="12"/>
  <c r="JP249" i="12"/>
  <c r="JP243" i="12"/>
  <c r="JP236" i="12"/>
  <c r="JP230" i="12"/>
  <c r="BH35" i="12"/>
  <c r="CL33" i="12"/>
  <c r="BW11" i="12"/>
  <c r="BW23" i="12"/>
  <c r="EE19" i="12"/>
  <c r="EE7" i="12"/>
  <c r="BH59" i="12"/>
  <c r="FF163" i="12"/>
  <c r="FE163" i="12"/>
  <c r="ET6" i="12"/>
  <c r="BW34" i="12"/>
  <c r="BH24" i="12"/>
  <c r="BH12" i="12"/>
  <c r="JF162" i="12"/>
  <c r="CL45" i="12"/>
  <c r="CL58" i="12" s="1"/>
  <c r="BH47" i="12"/>
  <c r="DA21" i="12"/>
  <c r="DA9" i="12"/>
  <c r="S86" i="12"/>
  <c r="O99" i="12"/>
  <c r="R86" i="12"/>
  <c r="O87" i="12"/>
  <c r="R74" i="12"/>
  <c r="S74" i="12"/>
  <c r="S63" i="12"/>
  <c r="R63" i="12"/>
  <c r="O75" i="12"/>
  <c r="S51" i="12"/>
  <c r="O64" i="12"/>
  <c r="R51" i="12"/>
  <c r="O52" i="12"/>
  <c r="S98" i="12"/>
  <c r="O111" i="12"/>
  <c r="R98" i="12"/>
  <c r="R39" i="12"/>
  <c r="S39" i="12"/>
  <c r="AD39" i="12"/>
  <c r="AD51" i="12"/>
  <c r="AD110" i="12"/>
  <c r="AD86" i="12"/>
  <c r="AD98" i="12"/>
  <c r="AD74" i="12"/>
  <c r="AD63" i="12"/>
  <c r="FB3" i="12"/>
  <c r="FP1" i="12"/>
  <c r="EP3" i="12"/>
  <c r="EL3" i="12"/>
  <c r="EQ3" i="12" s="1"/>
  <c r="AS36" i="12"/>
  <c r="AB69" i="12"/>
  <c r="U69" i="12"/>
  <c r="C128" i="12"/>
  <c r="C130" i="12"/>
  <c r="F57" i="12"/>
  <c r="G57" i="12"/>
  <c r="G114" i="12"/>
  <c r="F114" i="12"/>
  <c r="F46" i="12"/>
  <c r="G46" i="12"/>
  <c r="E14" i="12"/>
  <c r="D26" i="12"/>
  <c r="D15" i="12"/>
  <c r="C131" i="12"/>
  <c r="D81" i="12"/>
  <c r="E69" i="12"/>
  <c r="C138" i="12"/>
  <c r="E126" i="12"/>
  <c r="D70" i="12"/>
  <c r="E58" i="12"/>
  <c r="F13" i="12"/>
  <c r="R123" i="12" s="1"/>
  <c r="G13" i="12"/>
  <c r="S123" i="12" s="1"/>
  <c r="C137" i="12"/>
  <c r="E125" i="12"/>
  <c r="C168" i="12"/>
  <c r="G124" i="12"/>
  <c r="F124" i="12"/>
  <c r="F68" i="12"/>
  <c r="G68" i="12"/>
  <c r="D37" i="12"/>
  <c r="E25" i="12"/>
  <c r="G113" i="12"/>
  <c r="F113" i="12"/>
  <c r="C158" i="12"/>
  <c r="C148" i="12"/>
  <c r="E136" i="12"/>
  <c r="D92" i="12"/>
  <c r="E80" i="12"/>
  <c r="F79" i="12"/>
  <c r="G79" i="12"/>
  <c r="D103" i="12"/>
  <c r="E91" i="12"/>
  <c r="C133" i="12"/>
  <c r="F35" i="12"/>
  <c r="G35" i="12"/>
  <c r="C147" i="12"/>
  <c r="C151" i="12"/>
  <c r="C163" i="12" s="1"/>
  <c r="D59" i="12"/>
  <c r="E47" i="12"/>
  <c r="G24" i="12"/>
  <c r="F24" i="12"/>
  <c r="E36" i="12"/>
  <c r="D48" i="12"/>
  <c r="C141" i="12"/>
  <c r="EK207" i="12"/>
  <c r="EK197" i="12"/>
  <c r="EK186" i="12"/>
  <c r="EK176" i="12"/>
  <c r="EK206" i="12"/>
  <c r="EK196" i="12"/>
  <c r="EK215" i="12"/>
  <c r="EK203" i="12"/>
  <c r="EK190" i="12"/>
  <c r="EK179" i="12"/>
  <c r="EK168" i="12"/>
  <c r="EK214" i="12"/>
  <c r="EK202" i="12"/>
  <c r="EK189" i="12"/>
  <c r="EK178" i="12"/>
  <c r="EK167" i="12"/>
  <c r="EK213" i="12"/>
  <c r="EK201" i="12"/>
  <c r="EK188" i="12"/>
  <c r="EK177" i="12"/>
  <c r="EK209" i="12"/>
  <c r="EK192" i="12"/>
  <c r="EK173" i="12"/>
  <c r="EK205" i="12"/>
  <c r="EK185" i="12"/>
  <c r="EK171" i="12"/>
  <c r="EK204" i="12"/>
  <c r="EK184" i="12"/>
  <c r="EK170" i="12"/>
  <c r="EK200" i="12"/>
  <c r="EK212" i="12"/>
  <c r="EK195" i="12"/>
  <c r="EK180" i="12"/>
  <c r="EK211" i="12"/>
  <c r="EK194" i="12"/>
  <c r="EK175" i="12"/>
  <c r="EK183" i="12"/>
  <c r="EK182" i="12"/>
  <c r="EK181" i="12"/>
  <c r="EK174" i="12"/>
  <c r="EK210" i="12"/>
  <c r="EK172" i="12"/>
  <c r="EK208" i="12"/>
  <c r="EK169" i="12"/>
  <c r="EK198" i="12"/>
  <c r="EK193" i="12"/>
  <c r="EK187" i="12"/>
  <c r="EK199" i="12"/>
  <c r="B27" i="15"/>
  <c r="AS72" i="12"/>
  <c r="AS61" i="12"/>
  <c r="AS84" i="12"/>
  <c r="AS49" i="12"/>
  <c r="AS13" i="12"/>
  <c r="AS25" i="12"/>
  <c r="JU161" i="12" l="1"/>
  <c r="DA10" i="12"/>
  <c r="DA22" i="12"/>
  <c r="DA33" i="12"/>
  <c r="BW47" i="12"/>
  <c r="BH60" i="12"/>
  <c r="BH48" i="12"/>
  <c r="JU162" i="12"/>
  <c r="DP9" i="12"/>
  <c r="DP21" i="12"/>
  <c r="CL34" i="12"/>
  <c r="DP32" i="12"/>
  <c r="BW35" i="12"/>
  <c r="CL11" i="12"/>
  <c r="CL23" i="12"/>
  <c r="BW59" i="12"/>
  <c r="BW24" i="12"/>
  <c r="BW12" i="12"/>
  <c r="DA45" i="12"/>
  <c r="DA58" i="12" s="1"/>
  <c r="BH71" i="12"/>
  <c r="BH25" i="12"/>
  <c r="BH13" i="12"/>
  <c r="EE8" i="12"/>
  <c r="EE20" i="12"/>
  <c r="KV2" i="12"/>
  <c r="KE262" i="12"/>
  <c r="KE257" i="12"/>
  <c r="KE252" i="12"/>
  <c r="KE247" i="12"/>
  <c r="KE242" i="12"/>
  <c r="KE236" i="12"/>
  <c r="KE231" i="12"/>
  <c r="KE226" i="12"/>
  <c r="KE221" i="12"/>
  <c r="KE265" i="12"/>
  <c r="KE254" i="12"/>
  <c r="KE243" i="12"/>
  <c r="KE225" i="12"/>
  <c r="KE259" i="12"/>
  <c r="KE248" i="12"/>
  <c r="KE230" i="12"/>
  <c r="KE219" i="12"/>
  <c r="KE264" i="12"/>
  <c r="KE253" i="12"/>
  <c r="KE235" i="12"/>
  <c r="KE224" i="12"/>
  <c r="KE258" i="12"/>
  <c r="KE240" i="12"/>
  <c r="KE229" i="12"/>
  <c r="KE251" i="12"/>
  <c r="KE239" i="12"/>
  <c r="KE228" i="12"/>
  <c r="KE255" i="12"/>
  <c r="KE233" i="12"/>
  <c r="KE261" i="12"/>
  <c r="KE218" i="12"/>
  <c r="KE246" i="12"/>
  <c r="KE238" i="12"/>
  <c r="KE232" i="12"/>
  <c r="KE260" i="12"/>
  <c r="KE223" i="12"/>
  <c r="KE217" i="12"/>
  <c r="KE245" i="12"/>
  <c r="KE237" i="12"/>
  <c r="KE222" i="12"/>
  <c r="KE250" i="12"/>
  <c r="KE244" i="12"/>
  <c r="KE263" i="12"/>
  <c r="KE256" i="12"/>
  <c r="KE249" i="12"/>
  <c r="KE234" i="12"/>
  <c r="KE227" i="12"/>
  <c r="KE220" i="12"/>
  <c r="KE204" i="12"/>
  <c r="KE182" i="12"/>
  <c r="KE180" i="12"/>
  <c r="KE184" i="12"/>
  <c r="KE210" i="12"/>
  <c r="KE205" i="12"/>
  <c r="KE170" i="12"/>
  <c r="KE200" i="12"/>
  <c r="KE187" i="12"/>
  <c r="KE177" i="12"/>
  <c r="KE172" i="12"/>
  <c r="KE194" i="12"/>
  <c r="KE171" i="12"/>
  <c r="KE209" i="12"/>
  <c r="KE207" i="12"/>
  <c r="KE206" i="12"/>
  <c r="KE212" i="12"/>
  <c r="KE215" i="12"/>
  <c r="KE183" i="12"/>
  <c r="KE175" i="12"/>
  <c r="KE186" i="12"/>
  <c r="KE193" i="12"/>
  <c r="KE202" i="12"/>
  <c r="KE199" i="12"/>
  <c r="KE198" i="12"/>
  <c r="KE208" i="12"/>
  <c r="KE168" i="12"/>
  <c r="KE176" i="12"/>
  <c r="KE192" i="12"/>
  <c r="KE185" i="12"/>
  <c r="KE178" i="12"/>
  <c r="KE189" i="12"/>
  <c r="KE167" i="12"/>
  <c r="KE169" i="12"/>
  <c r="KE190" i="12"/>
  <c r="KE181" i="12"/>
  <c r="KE197" i="12"/>
  <c r="KE174" i="12"/>
  <c r="KE213" i="12"/>
  <c r="KE211" i="12"/>
  <c r="KE196" i="12"/>
  <c r="KE214" i="12"/>
  <c r="KE188" i="12"/>
  <c r="KE203" i="12"/>
  <c r="KE201" i="12"/>
  <c r="KE179" i="12"/>
  <c r="KE195" i="12"/>
  <c r="KE173" i="12"/>
  <c r="AH26" i="12"/>
  <c r="AG36" i="12"/>
  <c r="FU163" i="12"/>
  <c r="FT163" i="12"/>
  <c r="FI6" i="12"/>
  <c r="AH35" i="12"/>
  <c r="BH36" i="12"/>
  <c r="ET19" i="12"/>
  <c r="ET7" i="12"/>
  <c r="CL46" i="12"/>
  <c r="S111" i="12"/>
  <c r="O124" i="12"/>
  <c r="R111" i="12"/>
  <c r="S52" i="12"/>
  <c r="R52" i="12"/>
  <c r="S87" i="12"/>
  <c r="O100" i="12"/>
  <c r="R87" i="12"/>
  <c r="O76" i="12"/>
  <c r="R64" i="12"/>
  <c r="O65" i="12"/>
  <c r="S64" i="12"/>
  <c r="O112" i="12"/>
  <c r="R99" i="12"/>
  <c r="S99" i="12"/>
  <c r="S75" i="12"/>
  <c r="O88" i="12"/>
  <c r="R75" i="12"/>
  <c r="AH86" i="12"/>
  <c r="AD99" i="12"/>
  <c r="AG86" i="12"/>
  <c r="AD75" i="12"/>
  <c r="AH110" i="12"/>
  <c r="AD123" i="12"/>
  <c r="AG110" i="12"/>
  <c r="AH74" i="12"/>
  <c r="AD87" i="12"/>
  <c r="AH51" i="12"/>
  <c r="AD64" i="12"/>
  <c r="AD52" i="12"/>
  <c r="AH98" i="12"/>
  <c r="AD111" i="12"/>
  <c r="AG98" i="12"/>
  <c r="AH39" i="12"/>
  <c r="AG39" i="12"/>
  <c r="AS37" i="12"/>
  <c r="FQ3" i="12"/>
  <c r="GE1" i="12"/>
  <c r="FE3" i="12"/>
  <c r="FA3" i="12"/>
  <c r="FF3" i="12" s="1"/>
  <c r="AB82" i="12"/>
  <c r="U82" i="12"/>
  <c r="D104" i="12"/>
  <c r="E92" i="12"/>
  <c r="D82" i="12"/>
  <c r="E70" i="12"/>
  <c r="D60" i="12"/>
  <c r="E48" i="12"/>
  <c r="F136" i="12"/>
  <c r="G136" i="12"/>
  <c r="G126" i="12"/>
  <c r="F126" i="12"/>
  <c r="F36" i="12"/>
  <c r="G36" i="12"/>
  <c r="E148" i="12"/>
  <c r="C160" i="12"/>
  <c r="E138" i="12"/>
  <c r="C150" i="12"/>
  <c r="C145" i="12"/>
  <c r="C170" i="12"/>
  <c r="C180" i="12"/>
  <c r="F69" i="12"/>
  <c r="G69" i="12"/>
  <c r="D93" i="12"/>
  <c r="E81" i="12"/>
  <c r="F47" i="12"/>
  <c r="G47" i="12"/>
  <c r="F91" i="12"/>
  <c r="G91" i="12"/>
  <c r="F125" i="12"/>
  <c r="G125" i="12"/>
  <c r="D71" i="12"/>
  <c r="E59" i="12"/>
  <c r="D115" i="12"/>
  <c r="E103" i="12"/>
  <c r="C149" i="12"/>
  <c r="E137" i="12"/>
  <c r="C143" i="12"/>
  <c r="C142" i="12"/>
  <c r="F25" i="12"/>
  <c r="G25" i="12"/>
  <c r="E15" i="12"/>
  <c r="AH36" i="12" s="1"/>
  <c r="D27" i="12"/>
  <c r="D49" i="12"/>
  <c r="E37" i="12"/>
  <c r="E26" i="12"/>
  <c r="D38" i="12"/>
  <c r="C140" i="12"/>
  <c r="C153" i="12"/>
  <c r="C159" i="12"/>
  <c r="F80" i="12"/>
  <c r="G80" i="12"/>
  <c r="F58" i="12"/>
  <c r="G58" i="12"/>
  <c r="F14" i="12"/>
  <c r="G14" i="12"/>
  <c r="EZ209" i="12"/>
  <c r="EZ199" i="12"/>
  <c r="EZ188" i="12"/>
  <c r="EZ214" i="12"/>
  <c r="EZ203" i="12"/>
  <c r="EZ192" i="12"/>
  <c r="EZ180" i="12"/>
  <c r="EZ170" i="12"/>
  <c r="EZ213" i="12"/>
  <c r="EZ202" i="12"/>
  <c r="EZ190" i="12"/>
  <c r="EZ179" i="12"/>
  <c r="EZ169" i="12"/>
  <c r="EZ210" i="12"/>
  <c r="EZ196" i="12"/>
  <c r="EZ182" i="12"/>
  <c r="EZ168" i="12"/>
  <c r="EZ208" i="12"/>
  <c r="EZ195" i="12"/>
  <c r="EZ181" i="12"/>
  <c r="EZ167" i="12"/>
  <c r="EZ207" i="12"/>
  <c r="EZ194" i="12"/>
  <c r="EZ178" i="12"/>
  <c r="EZ204" i="12"/>
  <c r="EZ184" i="12"/>
  <c r="EZ200" i="12"/>
  <c r="EZ177" i="12"/>
  <c r="EZ198" i="12"/>
  <c r="EZ176" i="12"/>
  <c r="EZ197" i="12"/>
  <c r="EZ175" i="12"/>
  <c r="EZ211" i="12"/>
  <c r="EZ187" i="12"/>
  <c r="EZ172" i="12"/>
  <c r="EZ206" i="12"/>
  <c r="EZ186" i="12"/>
  <c r="EZ171" i="12"/>
  <c r="EZ174" i="12"/>
  <c r="EZ173" i="12"/>
  <c r="EZ215" i="12"/>
  <c r="EZ212" i="12"/>
  <c r="EZ205" i="12"/>
  <c r="EZ201" i="12"/>
  <c r="EZ189" i="12"/>
  <c r="EZ185" i="12"/>
  <c r="EZ183" i="12"/>
  <c r="EZ193" i="12"/>
  <c r="B29" i="15"/>
  <c r="AS50" i="12"/>
  <c r="AS62" i="12"/>
  <c r="AS85" i="12"/>
  <c r="AS97" i="12"/>
  <c r="AS73" i="12"/>
  <c r="AS26" i="12"/>
  <c r="ET20" i="12" l="1"/>
  <c r="ET8" i="12"/>
  <c r="BH26" i="12"/>
  <c r="BH37" i="12"/>
  <c r="AH38" i="12"/>
  <c r="BW36" i="12"/>
  <c r="AH71" i="12"/>
  <c r="BH72" i="12"/>
  <c r="AH24" i="12"/>
  <c r="DP33" i="12"/>
  <c r="DA46" i="12"/>
  <c r="AG71" i="12"/>
  <c r="KJ161" i="12"/>
  <c r="DP10" i="12"/>
  <c r="DP22" i="12"/>
  <c r="AG48" i="12"/>
  <c r="AG25" i="12"/>
  <c r="AG85" i="12"/>
  <c r="AH72" i="12"/>
  <c r="AH46" i="12"/>
  <c r="AH34" i="12"/>
  <c r="AG12" i="12"/>
  <c r="AH47" i="12"/>
  <c r="AH22" i="12"/>
  <c r="AG62" i="12"/>
  <c r="AG37" i="12"/>
  <c r="AH12" i="12"/>
  <c r="AH58" i="12"/>
  <c r="AG47" i="12"/>
  <c r="AH11" i="12"/>
  <c r="AG97" i="12"/>
  <c r="AH50" i="12"/>
  <c r="AG22" i="12"/>
  <c r="AH73" i="12"/>
  <c r="AH61" i="12"/>
  <c r="AG35" i="12"/>
  <c r="AG84" i="12"/>
  <c r="AG50" i="12"/>
  <c r="AH85" i="12"/>
  <c r="BW71" i="12"/>
  <c r="BW48" i="12"/>
  <c r="AG60" i="12"/>
  <c r="DP45" i="12"/>
  <c r="DP58" i="12" s="1"/>
  <c r="AH48" i="12"/>
  <c r="FI19" i="12"/>
  <c r="FI7" i="12"/>
  <c r="KJ162" i="12"/>
  <c r="EE32" i="12"/>
  <c r="AH13" i="12"/>
  <c r="AH59" i="12"/>
  <c r="AH97" i="12"/>
  <c r="EE21" i="12"/>
  <c r="EE9" i="12"/>
  <c r="AG72" i="12"/>
  <c r="AH25" i="12"/>
  <c r="AH62" i="12"/>
  <c r="AG23" i="12"/>
  <c r="AG51" i="12"/>
  <c r="AG63" i="12"/>
  <c r="BH49" i="12"/>
  <c r="AG61" i="12"/>
  <c r="AG46" i="12"/>
  <c r="AG26" i="12"/>
  <c r="AG59" i="12"/>
  <c r="CL47" i="12"/>
  <c r="GJ163" i="12"/>
  <c r="GI163" i="12"/>
  <c r="FX6" i="12"/>
  <c r="AH63" i="12"/>
  <c r="BW13" i="12"/>
  <c r="BW25" i="12"/>
  <c r="AH37" i="12"/>
  <c r="AH84" i="12"/>
  <c r="BH61" i="12"/>
  <c r="AG49" i="12"/>
  <c r="AG73" i="12"/>
  <c r="AG13" i="12"/>
  <c r="BH84" i="12"/>
  <c r="CL35" i="12"/>
  <c r="AG24" i="12"/>
  <c r="BW60" i="12"/>
  <c r="DA34" i="12"/>
  <c r="AH49" i="12"/>
  <c r="AG74" i="12"/>
  <c r="CL59" i="12"/>
  <c r="KT264" i="12"/>
  <c r="KT259" i="12"/>
  <c r="KT254" i="12"/>
  <c r="KT249" i="12"/>
  <c r="KT244" i="12"/>
  <c r="KT238" i="12"/>
  <c r="KT233" i="12"/>
  <c r="KT228" i="12"/>
  <c r="KT223" i="12"/>
  <c r="KT218" i="12"/>
  <c r="KT256" i="12"/>
  <c r="KT245" i="12"/>
  <c r="KT227" i="12"/>
  <c r="KT261" i="12"/>
  <c r="KT250" i="12"/>
  <c r="KT232" i="12"/>
  <c r="KT221" i="12"/>
  <c r="KT255" i="12"/>
  <c r="KT237" i="12"/>
  <c r="KT226" i="12"/>
  <c r="KT260" i="12"/>
  <c r="KT243" i="12"/>
  <c r="KT231" i="12"/>
  <c r="KT220" i="12"/>
  <c r="KT253" i="12"/>
  <c r="KT242" i="12"/>
  <c r="KT230" i="12"/>
  <c r="KT219" i="12"/>
  <c r="KT257" i="12"/>
  <c r="KT235" i="12"/>
  <c r="KT263" i="12"/>
  <c r="KT248" i="12"/>
  <c r="KT240" i="12"/>
  <c r="KT234" i="12"/>
  <c r="KT262" i="12"/>
  <c r="KT225" i="12"/>
  <c r="KT247" i="12"/>
  <c r="KT239" i="12"/>
  <c r="KT217" i="12"/>
  <c r="KT224" i="12"/>
  <c r="KT252" i="12"/>
  <c r="KT246" i="12"/>
  <c r="KT265" i="12"/>
  <c r="KT258" i="12"/>
  <c r="KT251" i="12"/>
  <c r="KT236" i="12"/>
  <c r="KT229" i="12"/>
  <c r="KT222" i="12"/>
  <c r="KT177" i="12"/>
  <c r="KT168" i="12"/>
  <c r="KT212" i="12"/>
  <c r="KT180" i="12"/>
  <c r="KT172" i="12"/>
  <c r="KT186" i="12"/>
  <c r="KT211" i="12"/>
  <c r="KT207" i="12"/>
  <c r="KT208" i="12"/>
  <c r="KT214" i="12"/>
  <c r="KT175" i="12"/>
  <c r="KT188" i="12"/>
  <c r="KT184" i="12"/>
  <c r="KT194" i="12"/>
  <c r="KT213" i="12"/>
  <c r="KT195" i="12"/>
  <c r="KT203" i="12"/>
  <c r="KT206" i="12"/>
  <c r="KT202" i="12"/>
  <c r="KT204" i="12"/>
  <c r="KT181" i="12"/>
  <c r="KT199" i="12"/>
  <c r="KT173" i="12"/>
  <c r="KT169" i="12"/>
  <c r="KT193" i="12"/>
  <c r="KT201" i="12"/>
  <c r="KT197" i="12"/>
  <c r="KT200" i="12"/>
  <c r="KT198" i="12"/>
  <c r="KT171" i="12"/>
  <c r="KT189" i="12"/>
  <c r="KT170" i="12"/>
  <c r="KT190" i="12"/>
  <c r="KT215" i="12"/>
  <c r="KT196" i="12"/>
  <c r="KT192" i="12"/>
  <c r="KT187" i="12"/>
  <c r="KT182" i="12"/>
  <c r="LK2" i="12"/>
  <c r="KT183" i="12"/>
  <c r="KT179" i="12"/>
  <c r="KT209" i="12"/>
  <c r="KT185" i="12"/>
  <c r="KT167" i="12"/>
  <c r="KT178" i="12"/>
  <c r="KT174" i="12"/>
  <c r="KT205" i="12"/>
  <c r="KT210" i="12"/>
  <c r="KT176" i="12"/>
  <c r="AG38" i="12"/>
  <c r="CL24" i="12"/>
  <c r="CL12" i="12"/>
  <c r="DA11" i="12"/>
  <c r="DA23" i="12"/>
  <c r="AH60" i="12"/>
  <c r="S76" i="12"/>
  <c r="O89" i="12"/>
  <c r="R76" i="12"/>
  <c r="S88" i="12"/>
  <c r="O101" i="12"/>
  <c r="R88" i="12"/>
  <c r="S100" i="12"/>
  <c r="O113" i="12"/>
  <c r="R100" i="12"/>
  <c r="S112" i="12"/>
  <c r="O125" i="12"/>
  <c r="R112" i="12"/>
  <c r="O136" i="12"/>
  <c r="R124" i="12"/>
  <c r="S124" i="12"/>
  <c r="S65" i="12"/>
  <c r="R65" i="12"/>
  <c r="O77" i="12"/>
  <c r="AH111" i="12"/>
  <c r="AD124" i="12"/>
  <c r="AG111" i="12"/>
  <c r="AH123" i="12"/>
  <c r="AG123" i="12"/>
  <c r="AH52" i="12"/>
  <c r="AG52" i="12"/>
  <c r="AH75" i="12"/>
  <c r="AD88" i="12"/>
  <c r="AG75" i="12"/>
  <c r="AD76" i="12"/>
  <c r="AD65" i="12"/>
  <c r="AH64" i="12"/>
  <c r="AG64" i="12"/>
  <c r="AH99" i="12"/>
  <c r="AD112" i="12"/>
  <c r="AG99" i="12"/>
  <c r="AH87" i="12"/>
  <c r="AD100" i="12"/>
  <c r="AG87" i="12"/>
  <c r="FT3" i="12"/>
  <c r="FP3" i="12"/>
  <c r="FU3" i="12" s="1"/>
  <c r="AQ108" i="12"/>
  <c r="AQ69" i="12"/>
  <c r="AQ95" i="12"/>
  <c r="AS38" i="12"/>
  <c r="AQ82" i="12"/>
  <c r="AJ69" i="12"/>
  <c r="AQ121" i="12"/>
  <c r="AJ121" i="12"/>
  <c r="U95" i="12"/>
  <c r="AB95" i="12"/>
  <c r="AJ95" i="12"/>
  <c r="AJ108" i="12"/>
  <c r="AJ82" i="12"/>
  <c r="GF3" i="12"/>
  <c r="GT1" i="12"/>
  <c r="F37" i="12"/>
  <c r="G37" i="12"/>
  <c r="C155" i="12"/>
  <c r="D61" i="12"/>
  <c r="E49" i="12"/>
  <c r="C182" i="12"/>
  <c r="D39" i="12"/>
  <c r="E27" i="12"/>
  <c r="F137" i="12"/>
  <c r="G137" i="12"/>
  <c r="C157" i="12"/>
  <c r="C171" i="12"/>
  <c r="F15" i="12"/>
  <c r="G15" i="12"/>
  <c r="E149" i="12"/>
  <c r="C161" i="12"/>
  <c r="C165" i="12"/>
  <c r="F103" i="12"/>
  <c r="G103" i="12"/>
  <c r="F81" i="12"/>
  <c r="G81" i="12"/>
  <c r="E150" i="12"/>
  <c r="C162" i="12"/>
  <c r="F48" i="12"/>
  <c r="G48" i="12"/>
  <c r="D127" i="12"/>
  <c r="E115" i="12"/>
  <c r="D105" i="12"/>
  <c r="E93" i="12"/>
  <c r="F138" i="12"/>
  <c r="G138" i="12"/>
  <c r="D72" i="12"/>
  <c r="E60" i="12"/>
  <c r="C152" i="12"/>
  <c r="F59" i="12"/>
  <c r="G59" i="12"/>
  <c r="E160" i="12"/>
  <c r="C172" i="12"/>
  <c r="F70" i="12"/>
  <c r="G70" i="12"/>
  <c r="C175" i="12"/>
  <c r="D83" i="12"/>
  <c r="E71" i="12"/>
  <c r="F148" i="12"/>
  <c r="G148" i="12"/>
  <c r="D94" i="12"/>
  <c r="E82" i="12"/>
  <c r="D50" i="12"/>
  <c r="E38" i="12"/>
  <c r="C154" i="12"/>
  <c r="F92" i="12"/>
  <c r="G92" i="12"/>
  <c r="F26" i="12"/>
  <c r="G26" i="12"/>
  <c r="C192" i="12"/>
  <c r="D116" i="12"/>
  <c r="E104" i="12"/>
  <c r="FO213" i="12"/>
  <c r="FO203" i="12"/>
  <c r="FO193" i="12"/>
  <c r="FO182" i="12"/>
  <c r="FO172" i="12"/>
  <c r="FO207" i="12"/>
  <c r="FO196" i="12"/>
  <c r="FO184" i="12"/>
  <c r="FO173" i="12"/>
  <c r="FO206" i="12"/>
  <c r="FO195" i="12"/>
  <c r="FO183" i="12"/>
  <c r="FO171" i="12"/>
  <c r="FO211" i="12"/>
  <c r="FO198" i="12"/>
  <c r="FO181" i="12"/>
  <c r="FO168" i="12"/>
  <c r="FO210" i="12"/>
  <c r="FO197" i="12"/>
  <c r="FO180" i="12"/>
  <c r="FO167" i="12"/>
  <c r="FO209" i="12"/>
  <c r="FO194" i="12"/>
  <c r="FO179" i="12"/>
  <c r="FO205" i="12"/>
  <c r="FO187" i="12"/>
  <c r="FO202" i="12"/>
  <c r="FO185" i="12"/>
  <c r="FO201" i="12"/>
  <c r="FO178" i="12"/>
  <c r="FO200" i="12"/>
  <c r="FO177" i="12"/>
  <c r="FO214" i="12"/>
  <c r="FO190" i="12"/>
  <c r="FO174" i="12"/>
  <c r="FO212" i="12"/>
  <c r="FO189" i="12"/>
  <c r="FO170" i="12"/>
  <c r="FO176" i="12"/>
  <c r="FO175" i="12"/>
  <c r="FO169" i="12"/>
  <c r="FO215" i="12"/>
  <c r="FO208" i="12"/>
  <c r="FO204" i="12"/>
  <c r="FO192" i="12"/>
  <c r="FO188" i="12"/>
  <c r="FO186" i="12"/>
  <c r="FO199" i="12"/>
  <c r="B31" i="15"/>
  <c r="AS98" i="12"/>
  <c r="AS110" i="12"/>
  <c r="AS86" i="12"/>
  <c r="AS74" i="12"/>
  <c r="AS51" i="12"/>
  <c r="AS39" i="12"/>
  <c r="AS63" i="12"/>
  <c r="CL36" i="12" l="1"/>
  <c r="BH97" i="12"/>
  <c r="BH85" i="12"/>
  <c r="DA35" i="12"/>
  <c r="BH50" i="12"/>
  <c r="DA24" i="12"/>
  <c r="DA12" i="12"/>
  <c r="BW61" i="12"/>
  <c r="DA59" i="12"/>
  <c r="KY161" i="12"/>
  <c r="FX19" i="12"/>
  <c r="FX7" i="12"/>
  <c r="BH38" i="12"/>
  <c r="AW58" i="12"/>
  <c r="DA47" i="12"/>
  <c r="BW37" i="12"/>
  <c r="BW26" i="12"/>
  <c r="CL60" i="12"/>
  <c r="BH62" i="12"/>
  <c r="LI264" i="12"/>
  <c r="LI259" i="12"/>
  <c r="LI254" i="12"/>
  <c r="LI249" i="12"/>
  <c r="LI244" i="12"/>
  <c r="LI238" i="12"/>
  <c r="LI233" i="12"/>
  <c r="LI261" i="12"/>
  <c r="LI256" i="12"/>
  <c r="LI251" i="12"/>
  <c r="LI246" i="12"/>
  <c r="LI240" i="12"/>
  <c r="LI235" i="12"/>
  <c r="LI230" i="12"/>
  <c r="LI225" i="12"/>
  <c r="LI220" i="12"/>
  <c r="LI255" i="12"/>
  <c r="LI229" i="12"/>
  <c r="LI218" i="12"/>
  <c r="LI248" i="12"/>
  <c r="LI242" i="12"/>
  <c r="LI223" i="12"/>
  <c r="LI260" i="12"/>
  <c r="LI234" i="12"/>
  <c r="LI228" i="12"/>
  <c r="LI217" i="12"/>
  <c r="LI253" i="12"/>
  <c r="LI247" i="12"/>
  <c r="LI222" i="12"/>
  <c r="LI258" i="12"/>
  <c r="LI252" i="12"/>
  <c r="LI232" i="12"/>
  <c r="LI221" i="12"/>
  <c r="LI263" i="12"/>
  <c r="LI262" i="12"/>
  <c r="LI245" i="12"/>
  <c r="LI237" i="12"/>
  <c r="LI236" i="12"/>
  <c r="LI243" i="12"/>
  <c r="LI227" i="12"/>
  <c r="LI250" i="12"/>
  <c r="LI219" i="12"/>
  <c r="LI226" i="12"/>
  <c r="LI265" i="12"/>
  <c r="LI257" i="12"/>
  <c r="LI239" i="12"/>
  <c r="LI231" i="12"/>
  <c r="LI224" i="12"/>
  <c r="LI202" i="12"/>
  <c r="LI177" i="12"/>
  <c r="LI199" i="12"/>
  <c r="LI178" i="12"/>
  <c r="LI198" i="12"/>
  <c r="LI197" i="12"/>
  <c r="LI184" i="12"/>
  <c r="LI195" i="12"/>
  <c r="LZ2" i="12"/>
  <c r="LI167" i="12"/>
  <c r="LI180" i="12"/>
  <c r="LI211" i="12"/>
  <c r="LI186" i="12"/>
  <c r="LI173" i="12"/>
  <c r="LI194" i="12"/>
  <c r="LI188" i="12"/>
  <c r="LI206" i="12"/>
  <c r="LI181" i="12"/>
  <c r="LI208" i="12"/>
  <c r="LI179" i="12"/>
  <c r="LI215" i="12"/>
  <c r="LI205" i="12"/>
  <c r="LI182" i="12"/>
  <c r="LI201" i="12"/>
  <c r="LI176" i="12"/>
  <c r="LI204" i="12"/>
  <c r="LI174" i="12"/>
  <c r="LI170" i="12"/>
  <c r="LI196" i="12"/>
  <c r="LI171" i="12"/>
  <c r="LI200" i="12"/>
  <c r="LI168" i="12"/>
  <c r="LI169" i="12"/>
  <c r="LI207" i="12"/>
  <c r="LI193" i="12"/>
  <c r="LI172" i="12"/>
  <c r="LI190" i="12"/>
  <c r="LI213" i="12"/>
  <c r="LI187" i="12"/>
  <c r="LI185" i="12"/>
  <c r="LI189" i="12"/>
  <c r="LI212" i="12"/>
  <c r="LI183" i="12"/>
  <c r="LI175" i="12"/>
  <c r="LI203" i="12"/>
  <c r="LI214" i="12"/>
  <c r="LI209" i="12"/>
  <c r="LI210" i="12"/>
  <c r="LI192" i="12"/>
  <c r="CL71" i="12"/>
  <c r="CL48" i="12"/>
  <c r="BL36" i="12"/>
  <c r="BW84" i="12"/>
  <c r="DP46" i="12"/>
  <c r="GY163" i="12"/>
  <c r="GX163" i="12"/>
  <c r="GM6" i="12"/>
  <c r="KY162" i="12"/>
  <c r="BK61" i="12"/>
  <c r="BH73" i="12"/>
  <c r="BK35" i="12"/>
  <c r="EE45" i="12"/>
  <c r="EE58" i="12" s="1"/>
  <c r="BL34" i="12"/>
  <c r="BW49" i="12"/>
  <c r="ET21" i="12"/>
  <c r="ET9" i="12"/>
  <c r="BW72" i="12"/>
  <c r="BK71" i="12"/>
  <c r="BL48" i="12"/>
  <c r="BL33" i="12"/>
  <c r="EE10" i="12"/>
  <c r="EE22" i="12"/>
  <c r="DP34" i="12"/>
  <c r="BL60" i="12"/>
  <c r="ET32" i="12"/>
  <c r="CL13" i="12"/>
  <c r="CL25" i="12"/>
  <c r="BL59" i="12"/>
  <c r="EE33" i="12"/>
  <c r="FI20" i="12"/>
  <c r="FI8" i="12"/>
  <c r="DP11" i="12"/>
  <c r="DP23" i="12"/>
  <c r="BK60" i="12"/>
  <c r="O78" i="12"/>
  <c r="S77" i="12"/>
  <c r="O90" i="12"/>
  <c r="R77" i="12"/>
  <c r="S113" i="12"/>
  <c r="O126" i="12"/>
  <c r="R113" i="12"/>
  <c r="S101" i="12"/>
  <c r="O114" i="12"/>
  <c r="R101" i="12"/>
  <c r="S136" i="12"/>
  <c r="O149" i="12"/>
  <c r="R136" i="12"/>
  <c r="R89" i="12"/>
  <c r="O102" i="12"/>
  <c r="S89" i="12"/>
  <c r="S125" i="12"/>
  <c r="R125" i="12"/>
  <c r="O137" i="12"/>
  <c r="AH100" i="12"/>
  <c r="AD113" i="12"/>
  <c r="AG100" i="12"/>
  <c r="AH88" i="12"/>
  <c r="AD101" i="12"/>
  <c r="AG88" i="12"/>
  <c r="AH112" i="12"/>
  <c r="AD125" i="12"/>
  <c r="AG112" i="12"/>
  <c r="AH65" i="12"/>
  <c r="AG65" i="12"/>
  <c r="AD77" i="12"/>
  <c r="AD136" i="12"/>
  <c r="AH124" i="12"/>
  <c r="AG124" i="12"/>
  <c r="AH76" i="12"/>
  <c r="AD89" i="12"/>
  <c r="AG76" i="12"/>
  <c r="AV36" i="12"/>
  <c r="AV24" i="12"/>
  <c r="AV97" i="12"/>
  <c r="AV62" i="12"/>
  <c r="BF95" i="12"/>
  <c r="AV73" i="12"/>
  <c r="BF56" i="12"/>
  <c r="AV34" i="12"/>
  <c r="AV61" i="12"/>
  <c r="AW73" i="12"/>
  <c r="AV84" i="12"/>
  <c r="AW11" i="12"/>
  <c r="AV26" i="12"/>
  <c r="AW24" i="12"/>
  <c r="AW71" i="12"/>
  <c r="AW13" i="12"/>
  <c r="AW74" i="12"/>
  <c r="AV74" i="12"/>
  <c r="AV110" i="12"/>
  <c r="AW110" i="12"/>
  <c r="AY108" i="12"/>
  <c r="BF108" i="12"/>
  <c r="AW97" i="12"/>
  <c r="AY82" i="12"/>
  <c r="AV72" i="12"/>
  <c r="BF69" i="12"/>
  <c r="AV50" i="12"/>
  <c r="AW26" i="12"/>
  <c r="AV85" i="12"/>
  <c r="AY95" i="12"/>
  <c r="AW59" i="12"/>
  <c r="AW50" i="12"/>
  <c r="AV38" i="12"/>
  <c r="AW38" i="12"/>
  <c r="AV11" i="12"/>
  <c r="AV13" i="12"/>
  <c r="AV58" i="12"/>
  <c r="AW98" i="12"/>
  <c r="AV98" i="12"/>
  <c r="U108" i="12"/>
  <c r="AB108" i="12"/>
  <c r="AW85" i="12"/>
  <c r="AW72" i="12"/>
  <c r="AW33" i="12"/>
  <c r="AV48" i="12"/>
  <c r="AV9" i="12"/>
  <c r="AW84" i="12"/>
  <c r="AW49" i="12"/>
  <c r="AY69" i="12"/>
  <c r="AY56" i="12"/>
  <c r="AV12" i="12"/>
  <c r="HI1" i="12"/>
  <c r="GU3" i="12"/>
  <c r="BF82" i="12"/>
  <c r="AW36" i="12"/>
  <c r="AW61" i="12"/>
  <c r="AV35" i="12"/>
  <c r="AV60" i="12"/>
  <c r="AW86" i="12"/>
  <c r="AV86" i="12"/>
  <c r="GI3" i="12"/>
  <c r="GE3" i="12"/>
  <c r="GJ3" i="12" s="1"/>
  <c r="AW60" i="12"/>
  <c r="AW48" i="12"/>
  <c r="AW23" i="12"/>
  <c r="AW63" i="12"/>
  <c r="AV63" i="12"/>
  <c r="AW39" i="12"/>
  <c r="AV39" i="12"/>
  <c r="AW51" i="12"/>
  <c r="AV51" i="12"/>
  <c r="AV71" i="12"/>
  <c r="AW12" i="12"/>
  <c r="AV37" i="12"/>
  <c r="AW25" i="12"/>
  <c r="AV47" i="12"/>
  <c r="AW35" i="12"/>
  <c r="AW47" i="12"/>
  <c r="AV49" i="12"/>
  <c r="AW62" i="12"/>
  <c r="AW34" i="12"/>
  <c r="AW37" i="12"/>
  <c r="AV25" i="12"/>
  <c r="AW22" i="12"/>
  <c r="AV23" i="12"/>
  <c r="AV59" i="12"/>
  <c r="F71" i="12"/>
  <c r="G71" i="12"/>
  <c r="C164" i="12"/>
  <c r="C173" i="12"/>
  <c r="E161" i="12"/>
  <c r="F27" i="12"/>
  <c r="G27" i="12"/>
  <c r="D95" i="12"/>
  <c r="E83" i="12"/>
  <c r="F149" i="12"/>
  <c r="G149" i="12"/>
  <c r="D51" i="12"/>
  <c r="E39" i="12"/>
  <c r="BK12" i="12" s="1"/>
  <c r="C166" i="12"/>
  <c r="C187" i="12"/>
  <c r="F60" i="12"/>
  <c r="G60" i="12"/>
  <c r="E162" i="12"/>
  <c r="C174" i="12"/>
  <c r="C194" i="12"/>
  <c r="D84" i="12"/>
  <c r="E72" i="12"/>
  <c r="F150" i="12"/>
  <c r="G150" i="12"/>
  <c r="G104" i="12"/>
  <c r="F104" i="12"/>
  <c r="F38" i="12"/>
  <c r="G38" i="12"/>
  <c r="F49" i="12"/>
  <c r="G49" i="12"/>
  <c r="D128" i="12"/>
  <c r="E116" i="12"/>
  <c r="D62" i="12"/>
  <c r="E50" i="12"/>
  <c r="C183" i="12"/>
  <c r="D73" i="12"/>
  <c r="E61" i="12"/>
  <c r="C204" i="12"/>
  <c r="C216" i="12" s="1"/>
  <c r="F82" i="12"/>
  <c r="G82" i="12"/>
  <c r="E172" i="12"/>
  <c r="C184" i="12"/>
  <c r="F93" i="12"/>
  <c r="G93" i="12"/>
  <c r="C169" i="12"/>
  <c r="C167" i="12"/>
  <c r="D106" i="12"/>
  <c r="E94" i="12"/>
  <c r="F160" i="12"/>
  <c r="G160" i="12"/>
  <c r="D117" i="12"/>
  <c r="E105" i="12"/>
  <c r="F115" i="12"/>
  <c r="G115" i="12"/>
  <c r="C177" i="12"/>
  <c r="D139" i="12"/>
  <c r="E127" i="12"/>
  <c r="GD207" i="12"/>
  <c r="GD197" i="12"/>
  <c r="GD186" i="12"/>
  <c r="GD176" i="12"/>
  <c r="GD211" i="12"/>
  <c r="GD200" i="12"/>
  <c r="GD188" i="12"/>
  <c r="GD177" i="12"/>
  <c r="GD210" i="12"/>
  <c r="GD199" i="12"/>
  <c r="GD187" i="12"/>
  <c r="GD175" i="12"/>
  <c r="GD213" i="12"/>
  <c r="GD198" i="12"/>
  <c r="GD183" i="12"/>
  <c r="GD170" i="12"/>
  <c r="GD212" i="12"/>
  <c r="GD196" i="12"/>
  <c r="GD182" i="12"/>
  <c r="GD169" i="12"/>
  <c r="GD209" i="12"/>
  <c r="GD195" i="12"/>
  <c r="GD181" i="12"/>
  <c r="GD168" i="12"/>
  <c r="GD208" i="12"/>
  <c r="GD190" i="12"/>
  <c r="GD171" i="12"/>
  <c r="GD205" i="12"/>
  <c r="GD185" i="12"/>
  <c r="GD204" i="12"/>
  <c r="GD184" i="12"/>
  <c r="GD203" i="12"/>
  <c r="GD180" i="12"/>
  <c r="GD194" i="12"/>
  <c r="GD174" i="12"/>
  <c r="GD215" i="12"/>
  <c r="GD193" i="12"/>
  <c r="GD173" i="12"/>
  <c r="GD179" i="12"/>
  <c r="GD178" i="12"/>
  <c r="GD172" i="12"/>
  <c r="GD167" i="12"/>
  <c r="GD214" i="12"/>
  <c r="GD206" i="12"/>
  <c r="GD201" i="12"/>
  <c r="GD192" i="12"/>
  <c r="GD189" i="12"/>
  <c r="GD202" i="12"/>
  <c r="B33" i="15"/>
  <c r="AS111" i="12"/>
  <c r="AS52" i="12"/>
  <c r="AS64" i="12"/>
  <c r="AS99" i="12"/>
  <c r="AS123" i="12"/>
  <c r="AS87" i="12"/>
  <c r="AS75" i="12"/>
  <c r="CL26" i="12" l="1"/>
  <c r="CL37" i="12"/>
  <c r="BW50" i="12"/>
  <c r="BK26" i="12"/>
  <c r="BK13" i="12"/>
  <c r="DP35" i="12"/>
  <c r="ET10" i="12"/>
  <c r="ET22" i="12"/>
  <c r="BL26" i="12"/>
  <c r="BK47" i="12"/>
  <c r="BK22" i="12"/>
  <c r="BK25" i="12"/>
  <c r="BW73" i="12"/>
  <c r="BK59" i="12"/>
  <c r="BL84" i="12"/>
  <c r="DP24" i="12"/>
  <c r="DP12" i="12"/>
  <c r="EE46" i="12"/>
  <c r="EE34" i="12"/>
  <c r="ET33" i="12"/>
  <c r="CL84" i="12"/>
  <c r="BL23" i="12"/>
  <c r="BK49" i="12"/>
  <c r="BK36" i="12"/>
  <c r="BL25" i="12"/>
  <c r="DA13" i="12"/>
  <c r="DA25" i="12"/>
  <c r="BK84" i="12"/>
  <c r="EE11" i="12"/>
  <c r="EE23" i="12"/>
  <c r="DP59" i="12"/>
  <c r="LX261" i="12"/>
  <c r="LX256" i="12"/>
  <c r="LX251" i="12"/>
  <c r="LX246" i="12"/>
  <c r="LX240" i="12"/>
  <c r="LX235" i="12"/>
  <c r="LX230" i="12"/>
  <c r="LX225" i="12"/>
  <c r="LX220" i="12"/>
  <c r="LX263" i="12"/>
  <c r="LX258" i="12"/>
  <c r="LX253" i="12"/>
  <c r="LX248" i="12"/>
  <c r="LX243" i="12"/>
  <c r="LX237" i="12"/>
  <c r="LX232" i="12"/>
  <c r="LX227" i="12"/>
  <c r="LX222" i="12"/>
  <c r="LX217" i="12"/>
  <c r="LX257" i="12"/>
  <c r="LX231" i="12"/>
  <c r="LX250" i="12"/>
  <c r="LX244" i="12"/>
  <c r="LX224" i="12"/>
  <c r="LX218" i="12"/>
  <c r="LX262" i="12"/>
  <c r="LX236" i="12"/>
  <c r="LX255" i="12"/>
  <c r="LX249" i="12"/>
  <c r="LX229" i="12"/>
  <c r="LX223" i="12"/>
  <c r="LX242" i="12"/>
  <c r="LX260" i="12"/>
  <c r="LX254" i="12"/>
  <c r="LX234" i="12"/>
  <c r="LX228" i="12"/>
  <c r="LX247" i="12"/>
  <c r="LX265" i="12"/>
  <c r="LX259" i="12"/>
  <c r="LX239" i="12"/>
  <c r="LX233" i="12"/>
  <c r="LX221" i="12"/>
  <c r="LX238" i="12"/>
  <c r="LX264" i="12"/>
  <c r="LX219" i="12"/>
  <c r="LX245" i="12"/>
  <c r="LX226" i="12"/>
  <c r="LX252" i="12"/>
  <c r="LX198" i="12"/>
  <c r="LX194" i="12"/>
  <c r="LX190" i="12"/>
  <c r="LX197" i="12"/>
  <c r="LX206" i="12"/>
  <c r="LX193" i="12"/>
  <c r="LX184" i="12"/>
  <c r="LX179" i="12"/>
  <c r="LX169" i="12"/>
  <c r="MO2" i="12"/>
  <c r="LX186" i="12"/>
  <c r="LX173" i="12"/>
  <c r="LX168" i="12"/>
  <c r="LX215" i="12"/>
  <c r="LX203" i="12"/>
  <c r="LX199" i="12"/>
  <c r="LX195" i="12"/>
  <c r="LX205" i="12"/>
  <c r="LX188" i="12"/>
  <c r="LX185" i="12"/>
  <c r="LX181" i="12"/>
  <c r="LX200" i="12"/>
  <c r="LX210" i="12"/>
  <c r="LX211" i="12"/>
  <c r="LX180" i="12"/>
  <c r="LX176" i="12"/>
  <c r="LX196" i="12"/>
  <c r="LX202" i="12"/>
  <c r="LX177" i="12"/>
  <c r="LX175" i="12"/>
  <c r="LX171" i="12"/>
  <c r="LX192" i="12"/>
  <c r="LX178" i="12"/>
  <c r="LX207" i="12"/>
  <c r="LX213" i="12"/>
  <c r="LX209" i="12"/>
  <c r="LX183" i="12"/>
  <c r="LX167" i="12"/>
  <c r="LX174" i="12"/>
  <c r="LX170" i="12"/>
  <c r="LX214" i="12"/>
  <c r="LX187" i="12"/>
  <c r="LX172" i="12"/>
  <c r="LX189" i="12"/>
  <c r="LX208" i="12"/>
  <c r="LX204" i="12"/>
  <c r="LX212" i="12"/>
  <c r="LX201" i="12"/>
  <c r="LX182" i="12"/>
  <c r="BH74" i="12"/>
  <c r="BL62" i="12"/>
  <c r="BK62" i="12"/>
  <c r="BL46" i="12"/>
  <c r="DA36" i="12"/>
  <c r="BK23" i="12"/>
  <c r="BH110" i="12"/>
  <c r="BK97" i="12"/>
  <c r="BL97" i="12"/>
  <c r="DP47" i="12"/>
  <c r="BW85" i="12"/>
  <c r="BW62" i="12"/>
  <c r="BL61" i="12"/>
  <c r="BL12" i="12"/>
  <c r="LN161" i="12"/>
  <c r="BL49" i="12"/>
  <c r="BL11" i="12"/>
  <c r="FX20" i="12"/>
  <c r="FX8" i="12"/>
  <c r="BK11" i="12"/>
  <c r="BL35" i="12"/>
  <c r="BL10" i="12"/>
  <c r="BK46" i="12"/>
  <c r="BK24" i="12"/>
  <c r="DA48" i="12"/>
  <c r="BL24" i="12"/>
  <c r="HM163" i="12"/>
  <c r="HN163" i="12"/>
  <c r="HB6" i="12"/>
  <c r="BL73" i="12"/>
  <c r="BH86" i="12"/>
  <c r="BK73" i="12"/>
  <c r="DA60" i="12"/>
  <c r="BL45" i="12"/>
  <c r="BL58" i="12"/>
  <c r="BK37" i="12"/>
  <c r="BK34" i="12"/>
  <c r="BK72" i="12"/>
  <c r="BK48" i="12"/>
  <c r="CL72" i="12"/>
  <c r="DA71" i="12"/>
  <c r="BK10" i="12"/>
  <c r="BK58" i="12"/>
  <c r="BH63" i="12"/>
  <c r="BK50" i="12"/>
  <c r="BL50" i="12"/>
  <c r="BL72" i="12"/>
  <c r="CL49" i="12"/>
  <c r="FI21" i="12"/>
  <c r="FI9" i="12"/>
  <c r="BW97" i="12"/>
  <c r="CL61" i="12"/>
  <c r="BL13" i="12"/>
  <c r="BL37" i="12"/>
  <c r="BH98" i="12"/>
  <c r="BL85" i="12"/>
  <c r="BK85" i="12"/>
  <c r="GM19" i="12"/>
  <c r="GM7" i="12"/>
  <c r="BL71" i="12"/>
  <c r="ET45" i="12"/>
  <c r="ET58" i="12" s="1"/>
  <c r="FI32" i="12"/>
  <c r="BL47" i="12"/>
  <c r="BZ24" i="12"/>
  <c r="LN162" i="12"/>
  <c r="BW38" i="12"/>
  <c r="BK38" i="12"/>
  <c r="BH39" i="12"/>
  <c r="BL38" i="12"/>
  <c r="BH51" i="12"/>
  <c r="S137" i="12"/>
  <c r="O150" i="12"/>
  <c r="R137" i="12"/>
  <c r="R114" i="12"/>
  <c r="O127" i="12"/>
  <c r="S114" i="12"/>
  <c r="S126" i="12"/>
  <c r="R126" i="12"/>
  <c r="O138" i="12"/>
  <c r="S102" i="12"/>
  <c r="O115" i="12"/>
  <c r="R102" i="12"/>
  <c r="O91" i="12"/>
  <c r="S90" i="12"/>
  <c r="O103" i="12"/>
  <c r="R90" i="12"/>
  <c r="R149" i="12"/>
  <c r="S149" i="12"/>
  <c r="S78" i="12"/>
  <c r="R78" i="12"/>
  <c r="AH125" i="12"/>
  <c r="AG125" i="12"/>
  <c r="AD137" i="12"/>
  <c r="AH89" i="12"/>
  <c r="AD102" i="12"/>
  <c r="AG89" i="12"/>
  <c r="AH101" i="12"/>
  <c r="AD114" i="12"/>
  <c r="AG101" i="12"/>
  <c r="AH136" i="12"/>
  <c r="AD149" i="12"/>
  <c r="AG136" i="12"/>
  <c r="AD78" i="12"/>
  <c r="AH77" i="12"/>
  <c r="AD90" i="12"/>
  <c r="AG77" i="12"/>
  <c r="AH113" i="12"/>
  <c r="AD126" i="12"/>
  <c r="AG113" i="12"/>
  <c r="AB121" i="12"/>
  <c r="U121" i="12"/>
  <c r="BN82" i="12"/>
  <c r="BN95" i="12"/>
  <c r="BN69" i="12"/>
  <c r="C228" i="12"/>
  <c r="GX3" i="12"/>
  <c r="GT3" i="12"/>
  <c r="GY3" i="12" s="1"/>
  <c r="BU82" i="12"/>
  <c r="AW99" i="12"/>
  <c r="AV99" i="12"/>
  <c r="AW64" i="12"/>
  <c r="AV64" i="12"/>
  <c r="HX1" i="12"/>
  <c r="HJ3" i="12"/>
  <c r="BU69" i="12"/>
  <c r="BF121" i="12"/>
  <c r="AW123" i="12"/>
  <c r="AY121" i="12"/>
  <c r="AV123" i="12"/>
  <c r="AV111" i="12"/>
  <c r="AW111" i="12"/>
  <c r="AW75" i="12"/>
  <c r="AV75" i="12"/>
  <c r="AV87" i="12"/>
  <c r="AW87" i="12"/>
  <c r="AW52" i="12"/>
  <c r="AV52" i="12"/>
  <c r="AJ134" i="12"/>
  <c r="AQ134" i="12"/>
  <c r="BU95" i="12"/>
  <c r="F105" i="12"/>
  <c r="G105" i="12"/>
  <c r="F83" i="12"/>
  <c r="G83" i="12"/>
  <c r="D129" i="12"/>
  <c r="E117" i="12"/>
  <c r="C195" i="12"/>
  <c r="D107" i="12"/>
  <c r="E95" i="12"/>
  <c r="E184" i="12"/>
  <c r="C196" i="12"/>
  <c r="F50" i="12"/>
  <c r="G50" i="12"/>
  <c r="C199" i="12"/>
  <c r="C211" i="12" s="1"/>
  <c r="F172" i="12"/>
  <c r="G172" i="12"/>
  <c r="D74" i="12"/>
  <c r="E62" i="12"/>
  <c r="F127" i="12"/>
  <c r="G127" i="12"/>
  <c r="G94" i="12"/>
  <c r="F94" i="12"/>
  <c r="F116" i="12"/>
  <c r="G116" i="12"/>
  <c r="F72" i="12"/>
  <c r="G72" i="12"/>
  <c r="C178" i="12"/>
  <c r="F161" i="12"/>
  <c r="G161" i="12"/>
  <c r="D151" i="12"/>
  <c r="D163" i="12" s="1"/>
  <c r="E163" i="12" s="1"/>
  <c r="E139" i="12"/>
  <c r="D118" i="12"/>
  <c r="E106" i="12"/>
  <c r="D140" i="12"/>
  <c r="E128" i="12"/>
  <c r="D96" i="12"/>
  <c r="E84" i="12"/>
  <c r="E173" i="12"/>
  <c r="C185" i="12"/>
  <c r="C189" i="12"/>
  <c r="C179" i="12"/>
  <c r="C206" i="12"/>
  <c r="C218" i="12" s="1"/>
  <c r="F39" i="12"/>
  <c r="G39" i="12"/>
  <c r="C176" i="12"/>
  <c r="D63" i="12"/>
  <c r="E51" i="12"/>
  <c r="C181" i="12"/>
  <c r="F61" i="12"/>
  <c r="G61" i="12"/>
  <c r="E174" i="12"/>
  <c r="C186" i="12"/>
  <c r="D85" i="12"/>
  <c r="E73" i="12"/>
  <c r="F162" i="12"/>
  <c r="G162" i="12"/>
  <c r="GS211" i="12"/>
  <c r="GS201" i="12"/>
  <c r="GS190" i="12"/>
  <c r="GS180" i="12"/>
  <c r="GS170" i="12"/>
  <c r="GS215" i="12"/>
  <c r="GS204" i="12"/>
  <c r="GS193" i="12"/>
  <c r="GS181" i="12"/>
  <c r="GS169" i="12"/>
  <c r="GS214" i="12"/>
  <c r="GS203" i="12"/>
  <c r="GS192" i="12"/>
  <c r="GS179" i="12"/>
  <c r="GS168" i="12"/>
  <c r="GS213" i="12"/>
  <c r="GS199" i="12"/>
  <c r="GS185" i="12"/>
  <c r="GS172" i="12"/>
  <c r="GS212" i="12"/>
  <c r="GS198" i="12"/>
  <c r="GS184" i="12"/>
  <c r="GS171" i="12"/>
  <c r="GS210" i="12"/>
  <c r="GS197" i="12"/>
  <c r="GS183" i="12"/>
  <c r="GS167" i="12"/>
  <c r="GS194" i="12"/>
  <c r="GS174" i="12"/>
  <c r="GS208" i="12"/>
  <c r="GS188" i="12"/>
  <c r="GS207" i="12"/>
  <c r="GS187" i="12"/>
  <c r="GS206" i="12"/>
  <c r="GS186" i="12"/>
  <c r="GS200" i="12"/>
  <c r="GS177" i="12"/>
  <c r="GS196" i="12"/>
  <c r="GS176" i="12"/>
  <c r="GS182" i="12"/>
  <c r="GS178" i="12"/>
  <c r="GS175" i="12"/>
  <c r="GS173" i="12"/>
  <c r="GS209" i="12"/>
  <c r="GS202" i="12"/>
  <c r="GS195" i="12"/>
  <c r="GS189" i="12"/>
  <c r="GS205" i="12"/>
  <c r="B35" i="15"/>
  <c r="AS65" i="12"/>
  <c r="AS76" i="12"/>
  <c r="AS88" i="12"/>
  <c r="AS100" i="12"/>
  <c r="AS112" i="12"/>
  <c r="AS124" i="12"/>
  <c r="BZ26" i="12" l="1"/>
  <c r="GM8" i="12"/>
  <c r="GM20" i="12"/>
  <c r="BW110" i="12"/>
  <c r="CA97" i="12"/>
  <c r="BZ97" i="12"/>
  <c r="CA71" i="12"/>
  <c r="BL86" i="12"/>
  <c r="BH99" i="12"/>
  <c r="BK86" i="12"/>
  <c r="FX21" i="12"/>
  <c r="FX9" i="12"/>
  <c r="CA60" i="12"/>
  <c r="CA50" i="12"/>
  <c r="BW63" i="12"/>
  <c r="BZ50" i="12"/>
  <c r="F163" i="12"/>
  <c r="G163" i="12"/>
  <c r="IC163" i="12"/>
  <c r="IB163" i="12"/>
  <c r="HQ6" i="12"/>
  <c r="BZ10" i="12"/>
  <c r="CA26" i="12"/>
  <c r="CA13" i="12"/>
  <c r="CA59" i="12"/>
  <c r="DA84" i="12"/>
  <c r="CA11" i="12"/>
  <c r="FX32" i="12"/>
  <c r="DP60" i="12"/>
  <c r="DP13" i="12"/>
  <c r="DP25" i="12"/>
  <c r="CA61" i="12"/>
  <c r="CA37" i="12"/>
  <c r="BZ35" i="12"/>
  <c r="HB19" i="12"/>
  <c r="HB7" i="12"/>
  <c r="CA49" i="12"/>
  <c r="BH123" i="12"/>
  <c r="BL110" i="12"/>
  <c r="BK110" i="12"/>
  <c r="EE35" i="12"/>
  <c r="CA35" i="12"/>
  <c r="CL97" i="12"/>
  <c r="DP36" i="12"/>
  <c r="BZ61" i="12"/>
  <c r="CA46" i="12"/>
  <c r="CA25" i="12"/>
  <c r="BZ13" i="12"/>
  <c r="BW74" i="12"/>
  <c r="BZ62" i="12"/>
  <c r="CA62" i="12"/>
  <c r="BZ46" i="12"/>
  <c r="EE24" i="12"/>
  <c r="EE12" i="12"/>
  <c r="EE47" i="12"/>
  <c r="BW86" i="12"/>
  <c r="CA73" i="12"/>
  <c r="BZ73" i="12"/>
  <c r="CL50" i="12"/>
  <c r="BZ34" i="12"/>
  <c r="CA45" i="12"/>
  <c r="CA58" i="12"/>
  <c r="CA36" i="12"/>
  <c r="BZ22" i="12"/>
  <c r="CA12" i="12"/>
  <c r="CA22" i="12"/>
  <c r="BZ36" i="12"/>
  <c r="BZ60" i="12"/>
  <c r="BL51" i="12"/>
  <c r="BH64" i="12"/>
  <c r="BK51" i="12"/>
  <c r="BH52" i="12"/>
  <c r="CA47" i="12"/>
  <c r="BZ59" i="12"/>
  <c r="BZ49" i="12"/>
  <c r="ET34" i="12"/>
  <c r="BZ48" i="12"/>
  <c r="BZ23" i="12"/>
  <c r="BH111" i="12"/>
  <c r="BL98" i="12"/>
  <c r="BK98" i="12"/>
  <c r="BK63" i="12"/>
  <c r="BL63" i="12"/>
  <c r="BH75" i="12"/>
  <c r="DA72" i="12"/>
  <c r="BZ72" i="12"/>
  <c r="MC162" i="12"/>
  <c r="ET11" i="12"/>
  <c r="ET23" i="12"/>
  <c r="CL38" i="12"/>
  <c r="BK39" i="12"/>
  <c r="BL39" i="12"/>
  <c r="CA24" i="12"/>
  <c r="FI10" i="12"/>
  <c r="FI22" i="12"/>
  <c r="CA72" i="12"/>
  <c r="CA10" i="12"/>
  <c r="FI45" i="12"/>
  <c r="FI58" i="12" s="1"/>
  <c r="CL73" i="12"/>
  <c r="FI33" i="12"/>
  <c r="BW98" i="12"/>
  <c r="BZ85" i="12"/>
  <c r="CA85" i="12"/>
  <c r="DA37" i="12"/>
  <c r="DA26" i="12"/>
  <c r="BZ11" i="12"/>
  <c r="BZ58" i="12"/>
  <c r="BZ84" i="12"/>
  <c r="CL85" i="12"/>
  <c r="BZ71" i="12"/>
  <c r="BZ12" i="12"/>
  <c r="DA49" i="12"/>
  <c r="BL74" i="12"/>
  <c r="BH87" i="12"/>
  <c r="BK74" i="12"/>
  <c r="MC161" i="12"/>
  <c r="EE59" i="12"/>
  <c r="DP48" i="12"/>
  <c r="BU108" i="12"/>
  <c r="BN108" i="12"/>
  <c r="CA48" i="12"/>
  <c r="BZ38" i="12"/>
  <c r="BW39" i="12"/>
  <c r="CA38" i="12"/>
  <c r="BW51" i="12"/>
  <c r="BZ47" i="12"/>
  <c r="CA23" i="12"/>
  <c r="CA84" i="12"/>
  <c r="CL62" i="12"/>
  <c r="DA61" i="12"/>
  <c r="MM263" i="12"/>
  <c r="MM258" i="12"/>
  <c r="MM253" i="12"/>
  <c r="MM248" i="12"/>
  <c r="MM243" i="12"/>
  <c r="MM237" i="12"/>
  <c r="MM232" i="12"/>
  <c r="MM227" i="12"/>
  <c r="MM222" i="12"/>
  <c r="MM217" i="12"/>
  <c r="MM265" i="12"/>
  <c r="MM260" i="12"/>
  <c r="MM255" i="12"/>
  <c r="MM250" i="12"/>
  <c r="MM245" i="12"/>
  <c r="MM239" i="12"/>
  <c r="MM234" i="12"/>
  <c r="MM229" i="12"/>
  <c r="MM224" i="12"/>
  <c r="MM219" i="12"/>
  <c r="MM259" i="12"/>
  <c r="MM233" i="12"/>
  <c r="MM252" i="12"/>
  <c r="MM246" i="12"/>
  <c r="MM226" i="12"/>
  <c r="MM220" i="12"/>
  <c r="MM264" i="12"/>
  <c r="MM238" i="12"/>
  <c r="MM257" i="12"/>
  <c r="MM251" i="12"/>
  <c r="MM231" i="12"/>
  <c r="MM225" i="12"/>
  <c r="MM244" i="12"/>
  <c r="MM218" i="12"/>
  <c r="MM262" i="12"/>
  <c r="MM256" i="12"/>
  <c r="MM236" i="12"/>
  <c r="MM230" i="12"/>
  <c r="MM249" i="12"/>
  <c r="MM223" i="12"/>
  <c r="MM261" i="12"/>
  <c r="MM242" i="12"/>
  <c r="MM235" i="12"/>
  <c r="MM254" i="12"/>
  <c r="MM240" i="12"/>
  <c r="MM221" i="12"/>
  <c r="MM247" i="12"/>
  <c r="MM228" i="12"/>
  <c r="MM213" i="12"/>
  <c r="MM188" i="12"/>
  <c r="MM169" i="12"/>
  <c r="MM175" i="12"/>
  <c r="MM174" i="12"/>
  <c r="MM208" i="12"/>
  <c r="MM183" i="12"/>
  <c r="MM212" i="12"/>
  <c r="MM210" i="12"/>
  <c r="MM170" i="12"/>
  <c r="MM185" i="12"/>
  <c r="MM194" i="12"/>
  <c r="MM205" i="12"/>
  <c r="MM203" i="12"/>
  <c r="MM178" i="12"/>
  <c r="MM195" i="12"/>
  <c r="MM202" i="12"/>
  <c r="MM197" i="12"/>
  <c r="MM198" i="12"/>
  <c r="MM173" i="12"/>
  <c r="MM190" i="12"/>
  <c r="MM181" i="12"/>
  <c r="MM180" i="12"/>
  <c r="MM182" i="12"/>
  <c r="MM193" i="12"/>
  <c r="MM168" i="12"/>
  <c r="MM176" i="12"/>
  <c r="MM172" i="12"/>
  <c r="MM179" i="12"/>
  <c r="MM214" i="12"/>
  <c r="MM200" i="12"/>
  <c r="MM215" i="12"/>
  <c r="MM167" i="12"/>
  <c r="MM189" i="12"/>
  <c r="MM199" i="12"/>
  <c r="MM187" i="12"/>
  <c r="MM186" i="12"/>
  <c r="MM177" i="12"/>
  <c r="MM209" i="12"/>
  <c r="MM196" i="12"/>
  <c r="MM211" i="12"/>
  <c r="MM201" i="12"/>
  <c r="MM206" i="12"/>
  <c r="MM204" i="12"/>
  <c r="MM192" i="12"/>
  <c r="MM207" i="12"/>
  <c r="MM184" i="12"/>
  <c r="MM171" i="12"/>
  <c r="DP71" i="12"/>
  <c r="ET46" i="12"/>
  <c r="BZ25" i="12"/>
  <c r="BZ37" i="12"/>
  <c r="S138" i="12"/>
  <c r="O151" i="12"/>
  <c r="R138" i="12"/>
  <c r="O104" i="12"/>
  <c r="S103" i="12"/>
  <c r="O116" i="12"/>
  <c r="R103" i="12"/>
  <c r="O139" i="12"/>
  <c r="S127" i="12"/>
  <c r="R127" i="12"/>
  <c r="S91" i="12"/>
  <c r="R91" i="12"/>
  <c r="S150" i="12"/>
  <c r="R150" i="12"/>
  <c r="S115" i="12"/>
  <c r="O128" i="12"/>
  <c r="R115" i="12"/>
  <c r="AH126" i="12"/>
  <c r="AG126" i="12"/>
  <c r="AD138" i="12"/>
  <c r="AH114" i="12"/>
  <c r="AD127" i="12"/>
  <c r="AG114" i="12"/>
  <c r="AD91" i="12"/>
  <c r="AH90" i="12"/>
  <c r="AD103" i="12"/>
  <c r="AG90" i="12"/>
  <c r="AH102" i="12"/>
  <c r="AD115" i="12"/>
  <c r="AG102" i="12"/>
  <c r="AH78" i="12"/>
  <c r="AG78" i="12"/>
  <c r="AH137" i="12"/>
  <c r="AD150" i="12"/>
  <c r="AG137" i="12"/>
  <c r="AH149" i="12"/>
  <c r="AG149" i="12"/>
  <c r="CJ69" i="12"/>
  <c r="C223" i="12"/>
  <c r="CC82" i="12"/>
  <c r="C230" i="12"/>
  <c r="AW100" i="12"/>
  <c r="AV100" i="12"/>
  <c r="E196" i="12"/>
  <c r="F196" i="12" s="1"/>
  <c r="C208" i="12"/>
  <c r="C240" i="12"/>
  <c r="CC69" i="12"/>
  <c r="AW88" i="12"/>
  <c r="AV88" i="12"/>
  <c r="CJ82" i="12"/>
  <c r="CJ95" i="12"/>
  <c r="CC95" i="12"/>
  <c r="HM3" i="12"/>
  <c r="HI3" i="12"/>
  <c r="HN3" i="12" s="1"/>
  <c r="CJ108" i="12"/>
  <c r="CC108" i="12"/>
  <c r="AV124" i="12"/>
  <c r="AW124" i="12"/>
  <c r="AW112" i="12"/>
  <c r="AV112" i="12"/>
  <c r="AW65" i="12"/>
  <c r="AV65" i="12"/>
  <c r="HY3" i="12"/>
  <c r="IM1" i="12"/>
  <c r="AW76" i="12"/>
  <c r="AV76" i="12"/>
  <c r="CJ56" i="12"/>
  <c r="AQ147" i="12"/>
  <c r="AJ147" i="12"/>
  <c r="F174" i="12"/>
  <c r="G174" i="12"/>
  <c r="G84" i="12"/>
  <c r="F84" i="12"/>
  <c r="C190" i="12"/>
  <c r="F62" i="12"/>
  <c r="G62" i="12"/>
  <c r="F95" i="12"/>
  <c r="G95" i="12"/>
  <c r="D108" i="12"/>
  <c r="E96" i="12"/>
  <c r="D86" i="12"/>
  <c r="E74" i="12"/>
  <c r="D119" i="12"/>
  <c r="E107" i="12"/>
  <c r="F128" i="12"/>
  <c r="G128" i="12"/>
  <c r="C207" i="12"/>
  <c r="C219" i="12" s="1"/>
  <c r="D152" i="12"/>
  <c r="E140" i="12"/>
  <c r="C193" i="12"/>
  <c r="C191" i="12"/>
  <c r="F106" i="12"/>
  <c r="G106" i="12"/>
  <c r="F117" i="12"/>
  <c r="G117" i="12"/>
  <c r="F51" i="12"/>
  <c r="G51" i="12"/>
  <c r="D130" i="12"/>
  <c r="E118" i="12"/>
  <c r="D141" i="12"/>
  <c r="E129" i="12"/>
  <c r="D75" i="12"/>
  <c r="E63" i="12"/>
  <c r="C201" i="12"/>
  <c r="C213" i="12" s="1"/>
  <c r="F139" i="12"/>
  <c r="G139" i="12"/>
  <c r="F73" i="12"/>
  <c r="G73" i="12"/>
  <c r="C188" i="12"/>
  <c r="E151" i="12"/>
  <c r="D97" i="12"/>
  <c r="E85" i="12"/>
  <c r="E185" i="12"/>
  <c r="C197" i="12"/>
  <c r="E186" i="12"/>
  <c r="C198" i="12"/>
  <c r="F173" i="12"/>
  <c r="G173" i="12"/>
  <c r="F184" i="12"/>
  <c r="G184" i="12"/>
  <c r="HH215" i="12"/>
  <c r="HH205" i="12"/>
  <c r="HH195" i="12"/>
  <c r="HH184" i="12"/>
  <c r="HH174" i="12"/>
  <c r="HH208" i="12"/>
  <c r="HH197" i="12"/>
  <c r="HH185" i="12"/>
  <c r="HH173" i="12"/>
  <c r="HH207" i="12"/>
  <c r="HH196" i="12"/>
  <c r="HH183" i="12"/>
  <c r="HH172" i="12"/>
  <c r="HH214" i="12"/>
  <c r="HH201" i="12"/>
  <c r="HH187" i="12"/>
  <c r="HH171" i="12"/>
  <c r="HH213" i="12"/>
  <c r="HH200" i="12"/>
  <c r="HH186" i="12"/>
  <c r="HH170" i="12"/>
  <c r="HH212" i="12"/>
  <c r="HH199" i="12"/>
  <c r="HH182" i="12"/>
  <c r="HH169" i="12"/>
  <c r="HH194" i="12"/>
  <c r="HH177" i="12"/>
  <c r="HH211" i="12"/>
  <c r="HH192" i="12"/>
  <c r="HH175" i="12"/>
  <c r="HH210" i="12"/>
  <c r="HH190" i="12"/>
  <c r="HH168" i="12"/>
  <c r="HH209" i="12"/>
  <c r="HH189" i="12"/>
  <c r="HH167" i="12"/>
  <c r="HH203" i="12"/>
  <c r="HH180" i="12"/>
  <c r="HH202" i="12"/>
  <c r="HH179" i="12"/>
  <c r="HH188" i="12"/>
  <c r="HH181" i="12"/>
  <c r="HH178" i="12"/>
  <c r="HH176" i="12"/>
  <c r="HH204" i="12"/>
  <c r="HH198" i="12"/>
  <c r="HH193" i="12"/>
  <c r="HH206" i="12"/>
  <c r="B37" i="15"/>
  <c r="AS101" i="12"/>
  <c r="AS113" i="12"/>
  <c r="AS125" i="12"/>
  <c r="AS89" i="12"/>
  <c r="AS77" i="12"/>
  <c r="AS78" i="12" s="1"/>
  <c r="AS136" i="12"/>
  <c r="CP13" i="12" l="1"/>
  <c r="CP45" i="12"/>
  <c r="DA85" i="12"/>
  <c r="BH124" i="12"/>
  <c r="BK111" i="12"/>
  <c r="BL111" i="12"/>
  <c r="CP11" i="12"/>
  <c r="DE13" i="12"/>
  <c r="DA73" i="12"/>
  <c r="CO36" i="12"/>
  <c r="ET47" i="12"/>
  <c r="CO12" i="12"/>
  <c r="CO84" i="12"/>
  <c r="BL123" i="12"/>
  <c r="BN121" i="12"/>
  <c r="BK123" i="12"/>
  <c r="BU121" i="12"/>
  <c r="GM32" i="12"/>
  <c r="CP34" i="12"/>
  <c r="CO13" i="12"/>
  <c r="CP60" i="12"/>
  <c r="FI34" i="12"/>
  <c r="CL39" i="12"/>
  <c r="CP38" i="12"/>
  <c r="CL51" i="12"/>
  <c r="CO38" i="12"/>
  <c r="CO46" i="12"/>
  <c r="CP84" i="12"/>
  <c r="FX45" i="12"/>
  <c r="FX58" i="12" s="1"/>
  <c r="GM21" i="12"/>
  <c r="GM9" i="12"/>
  <c r="CA51" i="12"/>
  <c r="BW64" i="12"/>
  <c r="BZ51" i="12"/>
  <c r="BW52" i="12"/>
  <c r="FI11" i="12"/>
  <c r="FI23" i="12"/>
  <c r="CO26" i="12"/>
  <c r="CO23" i="12"/>
  <c r="BH88" i="12"/>
  <c r="BK75" i="12"/>
  <c r="BL75" i="12"/>
  <c r="DD10" i="12"/>
  <c r="CO37" i="12"/>
  <c r="EE60" i="12"/>
  <c r="BW87" i="12"/>
  <c r="CA74" i="12"/>
  <c r="BZ74" i="12"/>
  <c r="CL110" i="12"/>
  <c r="CP97" i="12"/>
  <c r="CO97" i="12"/>
  <c r="BW75" i="12"/>
  <c r="CA63" i="12"/>
  <c r="BZ63" i="12"/>
  <c r="DD59" i="12"/>
  <c r="MR162" i="12"/>
  <c r="CO35" i="12"/>
  <c r="DD24" i="12"/>
  <c r="CO48" i="12"/>
  <c r="CP26" i="12"/>
  <c r="CO21" i="12"/>
  <c r="CL63" i="12"/>
  <c r="CO50" i="12"/>
  <c r="CP50" i="12"/>
  <c r="CO71" i="12"/>
  <c r="CP36" i="12"/>
  <c r="AV78" i="12"/>
  <c r="AW78" i="12"/>
  <c r="G196" i="12"/>
  <c r="ET59" i="12"/>
  <c r="BZ39" i="12"/>
  <c r="CA39" i="12"/>
  <c r="BH100" i="12"/>
  <c r="BK87" i="12"/>
  <c r="BL87" i="12"/>
  <c r="DD35" i="12"/>
  <c r="BW111" i="12"/>
  <c r="CA98" i="12"/>
  <c r="BZ98" i="12"/>
  <c r="FI46" i="12"/>
  <c r="BL52" i="12"/>
  <c r="BK52" i="12"/>
  <c r="CP59" i="12"/>
  <c r="CP37" i="12"/>
  <c r="DE46" i="12"/>
  <c r="HB8" i="12"/>
  <c r="HB20" i="12"/>
  <c r="CP23" i="12"/>
  <c r="DD11" i="12"/>
  <c r="FX22" i="12"/>
  <c r="FX10" i="12"/>
  <c r="MR161" i="12"/>
  <c r="CP49" i="12"/>
  <c r="DP61" i="12"/>
  <c r="DA38" i="12"/>
  <c r="CO61" i="12"/>
  <c r="CO11" i="12"/>
  <c r="EE13" i="12"/>
  <c r="EE25" i="12"/>
  <c r="FX33" i="12"/>
  <c r="DD22" i="12"/>
  <c r="CO49" i="12"/>
  <c r="CP72" i="12"/>
  <c r="DA50" i="12"/>
  <c r="CP61" i="12"/>
  <c r="ET35" i="12"/>
  <c r="CO24" i="12"/>
  <c r="CP48" i="12"/>
  <c r="CP25" i="12"/>
  <c r="BH76" i="12"/>
  <c r="BH65" i="12"/>
  <c r="BL64" i="12"/>
  <c r="BK64" i="12"/>
  <c r="CP58" i="12"/>
  <c r="EE36" i="12"/>
  <c r="EE48" i="12"/>
  <c r="HQ19" i="12"/>
  <c r="HQ7" i="12"/>
  <c r="BW123" i="12"/>
  <c r="BZ110" i="12"/>
  <c r="CA110" i="12"/>
  <c r="IR163" i="12"/>
  <c r="IQ163" i="12"/>
  <c r="IF6" i="12"/>
  <c r="CP35" i="12"/>
  <c r="CL74" i="12"/>
  <c r="CP62" i="12"/>
  <c r="CO62" i="12"/>
  <c r="DA62" i="12"/>
  <c r="CO72" i="12"/>
  <c r="CP47" i="12"/>
  <c r="CL86" i="12"/>
  <c r="CO73" i="12"/>
  <c r="CP73" i="12"/>
  <c r="CO47" i="12"/>
  <c r="ET24" i="12"/>
  <c r="ET12" i="12"/>
  <c r="CO34" i="12"/>
  <c r="CP24" i="12"/>
  <c r="DP72" i="12"/>
  <c r="CP71" i="12"/>
  <c r="CP46" i="12"/>
  <c r="DP84" i="12"/>
  <c r="EE71" i="12"/>
  <c r="DE36" i="12"/>
  <c r="CL98" i="12"/>
  <c r="CP85" i="12"/>
  <c r="CO85" i="12"/>
  <c r="DE25" i="12"/>
  <c r="CO25" i="12"/>
  <c r="CO60" i="12"/>
  <c r="CP12" i="12"/>
  <c r="DD60" i="12"/>
  <c r="CO59" i="12"/>
  <c r="CO58" i="12"/>
  <c r="BW99" i="12"/>
  <c r="BZ86" i="12"/>
  <c r="CA86" i="12"/>
  <c r="DP49" i="12"/>
  <c r="DP26" i="12"/>
  <c r="DP37" i="12"/>
  <c r="DA97" i="12"/>
  <c r="DD84" i="12"/>
  <c r="DD13" i="12"/>
  <c r="BL99" i="12"/>
  <c r="BH112" i="12"/>
  <c r="BK99" i="12"/>
  <c r="O152" i="12"/>
  <c r="R139" i="12"/>
  <c r="S139" i="12"/>
  <c r="S128" i="12"/>
  <c r="R128" i="12"/>
  <c r="O140" i="12"/>
  <c r="S116" i="12"/>
  <c r="O129" i="12"/>
  <c r="R116" i="12"/>
  <c r="O117" i="12"/>
  <c r="R104" i="12"/>
  <c r="S104" i="12"/>
  <c r="S151" i="12"/>
  <c r="R151" i="12"/>
  <c r="AD104" i="12"/>
  <c r="AH103" i="12"/>
  <c r="AD116" i="12"/>
  <c r="AG103" i="12"/>
  <c r="AH150" i="12"/>
  <c r="AG150" i="12"/>
  <c r="AH91" i="12"/>
  <c r="AG91" i="12"/>
  <c r="AD139" i="12"/>
  <c r="AH127" i="12"/>
  <c r="AG127" i="12"/>
  <c r="AH138" i="12"/>
  <c r="AD151" i="12"/>
  <c r="AG138" i="12"/>
  <c r="AH115" i="12"/>
  <c r="AD128" i="12"/>
  <c r="AG115" i="12"/>
  <c r="C242" i="12"/>
  <c r="AW77" i="12"/>
  <c r="AV77" i="12"/>
  <c r="CJ121" i="12"/>
  <c r="CC121" i="12"/>
  <c r="E198" i="12"/>
  <c r="G198" i="12" s="1"/>
  <c r="C210" i="12"/>
  <c r="AV89" i="12"/>
  <c r="AW89" i="12"/>
  <c r="CR108" i="12"/>
  <c r="CY108" i="12"/>
  <c r="IN3" i="12"/>
  <c r="JB1" i="12"/>
  <c r="AW125" i="12"/>
  <c r="AV125" i="12"/>
  <c r="AV101" i="12"/>
  <c r="AW101" i="12"/>
  <c r="E197" i="12"/>
  <c r="G197" i="12" s="1"/>
  <c r="C209" i="12"/>
  <c r="IB3" i="12"/>
  <c r="HX3" i="12"/>
  <c r="IC3" i="12" s="1"/>
  <c r="AV136" i="12"/>
  <c r="AY134" i="12"/>
  <c r="AW136" i="12"/>
  <c r="BF134" i="12"/>
  <c r="C225" i="12"/>
  <c r="C220" i="12"/>
  <c r="E208" i="12"/>
  <c r="CR69" i="12"/>
  <c r="C231" i="12"/>
  <c r="AW113" i="12"/>
  <c r="AV113" i="12"/>
  <c r="AB134" i="12"/>
  <c r="U134" i="12"/>
  <c r="CY56" i="12"/>
  <c r="CR56" i="12"/>
  <c r="CY82" i="12"/>
  <c r="C252" i="12"/>
  <c r="CR82" i="12"/>
  <c r="CR95" i="12"/>
  <c r="CY69" i="12"/>
  <c r="CY95" i="12"/>
  <c r="C235" i="12"/>
  <c r="F151" i="12"/>
  <c r="G151" i="12"/>
  <c r="F63" i="12"/>
  <c r="G63" i="12"/>
  <c r="D175" i="12"/>
  <c r="D87" i="12"/>
  <c r="E75" i="12"/>
  <c r="DE72" i="12" s="1"/>
  <c r="C200" i="12"/>
  <c r="C212" i="12" s="1"/>
  <c r="F129" i="12"/>
  <c r="G129" i="12"/>
  <c r="F186" i="12"/>
  <c r="G186" i="12"/>
  <c r="D153" i="12"/>
  <c r="E141" i="12"/>
  <c r="F107" i="12"/>
  <c r="G107" i="12"/>
  <c r="F118" i="12"/>
  <c r="G118" i="12"/>
  <c r="C203" i="12"/>
  <c r="C215" i="12" s="1"/>
  <c r="D131" i="12"/>
  <c r="E119" i="12"/>
  <c r="D142" i="12"/>
  <c r="E130" i="12"/>
  <c r="G74" i="12"/>
  <c r="F74" i="12"/>
  <c r="C202" i="12"/>
  <c r="C214" i="12" s="1"/>
  <c r="F197" i="12"/>
  <c r="C205" i="12"/>
  <c r="C217" i="12" s="1"/>
  <c r="D98" i="12"/>
  <c r="E86" i="12"/>
  <c r="F185" i="12"/>
  <c r="G185" i="12"/>
  <c r="F140" i="12"/>
  <c r="G140" i="12"/>
  <c r="F96" i="12"/>
  <c r="G96" i="12"/>
  <c r="F85" i="12"/>
  <c r="G85" i="12"/>
  <c r="D164" i="12"/>
  <c r="E152" i="12"/>
  <c r="D120" i="12"/>
  <c r="E108" i="12"/>
  <c r="D109" i="12"/>
  <c r="E97" i="12"/>
  <c r="HW209" i="12"/>
  <c r="HW199" i="12"/>
  <c r="HW188" i="12"/>
  <c r="HW178" i="12"/>
  <c r="HW168" i="12"/>
  <c r="HW212" i="12"/>
  <c r="HW201" i="12"/>
  <c r="HW189" i="12"/>
  <c r="HW177" i="12"/>
  <c r="HW211" i="12"/>
  <c r="HW200" i="12"/>
  <c r="HW187" i="12"/>
  <c r="HW176" i="12"/>
  <c r="HW203" i="12"/>
  <c r="HW186" i="12"/>
  <c r="HW173" i="12"/>
  <c r="HW215" i="12"/>
  <c r="HW202" i="12"/>
  <c r="HW185" i="12"/>
  <c r="HW172" i="12"/>
  <c r="HW214" i="12"/>
  <c r="HW198" i="12"/>
  <c r="HW184" i="12"/>
  <c r="HW171" i="12"/>
  <c r="HW197" i="12"/>
  <c r="HW180" i="12"/>
  <c r="HW195" i="12"/>
  <c r="HW175" i="12"/>
  <c r="HW213" i="12"/>
  <c r="HW194" i="12"/>
  <c r="HW174" i="12"/>
  <c r="HW210" i="12"/>
  <c r="HW193" i="12"/>
  <c r="HW170" i="12"/>
  <c r="HW206" i="12"/>
  <c r="HW183" i="12"/>
  <c r="HW205" i="12"/>
  <c r="HW182" i="12"/>
  <c r="HW192" i="12"/>
  <c r="HW190" i="12"/>
  <c r="HW181" i="12"/>
  <c r="HW179" i="12"/>
  <c r="HW169" i="12"/>
  <c r="HW167" i="12"/>
  <c r="HW207" i="12"/>
  <c r="HW204" i="12"/>
  <c r="HW196" i="12"/>
  <c r="HW208" i="12"/>
  <c r="B39" i="15"/>
  <c r="AS114" i="12"/>
  <c r="AS137" i="12"/>
  <c r="AS90" i="12"/>
  <c r="AS91" i="12" s="1"/>
  <c r="AS126" i="12"/>
  <c r="AS149" i="12"/>
  <c r="AS102" i="12"/>
  <c r="FX34" i="12" l="1"/>
  <c r="ET71" i="12"/>
  <c r="GM33" i="12"/>
  <c r="CL99" i="12"/>
  <c r="CP86" i="12"/>
  <c r="CO86" i="12"/>
  <c r="CL87" i="12"/>
  <c r="CO74" i="12"/>
  <c r="CP74" i="12"/>
  <c r="HQ20" i="12"/>
  <c r="HQ8" i="12"/>
  <c r="BL76" i="12"/>
  <c r="BH89" i="12"/>
  <c r="BK76" i="12"/>
  <c r="EE26" i="12"/>
  <c r="EE37" i="12"/>
  <c r="FI35" i="12"/>
  <c r="BW76" i="12"/>
  <c r="CA64" i="12"/>
  <c r="BW65" i="12"/>
  <c r="BZ64" i="12"/>
  <c r="CP39" i="12"/>
  <c r="CO39" i="12"/>
  <c r="DT37" i="12"/>
  <c r="DP50" i="12"/>
  <c r="BW112" i="12"/>
  <c r="CA99" i="12"/>
  <c r="BZ99" i="12"/>
  <c r="DE48" i="12"/>
  <c r="DD47" i="12"/>
  <c r="DD34" i="12"/>
  <c r="DD37" i="12"/>
  <c r="DE58" i="12"/>
  <c r="DS33" i="12"/>
  <c r="FI24" i="12"/>
  <c r="FI12" i="12"/>
  <c r="DE24" i="12"/>
  <c r="DE35" i="12"/>
  <c r="DD71" i="12"/>
  <c r="DE60" i="12"/>
  <c r="DD25" i="12"/>
  <c r="IF19" i="12"/>
  <c r="IF7" i="12"/>
  <c r="DE71" i="12"/>
  <c r="DA63" i="12"/>
  <c r="DD50" i="12"/>
  <c r="DE50" i="12"/>
  <c r="FX46" i="12"/>
  <c r="DE12" i="12"/>
  <c r="BL100" i="12"/>
  <c r="BH113" i="12"/>
  <c r="BK100" i="12"/>
  <c r="BW100" i="12"/>
  <c r="BZ87" i="12"/>
  <c r="CA87" i="12"/>
  <c r="ET60" i="12"/>
  <c r="JG163" i="12"/>
  <c r="JF163" i="12"/>
  <c r="IU6" i="12"/>
  <c r="DT25" i="12"/>
  <c r="DS71" i="12"/>
  <c r="EE49" i="12"/>
  <c r="DE37" i="12"/>
  <c r="DD26" i="12"/>
  <c r="CA75" i="12"/>
  <c r="BW88" i="12"/>
  <c r="BZ75" i="12"/>
  <c r="FI47" i="12"/>
  <c r="DA110" i="12"/>
  <c r="DD97" i="12"/>
  <c r="DE97" i="12"/>
  <c r="EE84" i="12"/>
  <c r="DP38" i="12"/>
  <c r="DP97" i="12"/>
  <c r="DS84" i="12"/>
  <c r="DT84" i="12"/>
  <c r="DE49" i="12"/>
  <c r="DE26" i="12"/>
  <c r="CL75" i="12"/>
  <c r="CP63" i="12"/>
  <c r="CO63" i="12"/>
  <c r="DE23" i="12"/>
  <c r="GM45" i="12"/>
  <c r="GM58" i="12" s="1"/>
  <c r="DD12" i="12"/>
  <c r="BH136" i="12"/>
  <c r="BK124" i="12"/>
  <c r="BL124" i="12"/>
  <c r="DS46" i="12"/>
  <c r="BL112" i="12"/>
  <c r="BH125" i="12"/>
  <c r="BK112" i="12"/>
  <c r="DP85" i="12"/>
  <c r="ET13" i="12"/>
  <c r="ET25" i="12"/>
  <c r="DD49" i="12"/>
  <c r="DD45" i="12"/>
  <c r="DD36" i="12"/>
  <c r="DA39" i="12"/>
  <c r="DE38" i="12"/>
  <c r="DA51" i="12"/>
  <c r="DD38" i="12"/>
  <c r="HB32" i="12"/>
  <c r="FI59" i="12"/>
  <c r="DT35" i="12"/>
  <c r="EE72" i="12"/>
  <c r="BH101" i="12"/>
  <c r="BL88" i="12"/>
  <c r="BK88" i="12"/>
  <c r="DD46" i="12"/>
  <c r="DS32" i="12"/>
  <c r="DE61" i="12"/>
  <c r="DD33" i="12"/>
  <c r="DP62" i="12"/>
  <c r="CL111" i="12"/>
  <c r="CP98" i="12"/>
  <c r="CO98" i="12"/>
  <c r="ET36" i="12"/>
  <c r="DA74" i="12"/>
  <c r="DE62" i="12"/>
  <c r="DD62" i="12"/>
  <c r="DS48" i="12"/>
  <c r="HB21" i="12"/>
  <c r="HB9" i="12"/>
  <c r="DE59" i="12"/>
  <c r="DT23" i="12"/>
  <c r="DD61" i="12"/>
  <c r="DD72" i="12"/>
  <c r="ET48" i="12"/>
  <c r="DE47" i="12"/>
  <c r="DE45" i="12"/>
  <c r="DA86" i="12"/>
  <c r="DD73" i="12"/>
  <c r="DE73" i="12"/>
  <c r="DA98" i="12"/>
  <c r="DD85" i="12"/>
  <c r="DE85" i="12"/>
  <c r="DD48" i="12"/>
  <c r="BK65" i="12"/>
  <c r="BH77" i="12"/>
  <c r="BL65" i="12"/>
  <c r="AV91" i="12"/>
  <c r="AW91" i="12"/>
  <c r="DE84" i="12"/>
  <c r="CA123" i="12"/>
  <c r="BZ123" i="12"/>
  <c r="EE61" i="12"/>
  <c r="DE34" i="12"/>
  <c r="DP73" i="12"/>
  <c r="FX11" i="12"/>
  <c r="FX23" i="12"/>
  <c r="DD23" i="12"/>
  <c r="BW124" i="12"/>
  <c r="BZ111" i="12"/>
  <c r="CA111" i="12"/>
  <c r="CL123" i="12"/>
  <c r="CO110" i="12"/>
  <c r="CP110" i="12"/>
  <c r="CA52" i="12"/>
  <c r="BZ52" i="12"/>
  <c r="GM10" i="12"/>
  <c r="GM22" i="12"/>
  <c r="CP51" i="12"/>
  <c r="CL64" i="12"/>
  <c r="CO51" i="12"/>
  <c r="CL52" i="12"/>
  <c r="DD58" i="12"/>
  <c r="S117" i="12"/>
  <c r="R117" i="12"/>
  <c r="O141" i="12"/>
  <c r="R129" i="12"/>
  <c r="O130" i="12"/>
  <c r="S129" i="12"/>
  <c r="S140" i="12"/>
  <c r="O153" i="12"/>
  <c r="R140" i="12"/>
  <c r="S152" i="12"/>
  <c r="R152" i="12"/>
  <c r="AH139" i="12"/>
  <c r="AD152" i="12"/>
  <c r="AG139" i="12"/>
  <c r="AH128" i="12"/>
  <c r="AG128" i="12"/>
  <c r="AD140" i="12"/>
  <c r="AH151" i="12"/>
  <c r="AG151" i="12"/>
  <c r="AH116" i="12"/>
  <c r="AD129" i="12"/>
  <c r="AG116" i="12"/>
  <c r="AD117" i="12"/>
  <c r="AH104" i="12"/>
  <c r="AG104" i="12"/>
  <c r="F198" i="12"/>
  <c r="C229" i="12"/>
  <c r="C227" i="12"/>
  <c r="C239" i="12" s="1"/>
  <c r="C264" i="12"/>
  <c r="C237" i="12"/>
  <c r="DN95" i="12"/>
  <c r="JC3" i="12"/>
  <c r="JQ1" i="12"/>
  <c r="AW90" i="12"/>
  <c r="AV90" i="12"/>
  <c r="C226" i="12"/>
  <c r="IQ3" i="12"/>
  <c r="IM3" i="12"/>
  <c r="IR3" i="12" s="1"/>
  <c r="AW102" i="12"/>
  <c r="AV102" i="12"/>
  <c r="DG69" i="12"/>
  <c r="AW137" i="12"/>
  <c r="AV137" i="12"/>
  <c r="G208" i="12"/>
  <c r="F208" i="12"/>
  <c r="C222" i="12"/>
  <c r="E210" i="12"/>
  <c r="E220" i="12"/>
  <c r="C232" i="12"/>
  <c r="DN82" i="12"/>
  <c r="DN108" i="12"/>
  <c r="C221" i="12"/>
  <c r="E209" i="12"/>
  <c r="DN69" i="12"/>
  <c r="AW114" i="12"/>
  <c r="AV114" i="12"/>
  <c r="C247" i="12"/>
  <c r="AW149" i="12"/>
  <c r="AV149" i="12"/>
  <c r="BF147" i="12"/>
  <c r="AY147" i="12"/>
  <c r="C224" i="12"/>
  <c r="AV126" i="12"/>
  <c r="AW126" i="12"/>
  <c r="U147" i="12"/>
  <c r="AB147" i="12"/>
  <c r="CY121" i="12"/>
  <c r="CR121" i="12"/>
  <c r="C243" i="12"/>
  <c r="DG95" i="12"/>
  <c r="DG82" i="12"/>
  <c r="C254" i="12"/>
  <c r="F108" i="12"/>
  <c r="G108" i="12"/>
  <c r="D132" i="12"/>
  <c r="E120" i="12"/>
  <c r="F152" i="12"/>
  <c r="G152" i="12"/>
  <c r="F86" i="12"/>
  <c r="G86" i="12"/>
  <c r="F130" i="12"/>
  <c r="G130" i="12"/>
  <c r="F141" i="12"/>
  <c r="G141" i="12"/>
  <c r="F75" i="12"/>
  <c r="G75" i="12"/>
  <c r="D176" i="12"/>
  <c r="E164" i="12"/>
  <c r="D110" i="12"/>
  <c r="E98" i="12"/>
  <c r="D154" i="12"/>
  <c r="E142" i="12"/>
  <c r="D165" i="12"/>
  <c r="E153" i="12"/>
  <c r="D99" i="12"/>
  <c r="E87" i="12"/>
  <c r="F119" i="12"/>
  <c r="G119" i="12"/>
  <c r="D143" i="12"/>
  <c r="E131" i="12"/>
  <c r="D187" i="12"/>
  <c r="E175" i="12"/>
  <c r="F97" i="12"/>
  <c r="G97" i="12"/>
  <c r="D121" i="12"/>
  <c r="E109" i="12"/>
  <c r="IL213" i="12"/>
  <c r="IL203" i="12"/>
  <c r="IL193" i="12"/>
  <c r="IL182" i="12"/>
  <c r="IL172" i="12"/>
  <c r="IL205" i="12"/>
  <c r="IL194" i="12"/>
  <c r="IL181" i="12"/>
  <c r="IL170" i="12"/>
  <c r="IL215" i="12"/>
  <c r="IL204" i="12"/>
  <c r="IL192" i="12"/>
  <c r="IL180" i="12"/>
  <c r="IL169" i="12"/>
  <c r="IL202" i="12"/>
  <c r="IL188" i="12"/>
  <c r="IL175" i="12"/>
  <c r="IL201" i="12"/>
  <c r="IL187" i="12"/>
  <c r="IL174" i="12"/>
  <c r="IL214" i="12"/>
  <c r="IL200" i="12"/>
  <c r="IL186" i="12"/>
  <c r="IL173" i="12"/>
  <c r="IL206" i="12"/>
  <c r="IL183" i="12"/>
  <c r="IL198" i="12"/>
  <c r="IL178" i="12"/>
  <c r="IL197" i="12"/>
  <c r="IL177" i="12"/>
  <c r="IL212" i="12"/>
  <c r="IL196" i="12"/>
  <c r="IL176" i="12"/>
  <c r="IL209" i="12"/>
  <c r="IL189" i="12"/>
  <c r="IL167" i="12"/>
  <c r="IL208" i="12"/>
  <c r="IL185" i="12"/>
  <c r="IL195" i="12"/>
  <c r="IL190" i="12"/>
  <c r="IL184" i="12"/>
  <c r="IL179" i="12"/>
  <c r="IL171" i="12"/>
  <c r="IL168" i="12"/>
  <c r="IL210" i="12"/>
  <c r="IL207" i="12"/>
  <c r="IL199" i="12"/>
  <c r="IL211" i="12"/>
  <c r="B41" i="15"/>
  <c r="AS127" i="12"/>
  <c r="AS115" i="12"/>
  <c r="AS103" i="12"/>
  <c r="AS138" i="12"/>
  <c r="AS150" i="12"/>
  <c r="DA111" i="12" l="1"/>
  <c r="DE98" i="12"/>
  <c r="DD98" i="12"/>
  <c r="ET61" i="12"/>
  <c r="DA87" i="12"/>
  <c r="DE74" i="12"/>
  <c r="DD74" i="12"/>
  <c r="DP74" i="12"/>
  <c r="DT62" i="12"/>
  <c r="DS62" i="12"/>
  <c r="CL88" i="12"/>
  <c r="CP75" i="12"/>
  <c r="CO75" i="12"/>
  <c r="FI36" i="12"/>
  <c r="HQ32" i="12"/>
  <c r="BW77" i="12"/>
  <c r="CA65" i="12"/>
  <c r="BZ65" i="12"/>
  <c r="DE51" i="12"/>
  <c r="DA64" i="12"/>
  <c r="DD51" i="12"/>
  <c r="DA52" i="12"/>
  <c r="DA123" i="12"/>
  <c r="DE110" i="12"/>
  <c r="DD110" i="12"/>
  <c r="DS34" i="12"/>
  <c r="DS24" i="12"/>
  <c r="DT22" i="12"/>
  <c r="CP123" i="12"/>
  <c r="CO123" i="12"/>
  <c r="EI48" i="12"/>
  <c r="DT13" i="12"/>
  <c r="DS13" i="12"/>
  <c r="DP110" i="12"/>
  <c r="DS97" i="12"/>
  <c r="DT97" i="12"/>
  <c r="DS45" i="12"/>
  <c r="DT11" i="12"/>
  <c r="EE50" i="12"/>
  <c r="GM46" i="12"/>
  <c r="CL76" i="12"/>
  <c r="CL65" i="12"/>
  <c r="CP64" i="12"/>
  <c r="CO64" i="12"/>
  <c r="FX35" i="12"/>
  <c r="DS59" i="12"/>
  <c r="ET49" i="12"/>
  <c r="DD39" i="12"/>
  <c r="DE39" i="12"/>
  <c r="DS72" i="12"/>
  <c r="DP39" i="12"/>
  <c r="DT38" i="12"/>
  <c r="DP51" i="12"/>
  <c r="DS38" i="12"/>
  <c r="BW101" i="12"/>
  <c r="BZ88" i="12"/>
  <c r="CA88" i="12"/>
  <c r="ET72" i="12"/>
  <c r="FX59" i="12"/>
  <c r="DS10" i="12"/>
  <c r="CA76" i="12"/>
  <c r="BW89" i="12"/>
  <c r="BZ76" i="12"/>
  <c r="EE38" i="12"/>
  <c r="EH26" i="12"/>
  <c r="CL100" i="12"/>
  <c r="CP87" i="12"/>
  <c r="CO87" i="12"/>
  <c r="GM34" i="12"/>
  <c r="FX12" i="12"/>
  <c r="FX24" i="12"/>
  <c r="EE73" i="12"/>
  <c r="DA99" i="12"/>
  <c r="DE86" i="12"/>
  <c r="DD86" i="12"/>
  <c r="DS47" i="12"/>
  <c r="DT72" i="12"/>
  <c r="BH149" i="12"/>
  <c r="BL136" i="12"/>
  <c r="BK136" i="12"/>
  <c r="BU134" i="12"/>
  <c r="BN134" i="12"/>
  <c r="DS26" i="12"/>
  <c r="BL113" i="12"/>
  <c r="BH126" i="12"/>
  <c r="BK113" i="12"/>
  <c r="DT71" i="12"/>
  <c r="BW113" i="12"/>
  <c r="BZ100" i="12"/>
  <c r="CA100" i="12"/>
  <c r="GM11" i="12"/>
  <c r="GM23" i="12"/>
  <c r="DS61" i="12"/>
  <c r="BH90" i="12"/>
  <c r="BK77" i="12"/>
  <c r="BH78" i="12"/>
  <c r="BL77" i="12"/>
  <c r="FI71" i="12"/>
  <c r="DP98" i="12"/>
  <c r="DS85" i="12"/>
  <c r="DT85" i="12"/>
  <c r="DT26" i="12"/>
  <c r="EH36" i="12"/>
  <c r="IU19" i="12"/>
  <c r="IU7" i="12"/>
  <c r="BL89" i="12"/>
  <c r="BH102" i="12"/>
  <c r="BK89" i="12"/>
  <c r="ET84" i="12"/>
  <c r="DT12" i="12"/>
  <c r="DT61" i="12"/>
  <c r="DT48" i="12"/>
  <c r="CL124" i="12"/>
  <c r="CP111" i="12"/>
  <c r="CO111" i="12"/>
  <c r="DT59" i="12"/>
  <c r="BL101" i="12"/>
  <c r="BH114" i="12"/>
  <c r="BK101" i="12"/>
  <c r="FI60" i="12"/>
  <c r="DS35" i="12"/>
  <c r="EE62" i="12"/>
  <c r="DA75" i="12"/>
  <c r="DE63" i="12"/>
  <c r="DD63" i="12"/>
  <c r="FI48" i="12"/>
  <c r="CL112" i="12"/>
  <c r="CP99" i="12"/>
  <c r="CO99" i="12"/>
  <c r="ET26" i="12"/>
  <c r="ET37" i="12"/>
  <c r="DP86" i="12"/>
  <c r="DT73" i="12"/>
  <c r="DS73" i="12"/>
  <c r="DT24" i="12"/>
  <c r="DT46" i="12"/>
  <c r="DT47" i="12"/>
  <c r="EH24" i="12"/>
  <c r="DS25" i="12"/>
  <c r="BW125" i="12"/>
  <c r="BZ112" i="12"/>
  <c r="CA112" i="12"/>
  <c r="EH21" i="12"/>
  <c r="CP52" i="12"/>
  <c r="CO52" i="12"/>
  <c r="BW136" i="12"/>
  <c r="BZ124" i="12"/>
  <c r="CA124" i="12"/>
  <c r="EH59" i="12"/>
  <c r="HB22" i="12"/>
  <c r="HB10" i="12"/>
  <c r="DT49" i="12"/>
  <c r="DT58" i="12"/>
  <c r="EI60" i="12"/>
  <c r="EE97" i="12"/>
  <c r="DT45" i="12"/>
  <c r="DS58" i="12"/>
  <c r="DS23" i="12"/>
  <c r="DS37" i="12"/>
  <c r="FX47" i="12"/>
  <c r="JU163" i="12"/>
  <c r="JV163" i="12"/>
  <c r="JJ6" i="12"/>
  <c r="DG108" i="12"/>
  <c r="DT33" i="12"/>
  <c r="DS36" i="12"/>
  <c r="HB33" i="12"/>
  <c r="DS49" i="12"/>
  <c r="EE85" i="12"/>
  <c r="HB45" i="12"/>
  <c r="BH137" i="12"/>
  <c r="BL125" i="12"/>
  <c r="BK125" i="12"/>
  <c r="DS60" i="12"/>
  <c r="DT60" i="12"/>
  <c r="DS12" i="12"/>
  <c r="IF8" i="12"/>
  <c r="IF20" i="12"/>
  <c r="IF32" i="12" s="1"/>
  <c r="IF45" i="12" s="1"/>
  <c r="IF58" i="12" s="1"/>
  <c r="FI13" i="12"/>
  <c r="FI25" i="12"/>
  <c r="DP63" i="12"/>
  <c r="DS50" i="12"/>
  <c r="DT50" i="12"/>
  <c r="DT34" i="12"/>
  <c r="HQ21" i="12"/>
  <c r="HQ9" i="12"/>
  <c r="DT36" i="12"/>
  <c r="S153" i="12"/>
  <c r="R153" i="12"/>
  <c r="S130" i="12"/>
  <c r="R130" i="12"/>
  <c r="O142" i="12"/>
  <c r="S141" i="12"/>
  <c r="O154" i="12"/>
  <c r="R141" i="12"/>
  <c r="AD141" i="12"/>
  <c r="AD130" i="12"/>
  <c r="AH129" i="12"/>
  <c r="AG129" i="12"/>
  <c r="AH140" i="12"/>
  <c r="AD153" i="12"/>
  <c r="AG140" i="12"/>
  <c r="AH117" i="12"/>
  <c r="AG117" i="12"/>
  <c r="AH152" i="12"/>
  <c r="AG152" i="12"/>
  <c r="EC95" i="12"/>
  <c r="DV95" i="12"/>
  <c r="EC69" i="12"/>
  <c r="DV69" i="12"/>
  <c r="C249" i="12"/>
  <c r="G209" i="12"/>
  <c r="F209" i="12"/>
  <c r="G210" i="12"/>
  <c r="F210" i="12"/>
  <c r="JR3" i="12"/>
  <c r="KF1" i="12"/>
  <c r="C276" i="12"/>
  <c r="C233" i="12"/>
  <c r="E221" i="12"/>
  <c r="C234" i="12"/>
  <c r="E222" i="12"/>
  <c r="JF3" i="12"/>
  <c r="JB3" i="12"/>
  <c r="JG3" i="12" s="1"/>
  <c r="C255" i="12"/>
  <c r="AW150" i="12"/>
  <c r="AV150" i="12"/>
  <c r="DN121" i="12"/>
  <c r="DG121" i="12"/>
  <c r="DV56" i="12"/>
  <c r="EC82" i="12"/>
  <c r="C238" i="12"/>
  <c r="DV82" i="12"/>
  <c r="C244" i="12"/>
  <c r="E232" i="12"/>
  <c r="CJ134" i="12"/>
  <c r="CC134" i="12"/>
  <c r="AV103" i="12"/>
  <c r="AW103" i="12"/>
  <c r="G220" i="12"/>
  <c r="F220" i="12"/>
  <c r="C251" i="12"/>
  <c r="EC108" i="12"/>
  <c r="DV108" i="12"/>
  <c r="AV115" i="12"/>
  <c r="AW115" i="12"/>
  <c r="C236" i="12"/>
  <c r="AV138" i="12"/>
  <c r="AW138" i="12"/>
  <c r="AV127" i="12"/>
  <c r="AW127" i="12"/>
  <c r="C266" i="12"/>
  <c r="C259" i="12"/>
  <c r="EC56" i="12"/>
  <c r="C241" i="12"/>
  <c r="F109" i="12"/>
  <c r="G109" i="12"/>
  <c r="D155" i="12"/>
  <c r="E143" i="12"/>
  <c r="G142" i="12"/>
  <c r="F142" i="12"/>
  <c r="D133" i="12"/>
  <c r="E121" i="12"/>
  <c r="D166" i="12"/>
  <c r="E154" i="12"/>
  <c r="F98" i="12"/>
  <c r="G98" i="12"/>
  <c r="D122" i="12"/>
  <c r="E110" i="12"/>
  <c r="F164" i="12"/>
  <c r="G164" i="12"/>
  <c r="D188" i="12"/>
  <c r="E176" i="12"/>
  <c r="F87" i="12"/>
  <c r="G87" i="12"/>
  <c r="F120" i="12"/>
  <c r="G120" i="12"/>
  <c r="F175" i="12"/>
  <c r="G175" i="12"/>
  <c r="D111" i="12"/>
  <c r="E99" i="12"/>
  <c r="D144" i="12"/>
  <c r="E132" i="12"/>
  <c r="D199" i="12"/>
  <c r="E187" i="12"/>
  <c r="F153" i="12"/>
  <c r="G153" i="12"/>
  <c r="F131" i="12"/>
  <c r="G131" i="12"/>
  <c r="D177" i="12"/>
  <c r="E165" i="12"/>
  <c r="JA207" i="12"/>
  <c r="JA197" i="12"/>
  <c r="JA186" i="12"/>
  <c r="JA176" i="12"/>
  <c r="JA209" i="12"/>
  <c r="JA198" i="12"/>
  <c r="JA185" i="12"/>
  <c r="JA174" i="12"/>
  <c r="JA208" i="12"/>
  <c r="JA196" i="12"/>
  <c r="JA184" i="12"/>
  <c r="JA173" i="12"/>
  <c r="JA204" i="12"/>
  <c r="JA190" i="12"/>
  <c r="JA177" i="12"/>
  <c r="JA203" i="12"/>
  <c r="JA189" i="12"/>
  <c r="JA175" i="12"/>
  <c r="JA215" i="12"/>
  <c r="JA202" i="12"/>
  <c r="JA188" i="12"/>
  <c r="JA172" i="12"/>
  <c r="JA214" i="12"/>
  <c r="JA201" i="12"/>
  <c r="JA187" i="12"/>
  <c r="JA171" i="12"/>
  <c r="JA213" i="12"/>
  <c r="JA200" i="12"/>
  <c r="JA183" i="12"/>
  <c r="JA170" i="12"/>
  <c r="JA194" i="12"/>
  <c r="JA167" i="12"/>
  <c r="JA192" i="12"/>
  <c r="JA212" i="12"/>
  <c r="JA182" i="12"/>
  <c r="JA211" i="12"/>
  <c r="JA181" i="12"/>
  <c r="JA205" i="12"/>
  <c r="JA178" i="12"/>
  <c r="JA199" i="12"/>
  <c r="JA169" i="12"/>
  <c r="JA210" i="12"/>
  <c r="JA206" i="12"/>
  <c r="JA195" i="12"/>
  <c r="JA193" i="12"/>
  <c r="JA180" i="12"/>
  <c r="JA179" i="12"/>
  <c r="JA168" i="12"/>
  <c r="B43" i="15"/>
  <c r="AS116" i="12"/>
  <c r="AS104" i="12"/>
  <c r="AS128" i="12"/>
  <c r="AS151" i="12"/>
  <c r="AS139" i="12"/>
  <c r="DP111" i="12" l="1"/>
  <c r="DS98" i="12"/>
  <c r="DT98" i="12"/>
  <c r="BK78" i="12"/>
  <c r="BL78" i="12"/>
  <c r="BK126" i="12"/>
  <c r="BL126" i="12"/>
  <c r="BH138" i="12"/>
  <c r="CO76" i="12"/>
  <c r="CP76" i="12"/>
  <c r="CL89" i="12"/>
  <c r="HQ45" i="12"/>
  <c r="HQ58" i="12" s="1"/>
  <c r="HB58" i="12"/>
  <c r="FX60" i="12"/>
  <c r="FI72" i="12"/>
  <c r="ET97" i="12"/>
  <c r="EE39" i="12"/>
  <c r="EE51" i="12"/>
  <c r="EH38" i="12"/>
  <c r="EI38" i="12"/>
  <c r="DT39" i="12"/>
  <c r="DS39" i="12"/>
  <c r="ET62" i="12"/>
  <c r="DE64" i="12"/>
  <c r="DD64" i="12"/>
  <c r="DA76" i="12"/>
  <c r="DA65" i="12"/>
  <c r="EH72" i="12"/>
  <c r="EI12" i="12"/>
  <c r="EX10" i="12"/>
  <c r="DA88" i="12"/>
  <c r="DD75" i="12"/>
  <c r="DE75" i="12"/>
  <c r="EI71" i="12"/>
  <c r="CL136" i="12"/>
  <c r="CP124" i="12"/>
  <c r="CO124" i="12"/>
  <c r="BK90" i="12"/>
  <c r="BL90" i="12"/>
  <c r="BH91" i="12"/>
  <c r="BH103" i="12"/>
  <c r="DA112" i="12"/>
  <c r="DD99" i="12"/>
  <c r="DE99" i="12"/>
  <c r="ET85" i="12"/>
  <c r="EH23" i="12"/>
  <c r="EH34" i="12"/>
  <c r="DA100" i="12"/>
  <c r="DE87" i="12"/>
  <c r="DD87" i="12"/>
  <c r="EI72" i="12"/>
  <c r="BH115" i="12"/>
  <c r="BL102" i="12"/>
  <c r="BK102" i="12"/>
  <c r="FI84" i="12"/>
  <c r="BL149" i="12"/>
  <c r="BK149" i="12"/>
  <c r="BU147" i="12"/>
  <c r="BN147" i="12"/>
  <c r="EH61" i="12"/>
  <c r="GM47" i="12"/>
  <c r="BZ89" i="12"/>
  <c r="BW102" i="12"/>
  <c r="CA89" i="12"/>
  <c r="GM59" i="12"/>
  <c r="EX13" i="12"/>
  <c r="EH25" i="12"/>
  <c r="FI49" i="12"/>
  <c r="HQ10" i="12"/>
  <c r="HQ22" i="12"/>
  <c r="FI37" i="12"/>
  <c r="FI26" i="12"/>
  <c r="EE98" i="12"/>
  <c r="EH85" i="12"/>
  <c r="EI85" i="12"/>
  <c r="CL125" i="12"/>
  <c r="CO112" i="12"/>
  <c r="CP112" i="12"/>
  <c r="EX46" i="12"/>
  <c r="BW126" i="12"/>
  <c r="BZ113" i="12"/>
  <c r="CA113" i="12"/>
  <c r="EI36" i="12"/>
  <c r="EI61" i="12"/>
  <c r="EH37" i="12"/>
  <c r="EI59" i="12"/>
  <c r="HQ33" i="12"/>
  <c r="EI84" i="12"/>
  <c r="BW149" i="12"/>
  <c r="CC147" i="12" s="1"/>
  <c r="CA136" i="12"/>
  <c r="BZ136" i="12"/>
  <c r="EH71" i="12"/>
  <c r="DP99" i="12"/>
  <c r="DT86" i="12"/>
  <c r="DS86" i="12"/>
  <c r="EI49" i="12"/>
  <c r="EE86" i="12"/>
  <c r="EH73" i="12"/>
  <c r="EI73" i="12"/>
  <c r="EW46" i="12"/>
  <c r="EI37" i="12"/>
  <c r="ET73" i="12"/>
  <c r="DP75" i="12"/>
  <c r="DS63" i="12"/>
  <c r="DT63" i="12"/>
  <c r="EI47" i="12"/>
  <c r="EH45" i="12"/>
  <c r="EH35" i="12"/>
  <c r="EW24" i="12"/>
  <c r="EI25" i="12"/>
  <c r="EX12" i="12"/>
  <c r="EI22" i="12"/>
  <c r="EI10" i="12"/>
  <c r="EW20" i="12"/>
  <c r="JJ19" i="12"/>
  <c r="JJ7" i="12"/>
  <c r="EH13" i="12"/>
  <c r="EH84" i="12"/>
  <c r="HB11" i="12"/>
  <c r="HB23" i="12"/>
  <c r="BW137" i="12"/>
  <c r="CA125" i="12"/>
  <c r="BZ125" i="12"/>
  <c r="EH49" i="12"/>
  <c r="EH47" i="12"/>
  <c r="EI11" i="12"/>
  <c r="CA101" i="12"/>
  <c r="BW114" i="12"/>
  <c r="BZ101" i="12"/>
  <c r="EH48" i="12"/>
  <c r="EE63" i="12"/>
  <c r="EI50" i="12"/>
  <c r="EH50" i="12"/>
  <c r="BZ77" i="12"/>
  <c r="BW78" i="12"/>
  <c r="CA77" i="12"/>
  <c r="BW90" i="12"/>
  <c r="CL101" i="12"/>
  <c r="CO88" i="12"/>
  <c r="CP88" i="12"/>
  <c r="BK137" i="12"/>
  <c r="BL137" i="12"/>
  <c r="BH150" i="12"/>
  <c r="EE110" i="12"/>
  <c r="EI97" i="12"/>
  <c r="EH97" i="12"/>
  <c r="HB34" i="12"/>
  <c r="EI13" i="12"/>
  <c r="EH60" i="12"/>
  <c r="FI61" i="12"/>
  <c r="EE74" i="12"/>
  <c r="EI62" i="12"/>
  <c r="EH62" i="12"/>
  <c r="BH127" i="12"/>
  <c r="BL114" i="12"/>
  <c r="BK114" i="12"/>
  <c r="GM35" i="12"/>
  <c r="EI45" i="12"/>
  <c r="EH11" i="12"/>
  <c r="KU1" i="12"/>
  <c r="KK163" i="12"/>
  <c r="KJ163" i="12"/>
  <c r="JY6" i="12"/>
  <c r="IF21" i="12"/>
  <c r="IF9" i="12"/>
  <c r="HB46" i="12"/>
  <c r="GM24" i="12"/>
  <c r="GM12" i="12"/>
  <c r="EI46" i="12"/>
  <c r="FX36" i="12"/>
  <c r="CL113" i="12"/>
  <c r="CP100" i="12"/>
  <c r="CO100" i="12"/>
  <c r="EI24" i="12"/>
  <c r="EH12" i="12"/>
  <c r="DE123" i="12"/>
  <c r="DD123" i="12"/>
  <c r="DA124" i="12"/>
  <c r="DE111" i="12"/>
  <c r="DD111" i="12"/>
  <c r="ET38" i="12"/>
  <c r="EI34" i="12"/>
  <c r="EI35" i="12"/>
  <c r="ET50" i="12"/>
  <c r="EW37" i="12"/>
  <c r="IU8" i="12"/>
  <c r="IU20" i="12"/>
  <c r="IU32" i="12" s="1"/>
  <c r="IU45" i="12" s="1"/>
  <c r="IU58" i="12" s="1"/>
  <c r="EI23" i="12"/>
  <c r="FX13" i="12"/>
  <c r="FX25" i="12"/>
  <c r="EI26" i="12"/>
  <c r="FX71" i="12"/>
  <c r="DT51" i="12"/>
  <c r="DP64" i="12"/>
  <c r="DS51" i="12"/>
  <c r="DP52" i="12"/>
  <c r="FX48" i="12"/>
  <c r="CP65" i="12"/>
  <c r="CO65" i="12"/>
  <c r="CL77" i="12"/>
  <c r="EI58" i="12"/>
  <c r="DP123" i="12"/>
  <c r="DT110" i="12"/>
  <c r="DS110" i="12"/>
  <c r="EH46" i="12"/>
  <c r="EH58" i="12"/>
  <c r="DE52" i="12"/>
  <c r="DD52" i="12"/>
  <c r="DP87" i="12"/>
  <c r="DT74" i="12"/>
  <c r="DS74" i="12"/>
  <c r="R154" i="12"/>
  <c r="S154" i="12"/>
  <c r="O143" i="12"/>
  <c r="S142" i="12"/>
  <c r="O155" i="12"/>
  <c r="R142" i="12"/>
  <c r="AH153" i="12"/>
  <c r="AG153" i="12"/>
  <c r="AH130" i="12"/>
  <c r="AG130" i="12"/>
  <c r="AD142" i="12"/>
  <c r="AH141" i="12"/>
  <c r="AD154" i="12"/>
  <c r="AG141" i="12"/>
  <c r="ER69" i="12"/>
  <c r="E199" i="12"/>
  <c r="D211" i="12"/>
  <c r="EK95" i="12"/>
  <c r="G222" i="12"/>
  <c r="F222" i="12"/>
  <c r="F232" i="12"/>
  <c r="G232" i="12"/>
  <c r="C246" i="12"/>
  <c r="E234" i="12"/>
  <c r="ER95" i="12"/>
  <c r="E244" i="12"/>
  <c r="C256" i="12"/>
  <c r="AW151" i="12"/>
  <c r="AV151" i="12"/>
  <c r="C253" i="12"/>
  <c r="C250" i="12"/>
  <c r="ER82" i="12"/>
  <c r="C248" i="12"/>
  <c r="EK69" i="12"/>
  <c r="AW139" i="12"/>
  <c r="AV139" i="12"/>
  <c r="C271" i="12"/>
  <c r="AW128" i="12"/>
  <c r="AV128" i="12"/>
  <c r="AW104" i="12"/>
  <c r="AV104" i="12"/>
  <c r="DV121" i="12"/>
  <c r="EC121" i="12"/>
  <c r="AW116" i="12"/>
  <c r="AV116" i="12"/>
  <c r="CJ147" i="12"/>
  <c r="G221" i="12"/>
  <c r="F221" i="12"/>
  <c r="EK82" i="12"/>
  <c r="E233" i="12"/>
  <c r="C245" i="12"/>
  <c r="KG3" i="12"/>
  <c r="C261" i="12"/>
  <c r="CR134" i="12"/>
  <c r="CY134" i="12"/>
  <c r="C267" i="12"/>
  <c r="JQ3" i="12"/>
  <c r="JV3" i="12" s="1"/>
  <c r="JU3" i="12"/>
  <c r="EK108" i="12"/>
  <c r="ER108" i="12"/>
  <c r="C278" i="12"/>
  <c r="C263" i="12"/>
  <c r="C275" i="12" s="1"/>
  <c r="F187" i="12"/>
  <c r="G187" i="12"/>
  <c r="F154" i="12"/>
  <c r="G154" i="12"/>
  <c r="D178" i="12"/>
  <c r="E166" i="12"/>
  <c r="G132" i="12"/>
  <c r="F132" i="12"/>
  <c r="F176" i="12"/>
  <c r="G176" i="12"/>
  <c r="F121" i="12"/>
  <c r="G121" i="12"/>
  <c r="D156" i="12"/>
  <c r="E144" i="12"/>
  <c r="D200" i="12"/>
  <c r="E188" i="12"/>
  <c r="D145" i="12"/>
  <c r="E133" i="12"/>
  <c r="F165" i="12"/>
  <c r="G165" i="12"/>
  <c r="F99" i="12"/>
  <c r="G99" i="12"/>
  <c r="D189" i="12"/>
  <c r="E177" i="12"/>
  <c r="D123" i="12"/>
  <c r="E111" i="12"/>
  <c r="F110" i="12"/>
  <c r="G110" i="12"/>
  <c r="F143" i="12"/>
  <c r="G143" i="12"/>
  <c r="D134" i="12"/>
  <c r="E122" i="12"/>
  <c r="D167" i="12"/>
  <c r="E155" i="12"/>
  <c r="JP211" i="12"/>
  <c r="JP201" i="12"/>
  <c r="JP190" i="12"/>
  <c r="JP180" i="12"/>
  <c r="JP170" i="12"/>
  <c r="JP213" i="12"/>
  <c r="JP202" i="12"/>
  <c r="JP189" i="12"/>
  <c r="JP178" i="12"/>
  <c r="JP167" i="12"/>
  <c r="JP212" i="12"/>
  <c r="JP200" i="12"/>
  <c r="JP188" i="12"/>
  <c r="JP177" i="12"/>
  <c r="JP209" i="12"/>
  <c r="JP198" i="12"/>
  <c r="JP207" i="12"/>
  <c r="JP193" i="12"/>
  <c r="JP176" i="12"/>
  <c r="JP206" i="12"/>
  <c r="JP192" i="12"/>
  <c r="JP175" i="12"/>
  <c r="JP205" i="12"/>
  <c r="JP187" i="12"/>
  <c r="JP174" i="12"/>
  <c r="JP204" i="12"/>
  <c r="JP186" i="12"/>
  <c r="JP173" i="12"/>
  <c r="JP203" i="12"/>
  <c r="JP185" i="12"/>
  <c r="JP172" i="12"/>
  <c r="JP214" i="12"/>
  <c r="JP182" i="12"/>
  <c r="JP208" i="12"/>
  <c r="JP179" i="12"/>
  <c r="JP199" i="12"/>
  <c r="JP171" i="12"/>
  <c r="JP197" i="12"/>
  <c r="JP169" i="12"/>
  <c r="JP196" i="12"/>
  <c r="JP168" i="12"/>
  <c r="JP195" i="12"/>
  <c r="JP194" i="12"/>
  <c r="JP184" i="12"/>
  <c r="JP215" i="12"/>
  <c r="JP210" i="12"/>
  <c r="JP183" i="12"/>
  <c r="JP181" i="12"/>
  <c r="B45" i="15"/>
  <c r="AS152" i="12"/>
  <c r="AS117" i="12"/>
  <c r="AS129" i="12"/>
  <c r="AS140" i="12"/>
  <c r="CL78" i="12" l="1"/>
  <c r="CP77" i="12"/>
  <c r="CL90" i="12"/>
  <c r="CO77" i="12"/>
  <c r="GM13" i="12"/>
  <c r="GM25" i="12"/>
  <c r="CA78" i="12"/>
  <c r="BZ78" i="12"/>
  <c r="HB24" i="12"/>
  <c r="HB12" i="12"/>
  <c r="EW48" i="12"/>
  <c r="BW138" i="12"/>
  <c r="BZ126" i="12"/>
  <c r="CA126" i="12"/>
  <c r="CA102" i="12"/>
  <c r="BW115" i="12"/>
  <c r="BZ102" i="12"/>
  <c r="EW72" i="12"/>
  <c r="EI39" i="12"/>
  <c r="EH39" i="12"/>
  <c r="IU21" i="12"/>
  <c r="IU9" i="12"/>
  <c r="DA136" i="12"/>
  <c r="DE124" i="12"/>
  <c r="DD124" i="12"/>
  <c r="KZ163" i="12"/>
  <c r="KY163" i="12"/>
  <c r="KN6" i="12"/>
  <c r="BH139" i="12"/>
  <c r="BL127" i="12"/>
  <c r="BK127" i="12"/>
  <c r="HQ34" i="12"/>
  <c r="ET98" i="12"/>
  <c r="EX85" i="12"/>
  <c r="EW85" i="12"/>
  <c r="DD65" i="12"/>
  <c r="DA77" i="12"/>
  <c r="DE65" i="12"/>
  <c r="EW49" i="12"/>
  <c r="FX72" i="12"/>
  <c r="BL138" i="12"/>
  <c r="BH151" i="12"/>
  <c r="BK138" i="12"/>
  <c r="GM36" i="12"/>
  <c r="EX71" i="12"/>
  <c r="HB59" i="12"/>
  <c r="EX24" i="12"/>
  <c r="EW59" i="12"/>
  <c r="EX23" i="12"/>
  <c r="EX33" i="12"/>
  <c r="HQ11" i="12"/>
  <c r="HQ23" i="12"/>
  <c r="EX47" i="12"/>
  <c r="EW11" i="12"/>
  <c r="DA89" i="12"/>
  <c r="DE76" i="12"/>
  <c r="DD76" i="12"/>
  <c r="EX49" i="12"/>
  <c r="BZ149" i="12"/>
  <c r="CA149" i="12"/>
  <c r="LJ1" i="12"/>
  <c r="FX84" i="12"/>
  <c r="CL126" i="12"/>
  <c r="CO113" i="12"/>
  <c r="CP113" i="12"/>
  <c r="EW12" i="12"/>
  <c r="HB47" i="12"/>
  <c r="FM46" i="12"/>
  <c r="JJ20" i="12"/>
  <c r="JJ32" i="12" s="1"/>
  <c r="JJ45" i="12" s="1"/>
  <c r="JJ58" i="12" s="1"/>
  <c r="JJ8" i="12"/>
  <c r="EW47" i="12"/>
  <c r="EE111" i="12"/>
  <c r="EI98" i="12"/>
  <c r="EH98" i="12"/>
  <c r="FI97" i="12"/>
  <c r="EW13" i="12"/>
  <c r="ET74" i="12"/>
  <c r="EW62" i="12"/>
  <c r="EX62" i="12"/>
  <c r="EW84" i="12"/>
  <c r="IF10" i="12"/>
  <c r="IF22" i="12"/>
  <c r="EE87" i="12"/>
  <c r="EI74" i="12"/>
  <c r="EH74" i="12"/>
  <c r="DP88" i="12"/>
  <c r="DS75" i="12"/>
  <c r="DT75" i="12"/>
  <c r="EX58" i="12"/>
  <c r="GM60" i="12"/>
  <c r="CL149" i="12"/>
  <c r="CO136" i="12"/>
  <c r="CP136" i="12"/>
  <c r="EX84" i="12"/>
  <c r="FX61" i="12"/>
  <c r="EX37" i="12"/>
  <c r="EW10" i="12"/>
  <c r="EW25" i="12"/>
  <c r="IF33" i="12"/>
  <c r="FL58" i="12"/>
  <c r="EE75" i="12"/>
  <c r="EI63" i="12"/>
  <c r="EH63" i="12"/>
  <c r="BW150" i="12"/>
  <c r="BZ137" i="12"/>
  <c r="CA137" i="12"/>
  <c r="EW61" i="12"/>
  <c r="EE99" i="12"/>
  <c r="EH86" i="12"/>
  <c r="EI86" i="12"/>
  <c r="EX48" i="12"/>
  <c r="GM71" i="12"/>
  <c r="DA125" i="12"/>
  <c r="DE112" i="12"/>
  <c r="DD112" i="12"/>
  <c r="ET110" i="12"/>
  <c r="EW97" i="12"/>
  <c r="EX97" i="12"/>
  <c r="KV3" i="12"/>
  <c r="EW36" i="12"/>
  <c r="ET63" i="12"/>
  <c r="EX50" i="12"/>
  <c r="EW50" i="12"/>
  <c r="EW26" i="12"/>
  <c r="FX49" i="12"/>
  <c r="EE123" i="12"/>
  <c r="EI110" i="12"/>
  <c r="EH110" i="12"/>
  <c r="FM10" i="12"/>
  <c r="FM21" i="12"/>
  <c r="EX61" i="12"/>
  <c r="FL10" i="12"/>
  <c r="EX60" i="12"/>
  <c r="DS52" i="12"/>
  <c r="DT52" i="12"/>
  <c r="FX26" i="12"/>
  <c r="FX37" i="12"/>
  <c r="EX26" i="12"/>
  <c r="GM48" i="12"/>
  <c r="FI73" i="12"/>
  <c r="FM61" i="12"/>
  <c r="FL11" i="12"/>
  <c r="CL114" i="12"/>
  <c r="CO101" i="12"/>
  <c r="CP101" i="12"/>
  <c r="EX34" i="12"/>
  <c r="ET86" i="12"/>
  <c r="EW73" i="12"/>
  <c r="EX73" i="12"/>
  <c r="EX59" i="12"/>
  <c r="DP112" i="12"/>
  <c r="DS99" i="12"/>
  <c r="DT99" i="12"/>
  <c r="CL137" i="12"/>
  <c r="CP125" i="12"/>
  <c r="CO125" i="12"/>
  <c r="FI38" i="12"/>
  <c r="BK115" i="12"/>
  <c r="BH128" i="12"/>
  <c r="BL115" i="12"/>
  <c r="BH104" i="12"/>
  <c r="BL103" i="12"/>
  <c r="BH116" i="12"/>
  <c r="BK103" i="12"/>
  <c r="DT123" i="12"/>
  <c r="DS123" i="12"/>
  <c r="ET51" i="12"/>
  <c r="EW38" i="12"/>
  <c r="ET39" i="12"/>
  <c r="EX38" i="12"/>
  <c r="JY19" i="12"/>
  <c r="JY7" i="12"/>
  <c r="EX25" i="12"/>
  <c r="CA90" i="12"/>
  <c r="BW103" i="12"/>
  <c r="BZ90" i="12"/>
  <c r="BW91" i="12"/>
  <c r="HQ46" i="12"/>
  <c r="FI50" i="12"/>
  <c r="FI62" i="12"/>
  <c r="FM49" i="12"/>
  <c r="EW58" i="12"/>
  <c r="BK91" i="12"/>
  <c r="BL91" i="12"/>
  <c r="DA101" i="12"/>
  <c r="DE88" i="12"/>
  <c r="DD88" i="12"/>
  <c r="FI85" i="12"/>
  <c r="CP89" i="12"/>
  <c r="CL102" i="12"/>
  <c r="CO89" i="12"/>
  <c r="DP124" i="12"/>
  <c r="DS111" i="12"/>
  <c r="DT111" i="12"/>
  <c r="EW35" i="12"/>
  <c r="EX8" i="12"/>
  <c r="EW34" i="12"/>
  <c r="EX36" i="12"/>
  <c r="EW60" i="12"/>
  <c r="EW71" i="12"/>
  <c r="DP100" i="12"/>
  <c r="DS87" i="12"/>
  <c r="DT87" i="12"/>
  <c r="DS64" i="12"/>
  <c r="DP76" i="12"/>
  <c r="DP65" i="12"/>
  <c r="DT64" i="12"/>
  <c r="EX35" i="12"/>
  <c r="EX11" i="12"/>
  <c r="BL150" i="12"/>
  <c r="BK150" i="12"/>
  <c r="BW127" i="12"/>
  <c r="CA114" i="12"/>
  <c r="BZ114" i="12"/>
  <c r="HB35" i="12"/>
  <c r="EW23" i="12"/>
  <c r="DA113" i="12"/>
  <c r="DE100" i="12"/>
  <c r="DD100" i="12"/>
  <c r="EX72" i="12"/>
  <c r="EE64" i="12"/>
  <c r="EE52" i="12"/>
  <c r="EI51" i="12"/>
  <c r="EH51" i="12"/>
  <c r="F199" i="12"/>
  <c r="O156" i="12"/>
  <c r="S155" i="12"/>
  <c r="R155" i="12"/>
  <c r="S143" i="12"/>
  <c r="R143" i="12"/>
  <c r="AH154" i="12"/>
  <c r="AG154" i="12"/>
  <c r="AD143" i="12"/>
  <c r="AH142" i="12"/>
  <c r="AD155" i="12"/>
  <c r="AG142" i="12"/>
  <c r="FG43" i="12"/>
  <c r="G199" i="12"/>
  <c r="LK3" i="12"/>
  <c r="LY1" i="12"/>
  <c r="KY3" i="12"/>
  <c r="KU3" i="12"/>
  <c r="KZ3" i="12" s="1"/>
  <c r="KJ3" i="12"/>
  <c r="KF3" i="12"/>
  <c r="KK3" i="12" s="1"/>
  <c r="E245" i="12"/>
  <c r="C257" i="12"/>
  <c r="G233" i="12"/>
  <c r="F233" i="12"/>
  <c r="C260" i="12"/>
  <c r="C279" i="12"/>
  <c r="EZ56" i="12"/>
  <c r="FG95" i="12"/>
  <c r="EZ95" i="12"/>
  <c r="C268" i="12"/>
  <c r="E268" i="12" s="1"/>
  <c r="E256" i="12"/>
  <c r="FG82" i="12"/>
  <c r="G244" i="12"/>
  <c r="F244" i="12"/>
  <c r="G234" i="12"/>
  <c r="F234" i="12"/>
  <c r="DG134" i="12"/>
  <c r="DN134" i="12"/>
  <c r="CY147" i="12"/>
  <c r="CR147" i="12"/>
  <c r="C273" i="12"/>
  <c r="C258" i="12"/>
  <c r="E246" i="12"/>
  <c r="FG69" i="12"/>
  <c r="AV140" i="12"/>
  <c r="AW140" i="12"/>
  <c r="EZ69" i="12"/>
  <c r="EZ82" i="12"/>
  <c r="FG56" i="12"/>
  <c r="C262" i="12"/>
  <c r="D223" i="12"/>
  <c r="E211" i="12"/>
  <c r="AV152" i="12"/>
  <c r="AW152" i="12"/>
  <c r="EK121" i="12"/>
  <c r="ER121" i="12"/>
  <c r="AV129" i="12"/>
  <c r="AW129" i="12"/>
  <c r="E200" i="12"/>
  <c r="G200" i="12" s="1"/>
  <c r="D212" i="12"/>
  <c r="C265" i="12"/>
  <c r="AW117" i="12"/>
  <c r="AV117" i="12"/>
  <c r="F133" i="12"/>
  <c r="G133" i="12"/>
  <c r="D157" i="12"/>
  <c r="E145" i="12"/>
  <c r="G111" i="12"/>
  <c r="F111" i="12"/>
  <c r="G188" i="12"/>
  <c r="F188" i="12"/>
  <c r="F166" i="12"/>
  <c r="G166" i="12"/>
  <c r="D135" i="12"/>
  <c r="E123" i="12"/>
  <c r="F200" i="12"/>
  <c r="D190" i="12"/>
  <c r="E178" i="12"/>
  <c r="F155" i="12"/>
  <c r="G155" i="12"/>
  <c r="F177" i="12"/>
  <c r="G177" i="12"/>
  <c r="G144" i="12"/>
  <c r="F144" i="12"/>
  <c r="D179" i="12"/>
  <c r="E167" i="12"/>
  <c r="D201" i="12"/>
  <c r="E189" i="12"/>
  <c r="D168" i="12"/>
  <c r="E156" i="12"/>
  <c r="G122" i="12"/>
  <c r="F122" i="12"/>
  <c r="D146" i="12"/>
  <c r="E134" i="12"/>
  <c r="B47" i="15"/>
  <c r="AS153" i="12"/>
  <c r="AS141" i="12"/>
  <c r="AS130" i="12"/>
  <c r="FL47" i="12" l="1"/>
  <c r="FL45" i="12"/>
  <c r="IU33" i="12"/>
  <c r="FL33" i="12"/>
  <c r="FX62" i="12"/>
  <c r="DA126" i="12"/>
  <c r="DE113" i="12"/>
  <c r="DD113" i="12"/>
  <c r="FL23" i="12"/>
  <c r="FL22" i="12"/>
  <c r="FM59" i="12"/>
  <c r="FM71" i="12"/>
  <c r="FM23" i="12"/>
  <c r="GB59" i="12"/>
  <c r="BW139" i="12"/>
  <c r="CA127" i="12"/>
  <c r="BZ127" i="12"/>
  <c r="DT76" i="12"/>
  <c r="DP89" i="12"/>
  <c r="DS76" i="12"/>
  <c r="FM37" i="12"/>
  <c r="CL150" i="12"/>
  <c r="CO137" i="12"/>
  <c r="CP137" i="12"/>
  <c r="FL61" i="12"/>
  <c r="FX50" i="12"/>
  <c r="ET123" i="12"/>
  <c r="EX110" i="12"/>
  <c r="EW110" i="12"/>
  <c r="FL25" i="12"/>
  <c r="GM72" i="12"/>
  <c r="FL71" i="12"/>
  <c r="BZ115" i="12"/>
  <c r="CA115" i="12"/>
  <c r="BW128" i="12"/>
  <c r="GM37" i="12"/>
  <c r="GM26" i="12"/>
  <c r="GM84" i="12"/>
  <c r="MD163" i="12"/>
  <c r="MC163" i="12"/>
  <c r="LR6" i="12"/>
  <c r="JY8" i="12"/>
  <c r="JY20" i="12"/>
  <c r="JY32" i="12" s="1"/>
  <c r="JY45" i="12" s="1"/>
  <c r="JY58" i="12" s="1"/>
  <c r="FX73" i="12"/>
  <c r="EI52" i="12"/>
  <c r="EH52" i="12"/>
  <c r="FL37" i="12"/>
  <c r="CA91" i="12"/>
  <c r="BZ91" i="12"/>
  <c r="BH140" i="12"/>
  <c r="BK128" i="12"/>
  <c r="BL128" i="12"/>
  <c r="FI86" i="12"/>
  <c r="FL73" i="12"/>
  <c r="FM73" i="12"/>
  <c r="FX38" i="12"/>
  <c r="GA26" i="12"/>
  <c r="BZ150" i="12"/>
  <c r="CA150" i="12"/>
  <c r="IF46" i="12"/>
  <c r="HB71" i="12"/>
  <c r="GM49" i="12"/>
  <c r="DD77" i="12"/>
  <c r="DA78" i="12"/>
  <c r="DE77" i="12"/>
  <c r="DA90" i="12"/>
  <c r="BL139" i="12"/>
  <c r="BH152" i="12"/>
  <c r="BK139" i="12"/>
  <c r="ET99" i="12"/>
  <c r="EX86" i="12"/>
  <c r="EW86" i="12"/>
  <c r="HQ47" i="12"/>
  <c r="EE76" i="12"/>
  <c r="EE65" i="12"/>
  <c r="EI64" i="12"/>
  <c r="EH64" i="12"/>
  <c r="DP136" i="12"/>
  <c r="DV134" i="12" s="1"/>
  <c r="DT124" i="12"/>
  <c r="DS124" i="12"/>
  <c r="DA114" i="12"/>
  <c r="DE101" i="12"/>
  <c r="DD101" i="12"/>
  <c r="FI63" i="12"/>
  <c r="FM50" i="12"/>
  <c r="FL50" i="12"/>
  <c r="FM36" i="12"/>
  <c r="EI123" i="12"/>
  <c r="EH123" i="12"/>
  <c r="ET75" i="12"/>
  <c r="EW63" i="12"/>
  <c r="EX63" i="12"/>
  <c r="FL13" i="12"/>
  <c r="EE100" i="12"/>
  <c r="EH87" i="12"/>
  <c r="EI87" i="12"/>
  <c r="ET87" i="12"/>
  <c r="EW74" i="12"/>
  <c r="EX74" i="12"/>
  <c r="HB60" i="12"/>
  <c r="FX97" i="12"/>
  <c r="KN19" i="12"/>
  <c r="KN7" i="12"/>
  <c r="CA103" i="12"/>
  <c r="BW104" i="12"/>
  <c r="BW116" i="12"/>
  <c r="BZ103" i="12"/>
  <c r="FM60" i="12"/>
  <c r="FM25" i="12"/>
  <c r="FM48" i="12"/>
  <c r="DA137" i="12"/>
  <c r="DE125" i="12"/>
  <c r="DD125" i="12"/>
  <c r="EE124" i="12"/>
  <c r="EI111" i="12"/>
  <c r="EH111" i="12"/>
  <c r="FL59" i="12"/>
  <c r="BL151" i="12"/>
  <c r="BK151" i="12"/>
  <c r="HB13" i="12"/>
  <c r="HB25" i="12"/>
  <c r="CL91" i="12"/>
  <c r="CP90" i="12"/>
  <c r="CL103" i="12"/>
  <c r="CO90" i="12"/>
  <c r="IU22" i="12"/>
  <c r="IU10" i="12"/>
  <c r="DP101" i="12"/>
  <c r="DT88" i="12"/>
  <c r="DS88" i="12"/>
  <c r="DP113" i="12"/>
  <c r="DS100" i="12"/>
  <c r="DT100" i="12"/>
  <c r="FM47" i="12"/>
  <c r="CP102" i="12"/>
  <c r="CL115" i="12"/>
  <c r="CO102" i="12"/>
  <c r="EX39" i="12"/>
  <c r="EW39" i="12"/>
  <c r="FL36" i="12"/>
  <c r="DP125" i="12"/>
  <c r="DS112" i="12"/>
  <c r="DT112" i="12"/>
  <c r="FL46" i="12"/>
  <c r="GM61" i="12"/>
  <c r="FL12" i="12"/>
  <c r="GA45" i="12"/>
  <c r="FL24" i="12"/>
  <c r="HB36" i="12"/>
  <c r="DT65" i="12"/>
  <c r="DS65" i="12"/>
  <c r="DP77" i="12"/>
  <c r="FI74" i="12"/>
  <c r="FL62" i="12"/>
  <c r="FM62" i="12"/>
  <c r="FM12" i="12"/>
  <c r="FM26" i="12"/>
  <c r="FM34" i="12"/>
  <c r="EE112" i="12"/>
  <c r="EI99" i="12"/>
  <c r="EH99" i="12"/>
  <c r="EE88" i="12"/>
  <c r="EI75" i="12"/>
  <c r="EH75" i="12"/>
  <c r="CP149" i="12"/>
  <c r="CO149" i="12"/>
  <c r="FM13" i="12"/>
  <c r="IF34" i="12"/>
  <c r="FM84" i="12"/>
  <c r="HQ35" i="12"/>
  <c r="GA60" i="12"/>
  <c r="ET111" i="12"/>
  <c r="EW98" i="12"/>
  <c r="EX98" i="12"/>
  <c r="FL35" i="12"/>
  <c r="CP78" i="12"/>
  <c r="CO78" i="12"/>
  <c r="FM45" i="12"/>
  <c r="FM72" i="12"/>
  <c r="HQ59" i="12"/>
  <c r="ET64" i="12"/>
  <c r="ET52" i="12"/>
  <c r="EX51" i="12"/>
  <c r="EW51" i="12"/>
  <c r="FL26" i="12"/>
  <c r="FM11" i="12"/>
  <c r="FL60" i="12"/>
  <c r="FL48" i="12"/>
  <c r="GB12" i="12"/>
  <c r="FM35" i="12"/>
  <c r="IF11" i="12"/>
  <c r="IF23" i="12"/>
  <c r="FL84" i="12"/>
  <c r="JJ21" i="12"/>
  <c r="JJ9" i="12"/>
  <c r="LO163" i="12"/>
  <c r="LN163" i="12"/>
  <c r="LC6" i="12"/>
  <c r="HQ24" i="12"/>
  <c r="HQ12" i="12"/>
  <c r="FI98" i="12"/>
  <c r="FL85" i="12"/>
  <c r="FM85" i="12"/>
  <c r="BL104" i="12"/>
  <c r="BK104" i="12"/>
  <c r="FM58" i="12"/>
  <c r="HB48" i="12"/>
  <c r="FL72" i="12"/>
  <c r="FL49" i="12"/>
  <c r="BL116" i="12"/>
  <c r="BH129" i="12"/>
  <c r="BK116" i="12"/>
  <c r="BH117" i="12"/>
  <c r="FI39" i="12"/>
  <c r="FI51" i="12"/>
  <c r="FL38" i="12"/>
  <c r="FM38" i="12"/>
  <c r="CL127" i="12"/>
  <c r="CO114" i="12"/>
  <c r="CP114" i="12"/>
  <c r="FL34" i="12"/>
  <c r="FI110" i="12"/>
  <c r="FM97" i="12"/>
  <c r="FL97" i="12"/>
  <c r="CL138" i="12"/>
  <c r="CP126" i="12"/>
  <c r="CO126" i="12"/>
  <c r="DE89" i="12"/>
  <c r="DA102" i="12"/>
  <c r="DD89" i="12"/>
  <c r="FX85" i="12"/>
  <c r="GA72" i="12"/>
  <c r="DA149" i="12"/>
  <c r="DD136" i="12"/>
  <c r="DE136" i="12"/>
  <c r="FM24" i="12"/>
  <c r="BW151" i="12"/>
  <c r="BZ138" i="12"/>
  <c r="CA138" i="12"/>
  <c r="S156" i="12"/>
  <c r="R156" i="12"/>
  <c r="AD156" i="12"/>
  <c r="AH155" i="12"/>
  <c r="AG155" i="12"/>
  <c r="AH143" i="12"/>
  <c r="AG143" i="12"/>
  <c r="FO82" i="12"/>
  <c r="LZ3" i="12"/>
  <c r="MN1" i="12"/>
  <c r="LJ3" i="12"/>
  <c r="LO3" i="12" s="1"/>
  <c r="LN3" i="12"/>
  <c r="F268" i="12"/>
  <c r="G268" i="12"/>
  <c r="FG108" i="12"/>
  <c r="EZ108" i="12"/>
  <c r="D224" i="12"/>
  <c r="E212" i="12"/>
  <c r="FV82" i="12"/>
  <c r="G246" i="12"/>
  <c r="F246" i="12"/>
  <c r="E201" i="12"/>
  <c r="F201" i="12" s="1"/>
  <c r="D213" i="12"/>
  <c r="C270" i="12"/>
  <c r="E270" i="12" s="1"/>
  <c r="E258" i="12"/>
  <c r="FV69" i="12"/>
  <c r="F256" i="12"/>
  <c r="G256" i="12"/>
  <c r="AV130" i="12"/>
  <c r="AW130" i="12"/>
  <c r="FV56" i="12"/>
  <c r="E257" i="12"/>
  <c r="C269" i="12"/>
  <c r="E269" i="12" s="1"/>
  <c r="AV141" i="12"/>
  <c r="AW141" i="12"/>
  <c r="C277" i="12"/>
  <c r="F245" i="12"/>
  <c r="G245" i="12"/>
  <c r="FO43" i="12"/>
  <c r="C274" i="12"/>
  <c r="DN147" i="12"/>
  <c r="DG147" i="12"/>
  <c r="FO69" i="12"/>
  <c r="G211" i="12"/>
  <c r="F211" i="12"/>
  <c r="AW153" i="12"/>
  <c r="AV153" i="12"/>
  <c r="D235" i="12"/>
  <c r="E223" i="12"/>
  <c r="FV95" i="12"/>
  <c r="FO95" i="12"/>
  <c r="FO56" i="12"/>
  <c r="C272" i="12"/>
  <c r="F156" i="12"/>
  <c r="G156" i="12"/>
  <c r="G189" i="12"/>
  <c r="F189" i="12"/>
  <c r="G178" i="12"/>
  <c r="F178" i="12"/>
  <c r="D202" i="12"/>
  <c r="E190" i="12"/>
  <c r="F167" i="12"/>
  <c r="G167" i="12"/>
  <c r="D180" i="12"/>
  <c r="E168" i="12"/>
  <c r="F145" i="12"/>
  <c r="G145" i="12"/>
  <c r="D191" i="12"/>
  <c r="E179" i="12"/>
  <c r="D169" i="12"/>
  <c r="E157" i="12"/>
  <c r="G134" i="12"/>
  <c r="F134" i="12"/>
  <c r="F123" i="12"/>
  <c r="G123" i="12"/>
  <c r="D158" i="12"/>
  <c r="E146" i="12"/>
  <c r="D147" i="12"/>
  <c r="E135" i="12"/>
  <c r="B49" i="15"/>
  <c r="AS142" i="12"/>
  <c r="AS143" i="12" s="1"/>
  <c r="AS154" i="12"/>
  <c r="HQ36" i="12" l="1"/>
  <c r="FX110" i="12"/>
  <c r="GB97" i="12"/>
  <c r="GA97" i="12"/>
  <c r="FX98" i="12"/>
  <c r="GA85" i="12"/>
  <c r="GB85" i="12"/>
  <c r="FI111" i="12"/>
  <c r="FM98" i="12"/>
  <c r="FL98" i="12"/>
  <c r="GM73" i="12"/>
  <c r="GP61" i="12"/>
  <c r="DE149" i="12"/>
  <c r="DD149" i="12"/>
  <c r="FL39" i="12"/>
  <c r="FM39" i="12"/>
  <c r="HQ25" i="12"/>
  <c r="HQ13" i="12"/>
  <c r="IF35" i="12"/>
  <c r="EE101" i="12"/>
  <c r="EI88" i="12"/>
  <c r="EH88" i="12"/>
  <c r="HB49" i="12"/>
  <c r="DP126" i="12"/>
  <c r="DS113" i="12"/>
  <c r="DT113" i="12"/>
  <c r="GA84" i="12"/>
  <c r="EE113" i="12"/>
  <c r="EH100" i="12"/>
  <c r="EI100" i="12"/>
  <c r="GA71" i="12"/>
  <c r="GB26" i="12"/>
  <c r="GB61" i="12"/>
  <c r="GM97" i="12"/>
  <c r="GA61" i="12"/>
  <c r="BZ139" i="12"/>
  <c r="CA139" i="12"/>
  <c r="BW152" i="12"/>
  <c r="GB46" i="12"/>
  <c r="GB72" i="12"/>
  <c r="CL151" i="12"/>
  <c r="CO138" i="12"/>
  <c r="CP138" i="12"/>
  <c r="GB36" i="12"/>
  <c r="LC19" i="12"/>
  <c r="LC7" i="12"/>
  <c r="GP48" i="12"/>
  <c r="IU34" i="12"/>
  <c r="EE136" i="12"/>
  <c r="EI124" i="12"/>
  <c r="EH124" i="12"/>
  <c r="GB23" i="12"/>
  <c r="ET112" i="12"/>
  <c r="EW99" i="12"/>
  <c r="EX99" i="12"/>
  <c r="FX39" i="12"/>
  <c r="FX51" i="12"/>
  <c r="GB38" i="12"/>
  <c r="GA38" i="12"/>
  <c r="FX86" i="12"/>
  <c r="GA73" i="12"/>
  <c r="GB73" i="12"/>
  <c r="GB71" i="12"/>
  <c r="CP150" i="12"/>
  <c r="CO150" i="12"/>
  <c r="IU46" i="12"/>
  <c r="IF24" i="12"/>
  <c r="IF12" i="12"/>
  <c r="GB10" i="12"/>
  <c r="BH141" i="12"/>
  <c r="BH130" i="12"/>
  <c r="BL129" i="12"/>
  <c r="BK129" i="12"/>
  <c r="EW52" i="12"/>
  <c r="EX52" i="12"/>
  <c r="ET124" i="12"/>
  <c r="EW111" i="12"/>
  <c r="EX111" i="12"/>
  <c r="EE125" i="12"/>
  <c r="EI112" i="12"/>
  <c r="EH112" i="12"/>
  <c r="GQ48" i="12"/>
  <c r="HB72" i="12"/>
  <c r="GP36" i="12"/>
  <c r="GM38" i="12"/>
  <c r="GQ26" i="12"/>
  <c r="EX123" i="12"/>
  <c r="EW123" i="12"/>
  <c r="GA34" i="12"/>
  <c r="MS163" i="12"/>
  <c r="MR163" i="12"/>
  <c r="MG6" i="12"/>
  <c r="IU23" i="12"/>
  <c r="IU11" i="12"/>
  <c r="GD69" i="12"/>
  <c r="FI123" i="12"/>
  <c r="FM110" i="12"/>
  <c r="FL110" i="12"/>
  <c r="GA58" i="12"/>
  <c r="JJ10" i="12"/>
  <c r="JJ22" i="12"/>
  <c r="GA59" i="12"/>
  <c r="DT77" i="12"/>
  <c r="DP78" i="12"/>
  <c r="DP90" i="12"/>
  <c r="DS77" i="12"/>
  <c r="CL128" i="12"/>
  <c r="CP115" i="12"/>
  <c r="CO115" i="12"/>
  <c r="GB24" i="12"/>
  <c r="CA116" i="12"/>
  <c r="BW117" i="12"/>
  <c r="BW129" i="12"/>
  <c r="BZ116" i="12"/>
  <c r="FI75" i="12"/>
  <c r="FL63" i="12"/>
  <c r="FM63" i="12"/>
  <c r="EE77" i="12"/>
  <c r="EH65" i="12"/>
  <c r="EI65" i="12"/>
  <c r="GM62" i="12"/>
  <c r="GP49" i="12"/>
  <c r="IF59" i="12"/>
  <c r="FI99" i="12"/>
  <c r="FL86" i="12"/>
  <c r="FM86" i="12"/>
  <c r="LR19" i="12"/>
  <c r="LR7" i="12"/>
  <c r="CA128" i="12"/>
  <c r="BZ128" i="12"/>
  <c r="BW140" i="12"/>
  <c r="GB37" i="12"/>
  <c r="GA11" i="12"/>
  <c r="DA138" i="12"/>
  <c r="DE126" i="12"/>
  <c r="DD126" i="12"/>
  <c r="HB61" i="12"/>
  <c r="ET76" i="12"/>
  <c r="ET65" i="12"/>
  <c r="EW64" i="12"/>
  <c r="EX64" i="12"/>
  <c r="CL104" i="12"/>
  <c r="CO103" i="12"/>
  <c r="CP103" i="12"/>
  <c r="CL116" i="12"/>
  <c r="GM50" i="12"/>
  <c r="GQ37" i="12"/>
  <c r="CA151" i="12"/>
  <c r="BZ151" i="12"/>
  <c r="CL139" i="12"/>
  <c r="CP127" i="12"/>
  <c r="CO127" i="12"/>
  <c r="GB60" i="12"/>
  <c r="JJ33" i="12"/>
  <c r="GB11" i="12"/>
  <c r="CP91" i="12"/>
  <c r="CO91" i="12"/>
  <c r="BZ104" i="12"/>
  <c r="CA104" i="12"/>
  <c r="ET88" i="12"/>
  <c r="EW75" i="12"/>
  <c r="EX75" i="12"/>
  <c r="EE89" i="12"/>
  <c r="EH76" i="12"/>
  <c r="EI76" i="12"/>
  <c r="GA37" i="12"/>
  <c r="GB49" i="12"/>
  <c r="BL117" i="12"/>
  <c r="BK117" i="12"/>
  <c r="GQ13" i="12"/>
  <c r="AW143" i="12"/>
  <c r="AV143" i="12"/>
  <c r="GA48" i="12"/>
  <c r="GA36" i="12"/>
  <c r="HQ71" i="12"/>
  <c r="ET100" i="12"/>
  <c r="EW87" i="12"/>
  <c r="EX87" i="12"/>
  <c r="BL152" i="12"/>
  <c r="BK152" i="12"/>
  <c r="GM85" i="12"/>
  <c r="FX63" i="12"/>
  <c r="GB50" i="12"/>
  <c r="GA50" i="12"/>
  <c r="DP102" i="12"/>
  <c r="DS89" i="12"/>
  <c r="DT89" i="12"/>
  <c r="GB35" i="12"/>
  <c r="GA49" i="12"/>
  <c r="DD78" i="12"/>
  <c r="DE78" i="12"/>
  <c r="IF47" i="12"/>
  <c r="KN20" i="12"/>
  <c r="KN32" i="12" s="1"/>
  <c r="KN45" i="12" s="1"/>
  <c r="KN58" i="12" s="1"/>
  <c r="KN8" i="12"/>
  <c r="JY21" i="12"/>
  <c r="JY9" i="12"/>
  <c r="GP58" i="12"/>
  <c r="DE102" i="12"/>
  <c r="DA115" i="12"/>
  <c r="DD102" i="12"/>
  <c r="GQ33" i="12"/>
  <c r="DP137" i="12"/>
  <c r="DT125" i="12"/>
  <c r="DS125" i="12"/>
  <c r="DP114" i="12"/>
  <c r="DT101" i="12"/>
  <c r="DS101" i="12"/>
  <c r="DA150" i="12"/>
  <c r="DD137" i="12"/>
  <c r="DE137" i="12"/>
  <c r="DA127" i="12"/>
  <c r="DD114" i="12"/>
  <c r="DE114" i="12"/>
  <c r="HB84" i="12"/>
  <c r="GA47" i="12"/>
  <c r="FX74" i="12"/>
  <c r="GB62" i="12"/>
  <c r="GA62" i="12"/>
  <c r="DP149" i="12"/>
  <c r="DS136" i="12"/>
  <c r="DT136" i="12"/>
  <c r="FI87" i="12"/>
  <c r="FL74" i="12"/>
  <c r="FM74" i="12"/>
  <c r="GP47" i="12"/>
  <c r="GB25" i="12"/>
  <c r="GB13" i="12"/>
  <c r="GB47" i="12"/>
  <c r="GQ47" i="12"/>
  <c r="GA22" i="12"/>
  <c r="GA33" i="12"/>
  <c r="GB48" i="12"/>
  <c r="GB45" i="12"/>
  <c r="GA23" i="12"/>
  <c r="GA13" i="12"/>
  <c r="GB22" i="12"/>
  <c r="GB21" i="12"/>
  <c r="GA25" i="12"/>
  <c r="GP46" i="12"/>
  <c r="EC134" i="12"/>
  <c r="FI64" i="12"/>
  <c r="FI52" i="12"/>
  <c r="FM51" i="12"/>
  <c r="FL51" i="12"/>
  <c r="GB34" i="12"/>
  <c r="HQ48" i="12"/>
  <c r="GQ23" i="12"/>
  <c r="HB37" i="12"/>
  <c r="HB26" i="12"/>
  <c r="GA35" i="12"/>
  <c r="GA12" i="12"/>
  <c r="GB84" i="12"/>
  <c r="HQ60" i="12"/>
  <c r="DD90" i="12"/>
  <c r="DA91" i="12"/>
  <c r="DE90" i="12"/>
  <c r="DA103" i="12"/>
  <c r="GB58" i="12"/>
  <c r="BL140" i="12"/>
  <c r="BH153" i="12"/>
  <c r="BK140" i="12"/>
  <c r="GP71" i="12"/>
  <c r="GA46" i="12"/>
  <c r="GA24" i="12"/>
  <c r="AH156" i="12"/>
  <c r="AG156" i="12"/>
  <c r="LY3" i="12"/>
  <c r="MD3" i="12" s="1"/>
  <c r="MC3" i="12"/>
  <c r="MO3" i="12"/>
  <c r="G201" i="12"/>
  <c r="GK69" i="12"/>
  <c r="E202" i="12"/>
  <c r="G202" i="12" s="1"/>
  <c r="D214" i="12"/>
  <c r="GK56" i="12"/>
  <c r="GK43" i="12"/>
  <c r="AW142" i="12"/>
  <c r="AV142" i="12"/>
  <c r="D225" i="12"/>
  <c r="E213" i="12"/>
  <c r="FO108" i="12"/>
  <c r="FV108" i="12"/>
  <c r="EK134" i="12"/>
  <c r="ER134" i="12"/>
  <c r="DV147" i="12"/>
  <c r="EC147" i="12"/>
  <c r="GD95" i="12"/>
  <c r="GK95" i="12"/>
  <c r="G212" i="12"/>
  <c r="F212" i="12"/>
  <c r="GK82" i="12"/>
  <c r="G269" i="12"/>
  <c r="F269" i="12"/>
  <c r="D236" i="12"/>
  <c r="E224" i="12"/>
  <c r="G257" i="12"/>
  <c r="F257" i="12"/>
  <c r="F258" i="12"/>
  <c r="G258" i="12"/>
  <c r="G223" i="12"/>
  <c r="F223" i="12"/>
  <c r="G270" i="12"/>
  <c r="F270" i="12"/>
  <c r="GD82" i="12"/>
  <c r="AW154" i="12"/>
  <c r="AV154" i="12"/>
  <c r="D247" i="12"/>
  <c r="E235" i="12"/>
  <c r="GD56" i="12"/>
  <c r="FG121" i="12"/>
  <c r="EZ121" i="12"/>
  <c r="F135" i="12"/>
  <c r="G135" i="12"/>
  <c r="G179" i="12"/>
  <c r="F179" i="12"/>
  <c r="F190" i="12"/>
  <c r="G190" i="12"/>
  <c r="F157" i="12"/>
  <c r="G157" i="12"/>
  <c r="D170" i="12"/>
  <c r="E158" i="12"/>
  <c r="F146" i="12"/>
  <c r="G146" i="12"/>
  <c r="G168" i="12"/>
  <c r="F168" i="12"/>
  <c r="D159" i="12"/>
  <c r="E147" i="12"/>
  <c r="D192" i="12"/>
  <c r="E180" i="12"/>
  <c r="D181" i="12"/>
  <c r="E169" i="12"/>
  <c r="D203" i="12"/>
  <c r="E191" i="12"/>
  <c r="B51" i="15"/>
  <c r="AS155" i="12"/>
  <c r="AS156" i="12" s="1"/>
  <c r="HQ37" i="12" l="1"/>
  <c r="HQ26" i="12"/>
  <c r="F202" i="12"/>
  <c r="GP12" i="12"/>
  <c r="HE24" i="12"/>
  <c r="IF60" i="12"/>
  <c r="DS102" i="12"/>
  <c r="DT102" i="12"/>
  <c r="DP115" i="12"/>
  <c r="GP37" i="12"/>
  <c r="ET77" i="12"/>
  <c r="EW65" i="12"/>
  <c r="EX65" i="12"/>
  <c r="GM74" i="12"/>
  <c r="GP62" i="12"/>
  <c r="GQ62" i="12"/>
  <c r="CA117" i="12"/>
  <c r="BZ117" i="12"/>
  <c r="GP24" i="12"/>
  <c r="GM39" i="12"/>
  <c r="GM51" i="12"/>
  <c r="GP38" i="12"/>
  <c r="GQ38" i="12"/>
  <c r="ET136" i="12"/>
  <c r="EX124" i="12"/>
  <c r="EW124" i="12"/>
  <c r="IU59" i="12"/>
  <c r="FX99" i="12"/>
  <c r="GA86" i="12"/>
  <c r="GB86" i="12"/>
  <c r="IU47" i="12"/>
  <c r="GQ11" i="12"/>
  <c r="GM86" i="12"/>
  <c r="GP73" i="12"/>
  <c r="GQ73" i="12"/>
  <c r="ET89" i="12"/>
  <c r="EX76" i="12"/>
  <c r="EW76" i="12"/>
  <c r="GP25" i="12"/>
  <c r="EE114" i="12"/>
  <c r="EI101" i="12"/>
  <c r="EH101" i="12"/>
  <c r="FX123" i="12"/>
  <c r="GA110" i="12"/>
  <c r="GB110" i="12"/>
  <c r="HB50" i="12"/>
  <c r="DS78" i="12"/>
  <c r="DT78" i="12"/>
  <c r="HQ72" i="12"/>
  <c r="GQ12" i="12"/>
  <c r="FM52" i="12"/>
  <c r="FL52" i="12"/>
  <c r="GP22" i="12"/>
  <c r="FX87" i="12"/>
  <c r="GA74" i="12"/>
  <c r="GB74" i="12"/>
  <c r="HB97" i="12"/>
  <c r="JY22" i="12"/>
  <c r="JY10" i="12"/>
  <c r="FX75" i="12"/>
  <c r="GB63" i="12"/>
  <c r="GA63" i="12"/>
  <c r="ET113" i="12"/>
  <c r="EX100" i="12"/>
  <c r="EW100" i="12"/>
  <c r="GQ45" i="12"/>
  <c r="CL152" i="12"/>
  <c r="CP139" i="12"/>
  <c r="CO139" i="12"/>
  <c r="HB73" i="12"/>
  <c r="FL123" i="12"/>
  <c r="FM123" i="12"/>
  <c r="GP13" i="12"/>
  <c r="FX64" i="12"/>
  <c r="FX52" i="12"/>
  <c r="GB51" i="12"/>
  <c r="GA51" i="12"/>
  <c r="HE11" i="12"/>
  <c r="GP35" i="12"/>
  <c r="GQ59" i="12"/>
  <c r="FI124" i="12"/>
  <c r="FM111" i="12"/>
  <c r="FL111" i="12"/>
  <c r="EE102" i="12"/>
  <c r="EI89" i="12"/>
  <c r="EH89" i="12"/>
  <c r="HE47" i="12"/>
  <c r="GP34" i="12"/>
  <c r="FI76" i="12"/>
  <c r="FI65" i="12"/>
  <c r="FL64" i="12"/>
  <c r="FM64" i="12"/>
  <c r="FI100" i="12"/>
  <c r="FL87" i="12"/>
  <c r="FM87" i="12"/>
  <c r="JY33" i="12"/>
  <c r="GQ72" i="12"/>
  <c r="ET101" i="12"/>
  <c r="EW88" i="12"/>
  <c r="EX88" i="12"/>
  <c r="GP59" i="12"/>
  <c r="CP116" i="12"/>
  <c r="CL129" i="12"/>
  <c r="CO116" i="12"/>
  <c r="CL117" i="12"/>
  <c r="FI112" i="12"/>
  <c r="FL99" i="12"/>
  <c r="FM99" i="12"/>
  <c r="EE78" i="12"/>
  <c r="EE90" i="12"/>
  <c r="EH77" i="12"/>
  <c r="EI77" i="12"/>
  <c r="IU24" i="12"/>
  <c r="IU12" i="12"/>
  <c r="GA39" i="12"/>
  <c r="GB39" i="12"/>
  <c r="GQ35" i="12"/>
  <c r="DP138" i="12"/>
  <c r="DT126" i="12"/>
  <c r="DS126" i="12"/>
  <c r="HQ49" i="12"/>
  <c r="DA151" i="12"/>
  <c r="DD138" i="12"/>
  <c r="DE138" i="12"/>
  <c r="BL153" i="12"/>
  <c r="BK153" i="12"/>
  <c r="CP151" i="12"/>
  <c r="CO151" i="12"/>
  <c r="DP127" i="12"/>
  <c r="DT114" i="12"/>
  <c r="DS114" i="12"/>
  <c r="GQ36" i="12"/>
  <c r="GP72" i="12"/>
  <c r="GP60" i="12"/>
  <c r="IU35" i="12"/>
  <c r="GQ46" i="12"/>
  <c r="IF48" i="12"/>
  <c r="LR8" i="12"/>
  <c r="LR20" i="12"/>
  <c r="LR32" i="12" s="1"/>
  <c r="LR45" i="12" s="1"/>
  <c r="LR58" i="12" s="1"/>
  <c r="DD150" i="12"/>
  <c r="DE150" i="12"/>
  <c r="HF11" i="12"/>
  <c r="HF71" i="12"/>
  <c r="GM63" i="12"/>
  <c r="GP50" i="12"/>
  <c r="GQ50" i="12"/>
  <c r="GP23" i="12"/>
  <c r="KN21" i="12"/>
  <c r="KN9" i="12"/>
  <c r="GM98" i="12"/>
  <c r="GP85" i="12"/>
  <c r="GQ85" i="12"/>
  <c r="HF12" i="12"/>
  <c r="GQ60" i="12"/>
  <c r="CA140" i="12"/>
  <c r="BW153" i="12"/>
  <c r="BZ140" i="12"/>
  <c r="CL140" i="12"/>
  <c r="CP128" i="12"/>
  <c r="CO128" i="12"/>
  <c r="HB85" i="12"/>
  <c r="EE137" i="12"/>
  <c r="EI125" i="12"/>
  <c r="EH125" i="12"/>
  <c r="IF13" i="12"/>
  <c r="IF25" i="12"/>
  <c r="LC8" i="12"/>
  <c r="LC20" i="12"/>
  <c r="LC32" i="12" s="1"/>
  <c r="LC45" i="12" s="1"/>
  <c r="LC58" i="12" s="1"/>
  <c r="GQ58" i="12"/>
  <c r="GQ84" i="12"/>
  <c r="EE126" i="12"/>
  <c r="EH113" i="12"/>
  <c r="EI113" i="12"/>
  <c r="HF36" i="12"/>
  <c r="FX111" i="12"/>
  <c r="GB98" i="12"/>
  <c r="GA98" i="12"/>
  <c r="CA129" i="12"/>
  <c r="BW141" i="12"/>
  <c r="BZ129" i="12"/>
  <c r="BW130" i="12"/>
  <c r="HF23" i="12"/>
  <c r="HQ84" i="12"/>
  <c r="DA104" i="12"/>
  <c r="DE103" i="12"/>
  <c r="DA116" i="12"/>
  <c r="DD103" i="12"/>
  <c r="DE91" i="12"/>
  <c r="DD91" i="12"/>
  <c r="HQ61" i="12"/>
  <c r="GQ34" i="12"/>
  <c r="DA139" i="12"/>
  <c r="DD127" i="12"/>
  <c r="DE127" i="12"/>
  <c r="JJ46" i="12"/>
  <c r="CO104" i="12"/>
  <c r="CP104" i="12"/>
  <c r="IF71" i="12"/>
  <c r="FI88" i="12"/>
  <c r="FM75" i="12"/>
  <c r="FL75" i="12"/>
  <c r="JJ34" i="12"/>
  <c r="MG19" i="12"/>
  <c r="MG7" i="12"/>
  <c r="HF34" i="12"/>
  <c r="BL130" i="12"/>
  <c r="BK130" i="12"/>
  <c r="BH142" i="12"/>
  <c r="IF36" i="12"/>
  <c r="GQ25" i="12"/>
  <c r="EE149" i="12"/>
  <c r="EI136" i="12"/>
  <c r="EH136" i="12"/>
  <c r="GP84" i="12"/>
  <c r="HE33" i="12"/>
  <c r="HF24" i="12"/>
  <c r="AV156" i="12"/>
  <c r="AW156" i="12"/>
  <c r="GQ24" i="12"/>
  <c r="HB38" i="12"/>
  <c r="DT149" i="12"/>
  <c r="DS149" i="12"/>
  <c r="GQ71" i="12"/>
  <c r="HF45" i="12"/>
  <c r="DP150" i="12"/>
  <c r="DS137" i="12"/>
  <c r="DT137" i="12"/>
  <c r="DD115" i="12"/>
  <c r="DA128" i="12"/>
  <c r="DE115" i="12"/>
  <c r="GP11" i="12"/>
  <c r="GQ49" i="12"/>
  <c r="DP91" i="12"/>
  <c r="DT90" i="12"/>
  <c r="DP103" i="12"/>
  <c r="DS90" i="12"/>
  <c r="JJ11" i="12"/>
  <c r="JJ23" i="12"/>
  <c r="GP26" i="12"/>
  <c r="BH154" i="12"/>
  <c r="BL141" i="12"/>
  <c r="BK141" i="12"/>
  <c r="ET125" i="12"/>
  <c r="EW112" i="12"/>
  <c r="EX112" i="12"/>
  <c r="HE35" i="12"/>
  <c r="CA152" i="12"/>
  <c r="BZ152" i="12"/>
  <c r="GM110" i="12"/>
  <c r="GQ97" i="12"/>
  <c r="GP97" i="12"/>
  <c r="HE49" i="12"/>
  <c r="HB62" i="12"/>
  <c r="GQ61" i="12"/>
  <c r="MR3" i="12"/>
  <c r="MN3" i="12"/>
  <c r="MS3" i="12" s="1"/>
  <c r="GS82" i="12"/>
  <c r="GZ56" i="12"/>
  <c r="GS56" i="12"/>
  <c r="GS43" i="12"/>
  <c r="E203" i="12"/>
  <c r="D215" i="12"/>
  <c r="D226" i="12"/>
  <c r="E214" i="12"/>
  <c r="G213" i="12"/>
  <c r="F213" i="12"/>
  <c r="FV121" i="12"/>
  <c r="FO121" i="12"/>
  <c r="D237" i="12"/>
  <c r="E225" i="12"/>
  <c r="D259" i="12"/>
  <c r="E247" i="12"/>
  <c r="GK108" i="12"/>
  <c r="GD108" i="12"/>
  <c r="GS95" i="12"/>
  <c r="GZ95" i="12"/>
  <c r="GS69" i="12"/>
  <c r="GZ69" i="12"/>
  <c r="GZ82" i="12"/>
  <c r="ER147" i="12"/>
  <c r="EK147" i="12"/>
  <c r="G224" i="12"/>
  <c r="F224" i="12"/>
  <c r="G235" i="12"/>
  <c r="F235" i="12"/>
  <c r="AW155" i="12"/>
  <c r="AV155" i="12"/>
  <c r="D248" i="12"/>
  <c r="E236" i="12"/>
  <c r="G158" i="12"/>
  <c r="F158" i="12"/>
  <c r="D204" i="12"/>
  <c r="E192" i="12"/>
  <c r="D182" i="12"/>
  <c r="E170" i="12"/>
  <c r="F180" i="12"/>
  <c r="G180" i="12"/>
  <c r="F147" i="12"/>
  <c r="G147" i="12"/>
  <c r="D171" i="12"/>
  <c r="E159" i="12"/>
  <c r="F191" i="12"/>
  <c r="G191" i="12"/>
  <c r="F203" i="12"/>
  <c r="G203" i="12"/>
  <c r="G169" i="12"/>
  <c r="F169" i="12"/>
  <c r="D193" i="12"/>
  <c r="E181" i="12"/>
  <c r="B53" i="15"/>
  <c r="HB74" i="12" l="1"/>
  <c r="HE62" i="12"/>
  <c r="HF62" i="12"/>
  <c r="HE59" i="12"/>
  <c r="EH149" i="12"/>
  <c r="EI149" i="12"/>
  <c r="MG8" i="12"/>
  <c r="MG20" i="12"/>
  <c r="MG32" i="12" s="1"/>
  <c r="MG45" i="12" s="1"/>
  <c r="MG58" i="12" s="1"/>
  <c r="IF84" i="12"/>
  <c r="HF59" i="12"/>
  <c r="BW142" i="12"/>
  <c r="CA130" i="12"/>
  <c r="BZ130" i="12"/>
  <c r="IU36" i="12"/>
  <c r="HF48" i="12"/>
  <c r="FX88" i="12"/>
  <c r="GB75" i="12"/>
  <c r="GA75" i="12"/>
  <c r="HQ38" i="12"/>
  <c r="DE104" i="12"/>
  <c r="DD104" i="12"/>
  <c r="FX100" i="12"/>
  <c r="GA87" i="12"/>
  <c r="GB87" i="12"/>
  <c r="GB123" i="12"/>
  <c r="GA123" i="12"/>
  <c r="HQ50" i="12"/>
  <c r="ET114" i="12"/>
  <c r="EX101" i="12"/>
  <c r="EW101" i="12"/>
  <c r="HQ73" i="12"/>
  <c r="HF49" i="12"/>
  <c r="JJ35" i="12"/>
  <c r="HF25" i="12"/>
  <c r="BZ141" i="12"/>
  <c r="BW154" i="12"/>
  <c r="CA141" i="12"/>
  <c r="EE138" i="12"/>
  <c r="EI126" i="12"/>
  <c r="EH126" i="12"/>
  <c r="CP140" i="12"/>
  <c r="CL153" i="12"/>
  <c r="CO140" i="12"/>
  <c r="HE25" i="12"/>
  <c r="HQ62" i="12"/>
  <c r="FI113" i="12"/>
  <c r="FL100" i="12"/>
  <c r="FM100" i="12"/>
  <c r="HQ85" i="12"/>
  <c r="IU60" i="12"/>
  <c r="ET149" i="12"/>
  <c r="EW136" i="12"/>
  <c r="EX136" i="12"/>
  <c r="DT115" i="12"/>
  <c r="DP128" i="12"/>
  <c r="DS115" i="12"/>
  <c r="HF13" i="12"/>
  <c r="IF61" i="12"/>
  <c r="IU48" i="12"/>
  <c r="ET137" i="12"/>
  <c r="EX125" i="12"/>
  <c r="EW125" i="12"/>
  <c r="JJ24" i="12"/>
  <c r="JJ12" i="12"/>
  <c r="HF22" i="12"/>
  <c r="HE23" i="12"/>
  <c r="EE150" i="12"/>
  <c r="EI137" i="12"/>
  <c r="EH137" i="12"/>
  <c r="HE46" i="12"/>
  <c r="CO129" i="12"/>
  <c r="CL130" i="12"/>
  <c r="CP129" i="12"/>
  <c r="CL141" i="12"/>
  <c r="JY11" i="12"/>
  <c r="JY23" i="12"/>
  <c r="ET102" i="12"/>
  <c r="EW89" i="12"/>
  <c r="EX89" i="12"/>
  <c r="DA129" i="12"/>
  <c r="DD116" i="12"/>
  <c r="DA117" i="12"/>
  <c r="DE116" i="12"/>
  <c r="IF37" i="12"/>
  <c r="IF26" i="12"/>
  <c r="IU13" i="12"/>
  <c r="IU25" i="12"/>
  <c r="DE128" i="12"/>
  <c r="DD128" i="12"/>
  <c r="DA140" i="12"/>
  <c r="IF49" i="12"/>
  <c r="JJ47" i="12"/>
  <c r="DA152" i="12"/>
  <c r="DE139" i="12"/>
  <c r="DD139" i="12"/>
  <c r="HE72" i="12"/>
  <c r="GM111" i="12"/>
  <c r="GQ98" i="12"/>
  <c r="GP98" i="12"/>
  <c r="HF35" i="12"/>
  <c r="GB52" i="12"/>
  <c r="GA52" i="12"/>
  <c r="JY34" i="12"/>
  <c r="EE127" i="12"/>
  <c r="EH114" i="12"/>
  <c r="EI114" i="12"/>
  <c r="GM87" i="12"/>
  <c r="GP74" i="12"/>
  <c r="GQ74" i="12"/>
  <c r="CP117" i="12"/>
  <c r="CO117" i="12"/>
  <c r="HF72" i="12"/>
  <c r="CA153" i="12"/>
  <c r="BZ153" i="12"/>
  <c r="KN10" i="12"/>
  <c r="KN22" i="12"/>
  <c r="HE71" i="12"/>
  <c r="HE60" i="12"/>
  <c r="EE91" i="12"/>
  <c r="EE103" i="12"/>
  <c r="EI90" i="12"/>
  <c r="EH90" i="12"/>
  <c r="FX76" i="12"/>
  <c r="FX65" i="12"/>
  <c r="GB64" i="12"/>
  <c r="GA64" i="12"/>
  <c r="HF61" i="12"/>
  <c r="FX112" i="12"/>
  <c r="GB99" i="12"/>
  <c r="GA99" i="12"/>
  <c r="FI125" i="12"/>
  <c r="FL112" i="12"/>
  <c r="FM112" i="12"/>
  <c r="HE22" i="12"/>
  <c r="HF21" i="12"/>
  <c r="DP104" i="12"/>
  <c r="DT103" i="12"/>
  <c r="DP116" i="12"/>
  <c r="DS103" i="12"/>
  <c r="BH143" i="12"/>
  <c r="BL142" i="12"/>
  <c r="BH155" i="12"/>
  <c r="BK142" i="12"/>
  <c r="HQ97" i="12"/>
  <c r="GM123" i="12"/>
  <c r="GQ110" i="12"/>
  <c r="GP110" i="12"/>
  <c r="HF26" i="12"/>
  <c r="HE36" i="12"/>
  <c r="JJ59" i="12"/>
  <c r="HE12" i="12"/>
  <c r="FX124" i="12"/>
  <c r="GB111" i="12"/>
  <c r="GA111" i="12"/>
  <c r="LC21" i="12"/>
  <c r="LC9" i="12"/>
  <c r="HB98" i="12"/>
  <c r="HF85" i="12"/>
  <c r="HE85" i="12"/>
  <c r="KN33" i="12"/>
  <c r="DP139" i="12"/>
  <c r="DT127" i="12"/>
  <c r="DS127" i="12"/>
  <c r="DP151" i="12"/>
  <c r="DT138" i="12"/>
  <c r="DS138" i="12"/>
  <c r="EH78" i="12"/>
  <c r="EI78" i="12"/>
  <c r="JY46" i="12"/>
  <c r="FI77" i="12"/>
  <c r="FL65" i="12"/>
  <c r="FM65" i="12"/>
  <c r="FI136" i="12"/>
  <c r="FL124" i="12"/>
  <c r="FM124" i="12"/>
  <c r="HE61" i="12"/>
  <c r="HE84" i="12"/>
  <c r="HE37" i="12"/>
  <c r="GM99" i="12"/>
  <c r="GP86" i="12"/>
  <c r="GQ86" i="12"/>
  <c r="GM64" i="12"/>
  <c r="GM52" i="12"/>
  <c r="GP51" i="12"/>
  <c r="GQ51" i="12"/>
  <c r="CP152" i="12"/>
  <c r="CO152" i="12"/>
  <c r="BL154" i="12"/>
  <c r="BK154" i="12"/>
  <c r="DS91" i="12"/>
  <c r="DT91" i="12"/>
  <c r="HE26" i="12"/>
  <c r="FI101" i="12"/>
  <c r="FL88" i="12"/>
  <c r="FM88" i="12"/>
  <c r="HE45" i="12"/>
  <c r="LR21" i="12"/>
  <c r="LR33" i="12" s="1"/>
  <c r="LR46" i="12" s="1"/>
  <c r="LR59" i="12" s="1"/>
  <c r="LR71" i="12" s="1"/>
  <c r="LR84" i="12" s="1"/>
  <c r="LR97" i="12" s="1"/>
  <c r="LR110" i="12" s="1"/>
  <c r="LR123" i="12" s="1"/>
  <c r="LR9" i="12"/>
  <c r="HF33" i="12"/>
  <c r="FI89" i="12"/>
  <c r="FL76" i="12"/>
  <c r="FM76" i="12"/>
  <c r="HE34" i="12"/>
  <c r="HB86" i="12"/>
  <c r="HF73" i="12"/>
  <c r="HE73" i="12"/>
  <c r="ET126" i="12"/>
  <c r="EW113" i="12"/>
  <c r="EX113" i="12"/>
  <c r="HF84" i="12"/>
  <c r="HF37" i="12"/>
  <c r="GQ39" i="12"/>
  <c r="GP39" i="12"/>
  <c r="ET78" i="12"/>
  <c r="ET90" i="12"/>
  <c r="EX77" i="12"/>
  <c r="EW77" i="12"/>
  <c r="IF72" i="12"/>
  <c r="EE115" i="12"/>
  <c r="EH102" i="12"/>
  <c r="EI102" i="12"/>
  <c r="DT150" i="12"/>
  <c r="DS150" i="12"/>
  <c r="HB39" i="12"/>
  <c r="HB51" i="12"/>
  <c r="HF38" i="12"/>
  <c r="HE38" i="12"/>
  <c r="HE48" i="12"/>
  <c r="GM75" i="12"/>
  <c r="GP63" i="12"/>
  <c r="GQ63" i="12"/>
  <c r="HF60" i="12"/>
  <c r="HF46" i="12"/>
  <c r="DE151" i="12"/>
  <c r="DD151" i="12"/>
  <c r="HF47" i="12"/>
  <c r="HB110" i="12"/>
  <c r="HE97" i="12"/>
  <c r="HF97" i="12"/>
  <c r="HE58" i="12"/>
  <c r="HF50" i="12"/>
  <c r="HB63" i="12"/>
  <c r="HE50" i="12"/>
  <c r="HE13" i="12"/>
  <c r="IU71" i="12"/>
  <c r="HO56" i="12"/>
  <c r="HO69" i="12"/>
  <c r="HH82" i="12"/>
  <c r="G214" i="12"/>
  <c r="F214" i="12"/>
  <c r="D238" i="12"/>
  <c r="E226" i="12"/>
  <c r="HO82" i="12"/>
  <c r="FG134" i="12"/>
  <c r="EZ134" i="12"/>
  <c r="GZ108" i="12"/>
  <c r="GS108" i="12"/>
  <c r="D227" i="12"/>
  <c r="E215" i="12"/>
  <c r="G236" i="12"/>
  <c r="F236" i="12"/>
  <c r="HH43" i="12"/>
  <c r="D260" i="12"/>
  <c r="E248" i="12"/>
  <c r="HH69" i="12"/>
  <c r="G225" i="12"/>
  <c r="F225" i="12"/>
  <c r="HH56" i="12"/>
  <c r="D249" i="12"/>
  <c r="E237" i="12"/>
  <c r="F247" i="12"/>
  <c r="G247" i="12"/>
  <c r="HO95" i="12"/>
  <c r="HH95" i="12"/>
  <c r="E204" i="12"/>
  <c r="F204" i="12" s="1"/>
  <c r="D216" i="12"/>
  <c r="GK121" i="12"/>
  <c r="GD121" i="12"/>
  <c r="D271" i="12"/>
  <c r="E271" i="12" s="1"/>
  <c r="E259" i="12"/>
  <c r="F181" i="12"/>
  <c r="G181" i="12"/>
  <c r="D194" i="12"/>
  <c r="E182" i="12"/>
  <c r="F192" i="12"/>
  <c r="G192" i="12"/>
  <c r="D205" i="12"/>
  <c r="E193" i="12"/>
  <c r="F170" i="12"/>
  <c r="G170" i="12"/>
  <c r="F159" i="12"/>
  <c r="G159" i="12"/>
  <c r="D183" i="12"/>
  <c r="E171" i="12"/>
  <c r="EX149" i="12" l="1"/>
  <c r="EW149" i="12"/>
  <c r="HT34" i="12"/>
  <c r="HU26" i="12"/>
  <c r="FX101" i="12"/>
  <c r="GA88" i="12"/>
  <c r="GB88" i="12"/>
  <c r="HU48" i="12"/>
  <c r="HB111" i="12"/>
  <c r="HF98" i="12"/>
  <c r="HE98" i="12"/>
  <c r="JJ71" i="12"/>
  <c r="DT104" i="12"/>
  <c r="DS104" i="12"/>
  <c r="FI137" i="12"/>
  <c r="FL125" i="12"/>
  <c r="FM125" i="12"/>
  <c r="IU61" i="12"/>
  <c r="HQ63" i="12"/>
  <c r="HT50" i="12"/>
  <c r="HU50" i="12"/>
  <c r="HU34" i="12"/>
  <c r="LC33" i="12"/>
  <c r="LC46" i="12" s="1"/>
  <c r="LC59" i="12" s="1"/>
  <c r="LC71" i="12" s="1"/>
  <c r="LC84" i="12" s="1"/>
  <c r="LC97" i="12" s="1"/>
  <c r="LC110" i="12" s="1"/>
  <c r="LC123" i="12" s="1"/>
  <c r="BL155" i="12"/>
  <c r="BH156" i="12"/>
  <c r="BK155" i="12"/>
  <c r="HT47" i="12"/>
  <c r="FX77" i="12"/>
  <c r="GA65" i="12"/>
  <c r="GB65" i="12"/>
  <c r="CO130" i="12"/>
  <c r="CP130" i="12"/>
  <c r="CL142" i="12"/>
  <c r="JJ13" i="12"/>
  <c r="JJ25" i="12"/>
  <c r="II48" i="12"/>
  <c r="HT61" i="12"/>
  <c r="HT26" i="12"/>
  <c r="HB75" i="12"/>
  <c r="HE63" i="12"/>
  <c r="HF63" i="12"/>
  <c r="GM88" i="12"/>
  <c r="GP75" i="12"/>
  <c r="GQ75" i="12"/>
  <c r="EE128" i="12"/>
  <c r="EH115" i="12"/>
  <c r="EI115" i="12"/>
  <c r="FI114" i="12"/>
  <c r="FL101" i="12"/>
  <c r="FM101" i="12"/>
  <c r="GM112" i="12"/>
  <c r="GQ99" i="12"/>
  <c r="GP99" i="12"/>
  <c r="FI78" i="12"/>
  <c r="FI90" i="12"/>
  <c r="FM77" i="12"/>
  <c r="FL77" i="12"/>
  <c r="FX89" i="12"/>
  <c r="GA76" i="12"/>
  <c r="GB76" i="12"/>
  <c r="JY47" i="12"/>
  <c r="JY60" i="12" s="1"/>
  <c r="JJ60" i="12"/>
  <c r="DE117" i="12"/>
  <c r="DD117" i="12"/>
  <c r="EI150" i="12"/>
  <c r="EH150" i="12"/>
  <c r="JJ36" i="12"/>
  <c r="IF73" i="12"/>
  <c r="CP153" i="12"/>
  <c r="CO153" i="12"/>
  <c r="HU61" i="12"/>
  <c r="HQ39" i="12"/>
  <c r="HQ51" i="12"/>
  <c r="HT38" i="12"/>
  <c r="HU38" i="12"/>
  <c r="IF38" i="12"/>
  <c r="CP141" i="12"/>
  <c r="CL154" i="12"/>
  <c r="CO141" i="12"/>
  <c r="HB99" i="12"/>
  <c r="HE86" i="12"/>
  <c r="HF86" i="12"/>
  <c r="LR10" i="12"/>
  <c r="LR22" i="12"/>
  <c r="LR34" i="12" s="1"/>
  <c r="LR47" i="12" s="1"/>
  <c r="LR60" i="12" s="1"/>
  <c r="LR72" i="12" s="1"/>
  <c r="LR85" i="12" s="1"/>
  <c r="LR98" i="12" s="1"/>
  <c r="LR111" i="12" s="1"/>
  <c r="LR124" i="12" s="1"/>
  <c r="LR136" i="12" s="1"/>
  <c r="LR149" i="12" s="1"/>
  <c r="DP152" i="12"/>
  <c r="DT139" i="12"/>
  <c r="DS139" i="12"/>
  <c r="BK143" i="12"/>
  <c r="BL143" i="12"/>
  <c r="HT23" i="12"/>
  <c r="HU47" i="12"/>
  <c r="GM124" i="12"/>
  <c r="GQ111" i="12"/>
  <c r="GP111" i="12"/>
  <c r="HU71" i="12"/>
  <c r="IU72" i="12"/>
  <c r="FI126" i="12"/>
  <c r="FL113" i="12"/>
  <c r="FM113" i="12"/>
  <c r="HQ86" i="12"/>
  <c r="HT73" i="12"/>
  <c r="HU73" i="12"/>
  <c r="EE139" i="12"/>
  <c r="EI127" i="12"/>
  <c r="EH127" i="12"/>
  <c r="JJ48" i="12"/>
  <c r="DT151" i="12"/>
  <c r="DS151" i="12"/>
  <c r="ET115" i="12"/>
  <c r="EX102" i="12"/>
  <c r="EW102" i="12"/>
  <c r="HU25" i="12"/>
  <c r="HF51" i="12"/>
  <c r="HB52" i="12"/>
  <c r="HB64" i="12"/>
  <c r="HE51" i="12"/>
  <c r="FX136" i="12"/>
  <c r="GB124" i="12"/>
  <c r="GA124" i="12"/>
  <c r="GQ123" i="12"/>
  <c r="GP123" i="12"/>
  <c r="HT12" i="12"/>
  <c r="FX125" i="12"/>
  <c r="GB112" i="12"/>
  <c r="GA112" i="12"/>
  <c r="DD129" i="12"/>
  <c r="DA141" i="12"/>
  <c r="DA130" i="12"/>
  <c r="DE129" i="12"/>
  <c r="JY35" i="12"/>
  <c r="HT72" i="12"/>
  <c r="HU46" i="12"/>
  <c r="HT59" i="12"/>
  <c r="HU60" i="12"/>
  <c r="HU59" i="12"/>
  <c r="IF97" i="12"/>
  <c r="HT36" i="12"/>
  <c r="HU35" i="12"/>
  <c r="HT48" i="12"/>
  <c r="HU58" i="12"/>
  <c r="HT24" i="12"/>
  <c r="HU45" i="12"/>
  <c r="HU13" i="12"/>
  <c r="HT25" i="12"/>
  <c r="II6" i="12"/>
  <c r="HT13" i="12"/>
  <c r="ET91" i="12"/>
  <c r="ET103" i="12"/>
  <c r="EW90" i="12"/>
  <c r="EX90" i="12"/>
  <c r="HU36" i="12"/>
  <c r="HF39" i="12"/>
  <c r="HE39" i="12"/>
  <c r="JY59" i="12"/>
  <c r="JY71" i="12" s="1"/>
  <c r="JY84" i="12" s="1"/>
  <c r="JY97" i="12" s="1"/>
  <c r="JY110" i="12" s="1"/>
  <c r="JY123" i="12" s="1"/>
  <c r="HU84" i="12"/>
  <c r="II10" i="12"/>
  <c r="HT71" i="12"/>
  <c r="IF62" i="12"/>
  <c r="IJ49" i="12"/>
  <c r="IU37" i="12"/>
  <c r="IU26" i="12"/>
  <c r="JY24" i="12"/>
  <c r="JY12" i="12"/>
  <c r="HT11" i="12"/>
  <c r="ET150" i="12"/>
  <c r="EW137" i="12"/>
  <c r="EX137" i="12"/>
  <c r="HU72" i="12"/>
  <c r="HT49" i="12"/>
  <c r="II13" i="12"/>
  <c r="EX78" i="12"/>
  <c r="EW78" i="12"/>
  <c r="ET138" i="12"/>
  <c r="EX126" i="12"/>
  <c r="EW126" i="12"/>
  <c r="HU11" i="12"/>
  <c r="HT35" i="12"/>
  <c r="HU12" i="12"/>
  <c r="IF85" i="12"/>
  <c r="KN46" i="12"/>
  <c r="KN59" i="12" s="1"/>
  <c r="KN71" i="12" s="1"/>
  <c r="KN84" i="12" s="1"/>
  <c r="KN97" i="12" s="1"/>
  <c r="KN110" i="12" s="1"/>
  <c r="KN123" i="12" s="1"/>
  <c r="HT84" i="12"/>
  <c r="HT22" i="12"/>
  <c r="KN34" i="12"/>
  <c r="GM100" i="12"/>
  <c r="GQ87" i="12"/>
  <c r="GP87" i="12"/>
  <c r="II58" i="12"/>
  <c r="HU24" i="12"/>
  <c r="DT128" i="12"/>
  <c r="DS128" i="12"/>
  <c r="DP140" i="12"/>
  <c r="HQ98" i="12"/>
  <c r="HT85" i="12"/>
  <c r="HU85" i="12"/>
  <c r="HU49" i="12"/>
  <c r="EE151" i="12"/>
  <c r="EI138" i="12"/>
  <c r="EH138" i="12"/>
  <c r="ET127" i="12"/>
  <c r="EW114" i="12"/>
  <c r="EX114" i="12"/>
  <c r="MG9" i="12"/>
  <c r="MG21" i="12"/>
  <c r="MG33" i="12" s="1"/>
  <c r="MG46" i="12" s="1"/>
  <c r="MG59" i="12" s="1"/>
  <c r="MG71" i="12" s="1"/>
  <c r="MG84" i="12" s="1"/>
  <c r="MG97" i="12" s="1"/>
  <c r="MG110" i="12" s="1"/>
  <c r="MG123" i="12" s="1"/>
  <c r="HB87" i="12"/>
  <c r="HF74" i="12"/>
  <c r="HE74" i="12"/>
  <c r="II59" i="12"/>
  <c r="DA153" i="12"/>
  <c r="DE140" i="12"/>
  <c r="DD140" i="12"/>
  <c r="BW155" i="12"/>
  <c r="BZ142" i="12"/>
  <c r="BW143" i="12"/>
  <c r="CA142" i="12"/>
  <c r="II23" i="12"/>
  <c r="LC10" i="12"/>
  <c r="LC22" i="12"/>
  <c r="LC34" i="12" s="1"/>
  <c r="LC47" i="12" s="1"/>
  <c r="LC60" i="12" s="1"/>
  <c r="LC72" i="12" s="1"/>
  <c r="LC85" i="12" s="1"/>
  <c r="LC98" i="12" s="1"/>
  <c r="LC111" i="12" s="1"/>
  <c r="LC124" i="12" s="1"/>
  <c r="LC136" i="12" s="1"/>
  <c r="LC149" i="12" s="1"/>
  <c r="IF50" i="12"/>
  <c r="FI102" i="12"/>
  <c r="FL89" i="12"/>
  <c r="FM89" i="12"/>
  <c r="GQ52" i="12"/>
  <c r="GP52" i="12"/>
  <c r="HQ110" i="12"/>
  <c r="HU97" i="12"/>
  <c r="HT97" i="12"/>
  <c r="DP129" i="12"/>
  <c r="DS116" i="12"/>
  <c r="DP117" i="12"/>
  <c r="DT116" i="12"/>
  <c r="HU23" i="12"/>
  <c r="EE104" i="12"/>
  <c r="EE116" i="12"/>
  <c r="EH103" i="12"/>
  <c r="EI103" i="12"/>
  <c r="KN11" i="12"/>
  <c r="KN23" i="12"/>
  <c r="II25" i="12"/>
  <c r="HQ74" i="12"/>
  <c r="HU62" i="12"/>
  <c r="HT62" i="12"/>
  <c r="HU37" i="12"/>
  <c r="FX113" i="12"/>
  <c r="GA100" i="12"/>
  <c r="GB100" i="12"/>
  <c r="HT60" i="12"/>
  <c r="HB123" i="12"/>
  <c r="HF110" i="12"/>
  <c r="HE110" i="12"/>
  <c r="IU84" i="12"/>
  <c r="GM76" i="12"/>
  <c r="GM65" i="12"/>
  <c r="GP64" i="12"/>
  <c r="GQ64" i="12"/>
  <c r="FI149" i="12"/>
  <c r="FL136" i="12"/>
  <c r="FM136" i="12"/>
  <c r="EH91" i="12"/>
  <c r="EI91" i="12"/>
  <c r="DE152" i="12"/>
  <c r="DD152" i="12"/>
  <c r="HT58" i="12"/>
  <c r="HT46" i="12"/>
  <c r="CA154" i="12"/>
  <c r="BZ154" i="12"/>
  <c r="HT37" i="12"/>
  <c r="IU49" i="12"/>
  <c r="G204" i="12"/>
  <c r="G259" i="12"/>
  <c r="F259" i="12"/>
  <c r="F237" i="12"/>
  <c r="G237" i="12"/>
  <c r="G248" i="12"/>
  <c r="F248" i="12"/>
  <c r="G226" i="12"/>
  <c r="F226" i="12"/>
  <c r="HW82" i="12"/>
  <c r="HO108" i="12"/>
  <c r="HH108" i="12"/>
  <c r="D272" i="12"/>
  <c r="E272" i="12" s="1"/>
  <c r="E260" i="12"/>
  <c r="ID69" i="12"/>
  <c r="D250" i="12"/>
  <c r="E238" i="12"/>
  <c r="HW56" i="12"/>
  <c r="ID56" i="12"/>
  <c r="EZ147" i="12"/>
  <c r="FG147" i="12"/>
  <c r="HW69" i="12"/>
  <c r="F271" i="12"/>
  <c r="G271" i="12"/>
  <c r="ID95" i="12"/>
  <c r="HW95" i="12"/>
  <c r="FV134" i="12"/>
  <c r="FO134" i="12"/>
  <c r="HW43" i="12"/>
  <c r="G215" i="12"/>
  <c r="F215" i="12"/>
  <c r="ID43" i="12"/>
  <c r="D261" i="12"/>
  <c r="E249" i="12"/>
  <c r="ID82" i="12"/>
  <c r="E227" i="12"/>
  <c r="D239" i="12"/>
  <c r="GZ121" i="12"/>
  <c r="GS121" i="12"/>
  <c r="D228" i="12"/>
  <c r="E216" i="12"/>
  <c r="E205" i="12"/>
  <c r="G205" i="12" s="1"/>
  <c r="D217" i="12"/>
  <c r="F193" i="12"/>
  <c r="G193" i="12"/>
  <c r="F171" i="12"/>
  <c r="G171" i="12"/>
  <c r="D195" i="12"/>
  <c r="E183" i="12"/>
  <c r="IL69" i="12" s="1"/>
  <c r="F182" i="12"/>
  <c r="G182" i="12"/>
  <c r="F205" i="12"/>
  <c r="D206" i="12"/>
  <c r="E194" i="12"/>
  <c r="IJ36" i="12" l="1"/>
  <c r="IF39" i="12"/>
  <c r="IF51" i="12"/>
  <c r="II38" i="12"/>
  <c r="IJ38" i="12"/>
  <c r="HT39" i="12"/>
  <c r="HU39" i="12"/>
  <c r="JJ72" i="12"/>
  <c r="IJ11" i="12"/>
  <c r="HB88" i="12"/>
  <c r="HF75" i="12"/>
  <c r="HE75" i="12"/>
  <c r="IU50" i="12"/>
  <c r="JY48" i="12"/>
  <c r="JY61" i="12" s="1"/>
  <c r="ET139" i="12"/>
  <c r="EW127" i="12"/>
  <c r="EX127" i="12"/>
  <c r="II49" i="12"/>
  <c r="FX137" i="12"/>
  <c r="GB125" i="12"/>
  <c r="GA125" i="12"/>
  <c r="IJ47" i="12"/>
  <c r="ET128" i="12"/>
  <c r="EW115" i="12"/>
  <c r="EX115" i="12"/>
  <c r="EE152" i="12"/>
  <c r="EI139" i="12"/>
  <c r="EH139" i="12"/>
  <c r="FI138" i="12"/>
  <c r="FL126" i="12"/>
  <c r="FM126" i="12"/>
  <c r="FM78" i="12"/>
  <c r="FL78" i="12"/>
  <c r="IU73" i="12"/>
  <c r="HB112" i="12"/>
  <c r="HF99" i="12"/>
  <c r="HE99" i="12"/>
  <c r="II46" i="12"/>
  <c r="GM77" i="12"/>
  <c r="GP65" i="12"/>
  <c r="GQ65" i="12"/>
  <c r="FX126" i="12"/>
  <c r="GA113" i="12"/>
  <c r="GB113" i="12"/>
  <c r="IJ12" i="12"/>
  <c r="IJ34" i="12"/>
  <c r="IF74" i="12"/>
  <c r="II62" i="12"/>
  <c r="IJ62" i="12"/>
  <c r="DE130" i="12"/>
  <c r="DD130" i="12"/>
  <c r="DA142" i="12"/>
  <c r="II21" i="12"/>
  <c r="II60" i="12"/>
  <c r="GM136" i="12"/>
  <c r="GQ124" i="12"/>
  <c r="GP124" i="12"/>
  <c r="DS152" i="12"/>
  <c r="DT152" i="12"/>
  <c r="JY72" i="12"/>
  <c r="JY85" i="12" s="1"/>
  <c r="JY98" i="12" s="1"/>
  <c r="JY111" i="12" s="1"/>
  <c r="JY124" i="12" s="1"/>
  <c r="JY136" i="12" s="1"/>
  <c r="JY149" i="12" s="1"/>
  <c r="EE140" i="12"/>
  <c r="EH128" i="12"/>
  <c r="EI128" i="12"/>
  <c r="IJ46" i="12"/>
  <c r="HQ111" i="12"/>
  <c r="HT98" i="12"/>
  <c r="HU98" i="12"/>
  <c r="LC11" i="12"/>
  <c r="LC23" i="12"/>
  <c r="GM89" i="12"/>
  <c r="GP76" i="12"/>
  <c r="GQ76" i="12"/>
  <c r="HE123" i="12"/>
  <c r="HF123" i="12"/>
  <c r="DT117" i="12"/>
  <c r="DS117" i="12"/>
  <c r="CA143" i="12"/>
  <c r="BZ143" i="12"/>
  <c r="HB100" i="12"/>
  <c r="HE87" i="12"/>
  <c r="HF87" i="12"/>
  <c r="JY13" i="12"/>
  <c r="JY25" i="12"/>
  <c r="DA154" i="12"/>
  <c r="DE141" i="12"/>
  <c r="DD141" i="12"/>
  <c r="IJ71" i="12"/>
  <c r="II71" i="12"/>
  <c r="JJ26" i="12"/>
  <c r="JJ37" i="12"/>
  <c r="FX78" i="12"/>
  <c r="FX90" i="12"/>
  <c r="GB77" i="12"/>
  <c r="GA77" i="12"/>
  <c r="HB124" i="12"/>
  <c r="HE111" i="12"/>
  <c r="HF111" i="12"/>
  <c r="DP153" i="12"/>
  <c r="DS140" i="12"/>
  <c r="DT140" i="12"/>
  <c r="JJ49" i="12"/>
  <c r="KN35" i="12"/>
  <c r="II24" i="12"/>
  <c r="GM113" i="12"/>
  <c r="GQ100" i="12"/>
  <c r="GP100" i="12"/>
  <c r="JY36" i="12"/>
  <c r="IJ59" i="12"/>
  <c r="HB76" i="12"/>
  <c r="HB65" i="12"/>
  <c r="HE64" i="12"/>
  <c r="HF64" i="12"/>
  <c r="IU85" i="12"/>
  <c r="IJ35" i="12"/>
  <c r="GM125" i="12"/>
  <c r="GQ112" i="12"/>
  <c r="GP112" i="12"/>
  <c r="II47" i="12"/>
  <c r="II34" i="12"/>
  <c r="KN24" i="12"/>
  <c r="KN12" i="12"/>
  <c r="DP141" i="12"/>
  <c r="DP130" i="12"/>
  <c r="DT129" i="12"/>
  <c r="DS129" i="12"/>
  <c r="FI115" i="12"/>
  <c r="FL102" i="12"/>
  <c r="FM102" i="12"/>
  <c r="BW156" i="12"/>
  <c r="CA155" i="12"/>
  <c r="BZ155" i="12"/>
  <c r="MG10" i="12"/>
  <c r="MG22" i="12"/>
  <c r="EH151" i="12"/>
  <c r="EI151" i="12"/>
  <c r="IJ60" i="12"/>
  <c r="II22" i="12"/>
  <c r="IJ45" i="12"/>
  <c r="HF52" i="12"/>
  <c r="HE52" i="12"/>
  <c r="CP154" i="12"/>
  <c r="CO154" i="12"/>
  <c r="II61" i="12"/>
  <c r="FX102" i="12"/>
  <c r="GB89" i="12"/>
  <c r="GA89" i="12"/>
  <c r="GM101" i="12"/>
  <c r="GQ88" i="12"/>
  <c r="GP88" i="12"/>
  <c r="CL143" i="12"/>
  <c r="CP142" i="12"/>
  <c r="CL155" i="12"/>
  <c r="CO142" i="12"/>
  <c r="FI150" i="12"/>
  <c r="FL137" i="12"/>
  <c r="FM137" i="12"/>
  <c r="IJ48" i="12"/>
  <c r="FL149" i="12"/>
  <c r="FM149" i="12"/>
  <c r="IU97" i="12"/>
  <c r="EH104" i="12"/>
  <c r="EI104" i="12"/>
  <c r="IJ58" i="12"/>
  <c r="II37" i="12"/>
  <c r="IJ13" i="12"/>
  <c r="ET151" i="12"/>
  <c r="EW138" i="12"/>
  <c r="EX138" i="12"/>
  <c r="ET104" i="12"/>
  <c r="ET116" i="12"/>
  <c r="EW103" i="12"/>
  <c r="EX103" i="12"/>
  <c r="II84" i="12"/>
  <c r="II36" i="12"/>
  <c r="II11" i="12"/>
  <c r="IJ61" i="12"/>
  <c r="FI91" i="12"/>
  <c r="FI103" i="12"/>
  <c r="FM90" i="12"/>
  <c r="FL90" i="12"/>
  <c r="JJ84" i="12"/>
  <c r="HQ87" i="12"/>
  <c r="HU74" i="12"/>
  <c r="HT74" i="12"/>
  <c r="IJ37" i="12"/>
  <c r="KN47" i="12"/>
  <c r="II72" i="12"/>
  <c r="EW91" i="12"/>
  <c r="EX91" i="12"/>
  <c r="IJ84" i="12"/>
  <c r="IJ23" i="12"/>
  <c r="JJ61" i="12"/>
  <c r="HQ99" i="12"/>
  <c r="HT86" i="12"/>
  <c r="HU86" i="12"/>
  <c r="II33" i="12"/>
  <c r="LR11" i="12"/>
  <c r="LR23" i="12"/>
  <c r="IJ26" i="12"/>
  <c r="IF86" i="12"/>
  <c r="II73" i="12"/>
  <c r="IJ73" i="12"/>
  <c r="IF98" i="12"/>
  <c r="II85" i="12"/>
  <c r="IJ85" i="12"/>
  <c r="IU62" i="12"/>
  <c r="IJ25" i="12"/>
  <c r="EE129" i="12"/>
  <c r="EE117" i="12"/>
  <c r="EH116" i="12"/>
  <c r="EI116" i="12"/>
  <c r="HQ123" i="12"/>
  <c r="HU110" i="12"/>
  <c r="HT110" i="12"/>
  <c r="IF63" i="12"/>
  <c r="IJ50" i="12"/>
  <c r="II50" i="12"/>
  <c r="DE153" i="12"/>
  <c r="DD153" i="12"/>
  <c r="IJ72" i="12"/>
  <c r="EW150" i="12"/>
  <c r="EX150" i="12"/>
  <c r="IU38" i="12"/>
  <c r="II12" i="12"/>
  <c r="II35" i="12"/>
  <c r="IF110" i="12"/>
  <c r="IJ97" i="12"/>
  <c r="II97" i="12"/>
  <c r="FX149" i="12"/>
  <c r="GA136" i="12"/>
  <c r="GB136" i="12"/>
  <c r="IJ24" i="12"/>
  <c r="II26" i="12"/>
  <c r="HQ64" i="12"/>
  <c r="HQ52" i="12"/>
  <c r="HU51" i="12"/>
  <c r="HT51" i="12"/>
  <c r="FI127" i="12"/>
  <c r="FL114" i="12"/>
  <c r="FM114" i="12"/>
  <c r="BL156" i="12"/>
  <c r="BK156" i="12"/>
  <c r="HQ75" i="12"/>
  <c r="HU63" i="12"/>
  <c r="HT63" i="12"/>
  <c r="FX114" i="12"/>
  <c r="GA101" i="12"/>
  <c r="GB101" i="12"/>
  <c r="IS43" i="12"/>
  <c r="IS56" i="12"/>
  <c r="IL82" i="12"/>
  <c r="IS82" i="12"/>
  <c r="IL30" i="12"/>
  <c r="IS69" i="12"/>
  <c r="G249" i="12"/>
  <c r="F249" i="12"/>
  <c r="IL56" i="12"/>
  <c r="HH121" i="12"/>
  <c r="HO121" i="12"/>
  <c r="G238" i="12"/>
  <c r="F238" i="12"/>
  <c r="GD134" i="12"/>
  <c r="GK134" i="12"/>
  <c r="D273" i="12"/>
  <c r="E273" i="12" s="1"/>
  <c r="E261" i="12"/>
  <c r="FO147" i="12"/>
  <c r="FV147" i="12"/>
  <c r="HW108" i="12"/>
  <c r="ID108" i="12"/>
  <c r="D262" i="12"/>
  <c r="E250" i="12"/>
  <c r="G216" i="12"/>
  <c r="F216" i="12"/>
  <c r="D251" i="12"/>
  <c r="E239" i="12"/>
  <c r="D240" i="12"/>
  <c r="E228" i="12"/>
  <c r="F227" i="12"/>
  <c r="G227" i="12"/>
  <c r="E206" i="12"/>
  <c r="F206" i="12" s="1"/>
  <c r="D218" i="12"/>
  <c r="D229" i="12"/>
  <c r="E217" i="12"/>
  <c r="G260" i="12"/>
  <c r="F260" i="12"/>
  <c r="IS95" i="12"/>
  <c r="IL95" i="12"/>
  <c r="IL43" i="12"/>
  <c r="G272" i="12"/>
  <c r="F272" i="12"/>
  <c r="F183" i="12"/>
  <c r="G183" i="12"/>
  <c r="D207" i="12"/>
  <c r="E195" i="12"/>
  <c r="F194" i="12"/>
  <c r="G194" i="12"/>
  <c r="H41" i="10"/>
  <c r="H40" i="10"/>
  <c r="H39" i="10"/>
  <c r="H38" i="10"/>
  <c r="H37" i="10"/>
  <c r="G41" i="10"/>
  <c r="G40" i="10"/>
  <c r="G39" i="10"/>
  <c r="G38" i="10"/>
  <c r="G37" i="10"/>
  <c r="AX170" i="9"/>
  <c r="AX169" i="9"/>
  <c r="AX168" i="9"/>
  <c r="AX167" i="9"/>
  <c r="AX166" i="9"/>
  <c r="AX165" i="9"/>
  <c r="AX164" i="9"/>
  <c r="AX163" i="9"/>
  <c r="AX162" i="9"/>
  <c r="AX161" i="9"/>
  <c r="AX160" i="9"/>
  <c r="AX159" i="9"/>
  <c r="AX158" i="9"/>
  <c r="AX157" i="9"/>
  <c r="AX156" i="9"/>
  <c r="AX155" i="9"/>
  <c r="AX154" i="9"/>
  <c r="AX153" i="9"/>
  <c r="AX152" i="9"/>
  <c r="AX151" i="9"/>
  <c r="AX150" i="9"/>
  <c r="AX149" i="9"/>
  <c r="AX148" i="9"/>
  <c r="AX147" i="9"/>
  <c r="AE4" i="9"/>
  <c r="AX146" i="9"/>
  <c r="AX145" i="9"/>
  <c r="AX144" i="9"/>
  <c r="AX143" i="9"/>
  <c r="AX142" i="9"/>
  <c r="AX141" i="9"/>
  <c r="AX140" i="9"/>
  <c r="AX139" i="9"/>
  <c r="AX138" i="9"/>
  <c r="AX137" i="9"/>
  <c r="AX136" i="9"/>
  <c r="AX135" i="9"/>
  <c r="AX134" i="9"/>
  <c r="AX133" i="9"/>
  <c r="AX132" i="9"/>
  <c r="AX131" i="9"/>
  <c r="AX130" i="9"/>
  <c r="AX129" i="9"/>
  <c r="AX128" i="9"/>
  <c r="AX127" i="9"/>
  <c r="AX126" i="9"/>
  <c r="AX125" i="9"/>
  <c r="AX124" i="9"/>
  <c r="AX74" i="9"/>
  <c r="AX73" i="9"/>
  <c r="AX72" i="9"/>
  <c r="AX71" i="9"/>
  <c r="AX70" i="9"/>
  <c r="AX69" i="9"/>
  <c r="AX68" i="9"/>
  <c r="AX67" i="9"/>
  <c r="AX66" i="9"/>
  <c r="AX65" i="9"/>
  <c r="AX64" i="9"/>
  <c r="AX63" i="9"/>
  <c r="AX62" i="9"/>
  <c r="AX61" i="9"/>
  <c r="AX60" i="9"/>
  <c r="AX59" i="9"/>
  <c r="AX58" i="9"/>
  <c r="AX57" i="9"/>
  <c r="AX56" i="9"/>
  <c r="AX55" i="9"/>
  <c r="AX54" i="9"/>
  <c r="AX53" i="9"/>
  <c r="AX52" i="9"/>
  <c r="AX98" i="9"/>
  <c r="AX97" i="9"/>
  <c r="BB97" i="9" s="1"/>
  <c r="AX96" i="9"/>
  <c r="AX95" i="9"/>
  <c r="AX94" i="9"/>
  <c r="AX93" i="9"/>
  <c r="AX92" i="9"/>
  <c r="AX91" i="9"/>
  <c r="AX90" i="9"/>
  <c r="AX89" i="9"/>
  <c r="AX88" i="9"/>
  <c r="AX87" i="9"/>
  <c r="AX86" i="9"/>
  <c r="AX85" i="9"/>
  <c r="AX84" i="9"/>
  <c r="AX83" i="9"/>
  <c r="AX82" i="9"/>
  <c r="AX81" i="9"/>
  <c r="AX80" i="9"/>
  <c r="AX79" i="9"/>
  <c r="AX78" i="9"/>
  <c r="AX77" i="9"/>
  <c r="AX76" i="9"/>
  <c r="AX122" i="9"/>
  <c r="AX121" i="9"/>
  <c r="AX120" i="9"/>
  <c r="AX119" i="9"/>
  <c r="AX118" i="9"/>
  <c r="AX117" i="9"/>
  <c r="AX116" i="9"/>
  <c r="AX115" i="9"/>
  <c r="AX114" i="9"/>
  <c r="AX113" i="9"/>
  <c r="AX112" i="9"/>
  <c r="AX111" i="9"/>
  <c r="AX110" i="9"/>
  <c r="AX109" i="9"/>
  <c r="AX108" i="9"/>
  <c r="AX107" i="9"/>
  <c r="AX106" i="9"/>
  <c r="AX105" i="9"/>
  <c r="AX104" i="9"/>
  <c r="AX103" i="9"/>
  <c r="AX102" i="9"/>
  <c r="AX101" i="9"/>
  <c r="AX100" i="9"/>
  <c r="AX123" i="9"/>
  <c r="AX99" i="9"/>
  <c r="AX75" i="9"/>
  <c r="AX51" i="9"/>
  <c r="AX28" i="9"/>
  <c r="AX29" i="9"/>
  <c r="AX30" i="9"/>
  <c r="AX31" i="9"/>
  <c r="AX32" i="9"/>
  <c r="AX33" i="9"/>
  <c r="AX34" i="9"/>
  <c r="AX35" i="9"/>
  <c r="AX36" i="9"/>
  <c r="AX37" i="9"/>
  <c r="AX38" i="9"/>
  <c r="AX39" i="9"/>
  <c r="AX40" i="9"/>
  <c r="AX41" i="9"/>
  <c r="AX42" i="9"/>
  <c r="AX43" i="9"/>
  <c r="AX44" i="9"/>
  <c r="AX45" i="9"/>
  <c r="AX46" i="9"/>
  <c r="AX47" i="9"/>
  <c r="AX48" i="9"/>
  <c r="AX49" i="9"/>
  <c r="AX50" i="9"/>
  <c r="AX27" i="9"/>
  <c r="AX4" i="9"/>
  <c r="AX5" i="9"/>
  <c r="AX6" i="9"/>
  <c r="AX7" i="9"/>
  <c r="AX8" i="9"/>
  <c r="AX9" i="9"/>
  <c r="AX10" i="9"/>
  <c r="AX11" i="9"/>
  <c r="AX12" i="9"/>
  <c r="AX13" i="9"/>
  <c r="AX15" i="9"/>
  <c r="AX16" i="9"/>
  <c r="AX17" i="9"/>
  <c r="AX18" i="9"/>
  <c r="AX19" i="9"/>
  <c r="AX20" i="9"/>
  <c r="AX21" i="9"/>
  <c r="AX22" i="9"/>
  <c r="AX23" i="9"/>
  <c r="AX24" i="9"/>
  <c r="AX25" i="9"/>
  <c r="AX26" i="9"/>
  <c r="AX3" i="9"/>
  <c r="AU4" i="9"/>
  <c r="AU5" i="9" s="1"/>
  <c r="AU6" i="9" s="1"/>
  <c r="AU7" i="9" s="1"/>
  <c r="AU8" i="9" s="1"/>
  <c r="AU9" i="9" s="1"/>
  <c r="AU10" i="9" s="1"/>
  <c r="AU11" i="9" s="1"/>
  <c r="AU12" i="9" s="1"/>
  <c r="AU13" i="9" s="1"/>
  <c r="AU14" i="9" s="1"/>
  <c r="AU15" i="9" s="1"/>
  <c r="AU16" i="9" s="1"/>
  <c r="AU17" i="9" s="1"/>
  <c r="AU18" i="9" s="1"/>
  <c r="AU19" i="9" s="1"/>
  <c r="AU20" i="9" s="1"/>
  <c r="AU21" i="9" s="1"/>
  <c r="AU22" i="9" s="1"/>
  <c r="AU23" i="9" s="1"/>
  <c r="AU24" i="9" s="1"/>
  <c r="AU25" i="9" s="1"/>
  <c r="AU26" i="9" s="1"/>
  <c r="AU27" i="9" s="1"/>
  <c r="AU28" i="9" s="1"/>
  <c r="AU29" i="9" s="1"/>
  <c r="AU30" i="9" s="1"/>
  <c r="AU31" i="9" s="1"/>
  <c r="AU32" i="9" s="1"/>
  <c r="AU33" i="9" s="1"/>
  <c r="AU34" i="9" s="1"/>
  <c r="AU35" i="9" s="1"/>
  <c r="AU36" i="9" s="1"/>
  <c r="AU37" i="9" s="1"/>
  <c r="AU38" i="9" s="1"/>
  <c r="AU39" i="9" s="1"/>
  <c r="AU40" i="9" s="1"/>
  <c r="AU41" i="9" s="1"/>
  <c r="AU42" i="9" s="1"/>
  <c r="AU43" i="9" s="1"/>
  <c r="AU44" i="9" s="1"/>
  <c r="AU45" i="9" s="1"/>
  <c r="AU46" i="9" s="1"/>
  <c r="AU47" i="9" s="1"/>
  <c r="AU48" i="9" s="1"/>
  <c r="AU49" i="9" s="1"/>
  <c r="AU50" i="9" s="1"/>
  <c r="AU51" i="9" s="1"/>
  <c r="AU52" i="9" s="1"/>
  <c r="AU53" i="9" s="1"/>
  <c r="AU54" i="9" s="1"/>
  <c r="AU55" i="9" s="1"/>
  <c r="AU56" i="9" s="1"/>
  <c r="AU57" i="9" s="1"/>
  <c r="AU58" i="9" s="1"/>
  <c r="AU59" i="9" s="1"/>
  <c r="AU60" i="9" s="1"/>
  <c r="AU61" i="9" s="1"/>
  <c r="AU62" i="9" s="1"/>
  <c r="AU63" i="9" s="1"/>
  <c r="AU64" i="9" s="1"/>
  <c r="AU65" i="9" s="1"/>
  <c r="AU66" i="9" s="1"/>
  <c r="AU67" i="9" s="1"/>
  <c r="AU68" i="9" s="1"/>
  <c r="AU69" i="9" s="1"/>
  <c r="AU70" i="9" s="1"/>
  <c r="AU71" i="9" s="1"/>
  <c r="AU72" i="9" s="1"/>
  <c r="AU73" i="9" s="1"/>
  <c r="AU74" i="9" s="1"/>
  <c r="AU75" i="9" s="1"/>
  <c r="AU76" i="9" s="1"/>
  <c r="AU77" i="9" s="1"/>
  <c r="AU78" i="9" s="1"/>
  <c r="AU79" i="9" s="1"/>
  <c r="AU80" i="9" s="1"/>
  <c r="AU81" i="9" s="1"/>
  <c r="AU82" i="9" s="1"/>
  <c r="AU83" i="9" s="1"/>
  <c r="AU84" i="9" s="1"/>
  <c r="AU85" i="9" s="1"/>
  <c r="AU86" i="9" s="1"/>
  <c r="AU87" i="9" s="1"/>
  <c r="AU88" i="9" s="1"/>
  <c r="AU89" i="9" s="1"/>
  <c r="AU90" i="9" s="1"/>
  <c r="AU91" i="9" s="1"/>
  <c r="AU92" i="9" s="1"/>
  <c r="AU93" i="9" s="1"/>
  <c r="AU94" i="9" s="1"/>
  <c r="AU95" i="9" s="1"/>
  <c r="AU96" i="9" s="1"/>
  <c r="AU97" i="9" s="1"/>
  <c r="AU98" i="9" s="1"/>
  <c r="AU99" i="9" s="1"/>
  <c r="AU100" i="9" s="1"/>
  <c r="AU101" i="9" s="1"/>
  <c r="AU102" i="9" s="1"/>
  <c r="AU103" i="9" s="1"/>
  <c r="AU104" i="9" s="1"/>
  <c r="AU105" i="9" s="1"/>
  <c r="AU106" i="9" s="1"/>
  <c r="AU107" i="9" s="1"/>
  <c r="AU108" i="9" s="1"/>
  <c r="AU109" i="9" s="1"/>
  <c r="AU110" i="9" s="1"/>
  <c r="AU111" i="9" s="1"/>
  <c r="AU112" i="9" s="1"/>
  <c r="AU113" i="9" s="1"/>
  <c r="AU114" i="9" s="1"/>
  <c r="AU115" i="9" s="1"/>
  <c r="AU116" i="9" s="1"/>
  <c r="AU117" i="9" s="1"/>
  <c r="AU118" i="9" s="1"/>
  <c r="AU119" i="9" s="1"/>
  <c r="AU120" i="9" s="1"/>
  <c r="AU121" i="9" s="1"/>
  <c r="AU122" i="9" s="1"/>
  <c r="AU123" i="9" s="1"/>
  <c r="AU124" i="9" s="1"/>
  <c r="AU125" i="9" s="1"/>
  <c r="AU126" i="9" s="1"/>
  <c r="AU127" i="9" s="1"/>
  <c r="AU128" i="9" s="1"/>
  <c r="AU129" i="9" s="1"/>
  <c r="AU130" i="9" s="1"/>
  <c r="AU131" i="9" s="1"/>
  <c r="AU132" i="9" s="1"/>
  <c r="AU133" i="9" s="1"/>
  <c r="AU134" i="9" s="1"/>
  <c r="AU135" i="9" s="1"/>
  <c r="AU136" i="9" s="1"/>
  <c r="AU137" i="9" s="1"/>
  <c r="AU138" i="9" s="1"/>
  <c r="AU139" i="9" s="1"/>
  <c r="AU140" i="9" s="1"/>
  <c r="AU141" i="9" s="1"/>
  <c r="AU142" i="9" s="1"/>
  <c r="AU143" i="9" s="1"/>
  <c r="AU144" i="9" s="1"/>
  <c r="AU145" i="9" s="1"/>
  <c r="AU146" i="9" s="1"/>
  <c r="AU147" i="9" s="1"/>
  <c r="AU148" i="9" s="1"/>
  <c r="AU149" i="9" s="1"/>
  <c r="AU150" i="9" s="1"/>
  <c r="AU151" i="9" s="1"/>
  <c r="AU152" i="9" s="1"/>
  <c r="AU153" i="9" s="1"/>
  <c r="AU154" i="9" s="1"/>
  <c r="AU155" i="9" s="1"/>
  <c r="AU156" i="9" s="1"/>
  <c r="AU157" i="9" s="1"/>
  <c r="AU158" i="9" s="1"/>
  <c r="AU159" i="9" s="1"/>
  <c r="AU160" i="9" s="1"/>
  <c r="AU161" i="9" s="1"/>
  <c r="AU162" i="9" s="1"/>
  <c r="AU163" i="9" s="1"/>
  <c r="AU164" i="9" s="1"/>
  <c r="AU165" i="9" s="1"/>
  <c r="AU166" i="9" s="1"/>
  <c r="AU167" i="9" s="1"/>
  <c r="AU168" i="9" s="1"/>
  <c r="AU169" i="9" s="1"/>
  <c r="AU170" i="9" s="1"/>
  <c r="AA3" i="9"/>
  <c r="X3" i="9"/>
  <c r="R3" i="9"/>
  <c r="U3" i="9"/>
  <c r="O3" i="9"/>
  <c r="L3" i="9"/>
  <c r="I3" i="9"/>
  <c r="AW3" i="9" s="1"/>
  <c r="B26" i="9"/>
  <c r="B25" i="9"/>
  <c r="B24" i="9"/>
  <c r="B23" i="9"/>
  <c r="B22" i="9"/>
  <c r="B21" i="9"/>
  <c r="B20" i="9"/>
  <c r="B19" i="9"/>
  <c r="B18" i="9"/>
  <c r="B17" i="9"/>
  <c r="B16" i="9"/>
  <c r="B15" i="9"/>
  <c r="B14" i="9"/>
  <c r="B13" i="9"/>
  <c r="B12" i="9"/>
  <c r="B11" i="9"/>
  <c r="B10" i="9"/>
  <c r="B9" i="9"/>
  <c r="B8" i="9"/>
  <c r="B7" i="9"/>
  <c r="B6" i="9"/>
  <c r="B5" i="9"/>
  <c r="B4" i="9"/>
  <c r="B3" i="9"/>
  <c r="H4" i="9"/>
  <c r="X4" i="9" s="1"/>
  <c r="G4" i="9"/>
  <c r="IY60" i="12" l="1"/>
  <c r="JY37" i="12"/>
  <c r="JY26" i="12"/>
  <c r="IX34" i="12"/>
  <c r="IX46" i="12"/>
  <c r="ET140" i="12"/>
  <c r="EW128" i="12"/>
  <c r="EX128" i="12"/>
  <c r="JJ85" i="12"/>
  <c r="FX127" i="12"/>
  <c r="GB114" i="12"/>
  <c r="GA114" i="12"/>
  <c r="FI139" i="12"/>
  <c r="FM127" i="12"/>
  <c r="FL127" i="12"/>
  <c r="JJ73" i="12"/>
  <c r="JN61" i="12"/>
  <c r="IY25" i="12"/>
  <c r="IY71" i="12"/>
  <c r="FM91" i="12"/>
  <c r="FL91" i="12"/>
  <c r="IY84" i="12"/>
  <c r="CO155" i="12"/>
  <c r="CP155" i="12"/>
  <c r="CL156" i="12"/>
  <c r="IX72" i="12"/>
  <c r="JJ62" i="12"/>
  <c r="GB78" i="12"/>
  <c r="GA78" i="12"/>
  <c r="HQ124" i="12"/>
  <c r="HU111" i="12"/>
  <c r="HT111" i="12"/>
  <c r="IX59" i="12"/>
  <c r="GM78" i="12"/>
  <c r="GM90" i="12"/>
  <c r="GQ77" i="12"/>
  <c r="GP77" i="12"/>
  <c r="IX61" i="12"/>
  <c r="IY46" i="12"/>
  <c r="IY48" i="12"/>
  <c r="HQ100" i="12"/>
  <c r="HU87" i="12"/>
  <c r="HT87" i="12"/>
  <c r="JM47" i="12"/>
  <c r="IX26" i="12"/>
  <c r="IY24" i="12"/>
  <c r="LR35" i="12"/>
  <c r="IX84" i="12"/>
  <c r="CA156" i="12"/>
  <c r="BZ156" i="12"/>
  <c r="KN13" i="12"/>
  <c r="KN25" i="12"/>
  <c r="IY23" i="12"/>
  <c r="IU98" i="12"/>
  <c r="IX85" i="12"/>
  <c r="IY85" i="12"/>
  <c r="KN48" i="12"/>
  <c r="DA143" i="12"/>
  <c r="DE142" i="12"/>
  <c r="DA155" i="12"/>
  <c r="DD142" i="12"/>
  <c r="IY61" i="12"/>
  <c r="IF99" i="12"/>
  <c r="II86" i="12"/>
  <c r="IJ86" i="12"/>
  <c r="IY72" i="12"/>
  <c r="FX103" i="12"/>
  <c r="FX91" i="12"/>
  <c r="GB90" i="12"/>
  <c r="GA90" i="12"/>
  <c r="GA149" i="12"/>
  <c r="GB149" i="12"/>
  <c r="IY26" i="12"/>
  <c r="IF75" i="12"/>
  <c r="II63" i="12"/>
  <c r="IJ63" i="12"/>
  <c r="IX71" i="12"/>
  <c r="IF111" i="12"/>
  <c r="IJ98" i="12"/>
  <c r="II98" i="12"/>
  <c r="LR24" i="12"/>
  <c r="LR12" i="12"/>
  <c r="JM58" i="12"/>
  <c r="IU110" i="12"/>
  <c r="IX97" i="12"/>
  <c r="IY97" i="12"/>
  <c r="CP143" i="12"/>
  <c r="CO143" i="12"/>
  <c r="KN36" i="12"/>
  <c r="IU86" i="12"/>
  <c r="IX73" i="12"/>
  <c r="IY73" i="12"/>
  <c r="ET152" i="12"/>
  <c r="EW139" i="12"/>
  <c r="EX139" i="12"/>
  <c r="IX47" i="12"/>
  <c r="EE141" i="12"/>
  <c r="EE130" i="12"/>
  <c r="EH129" i="12"/>
  <c r="EI129" i="12"/>
  <c r="EW151" i="12"/>
  <c r="EX151" i="12"/>
  <c r="IU39" i="12"/>
  <c r="IU51" i="12"/>
  <c r="IY38" i="12"/>
  <c r="IX38" i="12"/>
  <c r="IX11" i="12"/>
  <c r="HQ88" i="12"/>
  <c r="HT75" i="12"/>
  <c r="HU75" i="12"/>
  <c r="IX49" i="12"/>
  <c r="IY34" i="12"/>
  <c r="KN60" i="12"/>
  <c r="JN71" i="12"/>
  <c r="ET117" i="12"/>
  <c r="ET129" i="12"/>
  <c r="EW116" i="12"/>
  <c r="EX116" i="12"/>
  <c r="FI128" i="12"/>
  <c r="FL115" i="12"/>
  <c r="FM115" i="12"/>
  <c r="GM137" i="12"/>
  <c r="GQ125" i="12"/>
  <c r="GP125" i="12"/>
  <c r="JJ38" i="12"/>
  <c r="IX23" i="12"/>
  <c r="FX150" i="12"/>
  <c r="GA137" i="12"/>
  <c r="GB137" i="12"/>
  <c r="G206" i="12"/>
  <c r="HT52" i="12"/>
  <c r="HU52" i="12"/>
  <c r="HU123" i="12"/>
  <c r="HT123" i="12"/>
  <c r="IY49" i="12"/>
  <c r="JM20" i="12"/>
  <c r="IY10" i="12"/>
  <c r="IX24" i="12"/>
  <c r="EX104" i="12"/>
  <c r="EW104" i="12"/>
  <c r="GM114" i="12"/>
  <c r="GQ101" i="12"/>
  <c r="GP101" i="12"/>
  <c r="IY35" i="12"/>
  <c r="IY47" i="12"/>
  <c r="HB77" i="12"/>
  <c r="HE65" i="12"/>
  <c r="HF65" i="12"/>
  <c r="HB113" i="12"/>
  <c r="HF100" i="12"/>
  <c r="HE100" i="12"/>
  <c r="GM102" i="12"/>
  <c r="GQ89" i="12"/>
  <c r="GP89" i="12"/>
  <c r="GM149" i="12"/>
  <c r="GQ136" i="12"/>
  <c r="GP136" i="12"/>
  <c r="JY73" i="12"/>
  <c r="HB101" i="12"/>
  <c r="HF88" i="12"/>
  <c r="HE88" i="12"/>
  <c r="IF64" i="12"/>
  <c r="IF52" i="12"/>
  <c r="IJ51" i="12"/>
  <c r="II51" i="12"/>
  <c r="IX48" i="12"/>
  <c r="IY11" i="12"/>
  <c r="IX35" i="12"/>
  <c r="IX45" i="12"/>
  <c r="IX58" i="12"/>
  <c r="IY58" i="12"/>
  <c r="IX13" i="12"/>
  <c r="IY45" i="12"/>
  <c r="FI104" i="12"/>
  <c r="FI116" i="12"/>
  <c r="FL103" i="12"/>
  <c r="FM103" i="12"/>
  <c r="FI151" i="12"/>
  <c r="FM138" i="12"/>
  <c r="FL138" i="12"/>
  <c r="HQ76" i="12"/>
  <c r="HQ65" i="12"/>
  <c r="HU64" i="12"/>
  <c r="HT64" i="12"/>
  <c r="IU74" i="12"/>
  <c r="IX62" i="12"/>
  <c r="IY62" i="12"/>
  <c r="JJ97" i="12"/>
  <c r="JM84" i="12"/>
  <c r="IX25" i="12"/>
  <c r="IX12" i="12"/>
  <c r="HB89" i="12"/>
  <c r="HE76" i="12"/>
  <c r="HF76" i="12"/>
  <c r="HB136" i="12"/>
  <c r="HE124" i="12"/>
  <c r="HF124" i="12"/>
  <c r="LC35" i="12"/>
  <c r="EE153" i="12"/>
  <c r="EH140" i="12"/>
  <c r="EI140" i="12"/>
  <c r="IX60" i="12"/>
  <c r="EH152" i="12"/>
  <c r="EI152" i="12"/>
  <c r="IX37" i="12"/>
  <c r="IJ39" i="12"/>
  <c r="II39" i="12"/>
  <c r="IY59" i="12"/>
  <c r="DT153" i="12"/>
  <c r="DS153" i="12"/>
  <c r="JJ50" i="12"/>
  <c r="DE154" i="12"/>
  <c r="DD154" i="12"/>
  <c r="JN12" i="12"/>
  <c r="IF123" i="12"/>
  <c r="IJ110" i="12"/>
  <c r="II110" i="12"/>
  <c r="IY13" i="12"/>
  <c r="HQ112" i="12"/>
  <c r="HU99" i="12"/>
  <c r="HT99" i="12"/>
  <c r="MG34" i="12"/>
  <c r="DP142" i="12"/>
  <c r="DT130" i="12"/>
  <c r="DS130" i="12"/>
  <c r="JN58" i="12"/>
  <c r="GM126" i="12"/>
  <c r="GP113" i="12"/>
  <c r="GQ113" i="12"/>
  <c r="LC24" i="12"/>
  <c r="LC12" i="12"/>
  <c r="IF87" i="12"/>
  <c r="IJ74" i="12"/>
  <c r="II74" i="12"/>
  <c r="FX138" i="12"/>
  <c r="GB126" i="12"/>
  <c r="GA126" i="12"/>
  <c r="HB125" i="12"/>
  <c r="HE112" i="12"/>
  <c r="HF112" i="12"/>
  <c r="IY37" i="12"/>
  <c r="JY49" i="12"/>
  <c r="JY62" i="12" s="1"/>
  <c r="JY74" i="12" s="1"/>
  <c r="JY87" i="12" s="1"/>
  <c r="IY12" i="12"/>
  <c r="EI117" i="12"/>
  <c r="EH117" i="12"/>
  <c r="JN48" i="12"/>
  <c r="IY36" i="12"/>
  <c r="FL150" i="12"/>
  <c r="FM150" i="12"/>
  <c r="FX115" i="12"/>
  <c r="GA102" i="12"/>
  <c r="GB102" i="12"/>
  <c r="MG11" i="12"/>
  <c r="MG23" i="12"/>
  <c r="DP154" i="12"/>
  <c r="DS141" i="12"/>
  <c r="DT141" i="12"/>
  <c r="JN22" i="12"/>
  <c r="IU63" i="12"/>
  <c r="IY50" i="12"/>
  <c r="IX50" i="12"/>
  <c r="JM60" i="12"/>
  <c r="IX36" i="12"/>
  <c r="AY20" i="9"/>
  <c r="BB20" i="9"/>
  <c r="AY51" i="9"/>
  <c r="BB51" i="9"/>
  <c r="AY18" i="9"/>
  <c r="BB18" i="9"/>
  <c r="AY7" i="9"/>
  <c r="BB7" i="9"/>
  <c r="AY45" i="9"/>
  <c r="BB45" i="9"/>
  <c r="AY35" i="9"/>
  <c r="BB35" i="9"/>
  <c r="AY108" i="9"/>
  <c r="BB108" i="9"/>
  <c r="AY118" i="9"/>
  <c r="BB118" i="9"/>
  <c r="AY81" i="9"/>
  <c r="BB81" i="9"/>
  <c r="AY91" i="9"/>
  <c r="BB91" i="9"/>
  <c r="AY54" i="9"/>
  <c r="BB54" i="9"/>
  <c r="AY64" i="9"/>
  <c r="BB64" i="9"/>
  <c r="AY74" i="9"/>
  <c r="BB74" i="9"/>
  <c r="AY133" i="9"/>
  <c r="BB133" i="9"/>
  <c r="AY143" i="9"/>
  <c r="BB143" i="9"/>
  <c r="AY152" i="9"/>
  <c r="BB152" i="9"/>
  <c r="AY162" i="9"/>
  <c r="BB162" i="9"/>
  <c r="AY9" i="9"/>
  <c r="BB9" i="9"/>
  <c r="AY52" i="9"/>
  <c r="BB52" i="9"/>
  <c r="AY141" i="9"/>
  <c r="BB141" i="9"/>
  <c r="AY46" i="9"/>
  <c r="BB46" i="9"/>
  <c r="AY63" i="9"/>
  <c r="BB63" i="9"/>
  <c r="AY44" i="9"/>
  <c r="BB44" i="9"/>
  <c r="AY34" i="9"/>
  <c r="BB34" i="9"/>
  <c r="AY123" i="9"/>
  <c r="BB123" i="9"/>
  <c r="AY109" i="9"/>
  <c r="BB109" i="9"/>
  <c r="AY119" i="9"/>
  <c r="BB119" i="9"/>
  <c r="AY82" i="9"/>
  <c r="BB82" i="9"/>
  <c r="AY92" i="9"/>
  <c r="BB92" i="9"/>
  <c r="AY55" i="9"/>
  <c r="BB55" i="9"/>
  <c r="AY65" i="9"/>
  <c r="BB65" i="9"/>
  <c r="AY124" i="9"/>
  <c r="BB124" i="9"/>
  <c r="AY134" i="9"/>
  <c r="BB134" i="9"/>
  <c r="AY144" i="9"/>
  <c r="BB144" i="9"/>
  <c r="AY153" i="9"/>
  <c r="BB153" i="9"/>
  <c r="AY163" i="9"/>
  <c r="BB163" i="9"/>
  <c r="AY106" i="9"/>
  <c r="BB106" i="9"/>
  <c r="AY150" i="9"/>
  <c r="BB150" i="9"/>
  <c r="AY16" i="9"/>
  <c r="BB16" i="9"/>
  <c r="AY33" i="9"/>
  <c r="BB33" i="9"/>
  <c r="AY100" i="9"/>
  <c r="BB100" i="9"/>
  <c r="AY120" i="9"/>
  <c r="BB120" i="9"/>
  <c r="AY83" i="9"/>
  <c r="BB83" i="9"/>
  <c r="AY93" i="9"/>
  <c r="BB93" i="9"/>
  <c r="AY56" i="9"/>
  <c r="BB56" i="9"/>
  <c r="AY66" i="9"/>
  <c r="BB66" i="9"/>
  <c r="AY125" i="9"/>
  <c r="BB125" i="9"/>
  <c r="AY135" i="9"/>
  <c r="BB135" i="9"/>
  <c r="AY145" i="9"/>
  <c r="BB145" i="9"/>
  <c r="AY154" i="9"/>
  <c r="BB154" i="9"/>
  <c r="AY164" i="9"/>
  <c r="BB164" i="9"/>
  <c r="AY47" i="9"/>
  <c r="BB47" i="9"/>
  <c r="AY62" i="9"/>
  <c r="BB62" i="9"/>
  <c r="AY8" i="9"/>
  <c r="BB8" i="9"/>
  <c r="AY151" i="9"/>
  <c r="BB151" i="9"/>
  <c r="AY121" i="9"/>
  <c r="BB121" i="9"/>
  <c r="AY84" i="9"/>
  <c r="BB84" i="9"/>
  <c r="AY94" i="9"/>
  <c r="BB94" i="9"/>
  <c r="AY57" i="9"/>
  <c r="BB57" i="9"/>
  <c r="AY67" i="9"/>
  <c r="BB67" i="9"/>
  <c r="AY126" i="9"/>
  <c r="BB126" i="9"/>
  <c r="AY136" i="9"/>
  <c r="BB136" i="9"/>
  <c r="AY146" i="9"/>
  <c r="BB146" i="9"/>
  <c r="AY155" i="9"/>
  <c r="BB155" i="9"/>
  <c r="AY165" i="9"/>
  <c r="BB165" i="9"/>
  <c r="AY116" i="9"/>
  <c r="BB116" i="9"/>
  <c r="AY131" i="9"/>
  <c r="BB131" i="9"/>
  <c r="AY19" i="9"/>
  <c r="BB19" i="9"/>
  <c r="AY161" i="9"/>
  <c r="BB161" i="9"/>
  <c r="AY122" i="9"/>
  <c r="BB122" i="9"/>
  <c r="AY58" i="9"/>
  <c r="BB58" i="9"/>
  <c r="AY127" i="9"/>
  <c r="BB127" i="9"/>
  <c r="AY137" i="9"/>
  <c r="BB137" i="9"/>
  <c r="AY156" i="9"/>
  <c r="BB156" i="9"/>
  <c r="AY166" i="9"/>
  <c r="BB166" i="9"/>
  <c r="AY89" i="9"/>
  <c r="BB89" i="9"/>
  <c r="AY170" i="9"/>
  <c r="BB170" i="9"/>
  <c r="AY132" i="9"/>
  <c r="BB132" i="9"/>
  <c r="AY17" i="9"/>
  <c r="BB17" i="9"/>
  <c r="AY15" i="9"/>
  <c r="BB15" i="9"/>
  <c r="AY32" i="9"/>
  <c r="BB32" i="9"/>
  <c r="AY111" i="9"/>
  <c r="BB111" i="9"/>
  <c r="AY24" i="9"/>
  <c r="BB24" i="9"/>
  <c r="AY27" i="9"/>
  <c r="BB27" i="9"/>
  <c r="AY31" i="9"/>
  <c r="BB31" i="9"/>
  <c r="AY12" i="9"/>
  <c r="BB12" i="9"/>
  <c r="AY40" i="9"/>
  <c r="BB40" i="9"/>
  <c r="AY30" i="9"/>
  <c r="BB30" i="9"/>
  <c r="AY113" i="9"/>
  <c r="BB113" i="9"/>
  <c r="AY76" i="9"/>
  <c r="BB76" i="9"/>
  <c r="AY86" i="9"/>
  <c r="BB86" i="9"/>
  <c r="AY96" i="9"/>
  <c r="BB96" i="9"/>
  <c r="AY59" i="9"/>
  <c r="BB59" i="9"/>
  <c r="AY69" i="9"/>
  <c r="BB69" i="9"/>
  <c r="AY128" i="9"/>
  <c r="BB128" i="9"/>
  <c r="AY138" i="9"/>
  <c r="BB138" i="9"/>
  <c r="AY147" i="9"/>
  <c r="BB147" i="9"/>
  <c r="AY157" i="9"/>
  <c r="BB157" i="9"/>
  <c r="AY167" i="9"/>
  <c r="BB167" i="9"/>
  <c r="AY79" i="9"/>
  <c r="BB79" i="9"/>
  <c r="AY160" i="9"/>
  <c r="BB160" i="9"/>
  <c r="AY75" i="9"/>
  <c r="BB75" i="9"/>
  <c r="AY53" i="9"/>
  <c r="BB53" i="9"/>
  <c r="AY142" i="9"/>
  <c r="BB142" i="9"/>
  <c r="AY3" i="9"/>
  <c r="BB3" i="9"/>
  <c r="AY5" i="9"/>
  <c r="BB5" i="9"/>
  <c r="AY70" i="9"/>
  <c r="BB70" i="9"/>
  <c r="AY129" i="9"/>
  <c r="BB129" i="9"/>
  <c r="AY139" i="9"/>
  <c r="BB139" i="9"/>
  <c r="AY168" i="9"/>
  <c r="BB168" i="9"/>
  <c r="AY37" i="9"/>
  <c r="BB37" i="9"/>
  <c r="AY72" i="9"/>
  <c r="BB72" i="9"/>
  <c r="AY36" i="9"/>
  <c r="BB36" i="9"/>
  <c r="AY73" i="9"/>
  <c r="BB73" i="9"/>
  <c r="AY6" i="9"/>
  <c r="BB6" i="9"/>
  <c r="AY26" i="9"/>
  <c r="BB26" i="9"/>
  <c r="AY43" i="9"/>
  <c r="BB43" i="9"/>
  <c r="AY25" i="9"/>
  <c r="BB25" i="9"/>
  <c r="AY4" i="9"/>
  <c r="BB4" i="9"/>
  <c r="AY42" i="9"/>
  <c r="BB42" i="9"/>
  <c r="AY101" i="9"/>
  <c r="BB101" i="9"/>
  <c r="AY13" i="9"/>
  <c r="BB13" i="9"/>
  <c r="AY41" i="9"/>
  <c r="BB41" i="9"/>
  <c r="AY102" i="9"/>
  <c r="BB102" i="9"/>
  <c r="AY112" i="9"/>
  <c r="BB112" i="9"/>
  <c r="AY85" i="9"/>
  <c r="BB85" i="9"/>
  <c r="AY95" i="9"/>
  <c r="BB95" i="9"/>
  <c r="AY68" i="9"/>
  <c r="BB68" i="9"/>
  <c r="AY23" i="9"/>
  <c r="BB23" i="9"/>
  <c r="AY50" i="9"/>
  <c r="BB50" i="9"/>
  <c r="AY22" i="9"/>
  <c r="BB22" i="9"/>
  <c r="AY11" i="9"/>
  <c r="BB11" i="9"/>
  <c r="AY49" i="9"/>
  <c r="BB49" i="9"/>
  <c r="AY39" i="9"/>
  <c r="BB39" i="9"/>
  <c r="AY29" i="9"/>
  <c r="BB29" i="9"/>
  <c r="AY104" i="9"/>
  <c r="BB104" i="9"/>
  <c r="AY114" i="9"/>
  <c r="BB114" i="9"/>
  <c r="AY77" i="9"/>
  <c r="BB77" i="9"/>
  <c r="AY60" i="9"/>
  <c r="BB60" i="9"/>
  <c r="AY158" i="9"/>
  <c r="BB158" i="9"/>
  <c r="AY21" i="9"/>
  <c r="BB21" i="9"/>
  <c r="AY10" i="9"/>
  <c r="BB10" i="9"/>
  <c r="AY48" i="9"/>
  <c r="BB48" i="9"/>
  <c r="AY38" i="9"/>
  <c r="BB38" i="9"/>
  <c r="AY28" i="9"/>
  <c r="BB28" i="9"/>
  <c r="AY105" i="9"/>
  <c r="BB105" i="9"/>
  <c r="AY115" i="9"/>
  <c r="BB115" i="9"/>
  <c r="AY78" i="9"/>
  <c r="BB78" i="9"/>
  <c r="AY88" i="9"/>
  <c r="BB88" i="9"/>
  <c r="AY61" i="9"/>
  <c r="BB61" i="9"/>
  <c r="AY71" i="9"/>
  <c r="BB71" i="9"/>
  <c r="AY130" i="9"/>
  <c r="BB130" i="9"/>
  <c r="AY140" i="9"/>
  <c r="BB140" i="9"/>
  <c r="AY149" i="9"/>
  <c r="BB149" i="9"/>
  <c r="AY159" i="9"/>
  <c r="BB159" i="9"/>
  <c r="AY169" i="9"/>
  <c r="BB169" i="9"/>
  <c r="AY107" i="9"/>
  <c r="BB107" i="9"/>
  <c r="AY90" i="9"/>
  <c r="BB90" i="9"/>
  <c r="AY87" i="9"/>
  <c r="BB87" i="9"/>
  <c r="AY103" i="9"/>
  <c r="BB103" i="9"/>
  <c r="AY117" i="9"/>
  <c r="BB117" i="9"/>
  <c r="AY80" i="9"/>
  <c r="BB80" i="9"/>
  <c r="AY148" i="9"/>
  <c r="BB148" i="9"/>
  <c r="AY99" i="9"/>
  <c r="BB99" i="9"/>
  <c r="AY98" i="9"/>
  <c r="BB98" i="9"/>
  <c r="BB110" i="9"/>
  <c r="AY97" i="9"/>
  <c r="AY110" i="9"/>
  <c r="AA4" i="9"/>
  <c r="AZ3" i="9"/>
  <c r="R57" i="15"/>
  <c r="Q57" i="15" s="1"/>
  <c r="R261" i="15"/>
  <c r="Q261" i="15" s="1"/>
  <c r="R41" i="15"/>
  <c r="Q41" i="15" s="1"/>
  <c r="R46" i="15"/>
  <c r="Q46" i="15" s="1"/>
  <c r="R22" i="15"/>
  <c r="Q22" i="15" s="1"/>
  <c r="R13" i="15"/>
  <c r="Q13" i="15" s="1"/>
  <c r="R36" i="15"/>
  <c r="Q36" i="15" s="1"/>
  <c r="AJ6" i="15"/>
  <c r="R23" i="15"/>
  <c r="Q23" i="15" s="1"/>
  <c r="R11" i="15"/>
  <c r="Q11" i="15" s="1"/>
  <c r="R64" i="15"/>
  <c r="R21" i="15"/>
  <c r="Q21" i="15" s="1"/>
  <c r="D263" i="12"/>
  <c r="E251" i="12"/>
  <c r="JW69" i="12"/>
  <c r="E207" i="12"/>
  <c r="D219" i="12"/>
  <c r="JA69" i="12"/>
  <c r="G228" i="12"/>
  <c r="F228" i="12"/>
  <c r="JH69" i="12"/>
  <c r="D252" i="12"/>
  <c r="E240" i="12"/>
  <c r="GD147" i="12"/>
  <c r="GK147" i="12"/>
  <c r="GS134" i="12"/>
  <c r="GZ134" i="12"/>
  <c r="F261" i="12"/>
  <c r="G261" i="12"/>
  <c r="IL108" i="12"/>
  <c r="IS108" i="12"/>
  <c r="JA56" i="12"/>
  <c r="G250" i="12"/>
  <c r="F250" i="12"/>
  <c r="F273" i="12"/>
  <c r="G273" i="12"/>
  <c r="D230" i="12"/>
  <c r="E218" i="12"/>
  <c r="D274" i="12"/>
  <c r="E274" i="12" s="1"/>
  <c r="E262" i="12"/>
  <c r="G217" i="12"/>
  <c r="F217" i="12"/>
  <c r="JH95" i="12"/>
  <c r="JA95" i="12"/>
  <c r="JH56" i="12"/>
  <c r="D241" i="12"/>
  <c r="E229" i="12"/>
  <c r="JA82" i="12"/>
  <c r="JW82" i="12"/>
  <c r="JP56" i="12"/>
  <c r="JH82" i="12"/>
  <c r="G239" i="12"/>
  <c r="F239" i="12"/>
  <c r="ID121" i="12"/>
  <c r="HW121" i="12"/>
  <c r="F195" i="12"/>
  <c r="G195" i="12"/>
  <c r="AZ25" i="9"/>
  <c r="AZ15" i="9"/>
  <c r="AZ4" i="9"/>
  <c r="AZ42" i="9"/>
  <c r="AZ32" i="9"/>
  <c r="AZ111" i="9"/>
  <c r="AZ84" i="9"/>
  <c r="AZ57" i="9"/>
  <c r="AZ67" i="9"/>
  <c r="AZ126" i="9"/>
  <c r="AZ136" i="9"/>
  <c r="AZ146" i="9"/>
  <c r="AZ150" i="9"/>
  <c r="AZ160" i="9"/>
  <c r="AZ170" i="9"/>
  <c r="AZ24" i="9"/>
  <c r="AZ13" i="9"/>
  <c r="AZ27" i="9"/>
  <c r="AZ41" i="9"/>
  <c r="AZ31" i="9"/>
  <c r="AZ102" i="9"/>
  <c r="AZ112" i="9"/>
  <c r="AZ122" i="9"/>
  <c r="AZ85" i="9"/>
  <c r="AZ95" i="9"/>
  <c r="AZ58" i="9"/>
  <c r="AZ68" i="9"/>
  <c r="AZ127" i="9"/>
  <c r="AZ137" i="9"/>
  <c r="AZ151" i="9"/>
  <c r="AZ161" i="9"/>
  <c r="AZ23" i="9"/>
  <c r="AZ12" i="9"/>
  <c r="AZ50" i="9"/>
  <c r="AZ40" i="9"/>
  <c r="AZ30" i="9"/>
  <c r="AZ113" i="9"/>
  <c r="AZ86" i="9"/>
  <c r="AZ59" i="9"/>
  <c r="AZ69" i="9"/>
  <c r="AZ128" i="9"/>
  <c r="AZ138" i="9"/>
  <c r="AZ152" i="9"/>
  <c r="AZ162" i="9"/>
  <c r="AZ22" i="9"/>
  <c r="AZ11" i="9"/>
  <c r="AZ49" i="9"/>
  <c r="AZ39" i="9"/>
  <c r="AZ29" i="9"/>
  <c r="AZ104" i="9"/>
  <c r="AZ114" i="9"/>
  <c r="AZ77" i="9"/>
  <c r="AZ60" i="9"/>
  <c r="AZ70" i="9"/>
  <c r="AZ129" i="9"/>
  <c r="AZ139" i="9"/>
  <c r="AZ153" i="9"/>
  <c r="AZ21" i="9"/>
  <c r="AZ10" i="9"/>
  <c r="AZ48" i="9"/>
  <c r="AZ38" i="9"/>
  <c r="AZ28" i="9"/>
  <c r="AZ105" i="9"/>
  <c r="AZ78" i="9"/>
  <c r="AZ61" i="9"/>
  <c r="AZ71" i="9"/>
  <c r="AZ130" i="9"/>
  <c r="AZ140" i="9"/>
  <c r="AZ154" i="9"/>
  <c r="AZ20" i="9"/>
  <c r="AZ9" i="9"/>
  <c r="AZ47" i="9"/>
  <c r="AZ37" i="9"/>
  <c r="AZ51" i="9"/>
  <c r="AZ106" i="9"/>
  <c r="AZ79" i="9"/>
  <c r="AZ89" i="9"/>
  <c r="AZ52" i="9"/>
  <c r="AZ62" i="9"/>
  <c r="AZ72" i="9"/>
  <c r="AZ131" i="9"/>
  <c r="AZ141" i="9"/>
  <c r="AZ165" i="9"/>
  <c r="AZ19" i="9"/>
  <c r="AZ8" i="9"/>
  <c r="AZ46" i="9"/>
  <c r="AZ36" i="9"/>
  <c r="AZ75" i="9"/>
  <c r="AZ53" i="9"/>
  <c r="AZ63" i="9"/>
  <c r="AZ73" i="9"/>
  <c r="AZ132" i="9"/>
  <c r="AZ142" i="9"/>
  <c r="AZ156" i="9"/>
  <c r="AZ166" i="9"/>
  <c r="AZ18" i="9"/>
  <c r="AZ7" i="9"/>
  <c r="AZ45" i="9"/>
  <c r="AZ35" i="9"/>
  <c r="AZ108" i="9"/>
  <c r="AZ118" i="9"/>
  <c r="AZ91" i="9"/>
  <c r="AZ54" i="9"/>
  <c r="AZ64" i="9"/>
  <c r="AZ74" i="9"/>
  <c r="AZ133" i="9"/>
  <c r="AZ143" i="9"/>
  <c r="AZ147" i="9"/>
  <c r="AZ157" i="9"/>
  <c r="AZ167" i="9"/>
  <c r="AZ17" i="9"/>
  <c r="AZ6" i="9"/>
  <c r="AZ44" i="9"/>
  <c r="AZ34" i="9"/>
  <c r="AZ123" i="9"/>
  <c r="AZ119" i="9"/>
  <c r="AZ92" i="9"/>
  <c r="AZ55" i="9"/>
  <c r="AZ65" i="9"/>
  <c r="AZ124" i="9"/>
  <c r="AZ134" i="9"/>
  <c r="AZ144" i="9"/>
  <c r="AZ168" i="9"/>
  <c r="AZ26" i="9"/>
  <c r="AZ16" i="9"/>
  <c r="AZ5" i="9"/>
  <c r="AZ43" i="9"/>
  <c r="AZ33" i="9"/>
  <c r="AZ120" i="9"/>
  <c r="AZ83" i="9"/>
  <c r="AZ93" i="9"/>
  <c r="AZ56" i="9"/>
  <c r="AZ66" i="9"/>
  <c r="AZ125" i="9"/>
  <c r="AZ135" i="9"/>
  <c r="AZ145" i="9"/>
  <c r="AZ149" i="9"/>
  <c r="AZ159" i="9"/>
  <c r="AZ169" i="9"/>
  <c r="AZ163" i="9"/>
  <c r="AZ148" i="9"/>
  <c r="AZ158" i="9"/>
  <c r="AZ164" i="9"/>
  <c r="AZ155" i="9"/>
  <c r="AZ110" i="9"/>
  <c r="AZ121" i="9"/>
  <c r="AZ103" i="9"/>
  <c r="AZ100" i="9"/>
  <c r="AZ99" i="9"/>
  <c r="AZ117" i="9"/>
  <c r="AZ115" i="9"/>
  <c r="AZ80" i="9"/>
  <c r="AZ107" i="9"/>
  <c r="AZ87" i="9"/>
  <c r="AZ76" i="9"/>
  <c r="AZ98" i="9"/>
  <c r="AZ97" i="9"/>
  <c r="AZ94" i="9"/>
  <c r="AZ90" i="9"/>
  <c r="AZ116" i="9"/>
  <c r="AZ82" i="9"/>
  <c r="AZ81" i="9"/>
  <c r="AZ101" i="9"/>
  <c r="AZ96" i="9"/>
  <c r="AZ109" i="9"/>
  <c r="AZ88" i="9"/>
  <c r="O4" i="9"/>
  <c r="AW51" i="9"/>
  <c r="BA3" i="9"/>
  <c r="AW27" i="9"/>
  <c r="L4" i="9"/>
  <c r="AE5" i="9"/>
  <c r="G42" i="10"/>
  <c r="H42" i="10"/>
  <c r="U4" i="9"/>
  <c r="G5" i="9"/>
  <c r="I4" i="9"/>
  <c r="AW4" i="9" s="1"/>
  <c r="AJ10" i="15" s="1"/>
  <c r="R4" i="9"/>
  <c r="H5" i="9"/>
  <c r="C5" i="9"/>
  <c r="C17" i="9"/>
  <c r="C6" i="9"/>
  <c r="C18" i="9"/>
  <c r="C8" i="9"/>
  <c r="C20" i="9"/>
  <c r="C10" i="9"/>
  <c r="C21" i="9"/>
  <c r="C11" i="9"/>
  <c r="C23" i="9"/>
  <c r="C12" i="9"/>
  <c r="C24" i="9"/>
  <c r="C14" i="9"/>
  <c r="C26" i="9"/>
  <c r="C15" i="9"/>
  <c r="C3" i="9"/>
  <c r="C4" i="9"/>
  <c r="C16" i="9"/>
  <c r="C7" i="9"/>
  <c r="C19" i="9"/>
  <c r="C9" i="9"/>
  <c r="C22" i="9"/>
  <c r="C13" i="9"/>
  <c r="C25" i="9"/>
  <c r="HQ113" i="12" l="1"/>
  <c r="HU100" i="12"/>
  <c r="HT100" i="12"/>
  <c r="JM49" i="12"/>
  <c r="JJ86" i="12"/>
  <c r="JN73" i="12"/>
  <c r="JM73" i="12"/>
  <c r="IU52" i="12"/>
  <c r="IU64" i="12"/>
  <c r="IY51" i="12"/>
  <c r="IX51" i="12"/>
  <c r="EI153" i="12"/>
  <c r="EH153" i="12"/>
  <c r="HB114" i="12"/>
  <c r="HF101" i="12"/>
  <c r="HE101" i="12"/>
  <c r="IX39" i="12"/>
  <c r="IY39" i="12"/>
  <c r="EX152" i="12"/>
  <c r="EW152" i="12"/>
  <c r="JM36" i="12"/>
  <c r="FX151" i="12"/>
  <c r="GA138" i="12"/>
  <c r="GB138" i="12"/>
  <c r="FL104" i="12"/>
  <c r="FM104" i="12"/>
  <c r="HB126" i="12"/>
  <c r="HF113" i="12"/>
  <c r="HE113" i="12"/>
  <c r="HQ101" i="12"/>
  <c r="HT88" i="12"/>
  <c r="HU88" i="12"/>
  <c r="JN59" i="12"/>
  <c r="JM59" i="12"/>
  <c r="JM48" i="12"/>
  <c r="JN49" i="12"/>
  <c r="IU75" i="12"/>
  <c r="IY63" i="12"/>
  <c r="IX63" i="12"/>
  <c r="DP143" i="12"/>
  <c r="DT142" i="12"/>
  <c r="DP155" i="12"/>
  <c r="DS142" i="12"/>
  <c r="JN37" i="12"/>
  <c r="HB102" i="12"/>
  <c r="HE89" i="12"/>
  <c r="HF89" i="12"/>
  <c r="JN47" i="12"/>
  <c r="JM22" i="12"/>
  <c r="JN10" i="12"/>
  <c r="JY86" i="12"/>
  <c r="JY99" i="12" s="1"/>
  <c r="JY112" i="12" s="1"/>
  <c r="JY125" i="12" s="1"/>
  <c r="JY137" i="12" s="1"/>
  <c r="JY150" i="12" s="1"/>
  <c r="KN49" i="12"/>
  <c r="IF112" i="12"/>
  <c r="IJ99" i="12"/>
  <c r="II99" i="12"/>
  <c r="JN25" i="12"/>
  <c r="JM11" i="12"/>
  <c r="JM24" i="12"/>
  <c r="JJ74" i="12"/>
  <c r="JN62" i="12"/>
  <c r="JM62" i="12"/>
  <c r="JN72" i="12"/>
  <c r="KB25" i="12"/>
  <c r="MG35" i="12"/>
  <c r="FX128" i="12"/>
  <c r="GA115" i="12"/>
  <c r="GB115" i="12"/>
  <c r="JN60" i="12"/>
  <c r="JM37" i="12"/>
  <c r="LC48" i="12"/>
  <c r="JM46" i="12"/>
  <c r="JM32" i="12"/>
  <c r="JM23" i="12"/>
  <c r="GM127" i="12"/>
  <c r="GP114" i="12"/>
  <c r="GQ114" i="12"/>
  <c r="JM26" i="12"/>
  <c r="FI140" i="12"/>
  <c r="FL128" i="12"/>
  <c r="FM128" i="12"/>
  <c r="KN72" i="12"/>
  <c r="IU99" i="12"/>
  <c r="IY86" i="12"/>
  <c r="IX86" i="12"/>
  <c r="JM34" i="12"/>
  <c r="HQ136" i="12"/>
  <c r="HT124" i="12"/>
  <c r="HU124" i="12"/>
  <c r="JM72" i="12"/>
  <c r="JY38" i="12"/>
  <c r="LC36" i="12"/>
  <c r="IF124" i="12"/>
  <c r="II111" i="12"/>
  <c r="IJ111" i="12"/>
  <c r="IU111" i="12"/>
  <c r="IY98" i="12"/>
  <c r="IX98" i="12"/>
  <c r="MG24" i="12"/>
  <c r="MG12" i="12"/>
  <c r="JJ110" i="12"/>
  <c r="JM97" i="12"/>
  <c r="JN97" i="12"/>
  <c r="HQ89" i="12"/>
  <c r="HU76" i="12"/>
  <c r="HT76" i="12"/>
  <c r="FI129" i="12"/>
  <c r="FI117" i="12"/>
  <c r="FL116" i="12"/>
  <c r="FM116" i="12"/>
  <c r="IF100" i="12"/>
  <c r="II87" i="12"/>
  <c r="IJ87" i="12"/>
  <c r="JJ63" i="12"/>
  <c r="JN50" i="12"/>
  <c r="JM50" i="12"/>
  <c r="FL151" i="12"/>
  <c r="FM151" i="12"/>
  <c r="KC23" i="12"/>
  <c r="GB150" i="12"/>
  <c r="GA150" i="12"/>
  <c r="JN26" i="12"/>
  <c r="JN35" i="12"/>
  <c r="IF88" i="12"/>
  <c r="II75" i="12"/>
  <c r="IJ75" i="12"/>
  <c r="KN26" i="12"/>
  <c r="KN37" i="12"/>
  <c r="JJ98" i="12"/>
  <c r="JM85" i="12"/>
  <c r="JN85" i="12"/>
  <c r="JY50" i="12"/>
  <c r="KC37" i="12"/>
  <c r="HQ125" i="12"/>
  <c r="HT112" i="12"/>
  <c r="HU112" i="12"/>
  <c r="EX117" i="12"/>
  <c r="EW117" i="12"/>
  <c r="GQ78" i="12"/>
  <c r="GP78" i="12"/>
  <c r="KB34" i="12"/>
  <c r="GM138" i="12"/>
  <c r="GQ126" i="12"/>
  <c r="GP126" i="12"/>
  <c r="MG47" i="12"/>
  <c r="II123" i="12"/>
  <c r="IJ123" i="12"/>
  <c r="KB10" i="12"/>
  <c r="JN33" i="12"/>
  <c r="GQ149" i="12"/>
  <c r="GP149" i="12"/>
  <c r="JN34" i="12"/>
  <c r="JJ39" i="12"/>
  <c r="JJ51" i="12"/>
  <c r="JM38" i="12"/>
  <c r="JN38" i="12"/>
  <c r="JN11" i="12"/>
  <c r="EE142" i="12"/>
  <c r="EH130" i="12"/>
  <c r="EI130" i="12"/>
  <c r="LR25" i="12"/>
  <c r="LR13" i="12"/>
  <c r="GA91" i="12"/>
  <c r="GB91" i="12"/>
  <c r="KN61" i="12"/>
  <c r="JM13" i="12"/>
  <c r="FI152" i="12"/>
  <c r="FL139" i="12"/>
  <c r="FM139" i="12"/>
  <c r="JN46" i="12"/>
  <c r="IU87" i="12"/>
  <c r="IX74" i="12"/>
  <c r="IY74" i="12"/>
  <c r="JM12" i="12"/>
  <c r="KC34" i="12"/>
  <c r="IJ52" i="12"/>
  <c r="II52" i="12"/>
  <c r="KB35" i="12"/>
  <c r="EE154" i="12"/>
  <c r="EH141" i="12"/>
  <c r="EI141" i="12"/>
  <c r="LR36" i="12"/>
  <c r="FX104" i="12"/>
  <c r="FX116" i="12"/>
  <c r="GB103" i="12"/>
  <c r="GA103" i="12"/>
  <c r="LR48" i="12"/>
  <c r="KB13" i="12"/>
  <c r="GM150" i="12"/>
  <c r="GQ137" i="12"/>
  <c r="GP137" i="12"/>
  <c r="DD143" i="12"/>
  <c r="DE143" i="12"/>
  <c r="DS154" i="12"/>
  <c r="DT154" i="12"/>
  <c r="JY100" i="12"/>
  <c r="JY113" i="12" s="1"/>
  <c r="JY126" i="12" s="1"/>
  <c r="JY138" i="12" s="1"/>
  <c r="JY151" i="12" s="1"/>
  <c r="KC87" i="12"/>
  <c r="JM35" i="12"/>
  <c r="IF65" i="12"/>
  <c r="IF76" i="12"/>
  <c r="II64" i="12"/>
  <c r="IJ64" i="12"/>
  <c r="HB78" i="12"/>
  <c r="HB90" i="12"/>
  <c r="HE77" i="12"/>
  <c r="HF77" i="12"/>
  <c r="JM71" i="12"/>
  <c r="JM25" i="12"/>
  <c r="IU123" i="12"/>
  <c r="IX110" i="12"/>
  <c r="IY110" i="12"/>
  <c r="JN36" i="12"/>
  <c r="DA156" i="12"/>
  <c r="DE155" i="12"/>
  <c r="DD155" i="12"/>
  <c r="JN13" i="12"/>
  <c r="ET153" i="12"/>
  <c r="EW140" i="12"/>
  <c r="EX140" i="12"/>
  <c r="HQ77" i="12"/>
  <c r="HT65" i="12"/>
  <c r="HU65" i="12"/>
  <c r="HB137" i="12"/>
  <c r="HE125" i="12"/>
  <c r="HF125" i="12"/>
  <c r="LC13" i="12"/>
  <c r="LC25" i="12"/>
  <c r="HB149" i="12"/>
  <c r="HF136" i="12"/>
  <c r="HE136" i="12"/>
  <c r="JN84" i="12"/>
  <c r="GM115" i="12"/>
  <c r="GP102" i="12"/>
  <c r="GQ102" i="12"/>
  <c r="ET141" i="12"/>
  <c r="ET130" i="12"/>
  <c r="EW129" i="12"/>
  <c r="EX129" i="12"/>
  <c r="KB23" i="12"/>
  <c r="JN23" i="12"/>
  <c r="JN24" i="12"/>
  <c r="GM91" i="12"/>
  <c r="GM103" i="12"/>
  <c r="GP90" i="12"/>
  <c r="GQ90" i="12"/>
  <c r="CP156" i="12"/>
  <c r="CO156" i="12"/>
  <c r="JM61" i="12"/>
  <c r="FX139" i="12"/>
  <c r="GA127" i="12"/>
  <c r="GB127" i="12"/>
  <c r="KB112" i="12"/>
  <c r="G6" i="9"/>
  <c r="G7" i="9" s="1"/>
  <c r="Q64" i="15"/>
  <c r="JA108" i="12"/>
  <c r="JH108" i="12"/>
  <c r="D231" i="12"/>
  <c r="E219" i="12"/>
  <c r="GZ147" i="12"/>
  <c r="GS147" i="12"/>
  <c r="G251" i="12"/>
  <c r="F251" i="12"/>
  <c r="IS121" i="12"/>
  <c r="IL121" i="12"/>
  <c r="G240" i="12"/>
  <c r="F240" i="12"/>
  <c r="E263" i="12"/>
  <c r="D275" i="12"/>
  <c r="E275" i="12" s="1"/>
  <c r="G218" i="12"/>
  <c r="F218" i="12"/>
  <c r="KE43" i="12"/>
  <c r="D264" i="12"/>
  <c r="E252" i="12"/>
  <c r="D242" i="12"/>
  <c r="E230" i="12"/>
  <c r="KL69" i="12"/>
  <c r="G207" i="12"/>
  <c r="F207" i="12"/>
  <c r="JP95" i="12"/>
  <c r="JW95" i="12"/>
  <c r="G262" i="12"/>
  <c r="F262" i="12"/>
  <c r="KL56" i="12"/>
  <c r="JP69" i="12"/>
  <c r="G274" i="12"/>
  <c r="F274" i="12"/>
  <c r="KE69" i="12"/>
  <c r="F229" i="12"/>
  <c r="G229" i="12"/>
  <c r="KL82" i="12"/>
  <c r="KE82" i="12"/>
  <c r="HO134" i="12"/>
  <c r="HH134" i="12"/>
  <c r="JP82" i="12"/>
  <c r="D253" i="12"/>
  <c r="E241" i="12"/>
  <c r="JW56" i="12"/>
  <c r="AW52" i="9"/>
  <c r="BA4" i="9"/>
  <c r="AW75" i="9"/>
  <c r="BA27" i="9"/>
  <c r="AW99" i="9"/>
  <c r="BA51" i="9"/>
  <c r="AW28" i="9"/>
  <c r="I5" i="9"/>
  <c r="AW5" i="9" s="1"/>
  <c r="O5" i="9"/>
  <c r="AE6" i="9"/>
  <c r="AA5" i="9"/>
  <c r="U6" i="9"/>
  <c r="U5" i="9"/>
  <c r="X5" i="9"/>
  <c r="R5" i="9"/>
  <c r="L5" i="9"/>
  <c r="H6" i="9"/>
  <c r="U7" i="9" l="1"/>
  <c r="AA7" i="9"/>
  <c r="O7" i="9"/>
  <c r="IF113" i="12"/>
  <c r="II100" i="12"/>
  <c r="IJ100" i="12"/>
  <c r="IF136" i="12"/>
  <c r="IJ124" i="12"/>
  <c r="II124" i="12"/>
  <c r="IX52" i="12"/>
  <c r="IY52" i="12"/>
  <c r="FX152" i="12"/>
  <c r="GB139" i="12"/>
  <c r="GA139" i="12"/>
  <c r="GM128" i="12"/>
  <c r="GP115" i="12"/>
  <c r="GQ115" i="12"/>
  <c r="HE78" i="12"/>
  <c r="HF78" i="12"/>
  <c r="IU100" i="12"/>
  <c r="IY87" i="12"/>
  <c r="IX87" i="12"/>
  <c r="LR26" i="12"/>
  <c r="LR37" i="12"/>
  <c r="KC36" i="12"/>
  <c r="KB37" i="12"/>
  <c r="KN38" i="12"/>
  <c r="HQ149" i="12"/>
  <c r="HT136" i="12"/>
  <c r="HU136" i="12"/>
  <c r="KC35" i="12"/>
  <c r="LC61" i="12"/>
  <c r="KC25" i="12"/>
  <c r="KC61" i="12"/>
  <c r="LR49" i="12"/>
  <c r="JY63" i="12"/>
  <c r="JY75" i="12" s="1"/>
  <c r="JY88" i="12" s="1"/>
  <c r="KC50" i="12"/>
  <c r="MG48" i="12"/>
  <c r="DS143" i="12"/>
  <c r="DT143" i="12"/>
  <c r="KB12" i="12"/>
  <c r="KN85" i="12"/>
  <c r="DD156" i="12"/>
  <c r="DE156" i="12"/>
  <c r="I6" i="9"/>
  <c r="AW6" i="9" s="1"/>
  <c r="AJ5" i="15" s="1"/>
  <c r="IY123" i="12"/>
  <c r="IX123" i="12"/>
  <c r="IF89" i="12"/>
  <c r="II76" i="12"/>
  <c r="IJ76" i="12"/>
  <c r="LR61" i="12"/>
  <c r="FI141" i="12"/>
  <c r="FI130" i="12"/>
  <c r="FM129" i="12"/>
  <c r="FL129" i="12"/>
  <c r="MG36" i="12"/>
  <c r="KB26" i="12"/>
  <c r="KC73" i="12"/>
  <c r="HQ114" i="12"/>
  <c r="HU101" i="12"/>
  <c r="HT101" i="12"/>
  <c r="HB127" i="12"/>
  <c r="HF114" i="12"/>
  <c r="HE114" i="12"/>
  <c r="JJ99" i="12"/>
  <c r="JN86" i="12"/>
  <c r="JM86" i="12"/>
  <c r="IU112" i="12"/>
  <c r="IX99" i="12"/>
  <c r="IY99" i="12"/>
  <c r="GM139" i="12"/>
  <c r="GQ127" i="12"/>
  <c r="GP127" i="12"/>
  <c r="LC26" i="12"/>
  <c r="LC37" i="12"/>
  <c r="KC13" i="12"/>
  <c r="IF77" i="12"/>
  <c r="II65" i="12"/>
  <c r="IJ65" i="12"/>
  <c r="KC24" i="12"/>
  <c r="KN73" i="12"/>
  <c r="EE143" i="12"/>
  <c r="EE155" i="12"/>
  <c r="EH142" i="12"/>
  <c r="EI142" i="12"/>
  <c r="MG60" i="12"/>
  <c r="JJ111" i="12"/>
  <c r="JN98" i="12"/>
  <c r="JM98" i="12"/>
  <c r="IF101" i="12"/>
  <c r="II88" i="12"/>
  <c r="IJ88" i="12"/>
  <c r="KC26" i="12"/>
  <c r="KB73" i="12"/>
  <c r="GB151" i="12"/>
  <c r="GA151" i="12"/>
  <c r="JJ123" i="12"/>
  <c r="JM110" i="12"/>
  <c r="JN110" i="12"/>
  <c r="HB138" i="12"/>
  <c r="HE126" i="12"/>
  <c r="HF126" i="12"/>
  <c r="EW153" i="12"/>
  <c r="EX153" i="12"/>
  <c r="ET142" i="12"/>
  <c r="EW130" i="12"/>
  <c r="EX130" i="12"/>
  <c r="EH154" i="12"/>
  <c r="EI154" i="12"/>
  <c r="KC22" i="12"/>
  <c r="FM152" i="12"/>
  <c r="FL152" i="12"/>
  <c r="JJ75" i="12"/>
  <c r="JM63" i="12"/>
  <c r="JN63" i="12"/>
  <c r="JY39" i="12"/>
  <c r="JY51" i="12"/>
  <c r="KC38" i="12"/>
  <c r="KB38" i="12"/>
  <c r="FI153" i="12"/>
  <c r="FL140" i="12"/>
  <c r="FM140" i="12"/>
  <c r="IF125" i="12"/>
  <c r="II112" i="12"/>
  <c r="IJ112" i="12"/>
  <c r="HB115" i="12"/>
  <c r="HE102" i="12"/>
  <c r="HF102" i="12"/>
  <c r="KB46" i="12"/>
  <c r="HQ78" i="12"/>
  <c r="HQ90" i="12"/>
  <c r="HU77" i="12"/>
  <c r="HT77" i="12"/>
  <c r="HB91" i="12"/>
  <c r="HB103" i="12"/>
  <c r="HF90" i="12"/>
  <c r="HE90" i="12"/>
  <c r="JM39" i="12"/>
  <c r="JN39" i="12"/>
  <c r="KN50" i="12"/>
  <c r="MG13" i="12"/>
  <c r="MG25" i="12"/>
  <c r="O6" i="9"/>
  <c r="KC11" i="12"/>
  <c r="KC98" i="12"/>
  <c r="KB36" i="12"/>
  <c r="KC85" i="12"/>
  <c r="KC33" i="12"/>
  <c r="KB24" i="12"/>
  <c r="KB33" i="12"/>
  <c r="KC12" i="12"/>
  <c r="GM104" i="12"/>
  <c r="GM116" i="12"/>
  <c r="GQ103" i="12"/>
  <c r="GP103" i="12"/>
  <c r="ET154" i="12"/>
  <c r="EW141" i="12"/>
  <c r="EX141" i="12"/>
  <c r="HB150" i="12"/>
  <c r="HE137" i="12"/>
  <c r="HF137" i="12"/>
  <c r="HQ102" i="12"/>
  <c r="HU89" i="12"/>
  <c r="HT89" i="12"/>
  <c r="IU124" i="12"/>
  <c r="IX111" i="12"/>
  <c r="IY111" i="12"/>
  <c r="FX140" i="12"/>
  <c r="GA128" i="12"/>
  <c r="GB128" i="12"/>
  <c r="IU88" i="12"/>
  <c r="IX75" i="12"/>
  <c r="IY75" i="12"/>
  <c r="HF149" i="12"/>
  <c r="HE149" i="12"/>
  <c r="KN62" i="12"/>
  <c r="FM117" i="12"/>
  <c r="FL117" i="12"/>
  <c r="GP91" i="12"/>
  <c r="GQ91" i="12"/>
  <c r="GQ150" i="12"/>
  <c r="GP150" i="12"/>
  <c r="FX129" i="12"/>
  <c r="FX117" i="12"/>
  <c r="GA116" i="12"/>
  <c r="GB116" i="12"/>
  <c r="GM151" i="12"/>
  <c r="GQ138" i="12"/>
  <c r="GP138" i="12"/>
  <c r="KC58" i="12"/>
  <c r="JJ87" i="12"/>
  <c r="JM74" i="12"/>
  <c r="JN74" i="12"/>
  <c r="KC97" i="12"/>
  <c r="HQ126" i="12"/>
  <c r="HT113" i="12"/>
  <c r="HU113" i="12"/>
  <c r="DP156" i="12"/>
  <c r="DT155" i="12"/>
  <c r="DS155" i="12"/>
  <c r="LC49" i="12"/>
  <c r="GB104" i="12"/>
  <c r="GA104" i="12"/>
  <c r="JJ64" i="12"/>
  <c r="JJ52" i="12"/>
  <c r="JM51" i="12"/>
  <c r="JN51" i="12"/>
  <c r="KB60" i="12"/>
  <c r="HQ137" i="12"/>
  <c r="HU125" i="12"/>
  <c r="HT125" i="12"/>
  <c r="KB11" i="12"/>
  <c r="IU76" i="12"/>
  <c r="IU65" i="12"/>
  <c r="IX64" i="12"/>
  <c r="IY64" i="12"/>
  <c r="KR110" i="12"/>
  <c r="AJ4" i="15"/>
  <c r="G8" i="9"/>
  <c r="O8" i="9" s="1"/>
  <c r="AA6" i="9"/>
  <c r="I7" i="9"/>
  <c r="AW7" i="9" s="1"/>
  <c r="KL43" i="12"/>
  <c r="G241" i="12"/>
  <c r="F241" i="12"/>
  <c r="G230" i="12"/>
  <c r="F230" i="12"/>
  <c r="G219" i="12"/>
  <c r="F219" i="12"/>
  <c r="KE56" i="12"/>
  <c r="JH121" i="12"/>
  <c r="JA121" i="12"/>
  <c r="D265" i="12"/>
  <c r="E253" i="12"/>
  <c r="D254" i="12"/>
  <c r="E242" i="12"/>
  <c r="G275" i="12"/>
  <c r="F275" i="12"/>
  <c r="D243" i="12"/>
  <c r="E231" i="12"/>
  <c r="KQ22" i="12" s="1"/>
  <c r="G263" i="12"/>
  <c r="F263" i="12"/>
  <c r="KE95" i="12"/>
  <c r="KL95" i="12"/>
  <c r="JW108" i="12"/>
  <c r="JP108" i="12"/>
  <c r="F252" i="12"/>
  <c r="G252" i="12"/>
  <c r="HO147" i="12"/>
  <c r="HH147" i="12"/>
  <c r="D276" i="12"/>
  <c r="E276" i="12" s="1"/>
  <c r="E264" i="12"/>
  <c r="HW134" i="12"/>
  <c r="ID134" i="12"/>
  <c r="AW76" i="9"/>
  <c r="BA28" i="9"/>
  <c r="AW147" i="9"/>
  <c r="BA147" i="9" s="1"/>
  <c r="BA99" i="9"/>
  <c r="AW123" i="9"/>
  <c r="BA123" i="9" s="1"/>
  <c r="BA75" i="9"/>
  <c r="AW29" i="9"/>
  <c r="AW53" i="9"/>
  <c r="BA5" i="9"/>
  <c r="AW100" i="9"/>
  <c r="BA52" i="9"/>
  <c r="AE7" i="9"/>
  <c r="X6" i="9"/>
  <c r="R6" i="9"/>
  <c r="L6" i="9"/>
  <c r="I8" i="9"/>
  <c r="AW8" i="9" s="1"/>
  <c r="AJ7" i="15" s="1"/>
  <c r="H7" i="9"/>
  <c r="BA6" i="9" l="1"/>
  <c r="AW54" i="9"/>
  <c r="AW102" i="9" s="1"/>
  <c r="IU101" i="12"/>
  <c r="IY88" i="12"/>
  <c r="IX88" i="12"/>
  <c r="MG61" i="12"/>
  <c r="KN39" i="12"/>
  <c r="KN51" i="12"/>
  <c r="KQ38" i="12"/>
  <c r="KR38" i="12"/>
  <c r="IU113" i="12"/>
  <c r="IY100" i="12"/>
  <c r="IX100" i="12"/>
  <c r="IF149" i="12"/>
  <c r="II136" i="12"/>
  <c r="IJ136" i="12"/>
  <c r="KQ49" i="12"/>
  <c r="GP104" i="12"/>
  <c r="GQ104" i="12"/>
  <c r="HQ127" i="12"/>
  <c r="HT114" i="12"/>
  <c r="HU114" i="12"/>
  <c r="GM140" i="12"/>
  <c r="GP128" i="12"/>
  <c r="GQ128" i="12"/>
  <c r="KN74" i="12"/>
  <c r="KN87" i="12" s="1"/>
  <c r="KR62" i="12"/>
  <c r="KQ62" i="12"/>
  <c r="HQ115" i="12"/>
  <c r="HU102" i="12"/>
  <c r="HT102" i="12"/>
  <c r="IF102" i="12"/>
  <c r="IJ89" i="12"/>
  <c r="II89" i="12"/>
  <c r="KQ36" i="12"/>
  <c r="KR46" i="12"/>
  <c r="KR59" i="12"/>
  <c r="KQ11" i="12"/>
  <c r="JY52" i="12"/>
  <c r="JY64" i="12"/>
  <c r="KB51" i="12"/>
  <c r="ET143" i="12"/>
  <c r="ET155" i="12"/>
  <c r="EX142" i="12"/>
  <c r="EW142" i="12"/>
  <c r="KR58" i="12"/>
  <c r="JJ124" i="12"/>
  <c r="JN111" i="12"/>
  <c r="JM111" i="12"/>
  <c r="KQ61" i="12"/>
  <c r="LC38" i="12"/>
  <c r="KR13" i="12"/>
  <c r="LC73" i="12"/>
  <c r="FI142" i="12"/>
  <c r="FM130" i="12"/>
  <c r="FL130" i="12"/>
  <c r="KQ26" i="12"/>
  <c r="KQ110" i="12"/>
  <c r="HQ138" i="12"/>
  <c r="HU126" i="12"/>
  <c r="HT126" i="12"/>
  <c r="KQ23" i="12"/>
  <c r="HF150" i="12"/>
  <c r="HE150" i="12"/>
  <c r="KQ59" i="12"/>
  <c r="HB116" i="12"/>
  <c r="HB104" i="12"/>
  <c r="HF103" i="12"/>
  <c r="HE103" i="12"/>
  <c r="HB128" i="12"/>
  <c r="HF115" i="12"/>
  <c r="HE115" i="12"/>
  <c r="KC39" i="12"/>
  <c r="KB39" i="12"/>
  <c r="KN86" i="12"/>
  <c r="KN99" i="12" s="1"/>
  <c r="KR73" i="12"/>
  <c r="KQ73" i="12"/>
  <c r="KR97" i="12"/>
  <c r="JJ112" i="12"/>
  <c r="JN99" i="12"/>
  <c r="JM99" i="12"/>
  <c r="KR12" i="12"/>
  <c r="KQ60" i="12"/>
  <c r="KR23" i="12"/>
  <c r="KN98" i="12"/>
  <c r="KR85" i="12"/>
  <c r="MG26" i="12"/>
  <c r="MG37" i="12"/>
  <c r="HB151" i="12"/>
  <c r="HE138" i="12"/>
  <c r="HF138" i="12"/>
  <c r="LC50" i="12"/>
  <c r="JM52" i="12"/>
  <c r="JN52" i="12"/>
  <c r="FX153" i="12"/>
  <c r="GB140" i="12"/>
  <c r="GA140" i="12"/>
  <c r="KQ34" i="12"/>
  <c r="HF91" i="12"/>
  <c r="HE91" i="12"/>
  <c r="JM123" i="12"/>
  <c r="JN123" i="12"/>
  <c r="KQ35" i="12"/>
  <c r="KR45" i="12"/>
  <c r="KQ97" i="12"/>
  <c r="KQ48" i="12"/>
  <c r="KR11" i="12"/>
  <c r="GB152" i="12"/>
  <c r="GA152" i="12"/>
  <c r="IF126" i="12"/>
  <c r="II113" i="12"/>
  <c r="IJ113" i="12"/>
  <c r="KR61" i="12"/>
  <c r="FI154" i="12"/>
  <c r="FM141" i="12"/>
  <c r="FL141" i="12"/>
  <c r="JJ65" i="12"/>
  <c r="JJ76" i="12"/>
  <c r="JN64" i="12"/>
  <c r="JM64" i="12"/>
  <c r="KR25" i="12"/>
  <c r="GB117" i="12"/>
  <c r="GA117" i="12"/>
  <c r="KR34" i="12"/>
  <c r="MG72" i="12"/>
  <c r="GM152" i="12"/>
  <c r="GQ139" i="12"/>
  <c r="GP139" i="12"/>
  <c r="LR62" i="12"/>
  <c r="KR24" i="12"/>
  <c r="KQ25" i="12"/>
  <c r="LC62" i="12"/>
  <c r="FX141" i="12"/>
  <c r="FX130" i="12"/>
  <c r="GA129" i="12"/>
  <c r="GB129" i="12"/>
  <c r="EW154" i="12"/>
  <c r="EX154" i="12"/>
  <c r="KR37" i="12"/>
  <c r="IF137" i="12"/>
  <c r="IJ125" i="12"/>
  <c r="II125" i="12"/>
  <c r="JJ88" i="12"/>
  <c r="JM75" i="12"/>
  <c r="JN75" i="12"/>
  <c r="KR84" i="12"/>
  <c r="HB139" i="12"/>
  <c r="HF127" i="12"/>
  <c r="HE127" i="12"/>
  <c r="HT149" i="12"/>
  <c r="HU149" i="12"/>
  <c r="LR50" i="12"/>
  <c r="KQ45" i="12"/>
  <c r="IU77" i="12"/>
  <c r="IX65" i="12"/>
  <c r="IY65" i="12"/>
  <c r="KR36" i="12"/>
  <c r="KR48" i="12"/>
  <c r="KQ24" i="12"/>
  <c r="KQ37" i="12"/>
  <c r="HQ91" i="12"/>
  <c r="HQ103" i="12"/>
  <c r="HU90" i="12"/>
  <c r="HT90" i="12"/>
  <c r="MG49" i="12"/>
  <c r="KR47" i="12"/>
  <c r="KR35" i="12"/>
  <c r="LR38" i="12"/>
  <c r="JJ100" i="12"/>
  <c r="JN87" i="12"/>
  <c r="JM87" i="12"/>
  <c r="KQ84" i="12"/>
  <c r="KQ47" i="12"/>
  <c r="IU89" i="12"/>
  <c r="IX76" i="12"/>
  <c r="IY76" i="12"/>
  <c r="GQ151" i="12"/>
  <c r="GP151" i="12"/>
  <c r="IU136" i="12"/>
  <c r="IX124" i="12"/>
  <c r="IY124" i="12"/>
  <c r="KQ58" i="12"/>
  <c r="KR10" i="12"/>
  <c r="KN63" i="12"/>
  <c r="KR50" i="12"/>
  <c r="HU78" i="12"/>
  <c r="HT78" i="12"/>
  <c r="KR71" i="12"/>
  <c r="IU125" i="12"/>
  <c r="IX112" i="12"/>
  <c r="IY112" i="12"/>
  <c r="LR73" i="12"/>
  <c r="KQ72" i="12"/>
  <c r="KQ12" i="12"/>
  <c r="KQ13" i="12"/>
  <c r="EI143" i="12"/>
  <c r="EH143" i="12"/>
  <c r="KQ71" i="12"/>
  <c r="HQ150" i="12"/>
  <c r="HT137" i="12"/>
  <c r="HU137" i="12"/>
  <c r="DS156" i="12"/>
  <c r="DT156" i="12"/>
  <c r="KR49" i="12"/>
  <c r="GM117" i="12"/>
  <c r="GM129" i="12"/>
  <c r="GP116" i="12"/>
  <c r="GQ116" i="12"/>
  <c r="FM153" i="12"/>
  <c r="FL153" i="12"/>
  <c r="IF114" i="12"/>
  <c r="II101" i="12"/>
  <c r="IJ101" i="12"/>
  <c r="EE156" i="12"/>
  <c r="EI155" i="12"/>
  <c r="EH155" i="12"/>
  <c r="IF90" i="12"/>
  <c r="IF78" i="12"/>
  <c r="II77" i="12"/>
  <c r="IJ77" i="12"/>
  <c r="KR72" i="12"/>
  <c r="JY101" i="12"/>
  <c r="KB88" i="12"/>
  <c r="KR26" i="12"/>
  <c r="KQ123" i="12"/>
  <c r="KR123" i="12"/>
  <c r="KB137" i="12"/>
  <c r="KB136" i="12"/>
  <c r="G9" i="9"/>
  <c r="U8" i="9"/>
  <c r="AA8" i="9"/>
  <c r="AJ18" i="15"/>
  <c r="AI18" i="15" s="1"/>
  <c r="BA7" i="9"/>
  <c r="AW55" i="9"/>
  <c r="BA55" i="9" s="1"/>
  <c r="LA56" i="12"/>
  <c r="KT56" i="12"/>
  <c r="KT69" i="12"/>
  <c r="KT95" i="12"/>
  <c r="LA69" i="12"/>
  <c r="LA82" i="12"/>
  <c r="KT82" i="12"/>
  <c r="LA95" i="12"/>
  <c r="KT108" i="12"/>
  <c r="LA108" i="12"/>
  <c r="D255" i="12"/>
  <c r="E243" i="12"/>
  <c r="G253" i="12"/>
  <c r="F253" i="12"/>
  <c r="F242" i="12"/>
  <c r="G242" i="12"/>
  <c r="D277" i="12"/>
  <c r="E277" i="12" s="1"/>
  <c r="E265" i="12"/>
  <c r="KL108" i="12"/>
  <c r="KE108" i="12"/>
  <c r="D266" i="12"/>
  <c r="E254" i="12"/>
  <c r="JW121" i="12"/>
  <c r="JP121" i="12"/>
  <c r="HW147" i="12"/>
  <c r="ID147" i="12"/>
  <c r="G264" i="12"/>
  <c r="F264" i="12"/>
  <c r="IS134" i="12"/>
  <c r="IL134" i="12"/>
  <c r="G276" i="12"/>
  <c r="F276" i="12"/>
  <c r="G231" i="12"/>
  <c r="F231" i="12"/>
  <c r="AW101" i="9"/>
  <c r="BA53" i="9"/>
  <c r="BA54" i="9"/>
  <c r="AW56" i="9"/>
  <c r="BA8" i="9"/>
  <c r="AW77" i="9"/>
  <c r="BA29" i="9"/>
  <c r="AW124" i="9"/>
  <c r="BA124" i="9" s="1"/>
  <c r="BA76" i="9"/>
  <c r="AW30" i="9"/>
  <c r="AW148" i="9"/>
  <c r="BA148" i="9" s="1"/>
  <c r="BA100" i="9"/>
  <c r="AE8" i="9"/>
  <c r="X7" i="9"/>
  <c r="R7" i="9"/>
  <c r="L7" i="9"/>
  <c r="U9" i="9"/>
  <c r="O9" i="9"/>
  <c r="H8" i="9"/>
  <c r="G10" i="9"/>
  <c r="I9" i="9"/>
  <c r="AW9" i="9" s="1"/>
  <c r="AW103" i="9" l="1"/>
  <c r="FI143" i="12"/>
  <c r="FI155" i="12"/>
  <c r="FM142" i="12"/>
  <c r="FL142" i="12"/>
  <c r="LF32" i="12"/>
  <c r="JJ136" i="12"/>
  <c r="JN124" i="12"/>
  <c r="JM124" i="12"/>
  <c r="LG59" i="12"/>
  <c r="HQ139" i="12"/>
  <c r="HU127" i="12"/>
  <c r="HT127" i="12"/>
  <c r="MG85" i="12"/>
  <c r="LF111" i="12"/>
  <c r="IF91" i="12"/>
  <c r="IF103" i="12"/>
  <c r="IJ90" i="12"/>
  <c r="II90" i="12"/>
  <c r="HT150" i="12"/>
  <c r="HU150" i="12"/>
  <c r="IU137" i="12"/>
  <c r="IY125" i="12"/>
  <c r="IX125" i="12"/>
  <c r="LF11" i="12"/>
  <c r="LF19" i="12"/>
  <c r="LG98" i="12"/>
  <c r="LU72" i="12"/>
  <c r="LG13" i="12"/>
  <c r="HB140" i="12"/>
  <c r="HF128" i="12"/>
  <c r="HE128" i="12"/>
  <c r="LF58" i="12"/>
  <c r="LG25" i="12"/>
  <c r="IU126" i="12"/>
  <c r="IX113" i="12"/>
  <c r="IY113" i="12"/>
  <c r="MG73" i="12"/>
  <c r="IU78" i="12"/>
  <c r="IU90" i="12"/>
  <c r="IX77" i="12"/>
  <c r="IY77" i="12"/>
  <c r="LG47" i="12"/>
  <c r="HF151" i="12"/>
  <c r="HE151" i="12"/>
  <c r="GM141" i="12"/>
  <c r="GM130" i="12"/>
  <c r="GP129" i="12"/>
  <c r="GQ129" i="12"/>
  <c r="LF12" i="12"/>
  <c r="IU102" i="12"/>
  <c r="IY89" i="12"/>
  <c r="IX89" i="12"/>
  <c r="IF150" i="12"/>
  <c r="II137" i="12"/>
  <c r="IJ137" i="12"/>
  <c r="LG6" i="12"/>
  <c r="FM154" i="12"/>
  <c r="FL154" i="12"/>
  <c r="LG97" i="12"/>
  <c r="LV45" i="12"/>
  <c r="LG32" i="12"/>
  <c r="KN100" i="12"/>
  <c r="KR87" i="12"/>
  <c r="KQ87" i="12"/>
  <c r="HQ151" i="12"/>
  <c r="HT138" i="12"/>
  <c r="HU138" i="12"/>
  <c r="LG33" i="12"/>
  <c r="JY114" i="12"/>
  <c r="JY127" i="12" s="1"/>
  <c r="KB101" i="12"/>
  <c r="GP117" i="12"/>
  <c r="GQ117" i="12"/>
  <c r="LF71" i="12"/>
  <c r="LF97" i="12"/>
  <c r="JJ113" i="12"/>
  <c r="JM100" i="12"/>
  <c r="JN100" i="12"/>
  <c r="LG48" i="12"/>
  <c r="LF84" i="12"/>
  <c r="LG35" i="12"/>
  <c r="MG50" i="12"/>
  <c r="KN112" i="12"/>
  <c r="KR99" i="12"/>
  <c r="LU24" i="12"/>
  <c r="LF26" i="12"/>
  <c r="LF59" i="12"/>
  <c r="LG85" i="12"/>
  <c r="LF98" i="12"/>
  <c r="EH156" i="12"/>
  <c r="EI156" i="12"/>
  <c r="LF33" i="12"/>
  <c r="FX142" i="12"/>
  <c r="GA130" i="12"/>
  <c r="GB130" i="12"/>
  <c r="LG34" i="12"/>
  <c r="LF36" i="12"/>
  <c r="LF37" i="12"/>
  <c r="MG38" i="12"/>
  <c r="HF104" i="12"/>
  <c r="HE104" i="12"/>
  <c r="LG61" i="12"/>
  <c r="LG26" i="12"/>
  <c r="EW155" i="12"/>
  <c r="EX155" i="12"/>
  <c r="ET156" i="12"/>
  <c r="KN64" i="12"/>
  <c r="KN52" i="12"/>
  <c r="KQ51" i="12"/>
  <c r="KR51" i="12"/>
  <c r="MG62" i="12"/>
  <c r="JJ101" i="12"/>
  <c r="JM88" i="12"/>
  <c r="JN88" i="12"/>
  <c r="JJ125" i="12"/>
  <c r="JN112" i="12"/>
  <c r="JM112" i="12"/>
  <c r="LG45" i="12"/>
  <c r="LG36" i="12"/>
  <c r="LG12" i="12"/>
  <c r="LF9" i="12"/>
  <c r="HQ104" i="12"/>
  <c r="HQ116" i="12"/>
  <c r="HU103" i="12"/>
  <c r="HT103" i="12"/>
  <c r="LV19" i="12"/>
  <c r="LF13" i="12"/>
  <c r="LF72" i="12"/>
  <c r="FX154" i="12"/>
  <c r="GB141" i="12"/>
  <c r="GA141" i="12"/>
  <c r="LG37" i="12"/>
  <c r="LF8" i="12"/>
  <c r="HB117" i="12"/>
  <c r="HB129" i="12"/>
  <c r="HE116" i="12"/>
  <c r="HF116" i="12"/>
  <c r="LG8" i="12"/>
  <c r="LF61" i="12"/>
  <c r="LC39" i="12"/>
  <c r="LC51" i="12"/>
  <c r="LG38" i="12"/>
  <c r="LF38" i="12"/>
  <c r="EX143" i="12"/>
  <c r="EW143" i="12"/>
  <c r="IF115" i="12"/>
  <c r="II102" i="12"/>
  <c r="IJ102" i="12"/>
  <c r="KQ39" i="12"/>
  <c r="KR39" i="12"/>
  <c r="LG71" i="12"/>
  <c r="LC74" i="12"/>
  <c r="LG62" i="12"/>
  <c r="LF62" i="12"/>
  <c r="IF138" i="12"/>
  <c r="II126" i="12"/>
  <c r="IJ126" i="12"/>
  <c r="LG10" i="12"/>
  <c r="LG111" i="12"/>
  <c r="LV13" i="12"/>
  <c r="IU149" i="12"/>
  <c r="IY136" i="12"/>
  <c r="IX136" i="12"/>
  <c r="LV48" i="12"/>
  <c r="HT91" i="12"/>
  <c r="HU91" i="12"/>
  <c r="LG72" i="12"/>
  <c r="LF20" i="12"/>
  <c r="GQ152" i="12"/>
  <c r="GP152" i="12"/>
  <c r="LF60" i="12"/>
  <c r="LC63" i="12"/>
  <c r="LG50" i="12"/>
  <c r="LF50" i="12"/>
  <c r="LG84" i="12"/>
  <c r="LG11" i="12"/>
  <c r="LC86" i="12"/>
  <c r="LG73" i="12"/>
  <c r="LF73" i="12"/>
  <c r="LF85" i="12"/>
  <c r="LF46" i="12"/>
  <c r="GM153" i="12"/>
  <c r="GQ140" i="12"/>
  <c r="GP140" i="12"/>
  <c r="LF48" i="12"/>
  <c r="LG110" i="12"/>
  <c r="LV98" i="12"/>
  <c r="LF25" i="12"/>
  <c r="IF127" i="12"/>
  <c r="II114" i="12"/>
  <c r="IJ114" i="12"/>
  <c r="LF23" i="12"/>
  <c r="LU26" i="12"/>
  <c r="LV37" i="12"/>
  <c r="LF49" i="12"/>
  <c r="JJ89" i="12"/>
  <c r="JN76" i="12"/>
  <c r="JM76" i="12"/>
  <c r="LV72" i="12"/>
  <c r="GB153" i="12"/>
  <c r="GA153" i="12"/>
  <c r="LU6" i="12"/>
  <c r="KN111" i="12"/>
  <c r="KR98" i="12"/>
  <c r="KQ98" i="12"/>
  <c r="LV46" i="12"/>
  <c r="JY76" i="12"/>
  <c r="JY65" i="12"/>
  <c r="JY77" i="12" s="1"/>
  <c r="KB64" i="12"/>
  <c r="LF35" i="12"/>
  <c r="II149" i="12"/>
  <c r="IJ149" i="12"/>
  <c r="LG23" i="12"/>
  <c r="IU114" i="12"/>
  <c r="IX101" i="12"/>
  <c r="IY101" i="12"/>
  <c r="LG24" i="12"/>
  <c r="LF24" i="12"/>
  <c r="LV21" i="12"/>
  <c r="HQ128" i="12"/>
  <c r="HT115" i="12"/>
  <c r="HU115" i="12"/>
  <c r="II78" i="12"/>
  <c r="IJ78" i="12"/>
  <c r="LG60" i="12"/>
  <c r="HB152" i="12"/>
  <c r="HE139" i="12"/>
  <c r="HF139" i="12"/>
  <c r="LV8" i="12"/>
  <c r="LG19" i="12"/>
  <c r="LR86" i="12"/>
  <c r="LV73" i="12"/>
  <c r="LU73" i="12"/>
  <c r="KN75" i="12"/>
  <c r="KR63" i="12"/>
  <c r="KQ63" i="12"/>
  <c r="LR39" i="12"/>
  <c r="LR51" i="12"/>
  <c r="LU38" i="12"/>
  <c r="LV38" i="12"/>
  <c r="LG7" i="12"/>
  <c r="LR63" i="12"/>
  <c r="LU50" i="12"/>
  <c r="LV50" i="12"/>
  <c r="LG49" i="12"/>
  <c r="LR74" i="12"/>
  <c r="LV62" i="12"/>
  <c r="LU62" i="12"/>
  <c r="JJ77" i="12"/>
  <c r="JN65" i="12"/>
  <c r="JM65" i="12"/>
  <c r="LU10" i="12"/>
  <c r="KB52" i="12"/>
  <c r="KC52" i="12"/>
  <c r="LV12" i="12"/>
  <c r="LV111" i="12"/>
  <c r="LV110" i="12"/>
  <c r="LU110" i="12"/>
  <c r="LU111" i="12"/>
  <c r="KB151" i="12"/>
  <c r="LF124" i="12"/>
  <c r="LF123" i="12"/>
  <c r="LG124" i="12"/>
  <c r="LG123" i="12"/>
  <c r="KC149" i="12"/>
  <c r="KC151" i="12"/>
  <c r="AJ19" i="15"/>
  <c r="AI19" i="15" s="1"/>
  <c r="AA9" i="9"/>
  <c r="LI95" i="12"/>
  <c r="LP69" i="12"/>
  <c r="LI69" i="12"/>
  <c r="LX43" i="12"/>
  <c r="LI82" i="12"/>
  <c r="KT121" i="12"/>
  <c r="LA121" i="12"/>
  <c r="LP56" i="12"/>
  <c r="LP82" i="12"/>
  <c r="LI108" i="12"/>
  <c r="LP108" i="12"/>
  <c r="LP95" i="12"/>
  <c r="D278" i="12"/>
  <c r="E278" i="12" s="1"/>
  <c r="E266" i="12"/>
  <c r="D267" i="12"/>
  <c r="E255" i="12"/>
  <c r="JA134" i="12"/>
  <c r="JH134" i="12"/>
  <c r="KL121" i="12"/>
  <c r="KE121" i="12"/>
  <c r="G265" i="12"/>
  <c r="F265" i="12"/>
  <c r="G277" i="12"/>
  <c r="F277" i="12"/>
  <c r="IS147" i="12"/>
  <c r="IL147" i="12"/>
  <c r="G254" i="12"/>
  <c r="F254" i="12"/>
  <c r="G243" i="12"/>
  <c r="F243" i="12"/>
  <c r="AW57" i="9"/>
  <c r="BA9" i="9"/>
  <c r="AW104" i="9"/>
  <c r="BA56" i="9"/>
  <c r="AW151" i="9"/>
  <c r="BA151" i="9" s="1"/>
  <c r="BA103" i="9"/>
  <c r="AW31" i="9"/>
  <c r="AW125" i="9"/>
  <c r="BA125" i="9" s="1"/>
  <c r="BA77" i="9"/>
  <c r="AW78" i="9"/>
  <c r="BA30" i="9"/>
  <c r="AW149" i="9"/>
  <c r="BA149" i="9" s="1"/>
  <c r="BA101" i="9"/>
  <c r="AW150" i="9"/>
  <c r="BA150" i="9" s="1"/>
  <c r="BA102" i="9"/>
  <c r="AE9" i="9"/>
  <c r="L8" i="9"/>
  <c r="X8" i="9"/>
  <c r="R8" i="9"/>
  <c r="AA10" i="9"/>
  <c r="U10" i="9"/>
  <c r="O10" i="9"/>
  <c r="G11" i="9"/>
  <c r="I10" i="9"/>
  <c r="AW10" i="9" s="1"/>
  <c r="H9" i="9"/>
  <c r="MG39" i="12" l="1"/>
  <c r="MG51" i="12"/>
  <c r="HT151" i="12"/>
  <c r="HU151" i="12"/>
  <c r="LU35" i="12"/>
  <c r="MG98" i="12"/>
  <c r="JJ149" i="12"/>
  <c r="JM136" i="12"/>
  <c r="JN136" i="12"/>
  <c r="LR99" i="12"/>
  <c r="LU86" i="12"/>
  <c r="LV86" i="12"/>
  <c r="LV26" i="12"/>
  <c r="MG74" i="12"/>
  <c r="KN125" i="12"/>
  <c r="KQ112" i="12"/>
  <c r="KR112" i="12"/>
  <c r="LU36" i="12"/>
  <c r="IJ150" i="12"/>
  <c r="II150" i="12"/>
  <c r="IU91" i="12"/>
  <c r="IU103" i="12"/>
  <c r="IY90" i="12"/>
  <c r="IX90" i="12"/>
  <c r="LU13" i="12"/>
  <c r="LU85" i="12"/>
  <c r="IU127" i="12"/>
  <c r="IX114" i="12"/>
  <c r="IY114" i="12"/>
  <c r="JJ102" i="12"/>
  <c r="JN89" i="12"/>
  <c r="JM89" i="12"/>
  <c r="LU22" i="12"/>
  <c r="LV35" i="12"/>
  <c r="LV36" i="12"/>
  <c r="MK23" i="12"/>
  <c r="MJ48" i="12"/>
  <c r="GM142" i="12"/>
  <c r="GP130" i="12"/>
  <c r="GQ130" i="12"/>
  <c r="IX78" i="12"/>
  <c r="IY78" i="12"/>
  <c r="MK84" i="12"/>
  <c r="LU60" i="12"/>
  <c r="LV58" i="12"/>
  <c r="LR52" i="12"/>
  <c r="LR64" i="12"/>
  <c r="LU51" i="12"/>
  <c r="LV51" i="12"/>
  <c r="LV47" i="12"/>
  <c r="LU61" i="12"/>
  <c r="LU46" i="12"/>
  <c r="LC99" i="12"/>
  <c r="LG86" i="12"/>
  <c r="LF86" i="12"/>
  <c r="LU49" i="12"/>
  <c r="IF128" i="12"/>
  <c r="II115" i="12"/>
  <c r="IJ115" i="12"/>
  <c r="LU58" i="12"/>
  <c r="HQ129" i="12"/>
  <c r="HQ117" i="12"/>
  <c r="HT116" i="12"/>
  <c r="HU116" i="12"/>
  <c r="LV84" i="12"/>
  <c r="JY139" i="12"/>
  <c r="KC127" i="12"/>
  <c r="GM154" i="12"/>
  <c r="GP141" i="12"/>
  <c r="GQ141" i="12"/>
  <c r="MJ61" i="12"/>
  <c r="IF104" i="12"/>
  <c r="IF116" i="12"/>
  <c r="II103" i="12"/>
  <c r="IJ103" i="12"/>
  <c r="LV71" i="12"/>
  <c r="IF151" i="12"/>
  <c r="IJ138" i="12"/>
  <c r="II138" i="12"/>
  <c r="MK58" i="12"/>
  <c r="HU104" i="12"/>
  <c r="HT104" i="12"/>
  <c r="MG63" i="12"/>
  <c r="LU98" i="12"/>
  <c r="II91" i="12"/>
  <c r="IJ91" i="12"/>
  <c r="FI156" i="12"/>
  <c r="FM155" i="12"/>
  <c r="FL155" i="12"/>
  <c r="JY89" i="12"/>
  <c r="JY102" i="12" s="1"/>
  <c r="KC76" i="12"/>
  <c r="LF39" i="12"/>
  <c r="LG39" i="12"/>
  <c r="LR87" i="12"/>
  <c r="LV74" i="12"/>
  <c r="LU74" i="12"/>
  <c r="LV39" i="12"/>
  <c r="LU39" i="12"/>
  <c r="LU34" i="12"/>
  <c r="LU97" i="12"/>
  <c r="LU71" i="12"/>
  <c r="HQ140" i="12"/>
  <c r="HU128" i="12"/>
  <c r="HT128" i="12"/>
  <c r="KN124" i="12"/>
  <c r="KR111" i="12"/>
  <c r="KQ111" i="12"/>
  <c r="LV49" i="12"/>
  <c r="LV60" i="12"/>
  <c r="IX149" i="12"/>
  <c r="IY149" i="12"/>
  <c r="JJ137" i="12"/>
  <c r="JM125" i="12"/>
  <c r="JN125" i="12"/>
  <c r="KQ52" i="12"/>
  <c r="KR52" i="12"/>
  <c r="JJ126" i="12"/>
  <c r="JM113" i="12"/>
  <c r="JN113" i="12"/>
  <c r="MG86" i="12"/>
  <c r="HB153" i="12"/>
  <c r="HE140" i="12"/>
  <c r="HF140" i="12"/>
  <c r="HQ152" i="12"/>
  <c r="HT139" i="12"/>
  <c r="HU139" i="12"/>
  <c r="FL143" i="12"/>
  <c r="FM143" i="12"/>
  <c r="JJ78" i="12"/>
  <c r="JJ90" i="12"/>
  <c r="JM77" i="12"/>
  <c r="JN77" i="12"/>
  <c r="LU48" i="12"/>
  <c r="LV61" i="12"/>
  <c r="HB141" i="12"/>
  <c r="HB130" i="12"/>
  <c r="HF129" i="12"/>
  <c r="HE129" i="12"/>
  <c r="GA154" i="12"/>
  <c r="GB154" i="12"/>
  <c r="KN76" i="12"/>
  <c r="KN89" i="12" s="1"/>
  <c r="KN65" i="12"/>
  <c r="KQ64" i="12"/>
  <c r="KR64" i="12"/>
  <c r="LV25" i="12"/>
  <c r="LU32" i="12"/>
  <c r="LU12" i="12"/>
  <c r="KN113" i="12"/>
  <c r="KQ100" i="12"/>
  <c r="KR100" i="12"/>
  <c r="MK34" i="12"/>
  <c r="MK25" i="12"/>
  <c r="LV97" i="12"/>
  <c r="FX143" i="12"/>
  <c r="FX155" i="12"/>
  <c r="GB142" i="12"/>
  <c r="GA142" i="12"/>
  <c r="MJ110" i="12"/>
  <c r="KN88" i="12"/>
  <c r="KQ75" i="12"/>
  <c r="GP153" i="12"/>
  <c r="GQ153" i="12"/>
  <c r="LU37" i="12"/>
  <c r="LU59" i="12"/>
  <c r="LC87" i="12"/>
  <c r="LG74" i="12"/>
  <c r="HF117" i="12"/>
  <c r="HE117" i="12"/>
  <c r="EX156" i="12"/>
  <c r="EW156" i="12"/>
  <c r="LV59" i="12"/>
  <c r="LU25" i="12"/>
  <c r="MJ84" i="12"/>
  <c r="IU115" i="12"/>
  <c r="IX102" i="12"/>
  <c r="IY102" i="12"/>
  <c r="MK8" i="12"/>
  <c r="IU150" i="12"/>
  <c r="IY137" i="12"/>
  <c r="IX137" i="12"/>
  <c r="MJ13" i="12"/>
  <c r="LV32" i="12"/>
  <c r="JY78" i="12"/>
  <c r="KB78" i="12" s="1"/>
  <c r="JY90" i="12"/>
  <c r="LC64" i="12"/>
  <c r="LC52" i="12"/>
  <c r="LF51" i="12"/>
  <c r="LG51" i="12"/>
  <c r="LR75" i="12"/>
  <c r="LU63" i="12"/>
  <c r="LV63" i="12"/>
  <c r="HF152" i="12"/>
  <c r="HE152" i="12"/>
  <c r="IF139" i="12"/>
  <c r="IJ127" i="12"/>
  <c r="II127" i="12"/>
  <c r="LC75" i="12"/>
  <c r="LF63" i="12"/>
  <c r="LG63" i="12"/>
  <c r="MJ21" i="12"/>
  <c r="LV24" i="12"/>
  <c r="JJ114" i="12"/>
  <c r="JM101" i="12"/>
  <c r="JN101" i="12"/>
  <c r="MK26" i="12"/>
  <c r="MJ24" i="12"/>
  <c r="LV85" i="12"/>
  <c r="LU84" i="12"/>
  <c r="IU138" i="12"/>
  <c r="IY126" i="12"/>
  <c r="IX126" i="12"/>
  <c r="MK72" i="12"/>
  <c r="LF136" i="12"/>
  <c r="LG136" i="12"/>
  <c r="LV123" i="12"/>
  <c r="LV124" i="12"/>
  <c r="MK123" i="12"/>
  <c r="LU123" i="12"/>
  <c r="LU124" i="12"/>
  <c r="AJ20" i="15"/>
  <c r="AI20" i="15" s="1"/>
  <c r="ME56" i="12"/>
  <c r="LX69" i="12"/>
  <c r="LX95" i="12"/>
  <c r="ME95" i="12"/>
  <c r="ME69" i="12"/>
  <c r="LX82" i="12"/>
  <c r="ME82" i="12"/>
  <c r="LX56" i="12"/>
  <c r="ME43" i="12"/>
  <c r="LI121" i="12"/>
  <c r="LP121" i="12"/>
  <c r="ME108" i="12"/>
  <c r="LX108" i="12"/>
  <c r="JH147" i="12"/>
  <c r="JA147" i="12"/>
  <c r="F255" i="12"/>
  <c r="G255" i="12"/>
  <c r="D279" i="12"/>
  <c r="E279" i="12" s="1"/>
  <c r="MJ12" i="12" s="1"/>
  <c r="E267" i="12"/>
  <c r="MK13" i="12" s="1"/>
  <c r="F266" i="12"/>
  <c r="G266" i="12"/>
  <c r="JW134" i="12"/>
  <c r="JP134" i="12"/>
  <c r="G278" i="12"/>
  <c r="F278" i="12"/>
  <c r="AW79" i="9"/>
  <c r="BA31" i="9"/>
  <c r="AW58" i="9"/>
  <c r="BA10" i="9"/>
  <c r="AW126" i="9"/>
  <c r="BA126" i="9" s="1"/>
  <c r="BA78" i="9"/>
  <c r="AW105" i="9"/>
  <c r="BA57" i="9"/>
  <c r="AW32" i="9"/>
  <c r="AW152" i="9"/>
  <c r="BA152" i="9" s="1"/>
  <c r="BA104" i="9"/>
  <c r="AE10" i="9"/>
  <c r="L9" i="9"/>
  <c r="X9" i="9"/>
  <c r="R9" i="9"/>
  <c r="AA11" i="9"/>
  <c r="U11" i="9"/>
  <c r="O11" i="9"/>
  <c r="H10" i="9"/>
  <c r="G12" i="9"/>
  <c r="I11" i="9"/>
  <c r="AW11" i="9" s="1"/>
  <c r="IU151" i="12" l="1"/>
  <c r="IY138" i="12"/>
  <c r="IX138" i="12"/>
  <c r="FM156" i="12"/>
  <c r="FL156" i="12"/>
  <c r="LR88" i="12"/>
  <c r="LU75" i="12"/>
  <c r="LV75" i="12"/>
  <c r="KN77" i="12"/>
  <c r="KQ65" i="12"/>
  <c r="KR65" i="12"/>
  <c r="MJ35" i="12"/>
  <c r="KN136" i="12"/>
  <c r="KQ124" i="12"/>
  <c r="KR124" i="12"/>
  <c r="HT117" i="12"/>
  <c r="HU117" i="12"/>
  <c r="IU139" i="12"/>
  <c r="IX127" i="12"/>
  <c r="IY127" i="12"/>
  <c r="HU152" i="12"/>
  <c r="HT152" i="12"/>
  <c r="LC112" i="12"/>
  <c r="LG99" i="12"/>
  <c r="LF99" i="12"/>
  <c r="LC88" i="12"/>
  <c r="LG75" i="12"/>
  <c r="LF75" i="12"/>
  <c r="IY150" i="12"/>
  <c r="IX150" i="12"/>
  <c r="MK71" i="12"/>
  <c r="KN101" i="12"/>
  <c r="KR88" i="12"/>
  <c r="KQ88" i="12"/>
  <c r="KN102" i="12"/>
  <c r="KR89" i="12"/>
  <c r="II151" i="12"/>
  <c r="IJ151" i="12"/>
  <c r="HQ141" i="12"/>
  <c r="HQ130" i="12"/>
  <c r="HT129" i="12"/>
  <c r="HU129" i="12"/>
  <c r="MJ23" i="12"/>
  <c r="KN126" i="12"/>
  <c r="KR113" i="12"/>
  <c r="HE153" i="12"/>
  <c r="HF153" i="12"/>
  <c r="LR100" i="12"/>
  <c r="LV87" i="12"/>
  <c r="LU87" i="12"/>
  <c r="GP154" i="12"/>
  <c r="GQ154" i="12"/>
  <c r="LR112" i="12"/>
  <c r="LU99" i="12"/>
  <c r="LV99" i="12"/>
  <c r="MJ38" i="12"/>
  <c r="MG87" i="12"/>
  <c r="MJ74" i="12"/>
  <c r="MK74" i="12"/>
  <c r="LF52" i="12"/>
  <c r="LG52" i="12"/>
  <c r="JJ91" i="12"/>
  <c r="JJ103" i="12"/>
  <c r="JM90" i="12"/>
  <c r="JN90" i="12"/>
  <c r="MJ73" i="12"/>
  <c r="JJ150" i="12"/>
  <c r="JN137" i="12"/>
  <c r="JM137" i="12"/>
  <c r="HQ153" i="12"/>
  <c r="HU140" i="12"/>
  <c r="HT140" i="12"/>
  <c r="MJ50" i="12"/>
  <c r="MJ71" i="12"/>
  <c r="MK11" i="12"/>
  <c r="MK59" i="12"/>
  <c r="KN137" i="12"/>
  <c r="KQ125" i="12"/>
  <c r="KR125" i="12"/>
  <c r="MK38" i="12"/>
  <c r="II104" i="12"/>
  <c r="IJ104" i="12"/>
  <c r="IF152" i="12"/>
  <c r="II139" i="12"/>
  <c r="IJ139" i="12"/>
  <c r="LC76" i="12"/>
  <c r="LC65" i="12"/>
  <c r="LF64" i="12"/>
  <c r="LG64" i="12"/>
  <c r="JM78" i="12"/>
  <c r="JN78" i="12"/>
  <c r="MK73" i="12"/>
  <c r="MJ47" i="12"/>
  <c r="MK50" i="12"/>
  <c r="MJ97" i="12"/>
  <c r="GM143" i="12"/>
  <c r="GM155" i="12"/>
  <c r="GP142" i="12"/>
  <c r="GQ142" i="12"/>
  <c r="MJ11" i="12"/>
  <c r="MG64" i="12"/>
  <c r="MG52" i="12"/>
  <c r="MK51" i="12"/>
  <c r="MJ51" i="12"/>
  <c r="JJ138" i="12"/>
  <c r="JM126" i="12"/>
  <c r="JN126" i="12"/>
  <c r="MJ10" i="12"/>
  <c r="MJ36" i="12"/>
  <c r="MK36" i="12"/>
  <c r="MJ72" i="12"/>
  <c r="MJ34" i="12"/>
  <c r="MJ46" i="12"/>
  <c r="MK49" i="12"/>
  <c r="MK97" i="12"/>
  <c r="MJ49" i="12"/>
  <c r="MJ19" i="12"/>
  <c r="MK110" i="12"/>
  <c r="MJ26" i="12"/>
  <c r="MK21" i="12"/>
  <c r="MJ58" i="12"/>
  <c r="MJ60" i="12"/>
  <c r="MK35" i="12"/>
  <c r="MJ123" i="12"/>
  <c r="MK48" i="12"/>
  <c r="MK24" i="12"/>
  <c r="JY91" i="12"/>
  <c r="KB91" i="12" s="1"/>
  <c r="JY103" i="12"/>
  <c r="KC90" i="12"/>
  <c r="IU128" i="12"/>
  <c r="IX115" i="12"/>
  <c r="IY115" i="12"/>
  <c r="LC100" i="12"/>
  <c r="LF87" i="12"/>
  <c r="LG87" i="12"/>
  <c r="FX156" i="12"/>
  <c r="GA155" i="12"/>
  <c r="GB155" i="12"/>
  <c r="MK12" i="12"/>
  <c r="MG99" i="12"/>
  <c r="MJ86" i="12"/>
  <c r="MK86" i="12"/>
  <c r="MG75" i="12"/>
  <c r="MK63" i="12"/>
  <c r="MJ63" i="12"/>
  <c r="JY152" i="12"/>
  <c r="KC139" i="12"/>
  <c r="KB139" i="12"/>
  <c r="IF140" i="12"/>
  <c r="IJ128" i="12"/>
  <c r="II128" i="12"/>
  <c r="LR76" i="12"/>
  <c r="LR65" i="12"/>
  <c r="LU64" i="12"/>
  <c r="LV64" i="12"/>
  <c r="MJ25" i="12"/>
  <c r="MJ59" i="12"/>
  <c r="JN149" i="12"/>
  <c r="JM149" i="12"/>
  <c r="MK39" i="12"/>
  <c r="MJ39" i="12"/>
  <c r="MG111" i="12"/>
  <c r="MK98" i="12"/>
  <c r="MJ98" i="12"/>
  <c r="JJ127" i="12"/>
  <c r="JN114" i="12"/>
  <c r="JM114" i="12"/>
  <c r="GB143" i="12"/>
  <c r="GA143" i="12"/>
  <c r="HB142" i="12"/>
  <c r="HE130" i="12"/>
  <c r="HF130" i="12"/>
  <c r="JY115" i="12"/>
  <c r="JY128" i="12" s="1"/>
  <c r="KB102" i="12"/>
  <c r="KC102" i="12"/>
  <c r="MK37" i="12"/>
  <c r="LU52" i="12"/>
  <c r="LV52" i="12"/>
  <c r="MK60" i="12"/>
  <c r="IU104" i="12"/>
  <c r="IU116" i="12"/>
  <c r="IY103" i="12"/>
  <c r="IX103" i="12"/>
  <c r="MJ62" i="12"/>
  <c r="MK85" i="12"/>
  <c r="AG32" i="12"/>
  <c r="AG6" i="12"/>
  <c r="AG7" i="12"/>
  <c r="AH6" i="12"/>
  <c r="AH19" i="12"/>
  <c r="AG19" i="12"/>
  <c r="AH20" i="12"/>
  <c r="AH32" i="12"/>
  <c r="AH7" i="12"/>
  <c r="BK6" i="12"/>
  <c r="AH9" i="12"/>
  <c r="AG21" i="12"/>
  <c r="AG9" i="12"/>
  <c r="AH21" i="12"/>
  <c r="AG20" i="12"/>
  <c r="AG8" i="12"/>
  <c r="AH8" i="12"/>
  <c r="CP6" i="12"/>
  <c r="BZ19" i="12"/>
  <c r="AG10" i="12"/>
  <c r="AH33" i="12"/>
  <c r="BL19" i="12"/>
  <c r="AG45" i="12"/>
  <c r="AH45" i="12"/>
  <c r="AH10" i="12"/>
  <c r="BK7" i="12"/>
  <c r="BK20" i="12"/>
  <c r="BZ6" i="12"/>
  <c r="CO6" i="12"/>
  <c r="AG34" i="12"/>
  <c r="AG58" i="12"/>
  <c r="BL8" i="12"/>
  <c r="BK19" i="12"/>
  <c r="BK21" i="12"/>
  <c r="BL6" i="12"/>
  <c r="AG33" i="12"/>
  <c r="AG11" i="12"/>
  <c r="AH23" i="12"/>
  <c r="BK32" i="12"/>
  <c r="BZ7" i="12"/>
  <c r="CP19" i="12"/>
  <c r="CA19" i="12"/>
  <c r="BL7" i="12"/>
  <c r="CO7" i="12"/>
  <c r="CA6" i="12"/>
  <c r="BL32" i="12"/>
  <c r="CA20" i="12"/>
  <c r="BL20" i="12"/>
  <c r="BK8" i="12"/>
  <c r="CP7" i="12"/>
  <c r="BK9" i="12"/>
  <c r="BZ8" i="12"/>
  <c r="CA7" i="12"/>
  <c r="CA21" i="12"/>
  <c r="DD7" i="12"/>
  <c r="CO8" i="12"/>
  <c r="BK33" i="12"/>
  <c r="CP20" i="12"/>
  <c r="BL22" i="12"/>
  <c r="BL9" i="12"/>
  <c r="BZ20" i="12"/>
  <c r="DD6" i="12"/>
  <c r="BL21" i="12"/>
  <c r="DE7" i="12"/>
  <c r="BZ32" i="12"/>
  <c r="DD19" i="12"/>
  <c r="CA9" i="12"/>
  <c r="CA32" i="12"/>
  <c r="DE6" i="12"/>
  <c r="CA8" i="12"/>
  <c r="BZ33" i="12"/>
  <c r="BK45" i="12"/>
  <c r="DS19" i="12"/>
  <c r="CO19" i="12"/>
  <c r="CP21" i="12"/>
  <c r="DE8" i="12"/>
  <c r="BZ45" i="12"/>
  <c r="BZ21" i="12"/>
  <c r="DT19" i="12"/>
  <c r="DT7" i="12"/>
  <c r="BZ9" i="12"/>
  <c r="DD20" i="12"/>
  <c r="CA34" i="12"/>
  <c r="DT6" i="12"/>
  <c r="CO20" i="12"/>
  <c r="CP9" i="12"/>
  <c r="DS6" i="12"/>
  <c r="EI6" i="12"/>
  <c r="CO9" i="12"/>
  <c r="DE20" i="12"/>
  <c r="CP8" i="12"/>
  <c r="CA33" i="12"/>
  <c r="DS7" i="12"/>
  <c r="EI7" i="12"/>
  <c r="CP32" i="12"/>
  <c r="CO45" i="12"/>
  <c r="DE19" i="12"/>
  <c r="EH19" i="12"/>
  <c r="DE11" i="12"/>
  <c r="DT20" i="12"/>
  <c r="CP33" i="12"/>
  <c r="CO32" i="12"/>
  <c r="DD32" i="12"/>
  <c r="DS20" i="12"/>
  <c r="DT8" i="12"/>
  <c r="DE9" i="12"/>
  <c r="CO22" i="12"/>
  <c r="CO33" i="12"/>
  <c r="EH6" i="12"/>
  <c r="EX6" i="12"/>
  <c r="EX19" i="12"/>
  <c r="DE32" i="12"/>
  <c r="DD9" i="12"/>
  <c r="DS8" i="12"/>
  <c r="EH7" i="12"/>
  <c r="CP22" i="12"/>
  <c r="CP10" i="12"/>
  <c r="DD8" i="12"/>
  <c r="CO10" i="12"/>
  <c r="DE10" i="12"/>
  <c r="DE33" i="12"/>
  <c r="DT21" i="12"/>
  <c r="FL19" i="12"/>
  <c r="EW7" i="12"/>
  <c r="DE22" i="12"/>
  <c r="DD21" i="12"/>
  <c r="EI19" i="12"/>
  <c r="DT32" i="12"/>
  <c r="DE21" i="12"/>
  <c r="EX7" i="12"/>
  <c r="DS21" i="12"/>
  <c r="FM6" i="12"/>
  <c r="EW19" i="12"/>
  <c r="DS9" i="12"/>
  <c r="EI20" i="12"/>
  <c r="FL6" i="12"/>
  <c r="FM19" i="12"/>
  <c r="DS22" i="12"/>
  <c r="DT10" i="12"/>
  <c r="EX20" i="12"/>
  <c r="EI32" i="12"/>
  <c r="GQ6" i="12"/>
  <c r="DT9" i="12"/>
  <c r="EI8" i="12"/>
  <c r="FM7" i="12"/>
  <c r="EW8" i="12"/>
  <c r="DS11" i="12"/>
  <c r="EH8" i="12"/>
  <c r="HE6" i="12"/>
  <c r="EI21" i="12"/>
  <c r="EX32" i="12"/>
  <c r="EH10" i="12"/>
  <c r="EI33" i="12"/>
  <c r="FL8" i="12"/>
  <c r="GA7" i="12"/>
  <c r="EH22" i="12"/>
  <c r="EI9" i="12"/>
  <c r="EX21" i="12"/>
  <c r="EH20" i="12"/>
  <c r="EH33" i="12"/>
  <c r="EH9" i="12"/>
  <c r="FL7" i="12"/>
  <c r="EW6" i="12"/>
  <c r="EH32" i="12"/>
  <c r="EW21" i="12"/>
  <c r="FM8" i="12"/>
  <c r="FM20" i="12"/>
  <c r="GB6" i="12"/>
  <c r="GA6" i="12"/>
  <c r="EW32" i="12"/>
  <c r="EX45" i="12"/>
  <c r="EX9" i="12"/>
  <c r="GB7" i="12"/>
  <c r="GB19" i="12"/>
  <c r="GP6" i="12"/>
  <c r="EW9" i="12"/>
  <c r="GA20" i="12"/>
  <c r="EW45" i="12"/>
  <c r="FM9" i="12"/>
  <c r="EW33" i="12"/>
  <c r="GP7" i="12"/>
  <c r="EX22" i="12"/>
  <c r="EW22" i="12"/>
  <c r="FL20" i="12"/>
  <c r="FL21" i="12"/>
  <c r="HF6" i="12"/>
  <c r="FL32" i="12"/>
  <c r="GQ7" i="12"/>
  <c r="FL9" i="12"/>
  <c r="GA19" i="12"/>
  <c r="GA8" i="12"/>
  <c r="GQ19" i="12"/>
  <c r="GB33" i="12"/>
  <c r="GA9" i="12"/>
  <c r="GB8" i="12"/>
  <c r="GQ21" i="12"/>
  <c r="GA32" i="12"/>
  <c r="GB32" i="12"/>
  <c r="FM22" i="12"/>
  <c r="GQ20" i="12"/>
  <c r="GQ8" i="12"/>
  <c r="FM33" i="12"/>
  <c r="GP20" i="12"/>
  <c r="FM32" i="12"/>
  <c r="HE19" i="12"/>
  <c r="GB20" i="12"/>
  <c r="HT6" i="12"/>
  <c r="GP8" i="12"/>
  <c r="HF7" i="12"/>
  <c r="HT19" i="12"/>
  <c r="GP32" i="12"/>
  <c r="GB9" i="12"/>
  <c r="HF19" i="12"/>
  <c r="HE8" i="12"/>
  <c r="GQ9" i="12"/>
  <c r="HF20" i="12"/>
  <c r="GP19" i="12"/>
  <c r="GA10" i="12"/>
  <c r="HT7" i="12"/>
  <c r="GA21" i="12"/>
  <c r="II20" i="12"/>
  <c r="HU7" i="12"/>
  <c r="HU19" i="12"/>
  <c r="HF8" i="12"/>
  <c r="HF9" i="12"/>
  <c r="HE7" i="12"/>
  <c r="GQ32" i="12"/>
  <c r="HE20" i="12"/>
  <c r="GP21" i="12"/>
  <c r="GP9" i="12"/>
  <c r="HE9" i="12"/>
  <c r="HE21" i="12"/>
  <c r="HT8" i="12"/>
  <c r="HT20" i="12"/>
  <c r="GP33" i="12"/>
  <c r="GQ10" i="12"/>
  <c r="GP10" i="12"/>
  <c r="GQ22" i="12"/>
  <c r="GP45" i="12"/>
  <c r="HF58" i="12"/>
  <c r="HF10" i="12"/>
  <c r="IJ20" i="12"/>
  <c r="II19" i="12"/>
  <c r="II8" i="12"/>
  <c r="HU32" i="12"/>
  <c r="HU20" i="12"/>
  <c r="HU21" i="12"/>
  <c r="HT9" i="12"/>
  <c r="HE10" i="12"/>
  <c r="HT32" i="12"/>
  <c r="HF32" i="12"/>
  <c r="II7" i="12"/>
  <c r="HU8" i="12"/>
  <c r="IJ32" i="12"/>
  <c r="IJ19" i="12"/>
  <c r="HE32" i="12"/>
  <c r="HU6" i="12"/>
  <c r="HT21" i="12"/>
  <c r="IJ8" i="12"/>
  <c r="HU9" i="12"/>
  <c r="II32" i="12"/>
  <c r="IJ21" i="12"/>
  <c r="IJ9" i="12"/>
  <c r="HU10" i="12"/>
  <c r="HT33" i="12"/>
  <c r="IX20" i="12"/>
  <c r="IJ6" i="12"/>
  <c r="HT45" i="12"/>
  <c r="HU22" i="12"/>
  <c r="KB8" i="12"/>
  <c r="IY6" i="12"/>
  <c r="IX6" i="12"/>
  <c r="IX8" i="12"/>
  <c r="HU33" i="12"/>
  <c r="HT10" i="12"/>
  <c r="KC32" i="12"/>
  <c r="II45" i="12"/>
  <c r="JN20" i="12"/>
  <c r="IJ33" i="12"/>
  <c r="IX9" i="12"/>
  <c r="IX33" i="12"/>
  <c r="IX19" i="12"/>
  <c r="IY9" i="12"/>
  <c r="JN7" i="12"/>
  <c r="IJ22" i="12"/>
  <c r="JN32" i="12"/>
  <c r="JN6" i="12"/>
  <c r="IX21" i="12"/>
  <c r="IY32" i="12"/>
  <c r="IJ10" i="12"/>
  <c r="IX7" i="12"/>
  <c r="IJ7" i="12"/>
  <c r="JM7" i="12"/>
  <c r="IY19" i="12"/>
  <c r="IY21" i="12"/>
  <c r="II9" i="12"/>
  <c r="IY7" i="12"/>
  <c r="IY8" i="12"/>
  <c r="IY20" i="12"/>
  <c r="IX32" i="12"/>
  <c r="IY22" i="12"/>
  <c r="JN8" i="12"/>
  <c r="KB32" i="12"/>
  <c r="IY33" i="12"/>
  <c r="KB6" i="12"/>
  <c r="JN9" i="12"/>
  <c r="JM19" i="12"/>
  <c r="JM21" i="12"/>
  <c r="KC20" i="12"/>
  <c r="IX22" i="12"/>
  <c r="KB19" i="12"/>
  <c r="KC19" i="12"/>
  <c r="KC8" i="12"/>
  <c r="IX10" i="12"/>
  <c r="KC6" i="12"/>
  <c r="JM8" i="12"/>
  <c r="JN21" i="12"/>
  <c r="KR7" i="12"/>
  <c r="KQ20" i="12"/>
  <c r="KB20" i="12"/>
  <c r="KC7" i="12"/>
  <c r="JN19" i="12"/>
  <c r="JM45" i="12"/>
  <c r="KR8" i="12"/>
  <c r="KR19" i="12"/>
  <c r="KQ6" i="12"/>
  <c r="KQ8" i="12"/>
  <c r="KB7" i="12"/>
  <c r="KR20" i="12"/>
  <c r="KC21" i="12"/>
  <c r="KB45" i="12"/>
  <c r="JM33" i="12"/>
  <c r="KQ7" i="12"/>
  <c r="KR6" i="12"/>
  <c r="KC9" i="12"/>
  <c r="JM10" i="12"/>
  <c r="JM6" i="12"/>
  <c r="JN45" i="12"/>
  <c r="KQ19" i="12"/>
  <c r="JM9" i="12"/>
  <c r="KB21" i="12"/>
  <c r="KC10" i="12"/>
  <c r="KQ9" i="12"/>
  <c r="KR9" i="12"/>
  <c r="KB22" i="12"/>
  <c r="KB9" i="12"/>
  <c r="KQ21" i="12"/>
  <c r="LU8" i="12"/>
  <c r="KR21" i="12"/>
  <c r="KQ33" i="12"/>
  <c r="KR33" i="12"/>
  <c r="KR32" i="12"/>
  <c r="KR22" i="12"/>
  <c r="KQ32" i="12"/>
  <c r="KQ46" i="12"/>
  <c r="KQ10" i="12"/>
  <c r="MK20" i="12"/>
  <c r="LF6" i="12"/>
  <c r="LV10" i="12"/>
  <c r="LG22" i="12"/>
  <c r="LG58" i="12"/>
  <c r="LV22" i="12"/>
  <c r="MK19" i="12"/>
  <c r="LF45" i="12"/>
  <c r="LF34" i="12"/>
  <c r="LF21" i="12"/>
  <c r="LF22" i="12"/>
  <c r="LF7" i="12"/>
  <c r="LU19" i="12"/>
  <c r="LG21" i="12"/>
  <c r="MK33" i="12"/>
  <c r="LU9" i="12"/>
  <c r="LF47" i="12"/>
  <c r="LG20" i="12"/>
  <c r="MK32" i="12"/>
  <c r="LV34" i="12"/>
  <c r="LF10" i="12"/>
  <c r="LG9" i="12"/>
  <c r="MJ20" i="12"/>
  <c r="LG46" i="12"/>
  <c r="MK46" i="12"/>
  <c r="MJ9" i="12"/>
  <c r="LU7" i="12"/>
  <c r="LV33" i="12"/>
  <c r="MJ45" i="12"/>
  <c r="LU20" i="12"/>
  <c r="LU47" i="12"/>
  <c r="MJ32" i="12"/>
  <c r="LU21" i="12"/>
  <c r="LU11" i="12"/>
  <c r="MK22" i="12"/>
  <c r="MK6" i="12"/>
  <c r="MJ22" i="12"/>
  <c r="MJ6" i="12"/>
  <c r="LU33" i="12"/>
  <c r="LV11" i="12"/>
  <c r="LU45" i="12"/>
  <c r="LV20" i="12"/>
  <c r="LU23" i="12"/>
  <c r="LV6" i="12"/>
  <c r="MJ8" i="12"/>
  <c r="LV23" i="12"/>
  <c r="MK10" i="12"/>
  <c r="MK9" i="12"/>
  <c r="MK45" i="12"/>
  <c r="MJ7" i="12"/>
  <c r="LV9" i="12"/>
  <c r="LV7" i="12"/>
  <c r="MK7" i="12"/>
  <c r="MJ33" i="12"/>
  <c r="MK47" i="12"/>
  <c r="HB154" i="12"/>
  <c r="HE141" i="12"/>
  <c r="HF141" i="12"/>
  <c r="IF117" i="12"/>
  <c r="IF129" i="12"/>
  <c r="II116" i="12"/>
  <c r="IJ116" i="12"/>
  <c r="MJ37" i="12"/>
  <c r="JJ115" i="12"/>
  <c r="JM102" i="12"/>
  <c r="JN102" i="12"/>
  <c r="IY91" i="12"/>
  <c r="IX91" i="12"/>
  <c r="MK62" i="12"/>
  <c r="MJ85" i="12"/>
  <c r="MK61" i="12"/>
  <c r="LG149" i="12"/>
  <c r="LF149" i="12"/>
  <c r="LV136" i="12"/>
  <c r="LU136" i="12"/>
  <c r="AJ21" i="15"/>
  <c r="AI21" i="15" s="1"/>
  <c r="ME121" i="12"/>
  <c r="LX121" i="12"/>
  <c r="MT69" i="12"/>
  <c r="LP4" i="12"/>
  <c r="LA4" i="12"/>
  <c r="KT4" i="12"/>
  <c r="LI4" i="12"/>
  <c r="KT17" i="12"/>
  <c r="LA17" i="12"/>
  <c r="LX4" i="12"/>
  <c r="ME4" i="12"/>
  <c r="KT30" i="12"/>
  <c r="LX17" i="12"/>
  <c r="ME17" i="12"/>
  <c r="MT4" i="12"/>
  <c r="LA30" i="12"/>
  <c r="MM4" i="12"/>
  <c r="LI17" i="12"/>
  <c r="KT43" i="12"/>
  <c r="LP30" i="12"/>
  <c r="MT17" i="12"/>
  <c r="LA43" i="12"/>
  <c r="LP17" i="12"/>
  <c r="MM17" i="12"/>
  <c r="LI30" i="12"/>
  <c r="LI43" i="12"/>
  <c r="LP43" i="12"/>
  <c r="LX30" i="12"/>
  <c r="MT30" i="12"/>
  <c r="LI56" i="12"/>
  <c r="ME30" i="12"/>
  <c r="MM43" i="12"/>
  <c r="MM30" i="12"/>
  <c r="MT43" i="12"/>
  <c r="MM95" i="12"/>
  <c r="MM56" i="12"/>
  <c r="MM69" i="12"/>
  <c r="MT108" i="12"/>
  <c r="MM108" i="12"/>
  <c r="MT56" i="12"/>
  <c r="MM82" i="12"/>
  <c r="KT134" i="12"/>
  <c r="LA134" i="12"/>
  <c r="MT95" i="12"/>
  <c r="MT82" i="12"/>
  <c r="G267" i="12"/>
  <c r="F267" i="12"/>
  <c r="JW147" i="12"/>
  <c r="JP147" i="12"/>
  <c r="G279" i="12"/>
  <c r="F279" i="12"/>
  <c r="AJ4" i="12"/>
  <c r="AQ4" i="12"/>
  <c r="BU4" i="12"/>
  <c r="AJ17" i="12"/>
  <c r="AQ17" i="12"/>
  <c r="CJ4" i="12"/>
  <c r="BN4" i="12"/>
  <c r="AW19" i="12"/>
  <c r="BF4" i="12"/>
  <c r="AV19" i="12"/>
  <c r="AY4" i="12"/>
  <c r="AV6" i="12"/>
  <c r="AJ56" i="12"/>
  <c r="BU17" i="12"/>
  <c r="CC4" i="12"/>
  <c r="CY4" i="12"/>
  <c r="AJ30" i="12"/>
  <c r="BF17" i="12"/>
  <c r="CJ17" i="12"/>
  <c r="AV7" i="12"/>
  <c r="BN30" i="12"/>
  <c r="AQ56" i="12"/>
  <c r="CC17" i="12"/>
  <c r="AW8" i="12"/>
  <c r="AY17" i="12"/>
  <c r="AQ30" i="12"/>
  <c r="AV8" i="12"/>
  <c r="AW6" i="12"/>
  <c r="AQ43" i="12"/>
  <c r="AW7" i="12"/>
  <c r="AJ43" i="12"/>
  <c r="BN43" i="12"/>
  <c r="AW20" i="12"/>
  <c r="BN17" i="12"/>
  <c r="AY43" i="12"/>
  <c r="BU30" i="12"/>
  <c r="CR4" i="12"/>
  <c r="AV21" i="12"/>
  <c r="AW32" i="12"/>
  <c r="AW21" i="12"/>
  <c r="AW45" i="12"/>
  <c r="DG4" i="12"/>
  <c r="CJ30" i="12"/>
  <c r="BF43" i="12"/>
  <c r="AY30" i="12"/>
  <c r="AW46" i="12"/>
  <c r="AW9" i="12"/>
  <c r="DG17" i="12"/>
  <c r="AV45" i="12"/>
  <c r="BU43" i="12"/>
  <c r="AV32" i="12"/>
  <c r="AV46" i="12"/>
  <c r="BN56" i="12"/>
  <c r="AW10" i="12"/>
  <c r="AV22" i="12"/>
  <c r="CR17" i="12"/>
  <c r="BU56" i="12"/>
  <c r="AV10" i="12"/>
  <c r="AV33" i="12"/>
  <c r="DN4" i="12"/>
  <c r="BF30" i="12"/>
  <c r="AV20" i="12"/>
  <c r="ER4" i="12"/>
  <c r="CC43" i="12"/>
  <c r="EC4" i="12"/>
  <c r="DV17" i="12"/>
  <c r="CR30" i="12"/>
  <c r="CC30" i="12"/>
  <c r="CY17" i="12"/>
  <c r="DN17" i="12"/>
  <c r="CY30" i="12"/>
  <c r="DV4" i="12"/>
  <c r="CJ43" i="12"/>
  <c r="EC17" i="12"/>
  <c r="DG43" i="12"/>
  <c r="EK17" i="12"/>
  <c r="ER17" i="12"/>
  <c r="CC56" i="12"/>
  <c r="DN30" i="12"/>
  <c r="CY43" i="12"/>
  <c r="DG30" i="12"/>
  <c r="CR43" i="12"/>
  <c r="DV30" i="12"/>
  <c r="DN43" i="12"/>
  <c r="EK4" i="12"/>
  <c r="EZ4" i="12"/>
  <c r="DV43" i="12"/>
  <c r="FG4" i="12"/>
  <c r="FO4" i="12"/>
  <c r="DG56" i="12"/>
  <c r="EC43" i="12"/>
  <c r="DN56" i="12"/>
  <c r="EC30" i="12"/>
  <c r="EK30" i="12"/>
  <c r="FO17" i="12"/>
  <c r="ER43" i="12"/>
  <c r="EZ17" i="12"/>
  <c r="ER30" i="12"/>
  <c r="FV4" i="12"/>
  <c r="FG17" i="12"/>
  <c r="GK4" i="12"/>
  <c r="FV17" i="12"/>
  <c r="FG30" i="12"/>
  <c r="EK56" i="12"/>
  <c r="ER56" i="12"/>
  <c r="GD4" i="12"/>
  <c r="EZ30" i="12"/>
  <c r="EK43" i="12"/>
  <c r="GS4" i="12"/>
  <c r="HO4" i="12"/>
  <c r="GK17" i="12"/>
  <c r="GD17" i="12"/>
  <c r="GZ4" i="12"/>
  <c r="FV30" i="12"/>
  <c r="GS17" i="12"/>
  <c r="EZ43" i="12"/>
  <c r="HH4" i="12"/>
  <c r="GD30" i="12"/>
  <c r="FV43" i="12"/>
  <c r="HW4" i="12"/>
  <c r="GZ17" i="12"/>
  <c r="FO30" i="12"/>
  <c r="GZ43" i="12"/>
  <c r="ID17" i="12"/>
  <c r="GD43" i="12"/>
  <c r="GK30" i="12"/>
  <c r="HO17" i="12"/>
  <c r="ID4" i="12"/>
  <c r="HH17" i="12"/>
  <c r="GZ30" i="12"/>
  <c r="GS30" i="12"/>
  <c r="IS4" i="12"/>
  <c r="JA4" i="12"/>
  <c r="IS17" i="12"/>
  <c r="JH4" i="12"/>
  <c r="HO30" i="12"/>
  <c r="IL4" i="12"/>
  <c r="IL17" i="12"/>
  <c r="HW17" i="12"/>
  <c r="HO43" i="12"/>
  <c r="HH30" i="12"/>
  <c r="JW4" i="12"/>
  <c r="HW30" i="12"/>
  <c r="JA17" i="12"/>
  <c r="JP4" i="12"/>
  <c r="JH17" i="12"/>
  <c r="JP17" i="12"/>
  <c r="ID30" i="12"/>
  <c r="JA30" i="12"/>
  <c r="KL4" i="12"/>
  <c r="IS30" i="12"/>
  <c r="JW17" i="12"/>
  <c r="KL17" i="12"/>
  <c r="KE4" i="12"/>
  <c r="JA43" i="12"/>
  <c r="JH43" i="12"/>
  <c r="KE17" i="12"/>
  <c r="JH30" i="12"/>
  <c r="JW43" i="12"/>
  <c r="KL30" i="12"/>
  <c r="KE30" i="12"/>
  <c r="JW30" i="12"/>
  <c r="JP43" i="12"/>
  <c r="JP30" i="12"/>
  <c r="KL134" i="12"/>
  <c r="KE134" i="12"/>
  <c r="AW80" i="9"/>
  <c r="BA32" i="9"/>
  <c r="AW106" i="9"/>
  <c r="BA58" i="9"/>
  <c r="AW33" i="9"/>
  <c r="AW59" i="9"/>
  <c r="BA11" i="9"/>
  <c r="AW153" i="9"/>
  <c r="BA153" i="9" s="1"/>
  <c r="BA105" i="9"/>
  <c r="AW127" i="9"/>
  <c r="BA127" i="9" s="1"/>
  <c r="BA79" i="9"/>
  <c r="AE11" i="9"/>
  <c r="L10" i="9"/>
  <c r="X10" i="9"/>
  <c r="R10" i="9"/>
  <c r="AA12" i="9"/>
  <c r="U12" i="9"/>
  <c r="O12" i="9"/>
  <c r="G13" i="9"/>
  <c r="I12" i="9"/>
  <c r="AW12" i="9" s="1"/>
  <c r="H11" i="9"/>
  <c r="IF153" i="12" l="1"/>
  <c r="IJ140" i="12"/>
  <c r="II140" i="12"/>
  <c r="HQ154" i="12"/>
  <c r="HT141" i="12"/>
  <c r="HU141" i="12"/>
  <c r="KN90" i="12"/>
  <c r="KN78" i="12"/>
  <c r="KQ77" i="12"/>
  <c r="JY104" i="12"/>
  <c r="JY116" i="12"/>
  <c r="KB103" i="12"/>
  <c r="LR113" i="12"/>
  <c r="LU100" i="12"/>
  <c r="LV100" i="12"/>
  <c r="IU152" i="12"/>
  <c r="IY139" i="12"/>
  <c r="IX139" i="12"/>
  <c r="IY104" i="12"/>
  <c r="IX104" i="12"/>
  <c r="HF154" i="12"/>
  <c r="HE154" i="12"/>
  <c r="GM156" i="12"/>
  <c r="GP155" i="12"/>
  <c r="GQ155" i="12"/>
  <c r="LC77" i="12"/>
  <c r="LF65" i="12"/>
  <c r="LG65" i="12"/>
  <c r="KN150" i="12"/>
  <c r="KQ137" i="12"/>
  <c r="KR137" i="12"/>
  <c r="JN150" i="12"/>
  <c r="JM150" i="12"/>
  <c r="MG100" i="12"/>
  <c r="MK87" i="12"/>
  <c r="MJ87" i="12"/>
  <c r="KC152" i="12"/>
  <c r="KB152" i="12"/>
  <c r="GA156" i="12"/>
  <c r="GB156" i="12"/>
  <c r="GP143" i="12"/>
  <c r="GQ143" i="12"/>
  <c r="LC89" i="12"/>
  <c r="LF76" i="12"/>
  <c r="LG76" i="12"/>
  <c r="LC101" i="12"/>
  <c r="LF88" i="12"/>
  <c r="LG88" i="12"/>
  <c r="LR101" i="12"/>
  <c r="LU88" i="12"/>
  <c r="LV88" i="12"/>
  <c r="HQ142" i="12"/>
  <c r="HT130" i="12"/>
  <c r="HU130" i="12"/>
  <c r="JJ128" i="12"/>
  <c r="JN115" i="12"/>
  <c r="JM115" i="12"/>
  <c r="JJ139" i="12"/>
  <c r="JM127" i="12"/>
  <c r="JN127" i="12"/>
  <c r="JJ151" i="12"/>
  <c r="JM138" i="12"/>
  <c r="JN138" i="12"/>
  <c r="KN115" i="12"/>
  <c r="KR102" i="12"/>
  <c r="MG112" i="12"/>
  <c r="MK99" i="12"/>
  <c r="MJ99" i="12"/>
  <c r="IU140" i="12"/>
  <c r="IY128" i="12"/>
  <c r="IX128" i="12"/>
  <c r="KN138" i="12"/>
  <c r="KQ126" i="12"/>
  <c r="KR126" i="12"/>
  <c r="JY140" i="12"/>
  <c r="KC128" i="12"/>
  <c r="KB128" i="12"/>
  <c r="LR77" i="12"/>
  <c r="LU65" i="12"/>
  <c r="LV65" i="12"/>
  <c r="MG88" i="12"/>
  <c r="MJ75" i="12"/>
  <c r="MK75" i="12"/>
  <c r="LC113" i="12"/>
  <c r="LF100" i="12"/>
  <c r="LG100" i="12"/>
  <c r="IJ152" i="12"/>
  <c r="II152" i="12"/>
  <c r="JJ104" i="12"/>
  <c r="JJ116" i="12"/>
  <c r="JN103" i="12"/>
  <c r="JM103" i="12"/>
  <c r="LR125" i="12"/>
  <c r="LU112" i="12"/>
  <c r="LV112" i="12"/>
  <c r="LC125" i="12"/>
  <c r="LF112" i="12"/>
  <c r="LG112" i="12"/>
  <c r="KN149" i="12"/>
  <c r="KQ136" i="12"/>
  <c r="KR136" i="12"/>
  <c r="HT153" i="12"/>
  <c r="HU153" i="12"/>
  <c r="MG124" i="12"/>
  <c r="MK111" i="12"/>
  <c r="MJ111" i="12"/>
  <c r="LR89" i="12"/>
  <c r="LV76" i="12"/>
  <c r="LU76" i="12"/>
  <c r="MJ52" i="12"/>
  <c r="MK52" i="12"/>
  <c r="JN91" i="12"/>
  <c r="JM91" i="12"/>
  <c r="KN114" i="12"/>
  <c r="KQ101" i="12"/>
  <c r="IJ117" i="12"/>
  <c r="II117" i="12"/>
  <c r="HB143" i="12"/>
  <c r="HB155" i="12"/>
  <c r="HF142" i="12"/>
  <c r="HE142" i="12"/>
  <c r="IF141" i="12"/>
  <c r="IF130" i="12"/>
  <c r="II129" i="12"/>
  <c r="IJ129" i="12"/>
  <c r="IU129" i="12"/>
  <c r="IU117" i="12"/>
  <c r="IX116" i="12"/>
  <c r="IY116" i="12"/>
  <c r="MG76" i="12"/>
  <c r="MG65" i="12"/>
  <c r="MJ64" i="12"/>
  <c r="MK64" i="12"/>
  <c r="IY151" i="12"/>
  <c r="IX151" i="12"/>
  <c r="LU149" i="12"/>
  <c r="KB84" i="12"/>
  <c r="KB98" i="12"/>
  <c r="KB75" i="12"/>
  <c r="KB86" i="12"/>
  <c r="KC88" i="12"/>
  <c r="KC123" i="12"/>
  <c r="KB62" i="12"/>
  <c r="KC84" i="12"/>
  <c r="KC137" i="12"/>
  <c r="KB49" i="12"/>
  <c r="KB126" i="12"/>
  <c r="KC103" i="12"/>
  <c r="KC125" i="12"/>
  <c r="KB115" i="12"/>
  <c r="KC136" i="12"/>
  <c r="KB114" i="12"/>
  <c r="KB85" i="12"/>
  <c r="KC100" i="12"/>
  <c r="KC112" i="12"/>
  <c r="KB65" i="12"/>
  <c r="KC75" i="12"/>
  <c r="KC74" i="12"/>
  <c r="KC48" i="12"/>
  <c r="KC86" i="12"/>
  <c r="KB97" i="12"/>
  <c r="KB90" i="12"/>
  <c r="KC110" i="12"/>
  <c r="KC89" i="12"/>
  <c r="KB59" i="12"/>
  <c r="KB124" i="12"/>
  <c r="KB77" i="12"/>
  <c r="KC46" i="12"/>
  <c r="KC124" i="12"/>
  <c r="KC126" i="12"/>
  <c r="KB110" i="12"/>
  <c r="KB61" i="12"/>
  <c r="KC150" i="12"/>
  <c r="KC62" i="12"/>
  <c r="KC111" i="12"/>
  <c r="KB149" i="12"/>
  <c r="KC78" i="12"/>
  <c r="KB125" i="12"/>
  <c r="KB150" i="12"/>
  <c r="KC138" i="12"/>
  <c r="KB74" i="12"/>
  <c r="KB100" i="12"/>
  <c r="KC72" i="12"/>
  <c r="KB123" i="12"/>
  <c r="KC45" i="12"/>
  <c r="KB89" i="12"/>
  <c r="KB127" i="12"/>
  <c r="KB63" i="12"/>
  <c r="KB71" i="12"/>
  <c r="KC77" i="12"/>
  <c r="KB47" i="12"/>
  <c r="KC59" i="12"/>
  <c r="KC65" i="12"/>
  <c r="KC91" i="12"/>
  <c r="KB58" i="12"/>
  <c r="KC71" i="12"/>
  <c r="KB87" i="12"/>
  <c r="KB72" i="12"/>
  <c r="KB50" i="12"/>
  <c r="KB138" i="12"/>
  <c r="KC113" i="12"/>
  <c r="KC114" i="12"/>
  <c r="KC51" i="12"/>
  <c r="KC47" i="12"/>
  <c r="KC115" i="12"/>
  <c r="KB111" i="12"/>
  <c r="KC60" i="12"/>
  <c r="KB48" i="12"/>
  <c r="KB76" i="12"/>
  <c r="KC64" i="12"/>
  <c r="KB99" i="12"/>
  <c r="KQ76" i="12"/>
  <c r="KC101" i="12"/>
  <c r="KB113" i="12"/>
  <c r="KQ86" i="12"/>
  <c r="KC49" i="12"/>
  <c r="KC63" i="12"/>
  <c r="KC99" i="12"/>
  <c r="KQ89" i="12"/>
  <c r="KQ99" i="12"/>
  <c r="KR86" i="12"/>
  <c r="KR75" i="12"/>
  <c r="KR76" i="12"/>
  <c r="KQ50" i="12"/>
  <c r="KQ102" i="12"/>
  <c r="KR101" i="12"/>
  <c r="KQ74" i="12"/>
  <c r="KR74" i="12"/>
  <c r="KQ113" i="12"/>
  <c r="LF74" i="12"/>
  <c r="KR77" i="12"/>
  <c r="LF77" i="12"/>
  <c r="LF110" i="12"/>
  <c r="KR60" i="12"/>
  <c r="KQ85" i="12"/>
  <c r="LV149" i="12"/>
  <c r="AJ22" i="15"/>
  <c r="AI22" i="15" s="1"/>
  <c r="LI134" i="12"/>
  <c r="LP134" i="12"/>
  <c r="MT121" i="12"/>
  <c r="MM121" i="12"/>
  <c r="KT147" i="12"/>
  <c r="LA147" i="12"/>
  <c r="KL147" i="12"/>
  <c r="KE147" i="12"/>
  <c r="AW34" i="9"/>
  <c r="AW107" i="9"/>
  <c r="BA59" i="9"/>
  <c r="AW60" i="9"/>
  <c r="BA12" i="9"/>
  <c r="AW81" i="9"/>
  <c r="BA33" i="9"/>
  <c r="AW154" i="9"/>
  <c r="BA154" i="9" s="1"/>
  <c r="BA106" i="9"/>
  <c r="AW128" i="9"/>
  <c r="BA128" i="9" s="1"/>
  <c r="BA80" i="9"/>
  <c r="AE12" i="9"/>
  <c r="L11" i="9"/>
  <c r="X11" i="9"/>
  <c r="R11" i="9"/>
  <c r="AA13" i="9"/>
  <c r="U13" i="9"/>
  <c r="O13" i="9"/>
  <c r="H12" i="9"/>
  <c r="G14" i="9"/>
  <c r="I13" i="9"/>
  <c r="AW13" i="9" s="1"/>
  <c r="IU141" i="12" l="1"/>
  <c r="IU130" i="12"/>
  <c r="IX129" i="12"/>
  <c r="IY129" i="12"/>
  <c r="LC137" i="12"/>
  <c r="LG125" i="12"/>
  <c r="LF125" i="12"/>
  <c r="JJ152" i="12"/>
  <c r="JM139" i="12"/>
  <c r="JN139" i="12"/>
  <c r="KQ78" i="12"/>
  <c r="KR78" i="12"/>
  <c r="JY153" i="12"/>
  <c r="KC140" i="12"/>
  <c r="KB140" i="12"/>
  <c r="KN103" i="12"/>
  <c r="KN91" i="12"/>
  <c r="KQ90" i="12"/>
  <c r="KR90" i="12"/>
  <c r="LR114" i="12"/>
  <c r="LU101" i="12"/>
  <c r="LV101" i="12"/>
  <c r="KN127" i="12"/>
  <c r="KR114" i="12"/>
  <c r="KQ114" i="12"/>
  <c r="MG136" i="12"/>
  <c r="MJ124" i="12"/>
  <c r="MK124" i="12"/>
  <c r="LC126" i="12"/>
  <c r="LG113" i="12"/>
  <c r="LF113" i="12"/>
  <c r="MG125" i="12"/>
  <c r="MK112" i="12"/>
  <c r="MJ112" i="12"/>
  <c r="LC114" i="12"/>
  <c r="LF101" i="12"/>
  <c r="LG101" i="12"/>
  <c r="LC90" i="12"/>
  <c r="LC78" i="12"/>
  <c r="LG77" i="12"/>
  <c r="IY152" i="12"/>
  <c r="IX152" i="12"/>
  <c r="IX117" i="12"/>
  <c r="IY117" i="12"/>
  <c r="LR102" i="12"/>
  <c r="LU89" i="12"/>
  <c r="LV89" i="12"/>
  <c r="IF142" i="12"/>
  <c r="IJ130" i="12"/>
  <c r="II130" i="12"/>
  <c r="LR137" i="12"/>
  <c r="LV125" i="12"/>
  <c r="LU125" i="12"/>
  <c r="JJ140" i="12"/>
  <c r="JN128" i="12"/>
  <c r="JM128" i="12"/>
  <c r="LR78" i="12"/>
  <c r="LR90" i="12"/>
  <c r="LU77" i="12"/>
  <c r="LV77" i="12"/>
  <c r="KR150" i="12"/>
  <c r="KQ150" i="12"/>
  <c r="IF154" i="12"/>
  <c r="IJ141" i="12"/>
  <c r="II141" i="12"/>
  <c r="KN128" i="12"/>
  <c r="KQ115" i="12"/>
  <c r="KR115" i="12"/>
  <c r="MG113" i="12"/>
  <c r="MK100" i="12"/>
  <c r="MJ100" i="12"/>
  <c r="HU154" i="12"/>
  <c r="HT154" i="12"/>
  <c r="MG77" i="12"/>
  <c r="MJ65" i="12"/>
  <c r="MK65" i="12"/>
  <c r="MG101" i="12"/>
  <c r="MK88" i="12"/>
  <c r="MJ88" i="12"/>
  <c r="LC102" i="12"/>
  <c r="LF89" i="12"/>
  <c r="LG89" i="12"/>
  <c r="GQ156" i="12"/>
  <c r="GP156" i="12"/>
  <c r="LR126" i="12"/>
  <c r="LV113" i="12"/>
  <c r="LU113" i="12"/>
  <c r="KB104" i="12"/>
  <c r="KC104" i="12"/>
  <c r="IU153" i="12"/>
  <c r="IY140" i="12"/>
  <c r="IX140" i="12"/>
  <c r="MG89" i="12"/>
  <c r="MK76" i="12"/>
  <c r="MJ76" i="12"/>
  <c r="JJ129" i="12"/>
  <c r="JJ117" i="12"/>
  <c r="JM116" i="12"/>
  <c r="JN116" i="12"/>
  <c r="KN151" i="12"/>
  <c r="KQ138" i="12"/>
  <c r="KR138" i="12"/>
  <c r="HQ143" i="12"/>
  <c r="HQ155" i="12"/>
  <c r="HU142" i="12"/>
  <c r="HT142" i="12"/>
  <c r="HE143" i="12"/>
  <c r="HF143" i="12"/>
  <c r="HB156" i="12"/>
  <c r="HF155" i="12"/>
  <c r="HE155" i="12"/>
  <c r="KR149" i="12"/>
  <c r="KQ149" i="12"/>
  <c r="JM104" i="12"/>
  <c r="JN104" i="12"/>
  <c r="JN151" i="12"/>
  <c r="JM151" i="12"/>
  <c r="JY129" i="12"/>
  <c r="JY117" i="12"/>
  <c r="KB116" i="12"/>
  <c r="KC116" i="12"/>
  <c r="II153" i="12"/>
  <c r="IJ153" i="12"/>
  <c r="AJ17" i="15"/>
  <c r="AI17" i="15" s="1"/>
  <c r="LP147" i="12"/>
  <c r="LI147" i="12"/>
  <c r="LX134" i="12"/>
  <c r="ME134" i="12"/>
  <c r="AW108" i="9"/>
  <c r="BA60" i="9"/>
  <c r="AW35" i="9"/>
  <c r="AW61" i="9"/>
  <c r="BA13" i="9"/>
  <c r="AW155" i="9"/>
  <c r="BA155" i="9" s="1"/>
  <c r="BA107" i="9"/>
  <c r="AW129" i="9"/>
  <c r="BA129" i="9" s="1"/>
  <c r="BA81" i="9"/>
  <c r="AW82" i="9"/>
  <c r="BA34" i="9"/>
  <c r="AE13" i="9"/>
  <c r="L12" i="9"/>
  <c r="X12" i="9"/>
  <c r="R12" i="9"/>
  <c r="AA14" i="9"/>
  <c r="U14" i="9"/>
  <c r="O14" i="9"/>
  <c r="G15" i="9"/>
  <c r="I14" i="9"/>
  <c r="AW14" i="9" s="1"/>
  <c r="H13" i="9"/>
  <c r="JN152" i="12" l="1"/>
  <c r="JM152" i="12"/>
  <c r="LR91" i="12"/>
  <c r="LR103" i="12"/>
  <c r="LU90" i="12"/>
  <c r="LV90" i="12"/>
  <c r="LC138" i="12"/>
  <c r="LF126" i="12"/>
  <c r="LG126" i="12"/>
  <c r="JJ130" i="12"/>
  <c r="JJ141" i="12"/>
  <c r="JN129" i="12"/>
  <c r="JM129" i="12"/>
  <c r="KN140" i="12"/>
  <c r="KQ128" i="12"/>
  <c r="KR128" i="12"/>
  <c r="KR91" i="12"/>
  <c r="KQ91" i="12"/>
  <c r="JY141" i="12"/>
  <c r="JY130" i="12"/>
  <c r="KB129" i="12"/>
  <c r="KC129" i="12"/>
  <c r="LR138" i="12"/>
  <c r="LU126" i="12"/>
  <c r="LV126" i="12"/>
  <c r="LR115" i="12"/>
  <c r="LU102" i="12"/>
  <c r="LV102" i="12"/>
  <c r="LC127" i="12"/>
  <c r="LG114" i="12"/>
  <c r="LF114" i="12"/>
  <c r="MG149" i="12"/>
  <c r="MK136" i="12"/>
  <c r="MJ136" i="12"/>
  <c r="KN104" i="12"/>
  <c r="KN116" i="12"/>
  <c r="KR103" i="12"/>
  <c r="KQ103" i="12"/>
  <c r="LC91" i="12"/>
  <c r="LC103" i="12"/>
  <c r="LF90" i="12"/>
  <c r="LG90" i="12"/>
  <c r="HQ156" i="12"/>
  <c r="HU155" i="12"/>
  <c r="HT155" i="12"/>
  <c r="MG78" i="12"/>
  <c r="MG90" i="12"/>
  <c r="MK77" i="12"/>
  <c r="MJ77" i="12"/>
  <c r="JJ153" i="12"/>
  <c r="JN140" i="12"/>
  <c r="JM140" i="12"/>
  <c r="LC150" i="12"/>
  <c r="LG137" i="12"/>
  <c r="LF137" i="12"/>
  <c r="HU143" i="12"/>
  <c r="HT143" i="12"/>
  <c r="MG102" i="12"/>
  <c r="MK89" i="12"/>
  <c r="MJ89" i="12"/>
  <c r="II154" i="12"/>
  <c r="IJ154" i="12"/>
  <c r="LV78" i="12"/>
  <c r="LU78" i="12"/>
  <c r="MG137" i="12"/>
  <c r="MK125" i="12"/>
  <c r="MJ125" i="12"/>
  <c r="KN139" i="12"/>
  <c r="KR127" i="12"/>
  <c r="KQ127" i="12"/>
  <c r="KC153" i="12"/>
  <c r="KB153" i="12"/>
  <c r="JM117" i="12"/>
  <c r="JN117" i="12"/>
  <c r="LR150" i="12"/>
  <c r="LU137" i="12"/>
  <c r="LV137" i="12"/>
  <c r="IU142" i="12"/>
  <c r="IY130" i="12"/>
  <c r="IX130" i="12"/>
  <c r="IF143" i="12"/>
  <c r="IF155" i="12"/>
  <c r="IJ142" i="12"/>
  <c r="II142" i="12"/>
  <c r="MG114" i="12"/>
  <c r="MK101" i="12"/>
  <c r="MJ101" i="12"/>
  <c r="KR151" i="12"/>
  <c r="KQ151" i="12"/>
  <c r="IX153" i="12"/>
  <c r="IY153" i="12"/>
  <c r="LC115" i="12"/>
  <c r="LF102" i="12"/>
  <c r="LG102" i="12"/>
  <c r="IU154" i="12"/>
  <c r="IX141" i="12"/>
  <c r="IY141" i="12"/>
  <c r="KB117" i="12"/>
  <c r="KC117" i="12"/>
  <c r="HF156" i="12"/>
  <c r="HE156" i="12"/>
  <c r="MG126" i="12"/>
  <c r="MJ113" i="12"/>
  <c r="MK113" i="12"/>
  <c r="LG78" i="12"/>
  <c r="LF78" i="12"/>
  <c r="LR127" i="12"/>
  <c r="LV114" i="12"/>
  <c r="LU114" i="12"/>
  <c r="MT134" i="12"/>
  <c r="MM134" i="12"/>
  <c r="ME147" i="12"/>
  <c r="LX147" i="12"/>
  <c r="AW109" i="9"/>
  <c r="BA61" i="9"/>
  <c r="AW36" i="9"/>
  <c r="AW130" i="9"/>
  <c r="BA130" i="9" s="1"/>
  <c r="BA82" i="9"/>
  <c r="AW83" i="9"/>
  <c r="BA35" i="9"/>
  <c r="AW156" i="9"/>
  <c r="BA156" i="9" s="1"/>
  <c r="BA108" i="9"/>
  <c r="AW62" i="9"/>
  <c r="BA14" i="9"/>
  <c r="AE14" i="9"/>
  <c r="L13" i="9"/>
  <c r="X13" i="9"/>
  <c r="R13" i="9"/>
  <c r="AA15" i="9"/>
  <c r="U15" i="9"/>
  <c r="O15" i="9"/>
  <c r="H14" i="9"/>
  <c r="G16" i="9"/>
  <c r="I15" i="9"/>
  <c r="AW15" i="9" s="1"/>
  <c r="LG91" i="12" l="1"/>
  <c r="LF91" i="12"/>
  <c r="LC139" i="12"/>
  <c r="LF127" i="12"/>
  <c r="LG127" i="12"/>
  <c r="JY154" i="12"/>
  <c r="KC141" i="12"/>
  <c r="KB141" i="12"/>
  <c r="LR139" i="12"/>
  <c r="LV127" i="12"/>
  <c r="LU127" i="12"/>
  <c r="IU143" i="12"/>
  <c r="IU155" i="12"/>
  <c r="IX142" i="12"/>
  <c r="IY142" i="12"/>
  <c r="KN152" i="12"/>
  <c r="KQ139" i="12"/>
  <c r="KR139" i="12"/>
  <c r="MG115" i="12"/>
  <c r="MJ102" i="12"/>
  <c r="MK102" i="12"/>
  <c r="JM153" i="12"/>
  <c r="JN153" i="12"/>
  <c r="MG91" i="12"/>
  <c r="MG103" i="12"/>
  <c r="MJ90" i="12"/>
  <c r="MK90" i="12"/>
  <c r="LC151" i="12"/>
  <c r="LG138" i="12"/>
  <c r="LF138" i="12"/>
  <c r="MK78" i="12"/>
  <c r="MJ78" i="12"/>
  <c r="KN129" i="12"/>
  <c r="KN117" i="12"/>
  <c r="KR116" i="12"/>
  <c r="KQ116" i="12"/>
  <c r="LR128" i="12"/>
  <c r="LU115" i="12"/>
  <c r="LV115" i="12"/>
  <c r="JY142" i="12"/>
  <c r="KB130" i="12"/>
  <c r="KC130" i="12"/>
  <c r="IY154" i="12"/>
  <c r="IX154" i="12"/>
  <c r="MG127" i="12"/>
  <c r="MJ114" i="12"/>
  <c r="MK114" i="12"/>
  <c r="LV150" i="12"/>
  <c r="LU150" i="12"/>
  <c r="MG150" i="12"/>
  <c r="MK137" i="12"/>
  <c r="MJ137" i="12"/>
  <c r="KR104" i="12"/>
  <c r="KQ104" i="12"/>
  <c r="KN153" i="12"/>
  <c r="KR140" i="12"/>
  <c r="KQ140" i="12"/>
  <c r="LR104" i="12"/>
  <c r="LR116" i="12"/>
  <c r="LV103" i="12"/>
  <c r="LU103" i="12"/>
  <c r="MG138" i="12"/>
  <c r="MJ126" i="12"/>
  <c r="MK126" i="12"/>
  <c r="LF150" i="12"/>
  <c r="LG150" i="12"/>
  <c r="HU156" i="12"/>
  <c r="HT156" i="12"/>
  <c r="LR151" i="12"/>
  <c r="LU138" i="12"/>
  <c r="LV138" i="12"/>
  <c r="LV91" i="12"/>
  <c r="LU91" i="12"/>
  <c r="LC128" i="12"/>
  <c r="LF115" i="12"/>
  <c r="LG115" i="12"/>
  <c r="IF156" i="12"/>
  <c r="IJ155" i="12"/>
  <c r="II155" i="12"/>
  <c r="MJ149" i="12"/>
  <c r="MK149" i="12"/>
  <c r="LC116" i="12"/>
  <c r="LC104" i="12"/>
  <c r="LG103" i="12"/>
  <c r="LF103" i="12"/>
  <c r="JJ142" i="12"/>
  <c r="JN130" i="12"/>
  <c r="JM130" i="12"/>
  <c r="II143" i="12"/>
  <c r="IJ143" i="12"/>
  <c r="JJ154" i="12"/>
  <c r="JN141" i="12"/>
  <c r="JM141" i="12"/>
  <c r="MM147" i="12"/>
  <c r="MT147" i="12"/>
  <c r="AW131" i="9"/>
  <c r="BA131" i="9" s="1"/>
  <c r="BA83" i="9"/>
  <c r="AW157" i="9"/>
  <c r="BA157" i="9" s="1"/>
  <c r="BA109" i="9"/>
  <c r="AW63" i="9"/>
  <c r="BA15" i="9"/>
  <c r="AW110" i="9"/>
  <c r="BA62" i="9"/>
  <c r="AW84" i="9"/>
  <c r="BA36" i="9"/>
  <c r="AW37" i="9"/>
  <c r="AE15" i="9"/>
  <c r="L14" i="9"/>
  <c r="X14" i="9"/>
  <c r="R14" i="9"/>
  <c r="AA16" i="9"/>
  <c r="U16" i="9"/>
  <c r="O16" i="9"/>
  <c r="G17" i="9"/>
  <c r="I16" i="9"/>
  <c r="AW16" i="9" s="1"/>
  <c r="H15" i="9"/>
  <c r="MG128" i="12" l="1"/>
  <c r="MK115" i="12"/>
  <c r="MJ115" i="12"/>
  <c r="LR152" i="12"/>
  <c r="LV139" i="12"/>
  <c r="LU139" i="12"/>
  <c r="LV104" i="12"/>
  <c r="LU104" i="12"/>
  <c r="LF151" i="12"/>
  <c r="LG151" i="12"/>
  <c r="JY155" i="12"/>
  <c r="JY143" i="12"/>
  <c r="KC142" i="12"/>
  <c r="KB142" i="12"/>
  <c r="LR129" i="12"/>
  <c r="LR117" i="12"/>
  <c r="LV116" i="12"/>
  <c r="LU116" i="12"/>
  <c r="LR140" i="12"/>
  <c r="LU128" i="12"/>
  <c r="LV128" i="12"/>
  <c r="KQ152" i="12"/>
  <c r="KR152" i="12"/>
  <c r="KB154" i="12"/>
  <c r="KC154" i="12"/>
  <c r="KR153" i="12"/>
  <c r="KQ153" i="12"/>
  <c r="MG139" i="12"/>
  <c r="MJ127" i="12"/>
  <c r="MK127" i="12"/>
  <c r="MG104" i="12"/>
  <c r="MG116" i="12"/>
  <c r="MJ103" i="12"/>
  <c r="MK103" i="12"/>
  <c r="JJ143" i="12"/>
  <c r="JJ155" i="12"/>
  <c r="JN142" i="12"/>
  <c r="JM142" i="12"/>
  <c r="LC140" i="12"/>
  <c r="LG128" i="12"/>
  <c r="LF128" i="12"/>
  <c r="KQ117" i="12"/>
  <c r="KR117" i="12"/>
  <c r="MJ91" i="12"/>
  <c r="MK91" i="12"/>
  <c r="MJ150" i="12"/>
  <c r="MK150" i="12"/>
  <c r="IJ156" i="12"/>
  <c r="II156" i="12"/>
  <c r="LF104" i="12"/>
  <c r="LG104" i="12"/>
  <c r="KN141" i="12"/>
  <c r="KN130" i="12"/>
  <c r="KR129" i="12"/>
  <c r="KQ129" i="12"/>
  <c r="IU156" i="12"/>
  <c r="IX155" i="12"/>
  <c r="IY155" i="12"/>
  <c r="LC152" i="12"/>
  <c r="LG139" i="12"/>
  <c r="LF139" i="12"/>
  <c r="LU151" i="12"/>
  <c r="LV151" i="12"/>
  <c r="LC129" i="12"/>
  <c r="LC117" i="12"/>
  <c r="LG116" i="12"/>
  <c r="LF116" i="12"/>
  <c r="MG151" i="12"/>
  <c r="MJ138" i="12"/>
  <c r="MK138" i="12"/>
  <c r="IY143" i="12"/>
  <c r="IX143" i="12"/>
  <c r="JM154" i="12"/>
  <c r="JN154" i="12"/>
  <c r="AW111" i="9"/>
  <c r="BA63" i="9"/>
  <c r="AW85" i="9"/>
  <c r="BA37" i="9"/>
  <c r="AW38" i="9"/>
  <c r="AW64" i="9"/>
  <c r="BA16" i="9"/>
  <c r="AW132" i="9"/>
  <c r="BA132" i="9" s="1"/>
  <c r="BA84" i="9"/>
  <c r="AW158" i="9"/>
  <c r="BA158" i="9" s="1"/>
  <c r="BA110" i="9"/>
  <c r="AE16" i="9"/>
  <c r="L15" i="9"/>
  <c r="X15" i="9"/>
  <c r="R15" i="9"/>
  <c r="AA17" i="9"/>
  <c r="U17" i="9"/>
  <c r="O17" i="9"/>
  <c r="H16" i="9"/>
  <c r="G18" i="9"/>
  <c r="I17" i="9"/>
  <c r="AW17" i="9" s="1"/>
  <c r="LC153" i="12" l="1"/>
  <c r="LG140" i="12"/>
  <c r="LF140" i="12"/>
  <c r="MG152" i="12"/>
  <c r="MK139" i="12"/>
  <c r="MJ139" i="12"/>
  <c r="JJ156" i="12"/>
  <c r="JM155" i="12"/>
  <c r="JN155" i="12"/>
  <c r="LV117" i="12"/>
  <c r="LU117" i="12"/>
  <c r="MK151" i="12"/>
  <c r="MJ151" i="12"/>
  <c r="LR153" i="12"/>
  <c r="LV140" i="12"/>
  <c r="LU140" i="12"/>
  <c r="LF117" i="12"/>
  <c r="LG117" i="12"/>
  <c r="LC141" i="12"/>
  <c r="LC130" i="12"/>
  <c r="LG129" i="12"/>
  <c r="LF129" i="12"/>
  <c r="JM143" i="12"/>
  <c r="JN143" i="12"/>
  <c r="LR141" i="12"/>
  <c r="LR130" i="12"/>
  <c r="LV129" i="12"/>
  <c r="LU129" i="12"/>
  <c r="KN142" i="12"/>
  <c r="KR130" i="12"/>
  <c r="KQ130" i="12"/>
  <c r="LV152" i="12"/>
  <c r="LU152" i="12"/>
  <c r="LF152" i="12"/>
  <c r="LG152" i="12"/>
  <c r="IX156" i="12"/>
  <c r="IY156" i="12"/>
  <c r="MG117" i="12"/>
  <c r="MG129" i="12"/>
  <c r="MJ116" i="12"/>
  <c r="MK116" i="12"/>
  <c r="KC143" i="12"/>
  <c r="KB143" i="12"/>
  <c r="KN154" i="12"/>
  <c r="KQ141" i="12"/>
  <c r="KR141" i="12"/>
  <c r="MK104" i="12"/>
  <c r="MJ104" i="12"/>
  <c r="JY156" i="12"/>
  <c r="KC155" i="12"/>
  <c r="KB155" i="12"/>
  <c r="MG140" i="12"/>
  <c r="MJ128" i="12"/>
  <c r="MK128" i="12"/>
  <c r="AW65" i="9"/>
  <c r="BA17" i="9"/>
  <c r="AW112" i="9"/>
  <c r="BA64" i="9"/>
  <c r="AW133" i="9"/>
  <c r="BA133" i="9" s="1"/>
  <c r="BA85" i="9"/>
  <c r="AW159" i="9"/>
  <c r="BA159" i="9" s="1"/>
  <c r="BA111" i="9"/>
  <c r="AW39" i="9"/>
  <c r="AW86" i="9"/>
  <c r="BA38" i="9"/>
  <c r="AE17" i="9"/>
  <c r="X16" i="9"/>
  <c r="R16" i="9"/>
  <c r="L16" i="9"/>
  <c r="AA18" i="9"/>
  <c r="U18" i="9"/>
  <c r="O18" i="9"/>
  <c r="G19" i="9"/>
  <c r="I18" i="9"/>
  <c r="AW18" i="9" s="1"/>
  <c r="H17" i="9"/>
  <c r="KC156" i="12" l="1"/>
  <c r="KB156" i="12"/>
  <c r="MG141" i="12"/>
  <c r="MG130" i="12"/>
  <c r="MK129" i="12"/>
  <c r="MJ129" i="12"/>
  <c r="KN143" i="12"/>
  <c r="KN155" i="12"/>
  <c r="KQ142" i="12"/>
  <c r="KR142" i="12"/>
  <c r="LC154" i="12"/>
  <c r="LG141" i="12"/>
  <c r="LF141" i="12"/>
  <c r="MK117" i="12"/>
  <c r="MJ117" i="12"/>
  <c r="JM156" i="12"/>
  <c r="JN156" i="12"/>
  <c r="LR154" i="12"/>
  <c r="LV141" i="12"/>
  <c r="LU141" i="12"/>
  <c r="KQ154" i="12"/>
  <c r="KR154" i="12"/>
  <c r="LV153" i="12"/>
  <c r="LU153" i="12"/>
  <c r="MJ152" i="12"/>
  <c r="MK152" i="12"/>
  <c r="LR142" i="12"/>
  <c r="LU130" i="12"/>
  <c r="LV130" i="12"/>
  <c r="LC142" i="12"/>
  <c r="LF130" i="12"/>
  <c r="LG130" i="12"/>
  <c r="MG153" i="12"/>
  <c r="MK140" i="12"/>
  <c r="MJ140" i="12"/>
  <c r="LF153" i="12"/>
  <c r="LG153" i="12"/>
  <c r="AW87" i="9"/>
  <c r="BA39" i="9"/>
  <c r="AW66" i="9"/>
  <c r="BA18" i="9"/>
  <c r="AW134" i="9"/>
  <c r="BA134" i="9" s="1"/>
  <c r="BA86" i="9"/>
  <c r="AW160" i="9"/>
  <c r="BA160" i="9" s="1"/>
  <c r="BA112" i="9"/>
  <c r="AW40" i="9"/>
  <c r="AW113" i="9"/>
  <c r="BA65" i="9"/>
  <c r="AE18" i="9"/>
  <c r="X17" i="9"/>
  <c r="R17" i="9"/>
  <c r="L17" i="9"/>
  <c r="AA19" i="9"/>
  <c r="U19" i="9"/>
  <c r="O19" i="9"/>
  <c r="H18" i="9"/>
  <c r="G20" i="9"/>
  <c r="I19" i="9"/>
  <c r="AW19" i="9" s="1"/>
  <c r="LV154" i="12" l="1"/>
  <c r="LU154" i="12"/>
  <c r="KN156" i="12"/>
  <c r="KQ155" i="12"/>
  <c r="KR155" i="12"/>
  <c r="LR143" i="12"/>
  <c r="LR155" i="12"/>
  <c r="LV142" i="12"/>
  <c r="LU142" i="12"/>
  <c r="KR143" i="12"/>
  <c r="KQ143" i="12"/>
  <c r="LC143" i="12"/>
  <c r="LC155" i="12"/>
  <c r="LF142" i="12"/>
  <c r="LG142" i="12"/>
  <c r="MG142" i="12"/>
  <c r="MK130" i="12"/>
  <c r="MJ130" i="12"/>
  <c r="MJ153" i="12"/>
  <c r="MK153" i="12"/>
  <c r="MG154" i="12"/>
  <c r="MJ141" i="12"/>
  <c r="MK141" i="12"/>
  <c r="LF154" i="12"/>
  <c r="LG154" i="12"/>
  <c r="AW88" i="9"/>
  <c r="BA40" i="9"/>
  <c r="AW67" i="9"/>
  <c r="BA19" i="9"/>
  <c r="AW114" i="9"/>
  <c r="BA66" i="9"/>
  <c r="AW41" i="9"/>
  <c r="AW161" i="9"/>
  <c r="BA161" i="9" s="1"/>
  <c r="BA113" i="9"/>
  <c r="AW135" i="9"/>
  <c r="BA135" i="9" s="1"/>
  <c r="BA87" i="9"/>
  <c r="AE19" i="9"/>
  <c r="X18" i="9"/>
  <c r="R18" i="9"/>
  <c r="L18" i="9"/>
  <c r="AA20" i="9"/>
  <c r="U20" i="9"/>
  <c r="O20" i="9"/>
  <c r="G21" i="9"/>
  <c r="I20" i="9"/>
  <c r="AW20" i="9" s="1"/>
  <c r="H19" i="9"/>
  <c r="LR156" i="12" l="1"/>
  <c r="LU155" i="12"/>
  <c r="LV155" i="12"/>
  <c r="MG143" i="12"/>
  <c r="MG155" i="12"/>
  <c r="MK142" i="12"/>
  <c r="MJ142" i="12"/>
  <c r="LU143" i="12"/>
  <c r="LV143" i="12"/>
  <c r="LC156" i="12"/>
  <c r="LF155" i="12"/>
  <c r="LG155" i="12"/>
  <c r="KR156" i="12"/>
  <c r="KQ156" i="12"/>
  <c r="KV190" i="12" s="1"/>
  <c r="LF143" i="12"/>
  <c r="LG143" i="12"/>
  <c r="MK154" i="12"/>
  <c r="MJ154" i="12"/>
  <c r="AW162" i="9"/>
  <c r="BA162" i="9" s="1"/>
  <c r="BA114" i="9"/>
  <c r="AW68" i="9"/>
  <c r="BA20" i="9"/>
  <c r="AW42" i="9"/>
  <c r="AW89" i="9"/>
  <c r="BA41" i="9"/>
  <c r="AW115" i="9"/>
  <c r="BA67" i="9"/>
  <c r="AW136" i="9"/>
  <c r="BA136" i="9" s="1"/>
  <c r="BA88" i="9"/>
  <c r="AE20" i="9"/>
  <c r="X19" i="9"/>
  <c r="R19" i="9"/>
  <c r="L19" i="9"/>
  <c r="AA21" i="9"/>
  <c r="U21" i="9"/>
  <c r="O21" i="9"/>
  <c r="H20" i="9"/>
  <c r="G22" i="9"/>
  <c r="I21" i="9"/>
  <c r="AW21" i="9" s="1"/>
  <c r="LF156" i="12" l="1"/>
  <c r="LG156" i="12"/>
  <c r="MG156" i="12"/>
  <c r="MK155" i="12"/>
  <c r="MJ155" i="12"/>
  <c r="MJ143" i="12"/>
  <c r="MK143" i="12"/>
  <c r="LU156" i="12"/>
  <c r="LV156" i="12"/>
  <c r="AW137" i="9"/>
  <c r="BA137" i="9" s="1"/>
  <c r="BA89" i="9"/>
  <c r="AW43" i="9"/>
  <c r="AW116" i="9"/>
  <c r="BA68" i="9"/>
  <c r="AW90" i="9"/>
  <c r="BA42" i="9"/>
  <c r="AW69" i="9"/>
  <c r="BA21" i="9"/>
  <c r="AW163" i="9"/>
  <c r="BA163" i="9" s="1"/>
  <c r="BA115" i="9"/>
  <c r="AE21" i="9"/>
  <c r="L20" i="9"/>
  <c r="X20" i="9"/>
  <c r="R20" i="9"/>
  <c r="AA22" i="9"/>
  <c r="U22" i="9"/>
  <c r="O22" i="9"/>
  <c r="G23" i="9"/>
  <c r="I22" i="9"/>
  <c r="AW22" i="9" s="1"/>
  <c r="H21" i="9"/>
  <c r="MJ156" i="12" l="1"/>
  <c r="MK156" i="12"/>
  <c r="AW164" i="9"/>
  <c r="BA164" i="9" s="1"/>
  <c r="BA116" i="9"/>
  <c r="AW117" i="9"/>
  <c r="BA69" i="9"/>
  <c r="AW91" i="9"/>
  <c r="BA43" i="9"/>
  <c r="AW44" i="9"/>
  <c r="AW138" i="9"/>
  <c r="BA138" i="9" s="1"/>
  <c r="BA90" i="9"/>
  <c r="AW70" i="9"/>
  <c r="BA22" i="9"/>
  <c r="AE22" i="9"/>
  <c r="L21" i="9"/>
  <c r="X21" i="9"/>
  <c r="R21" i="9"/>
  <c r="AA23" i="9"/>
  <c r="U23" i="9"/>
  <c r="O23" i="9"/>
  <c r="H22" i="9"/>
  <c r="G24" i="9"/>
  <c r="I23" i="9"/>
  <c r="AW23" i="9" s="1"/>
  <c r="AW45" i="9" l="1"/>
  <c r="AW139" i="9"/>
  <c r="BA139" i="9" s="1"/>
  <c r="BA91" i="9"/>
  <c r="AW71" i="9"/>
  <c r="BA23" i="9"/>
  <c r="AW165" i="9"/>
  <c r="BA165" i="9" s="1"/>
  <c r="BA117" i="9"/>
  <c r="AW118" i="9"/>
  <c r="BA70" i="9"/>
  <c r="AW92" i="9"/>
  <c r="BA44" i="9"/>
  <c r="AE23" i="9"/>
  <c r="L22" i="9"/>
  <c r="X22" i="9"/>
  <c r="R22" i="9"/>
  <c r="AA24" i="9"/>
  <c r="U24" i="9"/>
  <c r="O24" i="9"/>
  <c r="G25" i="9"/>
  <c r="I24" i="9"/>
  <c r="AW24" i="9" s="1"/>
  <c r="H23" i="9"/>
  <c r="AW72" i="9" l="1"/>
  <c r="BA24" i="9"/>
  <c r="AW140" i="9"/>
  <c r="BA140" i="9" s="1"/>
  <c r="BA92" i="9"/>
  <c r="AW119" i="9"/>
  <c r="BA71" i="9"/>
  <c r="AW46" i="9"/>
  <c r="AW93" i="9"/>
  <c r="BA45" i="9"/>
  <c r="AW166" i="9"/>
  <c r="BA166" i="9" s="1"/>
  <c r="BA118" i="9"/>
  <c r="AE24" i="9"/>
  <c r="L23" i="9"/>
  <c r="X23" i="9"/>
  <c r="R23" i="9"/>
  <c r="AA25" i="9"/>
  <c r="U25" i="9"/>
  <c r="O25" i="9"/>
  <c r="H24" i="9"/>
  <c r="G26" i="9"/>
  <c r="I25" i="9"/>
  <c r="AW25" i="9" s="1"/>
  <c r="AW73" i="9" l="1"/>
  <c r="BA25" i="9"/>
  <c r="AW141" i="9"/>
  <c r="BA141" i="9" s="1"/>
  <c r="BA93" i="9"/>
  <c r="AW94" i="9"/>
  <c r="BA46" i="9"/>
  <c r="AW120" i="9"/>
  <c r="BA72" i="9"/>
  <c r="AW47" i="9"/>
  <c r="AW167" i="9"/>
  <c r="BA167" i="9" s="1"/>
  <c r="BA119" i="9"/>
  <c r="AE25" i="9"/>
  <c r="L24" i="9"/>
  <c r="X24" i="9"/>
  <c r="R24" i="9"/>
  <c r="AA26" i="9"/>
  <c r="U26" i="9"/>
  <c r="O26" i="9"/>
  <c r="I26" i="9"/>
  <c r="AW26" i="9" s="1"/>
  <c r="H25" i="9"/>
  <c r="AW168" i="9" l="1"/>
  <c r="BA168" i="9" s="1"/>
  <c r="BA120" i="9"/>
  <c r="AW48" i="9"/>
  <c r="AW142" i="9"/>
  <c r="BA142" i="9" s="1"/>
  <c r="BA94" i="9"/>
  <c r="AW74" i="9"/>
  <c r="BA26" i="9"/>
  <c r="AW95" i="9"/>
  <c r="BA47" i="9"/>
  <c r="AW121" i="9"/>
  <c r="BA73" i="9"/>
  <c r="AE26" i="9"/>
  <c r="L25" i="9"/>
  <c r="X25" i="9"/>
  <c r="R25" i="9"/>
  <c r="H26" i="9"/>
  <c r="AW169" i="9" l="1"/>
  <c r="BA169" i="9" s="1"/>
  <c r="BA121" i="9"/>
  <c r="AW143" i="9"/>
  <c r="BA143" i="9" s="1"/>
  <c r="BA95" i="9"/>
  <c r="AW122" i="9"/>
  <c r="BA74" i="9"/>
  <c r="AW96" i="9"/>
  <c r="BA48" i="9"/>
  <c r="AW49" i="9"/>
  <c r="AE27" i="9"/>
  <c r="L26" i="9"/>
  <c r="X26" i="9"/>
  <c r="R26" i="9"/>
  <c r="AW50" i="9" l="1"/>
  <c r="AW144" i="9"/>
  <c r="BA144" i="9" s="1"/>
  <c r="BA96" i="9"/>
  <c r="AW170" i="9"/>
  <c r="BA122" i="9"/>
  <c r="AW97" i="9"/>
  <c r="BA49" i="9"/>
  <c r="AE28" i="9"/>
  <c r="BA170" i="9" l="1"/>
  <c r="AW145" i="9"/>
  <c r="BA145" i="9" s="1"/>
  <c r="BA97" i="9"/>
  <c r="AW98" i="9"/>
  <c r="BA50" i="9"/>
  <c r="AE29" i="9"/>
  <c r="KL7" i="12" l="1"/>
  <c r="KK7" i="12" s="1"/>
  <c r="KT60" i="12"/>
  <c r="KE49" i="12"/>
  <c r="KG49" i="12" s="1"/>
  <c r="KL114" i="12"/>
  <c r="LI100" i="12"/>
  <c r="AQ140" i="12"/>
  <c r="JW114" i="12"/>
  <c r="KT10" i="12"/>
  <c r="FG10" i="12"/>
  <c r="LX127" i="12"/>
  <c r="AB10" i="12"/>
  <c r="AB9" i="12"/>
  <c r="AW146" i="9"/>
  <c r="BA146" i="9" s="1"/>
  <c r="BA98" i="9"/>
  <c r="LX34" i="12" s="1"/>
  <c r="AE30" i="9"/>
  <c r="KE88" i="12" l="1"/>
  <c r="KE9" i="12"/>
  <c r="KG9" i="12" s="1"/>
  <c r="HW10" i="12"/>
  <c r="HY10" i="12" s="1"/>
  <c r="LY34" i="12"/>
  <c r="LZ34" i="12"/>
  <c r="MA34" i="12" s="1"/>
  <c r="KT87" i="12"/>
  <c r="KV87" i="12" s="1"/>
  <c r="KL36" i="12"/>
  <c r="KJ36" i="12" s="1"/>
  <c r="JW8" i="12"/>
  <c r="ID9" i="12"/>
  <c r="IC9" i="12" s="1"/>
  <c r="MT61" i="12"/>
  <c r="MS61" i="12" s="1"/>
  <c r="KT22" i="12"/>
  <c r="KV22" i="12" s="1"/>
  <c r="EC9" i="12"/>
  <c r="EB9" i="12" s="1"/>
  <c r="JA8" i="12"/>
  <c r="AQ152" i="12"/>
  <c r="KT36" i="12"/>
  <c r="KV36" i="12" s="1"/>
  <c r="KL139" i="12"/>
  <c r="KK139" i="12" s="1"/>
  <c r="KT113" i="12"/>
  <c r="KU113" i="12" s="1"/>
  <c r="JP10" i="12"/>
  <c r="JR10" i="12" s="1"/>
  <c r="ME114" i="12"/>
  <c r="MC114" i="12" s="1"/>
  <c r="ME7" i="12"/>
  <c r="LP127" i="12"/>
  <c r="ME140" i="12"/>
  <c r="MD140" i="12" s="1"/>
  <c r="CC10" i="12"/>
  <c r="CD10" i="12" s="1"/>
  <c r="KE33" i="12"/>
  <c r="JP47" i="12"/>
  <c r="JP125" i="12"/>
  <c r="JW138" i="12"/>
  <c r="U8" i="12"/>
  <c r="KL99" i="12"/>
  <c r="AJ34" i="12"/>
  <c r="LA112" i="12"/>
  <c r="JW73" i="12"/>
  <c r="LA47" i="12"/>
  <c r="MT72" i="12"/>
  <c r="LA150" i="12"/>
  <c r="JP72" i="12"/>
  <c r="LI151" i="12"/>
  <c r="JW86" i="12"/>
  <c r="LI73" i="12"/>
  <c r="AJ7" i="12"/>
  <c r="ER8" i="12"/>
  <c r="JP86" i="12"/>
  <c r="KE47" i="12"/>
  <c r="LA21" i="12"/>
  <c r="MM59" i="12"/>
  <c r="JW112" i="12"/>
  <c r="JP112" i="12"/>
  <c r="LP151" i="12"/>
  <c r="JP33" i="12"/>
  <c r="AQ138" i="12"/>
  <c r="LI111" i="12"/>
  <c r="CR8" i="12"/>
  <c r="JP73" i="12"/>
  <c r="KT73" i="12"/>
  <c r="BN7" i="12"/>
  <c r="KL137" i="12"/>
  <c r="JW47" i="12"/>
  <c r="IL8" i="12"/>
  <c r="JW7" i="12"/>
  <c r="JP151" i="12"/>
  <c r="KE60" i="12"/>
  <c r="MM34" i="12"/>
  <c r="KL138" i="12"/>
  <c r="AQ73" i="12"/>
  <c r="LP47" i="12"/>
  <c r="ME99" i="12"/>
  <c r="JW34" i="12"/>
  <c r="KL151" i="12"/>
  <c r="JP138" i="12"/>
  <c r="JP34" i="12"/>
  <c r="KL46" i="12"/>
  <c r="BU8" i="12"/>
  <c r="AQ8" i="12"/>
  <c r="JP8" i="12"/>
  <c r="AJ98" i="12"/>
  <c r="LA85" i="12"/>
  <c r="LX8" i="12"/>
  <c r="LI138" i="12"/>
  <c r="LA151" i="12"/>
  <c r="JP137" i="12"/>
  <c r="JW151" i="12"/>
  <c r="JW125" i="12"/>
  <c r="KL60" i="12"/>
  <c r="ME47" i="12"/>
  <c r="KE151" i="12"/>
  <c r="U7" i="12"/>
  <c r="LI34" i="12"/>
  <c r="MM60" i="12"/>
  <c r="KL150" i="12"/>
  <c r="AB7" i="12"/>
  <c r="GZ8" i="12"/>
  <c r="KT150" i="12"/>
  <c r="MM125" i="12"/>
  <c r="MM151" i="12"/>
  <c r="LP60" i="12"/>
  <c r="KT8" i="12"/>
  <c r="MM8" i="12"/>
  <c r="MM137" i="12"/>
  <c r="AQ137" i="12"/>
  <c r="LX98" i="12"/>
  <c r="AQ34" i="12"/>
  <c r="MT138" i="12"/>
  <c r="AQ21" i="12"/>
  <c r="KE20" i="12"/>
  <c r="MT7" i="12"/>
  <c r="KE8" i="12"/>
  <c r="MT111" i="12"/>
  <c r="LI125" i="12"/>
  <c r="LP137" i="12"/>
  <c r="KT138" i="12"/>
  <c r="ME151" i="12"/>
  <c r="JW21" i="12"/>
  <c r="MT151" i="12"/>
  <c r="JH8" i="12"/>
  <c r="JP60" i="12"/>
  <c r="AB8" i="12"/>
  <c r="FV7" i="12"/>
  <c r="KL73" i="12"/>
  <c r="LI112" i="12"/>
  <c r="LA98" i="12"/>
  <c r="ME98" i="12"/>
  <c r="LP59" i="12"/>
  <c r="LA111" i="12"/>
  <c r="KT137" i="12"/>
  <c r="KT33" i="12"/>
  <c r="MM7" i="12"/>
  <c r="JP7" i="12"/>
  <c r="JP59" i="12"/>
  <c r="GS7" i="12"/>
  <c r="JW137" i="12"/>
  <c r="MT47" i="12"/>
  <c r="KE86" i="12"/>
  <c r="LI99" i="12"/>
  <c r="LI72" i="12"/>
  <c r="AQ47" i="12"/>
  <c r="ME34" i="12"/>
  <c r="IS8" i="12"/>
  <c r="AJ21" i="12"/>
  <c r="KL59" i="12"/>
  <c r="LX151" i="12"/>
  <c r="KL8" i="12"/>
  <c r="AQ112" i="12"/>
  <c r="MT125" i="12"/>
  <c r="LP8" i="12"/>
  <c r="AQ72" i="12"/>
  <c r="JP153" i="12"/>
  <c r="JR153" i="12" s="1"/>
  <c r="JP139" i="12"/>
  <c r="JR139" i="12" s="1"/>
  <c r="MT10" i="12"/>
  <c r="MS10" i="12" s="1"/>
  <c r="KL153" i="12"/>
  <c r="KK153" i="12" s="1"/>
  <c r="GS10" i="12"/>
  <c r="GU10" i="12" s="1"/>
  <c r="MM126" i="12"/>
  <c r="MO126" i="12" s="1"/>
  <c r="LX87" i="12"/>
  <c r="LZ87" i="12" s="1"/>
  <c r="LA48" i="12"/>
  <c r="KZ48" i="12" s="1"/>
  <c r="KE75" i="12"/>
  <c r="KF75" i="12" s="1"/>
  <c r="MT74" i="12"/>
  <c r="MR74" i="12" s="1"/>
  <c r="AJ75" i="12"/>
  <c r="AL75" i="12" s="1"/>
  <c r="LA101" i="12"/>
  <c r="KY101" i="12" s="1"/>
  <c r="MM49" i="12"/>
  <c r="MN49" i="12" s="1"/>
  <c r="KL22" i="12"/>
  <c r="KJ22" i="12" s="1"/>
  <c r="LA74" i="12"/>
  <c r="KY74" i="12" s="1"/>
  <c r="JP36" i="12"/>
  <c r="JQ36" i="12" s="1"/>
  <c r="LX10" i="12"/>
  <c r="LZ10" i="12" s="1"/>
  <c r="AJ48" i="12"/>
  <c r="AL48" i="12" s="1"/>
  <c r="KE140" i="12"/>
  <c r="KF140" i="12" s="1"/>
  <c r="CC9" i="12"/>
  <c r="CE9" i="12" s="1"/>
  <c r="AJ61" i="12"/>
  <c r="AK61" i="12" s="1"/>
  <c r="LX114" i="12"/>
  <c r="LZ114" i="12" s="1"/>
  <c r="GZ9" i="12"/>
  <c r="GX9" i="12" s="1"/>
  <c r="AQ87" i="12"/>
  <c r="AO87" i="12" s="1"/>
  <c r="KT75" i="12"/>
  <c r="KV75" i="12" s="1"/>
  <c r="MM152" i="12"/>
  <c r="MT21" i="12"/>
  <c r="KE72" i="12"/>
  <c r="DV7" i="12"/>
  <c r="LA86" i="12"/>
  <c r="ME33" i="12"/>
  <c r="LX85" i="12"/>
  <c r="KL20" i="12"/>
  <c r="LA20" i="12"/>
  <c r="KE59" i="12"/>
  <c r="AJ59" i="12"/>
  <c r="LI150" i="12"/>
  <c r="IL7" i="12"/>
  <c r="ME150" i="12"/>
  <c r="JP85" i="12"/>
  <c r="LI20" i="12"/>
  <c r="KT47" i="12"/>
  <c r="AJ8" i="12"/>
  <c r="KE85" i="12"/>
  <c r="AY8" i="12"/>
  <c r="LA34" i="12"/>
  <c r="MT150" i="12"/>
  <c r="KL125" i="12"/>
  <c r="KL47" i="12"/>
  <c r="LX138" i="12"/>
  <c r="LP124" i="12"/>
  <c r="AQ124" i="12"/>
  <c r="GK8" i="12"/>
  <c r="MM21" i="12"/>
  <c r="AQ151" i="12"/>
  <c r="JW61" i="12"/>
  <c r="JU61" i="12" s="1"/>
  <c r="LP152" i="12"/>
  <c r="LN152" i="12" s="1"/>
  <c r="KE10" i="12"/>
  <c r="JW75" i="12"/>
  <c r="JV75" i="12" s="1"/>
  <c r="LI88" i="12"/>
  <c r="LK88" i="12" s="1"/>
  <c r="LA127" i="12"/>
  <c r="KY127" i="12" s="1"/>
  <c r="AJ22" i="12"/>
  <c r="AK22" i="12" s="1"/>
  <c r="KE74" i="12"/>
  <c r="KG74" i="12" s="1"/>
  <c r="KL35" i="12"/>
  <c r="KK35" i="12" s="1"/>
  <c r="EK10" i="12"/>
  <c r="EM10" i="12" s="1"/>
  <c r="ME113" i="12"/>
  <c r="MD113" i="12" s="1"/>
  <c r="DN10" i="12"/>
  <c r="DM10" i="12" s="1"/>
  <c r="BN9" i="12"/>
  <c r="BO9" i="12" s="1"/>
  <c r="AQ114" i="12"/>
  <c r="AP114" i="12" s="1"/>
  <c r="LA35" i="12"/>
  <c r="KZ35" i="12" s="1"/>
  <c r="JP126" i="12"/>
  <c r="JQ126" i="12" s="1"/>
  <c r="MT9" i="12"/>
  <c r="MR9" i="12" s="1"/>
  <c r="AJ140" i="12"/>
  <c r="AL140" i="12" s="1"/>
  <c r="JW62" i="12"/>
  <c r="JV62" i="12" s="1"/>
  <c r="LA113" i="12"/>
  <c r="KZ113" i="12" s="1"/>
  <c r="AJ49" i="12"/>
  <c r="AL49" i="12" s="1"/>
  <c r="FV9" i="12"/>
  <c r="FT9" i="12" s="1"/>
  <c r="ME88" i="12"/>
  <c r="MD88" i="12" s="1"/>
  <c r="AQ100" i="12"/>
  <c r="AO100" i="12" s="1"/>
  <c r="MM127" i="12"/>
  <c r="MO127" i="12" s="1"/>
  <c r="JW48" i="12"/>
  <c r="JV48" i="12" s="1"/>
  <c r="EZ9" i="12"/>
  <c r="FB9" i="12" s="1"/>
  <c r="LP20" i="12"/>
  <c r="AJ85" i="12"/>
  <c r="KT112" i="12"/>
  <c r="AJ138" i="12"/>
  <c r="AQ98" i="12"/>
  <c r="KT46" i="12"/>
  <c r="LX46" i="12"/>
  <c r="DN7" i="12"/>
  <c r="GK7" i="12"/>
  <c r="KL33" i="12"/>
  <c r="JW72" i="12"/>
  <c r="JP150" i="12"/>
  <c r="LX7" i="12"/>
  <c r="LX150" i="12"/>
  <c r="MM73" i="12"/>
  <c r="KE46" i="12"/>
  <c r="EK7" i="12"/>
  <c r="AJ112" i="12"/>
  <c r="AQ46" i="12"/>
  <c r="LA73" i="12"/>
  <c r="HW8" i="12"/>
  <c r="ME8" i="12"/>
  <c r="AQ111" i="12"/>
  <c r="EC8" i="12"/>
  <c r="MM47" i="12"/>
  <c r="AJ125" i="12"/>
  <c r="GS8" i="12"/>
  <c r="KE112" i="12"/>
  <c r="LI114" i="12"/>
  <c r="LJ114" i="12" s="1"/>
  <c r="MM75" i="12"/>
  <c r="MO75" i="12" s="1"/>
  <c r="ME36" i="12"/>
  <c r="MD36" i="12" s="1"/>
  <c r="JP100" i="12"/>
  <c r="JR100" i="12" s="1"/>
  <c r="MM10" i="12"/>
  <c r="MN10" i="12" s="1"/>
  <c r="KL127" i="12"/>
  <c r="KJ127" i="12" s="1"/>
  <c r="LI22" i="12"/>
  <c r="LJ22" i="12" s="1"/>
  <c r="AQ127" i="12"/>
  <c r="AP127" i="12" s="1"/>
  <c r="KE23" i="12"/>
  <c r="KF23" i="12" s="1"/>
  <c r="LA10" i="12"/>
  <c r="KY10" i="12" s="1"/>
  <c r="KT127" i="12"/>
  <c r="KV127" i="12" s="1"/>
  <c r="AQ35" i="12"/>
  <c r="AP35" i="12" s="1"/>
  <c r="KL113" i="12"/>
  <c r="KK113" i="12" s="1"/>
  <c r="AQ126" i="12"/>
  <c r="AP126" i="12" s="1"/>
  <c r="AJ101" i="12"/>
  <c r="AL101" i="12" s="1"/>
  <c r="JP152" i="12"/>
  <c r="JR152" i="12" s="1"/>
  <c r="LA88" i="12"/>
  <c r="KZ88" i="12" s="1"/>
  <c r="AJ113" i="12"/>
  <c r="AK113" i="12" s="1"/>
  <c r="KE152" i="12"/>
  <c r="KF152" i="12" s="1"/>
  <c r="ME87" i="12"/>
  <c r="MD87" i="12" s="1"/>
  <c r="AJ139" i="12"/>
  <c r="AK139" i="12" s="1"/>
  <c r="JW126" i="12"/>
  <c r="JV126" i="12" s="1"/>
  <c r="KT100" i="12"/>
  <c r="KU100" i="12" s="1"/>
  <c r="AQ113" i="12"/>
  <c r="AP113" i="12" s="1"/>
  <c r="LP62" i="12"/>
  <c r="LO62" i="12" s="1"/>
  <c r="JW74" i="12"/>
  <c r="JU74" i="12" s="1"/>
  <c r="KE21" i="12"/>
  <c r="AJ86" i="12"/>
  <c r="ME21" i="12"/>
  <c r="AQ86" i="12"/>
  <c r="AJ46" i="12"/>
  <c r="LX111" i="12"/>
  <c r="MM46" i="12"/>
  <c r="MT20" i="12"/>
  <c r="ME124" i="12"/>
  <c r="LI137" i="12"/>
  <c r="AQ7" i="12"/>
  <c r="IS7" i="12"/>
  <c r="JW98" i="12"/>
  <c r="JW85" i="12"/>
  <c r="KT20" i="12"/>
  <c r="AQ85" i="12"/>
  <c r="EK8" i="12"/>
  <c r="AQ125" i="12"/>
  <c r="DG8" i="12"/>
  <c r="AJ60" i="12"/>
  <c r="KT151" i="12"/>
  <c r="BN8" i="12"/>
  <c r="AJ99" i="12"/>
  <c r="KE138" i="12"/>
  <c r="KE111" i="12"/>
  <c r="HO7" i="12"/>
  <c r="ME112" i="12"/>
  <c r="ME72" i="12"/>
  <c r="JP75" i="12"/>
  <c r="JR75" i="12" s="1"/>
  <c r="MM114" i="12"/>
  <c r="MO114" i="12" s="1"/>
  <c r="JW87" i="12"/>
  <c r="JU87" i="12" s="1"/>
  <c r="KL101" i="12"/>
  <c r="KK101" i="12" s="1"/>
  <c r="IL9" i="12"/>
  <c r="IN9" i="12" s="1"/>
  <c r="MM87" i="12"/>
  <c r="MO87" i="12" s="1"/>
  <c r="LX49" i="12"/>
  <c r="LZ49" i="12" s="1"/>
  <c r="AJ114" i="12"/>
  <c r="AK114" i="12" s="1"/>
  <c r="AQ75" i="12"/>
  <c r="AO75" i="12" s="1"/>
  <c r="LP112" i="12"/>
  <c r="LN112" i="12" s="1"/>
  <c r="KE126" i="12"/>
  <c r="KF126" i="12" s="1"/>
  <c r="ME61" i="12"/>
  <c r="MC61" i="12" s="1"/>
  <c r="AJ10" i="12"/>
  <c r="AL10" i="12" s="1"/>
  <c r="KT152" i="12"/>
  <c r="KU152" i="12" s="1"/>
  <c r="DV8" i="12"/>
  <c r="AJ73" i="12"/>
  <c r="LX33" i="12"/>
  <c r="AJ150" i="12"/>
  <c r="MM20" i="12"/>
  <c r="KL111" i="12"/>
  <c r="MT59" i="12"/>
  <c r="ME46" i="12"/>
  <c r="LA33" i="12"/>
  <c r="KE137" i="12"/>
  <c r="HH7" i="12"/>
  <c r="JP124" i="12"/>
  <c r="JW59" i="12"/>
  <c r="ID7" i="12"/>
  <c r="CR7" i="12"/>
  <c r="AJ151" i="12"/>
  <c r="LA125" i="12"/>
  <c r="AQ150" i="12"/>
  <c r="KT7" i="12"/>
  <c r="AJ47" i="12"/>
  <c r="EZ8" i="12"/>
  <c r="ME59" i="12"/>
  <c r="AJ74" i="12"/>
  <c r="KT125" i="12"/>
  <c r="KL112" i="12"/>
  <c r="JW60" i="12"/>
  <c r="MT60" i="12"/>
  <c r="LI47" i="12"/>
  <c r="JA10" i="12"/>
  <c r="EC10" i="12"/>
  <c r="EA10" i="12" s="1"/>
  <c r="DN9" i="12"/>
  <c r="DM9" i="12" s="1"/>
  <c r="ME23" i="12"/>
  <c r="MC23" i="12" s="1"/>
  <c r="BF10" i="12"/>
  <c r="BD10" i="12" s="1"/>
  <c r="LI152" i="12"/>
  <c r="LK152" i="12" s="1"/>
  <c r="KL126" i="12"/>
  <c r="KJ126" i="12" s="1"/>
  <c r="LX9" i="12"/>
  <c r="LY9" i="12" s="1"/>
  <c r="AJ62" i="12"/>
  <c r="AK62" i="12" s="1"/>
  <c r="AQ88" i="12"/>
  <c r="AO88" i="12" s="1"/>
  <c r="CR10" i="12"/>
  <c r="CT10" i="12" s="1"/>
  <c r="MM9" i="12"/>
  <c r="MN9" i="12" s="1"/>
  <c r="LA87" i="12"/>
  <c r="KZ87" i="12" s="1"/>
  <c r="LA9" i="12"/>
  <c r="KY9" i="12" s="1"/>
  <c r="MT49" i="12"/>
  <c r="MR49" i="12" s="1"/>
  <c r="LI140" i="12"/>
  <c r="LJ140" i="12" s="1"/>
  <c r="ME86" i="12"/>
  <c r="MM112" i="12"/>
  <c r="LA124" i="12"/>
  <c r="KL85" i="12"/>
  <c r="LI98" i="12"/>
  <c r="AJ20" i="12"/>
  <c r="KE98" i="12"/>
  <c r="AQ33" i="12"/>
  <c r="ME137" i="12"/>
  <c r="KE7" i="12"/>
  <c r="JA7" i="12"/>
  <c r="JW150" i="12"/>
  <c r="EC7" i="12"/>
  <c r="MT112" i="12"/>
  <c r="KT21" i="12"/>
  <c r="MT99" i="12"/>
  <c r="MT98" i="12"/>
  <c r="HO8" i="12"/>
  <c r="LA7" i="12"/>
  <c r="AQ99" i="12"/>
  <c r="MM99" i="12"/>
  <c r="ME73" i="12"/>
  <c r="LP138" i="12"/>
  <c r="LI7" i="12"/>
  <c r="LX59" i="12"/>
  <c r="FG8" i="12"/>
  <c r="AY7" i="12"/>
  <c r="LP98" i="12"/>
  <c r="JP23" i="12"/>
  <c r="LX140" i="12"/>
  <c r="LZ140" i="12" s="1"/>
  <c r="FO9" i="12"/>
  <c r="FQ9" i="12" s="1"/>
  <c r="LI62" i="12"/>
  <c r="LK62" i="12" s="1"/>
  <c r="LI153" i="12"/>
  <c r="LJ153" i="12" s="1"/>
  <c r="HO9" i="12"/>
  <c r="HM9" i="12" s="1"/>
  <c r="MT22" i="12"/>
  <c r="MR22" i="12" s="1"/>
  <c r="LP75" i="12"/>
  <c r="LO75" i="12" s="1"/>
  <c r="LI36" i="12"/>
  <c r="LK36" i="12" s="1"/>
  <c r="ER9" i="12"/>
  <c r="EP9" i="12" s="1"/>
  <c r="LP49" i="12"/>
  <c r="LN49" i="12" s="1"/>
  <c r="MM74" i="12"/>
  <c r="MO74" i="12" s="1"/>
  <c r="LP74" i="12"/>
  <c r="LO74" i="12" s="1"/>
  <c r="LP22" i="12"/>
  <c r="LO22" i="12" s="1"/>
  <c r="KE101" i="12"/>
  <c r="KG101" i="12" s="1"/>
  <c r="IS9" i="12"/>
  <c r="IQ9" i="12" s="1"/>
  <c r="LX47" i="12"/>
  <c r="LA8" i="12"/>
  <c r="ME60" i="12"/>
  <c r="LI46" i="12"/>
  <c r="BF7" i="12"/>
  <c r="LA46" i="12"/>
  <c r="BU7" i="12"/>
  <c r="KE124" i="12"/>
  <c r="LX124" i="12"/>
  <c r="JH7" i="12"/>
  <c r="JW20" i="12"/>
  <c r="JW46" i="12"/>
  <c r="JP111" i="12"/>
  <c r="LX112" i="12"/>
  <c r="LX86" i="12"/>
  <c r="LP125" i="12"/>
  <c r="MM72" i="12"/>
  <c r="ME125" i="12"/>
  <c r="LP99" i="12"/>
  <c r="ID8" i="12"/>
  <c r="LX60" i="12"/>
  <c r="LI86" i="12"/>
  <c r="GD8" i="12"/>
  <c r="MT46" i="12"/>
  <c r="LP72" i="12"/>
  <c r="JP20" i="12"/>
  <c r="LP21" i="12"/>
  <c r="LP34" i="12"/>
  <c r="HH10" i="12"/>
  <c r="HJ10" i="12" s="1"/>
  <c r="LI127" i="12"/>
  <c r="LJ127" i="12" s="1"/>
  <c r="ME22" i="12"/>
  <c r="MD22" i="12" s="1"/>
  <c r="ID10" i="12"/>
  <c r="IC10" i="12" s="1"/>
  <c r="LX126" i="12"/>
  <c r="LZ126" i="12" s="1"/>
  <c r="JA9" i="12"/>
  <c r="JC9" i="12" s="1"/>
  <c r="LP10" i="12"/>
  <c r="LO10" i="12" s="1"/>
  <c r="LX48" i="12"/>
  <c r="LY48" i="12" s="1"/>
  <c r="KT48" i="12"/>
  <c r="KV48" i="12" s="1"/>
  <c r="MM88" i="12"/>
  <c r="MN88" i="12" s="1"/>
  <c r="LP36" i="12"/>
  <c r="DG10" i="12"/>
  <c r="DH10" i="12" s="1"/>
  <c r="KL74" i="12"/>
  <c r="KK74" i="12" s="1"/>
  <c r="MT62" i="12"/>
  <c r="MS62" i="12" s="1"/>
  <c r="LP88" i="12"/>
  <c r="LN88" i="12" s="1"/>
  <c r="MT100" i="12"/>
  <c r="MS100" i="12" s="1"/>
  <c r="KT98" i="12"/>
  <c r="KE125" i="12"/>
  <c r="LI60" i="12"/>
  <c r="AJ124" i="12"/>
  <c r="LA72" i="12"/>
  <c r="AJ72" i="12"/>
  <c r="MT124" i="12"/>
  <c r="LI33" i="12"/>
  <c r="LP150" i="12"/>
  <c r="MM124" i="12"/>
  <c r="MT137" i="12"/>
  <c r="JW124" i="12"/>
  <c r="GD7" i="12"/>
  <c r="BF8" i="12"/>
  <c r="ME85" i="12"/>
  <c r="AJ33" i="12"/>
  <c r="KT34" i="12"/>
  <c r="FO8" i="12"/>
  <c r="LX72" i="12"/>
  <c r="LX125" i="12"/>
  <c r="LP33" i="12"/>
  <c r="LP46" i="12"/>
  <c r="JW99" i="12"/>
  <c r="ME20" i="12"/>
  <c r="LA99" i="12"/>
  <c r="JP21" i="12"/>
  <c r="MT34" i="12"/>
  <c r="KE73" i="12"/>
  <c r="LA49" i="12"/>
  <c r="KY49" i="12" s="1"/>
  <c r="MT101" i="12"/>
  <c r="LX74" i="12"/>
  <c r="GD10" i="12"/>
  <c r="GF10" i="12" s="1"/>
  <c r="JW140" i="12"/>
  <c r="JP49" i="12"/>
  <c r="JQ49" i="12" s="1"/>
  <c r="BF9" i="12"/>
  <c r="LP61" i="12"/>
  <c r="LO61" i="12" s="1"/>
  <c r="KL10" i="12"/>
  <c r="KJ10" i="12" s="1"/>
  <c r="FO10" i="12"/>
  <c r="FP10" i="12" s="1"/>
  <c r="LP23" i="12"/>
  <c r="LO23" i="12" s="1"/>
  <c r="AQ23" i="12"/>
  <c r="AP23" i="12" s="1"/>
  <c r="AY9" i="12"/>
  <c r="AZ9" i="12" s="1"/>
  <c r="LI75" i="12"/>
  <c r="LK75" i="12" s="1"/>
  <c r="MT23" i="12"/>
  <c r="MS23" i="12" s="1"/>
  <c r="GK10" i="12"/>
  <c r="GJ10" i="12" s="1"/>
  <c r="LP73" i="12"/>
  <c r="KT99" i="12"/>
  <c r="FO7" i="12"/>
  <c r="MM85" i="12"/>
  <c r="DG7" i="12"/>
  <c r="KE99" i="12"/>
  <c r="KL86" i="12"/>
  <c r="AQ20" i="12"/>
  <c r="MT153" i="12"/>
  <c r="MS153" i="12" s="1"/>
  <c r="KL23" i="12"/>
  <c r="KK23" i="12" s="1"/>
  <c r="KL75" i="12"/>
  <c r="KJ75" i="12" s="1"/>
  <c r="LX88" i="12"/>
  <c r="LZ88" i="12" s="1"/>
  <c r="AQ36" i="12"/>
  <c r="AP36" i="12" s="1"/>
  <c r="GZ10" i="12"/>
  <c r="GX10" i="12" s="1"/>
  <c r="LI10" i="12"/>
  <c r="LJ10" i="12" s="1"/>
  <c r="JP114" i="12"/>
  <c r="JR114" i="12" s="1"/>
  <c r="LI23" i="12"/>
  <c r="LK23" i="12" s="1"/>
  <c r="JW35" i="12"/>
  <c r="JV35" i="12" s="1"/>
  <c r="KE87" i="12"/>
  <c r="KG87" i="12" s="1"/>
  <c r="AQ49" i="12"/>
  <c r="AP49" i="12" s="1"/>
  <c r="HH9" i="12"/>
  <c r="HJ9" i="12" s="1"/>
  <c r="ME9" i="12"/>
  <c r="MC9" i="12" s="1"/>
  <c r="AQ74" i="12"/>
  <c r="AP74" i="12" s="1"/>
  <c r="JW9" i="12"/>
  <c r="JU9" i="12" s="1"/>
  <c r="MM101" i="12"/>
  <c r="MM23" i="12"/>
  <c r="MN23" i="12" s="1"/>
  <c r="LP9" i="12"/>
  <c r="LO9" i="12" s="1"/>
  <c r="MM153" i="12"/>
  <c r="MO153" i="12" s="1"/>
  <c r="KT49" i="12"/>
  <c r="KU49" i="12" s="1"/>
  <c r="AJ153" i="12"/>
  <c r="AL153" i="12" s="1"/>
  <c r="JP35" i="12"/>
  <c r="JQ35" i="12" s="1"/>
  <c r="LX62" i="12"/>
  <c r="LZ62" i="12" s="1"/>
  <c r="KL9" i="12"/>
  <c r="KJ9" i="12" s="1"/>
  <c r="LI8" i="12"/>
  <c r="LP85" i="12"/>
  <c r="EZ7" i="12"/>
  <c r="LA59" i="12"/>
  <c r="KT85" i="12"/>
  <c r="DN8" i="12"/>
  <c r="JP88" i="12"/>
  <c r="JQ88" i="12" s="1"/>
  <c r="LP35" i="12"/>
  <c r="LN35" i="12" s="1"/>
  <c r="LP48" i="12"/>
  <c r="LN48" i="12" s="1"/>
  <c r="KE114" i="12"/>
  <c r="KF114" i="12" s="1"/>
  <c r="MM113" i="12"/>
  <c r="MO113" i="12" s="1"/>
  <c r="LA22" i="12"/>
  <c r="KY22" i="12" s="1"/>
  <c r="KE61" i="12"/>
  <c r="KG61" i="12" s="1"/>
  <c r="KE153" i="12"/>
  <c r="KG153" i="12" s="1"/>
  <c r="LX35" i="12"/>
  <c r="LY35" i="12" s="1"/>
  <c r="JP74" i="12"/>
  <c r="JQ74" i="12" s="1"/>
  <c r="LI126" i="12"/>
  <c r="LK126" i="12" s="1"/>
  <c r="MT36" i="12"/>
  <c r="MR36" i="12" s="1"/>
  <c r="JW36" i="12"/>
  <c r="MM61" i="12"/>
  <c r="MO61" i="12" s="1"/>
  <c r="AJ87" i="12"/>
  <c r="AL87" i="12" s="1"/>
  <c r="GK9" i="12"/>
  <c r="ME35" i="12"/>
  <c r="MC35" i="12" s="1"/>
  <c r="AY10" i="12"/>
  <c r="AZ10" i="12" s="1"/>
  <c r="MT139" i="12"/>
  <c r="MS139" i="12" s="1"/>
  <c r="JW100" i="12"/>
  <c r="JV100" i="12" s="1"/>
  <c r="ME10" i="12"/>
  <c r="MD10" i="12" s="1"/>
  <c r="LX36" i="12"/>
  <c r="LZ36" i="12" s="1"/>
  <c r="LP126" i="12"/>
  <c r="LO126" i="12" s="1"/>
  <c r="AJ36" i="12"/>
  <c r="AK36" i="12" s="1"/>
  <c r="KE62" i="12"/>
  <c r="KG62" i="12" s="1"/>
  <c r="IS10" i="12"/>
  <c r="LX73" i="12"/>
  <c r="ER7" i="12"/>
  <c r="HW7" i="12"/>
  <c r="MM86" i="12"/>
  <c r="MM138" i="12"/>
  <c r="KL72" i="12"/>
  <c r="JW127" i="12"/>
  <c r="JV127" i="12" s="1"/>
  <c r="LA126" i="12"/>
  <c r="KZ126" i="12" s="1"/>
  <c r="EK9" i="12"/>
  <c r="EL9" i="12" s="1"/>
  <c r="DV9" i="12"/>
  <c r="DW9" i="12" s="1"/>
  <c r="LX153" i="12"/>
  <c r="LZ153" i="12" s="1"/>
  <c r="MT75" i="12"/>
  <c r="MS75" i="12" s="1"/>
  <c r="AJ35" i="12"/>
  <c r="AK35" i="12" s="1"/>
  <c r="KL152" i="12"/>
  <c r="KK152" i="12" s="1"/>
  <c r="LI49" i="12"/>
  <c r="LK49" i="12" s="1"/>
  <c r="JW22" i="12"/>
  <c r="JU22" i="12" s="1"/>
  <c r="LX101" i="12"/>
  <c r="LY101" i="12" s="1"/>
  <c r="AQ48" i="12"/>
  <c r="AP48" i="12" s="1"/>
  <c r="MM100" i="12"/>
  <c r="MN100" i="12" s="1"/>
  <c r="LA61" i="12"/>
  <c r="AQ153" i="12"/>
  <c r="AP153" i="12" s="1"/>
  <c r="JW152" i="12"/>
  <c r="JV152" i="12" s="1"/>
  <c r="DV10" i="12"/>
  <c r="DW10" i="12" s="1"/>
  <c r="LP87" i="12"/>
  <c r="LO87" i="12" s="1"/>
  <c r="ME101" i="12"/>
  <c r="MC101" i="12" s="1"/>
  <c r="KL61" i="12"/>
  <c r="KJ61" i="12" s="1"/>
  <c r="KT23" i="12"/>
  <c r="KU23" i="12" s="1"/>
  <c r="JW23" i="12"/>
  <c r="JU23" i="12" s="1"/>
  <c r="AJ127" i="12"/>
  <c r="AK127" i="12" s="1"/>
  <c r="LX152" i="12"/>
  <c r="LA60" i="12"/>
  <c r="KE150" i="12"/>
  <c r="FG7" i="12"/>
  <c r="CC8" i="12"/>
  <c r="ME138" i="12"/>
  <c r="KL34" i="12"/>
  <c r="LP139" i="12"/>
  <c r="LO139" i="12" s="1"/>
  <c r="KT101" i="12"/>
  <c r="KV101" i="12" s="1"/>
  <c r="ME48" i="12"/>
  <c r="MC48" i="12" s="1"/>
  <c r="BN10" i="12"/>
  <c r="BO10" i="12" s="1"/>
  <c r="IL10" i="12"/>
  <c r="IN10" i="12" s="1"/>
  <c r="DG9" i="12"/>
  <c r="DI9" i="12" s="1"/>
  <c r="AJ23" i="12"/>
  <c r="AK23" i="12" s="1"/>
  <c r="LA153" i="12"/>
  <c r="KZ153" i="12" s="1"/>
  <c r="BU10" i="12"/>
  <c r="BS10" i="12" s="1"/>
  <c r="KT74" i="12"/>
  <c r="KV74" i="12" s="1"/>
  <c r="FG9" i="12"/>
  <c r="FE9" i="12" s="1"/>
  <c r="LP140" i="12"/>
  <c r="LN140" i="12" s="1"/>
  <c r="LP100" i="12"/>
  <c r="LO100" i="12" s="1"/>
  <c r="KT72" i="12"/>
  <c r="LP7" i="12"/>
  <c r="LX99" i="12"/>
  <c r="LP86" i="12"/>
  <c r="KL21" i="12"/>
  <c r="CR9" i="12"/>
  <c r="CT9" i="12" s="1"/>
  <c r="JW153" i="12"/>
  <c r="JU153" i="12" s="1"/>
  <c r="KL49" i="12"/>
  <c r="KK49" i="12" s="1"/>
  <c r="ME153" i="12"/>
  <c r="MC153" i="12" s="1"/>
  <c r="KT88" i="12"/>
  <c r="KV88" i="12" s="1"/>
  <c r="ER10" i="12"/>
  <c r="EQ10" i="12" s="1"/>
  <c r="AJ9" i="12"/>
  <c r="AK9" i="12" s="1"/>
  <c r="HO10" i="12"/>
  <c r="HN10" i="12" s="1"/>
  <c r="ME127" i="12"/>
  <c r="MD127" i="12" s="1"/>
  <c r="ME100" i="12"/>
  <c r="MC100" i="12" s="1"/>
  <c r="MM22" i="12"/>
  <c r="MO22" i="12" s="1"/>
  <c r="KT61" i="12"/>
  <c r="KV61" i="12" s="1"/>
  <c r="AJ126" i="12"/>
  <c r="AK126" i="12" s="1"/>
  <c r="JP140" i="12"/>
  <c r="JR140" i="12" s="1"/>
  <c r="MT127" i="12"/>
  <c r="MS127" i="12" s="1"/>
  <c r="LX100" i="12"/>
  <c r="MT35" i="12"/>
  <c r="MS35" i="12" s="1"/>
  <c r="KL88" i="12"/>
  <c r="KJ88" i="12" s="1"/>
  <c r="KT62" i="12"/>
  <c r="KV62" i="12" s="1"/>
  <c r="AJ88" i="12"/>
  <c r="AL88" i="12" s="1"/>
  <c r="JW113" i="12"/>
  <c r="JV113" i="12" s="1"/>
  <c r="AJ111" i="12"/>
  <c r="MM33" i="12"/>
  <c r="MT8" i="12"/>
  <c r="KT111" i="12"/>
  <c r="MT73" i="12"/>
  <c r="ME74" i="12"/>
  <c r="MD74" i="12" s="1"/>
  <c r="JP127" i="12"/>
  <c r="JR127" i="12" s="1"/>
  <c r="AQ139" i="12"/>
  <c r="AO139" i="12" s="1"/>
  <c r="MT152" i="12"/>
  <c r="MR152" i="12" s="1"/>
  <c r="KE48" i="12"/>
  <c r="KF48" i="12" s="1"/>
  <c r="JW49" i="12"/>
  <c r="JV49" i="12" s="1"/>
  <c r="MM35" i="12"/>
  <c r="MN35" i="12" s="1"/>
  <c r="JP62" i="12"/>
  <c r="JQ62" i="12" s="1"/>
  <c r="KE139" i="12"/>
  <c r="KF139" i="12" s="1"/>
  <c r="KT126" i="12"/>
  <c r="MM139" i="12"/>
  <c r="MO139" i="12" s="1"/>
  <c r="KE127" i="12"/>
  <c r="KG127" i="12" s="1"/>
  <c r="LA36" i="12"/>
  <c r="KZ36" i="12" s="1"/>
  <c r="ME152" i="12"/>
  <c r="MD152" i="12" s="1"/>
  <c r="LA152" i="12"/>
  <c r="KY152" i="12" s="1"/>
  <c r="ME49" i="12"/>
  <c r="MD49" i="12" s="1"/>
  <c r="MM98" i="12"/>
  <c r="LX137" i="12"/>
  <c r="LI85" i="12"/>
  <c r="HH8" i="12"/>
  <c r="KT86" i="12"/>
  <c r="LX61" i="12"/>
  <c r="LZ61" i="12" s="1"/>
  <c r="AQ10" i="12"/>
  <c r="AO10" i="12" s="1"/>
  <c r="LI87" i="12"/>
  <c r="LJ87" i="12" s="1"/>
  <c r="JP113" i="12"/>
  <c r="JR113" i="12" s="1"/>
  <c r="KL87" i="12"/>
  <c r="KK87" i="12" s="1"/>
  <c r="JP22" i="12"/>
  <c r="JR22" i="12" s="1"/>
  <c r="MT48" i="12"/>
  <c r="MS48" i="12" s="1"/>
  <c r="ME126" i="12"/>
  <c r="MD126" i="12" s="1"/>
  <c r="ME75" i="12"/>
  <c r="MC75" i="12" s="1"/>
  <c r="JH10" i="12"/>
  <c r="JG10" i="12" s="1"/>
  <c r="ME139" i="12"/>
  <c r="MD139" i="12" s="1"/>
  <c r="LP101" i="12"/>
  <c r="LN101" i="12" s="1"/>
  <c r="KT9" i="12"/>
  <c r="KV9" i="12" s="1"/>
  <c r="KL62" i="12"/>
  <c r="KK62" i="12" s="1"/>
  <c r="JP9" i="12"/>
  <c r="JR9" i="12" s="1"/>
  <c r="MM48" i="12"/>
  <c r="GD9" i="12"/>
  <c r="GE9" i="12" s="1"/>
  <c r="LI113" i="12"/>
  <c r="LK113" i="12" s="1"/>
  <c r="MM62" i="12"/>
  <c r="KL100" i="12"/>
  <c r="KK100" i="12" s="1"/>
  <c r="KL48" i="12"/>
  <c r="KK48" i="12" s="1"/>
  <c r="KT124" i="12"/>
  <c r="JW111" i="12"/>
  <c r="CC7" i="12"/>
  <c r="LI21" i="12"/>
  <c r="MM150" i="12"/>
  <c r="LX139" i="12"/>
  <c r="LY139" i="12" s="1"/>
  <c r="LI74" i="12"/>
  <c r="LJ74" i="12" s="1"/>
  <c r="KT114" i="12"/>
  <c r="KV114" i="12" s="1"/>
  <c r="KT140" i="12"/>
  <c r="KV140" i="12" s="1"/>
  <c r="LA23" i="12"/>
  <c r="KY23" i="12" s="1"/>
  <c r="KT139" i="12"/>
  <c r="KU139" i="12" s="1"/>
  <c r="LI48" i="12"/>
  <c r="LK48" i="12" s="1"/>
  <c r="JW139" i="12"/>
  <c r="JV139" i="12" s="1"/>
  <c r="LI9" i="12"/>
  <c r="LJ9" i="12" s="1"/>
  <c r="KL140" i="12"/>
  <c r="KJ140" i="12" s="1"/>
  <c r="LI35" i="12"/>
  <c r="LK35" i="12" s="1"/>
  <c r="AJ100" i="12"/>
  <c r="AK100" i="12" s="1"/>
  <c r="JP48" i="12"/>
  <c r="MT113" i="12"/>
  <c r="MS113" i="12" s="1"/>
  <c r="AQ22" i="12"/>
  <c r="AP22" i="12" s="1"/>
  <c r="KT35" i="12"/>
  <c r="KV35" i="12" s="1"/>
  <c r="JW101" i="12"/>
  <c r="JU101" i="12" s="1"/>
  <c r="LI101" i="12"/>
  <c r="LJ101" i="12" s="1"/>
  <c r="KE100" i="12"/>
  <c r="KG100" i="12" s="1"/>
  <c r="LI61" i="12"/>
  <c r="LK61" i="12" s="1"/>
  <c r="JP46" i="12"/>
  <c r="KU60" i="12"/>
  <c r="KV60" i="12"/>
  <c r="KE22" i="12"/>
  <c r="KG22" i="12" s="1"/>
  <c r="HW9" i="12"/>
  <c r="HX9" i="12" s="1"/>
  <c r="ME62" i="12"/>
  <c r="MD62" i="12" s="1"/>
  <c r="KE113" i="12"/>
  <c r="KF113" i="12" s="1"/>
  <c r="KJ7" i="12"/>
  <c r="KI7" i="12" s="1"/>
  <c r="LP153" i="12"/>
  <c r="LO153" i="12" s="1"/>
  <c r="JP61" i="12"/>
  <c r="JQ61" i="12" s="1"/>
  <c r="LA100" i="12"/>
  <c r="KZ100" i="12" s="1"/>
  <c r="JW88" i="12"/>
  <c r="JV88" i="12" s="1"/>
  <c r="FV10" i="12"/>
  <c r="LA114" i="12"/>
  <c r="KZ114" i="12" s="1"/>
  <c r="BU9" i="12"/>
  <c r="BT9" i="12" s="1"/>
  <c r="AQ9" i="12"/>
  <c r="AO9" i="12" s="1"/>
  <c r="MT33" i="12"/>
  <c r="KT153" i="12"/>
  <c r="KV153" i="12" s="1"/>
  <c r="FV8" i="12"/>
  <c r="GS9" i="12"/>
  <c r="GU9" i="12" s="1"/>
  <c r="LA75" i="12"/>
  <c r="KZ75" i="12" s="1"/>
  <c r="U9" i="12"/>
  <c r="W9" i="12" s="1"/>
  <c r="JW10" i="12"/>
  <c r="MM36" i="12"/>
  <c r="MO36" i="12" s="1"/>
  <c r="MT114" i="12"/>
  <c r="MR114" i="12" s="1"/>
  <c r="LX113" i="12"/>
  <c r="LZ113" i="12" s="1"/>
  <c r="JH9" i="12"/>
  <c r="JF9" i="12" s="1"/>
  <c r="KL124" i="12"/>
  <c r="MT126" i="12"/>
  <c r="MR126" i="12" s="1"/>
  <c r="EZ10" i="12"/>
  <c r="FA10" i="12" s="1"/>
  <c r="AJ152" i="12"/>
  <c r="AK152" i="12" s="1"/>
  <c r="U10" i="12"/>
  <c r="V10" i="12" s="1"/>
  <c r="LA62" i="12"/>
  <c r="MT140" i="12"/>
  <c r="MS140" i="12" s="1"/>
  <c r="AQ101" i="12"/>
  <c r="AO101" i="12" s="1"/>
  <c r="LX75" i="12"/>
  <c r="LY75" i="12" s="1"/>
  <c r="LI139" i="12"/>
  <c r="LK139" i="12" s="1"/>
  <c r="JP87" i="12"/>
  <c r="JR87" i="12" s="1"/>
  <c r="MM140" i="12"/>
  <c r="MO140" i="12" s="1"/>
  <c r="LI124" i="12"/>
  <c r="KG33" i="12"/>
  <c r="KF33" i="12"/>
  <c r="JP98" i="12"/>
  <c r="LX22" i="12"/>
  <c r="LZ22" i="12" s="1"/>
  <c r="MT87" i="12"/>
  <c r="MS87" i="12" s="1"/>
  <c r="LP113" i="12"/>
  <c r="LO113" i="12" s="1"/>
  <c r="MT85" i="12"/>
  <c r="AQ61" i="12"/>
  <c r="AO61" i="12" s="1"/>
  <c r="AQ60" i="12"/>
  <c r="AP60" i="12" s="1"/>
  <c r="AQ59" i="12"/>
  <c r="LA138" i="12"/>
  <c r="KZ138" i="12" s="1"/>
  <c r="LX21" i="12"/>
  <c r="LY21" i="12" s="1"/>
  <c r="LA137" i="12"/>
  <c r="JP99" i="12"/>
  <c r="JQ99" i="12" s="1"/>
  <c r="MT86" i="12"/>
  <c r="MS86" i="12" s="1"/>
  <c r="KE35" i="12"/>
  <c r="KG35" i="12" s="1"/>
  <c r="LX20" i="12"/>
  <c r="KE34" i="12"/>
  <c r="KF34" i="12" s="1"/>
  <c r="LA139" i="12"/>
  <c r="KY139" i="12" s="1"/>
  <c r="LP111" i="12"/>
  <c r="LN23" i="12"/>
  <c r="KZ49" i="12"/>
  <c r="KX49" i="12" s="1"/>
  <c r="KG152" i="12"/>
  <c r="KH152" i="12" s="1"/>
  <c r="JU127" i="12"/>
  <c r="JT127" i="12" s="1"/>
  <c r="FQ10" i="12"/>
  <c r="FR10" i="12" s="1"/>
  <c r="JU126" i="12"/>
  <c r="JT126" i="12" s="1"/>
  <c r="MC88" i="12"/>
  <c r="MB88" i="12" s="1"/>
  <c r="LO88" i="12"/>
  <c r="LM88" i="12" s="1"/>
  <c r="LK74" i="12"/>
  <c r="LL74" i="12" s="1"/>
  <c r="KG23" i="12"/>
  <c r="KH23" i="12" s="1"/>
  <c r="BP10" i="12"/>
  <c r="BQ10" i="12" s="1"/>
  <c r="JU75" i="12"/>
  <c r="JT75" i="12" s="1"/>
  <c r="KG75" i="12"/>
  <c r="KH75" i="12" s="1"/>
  <c r="MN126" i="12"/>
  <c r="MP126" i="12" s="1"/>
  <c r="MS74" i="12"/>
  <c r="MQ74" i="12" s="1"/>
  <c r="HX10" i="12"/>
  <c r="HZ10" i="12" s="1"/>
  <c r="LY87" i="12"/>
  <c r="MA87" i="12" s="1"/>
  <c r="JV61" i="12"/>
  <c r="JT61" i="12" s="1"/>
  <c r="KF49" i="12"/>
  <c r="KH49" i="12" s="1"/>
  <c r="AP100" i="12"/>
  <c r="AN100" i="12" s="1"/>
  <c r="KY48" i="12"/>
  <c r="KX48" i="12" s="1"/>
  <c r="AO127" i="12"/>
  <c r="AN127" i="12" s="1"/>
  <c r="LP149" i="12"/>
  <c r="LO149" i="12" s="1"/>
  <c r="KU88" i="12"/>
  <c r="KW88" i="12" s="1"/>
  <c r="KY87" i="12"/>
  <c r="KX87" i="12" s="1"/>
  <c r="MD75" i="12"/>
  <c r="MB75" i="12" s="1"/>
  <c r="CE10" i="12"/>
  <c r="CF10" i="12" s="1"/>
  <c r="IM9" i="12"/>
  <c r="IO9" i="12" s="1"/>
  <c r="MT110" i="12"/>
  <c r="MS110" i="12" s="1"/>
  <c r="DL9" i="12"/>
  <c r="DK9" i="12" s="1"/>
  <c r="EB10" i="12"/>
  <c r="DZ10" i="12" s="1"/>
  <c r="BP9" i="12"/>
  <c r="BQ9" i="12" s="1"/>
  <c r="JR36" i="12"/>
  <c r="JS36" i="12" s="1"/>
  <c r="LK10" i="12"/>
  <c r="LL10" i="12" s="1"/>
  <c r="JR126" i="12"/>
  <c r="JS126" i="12" s="1"/>
  <c r="LO49" i="12"/>
  <c r="LM49" i="12" s="1"/>
  <c r="MR75" i="12"/>
  <c r="MQ75" i="12" s="1"/>
  <c r="KZ22" i="12"/>
  <c r="KX22" i="12" s="1"/>
  <c r="AK48" i="12"/>
  <c r="AM48" i="12" s="1"/>
  <c r="DX9" i="12"/>
  <c r="DY9" i="12" s="1"/>
  <c r="EP10" i="12"/>
  <c r="EO10" i="12" s="1"/>
  <c r="MO9" i="12"/>
  <c r="MP9" i="12" s="1"/>
  <c r="EA9" i="12"/>
  <c r="DZ9" i="12" s="1"/>
  <c r="JB9" i="12"/>
  <c r="JD9" i="12" s="1"/>
  <c r="LK127" i="12"/>
  <c r="LL127" i="12" s="1"/>
  <c r="LY126" i="12"/>
  <c r="MA126" i="12" s="1"/>
  <c r="KF9" i="12"/>
  <c r="KH9" i="12" s="1"/>
  <c r="CS10" i="12"/>
  <c r="CU10" i="12" s="1"/>
  <c r="KG139" i="12"/>
  <c r="KH139" i="12" s="1"/>
  <c r="KG140" i="12"/>
  <c r="KH140" i="12" s="1"/>
  <c r="AO114" i="12"/>
  <c r="AN114" i="12" s="1"/>
  <c r="MC140" i="12"/>
  <c r="MB140" i="12" s="1"/>
  <c r="LJ36" i="12"/>
  <c r="LL36" i="12" s="1"/>
  <c r="JW50" i="12"/>
  <c r="JV50" i="12" s="1"/>
  <c r="DG6" i="12"/>
  <c r="DI6" i="12" s="1"/>
  <c r="JP11" i="12"/>
  <c r="JR11" i="12" s="1"/>
  <c r="DV6" i="12"/>
  <c r="DW6" i="12" s="1"/>
  <c r="AQ76" i="12"/>
  <c r="AP76" i="12" s="1"/>
  <c r="LP38" i="12"/>
  <c r="MM115" i="12"/>
  <c r="MO115" i="12" s="1"/>
  <c r="LA123" i="12"/>
  <c r="KZ123" i="12" s="1"/>
  <c r="AQ25" i="12"/>
  <c r="MM142" i="12"/>
  <c r="AQ63" i="12"/>
  <c r="AP63" i="12" s="1"/>
  <c r="MT76" i="12"/>
  <c r="MR76" i="12" s="1"/>
  <c r="LP123" i="12"/>
  <c r="LO123" i="12" s="1"/>
  <c r="MT24" i="12"/>
  <c r="MS24" i="12" s="1"/>
  <c r="AQ102" i="12"/>
  <c r="AP102" i="12" s="1"/>
  <c r="LP11" i="12"/>
  <c r="LO11" i="12" s="1"/>
  <c r="AQ90" i="12"/>
  <c r="JP38" i="12"/>
  <c r="AQ45" i="12"/>
  <c r="AO45" i="12" s="1"/>
  <c r="MT89" i="12"/>
  <c r="MR89" i="12" s="1"/>
  <c r="KE50" i="12"/>
  <c r="KF50" i="12" s="1"/>
  <c r="AJ45" i="12"/>
  <c r="AK45" i="12" s="1"/>
  <c r="LA63" i="12"/>
  <c r="KZ63" i="12" s="1"/>
  <c r="KT6" i="12"/>
  <c r="KV6" i="12" s="1"/>
  <c r="DN12" i="12"/>
  <c r="LA38" i="12"/>
  <c r="ID6" i="12"/>
  <c r="IC6" i="12" s="1"/>
  <c r="EZ12" i="12"/>
  <c r="AY6" i="12"/>
  <c r="AZ6" i="12" s="1"/>
  <c r="MT142" i="12"/>
  <c r="AJ149" i="12"/>
  <c r="AL149" i="12" s="1"/>
  <c r="MT45" i="12"/>
  <c r="MS45" i="12" s="1"/>
  <c r="FO6" i="12"/>
  <c r="FQ6" i="12" s="1"/>
  <c r="JW129" i="12"/>
  <c r="LA89" i="12"/>
  <c r="KY89" i="12" s="1"/>
  <c r="HH12" i="12"/>
  <c r="KU22" i="12"/>
  <c r="KW22" i="12" s="1"/>
  <c r="ME149" i="12"/>
  <c r="MC149" i="12" s="1"/>
  <c r="LP77" i="12"/>
  <c r="LX38" i="12"/>
  <c r="KE89" i="12"/>
  <c r="KG89" i="12" s="1"/>
  <c r="JW38" i="12"/>
  <c r="KT64" i="12"/>
  <c r="KL38" i="12"/>
  <c r="JW123" i="12"/>
  <c r="JU123" i="12" s="1"/>
  <c r="JP155" i="12"/>
  <c r="JP128" i="12"/>
  <c r="JR128" i="12" s="1"/>
  <c r="AJ155" i="12"/>
  <c r="AQ154" i="12"/>
  <c r="AO154" i="12" s="1"/>
  <c r="AQ19" i="12"/>
  <c r="AP19" i="12" s="1"/>
  <c r="MT102" i="12"/>
  <c r="MS102" i="12" s="1"/>
  <c r="KE51" i="12"/>
  <c r="EK6" i="12"/>
  <c r="EL6" i="12" s="1"/>
  <c r="MM6" i="12"/>
  <c r="MN6" i="12" s="1"/>
  <c r="MT129" i="12"/>
  <c r="AJ63" i="12"/>
  <c r="AK63" i="12" s="1"/>
  <c r="KT116" i="12"/>
  <c r="DG12" i="12"/>
  <c r="KL37" i="12"/>
  <c r="KJ37" i="12" s="1"/>
  <c r="LX84" i="12"/>
  <c r="LY84" i="12" s="1"/>
  <c r="HO6" i="12"/>
  <c r="HN6" i="12" s="1"/>
  <c r="HW6" i="12"/>
  <c r="HX6" i="12" s="1"/>
  <c r="AQ97" i="12"/>
  <c r="AO97" i="12" s="1"/>
  <c r="KT38" i="12"/>
  <c r="AQ11" i="12"/>
  <c r="AP11" i="12" s="1"/>
  <c r="LP45" i="12"/>
  <c r="LN45" i="12" s="1"/>
  <c r="LA76" i="12"/>
  <c r="KZ76" i="12" s="1"/>
  <c r="AQ50" i="12"/>
  <c r="AO50" i="12" s="1"/>
  <c r="KT110" i="12"/>
  <c r="KV110" i="12" s="1"/>
  <c r="MT37" i="12"/>
  <c r="MS37" i="12" s="1"/>
  <c r="HH6" i="12"/>
  <c r="HJ6" i="12" s="1"/>
  <c r="KE71" i="12"/>
  <c r="KG71" i="12" s="1"/>
  <c r="KL123" i="12"/>
  <c r="KJ123" i="12" s="1"/>
  <c r="KT24" i="12"/>
  <c r="KU24" i="12" s="1"/>
  <c r="LI11" i="12"/>
  <c r="LK11" i="12" s="1"/>
  <c r="MM76" i="12"/>
  <c r="MN76" i="12" s="1"/>
  <c r="LI136" i="12"/>
  <c r="LJ136" i="12" s="1"/>
  <c r="AJ116" i="12"/>
  <c r="ID12" i="12"/>
  <c r="ME71" i="12"/>
  <c r="MD71" i="12" s="1"/>
  <c r="MT71" i="12"/>
  <c r="MS71" i="12" s="1"/>
  <c r="ME25" i="12"/>
  <c r="JP89" i="12"/>
  <c r="JQ89" i="12" s="1"/>
  <c r="CR12" i="12"/>
  <c r="KT58" i="12"/>
  <c r="KE25" i="12"/>
  <c r="ME123" i="12"/>
  <c r="JW103" i="12"/>
  <c r="LX71" i="12"/>
  <c r="KE149" i="12"/>
  <c r="JW6" i="12"/>
  <c r="AJ76" i="12"/>
  <c r="ME116" i="12"/>
  <c r="LA71" i="12"/>
  <c r="KL103" i="12"/>
  <c r="LX154" i="12"/>
  <c r="JW141" i="12"/>
  <c r="KL71" i="12"/>
  <c r="AQ12" i="12"/>
  <c r="MM24" i="12"/>
  <c r="AJ71" i="12"/>
  <c r="LI50" i="12"/>
  <c r="MM149" i="12"/>
  <c r="KT11" i="12"/>
  <c r="BN6" i="12"/>
  <c r="KE102" i="12"/>
  <c r="JW97" i="12"/>
  <c r="KL116" i="12"/>
  <c r="KT71" i="12"/>
  <c r="ME63" i="12"/>
  <c r="JP115" i="12"/>
  <c r="KE103" i="12"/>
  <c r="MT123" i="12"/>
  <c r="MM103" i="12"/>
  <c r="JP24" i="12"/>
  <c r="DV11" i="12"/>
  <c r="KE155" i="12"/>
  <c r="JP6" i="12"/>
  <c r="KL25" i="12"/>
  <c r="MT63" i="12"/>
  <c r="MM97" i="12"/>
  <c r="KE58" i="12"/>
  <c r="KE97" i="12"/>
  <c r="LI102" i="12"/>
  <c r="LX90" i="12"/>
  <c r="ME103" i="12"/>
  <c r="JW149" i="12"/>
  <c r="AJ154" i="12"/>
  <c r="LX19" i="12"/>
  <c r="KL24" i="12"/>
  <c r="LP25" i="12"/>
  <c r="LX45" i="12"/>
  <c r="LI32" i="12"/>
  <c r="MO100" i="12"/>
  <c r="KJ114" i="12"/>
  <c r="KK114" i="12"/>
  <c r="GJ9" i="12"/>
  <c r="GI9" i="12"/>
  <c r="LI19" i="12"/>
  <c r="JW37" i="12"/>
  <c r="MM19" i="12"/>
  <c r="LM23" i="12"/>
  <c r="ME45" i="12"/>
  <c r="LI38" i="12"/>
  <c r="FV12" i="12"/>
  <c r="ID11" i="12"/>
  <c r="LX37" i="12"/>
  <c r="MT51" i="12"/>
  <c r="BU6" i="12"/>
  <c r="LP114" i="12"/>
  <c r="LY127" i="12"/>
  <c r="LZ127" i="12"/>
  <c r="JW102" i="12"/>
  <c r="AQ136" i="12"/>
  <c r="AJ50" i="12"/>
  <c r="LI97" i="12"/>
  <c r="LX25" i="12"/>
  <c r="KL136" i="12"/>
  <c r="CC6" i="12"/>
  <c r="LI6" i="12"/>
  <c r="KL89" i="12"/>
  <c r="MO101" i="12"/>
  <c r="MN101" i="12"/>
  <c r="FG12" i="12"/>
  <c r="LI154" i="12"/>
  <c r="AJ25" i="12"/>
  <c r="AP140" i="12"/>
  <c r="AO140" i="12"/>
  <c r="LI25" i="12"/>
  <c r="EK12" i="12"/>
  <c r="MD9" i="12"/>
  <c r="KL149" i="12"/>
  <c r="JR48" i="12"/>
  <c r="JQ48" i="12"/>
  <c r="IL12" i="12"/>
  <c r="AJ51" i="12"/>
  <c r="KL50" i="12"/>
  <c r="MM38" i="12"/>
  <c r="MM71" i="12"/>
  <c r="ME77" i="12"/>
  <c r="MM136" i="12"/>
  <c r="JW110" i="12"/>
  <c r="MO152" i="12"/>
  <c r="MN152" i="12"/>
  <c r="LA50" i="12"/>
  <c r="ME128" i="12"/>
  <c r="LA116" i="12"/>
  <c r="JA11" i="12"/>
  <c r="KT12" i="12"/>
  <c r="AJ19" i="12"/>
  <c r="MT103" i="12"/>
  <c r="DN6" i="12"/>
  <c r="MM102" i="12"/>
  <c r="KL51" i="12"/>
  <c r="BF6" i="12"/>
  <c r="FO12" i="12"/>
  <c r="LX128" i="12"/>
  <c r="CC12" i="12"/>
  <c r="MT6" i="12"/>
  <c r="MT97" i="12"/>
  <c r="AJ97" i="12"/>
  <c r="AJ115" i="12"/>
  <c r="LI76" i="12"/>
  <c r="AQ37" i="12"/>
  <c r="KE128" i="12"/>
  <c r="LX11" i="12"/>
  <c r="AQ141" i="12"/>
  <c r="LI77" i="12"/>
  <c r="ME11" i="12"/>
  <c r="JW115" i="12"/>
  <c r="JU36" i="12"/>
  <c r="JV36" i="12"/>
  <c r="LX141" i="12"/>
  <c r="AJ141" i="12"/>
  <c r="LP24" i="12"/>
  <c r="ME110" i="12"/>
  <c r="KL19" i="12"/>
  <c r="LI103" i="12"/>
  <c r="LX103" i="12"/>
  <c r="JP64" i="12"/>
  <c r="JV10" i="12"/>
  <c r="JU10" i="12"/>
  <c r="LI58" i="12"/>
  <c r="KT19" i="12"/>
  <c r="KL102" i="12"/>
  <c r="ER11" i="12"/>
  <c r="LI115" i="12"/>
  <c r="JH6" i="12"/>
  <c r="LX155" i="12"/>
  <c r="MO48" i="12"/>
  <c r="MN48" i="12"/>
  <c r="MM32" i="12"/>
  <c r="LI89" i="12"/>
  <c r="MM77" i="12"/>
  <c r="MT115" i="12"/>
  <c r="IS11" i="12"/>
  <c r="JW90" i="12"/>
  <c r="KL97" i="12"/>
  <c r="LX6" i="12"/>
  <c r="MM45" i="12"/>
  <c r="MT77" i="12"/>
  <c r="AJ136" i="12"/>
  <c r="LP6" i="12"/>
  <c r="GZ12" i="12"/>
  <c r="GK12" i="12"/>
  <c r="LA129" i="12"/>
  <c r="LP115" i="12"/>
  <c r="LX142" i="12"/>
  <c r="AQ84" i="12"/>
  <c r="CR6" i="12"/>
  <c r="EC12" i="12"/>
  <c r="CR11" i="12"/>
  <c r="GK11" i="12"/>
  <c r="AJ11" i="12"/>
  <c r="AL11" i="12" s="1"/>
  <c r="AJ12" i="12"/>
  <c r="MM63" i="12"/>
  <c r="KE141" i="12"/>
  <c r="AJ84" i="12"/>
  <c r="ME6" i="12"/>
  <c r="EK11" i="12"/>
  <c r="JW51" i="12"/>
  <c r="AQ38" i="12"/>
  <c r="MM84" i="12"/>
  <c r="AJ110" i="12"/>
  <c r="AQ71" i="12"/>
  <c r="LO127" i="12"/>
  <c r="LN127" i="12"/>
  <c r="FV6" i="12"/>
  <c r="KT51" i="12"/>
  <c r="KT128" i="12"/>
  <c r="AY12" i="12"/>
  <c r="LX51" i="12"/>
  <c r="JP142" i="12"/>
  <c r="AQ89" i="12"/>
  <c r="AQ123" i="12"/>
  <c r="KT84" i="12"/>
  <c r="KU10" i="12"/>
  <c r="KV10" i="12"/>
  <c r="AJ24" i="12"/>
  <c r="EC6" i="12"/>
  <c r="ME115" i="12"/>
  <c r="JP25" i="12"/>
  <c r="LP50" i="12"/>
  <c r="KT115" i="12"/>
  <c r="LX102" i="12"/>
  <c r="JP101" i="12"/>
  <c r="FU10" i="12"/>
  <c r="FT10" i="12"/>
  <c r="KE36" i="12"/>
  <c r="LP51" i="12"/>
  <c r="EZ6" i="12"/>
  <c r="JV74" i="12"/>
  <c r="JW71" i="12"/>
  <c r="ME129" i="12"/>
  <c r="KE24" i="12"/>
  <c r="MT84" i="12"/>
  <c r="KT50" i="12"/>
  <c r="ME90" i="12"/>
  <c r="KE129" i="12"/>
  <c r="KT155" i="12"/>
  <c r="AJ77" i="12"/>
  <c r="KT136" i="12"/>
  <c r="AJ32" i="12"/>
  <c r="MM11" i="12"/>
  <c r="GS11" i="12"/>
  <c r="MM129" i="12"/>
  <c r="MM51" i="12"/>
  <c r="AJ58" i="12"/>
  <c r="MT64" i="12"/>
  <c r="MM155" i="12"/>
  <c r="LX64" i="12"/>
  <c r="ME12" i="12"/>
  <c r="LI129" i="12"/>
  <c r="KL155" i="12"/>
  <c r="KE76" i="12"/>
  <c r="ME141" i="12"/>
  <c r="KT97" i="12"/>
  <c r="ME19" i="12"/>
  <c r="LA45" i="12"/>
  <c r="MM64" i="12"/>
  <c r="LI24" i="12"/>
  <c r="LZ152" i="12"/>
  <c r="LY152" i="12"/>
  <c r="AK87" i="12"/>
  <c r="JW12" i="12"/>
  <c r="KE123" i="12"/>
  <c r="BN12" i="12"/>
  <c r="ME38" i="12"/>
  <c r="LA64" i="12"/>
  <c r="KE63" i="12"/>
  <c r="LP64" i="12"/>
  <c r="LI90" i="12"/>
  <c r="LP129" i="12"/>
  <c r="JW76" i="12"/>
  <c r="JW116" i="12"/>
  <c r="AP152" i="12"/>
  <c r="AO152" i="12"/>
  <c r="KT25" i="12"/>
  <c r="LA110" i="12"/>
  <c r="MT38" i="12"/>
  <c r="MO23" i="12"/>
  <c r="IQ10" i="12"/>
  <c r="IR10" i="12"/>
  <c r="JP63" i="12"/>
  <c r="ME154" i="12"/>
  <c r="LX24" i="12"/>
  <c r="LP90" i="12"/>
  <c r="JP45" i="12"/>
  <c r="AJ89" i="12"/>
  <c r="LX110" i="12"/>
  <c r="KL6" i="12"/>
  <c r="LA32" i="12"/>
  <c r="DN11" i="12"/>
  <c r="LP103" i="12"/>
  <c r="JP12" i="12"/>
  <c r="KE142" i="12"/>
  <c r="AJ103" i="12"/>
  <c r="LX149" i="12"/>
  <c r="LI110" i="12"/>
  <c r="FG11" i="12"/>
  <c r="LI155" i="12"/>
  <c r="KL76" i="12"/>
  <c r="LA136" i="12"/>
  <c r="ME24" i="12"/>
  <c r="ME76" i="12"/>
  <c r="GD12" i="12"/>
  <c r="LX123" i="12"/>
  <c r="LP12" i="12"/>
  <c r="KT77" i="12"/>
  <c r="LP142" i="12"/>
  <c r="LP63" i="12"/>
  <c r="LI71" i="12"/>
  <c r="HW12" i="12"/>
  <c r="JH11" i="12"/>
  <c r="BU12" i="12"/>
  <c r="HO11" i="12"/>
  <c r="BU11" i="12"/>
  <c r="AQ155" i="12"/>
  <c r="KE77" i="12"/>
  <c r="LI64" i="12"/>
  <c r="LX97" i="12"/>
  <c r="LP84" i="12"/>
  <c r="LY100" i="12"/>
  <c r="LZ100" i="12"/>
  <c r="KU126" i="12"/>
  <c r="KV126" i="12"/>
  <c r="KL115" i="12"/>
  <c r="KT103" i="12"/>
  <c r="LA128" i="12"/>
  <c r="LI116" i="12"/>
  <c r="JP77" i="12"/>
  <c r="GS12" i="12"/>
  <c r="JP76" i="12"/>
  <c r="JW154" i="12"/>
  <c r="GZ6" i="12"/>
  <c r="MM116" i="12"/>
  <c r="LA19" i="12"/>
  <c r="KT154" i="12"/>
  <c r="LP155" i="12"/>
  <c r="MT154" i="12"/>
  <c r="JP136" i="12"/>
  <c r="JW25" i="12"/>
  <c r="FV11" i="12"/>
  <c r="LX136" i="12"/>
  <c r="JP90" i="12"/>
  <c r="LA37" i="12"/>
  <c r="KT76" i="12"/>
  <c r="KT90" i="12"/>
  <c r="KT129" i="12"/>
  <c r="JW24" i="12"/>
  <c r="GD11" i="12"/>
  <c r="KL141" i="12"/>
  <c r="MM141" i="12"/>
  <c r="MT149" i="12"/>
  <c r="JW155" i="12"/>
  <c r="LI141" i="12"/>
  <c r="LI84" i="12"/>
  <c r="KE32" i="12"/>
  <c r="FO11" i="12"/>
  <c r="MM128" i="12"/>
  <c r="IL11" i="12"/>
  <c r="LA154" i="12"/>
  <c r="JP50" i="12"/>
  <c r="ME64" i="12"/>
  <c r="ME155" i="12"/>
  <c r="EC11" i="12"/>
  <c r="JP116" i="12"/>
  <c r="JW89" i="12"/>
  <c r="JW11" i="12"/>
  <c r="LX129" i="12"/>
  <c r="ME102" i="12"/>
  <c r="LX116" i="12"/>
  <c r="LP128" i="12"/>
  <c r="JW142" i="12"/>
  <c r="MM37" i="12"/>
  <c r="IS6" i="12"/>
  <c r="LX77" i="12"/>
  <c r="MM90" i="12"/>
  <c r="KT141" i="12"/>
  <c r="HH11" i="12"/>
  <c r="ME51" i="12"/>
  <c r="JA12" i="12"/>
  <c r="AJ128" i="12"/>
  <c r="JP71" i="12"/>
  <c r="LA140" i="12"/>
  <c r="JP97" i="12"/>
  <c r="HO12" i="12"/>
  <c r="KT45" i="12"/>
  <c r="MM110" i="12"/>
  <c r="KL142" i="12"/>
  <c r="MM89" i="12"/>
  <c r="LP154" i="12"/>
  <c r="LX89" i="12"/>
  <c r="LA141" i="12"/>
  <c r="JW128" i="12"/>
  <c r="KL154" i="12"/>
  <c r="KT142" i="12"/>
  <c r="JP84" i="12"/>
  <c r="LX12" i="12"/>
  <c r="LX76" i="12"/>
  <c r="JW58" i="12"/>
  <c r="AQ103" i="12"/>
  <c r="KE90" i="12"/>
  <c r="ME142" i="12"/>
  <c r="LP141" i="12"/>
  <c r="AQ128" i="12"/>
  <c r="KT89" i="12"/>
  <c r="KT63" i="12"/>
  <c r="BN11" i="12"/>
  <c r="AQ116" i="12"/>
  <c r="LP37" i="12"/>
  <c r="JP51" i="12"/>
  <c r="LI142" i="12"/>
  <c r="AJ37" i="12"/>
  <c r="KL63" i="12"/>
  <c r="LA97" i="12"/>
  <c r="KZ61" i="12"/>
  <c r="KY61" i="12"/>
  <c r="KE136" i="12"/>
  <c r="AQ58" i="12"/>
  <c r="GK6" i="12"/>
  <c r="JW19" i="12"/>
  <c r="MM154" i="12"/>
  <c r="KT37" i="12"/>
  <c r="LA12" i="12"/>
  <c r="LK100" i="12"/>
  <c r="LJ100" i="12"/>
  <c r="ER12" i="12"/>
  <c r="JW63" i="12"/>
  <c r="MT128" i="12"/>
  <c r="JW84" i="12"/>
  <c r="KF88" i="12"/>
  <c r="KG88" i="12"/>
  <c r="LP19" i="12"/>
  <c r="AJ6" i="12"/>
  <c r="KK140" i="12"/>
  <c r="JP58" i="12"/>
  <c r="JP154" i="12"/>
  <c r="JW32" i="12"/>
  <c r="AQ24" i="12"/>
  <c r="LI123" i="12"/>
  <c r="GD6" i="12"/>
  <c r="JP37" i="12"/>
  <c r="LP58" i="12"/>
  <c r="ME84" i="12"/>
  <c r="ME58" i="12"/>
  <c r="MT11" i="12"/>
  <c r="JW136" i="12"/>
  <c r="KT123" i="12"/>
  <c r="AY11" i="12"/>
  <c r="MT12" i="12"/>
  <c r="MT116" i="12"/>
  <c r="LA11" i="12"/>
  <c r="LP110" i="12"/>
  <c r="KT149" i="12"/>
  <c r="LA155" i="12"/>
  <c r="KE64" i="12"/>
  <c r="LA149" i="12"/>
  <c r="GZ11" i="12"/>
  <c r="KL129" i="12"/>
  <c r="KE6" i="12"/>
  <c r="AQ51" i="12"/>
  <c r="LX23" i="12"/>
  <c r="AJ129" i="12"/>
  <c r="MT136" i="12"/>
  <c r="KZ62" i="12"/>
  <c r="KY62" i="12"/>
  <c r="JV114" i="12"/>
  <c r="JU114" i="12"/>
  <c r="JP149" i="12"/>
  <c r="MO62" i="12"/>
  <c r="MN62" i="12"/>
  <c r="AQ149" i="12"/>
  <c r="LA90" i="12"/>
  <c r="LI37" i="12"/>
  <c r="LX32" i="12"/>
  <c r="AQ142" i="12"/>
  <c r="LY62" i="12"/>
  <c r="MT32" i="12"/>
  <c r="MM12" i="12"/>
  <c r="KT102" i="12"/>
  <c r="ER6" i="12"/>
  <c r="LA115" i="12"/>
  <c r="JP103" i="12"/>
  <c r="FE10" i="12"/>
  <c r="FF10" i="12"/>
  <c r="LP71" i="12"/>
  <c r="ME37" i="12"/>
  <c r="LX58" i="12"/>
  <c r="GS6" i="12"/>
  <c r="KL128" i="12"/>
  <c r="JA6" i="12"/>
  <c r="AJ142" i="12"/>
  <c r="AQ77" i="12"/>
  <c r="KL32" i="12"/>
  <c r="IS12" i="12"/>
  <c r="LP116" i="12"/>
  <c r="AL100" i="12"/>
  <c r="BF12" i="12"/>
  <c r="BF11" i="12"/>
  <c r="MM58" i="12"/>
  <c r="LX50" i="12"/>
  <c r="LP89" i="12"/>
  <c r="MT88" i="12"/>
  <c r="ME32" i="12"/>
  <c r="AJ90" i="12"/>
  <c r="KL64" i="12"/>
  <c r="JW45" i="12"/>
  <c r="LI128" i="12"/>
  <c r="KE110" i="12"/>
  <c r="LA51" i="12"/>
  <c r="LP97" i="12"/>
  <c r="LP76" i="12"/>
  <c r="JP102" i="12"/>
  <c r="KE11" i="12"/>
  <c r="KL110" i="12"/>
  <c r="LA58" i="12"/>
  <c r="IL6" i="12"/>
  <c r="KE45" i="12"/>
  <c r="LI63" i="12"/>
  <c r="KL90" i="12"/>
  <c r="JW77" i="12"/>
  <c r="AQ64" i="12"/>
  <c r="JW64" i="12"/>
  <c r="JP129" i="12"/>
  <c r="LA6" i="12"/>
  <c r="MM50" i="12"/>
  <c r="ME89" i="12"/>
  <c r="AJ64" i="12"/>
  <c r="AQ110" i="12"/>
  <c r="KT32" i="12"/>
  <c r="LI45" i="12"/>
  <c r="LP102" i="12"/>
  <c r="JU88" i="12"/>
  <c r="KF62" i="12"/>
  <c r="LA77" i="12"/>
  <c r="MM25" i="12"/>
  <c r="KL58" i="12"/>
  <c r="EZ11" i="12"/>
  <c r="ME97" i="12"/>
  <c r="CC11" i="12"/>
  <c r="AQ32" i="12"/>
  <c r="ME136" i="12"/>
  <c r="FG6" i="12"/>
  <c r="KE38" i="12"/>
  <c r="LI51" i="12"/>
  <c r="KV23" i="12"/>
  <c r="MT25" i="12"/>
  <c r="MT90" i="12"/>
  <c r="JP110" i="12"/>
  <c r="MT155" i="12"/>
  <c r="ME50" i="12"/>
  <c r="LP32" i="12"/>
  <c r="LI149" i="12"/>
  <c r="JP123" i="12"/>
  <c r="JP19" i="12"/>
  <c r="AQ129" i="12"/>
  <c r="LA84" i="12"/>
  <c r="LX63" i="12"/>
  <c r="MT58" i="12"/>
  <c r="DV12" i="12"/>
  <c r="MM123" i="12"/>
  <c r="LP136" i="12"/>
  <c r="LX115" i="12"/>
  <c r="LA102" i="12"/>
  <c r="LA103" i="12"/>
  <c r="KL11" i="12"/>
  <c r="HW11" i="12"/>
  <c r="KE12" i="12"/>
  <c r="LI12" i="12"/>
  <c r="JP141" i="12"/>
  <c r="MT19" i="12"/>
  <c r="KE116" i="12"/>
  <c r="MT141" i="12"/>
  <c r="LA25" i="12"/>
  <c r="KL12" i="12"/>
  <c r="MT50" i="12"/>
  <c r="JH12" i="12"/>
  <c r="AQ115" i="12"/>
  <c r="AQ62" i="12"/>
  <c r="LA142" i="12"/>
  <c r="KL45" i="12"/>
  <c r="LA24" i="12"/>
  <c r="DG11" i="12"/>
  <c r="JP32" i="12"/>
  <c r="KE37" i="12"/>
  <c r="KE154" i="12"/>
  <c r="AJ102" i="12"/>
  <c r="KL77" i="12"/>
  <c r="KE84" i="12"/>
  <c r="KE115" i="12"/>
  <c r="KL84" i="12"/>
  <c r="AQ6" i="12"/>
  <c r="AJ123" i="12"/>
  <c r="KE19" i="12"/>
  <c r="AJ38" i="12"/>
  <c r="AA10" i="12"/>
  <c r="Z10" i="12"/>
  <c r="W10" i="12"/>
  <c r="AA9" i="12"/>
  <c r="Z9" i="12"/>
  <c r="AB12" i="12"/>
  <c r="U11" i="12"/>
  <c r="AB11" i="12"/>
  <c r="U12" i="12"/>
  <c r="AB6" i="12"/>
  <c r="U6" i="12"/>
  <c r="AE31" i="9"/>
  <c r="MN139" i="12" l="1"/>
  <c r="LN9" i="12"/>
  <c r="KJ139" i="12"/>
  <c r="KF22" i="12"/>
  <c r="LN10" i="12"/>
  <c r="LM10" i="12" s="1"/>
  <c r="MD35" i="12"/>
  <c r="KU62" i="12"/>
  <c r="MN153" i="12"/>
  <c r="KJ100" i="12"/>
  <c r="MR86" i="12"/>
  <c r="EQ9" i="12"/>
  <c r="EO9" i="12" s="1"/>
  <c r="HY9" i="12"/>
  <c r="KF127" i="12"/>
  <c r="LY22" i="12"/>
  <c r="JU35" i="12"/>
  <c r="LK114" i="12"/>
  <c r="LL114" i="12" s="1"/>
  <c r="KK88" i="12"/>
  <c r="KZ23" i="12"/>
  <c r="KX23" i="12" s="1"/>
  <c r="MN75" i="12"/>
  <c r="MP75" i="12" s="1"/>
  <c r="MN36" i="12"/>
  <c r="MP36" i="12" s="1"/>
  <c r="DX10" i="12"/>
  <c r="JQ10" i="12"/>
  <c r="JS10" i="12" s="1"/>
  <c r="LO101" i="12"/>
  <c r="LM101" i="12" s="1"/>
  <c r="KY114" i="12"/>
  <c r="KX114" i="12" s="1"/>
  <c r="KU36" i="12"/>
  <c r="MR35" i="12"/>
  <c r="AK140" i="12"/>
  <c r="AM140" i="12" s="1"/>
  <c r="AL61" i="12"/>
  <c r="AM61" i="12" s="1"/>
  <c r="KU127" i="12"/>
  <c r="KW127" i="12" s="1"/>
  <c r="KU35" i="12"/>
  <c r="KW35" i="12" s="1"/>
  <c r="JU48" i="12"/>
  <c r="MS9" i="12"/>
  <c r="MQ9" i="12" s="1"/>
  <c r="DH9" i="12"/>
  <c r="DJ9" i="12" s="1"/>
  <c r="MC87" i="12"/>
  <c r="MB87" i="12" s="1"/>
  <c r="MN87" i="12"/>
  <c r="MP87" i="12" s="1"/>
  <c r="AO22" i="12"/>
  <c r="KY36" i="12"/>
  <c r="CD9" i="12"/>
  <c r="CF9" i="12" s="1"/>
  <c r="JQ153" i="12"/>
  <c r="JS153" i="12" s="1"/>
  <c r="LY113" i="12"/>
  <c r="MA113" i="12" s="1"/>
  <c r="BA9" i="12"/>
  <c r="BB9" i="12" s="1"/>
  <c r="MC62" i="12"/>
  <c r="LY114" i="12"/>
  <c r="MA114" i="12" s="1"/>
  <c r="BA10" i="12"/>
  <c r="AP101" i="12"/>
  <c r="AL35" i="12"/>
  <c r="AM35" i="12" s="1"/>
  <c r="MR100" i="12"/>
  <c r="MQ100" i="12" s="1"/>
  <c r="FA9" i="12"/>
  <c r="AK75" i="12"/>
  <c r="AM75" i="12" s="1"/>
  <c r="KJ48" i="12"/>
  <c r="KI48" i="12" s="1"/>
  <c r="MS114" i="12"/>
  <c r="KV113" i="12"/>
  <c r="MC139" i="12"/>
  <c r="MB139" i="12" s="1"/>
  <c r="LZ75" i="12"/>
  <c r="MA75" i="12" s="1"/>
  <c r="AO23" i="12"/>
  <c r="AN23" i="12" s="1"/>
  <c r="AO35" i="12"/>
  <c r="AN35" i="12" s="1"/>
  <c r="IM10" i="12"/>
  <c r="IO10" i="12" s="1"/>
  <c r="JQ114" i="12"/>
  <c r="JS114" i="12" s="1"/>
  <c r="MD23" i="12"/>
  <c r="MB23" i="12" s="1"/>
  <c r="KZ10" i="12"/>
  <c r="KX10" i="12" s="1"/>
  <c r="MS49" i="12"/>
  <c r="MQ49" i="12" s="1"/>
  <c r="AL22" i="12"/>
  <c r="AM22" i="12" s="1"/>
  <c r="JQ127" i="12"/>
  <c r="JS127" i="12" s="1"/>
  <c r="MR139" i="12"/>
  <c r="MQ139" i="12" s="1"/>
  <c r="KF153" i="12"/>
  <c r="KH153" i="12" s="1"/>
  <c r="BE10" i="12"/>
  <c r="BC10" i="12" s="1"/>
  <c r="MO49" i="12"/>
  <c r="MP49" i="12" s="1"/>
  <c r="LK140" i="12"/>
  <c r="LL140" i="12" s="1"/>
  <c r="KZ127" i="12"/>
  <c r="KX127" i="12" s="1"/>
  <c r="MR113" i="12"/>
  <c r="MQ113" i="12" s="1"/>
  <c r="MN127" i="12"/>
  <c r="MR140" i="12"/>
  <c r="JU152" i="12"/>
  <c r="JT152" i="12" s="1"/>
  <c r="MR87" i="12"/>
  <c r="MQ87" i="12" s="1"/>
  <c r="HM10" i="12"/>
  <c r="KF61" i="12"/>
  <c r="KH61" i="12" s="1"/>
  <c r="LZ48" i="12"/>
  <c r="MA48" i="12" s="1"/>
  <c r="LJ23" i="12"/>
  <c r="LL23" i="12" s="1"/>
  <c r="AL139" i="12"/>
  <c r="AM139" i="12" s="1"/>
  <c r="LJ152" i="12"/>
  <c r="LL152" i="12" s="1"/>
  <c r="LY49" i="12"/>
  <c r="MA49" i="12" s="1"/>
  <c r="LY61" i="12"/>
  <c r="MA61" i="12" s="1"/>
  <c r="AL114" i="12"/>
  <c r="AM114" i="12" s="1"/>
  <c r="MN74" i="12"/>
  <c r="MP74" i="12" s="1"/>
  <c r="KV139" i="12"/>
  <c r="KW139" i="12" s="1"/>
  <c r="KU87" i="12"/>
  <c r="JR99" i="12"/>
  <c r="AO153" i="12"/>
  <c r="JF10" i="12"/>
  <c r="MC127" i="12"/>
  <c r="MB127" i="12" s="1"/>
  <c r="LY140" i="12"/>
  <c r="MA140" i="12" s="1"/>
  <c r="LZ35" i="12"/>
  <c r="MA35" i="12" s="1"/>
  <c r="AL23" i="12"/>
  <c r="AM23" i="12" s="1"/>
  <c r="KZ101" i="12"/>
  <c r="KX101" i="12" s="1"/>
  <c r="JQ139" i="12"/>
  <c r="JS139" i="12" s="1"/>
  <c r="AP139" i="12"/>
  <c r="AN139" i="12" s="1"/>
  <c r="GE10" i="12"/>
  <c r="GG10" i="12" s="1"/>
  <c r="GY9" i="12"/>
  <c r="GW9" i="12" s="1"/>
  <c r="KZ9" i="12"/>
  <c r="KX9" i="12" s="1"/>
  <c r="KY35" i="12"/>
  <c r="KX35" i="12" s="1"/>
  <c r="KK36" i="12"/>
  <c r="KI36" i="12" s="1"/>
  <c r="LJ75" i="12"/>
  <c r="LL75" i="12" s="1"/>
  <c r="MR10" i="12"/>
  <c r="MQ10" i="12" s="1"/>
  <c r="LJ88" i="12"/>
  <c r="LL88" i="12" s="1"/>
  <c r="LY153" i="12"/>
  <c r="MA153" i="12" s="1"/>
  <c r="DL10" i="12"/>
  <c r="DK10" i="12" s="1"/>
  <c r="LJ35" i="12"/>
  <c r="MD114" i="12"/>
  <c r="MB114" i="12" s="1"/>
  <c r="LN113" i="12"/>
  <c r="LM113" i="12" s="1"/>
  <c r="MC49" i="12"/>
  <c r="MB49" i="12" s="1"/>
  <c r="KK22" i="12"/>
  <c r="KI22" i="12" s="1"/>
  <c r="KJ153" i="12"/>
  <c r="KI153" i="12" s="1"/>
  <c r="MS126" i="12"/>
  <c r="MQ126" i="12" s="1"/>
  <c r="IB9" i="12"/>
  <c r="IA9" i="12" s="1"/>
  <c r="JU62" i="12"/>
  <c r="JT62" i="12" s="1"/>
  <c r="JR35" i="12"/>
  <c r="JU49" i="12"/>
  <c r="JT49" i="12" s="1"/>
  <c r="LO112" i="12"/>
  <c r="LM112" i="12" s="1"/>
  <c r="KJ113" i="12"/>
  <c r="KI113" i="12" s="1"/>
  <c r="AP87" i="12"/>
  <c r="AN87" i="12" s="1"/>
  <c r="KJ35" i="12"/>
  <c r="KI35" i="12" s="1"/>
  <c r="BS9" i="12"/>
  <c r="BR9" i="12" s="1"/>
  <c r="KG34" i="12"/>
  <c r="KW60" i="12"/>
  <c r="BT10" i="12"/>
  <c r="BR10" i="12" s="1"/>
  <c r="JU113" i="12"/>
  <c r="KU101" i="12"/>
  <c r="KW101" i="12" s="1"/>
  <c r="KK61" i="12"/>
  <c r="LN153" i="12"/>
  <c r="LM153" i="12" s="1"/>
  <c r="KJ101" i="12"/>
  <c r="KI101" i="12" s="1"/>
  <c r="MN140" i="12"/>
  <c r="MP140" i="12" s="1"/>
  <c r="V9" i="12"/>
  <c r="LN62" i="12"/>
  <c r="LM62" i="12" s="1"/>
  <c r="KU75" i="12"/>
  <c r="KW75" i="12" s="1"/>
  <c r="KU61" i="12"/>
  <c r="KW61" i="12" s="1"/>
  <c r="MR127" i="12"/>
  <c r="LN100" i="12"/>
  <c r="LM100" i="12" s="1"/>
  <c r="AL127" i="12"/>
  <c r="AM127" i="12" s="1"/>
  <c r="MS36" i="12"/>
  <c r="MQ36" i="12" s="1"/>
  <c r="AK101" i="12"/>
  <c r="AM101" i="12" s="1"/>
  <c r="LK153" i="12"/>
  <c r="LL153" i="12" s="1"/>
  <c r="MC126" i="12"/>
  <c r="MB126" i="12" s="1"/>
  <c r="KZ74" i="12"/>
  <c r="KX74" i="12" s="1"/>
  <c r="LK87" i="12"/>
  <c r="LL87" i="12" s="1"/>
  <c r="JQ75" i="12"/>
  <c r="JS75" i="12" s="1"/>
  <c r="KF101" i="12"/>
  <c r="KH101" i="12" s="1"/>
  <c r="JG9" i="12"/>
  <c r="JE9" i="12" s="1"/>
  <c r="JV153" i="12"/>
  <c r="JT153" i="12" s="1"/>
  <c r="KU74" i="12"/>
  <c r="KW74" i="12" s="1"/>
  <c r="MR61" i="12"/>
  <c r="MQ61" i="12" s="1"/>
  <c r="LJ113" i="12"/>
  <c r="LN75" i="12"/>
  <c r="LM75" i="12" s="1"/>
  <c r="KV152" i="12"/>
  <c r="KW152" i="12" s="1"/>
  <c r="EL10" i="12"/>
  <c r="EN10" i="12" s="1"/>
  <c r="KK75" i="12"/>
  <c r="KI75" i="12" s="1"/>
  <c r="MN113" i="12"/>
  <c r="MP113" i="12" s="1"/>
  <c r="LY36" i="12"/>
  <c r="MA36" i="12" s="1"/>
  <c r="HI9" i="12"/>
  <c r="KY113" i="12"/>
  <c r="KX113" i="12" s="1"/>
  <c r="IB10" i="12"/>
  <c r="IA10" i="12" s="1"/>
  <c r="LO35" i="12"/>
  <c r="LM35" i="12" s="1"/>
  <c r="KG126" i="12"/>
  <c r="KH126" i="12" s="1"/>
  <c r="KJ152" i="12"/>
  <c r="KI152" i="12" s="1"/>
  <c r="GT10" i="12"/>
  <c r="GV10" i="12" s="1"/>
  <c r="KZ139" i="12"/>
  <c r="KX139" i="12" s="1"/>
  <c r="JV9" i="12"/>
  <c r="JV22" i="12"/>
  <c r="JT22" i="12" s="1"/>
  <c r="JQ9" i="12"/>
  <c r="JS9" i="12" s="1"/>
  <c r="LK9" i="12"/>
  <c r="LL9" i="12" s="1"/>
  <c r="MD48" i="12"/>
  <c r="MB48" i="12" s="1"/>
  <c r="AL62" i="12"/>
  <c r="AM62" i="12" s="1"/>
  <c r="KJ87" i="12"/>
  <c r="KI87" i="12" s="1"/>
  <c r="MR62" i="12"/>
  <c r="MQ62" i="12" s="1"/>
  <c r="HI10" i="12"/>
  <c r="HK10" i="12" s="1"/>
  <c r="MC152" i="12"/>
  <c r="MB152" i="12" s="1"/>
  <c r="GY10" i="12"/>
  <c r="GW10" i="12" s="1"/>
  <c r="AL113" i="12"/>
  <c r="AM113" i="12" s="1"/>
  <c r="MO10" i="12"/>
  <c r="MP10" i="12" s="1"/>
  <c r="EM9" i="12"/>
  <c r="EN9" i="12" s="1"/>
  <c r="KF35" i="12"/>
  <c r="KH35" i="12" s="1"/>
  <c r="MC10" i="12"/>
  <c r="LN87" i="12"/>
  <c r="MD101" i="12"/>
  <c r="MB101" i="12" s="1"/>
  <c r="AK153" i="12"/>
  <c r="AM153" i="12" s="1"/>
  <c r="KJ62" i="12"/>
  <c r="KI62" i="12" s="1"/>
  <c r="AK88" i="12"/>
  <c r="AM88" i="12" s="1"/>
  <c r="JR74" i="12"/>
  <c r="JS74" i="12" s="1"/>
  <c r="KZ152" i="12"/>
  <c r="KX152" i="12" s="1"/>
  <c r="AP61" i="12"/>
  <c r="AN61" i="12" s="1"/>
  <c r="LJ49" i="12"/>
  <c r="LL49" i="12" s="1"/>
  <c r="JQ87" i="12"/>
  <c r="JS87" i="12" s="1"/>
  <c r="LJ48" i="12"/>
  <c r="LL48" i="12" s="1"/>
  <c r="KK126" i="12"/>
  <c r="KI126" i="12" s="1"/>
  <c r="AP75" i="12"/>
  <c r="AN75" i="12" s="1"/>
  <c r="KJ23" i="12"/>
  <c r="KI23" i="12" s="1"/>
  <c r="JR88" i="12"/>
  <c r="JS88" i="12" s="1"/>
  <c r="JR49" i="12"/>
  <c r="JS49" i="12" s="1"/>
  <c r="MD100" i="12"/>
  <c r="LK101" i="12"/>
  <c r="LL101" i="12" s="1"/>
  <c r="JV101" i="12"/>
  <c r="JT101" i="12" s="1"/>
  <c r="MS152" i="12"/>
  <c r="MQ152" i="12" s="1"/>
  <c r="KY153" i="12"/>
  <c r="KX153" i="12" s="1"/>
  <c r="KU9" i="12"/>
  <c r="KW9" i="12" s="1"/>
  <c r="FP9" i="12"/>
  <c r="FR9" i="12" s="1"/>
  <c r="AO113" i="12"/>
  <c r="AN113" i="12" s="1"/>
  <c r="GI10" i="12"/>
  <c r="GH10" i="12" s="1"/>
  <c r="MR153" i="12"/>
  <c r="MQ153" i="12" s="1"/>
  <c r="AO49" i="12"/>
  <c r="AN49" i="12" s="1"/>
  <c r="KG113" i="12"/>
  <c r="KH113" i="12" s="1"/>
  <c r="AO126" i="12"/>
  <c r="AN126" i="12" s="1"/>
  <c r="MO88" i="12"/>
  <c r="MP88" i="12" s="1"/>
  <c r="LJ126" i="12"/>
  <c r="MN22" i="12"/>
  <c r="MP22" i="12" s="1"/>
  <c r="KV49" i="12"/>
  <c r="KW49" i="12" s="1"/>
  <c r="LJ62" i="12"/>
  <c r="LL62" i="12" s="1"/>
  <c r="MR23" i="12"/>
  <c r="MQ23" i="12" s="1"/>
  <c r="LZ9" i="12"/>
  <c r="MA9" i="12" s="1"/>
  <c r="LN22" i="12"/>
  <c r="LM22" i="12" s="1"/>
  <c r="JQ100" i="12"/>
  <c r="JS100" i="12" s="1"/>
  <c r="KG48" i="12"/>
  <c r="KH48" i="12" s="1"/>
  <c r="LN74" i="12"/>
  <c r="LM74" i="12" s="1"/>
  <c r="CS9" i="12"/>
  <c r="CU9" i="12" s="1"/>
  <c r="JU100" i="12"/>
  <c r="JT100" i="12" s="1"/>
  <c r="KF87" i="12"/>
  <c r="KH87" i="12" s="1"/>
  <c r="JQ113" i="12"/>
  <c r="JS113" i="12" s="1"/>
  <c r="KV100" i="12"/>
  <c r="KW100" i="12" s="1"/>
  <c r="KU153" i="12"/>
  <c r="KW153" i="12" s="1"/>
  <c r="LJ139" i="12"/>
  <c r="LL139" i="12" s="1"/>
  <c r="KU48" i="12"/>
  <c r="KW48" i="12" s="1"/>
  <c r="KU114" i="12"/>
  <c r="KW114" i="12" s="1"/>
  <c r="JU139" i="12"/>
  <c r="JT139" i="12" s="1"/>
  <c r="AP10" i="12"/>
  <c r="AN10" i="12" s="1"/>
  <c r="MC36" i="12"/>
  <c r="MB36" i="12" s="1"/>
  <c r="KF74" i="12"/>
  <c r="KH74" i="12" s="1"/>
  <c r="AP9" i="12"/>
  <c r="AN9" i="12" s="1"/>
  <c r="LY137" i="12"/>
  <c r="LZ137" i="12"/>
  <c r="AO36" i="12"/>
  <c r="AN36" i="12" s="1"/>
  <c r="JQ21" i="12"/>
  <c r="JR21" i="12"/>
  <c r="AO48" i="12"/>
  <c r="AN48" i="12" s="1"/>
  <c r="GT9" i="12"/>
  <c r="GV9" i="12" s="1"/>
  <c r="MD61" i="12"/>
  <c r="MB61" i="12" s="1"/>
  <c r="LO48" i="12"/>
  <c r="LM48" i="12" s="1"/>
  <c r="MS22" i="12"/>
  <c r="MQ22" i="12" s="1"/>
  <c r="JQ22" i="12"/>
  <c r="JS22" i="12" s="1"/>
  <c r="LN139" i="12"/>
  <c r="LM139" i="12" s="1"/>
  <c r="LK85" i="12"/>
  <c r="LJ85" i="12"/>
  <c r="KV111" i="12"/>
  <c r="KU111" i="12"/>
  <c r="LJ8" i="12"/>
  <c r="LK8" i="12"/>
  <c r="MO85" i="12"/>
  <c r="MN85" i="12"/>
  <c r="KF73" i="12"/>
  <c r="KG73" i="12"/>
  <c r="FP8" i="12"/>
  <c r="FQ8" i="12"/>
  <c r="LK33" i="12"/>
  <c r="LJ33" i="12"/>
  <c r="LK86" i="12"/>
  <c r="LJ86" i="12"/>
  <c r="JU46" i="12"/>
  <c r="JV46" i="12"/>
  <c r="KZ8" i="12"/>
  <c r="KY8" i="12"/>
  <c r="FE8" i="12"/>
  <c r="FF8" i="12"/>
  <c r="MS99" i="12"/>
  <c r="MR99" i="12"/>
  <c r="AL20" i="12"/>
  <c r="AK20" i="12"/>
  <c r="AL47" i="12"/>
  <c r="AK47" i="12"/>
  <c r="KG137" i="12"/>
  <c r="KF137" i="12"/>
  <c r="BP8" i="12"/>
  <c r="BO8" i="12"/>
  <c r="IR7" i="12"/>
  <c r="IQ7" i="12"/>
  <c r="AK86" i="12"/>
  <c r="AL86" i="12"/>
  <c r="AK125" i="12"/>
  <c r="AL125" i="12"/>
  <c r="KG46" i="12"/>
  <c r="KF46" i="12"/>
  <c r="KU46" i="12"/>
  <c r="KV46" i="12"/>
  <c r="KF10" i="12"/>
  <c r="KG10" i="12"/>
  <c r="KK125" i="12"/>
  <c r="KJ125" i="12"/>
  <c r="IN7" i="12"/>
  <c r="IM7" i="12"/>
  <c r="KG72" i="12"/>
  <c r="KF72" i="12"/>
  <c r="MS125" i="12"/>
  <c r="MR125" i="12"/>
  <c r="LJ99" i="12"/>
  <c r="LK99" i="12"/>
  <c r="KY111" i="12"/>
  <c r="KZ111" i="12"/>
  <c r="MS151" i="12"/>
  <c r="MR151" i="12"/>
  <c r="AO21" i="12"/>
  <c r="AP21" i="12"/>
  <c r="MN125" i="12"/>
  <c r="MO125" i="12"/>
  <c r="KK60" i="12"/>
  <c r="KJ60" i="12"/>
  <c r="AP8" i="12"/>
  <c r="AO8" i="12"/>
  <c r="KK138" i="12"/>
  <c r="KJ138" i="12"/>
  <c r="JR73" i="12"/>
  <c r="JQ73" i="12"/>
  <c r="KG47" i="12"/>
  <c r="KF47" i="12"/>
  <c r="KZ47" i="12"/>
  <c r="KY47" i="12"/>
  <c r="JC8" i="12"/>
  <c r="JB8" i="12"/>
  <c r="FQ7" i="12"/>
  <c r="FP7" i="12"/>
  <c r="JU20" i="12"/>
  <c r="JV20" i="12"/>
  <c r="LY47" i="12"/>
  <c r="LZ47" i="12"/>
  <c r="LZ59" i="12"/>
  <c r="LY59" i="12"/>
  <c r="KV21" i="12"/>
  <c r="KU21" i="12"/>
  <c r="LK98" i="12"/>
  <c r="LJ98" i="12"/>
  <c r="JB10" i="12"/>
  <c r="JC10" i="12"/>
  <c r="KV7" i="12"/>
  <c r="KU7" i="12"/>
  <c r="KY33" i="12"/>
  <c r="KZ33" i="12"/>
  <c r="KV151" i="12"/>
  <c r="KU151" i="12"/>
  <c r="AO7" i="12"/>
  <c r="AP7" i="12"/>
  <c r="KF21" i="12"/>
  <c r="KG21" i="12"/>
  <c r="MN47" i="12"/>
  <c r="MO47" i="12"/>
  <c r="MN73" i="12"/>
  <c r="MO73" i="12"/>
  <c r="AP98" i="12"/>
  <c r="AO98" i="12"/>
  <c r="MS150" i="12"/>
  <c r="MR150" i="12"/>
  <c r="LJ150" i="12"/>
  <c r="LK150" i="12"/>
  <c r="MR21" i="12"/>
  <c r="MS21" i="12"/>
  <c r="AO112" i="12"/>
  <c r="AP112" i="12"/>
  <c r="KG86" i="12"/>
  <c r="KF86" i="12"/>
  <c r="LN59" i="12"/>
  <c r="LO59" i="12"/>
  <c r="JU21" i="12"/>
  <c r="JV21" i="12"/>
  <c r="MR138" i="12"/>
  <c r="MS138" i="12"/>
  <c r="KV150" i="12"/>
  <c r="KU150" i="12"/>
  <c r="JU125" i="12"/>
  <c r="JV125" i="12"/>
  <c r="BT8" i="12"/>
  <c r="BS8" i="12"/>
  <c r="MO34" i="12"/>
  <c r="MN34" i="12"/>
  <c r="CT8" i="12"/>
  <c r="CS8" i="12"/>
  <c r="JR86" i="12"/>
  <c r="JQ86" i="12"/>
  <c r="JU73" i="12"/>
  <c r="JV73" i="12"/>
  <c r="AK72" i="12"/>
  <c r="AL72" i="12"/>
  <c r="JG7" i="12"/>
  <c r="JF7" i="12"/>
  <c r="LK7" i="12"/>
  <c r="LJ7" i="12"/>
  <c r="MS112" i="12"/>
  <c r="MR112" i="12"/>
  <c r="KK85" i="12"/>
  <c r="KJ85" i="12"/>
  <c r="LK47" i="12"/>
  <c r="LJ47" i="12"/>
  <c r="AO150" i="12"/>
  <c r="AP150" i="12"/>
  <c r="MD46" i="12"/>
  <c r="MC46" i="12"/>
  <c r="AL60" i="12"/>
  <c r="AK60" i="12"/>
  <c r="LK137" i="12"/>
  <c r="LJ137" i="12"/>
  <c r="EA8" i="12"/>
  <c r="EB8" i="12"/>
  <c r="LY150" i="12"/>
  <c r="LZ150" i="12"/>
  <c r="AK138" i="12"/>
  <c r="AL138" i="12"/>
  <c r="KY34" i="12"/>
  <c r="KZ34" i="12"/>
  <c r="AK59" i="12"/>
  <c r="AL59" i="12"/>
  <c r="KK8" i="12"/>
  <c r="KJ8" i="12"/>
  <c r="MS47" i="12"/>
  <c r="MR47" i="12"/>
  <c r="MC98" i="12"/>
  <c r="MD98" i="12"/>
  <c r="MD151" i="12"/>
  <c r="MC151" i="12"/>
  <c r="AO34" i="12"/>
  <c r="AP34" i="12"/>
  <c r="GX8" i="12"/>
  <c r="GY8" i="12"/>
  <c r="JU151" i="12"/>
  <c r="JV151" i="12"/>
  <c r="KK46" i="12"/>
  <c r="KJ46" i="12"/>
  <c r="KG60" i="12"/>
  <c r="KF60" i="12"/>
  <c r="LK111" i="12"/>
  <c r="LJ111" i="12"/>
  <c r="EQ8" i="12"/>
  <c r="EP8" i="12"/>
  <c r="KZ112" i="12"/>
  <c r="KY112" i="12"/>
  <c r="MR124" i="12"/>
  <c r="MS124" i="12"/>
  <c r="MO98" i="12"/>
  <c r="MN98" i="12"/>
  <c r="KU99" i="12"/>
  <c r="KV99" i="12"/>
  <c r="KK9" i="12"/>
  <c r="KI9" i="12" s="1"/>
  <c r="LO140" i="12"/>
  <c r="LM140" i="12" s="1"/>
  <c r="KY100" i="12"/>
  <c r="KX100" i="12" s="1"/>
  <c r="JR61" i="12"/>
  <c r="JS61" i="12" s="1"/>
  <c r="KY88" i="12"/>
  <c r="KX88" i="12" s="1"/>
  <c r="MO35" i="12"/>
  <c r="MP35" i="12" s="1"/>
  <c r="MC113" i="12"/>
  <c r="MB113" i="12" s="1"/>
  <c r="KK10" i="12"/>
  <c r="KI10" i="12" s="1"/>
  <c r="FU8" i="12"/>
  <c r="FT8" i="12"/>
  <c r="LJ21" i="12"/>
  <c r="LK21" i="12"/>
  <c r="AK111" i="12"/>
  <c r="AL111" i="12"/>
  <c r="KK34" i="12"/>
  <c r="KJ34" i="12"/>
  <c r="KK72" i="12"/>
  <c r="KJ72" i="12"/>
  <c r="LN73" i="12"/>
  <c r="LO73" i="12"/>
  <c r="BD9" i="12"/>
  <c r="BE9" i="12"/>
  <c r="KZ99" i="12"/>
  <c r="KY99" i="12"/>
  <c r="MC85" i="12"/>
  <c r="MD85" i="12"/>
  <c r="KZ72" i="12"/>
  <c r="KY72" i="12"/>
  <c r="LN36" i="12"/>
  <c r="LO36" i="12"/>
  <c r="LN99" i="12"/>
  <c r="LO99" i="12"/>
  <c r="LY124" i="12"/>
  <c r="LZ124" i="12"/>
  <c r="LN138" i="12"/>
  <c r="LO138" i="12"/>
  <c r="EA7" i="12"/>
  <c r="EB7" i="12"/>
  <c r="KZ124" i="12"/>
  <c r="KY124" i="12"/>
  <c r="MS60" i="12"/>
  <c r="MR60" i="12"/>
  <c r="KZ125" i="12"/>
  <c r="KY125" i="12"/>
  <c r="MS59" i="12"/>
  <c r="MR59" i="12"/>
  <c r="DI8" i="12"/>
  <c r="DH8" i="12"/>
  <c r="MD124" i="12"/>
  <c r="MC124" i="12"/>
  <c r="AP111" i="12"/>
  <c r="AO111" i="12"/>
  <c r="LZ7" i="12"/>
  <c r="LY7" i="12"/>
  <c r="KV112" i="12"/>
  <c r="KU112" i="12"/>
  <c r="AO151" i="12"/>
  <c r="AP151" i="12"/>
  <c r="AZ8" i="12"/>
  <c r="BA8" i="12"/>
  <c r="KG59" i="12"/>
  <c r="KF59" i="12"/>
  <c r="LY151" i="12"/>
  <c r="LZ151" i="12"/>
  <c r="JU137" i="12"/>
  <c r="JV137" i="12"/>
  <c r="KZ98" i="12"/>
  <c r="KY98" i="12"/>
  <c r="KU138" i="12"/>
  <c r="KV138" i="12"/>
  <c r="LY98" i="12"/>
  <c r="LZ98" i="12"/>
  <c r="Z7" i="12"/>
  <c r="AA7" i="12"/>
  <c r="JQ137" i="12"/>
  <c r="JR137" i="12"/>
  <c r="JQ34" i="12"/>
  <c r="JR34" i="12"/>
  <c r="JQ151" i="12"/>
  <c r="JR151" i="12"/>
  <c r="AO138" i="12"/>
  <c r="AP138" i="12"/>
  <c r="AK7" i="12"/>
  <c r="AL7" i="12"/>
  <c r="AK34" i="12"/>
  <c r="AL34" i="12"/>
  <c r="MD7" i="12"/>
  <c r="MC7" i="12"/>
  <c r="LJ124" i="12"/>
  <c r="LK124" i="12"/>
  <c r="MN61" i="12"/>
  <c r="MP61" i="12" s="1"/>
  <c r="AL152" i="12"/>
  <c r="AM152" i="12" s="1"/>
  <c r="HN9" i="12"/>
  <c r="HL9" i="12" s="1"/>
  <c r="MC22" i="12"/>
  <c r="MB22" i="12" s="1"/>
  <c r="MR48" i="12"/>
  <c r="MQ48" i="12" s="1"/>
  <c r="KU140" i="12"/>
  <c r="KW140" i="12" s="1"/>
  <c r="KJ74" i="12"/>
  <c r="KI74" i="12" s="1"/>
  <c r="DI10" i="12"/>
  <c r="DJ10" i="12" s="1"/>
  <c r="KK124" i="12"/>
  <c r="KJ124" i="12"/>
  <c r="CD7" i="12"/>
  <c r="CE7" i="12"/>
  <c r="MD138" i="12"/>
  <c r="MC138" i="12"/>
  <c r="MO138" i="12"/>
  <c r="MN138" i="12"/>
  <c r="MD20" i="12"/>
  <c r="MC20" i="12"/>
  <c r="BE8" i="12"/>
  <c r="BD8" i="12"/>
  <c r="AK124" i="12"/>
  <c r="AL124" i="12"/>
  <c r="LN34" i="12"/>
  <c r="LO34" i="12"/>
  <c r="MC125" i="12"/>
  <c r="MD125" i="12"/>
  <c r="KF124" i="12"/>
  <c r="KG124" i="12"/>
  <c r="MD73" i="12"/>
  <c r="MC73" i="12"/>
  <c r="JV150" i="12"/>
  <c r="JU150" i="12"/>
  <c r="MO112" i="12"/>
  <c r="MN112" i="12"/>
  <c r="JV60" i="12"/>
  <c r="JU60" i="12"/>
  <c r="AK151" i="12"/>
  <c r="AL151" i="12"/>
  <c r="KK111" i="12"/>
  <c r="KJ111" i="12"/>
  <c r="MD72" i="12"/>
  <c r="MC72" i="12"/>
  <c r="AP125" i="12"/>
  <c r="AO125" i="12"/>
  <c r="MR20" i="12"/>
  <c r="MS20" i="12"/>
  <c r="MD8" i="12"/>
  <c r="MC8" i="12"/>
  <c r="JQ150" i="12"/>
  <c r="JR150" i="12"/>
  <c r="AL85" i="12"/>
  <c r="AK85" i="12"/>
  <c r="MO21" i="12"/>
  <c r="MN21" i="12"/>
  <c r="KG85" i="12"/>
  <c r="KF85" i="12"/>
  <c r="KY20" i="12"/>
  <c r="KZ20" i="12"/>
  <c r="KK59" i="12"/>
  <c r="KJ59" i="12"/>
  <c r="GU7" i="12"/>
  <c r="GT7" i="12"/>
  <c r="LJ112" i="12"/>
  <c r="LK112" i="12"/>
  <c r="LN137" i="12"/>
  <c r="LO137" i="12"/>
  <c r="AP137" i="12"/>
  <c r="AO137" i="12"/>
  <c r="KK150" i="12"/>
  <c r="KJ150" i="12"/>
  <c r="KZ151" i="12"/>
  <c r="KY151" i="12"/>
  <c r="JQ138" i="12"/>
  <c r="JR138" i="12"/>
  <c r="JU7" i="12"/>
  <c r="JV7" i="12"/>
  <c r="JQ33" i="12"/>
  <c r="JR33" i="12"/>
  <c r="LJ73" i="12"/>
  <c r="LK73" i="12"/>
  <c r="KK99" i="12"/>
  <c r="KJ99" i="12"/>
  <c r="JQ46" i="12"/>
  <c r="JR46" i="12"/>
  <c r="LZ60" i="12"/>
  <c r="LY60" i="12"/>
  <c r="IC8" i="12"/>
  <c r="IB8" i="12"/>
  <c r="LZ101" i="12"/>
  <c r="MA101" i="12" s="1"/>
  <c r="AO74" i="12"/>
  <c r="AN74" i="12" s="1"/>
  <c r="KY138" i="12"/>
  <c r="KX138" i="12" s="1"/>
  <c r="AK49" i="12"/>
  <c r="AM49" i="12" s="1"/>
  <c r="JQ152" i="12"/>
  <c r="JS152" i="12" s="1"/>
  <c r="AK10" i="12"/>
  <c r="AM10" i="12" s="1"/>
  <c r="LO152" i="12"/>
  <c r="LM152" i="12" s="1"/>
  <c r="IR9" i="12"/>
  <c r="IP9" i="12" s="1"/>
  <c r="MR33" i="12"/>
  <c r="MS33" i="12"/>
  <c r="JV111" i="12"/>
  <c r="JU111" i="12"/>
  <c r="KJ21" i="12"/>
  <c r="KK21" i="12"/>
  <c r="CD8" i="12"/>
  <c r="CE8" i="12"/>
  <c r="MO86" i="12"/>
  <c r="MN86" i="12"/>
  <c r="DL8" i="12"/>
  <c r="DM8" i="12"/>
  <c r="JU140" i="12"/>
  <c r="JV140" i="12"/>
  <c r="JV99" i="12"/>
  <c r="JU99" i="12"/>
  <c r="GF7" i="12"/>
  <c r="GE7" i="12"/>
  <c r="LK60" i="12"/>
  <c r="LJ60" i="12"/>
  <c r="LO21" i="12"/>
  <c r="LN21" i="12"/>
  <c r="MO72" i="12"/>
  <c r="MN72" i="12"/>
  <c r="BS7" i="12"/>
  <c r="BT7" i="12"/>
  <c r="MN99" i="12"/>
  <c r="MO99" i="12"/>
  <c r="JB7" i="12"/>
  <c r="JC7" i="12"/>
  <c r="MD86" i="12"/>
  <c r="MC86" i="12"/>
  <c r="KJ112" i="12"/>
  <c r="KK112" i="12"/>
  <c r="CS7" i="12"/>
  <c r="CT7" i="12"/>
  <c r="MO20" i="12"/>
  <c r="MN20" i="12"/>
  <c r="MC112" i="12"/>
  <c r="MD112" i="12"/>
  <c r="EM8" i="12"/>
  <c r="EL8" i="12"/>
  <c r="MO46" i="12"/>
  <c r="MN46" i="12"/>
  <c r="HX8" i="12"/>
  <c r="HY8" i="12"/>
  <c r="JU72" i="12"/>
  <c r="JV72" i="12"/>
  <c r="LO20" i="12"/>
  <c r="LN20" i="12"/>
  <c r="GJ8" i="12"/>
  <c r="GI8" i="12"/>
  <c r="AK8" i="12"/>
  <c r="AL8" i="12"/>
  <c r="KK20" i="12"/>
  <c r="KJ20" i="12"/>
  <c r="AL21" i="12"/>
  <c r="AK21" i="12"/>
  <c r="JR59" i="12"/>
  <c r="JQ59" i="12"/>
  <c r="KJ73" i="12"/>
  <c r="KK73" i="12"/>
  <c r="LK125" i="12"/>
  <c r="LJ125" i="12"/>
  <c r="MN137" i="12"/>
  <c r="MO137" i="12"/>
  <c r="MN60" i="12"/>
  <c r="MO60" i="12"/>
  <c r="LK138" i="12"/>
  <c r="LJ138" i="12"/>
  <c r="KK151" i="12"/>
  <c r="KJ151" i="12"/>
  <c r="IM8" i="12"/>
  <c r="IN8" i="12"/>
  <c r="LO151" i="12"/>
  <c r="LN151" i="12"/>
  <c r="JU86" i="12"/>
  <c r="JV86" i="12"/>
  <c r="V8" i="12"/>
  <c r="W8" i="12"/>
  <c r="JV8" i="12"/>
  <c r="JU8" i="12"/>
  <c r="KU34" i="12"/>
  <c r="KV34" i="12"/>
  <c r="MO150" i="12"/>
  <c r="MN150" i="12"/>
  <c r="MN33" i="12"/>
  <c r="MO33" i="12"/>
  <c r="AK33" i="12"/>
  <c r="AL33" i="12"/>
  <c r="FF9" i="12"/>
  <c r="FD9" i="12" s="1"/>
  <c r="FB10" i="12"/>
  <c r="FC10" i="12" s="1"/>
  <c r="LY88" i="12"/>
  <c r="MA88" i="12" s="1"/>
  <c r="MD153" i="12"/>
  <c r="MB153" i="12" s="1"/>
  <c r="LK22" i="12"/>
  <c r="LL22" i="12" s="1"/>
  <c r="LJ61" i="12"/>
  <c r="LL61" i="12" s="1"/>
  <c r="KU124" i="12"/>
  <c r="KV124" i="12"/>
  <c r="LO86" i="12"/>
  <c r="LN86" i="12"/>
  <c r="FF7" i="12"/>
  <c r="FE7" i="12"/>
  <c r="HX7" i="12"/>
  <c r="HY7" i="12"/>
  <c r="KU85" i="12"/>
  <c r="KV85" i="12"/>
  <c r="AP20" i="12"/>
  <c r="AO20" i="12"/>
  <c r="LO46" i="12"/>
  <c r="LN46" i="12"/>
  <c r="JV124" i="12"/>
  <c r="JU124" i="12"/>
  <c r="KG125" i="12"/>
  <c r="KF125" i="12"/>
  <c r="JR20" i="12"/>
  <c r="JQ20" i="12"/>
  <c r="LO125" i="12"/>
  <c r="LN125" i="12"/>
  <c r="KZ46" i="12"/>
  <c r="KY46" i="12"/>
  <c r="AP99" i="12"/>
  <c r="AO99" i="12"/>
  <c r="KF7" i="12"/>
  <c r="KG7" i="12"/>
  <c r="KV125" i="12"/>
  <c r="KU125" i="12"/>
  <c r="IB7" i="12"/>
  <c r="IC7" i="12"/>
  <c r="AK150" i="12"/>
  <c r="AL150" i="12"/>
  <c r="HN7" i="12"/>
  <c r="HM7" i="12"/>
  <c r="AP85" i="12"/>
  <c r="AO85" i="12"/>
  <c r="LZ111" i="12"/>
  <c r="LY111" i="12"/>
  <c r="KY73" i="12"/>
  <c r="KZ73" i="12"/>
  <c r="KK33" i="12"/>
  <c r="KJ33" i="12"/>
  <c r="AP124" i="12"/>
  <c r="AO124" i="12"/>
  <c r="KV47" i="12"/>
  <c r="KU47" i="12"/>
  <c r="LY85" i="12"/>
  <c r="LZ85" i="12"/>
  <c r="IQ8" i="12"/>
  <c r="IR8" i="12"/>
  <c r="JQ7" i="12"/>
  <c r="JR7" i="12"/>
  <c r="FT7" i="12"/>
  <c r="FU7" i="12"/>
  <c r="MR111" i="12"/>
  <c r="MS111" i="12"/>
  <c r="MO8" i="12"/>
  <c r="MN8" i="12"/>
  <c r="LJ34" i="12"/>
  <c r="LK34" i="12"/>
  <c r="LZ8" i="12"/>
  <c r="LY8" i="12"/>
  <c r="JV34" i="12"/>
  <c r="JU34" i="12"/>
  <c r="JV47" i="12"/>
  <c r="JU47" i="12"/>
  <c r="JQ112" i="12"/>
  <c r="JR112" i="12"/>
  <c r="LJ151" i="12"/>
  <c r="LK151" i="12"/>
  <c r="JV138" i="12"/>
  <c r="JU138" i="12"/>
  <c r="MS8" i="12"/>
  <c r="MR8" i="12"/>
  <c r="MS34" i="12"/>
  <c r="MR34" i="12"/>
  <c r="AL126" i="12"/>
  <c r="AM126" i="12" s="1"/>
  <c r="LN126" i="12"/>
  <c r="LM126" i="12" s="1"/>
  <c r="JQ140" i="12"/>
  <c r="JS140" i="12" s="1"/>
  <c r="GF9" i="12"/>
  <c r="GG9" i="12" s="1"/>
  <c r="JV23" i="12"/>
  <c r="JT23" i="12" s="1"/>
  <c r="AL9" i="12"/>
  <c r="AM9" i="12" s="1"/>
  <c r="KG114" i="12"/>
  <c r="KH114" i="12" s="1"/>
  <c r="JR62" i="12"/>
  <c r="JS62" i="12" s="1"/>
  <c r="LZ139" i="12"/>
  <c r="MA139" i="12" s="1"/>
  <c r="KJ49" i="12"/>
  <c r="KI49" i="12" s="1"/>
  <c r="LN61" i="12"/>
  <c r="LM61" i="12" s="1"/>
  <c r="LZ99" i="12"/>
  <c r="LY99" i="12"/>
  <c r="KF150" i="12"/>
  <c r="KG150" i="12"/>
  <c r="EP7" i="12"/>
  <c r="EQ7" i="12"/>
  <c r="KZ59" i="12"/>
  <c r="KY59" i="12"/>
  <c r="KJ86" i="12"/>
  <c r="KK86" i="12"/>
  <c r="LZ74" i="12"/>
  <c r="LY74" i="12"/>
  <c r="LO33" i="12"/>
  <c r="LN33" i="12"/>
  <c r="MS137" i="12"/>
  <c r="MR137" i="12"/>
  <c r="KV98" i="12"/>
  <c r="KU98" i="12"/>
  <c r="LN72" i="12"/>
  <c r="LO72" i="12"/>
  <c r="LZ86" i="12"/>
  <c r="LY86" i="12"/>
  <c r="BE7" i="12"/>
  <c r="BD7" i="12"/>
  <c r="JQ23" i="12"/>
  <c r="JR23" i="12"/>
  <c r="KZ7" i="12"/>
  <c r="KY7" i="12"/>
  <c r="MD137" i="12"/>
  <c r="MC137" i="12"/>
  <c r="AL74" i="12"/>
  <c r="AK74" i="12"/>
  <c r="JU59" i="12"/>
  <c r="JV59" i="12"/>
  <c r="LY33" i="12"/>
  <c r="LZ33" i="12"/>
  <c r="KF111" i="12"/>
  <c r="KG111" i="12"/>
  <c r="KU20" i="12"/>
  <c r="KV20" i="12"/>
  <c r="AK46" i="12"/>
  <c r="AL46" i="12"/>
  <c r="AP46" i="12"/>
  <c r="AO46" i="12"/>
  <c r="GJ7" i="12"/>
  <c r="GI7" i="12"/>
  <c r="LN124" i="12"/>
  <c r="LO124" i="12"/>
  <c r="LK20" i="12"/>
  <c r="LJ20" i="12"/>
  <c r="MC33" i="12"/>
  <c r="MD33" i="12"/>
  <c r="MC34" i="12"/>
  <c r="MD34" i="12"/>
  <c r="MO7" i="12"/>
  <c r="MN7" i="12"/>
  <c r="AA8" i="12"/>
  <c r="Z8" i="12"/>
  <c r="KF8" i="12"/>
  <c r="KG8" i="12"/>
  <c r="KU8" i="12"/>
  <c r="KV8" i="12"/>
  <c r="W7" i="12"/>
  <c r="V7" i="12"/>
  <c r="KZ85" i="12"/>
  <c r="KY85" i="12"/>
  <c r="MD99" i="12"/>
  <c r="MC99" i="12"/>
  <c r="KJ137" i="12"/>
  <c r="KK137" i="12"/>
  <c r="JU112" i="12"/>
  <c r="JV112" i="12"/>
  <c r="JR72" i="12"/>
  <c r="JQ72" i="12"/>
  <c r="JR125" i="12"/>
  <c r="JQ125" i="12"/>
  <c r="AL36" i="12"/>
  <c r="AM36" i="12" s="1"/>
  <c r="KY75" i="12"/>
  <c r="KX75" i="12" s="1"/>
  <c r="AP88" i="12"/>
  <c r="AN88" i="12" s="1"/>
  <c r="JV87" i="12"/>
  <c r="JT87" i="12" s="1"/>
  <c r="KK127" i="12"/>
  <c r="KI127" i="12" s="1"/>
  <c r="KY126" i="12"/>
  <c r="KX126" i="12" s="1"/>
  <c r="KV86" i="12"/>
  <c r="KU86" i="12"/>
  <c r="LN7" i="12"/>
  <c r="LO7" i="12"/>
  <c r="KY60" i="12"/>
  <c r="KZ60" i="12"/>
  <c r="LZ73" i="12"/>
  <c r="LY73" i="12"/>
  <c r="FA7" i="12"/>
  <c r="FB7" i="12"/>
  <c r="KG99" i="12"/>
  <c r="KF99" i="12"/>
  <c r="MR101" i="12"/>
  <c r="MS101" i="12"/>
  <c r="LY125" i="12"/>
  <c r="LZ125" i="12"/>
  <c r="MN124" i="12"/>
  <c r="MO124" i="12"/>
  <c r="MR46" i="12"/>
  <c r="MS46" i="12"/>
  <c r="LZ112" i="12"/>
  <c r="LY112" i="12"/>
  <c r="LK46" i="12"/>
  <c r="LJ46" i="12"/>
  <c r="LN98" i="12"/>
  <c r="LO98" i="12"/>
  <c r="HM8" i="12"/>
  <c r="HN8" i="12"/>
  <c r="AO33" i="12"/>
  <c r="AP33" i="12"/>
  <c r="MC59" i="12"/>
  <c r="MD59" i="12"/>
  <c r="JR124" i="12"/>
  <c r="JQ124" i="12"/>
  <c r="AL73" i="12"/>
  <c r="AK73" i="12"/>
  <c r="KG138" i="12"/>
  <c r="KF138" i="12"/>
  <c r="JU85" i="12"/>
  <c r="JV85" i="12"/>
  <c r="AP86" i="12"/>
  <c r="AO86" i="12"/>
  <c r="KF112" i="12"/>
  <c r="KG112" i="12"/>
  <c r="AL112" i="12"/>
  <c r="AK112" i="12"/>
  <c r="DL7" i="12"/>
  <c r="DM7" i="12"/>
  <c r="LY138" i="12"/>
  <c r="LZ138" i="12"/>
  <c r="JQ85" i="12"/>
  <c r="JR85" i="12"/>
  <c r="KY86" i="12"/>
  <c r="KZ86" i="12"/>
  <c r="AO72" i="12"/>
  <c r="AP72" i="12"/>
  <c r="AO47" i="12"/>
  <c r="AP47" i="12"/>
  <c r="KV33" i="12"/>
  <c r="KU33" i="12"/>
  <c r="JQ60" i="12"/>
  <c r="JR60" i="12"/>
  <c r="MS7" i="12"/>
  <c r="MR7" i="12"/>
  <c r="LO60" i="12"/>
  <c r="LN60" i="12"/>
  <c r="KG151" i="12"/>
  <c r="KF151" i="12"/>
  <c r="AL98" i="12"/>
  <c r="AK98" i="12"/>
  <c r="LN47" i="12"/>
  <c r="LO47" i="12"/>
  <c r="BO7" i="12"/>
  <c r="BP7" i="12"/>
  <c r="MO59" i="12"/>
  <c r="MN59" i="12"/>
  <c r="KY150" i="12"/>
  <c r="KZ150" i="12"/>
  <c r="JQ47" i="12"/>
  <c r="JR47" i="12"/>
  <c r="LY10" i="12"/>
  <c r="MA10" i="12" s="1"/>
  <c r="KF100" i="12"/>
  <c r="KH100" i="12" s="1"/>
  <c r="MN114" i="12"/>
  <c r="MP114" i="12" s="1"/>
  <c r="FU9" i="12"/>
  <c r="FS9" i="12" s="1"/>
  <c r="LZ21" i="12"/>
  <c r="MA21" i="12" s="1"/>
  <c r="MC74" i="12"/>
  <c r="MB74" i="12" s="1"/>
  <c r="HI8" i="12"/>
  <c r="HJ8" i="12"/>
  <c r="MS73" i="12"/>
  <c r="MR73" i="12"/>
  <c r="KV72" i="12"/>
  <c r="KU72" i="12"/>
  <c r="LN85" i="12"/>
  <c r="LO85" i="12"/>
  <c r="DH7" i="12"/>
  <c r="DI7" i="12"/>
  <c r="LZ72" i="12"/>
  <c r="LY72" i="12"/>
  <c r="LO150" i="12"/>
  <c r="LN150" i="12"/>
  <c r="GE8" i="12"/>
  <c r="GF8" i="12"/>
  <c r="JQ111" i="12"/>
  <c r="JR111" i="12"/>
  <c r="MC60" i="12"/>
  <c r="MD60" i="12"/>
  <c r="BA7" i="12"/>
  <c r="AZ7" i="12"/>
  <c r="MS98" i="12"/>
  <c r="MR98" i="12"/>
  <c r="KG98" i="12"/>
  <c r="KF98" i="12"/>
  <c r="FB8" i="12"/>
  <c r="FA8" i="12"/>
  <c r="HI7" i="12"/>
  <c r="HJ7" i="12"/>
  <c r="DX8" i="12"/>
  <c r="DW8" i="12"/>
  <c r="AL99" i="12"/>
  <c r="AK99" i="12"/>
  <c r="JV98" i="12"/>
  <c r="JU98" i="12"/>
  <c r="MC21" i="12"/>
  <c r="MD21" i="12"/>
  <c r="GU8" i="12"/>
  <c r="GT8" i="12"/>
  <c r="EL7" i="12"/>
  <c r="EM7" i="12"/>
  <c r="LZ46" i="12"/>
  <c r="LY46" i="12"/>
  <c r="KJ47" i="12"/>
  <c r="KK47" i="12"/>
  <c r="MC150" i="12"/>
  <c r="MD150" i="12"/>
  <c r="DX7" i="12"/>
  <c r="DW7" i="12"/>
  <c r="LO8" i="12"/>
  <c r="LN8" i="12"/>
  <c r="LJ72" i="12"/>
  <c r="LK72" i="12"/>
  <c r="KV137" i="12"/>
  <c r="KU137" i="12"/>
  <c r="JG8" i="12"/>
  <c r="JF8" i="12"/>
  <c r="KG20" i="12"/>
  <c r="KF20" i="12"/>
  <c r="MO151" i="12"/>
  <c r="MN151" i="12"/>
  <c r="MD47" i="12"/>
  <c r="MC47" i="12"/>
  <c r="JR8" i="12"/>
  <c r="JQ8" i="12"/>
  <c r="AP73" i="12"/>
  <c r="AO73" i="12"/>
  <c r="KV73" i="12"/>
  <c r="KU73" i="12"/>
  <c r="KZ21" i="12"/>
  <c r="KY21" i="12"/>
  <c r="MS72" i="12"/>
  <c r="MR72" i="12"/>
  <c r="LO111" i="12"/>
  <c r="LN111" i="12"/>
  <c r="AO59" i="12"/>
  <c r="AP59" i="12"/>
  <c r="LZ20" i="12"/>
  <c r="LY20" i="12"/>
  <c r="MS85" i="12"/>
  <c r="MR85" i="12"/>
  <c r="AO60" i="12"/>
  <c r="AN60" i="12" s="1"/>
  <c r="KZ137" i="12"/>
  <c r="KY137" i="12"/>
  <c r="JQ98" i="12"/>
  <c r="JR98" i="12"/>
  <c r="KH33" i="12"/>
  <c r="JQ11" i="12"/>
  <c r="JS11" i="12" s="1"/>
  <c r="LN149" i="12"/>
  <c r="LM149" i="12" s="1"/>
  <c r="LM156" i="12" s="1"/>
  <c r="AL45" i="12"/>
  <c r="AM45" i="12" s="1"/>
  <c r="FP6" i="12"/>
  <c r="FR6" i="12" s="1"/>
  <c r="MR24" i="12"/>
  <c r="MQ24" i="12" s="1"/>
  <c r="EM6" i="12"/>
  <c r="EN6" i="12" s="1"/>
  <c r="KG50" i="12"/>
  <c r="KH50" i="12" s="1"/>
  <c r="MD149" i="12"/>
  <c r="MB149" i="12" s="1"/>
  <c r="MB156" i="12" s="1"/>
  <c r="KF89" i="12"/>
  <c r="KH89" i="12" s="1"/>
  <c r="MR110" i="12"/>
  <c r="MQ110" i="12" s="1"/>
  <c r="MQ117" i="12" s="1"/>
  <c r="KW62" i="12"/>
  <c r="MS76" i="12"/>
  <c r="MQ76" i="12" s="1"/>
  <c r="KY123" i="12"/>
  <c r="KX123" i="12" s="1"/>
  <c r="KX130" i="12" s="1"/>
  <c r="MN115" i="12"/>
  <c r="MP115" i="12" s="1"/>
  <c r="AO63" i="12"/>
  <c r="AN63" i="12" s="1"/>
  <c r="AK149" i="12"/>
  <c r="AM149" i="12" s="1"/>
  <c r="DH6" i="12"/>
  <c r="DJ6" i="12" s="1"/>
  <c r="AP50" i="12"/>
  <c r="AN50" i="12" s="1"/>
  <c r="LN11" i="12"/>
  <c r="LM11" i="12" s="1"/>
  <c r="KV24" i="12"/>
  <c r="KW24" i="12" s="1"/>
  <c r="AL63" i="12"/>
  <c r="AM63" i="12" s="1"/>
  <c r="JQ128" i="12"/>
  <c r="JS128" i="12" s="1"/>
  <c r="LN123" i="12"/>
  <c r="LM123" i="12" s="1"/>
  <c r="LM130" i="12" s="1"/>
  <c r="AP154" i="12"/>
  <c r="AN154" i="12" s="1"/>
  <c r="HY6" i="12"/>
  <c r="HZ6" i="12" s="1"/>
  <c r="KZ89" i="12"/>
  <c r="KX89" i="12" s="1"/>
  <c r="KK37" i="12"/>
  <c r="KI37" i="12" s="1"/>
  <c r="LJ11" i="12"/>
  <c r="LL11" i="12" s="1"/>
  <c r="KY76" i="12"/>
  <c r="KX76" i="12" s="1"/>
  <c r="MA127" i="12"/>
  <c r="MS89" i="12"/>
  <c r="MQ89" i="12" s="1"/>
  <c r="JU50" i="12"/>
  <c r="JT50" i="12" s="1"/>
  <c r="AP97" i="12"/>
  <c r="AN97" i="12" s="1"/>
  <c r="LZ84" i="12"/>
  <c r="MA84" i="12" s="1"/>
  <c r="MA91" i="12" s="1"/>
  <c r="AO76" i="12"/>
  <c r="AN76" i="12" s="1"/>
  <c r="HI6" i="12"/>
  <c r="HK6" i="12" s="1"/>
  <c r="MA62" i="12"/>
  <c r="KU6" i="12"/>
  <c r="KW6" i="12" s="1"/>
  <c r="KW126" i="12"/>
  <c r="MO6" i="12"/>
  <c r="MP6" i="12" s="1"/>
  <c r="LO45" i="12"/>
  <c r="LM45" i="12" s="1"/>
  <c r="LM52" i="12" s="1"/>
  <c r="MR37" i="12"/>
  <c r="MQ37" i="12" s="1"/>
  <c r="KY63" i="12"/>
  <c r="KX63" i="12" s="1"/>
  <c r="LK136" i="12"/>
  <c r="LL136" i="12" s="1"/>
  <c r="LL143" i="12" s="1"/>
  <c r="HM6" i="12"/>
  <c r="HL6" i="12" s="1"/>
  <c r="AO102" i="12"/>
  <c r="AN102" i="12" s="1"/>
  <c r="AM87" i="12"/>
  <c r="JT9" i="12"/>
  <c r="JT48" i="12"/>
  <c r="MB62" i="12"/>
  <c r="KU110" i="12"/>
  <c r="KW110" i="12" s="1"/>
  <c r="KW117" i="12" s="1"/>
  <c r="AP45" i="12"/>
  <c r="AN45" i="12" s="1"/>
  <c r="MC71" i="12"/>
  <c r="MB71" i="12" s="1"/>
  <c r="MB78" i="12" s="1"/>
  <c r="AN140" i="12"/>
  <c r="JR89" i="12"/>
  <c r="JS89" i="12" s="1"/>
  <c r="BA6" i="12"/>
  <c r="BB6" i="12" s="1"/>
  <c r="DX6" i="12"/>
  <c r="DY6" i="12" s="1"/>
  <c r="AO11" i="12"/>
  <c r="AN11" i="12" s="1"/>
  <c r="AO19" i="12"/>
  <c r="AN19" i="12" s="1"/>
  <c r="GH9" i="12"/>
  <c r="KI139" i="12"/>
  <c r="KX61" i="12"/>
  <c r="KW36" i="12"/>
  <c r="IB6" i="12"/>
  <c r="IA6" i="12" s="1"/>
  <c r="MQ114" i="12"/>
  <c r="FD10" i="12"/>
  <c r="MP62" i="12"/>
  <c r="KH22" i="12"/>
  <c r="JV123" i="12"/>
  <c r="JT123" i="12" s="1"/>
  <c r="JT130" i="12" s="1"/>
  <c r="MR45" i="12"/>
  <c r="MQ45" i="12" s="1"/>
  <c r="MQ52" i="12" s="1"/>
  <c r="LL126" i="12"/>
  <c r="KW113" i="12"/>
  <c r="FC9" i="12"/>
  <c r="MQ140" i="12"/>
  <c r="JT10" i="12"/>
  <c r="MA22" i="12"/>
  <c r="AN22" i="12"/>
  <c r="MA100" i="12"/>
  <c r="JT35" i="12"/>
  <c r="FS10" i="12"/>
  <c r="KW10" i="12"/>
  <c r="MB35" i="12"/>
  <c r="KI100" i="12"/>
  <c r="MP100" i="12"/>
  <c r="KF71" i="12"/>
  <c r="KH71" i="12" s="1"/>
  <c r="KH78" i="12" s="1"/>
  <c r="HL10" i="12"/>
  <c r="MR102" i="12"/>
  <c r="MQ102" i="12" s="1"/>
  <c r="LM127" i="12"/>
  <c r="KI88" i="12"/>
  <c r="MA152" i="12"/>
  <c r="LL113" i="12"/>
  <c r="JT74" i="12"/>
  <c r="KK123" i="12"/>
  <c r="KI123" i="12" s="1"/>
  <c r="KI130" i="12" s="1"/>
  <c r="BB10" i="12"/>
  <c r="MB100" i="12"/>
  <c r="MP139" i="12"/>
  <c r="KH127" i="12"/>
  <c r="AN101" i="12"/>
  <c r="MR71" i="12"/>
  <c r="MQ71" i="12" s="1"/>
  <c r="MQ78" i="12" s="1"/>
  <c r="MO76" i="12"/>
  <c r="MP76" i="12" s="1"/>
  <c r="JU128" i="12"/>
  <c r="JV128" i="12"/>
  <c r="AK110" i="12"/>
  <c r="AL110" i="12"/>
  <c r="KK102" i="12"/>
  <c r="KJ102" i="12"/>
  <c r="JV115" i="12"/>
  <c r="JU115" i="12"/>
  <c r="JU110" i="12"/>
  <c r="JV110" i="12"/>
  <c r="KK89" i="12"/>
  <c r="KJ89" i="12"/>
  <c r="MN97" i="12"/>
  <c r="MO97" i="12"/>
  <c r="JU97" i="12"/>
  <c r="JV97" i="12"/>
  <c r="JV141" i="12"/>
  <c r="JU141" i="12"/>
  <c r="KF19" i="12"/>
  <c r="KG19" i="12"/>
  <c r="LN71" i="12"/>
  <c r="LO71" i="12"/>
  <c r="LN141" i="12"/>
  <c r="LO141" i="12"/>
  <c r="KZ136" i="12"/>
  <c r="KY136" i="12"/>
  <c r="KG123" i="12"/>
  <c r="KF123" i="12"/>
  <c r="KG76" i="12"/>
  <c r="KF76" i="12"/>
  <c r="GU11" i="12"/>
  <c r="GT11" i="12"/>
  <c r="EB6" i="12"/>
  <c r="EA6" i="12"/>
  <c r="AK11" i="12"/>
  <c r="MS6" i="12"/>
  <c r="MR6" i="12"/>
  <c r="MS19" i="12"/>
  <c r="MR19" i="12"/>
  <c r="MC50" i="12"/>
  <c r="MD50" i="12"/>
  <c r="CE11" i="12"/>
  <c r="CD11" i="12"/>
  <c r="KY6" i="12"/>
  <c r="KZ6" i="12"/>
  <c r="KJ110" i="12"/>
  <c r="KK110" i="12"/>
  <c r="LY50" i="12"/>
  <c r="LZ50" i="12"/>
  <c r="KZ115" i="12"/>
  <c r="KY115" i="12"/>
  <c r="KX62" i="12"/>
  <c r="KG6" i="12"/>
  <c r="KF6" i="12"/>
  <c r="KV123" i="12"/>
  <c r="KU123" i="12"/>
  <c r="LL100" i="12"/>
  <c r="JV19" i="12"/>
  <c r="JU19" i="12"/>
  <c r="KY141" i="12"/>
  <c r="KZ141" i="12"/>
  <c r="JR71" i="12"/>
  <c r="JQ71" i="12"/>
  <c r="MS149" i="12"/>
  <c r="MR149" i="12"/>
  <c r="LZ136" i="12"/>
  <c r="LY136" i="12"/>
  <c r="JV154" i="12"/>
  <c r="JU154" i="12"/>
  <c r="LK71" i="12"/>
  <c r="LJ71" i="12"/>
  <c r="KK76" i="12"/>
  <c r="KJ76" i="12"/>
  <c r="LY110" i="12"/>
  <c r="LZ110" i="12"/>
  <c r="JR45" i="12"/>
  <c r="JQ45" i="12"/>
  <c r="IP10" i="12"/>
  <c r="AN152" i="12"/>
  <c r="MO11" i="12"/>
  <c r="MN11" i="12"/>
  <c r="KF36" i="12"/>
  <c r="KG36" i="12"/>
  <c r="MQ127" i="12"/>
  <c r="AL24" i="12"/>
  <c r="AK24" i="12"/>
  <c r="HZ9" i="12"/>
  <c r="MO84" i="12"/>
  <c r="MN84" i="12"/>
  <c r="GI11" i="12"/>
  <c r="GJ11" i="12"/>
  <c r="LO6" i="12"/>
  <c r="LN6" i="12"/>
  <c r="MP48" i="12"/>
  <c r="KU19" i="12"/>
  <c r="KV19" i="12"/>
  <c r="MC11" i="12"/>
  <c r="MD11" i="12"/>
  <c r="LZ11" i="12"/>
  <c r="LY11" i="12"/>
  <c r="LK6" i="12"/>
  <c r="LJ6" i="12"/>
  <c r="LZ37" i="12"/>
  <c r="LY37" i="12"/>
  <c r="KX36" i="12"/>
  <c r="KJ24" i="12"/>
  <c r="KK24" i="12"/>
  <c r="MS63" i="12"/>
  <c r="MR63" i="12"/>
  <c r="JQ115" i="12"/>
  <c r="JR115" i="12"/>
  <c r="KF102" i="12"/>
  <c r="KG102" i="12"/>
  <c r="LZ154" i="12"/>
  <c r="LY154" i="12"/>
  <c r="MD123" i="12"/>
  <c r="MC123" i="12"/>
  <c r="BP6" i="12"/>
  <c r="BO6" i="12"/>
  <c r="MN50" i="12"/>
  <c r="MO50" i="12"/>
  <c r="KG11" i="12"/>
  <c r="KF11" i="12"/>
  <c r="FU11" i="12"/>
  <c r="FT11" i="12"/>
  <c r="JB11" i="12"/>
  <c r="JC11" i="12"/>
  <c r="AP62" i="12"/>
  <c r="AO62" i="12"/>
  <c r="LZ63" i="12"/>
  <c r="LY63" i="12"/>
  <c r="JQ123" i="12"/>
  <c r="JR123" i="12"/>
  <c r="JT88" i="12"/>
  <c r="JR102" i="12"/>
  <c r="JQ102" i="12"/>
  <c r="BE11" i="12"/>
  <c r="BD11" i="12"/>
  <c r="KV102" i="12"/>
  <c r="KU102" i="12"/>
  <c r="MR136" i="12"/>
  <c r="MS136" i="12"/>
  <c r="MS11" i="12"/>
  <c r="MR11" i="12"/>
  <c r="GJ6" i="12"/>
  <c r="GI6" i="12"/>
  <c r="LO154" i="12"/>
  <c r="LN154" i="12"/>
  <c r="KY154" i="12"/>
  <c r="KZ154" i="12"/>
  <c r="KK141" i="12"/>
  <c r="KJ141" i="12"/>
  <c r="FF11" i="12"/>
  <c r="FE11" i="12"/>
  <c r="AN153" i="12"/>
  <c r="KG63" i="12"/>
  <c r="KF63" i="12"/>
  <c r="KV97" i="12"/>
  <c r="KU97" i="12"/>
  <c r="KV136" i="12"/>
  <c r="KU136" i="12"/>
  <c r="LZ102" i="12"/>
  <c r="LY102" i="12"/>
  <c r="MN45" i="12"/>
  <c r="MO45" i="12"/>
  <c r="IR11" i="12"/>
  <c r="IQ11" i="12"/>
  <c r="KF128" i="12"/>
  <c r="KG128" i="12"/>
  <c r="KY50" i="12"/>
  <c r="KZ50" i="12"/>
  <c r="JS48" i="12"/>
  <c r="LK154" i="12"/>
  <c r="LJ154" i="12"/>
  <c r="KJ136" i="12"/>
  <c r="KK136" i="12"/>
  <c r="JU102" i="12"/>
  <c r="JV102" i="12"/>
  <c r="LK19" i="12"/>
  <c r="LJ19" i="12"/>
  <c r="AK154" i="12"/>
  <c r="AL154" i="12"/>
  <c r="JR6" i="12"/>
  <c r="JQ6" i="12"/>
  <c r="KV11" i="12"/>
  <c r="KU11" i="12"/>
  <c r="KZ71" i="12"/>
  <c r="KY71" i="12"/>
  <c r="KG154" i="12"/>
  <c r="KF154" i="12"/>
  <c r="LN89" i="12"/>
  <c r="LO89" i="12"/>
  <c r="MS58" i="12"/>
  <c r="MR58" i="12"/>
  <c r="JV136" i="12"/>
  <c r="JU136" i="12"/>
  <c r="BO11" i="12"/>
  <c r="BP11" i="12"/>
  <c r="MN141" i="12"/>
  <c r="MO141" i="12"/>
  <c r="KU50" i="12"/>
  <c r="KV50" i="12"/>
  <c r="MO136" i="12"/>
  <c r="MN136" i="12"/>
  <c r="LZ19" i="12"/>
  <c r="LY19" i="12"/>
  <c r="AP6" i="12"/>
  <c r="AO6" i="12"/>
  <c r="LN102" i="12"/>
  <c r="LO102" i="12"/>
  <c r="LO76" i="12"/>
  <c r="LN76" i="12"/>
  <c r="KK128" i="12"/>
  <c r="KJ128" i="12"/>
  <c r="MD58" i="12"/>
  <c r="MC58" i="12"/>
  <c r="AO58" i="12"/>
  <c r="AP58" i="12"/>
  <c r="KV63" i="12"/>
  <c r="KU63" i="12"/>
  <c r="JU58" i="12"/>
  <c r="JV58" i="12"/>
  <c r="MN89" i="12"/>
  <c r="MO89" i="12"/>
  <c r="MD102" i="12"/>
  <c r="MC102" i="12"/>
  <c r="IN11" i="12"/>
  <c r="IM11" i="12"/>
  <c r="GF11" i="12"/>
  <c r="GE11" i="12"/>
  <c r="JR136" i="12"/>
  <c r="JQ136" i="12"/>
  <c r="LJ110" i="12"/>
  <c r="LK110" i="12"/>
  <c r="LK24" i="12"/>
  <c r="LJ24" i="12"/>
  <c r="KV115" i="12"/>
  <c r="KU115" i="12"/>
  <c r="KV84" i="12"/>
  <c r="KU84" i="12"/>
  <c r="FT6" i="12"/>
  <c r="FU6" i="12"/>
  <c r="EL11" i="12"/>
  <c r="EM11" i="12"/>
  <c r="CT6" i="12"/>
  <c r="CS6" i="12"/>
  <c r="LZ6" i="12"/>
  <c r="LY6" i="12"/>
  <c r="MS115" i="12"/>
  <c r="MR115" i="12"/>
  <c r="JG6" i="12"/>
  <c r="JF6" i="12"/>
  <c r="LJ58" i="12"/>
  <c r="LK58" i="12"/>
  <c r="KJ19" i="12"/>
  <c r="KK19" i="12"/>
  <c r="AP37" i="12"/>
  <c r="AO37" i="12"/>
  <c r="BE6" i="12"/>
  <c r="BD6" i="12"/>
  <c r="MO71" i="12"/>
  <c r="MN71" i="12"/>
  <c r="JV149" i="12"/>
  <c r="JU149" i="12"/>
  <c r="MO149" i="12"/>
  <c r="MN149" i="12"/>
  <c r="BA11" i="12"/>
  <c r="AZ11" i="12"/>
  <c r="KY140" i="12"/>
  <c r="KZ140" i="12"/>
  <c r="KK6" i="12"/>
  <c r="KJ6" i="12"/>
  <c r="JQ19" i="12"/>
  <c r="JR19" i="12"/>
  <c r="JC6" i="12"/>
  <c r="JB6" i="12"/>
  <c r="LJ123" i="12"/>
  <c r="LK123" i="12"/>
  <c r="LY89" i="12"/>
  <c r="LZ89" i="12"/>
  <c r="MC19" i="12"/>
  <c r="MD19" i="12"/>
  <c r="CT11" i="12"/>
  <c r="CS11" i="12"/>
  <c r="LZ141" i="12"/>
  <c r="LY141" i="12"/>
  <c r="LY128" i="12"/>
  <c r="LZ128" i="12"/>
  <c r="CD6" i="12"/>
  <c r="CE6" i="12"/>
  <c r="AP115" i="12"/>
  <c r="AO115" i="12"/>
  <c r="MD136" i="12"/>
  <c r="MC136" i="12"/>
  <c r="LK45" i="12"/>
  <c r="LJ45" i="12"/>
  <c r="LO97" i="12"/>
  <c r="LN97" i="12"/>
  <c r="GU6" i="12"/>
  <c r="GT6" i="12"/>
  <c r="MS32" i="12"/>
  <c r="MR32" i="12"/>
  <c r="JT114" i="12"/>
  <c r="GY11" i="12"/>
  <c r="GX11" i="12"/>
  <c r="KV149" i="12"/>
  <c r="KU149" i="12"/>
  <c r="MC84" i="12"/>
  <c r="MD84" i="12"/>
  <c r="AP24" i="12"/>
  <c r="AO24" i="12"/>
  <c r="AL6" i="12"/>
  <c r="AK6" i="12"/>
  <c r="KU37" i="12"/>
  <c r="KV37" i="12"/>
  <c r="KF136" i="12"/>
  <c r="KG136" i="12"/>
  <c r="LZ76" i="12"/>
  <c r="LY76" i="12"/>
  <c r="HI11" i="12"/>
  <c r="HJ11" i="12"/>
  <c r="MO128" i="12"/>
  <c r="MN128" i="12"/>
  <c r="JV24" i="12"/>
  <c r="JU24" i="12"/>
  <c r="MR154" i="12"/>
  <c r="MS154" i="12"/>
  <c r="MP127" i="12"/>
  <c r="LZ149" i="12"/>
  <c r="LY149" i="12"/>
  <c r="MD141" i="12"/>
  <c r="MC141" i="12"/>
  <c r="FA6" i="12"/>
  <c r="FB6" i="12"/>
  <c r="LO50" i="12"/>
  <c r="LN50" i="12"/>
  <c r="AO123" i="12"/>
  <c r="AP123" i="12"/>
  <c r="MD6" i="12"/>
  <c r="MC6" i="12"/>
  <c r="AO84" i="12"/>
  <c r="AP84" i="12"/>
  <c r="LK97" i="12"/>
  <c r="LJ97" i="12"/>
  <c r="DX11" i="12"/>
  <c r="DW11" i="12"/>
  <c r="MC63" i="12"/>
  <c r="MD63" i="12"/>
  <c r="LK50" i="12"/>
  <c r="LJ50" i="12"/>
  <c r="AL76" i="12"/>
  <c r="AK76" i="12"/>
  <c r="KU58" i="12"/>
  <c r="KV58" i="12"/>
  <c r="JR110" i="12"/>
  <c r="JQ110" i="12"/>
  <c r="LJ37" i="12"/>
  <c r="LK37" i="12"/>
  <c r="MO37" i="12"/>
  <c r="MN37" i="12"/>
  <c r="MD97" i="12"/>
  <c r="MC97" i="12"/>
  <c r="JU45" i="12"/>
  <c r="JV45" i="12"/>
  <c r="JR50" i="12"/>
  <c r="JQ50" i="12"/>
  <c r="JV71" i="12"/>
  <c r="JU71" i="12"/>
  <c r="AL136" i="12"/>
  <c r="AK136" i="12"/>
  <c r="MD45" i="12"/>
  <c r="MC45" i="12"/>
  <c r="JQ32" i="12"/>
  <c r="JR32" i="12"/>
  <c r="LK149" i="12"/>
  <c r="LJ149" i="12"/>
  <c r="KH62" i="12"/>
  <c r="MC32" i="12"/>
  <c r="MD32" i="12"/>
  <c r="LZ58" i="12"/>
  <c r="LY58" i="12"/>
  <c r="AO149" i="12"/>
  <c r="AP149" i="12"/>
  <c r="LO110" i="12"/>
  <c r="LN110" i="12"/>
  <c r="LO58" i="12"/>
  <c r="LN58" i="12"/>
  <c r="JV32" i="12"/>
  <c r="JU32" i="12"/>
  <c r="LN19" i="12"/>
  <c r="LO19" i="12"/>
  <c r="JV84" i="12"/>
  <c r="JU84" i="12"/>
  <c r="KV89" i="12"/>
  <c r="KU89" i="12"/>
  <c r="MO110" i="12"/>
  <c r="MN110" i="12"/>
  <c r="KU141" i="12"/>
  <c r="KV141" i="12"/>
  <c r="JU11" i="12"/>
  <c r="JV11" i="12"/>
  <c r="FQ11" i="12"/>
  <c r="FP11" i="12"/>
  <c r="KY128" i="12"/>
  <c r="KZ128" i="12"/>
  <c r="BT11" i="12"/>
  <c r="BS11" i="12"/>
  <c r="LZ123" i="12"/>
  <c r="LY123" i="12"/>
  <c r="DM11" i="12"/>
  <c r="DL11" i="12"/>
  <c r="LZ24" i="12"/>
  <c r="LY24" i="12"/>
  <c r="MC154" i="12"/>
  <c r="MD154" i="12"/>
  <c r="MP23" i="12"/>
  <c r="AP89" i="12"/>
  <c r="AO89" i="12"/>
  <c r="AL84" i="12"/>
  <c r="AK84" i="12"/>
  <c r="KJ97" i="12"/>
  <c r="KK97" i="12"/>
  <c r="LK89" i="12"/>
  <c r="LJ89" i="12"/>
  <c r="MD110" i="12"/>
  <c r="MC110" i="12"/>
  <c r="LJ76" i="12"/>
  <c r="LK76" i="12"/>
  <c r="MN102" i="12"/>
  <c r="MO102" i="12"/>
  <c r="KJ149" i="12"/>
  <c r="KK149" i="12"/>
  <c r="AL50" i="12"/>
  <c r="AK50" i="12"/>
  <c r="LN114" i="12"/>
  <c r="LO114" i="12"/>
  <c r="MO19" i="12"/>
  <c r="MN19" i="12"/>
  <c r="JQ24" i="12"/>
  <c r="JR24" i="12"/>
  <c r="JS35" i="12"/>
  <c r="KV71" i="12"/>
  <c r="KU71" i="12"/>
  <c r="AL71" i="12"/>
  <c r="AK71" i="12"/>
  <c r="JU6" i="12"/>
  <c r="JV6" i="12"/>
  <c r="LN32" i="12"/>
  <c r="LO32" i="12"/>
  <c r="KY149" i="12"/>
  <c r="KZ149" i="12"/>
  <c r="AL123" i="12"/>
  <c r="AK123" i="12"/>
  <c r="MO58" i="12"/>
  <c r="MN58" i="12"/>
  <c r="AL128" i="12"/>
  <c r="AK128" i="12"/>
  <c r="LO63" i="12"/>
  <c r="LN63" i="12"/>
  <c r="AK32" i="12"/>
  <c r="AL32" i="12"/>
  <c r="KG37" i="12"/>
  <c r="KF37" i="12"/>
  <c r="MS50" i="12"/>
  <c r="MR50" i="12"/>
  <c r="KW23" i="12"/>
  <c r="KU32" i="12"/>
  <c r="KV32" i="12"/>
  <c r="KK32" i="12"/>
  <c r="KJ32" i="12"/>
  <c r="AL102" i="12"/>
  <c r="AK102" i="12"/>
  <c r="DI11" i="12"/>
  <c r="DH11" i="12"/>
  <c r="KJ11" i="12"/>
  <c r="KK11" i="12"/>
  <c r="LY115" i="12"/>
  <c r="LZ115" i="12"/>
  <c r="DY10" i="12"/>
  <c r="FB11" i="12"/>
  <c r="FA11" i="12"/>
  <c r="AP110" i="12"/>
  <c r="AO110" i="12"/>
  <c r="LJ63" i="12"/>
  <c r="LK63" i="12"/>
  <c r="KF110" i="12"/>
  <c r="KG110" i="12"/>
  <c r="AM100" i="12"/>
  <c r="KZ11" i="12"/>
  <c r="KY11" i="12"/>
  <c r="JQ37" i="12"/>
  <c r="JR37" i="12"/>
  <c r="JR154" i="12"/>
  <c r="JQ154" i="12"/>
  <c r="KH88" i="12"/>
  <c r="MS128" i="12"/>
  <c r="MR128" i="12"/>
  <c r="KI61" i="12"/>
  <c r="JR84" i="12"/>
  <c r="JQ84" i="12"/>
  <c r="KU45" i="12"/>
  <c r="KV45" i="12"/>
  <c r="JV89" i="12"/>
  <c r="JU89" i="12"/>
  <c r="KG32" i="12"/>
  <c r="KF32" i="12"/>
  <c r="KU154" i="12"/>
  <c r="KV154" i="12"/>
  <c r="HN11" i="12"/>
  <c r="HM11" i="12"/>
  <c r="AK89" i="12"/>
  <c r="AL89" i="12"/>
  <c r="AK58" i="12"/>
  <c r="AL58" i="12"/>
  <c r="MR84" i="12"/>
  <c r="MS84" i="12"/>
  <c r="JT113" i="12"/>
  <c r="MQ86" i="12"/>
  <c r="AP71" i="12"/>
  <c r="AO71" i="12"/>
  <c r="KF141" i="12"/>
  <c r="KG141" i="12"/>
  <c r="LO115" i="12"/>
  <c r="LN115" i="12"/>
  <c r="JE10" i="12"/>
  <c r="MP153" i="12"/>
  <c r="LO24" i="12"/>
  <c r="LN24" i="12"/>
  <c r="JT36" i="12"/>
  <c r="AP141" i="12"/>
  <c r="AO141" i="12"/>
  <c r="AK115" i="12"/>
  <c r="AL115" i="12"/>
  <c r="DM6" i="12"/>
  <c r="DL6" i="12"/>
  <c r="MQ35" i="12"/>
  <c r="AP136" i="12"/>
  <c r="AO136" i="12"/>
  <c r="BT6" i="12"/>
  <c r="BS6" i="12"/>
  <c r="IC11" i="12"/>
  <c r="IB11" i="12"/>
  <c r="LK102" i="12"/>
  <c r="LJ102" i="12"/>
  <c r="MN24" i="12"/>
  <c r="MO24" i="12"/>
  <c r="KG149" i="12"/>
  <c r="KF149" i="12"/>
  <c r="KY58" i="12"/>
  <c r="KZ58" i="12"/>
  <c r="LZ97" i="12"/>
  <c r="LY97" i="12"/>
  <c r="JR141" i="12"/>
  <c r="JQ141" i="12"/>
  <c r="JR76" i="12"/>
  <c r="JQ76" i="12"/>
  <c r="KV128" i="12"/>
  <c r="KU128" i="12"/>
  <c r="KK84" i="12"/>
  <c r="KJ84" i="12"/>
  <c r="KZ84" i="12"/>
  <c r="KY84" i="12"/>
  <c r="KZ24" i="12"/>
  <c r="KY24" i="12"/>
  <c r="KK58" i="12"/>
  <c r="KJ58" i="12"/>
  <c r="KG45" i="12"/>
  <c r="KF45" i="12"/>
  <c r="LJ128" i="12"/>
  <c r="LK128" i="12"/>
  <c r="LY23" i="12"/>
  <c r="LZ23" i="12"/>
  <c r="GF6" i="12"/>
  <c r="GE6" i="12"/>
  <c r="JR58" i="12"/>
  <c r="JQ58" i="12"/>
  <c r="JU63" i="12"/>
  <c r="JV63" i="12"/>
  <c r="MO154" i="12"/>
  <c r="MN154" i="12"/>
  <c r="KZ97" i="12"/>
  <c r="KY97" i="12"/>
  <c r="LK84" i="12"/>
  <c r="LJ84" i="12"/>
  <c r="KV76" i="12"/>
  <c r="KU76" i="12"/>
  <c r="KZ19" i="12"/>
  <c r="KY19" i="12"/>
  <c r="KJ115" i="12"/>
  <c r="KK115" i="12"/>
  <c r="MC76" i="12"/>
  <c r="MD76" i="12"/>
  <c r="KY45" i="12"/>
  <c r="KZ45" i="12"/>
  <c r="JR101" i="12"/>
  <c r="JQ101" i="12"/>
  <c r="MN63" i="12"/>
  <c r="MO63" i="12"/>
  <c r="LK115" i="12"/>
  <c r="LJ115" i="12"/>
  <c r="AL97" i="12"/>
  <c r="AK97" i="12"/>
  <c r="MC128" i="12"/>
  <c r="MD128" i="12"/>
  <c r="KJ50" i="12"/>
  <c r="KK50" i="12"/>
  <c r="LJ32" i="12"/>
  <c r="LK32" i="12"/>
  <c r="KF97" i="12"/>
  <c r="KG97" i="12"/>
  <c r="MR123" i="12"/>
  <c r="MS123" i="12"/>
  <c r="LM9" i="12"/>
  <c r="LZ71" i="12"/>
  <c r="LY71" i="12"/>
  <c r="KG84" i="12"/>
  <c r="KF84" i="12"/>
  <c r="AK37" i="12"/>
  <c r="AL37" i="12"/>
  <c r="GX6" i="12"/>
  <c r="GY6" i="12"/>
  <c r="EP6" i="12"/>
  <c r="EQ6" i="12"/>
  <c r="LN128" i="12"/>
  <c r="LO128" i="12"/>
  <c r="KW87" i="12"/>
  <c r="HX11" i="12"/>
  <c r="HY11" i="12"/>
  <c r="KF115" i="12"/>
  <c r="KG115" i="12"/>
  <c r="LO136" i="12"/>
  <c r="LN136" i="12"/>
  <c r="AP32" i="12"/>
  <c r="AO32" i="12"/>
  <c r="KK45" i="12"/>
  <c r="KJ45" i="12"/>
  <c r="MS141" i="12"/>
  <c r="MR141" i="12"/>
  <c r="KZ102" i="12"/>
  <c r="KY102" i="12"/>
  <c r="MO123" i="12"/>
  <c r="MN123" i="12"/>
  <c r="FF6" i="12"/>
  <c r="FE6" i="12"/>
  <c r="MB10" i="12"/>
  <c r="LM87" i="12"/>
  <c r="MC89" i="12"/>
  <c r="MD89" i="12"/>
  <c r="IN6" i="12"/>
  <c r="IM6" i="12"/>
  <c r="MR88" i="12"/>
  <c r="MS88" i="12"/>
  <c r="MD37" i="12"/>
  <c r="MC37" i="12"/>
  <c r="LZ32" i="12"/>
  <c r="LY32" i="12"/>
  <c r="JR149" i="12"/>
  <c r="JQ149" i="12"/>
  <c r="KI140" i="12"/>
  <c r="LL35" i="12"/>
  <c r="JS99" i="12"/>
  <c r="KJ63" i="12"/>
  <c r="KK63" i="12"/>
  <c r="LN37" i="12"/>
  <c r="LO37" i="12"/>
  <c r="AO128" i="12"/>
  <c r="AP128" i="12"/>
  <c r="KK154" i="12"/>
  <c r="KJ154" i="12"/>
  <c r="JR97" i="12"/>
  <c r="JQ97" i="12"/>
  <c r="IR6" i="12"/>
  <c r="IQ6" i="12"/>
  <c r="EB11" i="12"/>
  <c r="EA11" i="12"/>
  <c r="LJ141" i="12"/>
  <c r="LK141" i="12"/>
  <c r="KY37" i="12"/>
  <c r="KZ37" i="12"/>
  <c r="LO84" i="12"/>
  <c r="LN84" i="12"/>
  <c r="JG11" i="12"/>
  <c r="JF11" i="12"/>
  <c r="MD24" i="12"/>
  <c r="MC24" i="12"/>
  <c r="KZ32" i="12"/>
  <c r="KY32" i="12"/>
  <c r="JR63" i="12"/>
  <c r="JQ63" i="12"/>
  <c r="KZ110" i="12"/>
  <c r="KY110" i="12"/>
  <c r="JV76" i="12"/>
  <c r="JU76" i="12"/>
  <c r="KF24" i="12"/>
  <c r="KG24" i="12"/>
  <c r="MC115" i="12"/>
  <c r="MD115" i="12"/>
  <c r="HK9" i="12"/>
  <c r="MN32" i="12"/>
  <c r="MO32" i="12"/>
  <c r="EP11" i="12"/>
  <c r="EQ11" i="12"/>
  <c r="KH34" i="12"/>
  <c r="AK141" i="12"/>
  <c r="AL141" i="12"/>
  <c r="MR97" i="12"/>
  <c r="MS97" i="12"/>
  <c r="AL19" i="12"/>
  <c r="AK19" i="12"/>
  <c r="MP152" i="12"/>
  <c r="MB9" i="12"/>
  <c r="MP101" i="12"/>
  <c r="JU37" i="12"/>
  <c r="JV37" i="12"/>
  <c r="KI114" i="12"/>
  <c r="LY45" i="12"/>
  <c r="LZ45" i="12"/>
  <c r="KF58" i="12"/>
  <c r="KG58" i="12"/>
  <c r="KK71" i="12"/>
  <c r="KJ71" i="12"/>
  <c r="AA11" i="12"/>
  <c r="Z11" i="12"/>
  <c r="W6" i="12"/>
  <c r="V6" i="12"/>
  <c r="AA6" i="12"/>
  <c r="Z6" i="12"/>
  <c r="W11" i="12"/>
  <c r="V11" i="12"/>
  <c r="X9" i="12"/>
  <c r="X10" i="12"/>
  <c r="Y10" i="12"/>
  <c r="Y9" i="12"/>
  <c r="AE32" i="9"/>
  <c r="MA99" i="12" l="1"/>
  <c r="MP59" i="12"/>
  <c r="KH151" i="12"/>
  <c r="DK7" i="12"/>
  <c r="MQ34" i="12"/>
  <c r="JT47" i="12"/>
  <c r="AN85" i="12"/>
  <c r="KH7" i="12"/>
  <c r="HZ7" i="12"/>
  <c r="KW34" i="12"/>
  <c r="IO8" i="12"/>
  <c r="AM8" i="12"/>
  <c r="JT111" i="12"/>
  <c r="LL73" i="12"/>
  <c r="KI150" i="12"/>
  <c r="KI59" i="12"/>
  <c r="JS150" i="12"/>
  <c r="KI111" i="12"/>
  <c r="MB73" i="12"/>
  <c r="BC8" i="12"/>
  <c r="KI124" i="12"/>
  <c r="LL124" i="12"/>
  <c r="JS151" i="12"/>
  <c r="KW138" i="12"/>
  <c r="BB8" i="12"/>
  <c r="MB124" i="12"/>
  <c r="KX124" i="12"/>
  <c r="FS8" i="12"/>
  <c r="KW99" i="12"/>
  <c r="AM59" i="12"/>
  <c r="AN8" i="12"/>
  <c r="KI125" i="12"/>
  <c r="AM86" i="12"/>
  <c r="LL8" i="12"/>
  <c r="AN72" i="12"/>
  <c r="AM112" i="12"/>
  <c r="AM73" i="12"/>
  <c r="LM98" i="12"/>
  <c r="LM124" i="12"/>
  <c r="KW98" i="12"/>
  <c r="MB33" i="12"/>
  <c r="MQ46" i="12"/>
  <c r="JT112" i="12"/>
  <c r="AM74" i="12"/>
  <c r="MA74" i="12"/>
  <c r="MA86" i="12"/>
  <c r="MQ8" i="12"/>
  <c r="JT34" i="12"/>
  <c r="AN124" i="12"/>
  <c r="HL7" i="12"/>
  <c r="AN99" i="12"/>
  <c r="JT124" i="12"/>
  <c r="FD7" i="12"/>
  <c r="JT8" i="12"/>
  <c r="KI151" i="12"/>
  <c r="GH8" i="12"/>
  <c r="MB86" i="12"/>
  <c r="LM21" i="12"/>
  <c r="IA8" i="12"/>
  <c r="JS33" i="12"/>
  <c r="AN137" i="12"/>
  <c r="MB8" i="12"/>
  <c r="AM151" i="12"/>
  <c r="KH124" i="12"/>
  <c r="MB20" i="12"/>
  <c r="MB7" i="12"/>
  <c r="JS34" i="12"/>
  <c r="KX98" i="12"/>
  <c r="KX72" i="12"/>
  <c r="KI72" i="12"/>
  <c r="MB151" i="12"/>
  <c r="MQ112" i="12"/>
  <c r="MP73" i="12"/>
  <c r="KX47" i="12"/>
  <c r="KI60" i="12"/>
  <c r="LL99" i="12"/>
  <c r="MQ99" i="12"/>
  <c r="JS112" i="12"/>
  <c r="LM151" i="12"/>
  <c r="MP137" i="12"/>
  <c r="KI20" i="12"/>
  <c r="HZ8" i="12"/>
  <c r="CU7" i="12"/>
  <c r="JT99" i="12"/>
  <c r="KI99" i="12"/>
  <c r="KX151" i="12"/>
  <c r="MB72" i="12"/>
  <c r="JT150" i="12"/>
  <c r="AM124" i="12"/>
  <c r="MA98" i="12"/>
  <c r="AN111" i="12"/>
  <c r="MQ60" i="12"/>
  <c r="LL21" i="12"/>
  <c r="EO8" i="12"/>
  <c r="KI8" i="12"/>
  <c r="AM72" i="12"/>
  <c r="BR8" i="12"/>
  <c r="MQ150" i="12"/>
  <c r="KI138" i="12"/>
  <c r="MQ151" i="12"/>
  <c r="AM125" i="12"/>
  <c r="MP151" i="12"/>
  <c r="DY8" i="12"/>
  <c r="BB7" i="12"/>
  <c r="MA72" i="12"/>
  <c r="KX150" i="12"/>
  <c r="AN47" i="12"/>
  <c r="KH138" i="12"/>
  <c r="HL8" i="12"/>
  <c r="MA73" i="12"/>
  <c r="KI137" i="12"/>
  <c r="LL20" i="12"/>
  <c r="LM72" i="12"/>
  <c r="KI86" i="12"/>
  <c r="LL151" i="12"/>
  <c r="LL34" i="12"/>
  <c r="LM125" i="12"/>
  <c r="AN20" i="12"/>
  <c r="KW124" i="12"/>
  <c r="MP33" i="12"/>
  <c r="MP60" i="12"/>
  <c r="JT72" i="12"/>
  <c r="MP99" i="12"/>
  <c r="CF8" i="12"/>
  <c r="JS46" i="12"/>
  <c r="JS138" i="12"/>
  <c r="LL112" i="12"/>
  <c r="AN125" i="12"/>
  <c r="MB138" i="12"/>
  <c r="AM7" i="12"/>
  <c r="MA151" i="12"/>
  <c r="MA7" i="12"/>
  <c r="KX125" i="12"/>
  <c r="MA124" i="12"/>
  <c r="KX99" i="12"/>
  <c r="AM111" i="12"/>
  <c r="KX112" i="12"/>
  <c r="MQ47" i="12"/>
  <c r="MA150" i="12"/>
  <c r="JE7" i="12"/>
  <c r="LL150" i="12"/>
  <c r="KH21" i="12"/>
  <c r="JD10" i="12"/>
  <c r="KX8" i="12"/>
  <c r="KH73" i="12"/>
  <c r="MA137" i="12"/>
  <c r="MA46" i="12"/>
  <c r="KW33" i="12"/>
  <c r="AN33" i="12"/>
  <c r="AM99" i="12"/>
  <c r="KW73" i="12"/>
  <c r="KH10" i="12"/>
  <c r="IP7" i="12"/>
  <c r="AM98" i="12"/>
  <c r="JT85" i="12"/>
  <c r="MB150" i="12"/>
  <c r="MB21" i="12"/>
  <c r="FC8" i="12"/>
  <c r="LM85" i="12"/>
  <c r="KX86" i="12"/>
  <c r="JS124" i="12"/>
  <c r="LL46" i="12"/>
  <c r="MQ101" i="12"/>
  <c r="LM7" i="12"/>
  <c r="JS125" i="12"/>
  <c r="EO7" i="12"/>
  <c r="JS98" i="12"/>
  <c r="JT138" i="12"/>
  <c r="JS7" i="12"/>
  <c r="KI33" i="12"/>
  <c r="AM150" i="12"/>
  <c r="KX46" i="12"/>
  <c r="LM46" i="12"/>
  <c r="LM86" i="12"/>
  <c r="AM33" i="12"/>
  <c r="X8" i="12"/>
  <c r="LM20" i="12"/>
  <c r="JD7" i="12"/>
  <c r="JT60" i="12"/>
  <c r="AM34" i="12"/>
  <c r="JS137" i="12"/>
  <c r="MQ59" i="12"/>
  <c r="KI34" i="12"/>
  <c r="KI46" i="12"/>
  <c r="AM138" i="12"/>
  <c r="MB46" i="12"/>
  <c r="MP47" i="12"/>
  <c r="MA47" i="12"/>
  <c r="MP125" i="12"/>
  <c r="MQ125" i="12"/>
  <c r="KW46" i="12"/>
  <c r="FR8" i="12"/>
  <c r="KH99" i="12"/>
  <c r="KH98" i="12"/>
  <c r="LM47" i="12"/>
  <c r="MA112" i="12"/>
  <c r="X7" i="12"/>
  <c r="KW137" i="12"/>
  <c r="KW72" i="12"/>
  <c r="MB34" i="12"/>
  <c r="MA85" i="12"/>
  <c r="KW85" i="12"/>
  <c r="CF7" i="12"/>
  <c r="KI47" i="12"/>
  <c r="KW86" i="12"/>
  <c r="JS8" i="12"/>
  <c r="MB59" i="12"/>
  <c r="JS72" i="12"/>
  <c r="JT59" i="12"/>
  <c r="JT73" i="12"/>
  <c r="JT125" i="12"/>
  <c r="KH86" i="12"/>
  <c r="KW151" i="12"/>
  <c r="KH20" i="12"/>
  <c r="DY7" i="12"/>
  <c r="GV8" i="12"/>
  <c r="MB60" i="12"/>
  <c r="KX60" i="12"/>
  <c r="KX21" i="12"/>
  <c r="LM8" i="12"/>
  <c r="EN7" i="12"/>
  <c r="HK8" i="12"/>
  <c r="MP124" i="12"/>
  <c r="KH8" i="12"/>
  <c r="KW20" i="12"/>
  <c r="MB137" i="12"/>
  <c r="MP8" i="12"/>
  <c r="MA111" i="12"/>
  <c r="KW125" i="12"/>
  <c r="JS20" i="12"/>
  <c r="MP150" i="12"/>
  <c r="BR7" i="12"/>
  <c r="KI21" i="12"/>
  <c r="GV7" i="12"/>
  <c r="AM85" i="12"/>
  <c r="AN138" i="12"/>
  <c r="KH59" i="12"/>
  <c r="LM99" i="12"/>
  <c r="BC9" i="12"/>
  <c r="GW8" i="12"/>
  <c r="DZ8" i="12"/>
  <c r="LL47" i="12"/>
  <c r="LM59" i="12"/>
  <c r="AN7" i="12"/>
  <c r="LL98" i="12"/>
  <c r="FR7" i="12"/>
  <c r="IO7" i="12"/>
  <c r="AM47" i="12"/>
  <c r="JT46" i="12"/>
  <c r="MP85" i="12"/>
  <c r="LL137" i="12"/>
  <c r="KI85" i="12"/>
  <c r="AN98" i="12"/>
  <c r="HK7" i="12"/>
  <c r="DJ7" i="12"/>
  <c r="LM60" i="12"/>
  <c r="MA125" i="12"/>
  <c r="MB99" i="12"/>
  <c r="Y8" i="12"/>
  <c r="KH111" i="12"/>
  <c r="KX7" i="12"/>
  <c r="KX59" i="12"/>
  <c r="MQ111" i="12"/>
  <c r="KW47" i="12"/>
  <c r="KH125" i="12"/>
  <c r="LL125" i="12"/>
  <c r="MP46" i="12"/>
  <c r="KI112" i="12"/>
  <c r="MP72" i="12"/>
  <c r="JT140" i="12"/>
  <c r="LM36" i="12"/>
  <c r="LM73" i="12"/>
  <c r="LL111" i="12"/>
  <c r="AN34" i="12"/>
  <c r="KW21" i="12"/>
  <c r="JD8" i="12"/>
  <c r="KX111" i="12"/>
  <c r="AM20" i="12"/>
  <c r="LL86" i="12"/>
  <c r="AN73" i="12"/>
  <c r="JE8" i="12"/>
  <c r="JS111" i="12"/>
  <c r="BQ7" i="12"/>
  <c r="MQ7" i="12"/>
  <c r="KH112" i="12"/>
  <c r="KX85" i="12"/>
  <c r="MP7" i="12"/>
  <c r="GH7" i="12"/>
  <c r="MA33" i="12"/>
  <c r="JS23" i="12"/>
  <c r="MQ137" i="12"/>
  <c r="FS7" i="12"/>
  <c r="KI73" i="12"/>
  <c r="EN8" i="12"/>
  <c r="DK8" i="12"/>
  <c r="MQ33" i="12"/>
  <c r="KX20" i="12"/>
  <c r="AN151" i="12"/>
  <c r="DJ8" i="12"/>
  <c r="DZ7" i="12"/>
  <c r="MP98" i="12"/>
  <c r="KH60" i="12"/>
  <c r="KX34" i="12"/>
  <c r="AM60" i="12"/>
  <c r="JS86" i="12"/>
  <c r="KW150" i="12"/>
  <c r="AN112" i="12"/>
  <c r="KX33" i="12"/>
  <c r="MA59" i="12"/>
  <c r="LL33" i="12"/>
  <c r="KW111" i="12"/>
  <c r="JS21" i="12"/>
  <c r="LM111" i="12"/>
  <c r="JT98" i="12"/>
  <c r="GG8" i="12"/>
  <c r="JS60" i="12"/>
  <c r="JS85" i="12"/>
  <c r="AN86" i="12"/>
  <c r="AN46" i="12"/>
  <c r="BC7" i="12"/>
  <c r="LM33" i="12"/>
  <c r="KH150" i="12"/>
  <c r="MA8" i="12"/>
  <c r="LL138" i="12"/>
  <c r="JS59" i="12"/>
  <c r="MB112" i="12"/>
  <c r="LL60" i="12"/>
  <c r="MP86" i="12"/>
  <c r="MA60" i="12"/>
  <c r="JT7" i="12"/>
  <c r="LM137" i="12"/>
  <c r="KH85" i="12"/>
  <c r="MQ20" i="12"/>
  <c r="MB125" i="12"/>
  <c r="MP138" i="12"/>
  <c r="JT137" i="12"/>
  <c r="KW112" i="12"/>
  <c r="LM138" i="12"/>
  <c r="MB85" i="12"/>
  <c r="MQ124" i="12"/>
  <c r="MB98" i="12"/>
  <c r="LL7" i="12"/>
  <c r="CU8" i="12"/>
  <c r="MQ138" i="12"/>
  <c r="MQ21" i="12"/>
  <c r="KW7" i="12"/>
  <c r="KH47" i="12"/>
  <c r="BQ8" i="12"/>
  <c r="FD8" i="12"/>
  <c r="LL85" i="12"/>
  <c r="MQ72" i="12"/>
  <c r="MB47" i="12"/>
  <c r="LL72" i="12"/>
  <c r="MQ98" i="12"/>
  <c r="LM150" i="12"/>
  <c r="MQ73" i="12"/>
  <c r="JS47" i="12"/>
  <c r="MA138" i="12"/>
  <c r="FC7" i="12"/>
  <c r="KW8" i="12"/>
  <c r="AM46" i="12"/>
  <c r="IP8" i="12"/>
  <c r="KX73" i="12"/>
  <c r="IA7" i="12"/>
  <c r="JT86" i="12"/>
  <c r="AM21" i="12"/>
  <c r="MP20" i="12"/>
  <c r="GG7" i="12"/>
  <c r="MP21" i="12"/>
  <c r="MP112" i="12"/>
  <c r="LM34" i="12"/>
  <c r="Y7" i="12"/>
  <c r="JT151" i="12"/>
  <c r="AN150" i="12"/>
  <c r="MP34" i="12"/>
  <c r="JT21" i="12"/>
  <c r="JT20" i="12"/>
  <c r="JS73" i="12"/>
  <c r="AN21" i="12"/>
  <c r="KH72" i="12"/>
  <c r="KH46" i="12"/>
  <c r="KH137" i="12"/>
  <c r="MQ85" i="12"/>
  <c r="MA20" i="12"/>
  <c r="AN59" i="12"/>
  <c r="KX137" i="12"/>
  <c r="IA13" i="12"/>
  <c r="IA160" i="12" s="1"/>
  <c r="DJ13" i="12"/>
  <c r="DJ160" i="12" s="1"/>
  <c r="MP13" i="12"/>
  <c r="MP160" i="12" s="1"/>
  <c r="EN13" i="12"/>
  <c r="EN160" i="12" s="1"/>
  <c r="HZ13" i="12"/>
  <c r="FR13" i="12"/>
  <c r="FR160" i="12" s="1"/>
  <c r="DY13" i="12"/>
  <c r="DY160" i="12" s="1"/>
  <c r="KW13" i="12"/>
  <c r="KW160" i="12" s="1"/>
  <c r="HL13" i="12"/>
  <c r="HL160" i="12" s="1"/>
  <c r="HK13" i="12"/>
  <c r="AJ258" i="12"/>
  <c r="AJ220" i="12"/>
  <c r="AN104" i="12"/>
  <c r="AN52" i="12"/>
  <c r="AJ236" i="12" s="1"/>
  <c r="FS11" i="12"/>
  <c r="LM24" i="12"/>
  <c r="KX97" i="12"/>
  <c r="KX104" i="12" s="1"/>
  <c r="MA23" i="12"/>
  <c r="AM89" i="12"/>
  <c r="BR11" i="12"/>
  <c r="JT71" i="12"/>
  <c r="JT78" i="12" s="1"/>
  <c r="LL37" i="12"/>
  <c r="MB136" i="12"/>
  <c r="MB143" i="12" s="1"/>
  <c r="JS19" i="12"/>
  <c r="JS26" i="12" s="1"/>
  <c r="JT149" i="12"/>
  <c r="JT156" i="12" s="1"/>
  <c r="LL58" i="12"/>
  <c r="LL65" i="12" s="1"/>
  <c r="EN11" i="12"/>
  <c r="LL110" i="12"/>
  <c r="LL117" i="12" s="1"/>
  <c r="MP89" i="12"/>
  <c r="MP32" i="12"/>
  <c r="MP39" i="12" s="1"/>
  <c r="JT76" i="12"/>
  <c r="JE11" i="12"/>
  <c r="IP6" i="12"/>
  <c r="MB37" i="12"/>
  <c r="MQ141" i="12"/>
  <c r="HZ11" i="12"/>
  <c r="LL32" i="12"/>
  <c r="LL39" i="12" s="1"/>
  <c r="MP63" i="12"/>
  <c r="KH141" i="12"/>
  <c r="AM58" i="12"/>
  <c r="KH110" i="12"/>
  <c r="KH117" i="12" s="1"/>
  <c r="KH128" i="12"/>
  <c r="LL76" i="12"/>
  <c r="FC6" i="12"/>
  <c r="JT24" i="12"/>
  <c r="KI11" i="12"/>
  <c r="MA123" i="12"/>
  <c r="MA130" i="12" s="1"/>
  <c r="AM136" i="12"/>
  <c r="MP37" i="12"/>
  <c r="LL45" i="12"/>
  <c r="LL52" i="12" s="1"/>
  <c r="LM54" i="12" s="1"/>
  <c r="MA141" i="12"/>
  <c r="JD6" i="12"/>
  <c r="MP149" i="12"/>
  <c r="MP156" i="12" s="1"/>
  <c r="MA19" i="12"/>
  <c r="MA26" i="12" s="1"/>
  <c r="KW11" i="12"/>
  <c r="JT102" i="12"/>
  <c r="KW136" i="12"/>
  <c r="KW143" i="12" s="1"/>
  <c r="KX154" i="12"/>
  <c r="KI71" i="12"/>
  <c r="KI78" i="12" s="1"/>
  <c r="KI80" i="12" s="1"/>
  <c r="MB24" i="12"/>
  <c r="DZ11" i="12"/>
  <c r="KX102" i="12"/>
  <c r="KH115" i="12"/>
  <c r="KH97" i="12"/>
  <c r="KH104" i="12" s="1"/>
  <c r="KI84" i="12"/>
  <c r="KI91" i="12" s="1"/>
  <c r="JT154" i="12"/>
  <c r="JT19" i="12"/>
  <c r="JT26" i="12" s="1"/>
  <c r="KX136" i="12"/>
  <c r="KX143" i="12" s="1"/>
  <c r="KI102" i="12"/>
  <c r="KX84" i="12"/>
  <c r="KX91" i="12" s="1"/>
  <c r="KI32" i="12"/>
  <c r="KI39" i="12" s="1"/>
  <c r="JS32" i="12"/>
  <c r="JS39" i="12" s="1"/>
  <c r="KW58" i="12"/>
  <c r="KW65" i="12" s="1"/>
  <c r="KH58" i="12"/>
  <c r="KH65" i="12" s="1"/>
  <c r="MQ84" i="12"/>
  <c r="MQ91" i="12" s="1"/>
  <c r="LM32" i="12"/>
  <c r="LM39" i="12" s="1"/>
  <c r="FR11" i="12"/>
  <c r="AN149" i="12"/>
  <c r="MQ154" i="12"/>
  <c r="GH6" i="12"/>
  <c r="MP50" i="12"/>
  <c r="MA45" i="12"/>
  <c r="MA52" i="12" s="1"/>
  <c r="KH149" i="12"/>
  <c r="KH156" i="12" s="1"/>
  <c r="MP24" i="12"/>
  <c r="JD11" i="12"/>
  <c r="MB123" i="12"/>
  <c r="MB130" i="12" s="1"/>
  <c r="AM97" i="12"/>
  <c r="AM37" i="12"/>
  <c r="HL11" i="12"/>
  <c r="LM89" i="12"/>
  <c r="IA11" i="12"/>
  <c r="CF6" i="12"/>
  <c r="MA89" i="12"/>
  <c r="BC6" i="12"/>
  <c r="MQ115" i="12"/>
  <c r="MP141" i="12"/>
  <c r="AM154" i="12"/>
  <c r="AM156" i="12" s="1"/>
  <c r="LM154" i="12"/>
  <c r="MQ6" i="12"/>
  <c r="MA37" i="12"/>
  <c r="AN71" i="12"/>
  <c r="JT89" i="12"/>
  <c r="LL63" i="12"/>
  <c r="MQ50" i="12"/>
  <c r="MB110" i="12"/>
  <c r="MB117" i="12" s="1"/>
  <c r="KW141" i="12"/>
  <c r="JT32" i="12"/>
  <c r="JT39" i="12" s="1"/>
  <c r="MB141" i="12"/>
  <c r="AN62" i="12"/>
  <c r="MQ63" i="12"/>
  <c r="KH36" i="12"/>
  <c r="MQ149" i="12"/>
  <c r="MQ156" i="12" s="1"/>
  <c r="KI89" i="12"/>
  <c r="KH37" i="12"/>
  <c r="AM123" i="12"/>
  <c r="KW71" i="12"/>
  <c r="KW78" i="12" s="1"/>
  <c r="AM50" i="12"/>
  <c r="AM52" i="12" s="1"/>
  <c r="MP110" i="12"/>
  <c r="MP117" i="12" s="1"/>
  <c r="MQ119" i="12" s="1"/>
  <c r="AN24" i="12"/>
  <c r="MQ32" i="12"/>
  <c r="MQ39" i="12" s="1"/>
  <c r="AN115" i="12"/>
  <c r="KI6" i="12"/>
  <c r="KX6" i="12"/>
  <c r="KH19" i="12"/>
  <c r="KH26" i="12" s="1"/>
  <c r="LL102" i="12"/>
  <c r="KX19" i="12"/>
  <c r="KX26" i="12" s="1"/>
  <c r="JS123" i="12"/>
  <c r="JS130" i="12" s="1"/>
  <c r="JT132" i="12" s="1"/>
  <c r="KH102" i="12"/>
  <c r="KW115" i="12"/>
  <c r="LL19" i="12"/>
  <c r="LL26" i="12" s="1"/>
  <c r="MA102" i="12"/>
  <c r="JS115" i="12"/>
  <c r="LM6" i="12"/>
  <c r="AM24" i="12"/>
  <c r="JS45" i="12"/>
  <c r="JS52" i="12" s="1"/>
  <c r="DZ6" i="12"/>
  <c r="MP97" i="12"/>
  <c r="MP104" i="12" s="1"/>
  <c r="AM110" i="12"/>
  <c r="JT37" i="12"/>
  <c r="AN128" i="12"/>
  <c r="JS149" i="12"/>
  <c r="JS156" i="12" s="1"/>
  <c r="MP123" i="12"/>
  <c r="MP130" i="12" s="1"/>
  <c r="MQ123" i="12"/>
  <c r="MQ130" i="12" s="1"/>
  <c r="KX24" i="12"/>
  <c r="MB102" i="12"/>
  <c r="MB58" i="12"/>
  <c r="MB65" i="12" s="1"/>
  <c r="MP136" i="12"/>
  <c r="MP143" i="12" s="1"/>
  <c r="KI136" i="12"/>
  <c r="KI143" i="12" s="1"/>
  <c r="KW97" i="12"/>
  <c r="KW104" i="12" s="1"/>
  <c r="JS102" i="12"/>
  <c r="MB154" i="12"/>
  <c r="JE6" i="12"/>
  <c r="JS6" i="12"/>
  <c r="LL154" i="12"/>
  <c r="MQ136" i="12"/>
  <c r="MQ143" i="12" s="1"/>
  <c r="JS84" i="12"/>
  <c r="JS91" i="12" s="1"/>
  <c r="FC11" i="12"/>
  <c r="KX149" i="12"/>
  <c r="KX156" i="12" s="1"/>
  <c r="KI149" i="12"/>
  <c r="KI156" i="12" s="1"/>
  <c r="MA24" i="12"/>
  <c r="KX128" i="12"/>
  <c r="KW89" i="12"/>
  <c r="DY11" i="12"/>
  <c r="MA76" i="12"/>
  <c r="JS97" i="12"/>
  <c r="JS104" i="12" s="1"/>
  <c r="KI154" i="12"/>
  <c r="AN32" i="12"/>
  <c r="KH45" i="12"/>
  <c r="KH52" i="12" s="1"/>
  <c r="JT141" i="12"/>
  <c r="JT115" i="12"/>
  <c r="AM141" i="12"/>
  <c r="KI58" i="12"/>
  <c r="KI65" i="12" s="1"/>
  <c r="BR6" i="12"/>
  <c r="MQ128" i="12"/>
  <c r="MA115" i="12"/>
  <c r="KW32" i="12"/>
  <c r="KW39" i="12" s="1"/>
  <c r="DK11" i="12"/>
  <c r="MB45" i="12"/>
  <c r="MB52" i="12" s="1"/>
  <c r="MB97" i="12"/>
  <c r="MB104" i="12" s="1"/>
  <c r="KH136" i="12"/>
  <c r="KH143" i="12" s="1"/>
  <c r="LM97" i="12"/>
  <c r="LM104" i="12" s="1"/>
  <c r="MA128" i="12"/>
  <c r="LL123" i="12"/>
  <c r="LL130" i="12" s="1"/>
  <c r="LM132" i="12" s="1"/>
  <c r="AN37" i="12"/>
  <c r="GG11" i="12"/>
  <c r="MP84" i="12"/>
  <c r="MP91" i="12" s="1"/>
  <c r="MP11" i="12"/>
  <c r="JS71" i="12"/>
  <c r="JS78" i="12" s="1"/>
  <c r="KH6" i="12"/>
  <c r="KH76" i="12"/>
  <c r="JT110" i="12"/>
  <c r="JT117" i="12" s="1"/>
  <c r="BB11" i="12"/>
  <c r="BB13" i="12" s="1"/>
  <c r="KW84" i="12"/>
  <c r="KW91" i="12" s="1"/>
  <c r="EO11" i="12"/>
  <c r="LM37" i="12"/>
  <c r="MA32" i="12"/>
  <c r="MA39" i="12" s="1"/>
  <c r="AN136" i="12"/>
  <c r="KH32" i="12"/>
  <c r="KH39" i="12" s="1"/>
  <c r="AM128" i="12"/>
  <c r="JT6" i="12"/>
  <c r="MP19" i="12"/>
  <c r="MP26" i="12" s="1"/>
  <c r="AN89" i="12"/>
  <c r="JT11" i="12"/>
  <c r="LM19" i="12"/>
  <c r="LM26" i="12" s="1"/>
  <c r="MA58" i="12"/>
  <c r="MA65" i="12" s="1"/>
  <c r="LL50" i="12"/>
  <c r="LL97" i="12"/>
  <c r="LL104" i="12" s="1"/>
  <c r="KW37" i="12"/>
  <c r="GW11" i="12"/>
  <c r="LM102" i="12"/>
  <c r="KH154" i="12"/>
  <c r="KH63" i="12"/>
  <c r="MB11" i="12"/>
  <c r="LL71" i="12"/>
  <c r="LL78" i="12" s="1"/>
  <c r="MB89" i="12"/>
  <c r="JS76" i="12"/>
  <c r="AM76" i="12"/>
  <c r="MA154" i="12"/>
  <c r="LL115" i="12"/>
  <c r="JS141" i="12"/>
  <c r="MA6" i="12"/>
  <c r="IO11" i="12"/>
  <c r="AN58" i="12"/>
  <c r="AN6" i="12"/>
  <c r="BQ11" i="12"/>
  <c r="KX71" i="12"/>
  <c r="KX78" i="12" s="1"/>
  <c r="KX50" i="12"/>
  <c r="KW102" i="12"/>
  <c r="KH11" i="12"/>
  <c r="KW19" i="12"/>
  <c r="KW26" i="12" s="1"/>
  <c r="KX141" i="12"/>
  <c r="KX115" i="12"/>
  <c r="KH123" i="12"/>
  <c r="KH130" i="12" s="1"/>
  <c r="LL84" i="12"/>
  <c r="LL91" i="12" s="1"/>
  <c r="KI24" i="12"/>
  <c r="KI63" i="12"/>
  <c r="JS154" i="12"/>
  <c r="MP58" i="12"/>
  <c r="MP65" i="12" s="1"/>
  <c r="AM71" i="12"/>
  <c r="LM114" i="12"/>
  <c r="MB32" i="12"/>
  <c r="MB39" i="12" s="1"/>
  <c r="AN84" i="12"/>
  <c r="MP128" i="12"/>
  <c r="MB76" i="12"/>
  <c r="KW149" i="12"/>
  <c r="KW156" i="12" s="1"/>
  <c r="KW63" i="12"/>
  <c r="AM19" i="12"/>
  <c r="KX110" i="12"/>
  <c r="KX117" i="12" s="1"/>
  <c r="KX118" i="12" s="1"/>
  <c r="LM84" i="12"/>
  <c r="LM91" i="12" s="1"/>
  <c r="FD6" i="12"/>
  <c r="KI45" i="12"/>
  <c r="KI52" i="12" s="1"/>
  <c r="KH84" i="12"/>
  <c r="KH91" i="12" s="1"/>
  <c r="KI115" i="12"/>
  <c r="MP154" i="12"/>
  <c r="LL128" i="12"/>
  <c r="MA97" i="12"/>
  <c r="MA104" i="12" s="1"/>
  <c r="DK6" i="12"/>
  <c r="KW45" i="12"/>
  <c r="KW52" i="12" s="1"/>
  <c r="JS37" i="12"/>
  <c r="AN110" i="12"/>
  <c r="DJ11" i="12"/>
  <c r="LM58" i="12"/>
  <c r="LM65" i="12" s="1"/>
  <c r="MB63" i="12"/>
  <c r="MB6" i="12"/>
  <c r="HK11" i="12"/>
  <c r="AM6" i="12"/>
  <c r="CU11" i="12"/>
  <c r="KI19" i="12"/>
  <c r="KI26" i="12" s="1"/>
  <c r="CU6" i="12"/>
  <c r="LL24" i="12"/>
  <c r="JT136" i="12"/>
  <c r="JT143" i="12" s="1"/>
  <c r="FD11" i="12"/>
  <c r="BC11" i="12"/>
  <c r="MA63" i="12"/>
  <c r="MA50" i="12"/>
  <c r="CF11" i="12"/>
  <c r="AM11" i="12"/>
  <c r="JT97" i="12"/>
  <c r="JT104" i="12" s="1"/>
  <c r="GG6" i="12"/>
  <c r="AM84" i="12"/>
  <c r="GW6" i="12"/>
  <c r="MB115" i="12"/>
  <c r="MQ88" i="12"/>
  <c r="LM128" i="12"/>
  <c r="MA71" i="12"/>
  <c r="MA78" i="12" s="1"/>
  <c r="KI50" i="12"/>
  <c r="JS101" i="12"/>
  <c r="JT63" i="12"/>
  <c r="KX58" i="12"/>
  <c r="KX65" i="12" s="1"/>
  <c r="AM115" i="12"/>
  <c r="KX11" i="12"/>
  <c r="AM102" i="12"/>
  <c r="AM32" i="12"/>
  <c r="LL89" i="12"/>
  <c r="LM110" i="12"/>
  <c r="LM117" i="12" s="1"/>
  <c r="LL149" i="12"/>
  <c r="LL156" i="12" s="1"/>
  <c r="JS50" i="12"/>
  <c r="JS110" i="12"/>
  <c r="JS117" i="12" s="1"/>
  <c r="MA149" i="12"/>
  <c r="MA156" i="12" s="1"/>
  <c r="MB19" i="12"/>
  <c r="MB26" i="12" s="1"/>
  <c r="MP71" i="12"/>
  <c r="MP78" i="12" s="1"/>
  <c r="KI128" i="12"/>
  <c r="MQ58" i="12"/>
  <c r="MQ65" i="12" s="1"/>
  <c r="IP11" i="12"/>
  <c r="KI141" i="12"/>
  <c r="MQ11" i="12"/>
  <c r="BQ6" i="12"/>
  <c r="LL6" i="12"/>
  <c r="MA110" i="12"/>
  <c r="MA117" i="12" s="1"/>
  <c r="MA136" i="12"/>
  <c r="MA143" i="12" s="1"/>
  <c r="MB50" i="12"/>
  <c r="LM141" i="12"/>
  <c r="KX37" i="12"/>
  <c r="AN123" i="12"/>
  <c r="KI110" i="12"/>
  <c r="KI117" i="12" s="1"/>
  <c r="MQ97" i="12"/>
  <c r="MQ104" i="12" s="1"/>
  <c r="JS63" i="12"/>
  <c r="KH24" i="12"/>
  <c r="KX32" i="12"/>
  <c r="KX39" i="12" s="1"/>
  <c r="LL141" i="12"/>
  <c r="IO6" i="12"/>
  <c r="LM136" i="12"/>
  <c r="LM143" i="12" s="1"/>
  <c r="LM145" i="12" s="1"/>
  <c r="EO6" i="12"/>
  <c r="MB128" i="12"/>
  <c r="KX45" i="12"/>
  <c r="KX52" i="12" s="1"/>
  <c r="KW76" i="12"/>
  <c r="JS58" i="12"/>
  <c r="JS65" i="12" s="1"/>
  <c r="KW128" i="12"/>
  <c r="AN141" i="12"/>
  <c r="LM115" i="12"/>
  <c r="KW154" i="12"/>
  <c r="LM63" i="12"/>
  <c r="JS24" i="12"/>
  <c r="MP102" i="12"/>
  <c r="KI97" i="12"/>
  <c r="KI104" i="12" s="1"/>
  <c r="JT84" i="12"/>
  <c r="JT91" i="12" s="1"/>
  <c r="JT45" i="12"/>
  <c r="JT52" i="12" s="1"/>
  <c r="LM50" i="12"/>
  <c r="MB84" i="12"/>
  <c r="MB91" i="12" s="1"/>
  <c r="MB92" i="12" s="1"/>
  <c r="GV6" i="12"/>
  <c r="KX140" i="12"/>
  <c r="FS6" i="12"/>
  <c r="JS136" i="12"/>
  <c r="JS143" i="12" s="1"/>
  <c r="JT58" i="12"/>
  <c r="JT65" i="12" s="1"/>
  <c r="LM76" i="12"/>
  <c r="KW50" i="12"/>
  <c r="MP45" i="12"/>
  <c r="MP52" i="12" s="1"/>
  <c r="MA11" i="12"/>
  <c r="GH11" i="12"/>
  <c r="KI76" i="12"/>
  <c r="KW123" i="12"/>
  <c r="KW130" i="12" s="1"/>
  <c r="MQ19" i="12"/>
  <c r="MQ26" i="12" s="1"/>
  <c r="GV11" i="12"/>
  <c r="LM71" i="12"/>
  <c r="LM78" i="12" s="1"/>
  <c r="JT128" i="12"/>
  <c r="Y11" i="12"/>
  <c r="X11" i="12"/>
  <c r="X6" i="12"/>
  <c r="Y6" i="12"/>
  <c r="AE33" i="9"/>
  <c r="AN26" i="12" l="1"/>
  <c r="HL15" i="12"/>
  <c r="HL14" i="12"/>
  <c r="IA14" i="12"/>
  <c r="IA15" i="12"/>
  <c r="KI66" i="12"/>
  <c r="HK160" i="12"/>
  <c r="HM160" i="12" s="1"/>
  <c r="HN161" i="12" s="1"/>
  <c r="HZ160" i="12"/>
  <c r="IB160" i="12" s="1"/>
  <c r="IC161" i="12" s="1"/>
  <c r="LL13" i="12"/>
  <c r="FS13" i="12"/>
  <c r="FS160" i="12" s="1"/>
  <c r="FT160" i="12" s="1"/>
  <c r="MB13" i="12"/>
  <c r="MB160" i="12" s="1"/>
  <c r="IO13" i="12"/>
  <c r="IO160" i="12" s="1"/>
  <c r="BR13" i="12"/>
  <c r="BR160" i="12" s="1"/>
  <c r="GV13" i="12"/>
  <c r="GV160" i="12" s="1"/>
  <c r="LM13" i="12"/>
  <c r="LM160" i="12" s="1"/>
  <c r="KX13" i="12"/>
  <c r="KX15" i="12" s="1"/>
  <c r="FC13" i="12"/>
  <c r="FC160" i="12" s="1"/>
  <c r="JS13" i="12"/>
  <c r="JS160" i="12" s="1"/>
  <c r="GW13" i="12"/>
  <c r="GW160" i="12" s="1"/>
  <c r="MA13" i="12"/>
  <c r="MA160" i="12" s="1"/>
  <c r="JE13" i="12"/>
  <c r="JE160" i="12" s="1"/>
  <c r="KI13" i="12"/>
  <c r="KI160" i="12" s="1"/>
  <c r="IP13" i="12"/>
  <c r="IP160" i="12" s="1"/>
  <c r="DZ13" i="12"/>
  <c r="DZ160" i="12" s="1"/>
  <c r="EA160" i="12" s="1"/>
  <c r="FD13" i="12"/>
  <c r="FD160" i="12" s="1"/>
  <c r="JT13" i="12"/>
  <c r="JT160" i="12" s="1"/>
  <c r="CF13" i="12"/>
  <c r="CF160" i="12" s="1"/>
  <c r="JD13" i="12"/>
  <c r="JD160" i="12" s="1"/>
  <c r="AJ262" i="12"/>
  <c r="EO13" i="12"/>
  <c r="EO160" i="12" s="1"/>
  <c r="EP160" i="12" s="1"/>
  <c r="GG13" i="12"/>
  <c r="GG160" i="12" s="1"/>
  <c r="CU13" i="12"/>
  <c r="CU160" i="12" s="1"/>
  <c r="KH13" i="12"/>
  <c r="KH160" i="12" s="1"/>
  <c r="GH13" i="12"/>
  <c r="GH160" i="12" s="1"/>
  <c r="BQ13" i="12"/>
  <c r="BQ160" i="12" s="1"/>
  <c r="DK13" i="12"/>
  <c r="DK14" i="12" s="1"/>
  <c r="MQ13" i="12"/>
  <c r="MQ160" i="12" s="1"/>
  <c r="MR160" i="12" s="1"/>
  <c r="AJ260" i="12"/>
  <c r="AJ239" i="12"/>
  <c r="AY262" i="12"/>
  <c r="AY226" i="12"/>
  <c r="AJ254" i="12"/>
  <c r="AJ238" i="12"/>
  <c r="AJ237" i="12"/>
  <c r="AJ225" i="12"/>
  <c r="AJ261" i="12"/>
  <c r="LM66" i="12"/>
  <c r="BC13" i="12"/>
  <c r="BC14" i="12" s="1"/>
  <c r="AN53" i="12"/>
  <c r="AN54" i="12"/>
  <c r="AM13" i="12"/>
  <c r="AJ226" i="12" s="1"/>
  <c r="AN156" i="12"/>
  <c r="AN157" i="12" s="1"/>
  <c r="AM65" i="12"/>
  <c r="AJ249" i="12" s="1"/>
  <c r="AM104" i="12"/>
  <c r="AN106" i="12" s="1"/>
  <c r="AN130" i="12"/>
  <c r="AJ242" i="12" s="1"/>
  <c r="AN13" i="12"/>
  <c r="AJ234" i="12" s="1"/>
  <c r="AM130" i="12"/>
  <c r="AJ217" i="12" s="1"/>
  <c r="AM39" i="12"/>
  <c r="AJ252" i="12" s="1"/>
  <c r="AN65" i="12"/>
  <c r="AJ224" i="12" s="1"/>
  <c r="AM91" i="12"/>
  <c r="AJ243" i="12" s="1"/>
  <c r="AN117" i="12"/>
  <c r="AJ244" i="12" s="1"/>
  <c r="AN78" i="12"/>
  <c r="AJ247" i="12" s="1"/>
  <c r="AM78" i="12"/>
  <c r="AJ222" i="12" s="1"/>
  <c r="AM26" i="12"/>
  <c r="AN28" i="12" s="1"/>
  <c r="AN39" i="12"/>
  <c r="AJ227" i="12" s="1"/>
  <c r="AM117" i="12"/>
  <c r="AJ253" i="12" s="1"/>
  <c r="KX106" i="12"/>
  <c r="MQ158" i="12"/>
  <c r="KI119" i="12"/>
  <c r="MQ40" i="12"/>
  <c r="KI79" i="12"/>
  <c r="LM53" i="12"/>
  <c r="LM41" i="12"/>
  <c r="KI158" i="12"/>
  <c r="JT158" i="12"/>
  <c r="JT27" i="12"/>
  <c r="JT28" i="12"/>
  <c r="KI53" i="12"/>
  <c r="MB131" i="12"/>
  <c r="MQ41" i="12"/>
  <c r="LM119" i="12"/>
  <c r="MQ157" i="12"/>
  <c r="KX145" i="12"/>
  <c r="KX144" i="12"/>
  <c r="MQ132" i="12"/>
  <c r="MB53" i="12"/>
  <c r="JT157" i="12"/>
  <c r="JT41" i="12"/>
  <c r="MB28" i="12"/>
  <c r="KI106" i="12"/>
  <c r="KX67" i="12"/>
  <c r="LM40" i="12"/>
  <c r="KI157" i="12"/>
  <c r="LM27" i="12"/>
  <c r="MQ131" i="12"/>
  <c r="LM28" i="12"/>
  <c r="MB54" i="12"/>
  <c r="KI67" i="12"/>
  <c r="KI28" i="12"/>
  <c r="KX79" i="12"/>
  <c r="KX40" i="12"/>
  <c r="MQ145" i="12"/>
  <c r="MB132" i="12"/>
  <c r="LM131" i="12"/>
  <c r="JT93" i="12"/>
  <c r="KI145" i="12"/>
  <c r="KX105" i="12"/>
  <c r="MQ118" i="12"/>
  <c r="DZ15" i="12"/>
  <c r="MQ144" i="12"/>
  <c r="JT53" i="12"/>
  <c r="MQ106" i="12"/>
  <c r="JT40" i="12"/>
  <c r="KI27" i="12"/>
  <c r="LM67" i="12"/>
  <c r="KX80" i="12"/>
  <c r="JT131" i="12"/>
  <c r="JT54" i="12"/>
  <c r="JT106" i="12"/>
  <c r="KI144" i="12"/>
  <c r="JT92" i="12"/>
  <c r="MQ105" i="12"/>
  <c r="KI118" i="12"/>
  <c r="AN143" i="12"/>
  <c r="AJ257" i="12" s="1"/>
  <c r="KX41" i="12"/>
  <c r="MB157" i="12"/>
  <c r="MB158" i="12"/>
  <c r="JT118" i="12"/>
  <c r="JT119" i="12"/>
  <c r="MQ67" i="12"/>
  <c r="MQ66" i="12"/>
  <c r="LM80" i="12"/>
  <c r="LM79" i="12"/>
  <c r="LM105" i="12"/>
  <c r="LM106" i="12"/>
  <c r="LM144" i="12"/>
  <c r="IP14" i="12"/>
  <c r="MB119" i="12"/>
  <c r="MB118" i="12"/>
  <c r="KI41" i="12"/>
  <c r="KI40" i="12"/>
  <c r="LM14" i="12"/>
  <c r="KX54" i="12"/>
  <c r="KX53" i="12"/>
  <c r="MQ53" i="12"/>
  <c r="MQ54" i="12"/>
  <c r="MB27" i="12"/>
  <c r="KX27" i="12"/>
  <c r="KX28" i="12"/>
  <c r="MB93" i="12"/>
  <c r="LM158" i="12"/>
  <c r="LM157" i="12"/>
  <c r="MB105" i="12"/>
  <c r="MB106" i="12"/>
  <c r="MB66" i="12"/>
  <c r="MB67" i="12"/>
  <c r="KI15" i="12"/>
  <c r="JT67" i="12"/>
  <c r="JT66" i="12"/>
  <c r="KI54" i="12"/>
  <c r="MB80" i="12"/>
  <c r="MB79" i="12"/>
  <c r="LM118" i="12"/>
  <c r="JT105" i="12"/>
  <c r="MB41" i="12"/>
  <c r="MB40" i="12"/>
  <c r="JT79" i="12"/>
  <c r="JT80" i="12"/>
  <c r="JT144" i="12"/>
  <c r="JT145" i="12"/>
  <c r="KX158" i="12"/>
  <c r="KX157" i="12"/>
  <c r="AN91" i="12"/>
  <c r="AJ265" i="12" s="1"/>
  <c r="MQ92" i="12"/>
  <c r="MQ93" i="12"/>
  <c r="FS15" i="12"/>
  <c r="KI93" i="12"/>
  <c r="KI92" i="12"/>
  <c r="MQ28" i="12"/>
  <c r="MQ27" i="12"/>
  <c r="KX93" i="12"/>
  <c r="KX92" i="12"/>
  <c r="KX132" i="12"/>
  <c r="KX131" i="12"/>
  <c r="KI105" i="12"/>
  <c r="KX66" i="12"/>
  <c r="MQ80" i="12"/>
  <c r="MQ79" i="12"/>
  <c r="KX119" i="12"/>
  <c r="LM93" i="12"/>
  <c r="LM92" i="12"/>
  <c r="MB145" i="12"/>
  <c r="MB144" i="12"/>
  <c r="KI132" i="12"/>
  <c r="KI131" i="12"/>
  <c r="X13" i="12"/>
  <c r="Y13" i="12"/>
  <c r="AE34" i="9"/>
  <c r="KX160" i="12" l="1"/>
  <c r="KY160" i="12" s="1"/>
  <c r="KZ161" i="12" s="1"/>
  <c r="EO14" i="12"/>
  <c r="EO15" i="12"/>
  <c r="MB15" i="12"/>
  <c r="GW14" i="12"/>
  <c r="LM15" i="12"/>
  <c r="MB14" i="12"/>
  <c r="GH14" i="12"/>
  <c r="GW15" i="12"/>
  <c r="GH15" i="12"/>
  <c r="KI14" i="12"/>
  <c r="LL160" i="12"/>
  <c r="LN160" i="12" s="1"/>
  <c r="FS14" i="12"/>
  <c r="JE15" i="12"/>
  <c r="BR15" i="12"/>
  <c r="MQ14" i="12"/>
  <c r="KX14" i="12"/>
  <c r="IC162" i="12"/>
  <c r="HN162" i="12"/>
  <c r="IQ160" i="12"/>
  <c r="IR161" i="12" s="1"/>
  <c r="FD15" i="12"/>
  <c r="IP15" i="12"/>
  <c r="DK15" i="12"/>
  <c r="FE160" i="12"/>
  <c r="FF161" i="12" s="1"/>
  <c r="AN14" i="12"/>
  <c r="MQ15" i="12"/>
  <c r="JT14" i="12"/>
  <c r="DZ14" i="12"/>
  <c r="FD14" i="12"/>
  <c r="GI160" i="12"/>
  <c r="GJ161" i="12" s="1"/>
  <c r="EB162" i="12"/>
  <c r="EB161" i="12"/>
  <c r="MS161" i="12"/>
  <c r="MS162" i="12"/>
  <c r="EQ162" i="12"/>
  <c r="EQ161" i="12"/>
  <c r="KJ160" i="12"/>
  <c r="MC160" i="12"/>
  <c r="JF160" i="12"/>
  <c r="JU160" i="12"/>
  <c r="GX160" i="12"/>
  <c r="FU161" i="12"/>
  <c r="FU162" i="12"/>
  <c r="BR14" i="12"/>
  <c r="JT15" i="12"/>
  <c r="JE14" i="12"/>
  <c r="DK160" i="12"/>
  <c r="DL160" i="12" s="1"/>
  <c r="BS160" i="12"/>
  <c r="AJ259" i="12"/>
  <c r="BC15" i="12"/>
  <c r="AN158" i="12"/>
  <c r="AN105" i="12"/>
  <c r="AJ218" i="12"/>
  <c r="AJ231" i="12"/>
  <c r="AJ250" i="12"/>
  <c r="AJ256" i="12"/>
  <c r="AJ219" i="12"/>
  <c r="AJ228" i="12"/>
  <c r="AJ251" i="12"/>
  <c r="AJ230" i="12"/>
  <c r="AY251" i="12"/>
  <c r="AJ233" i="12"/>
  <c r="AJ245" i="12"/>
  <c r="AY237" i="12"/>
  <c r="AJ246" i="12"/>
  <c r="AJ263" i="12"/>
  <c r="AJ235" i="12"/>
  <c r="AN15" i="12"/>
  <c r="AJ264" i="12"/>
  <c r="AJ240" i="12"/>
  <c r="AJ221" i="12"/>
  <c r="AJ255" i="12"/>
  <c r="AJ223" i="12"/>
  <c r="AN131" i="12"/>
  <c r="AN67" i="12"/>
  <c r="AN119" i="12"/>
  <c r="AN40" i="12"/>
  <c r="AN93" i="12"/>
  <c r="AN79" i="12"/>
  <c r="AN41" i="12"/>
  <c r="AN118" i="12"/>
  <c r="AN80" i="12"/>
  <c r="AN66" i="12"/>
  <c r="AN132" i="12"/>
  <c r="AN27" i="12"/>
  <c r="AN92" i="12"/>
  <c r="Y15" i="12"/>
  <c r="Y14" i="12"/>
  <c r="AE35" i="9"/>
  <c r="KZ162" i="12" l="1"/>
  <c r="IR162" i="12"/>
  <c r="FF162" i="12"/>
  <c r="GJ162" i="12"/>
  <c r="JV162" i="12"/>
  <c r="JV161" i="12"/>
  <c r="LO161" i="12"/>
  <c r="LO162" i="12"/>
  <c r="JG161" i="12"/>
  <c r="JG162" i="12"/>
  <c r="BT162" i="12"/>
  <c r="BT161" i="12"/>
  <c r="DM161" i="12"/>
  <c r="DM162" i="12"/>
  <c r="MD162" i="12"/>
  <c r="MD161" i="12"/>
  <c r="KK162" i="12"/>
  <c r="KK161" i="12"/>
  <c r="GY162" i="12"/>
  <c r="GY161" i="12"/>
  <c r="AE36" i="9"/>
  <c r="AE37" i="9" l="1"/>
  <c r="AE38" i="9" l="1"/>
  <c r="AE39" i="9" l="1"/>
  <c r="AE40" i="9" l="1"/>
  <c r="AE41" i="9" l="1"/>
  <c r="AE42" i="9" l="1"/>
  <c r="AE43" i="9" l="1"/>
  <c r="AE44" i="9" l="1"/>
  <c r="AE45" i="9" l="1"/>
  <c r="AE46" i="9" l="1"/>
  <c r="AE47" i="9" l="1"/>
  <c r="AE48" i="9" l="1"/>
  <c r="AE49" i="9" l="1"/>
  <c r="AE50" i="9" l="1"/>
  <c r="AE51" i="9" l="1"/>
  <c r="AE52" i="9" l="1"/>
  <c r="AE53" i="9" l="1"/>
  <c r="AE54" i="9" l="1"/>
  <c r="AE55" i="9" l="1"/>
  <c r="AE56" i="9" l="1"/>
  <c r="AE57" i="9" l="1"/>
  <c r="AE58" i="9" l="1"/>
  <c r="AE59" i="9" l="1"/>
  <c r="AE60" i="9" l="1"/>
  <c r="AE61" i="9" l="1"/>
  <c r="AE62" i="9" l="1"/>
  <c r="AE63" i="9" l="1"/>
  <c r="AE64" i="9" l="1"/>
  <c r="AE65" i="9" l="1"/>
  <c r="AE66" i="9" l="1"/>
  <c r="AE67" i="9" l="1"/>
  <c r="AE68" i="9" l="1"/>
  <c r="AE69" i="9" l="1"/>
  <c r="AE70" i="9" l="1"/>
  <c r="AE71" i="9" l="1"/>
  <c r="AE72" i="9" l="1"/>
  <c r="AE73" i="9" l="1"/>
  <c r="AE74" i="9" l="1"/>
  <c r="AE75" i="9" l="1"/>
  <c r="AE76" i="9" l="1"/>
  <c r="AE77" i="9" l="1"/>
  <c r="AE78" i="9" l="1"/>
  <c r="AE79" i="9" l="1"/>
  <c r="AE80" i="9" l="1"/>
  <c r="AE81" i="9" l="1"/>
  <c r="AE82" i="9" l="1"/>
  <c r="AE83" i="9" l="1"/>
  <c r="AE84" i="9" l="1"/>
  <c r="AE85" i="9" l="1"/>
  <c r="AE86" i="9" l="1"/>
  <c r="AE87" i="9" l="1"/>
  <c r="AE88" i="9" l="1"/>
  <c r="AE89" i="9" l="1"/>
  <c r="AE90" i="9" l="1"/>
  <c r="AE91" i="9" l="1"/>
  <c r="AE92" i="9" l="1"/>
  <c r="AE93" i="9" l="1"/>
  <c r="AE94" i="9" l="1"/>
  <c r="AE95" i="9" l="1"/>
  <c r="AE96" i="9" l="1"/>
  <c r="AE97" i="9" l="1"/>
  <c r="AE98" i="9" l="1"/>
  <c r="AE99" i="9" l="1"/>
  <c r="AE100" i="9" l="1"/>
  <c r="AE101" i="9" l="1"/>
  <c r="AE102" i="9" l="1"/>
  <c r="AE103" i="9" l="1"/>
  <c r="AE104" i="9" l="1"/>
  <c r="AE105" i="9" l="1"/>
  <c r="AE106" i="9" l="1"/>
  <c r="AE107" i="9" l="1"/>
  <c r="AE108" i="9" l="1"/>
  <c r="AE109" i="9" l="1"/>
  <c r="AE110" i="9" l="1"/>
  <c r="AE111" i="9" l="1"/>
  <c r="AE112" i="9" l="1"/>
  <c r="AE113" i="9" l="1"/>
  <c r="AE114" i="9" l="1"/>
  <c r="AE115" i="9" l="1"/>
  <c r="AE116" i="9" l="1"/>
  <c r="AE117" i="9" l="1"/>
  <c r="AE118" i="9" l="1"/>
  <c r="AE119" i="9" l="1"/>
  <c r="AE120" i="9" l="1"/>
  <c r="AE121" i="9" l="1"/>
  <c r="AE122" i="9" l="1"/>
  <c r="AE123" i="9" l="1"/>
  <c r="AE124" i="9" l="1"/>
  <c r="AE125" i="9" l="1"/>
  <c r="AE126" i="9" l="1"/>
  <c r="AE127" i="9" l="1"/>
  <c r="AE128" i="9" l="1"/>
  <c r="AE129" i="9" l="1"/>
  <c r="AE130" i="9" l="1"/>
  <c r="AE131" i="9" l="1"/>
  <c r="AE132" i="9" l="1"/>
  <c r="AE133" i="9" l="1"/>
  <c r="AE134" i="9" l="1"/>
  <c r="AE135" i="9" l="1"/>
  <c r="AE136" i="9" l="1"/>
  <c r="AE137" i="9" l="1"/>
  <c r="AE138" i="9" l="1"/>
  <c r="AE139" i="9" l="1"/>
  <c r="AE140" i="9" l="1"/>
  <c r="AE141" i="9" l="1"/>
  <c r="AE142" i="9" l="1"/>
  <c r="AE143" i="9" l="1"/>
  <c r="AE144" i="9" l="1"/>
  <c r="AE145" i="9" l="1"/>
  <c r="AE146" i="9" l="1"/>
  <c r="AE147" i="9" l="1"/>
  <c r="AE148" i="9" l="1"/>
  <c r="AE149" i="9" l="1"/>
  <c r="AE150" i="9" l="1"/>
  <c r="AE151" i="9" l="1"/>
  <c r="AE152" i="9" l="1"/>
  <c r="AE153" i="9" l="1"/>
  <c r="AE154" i="9" l="1"/>
  <c r="AE155" i="9" l="1"/>
  <c r="AE156" i="9" l="1"/>
  <c r="AE157" i="9" l="1"/>
  <c r="AE158" i="9" l="1"/>
  <c r="AE159" i="9" l="1"/>
  <c r="AE160" i="9" l="1"/>
  <c r="AE161" i="9" l="1"/>
  <c r="AE162" i="9" l="1"/>
  <c r="AE163" i="9" l="1"/>
  <c r="AE164" i="9" l="1"/>
  <c r="AE165" i="9" l="1"/>
  <c r="AE166" i="9" l="1"/>
  <c r="AE167" i="9" l="1"/>
  <c r="AE168" i="9" l="1"/>
  <c r="AE169" i="9" l="1"/>
  <c r="AE170" i="9" l="1"/>
  <c r="AE171" i="9" l="1"/>
  <c r="AE172" i="9" l="1"/>
  <c r="AE173" i="9" l="1"/>
  <c r="AE174" i="9" l="1"/>
  <c r="AE175" i="9" l="1"/>
  <c r="AE176" i="9" l="1"/>
  <c r="AE177" i="9" l="1"/>
  <c r="AE178" i="9" l="1"/>
  <c r="AE179" i="9" l="1"/>
  <c r="AE180" i="9" l="1"/>
  <c r="AE181" i="9" l="1"/>
  <c r="AE182" i="9" l="1"/>
  <c r="AE183" i="9" l="1"/>
  <c r="AE184" i="9" l="1"/>
  <c r="AE185" i="9" l="1"/>
  <c r="AE186" i="9" l="1"/>
  <c r="AE187" i="9" l="1"/>
  <c r="AE188" i="9" l="1"/>
  <c r="AE189" i="9" l="1"/>
  <c r="AE190" i="9" l="1"/>
  <c r="AE191" i="9" l="1"/>
  <c r="AE192" i="9" l="1"/>
  <c r="AE193" i="9" l="1"/>
  <c r="AE194" i="9" l="1"/>
  <c r="AE195" i="9" l="1"/>
  <c r="AE196" i="9" l="1"/>
  <c r="AE197" i="9" l="1"/>
  <c r="AE198" i="9" l="1"/>
  <c r="AE199" i="9" l="1"/>
  <c r="AE200" i="9" l="1"/>
  <c r="AE201" i="9" l="1"/>
  <c r="AE202" i="9" l="1"/>
  <c r="AE203" i="9" l="1"/>
  <c r="AE204" i="9" l="1"/>
  <c r="AE205" i="9" l="1"/>
  <c r="AE206" i="9" l="1"/>
  <c r="AE207" i="9" l="1"/>
  <c r="AE208" i="9" l="1"/>
  <c r="AE209" i="9" l="1"/>
  <c r="AE210" i="9" l="1"/>
  <c r="AE211" i="9" l="1"/>
  <c r="AE212" i="9" l="1"/>
  <c r="AE213" i="9" l="1"/>
  <c r="AE214" i="9" l="1"/>
  <c r="AE215" i="9" l="1"/>
  <c r="AE216" i="9" l="1"/>
  <c r="AE217" i="9" l="1"/>
  <c r="AE218" i="9" l="1"/>
  <c r="AE219" i="9" l="1"/>
  <c r="AE220" i="9" l="1"/>
  <c r="AE221" i="9" l="1"/>
  <c r="AE222" i="9" l="1"/>
  <c r="AE223" i="9" l="1"/>
  <c r="AE224" i="9" l="1"/>
  <c r="AE225" i="9" l="1"/>
  <c r="AE226" i="9" l="1"/>
  <c r="AE227" i="9" l="1"/>
  <c r="AE228" i="9" l="1"/>
  <c r="AE229" i="9" l="1"/>
  <c r="AE230" i="9" l="1"/>
  <c r="AE231" i="9" l="1"/>
  <c r="AE232" i="9" l="1"/>
  <c r="AE233" i="9" l="1"/>
  <c r="AE234" i="9" l="1"/>
  <c r="AE235" i="9" l="1"/>
  <c r="AE236" i="9" l="1"/>
  <c r="AE237" i="9" l="1"/>
  <c r="AE238" i="9" l="1"/>
  <c r="AE239" i="9" l="1"/>
  <c r="AE240" i="9" l="1"/>
  <c r="AE241" i="9" l="1"/>
  <c r="AE242" i="9" l="1"/>
  <c r="AE243" i="9" l="1"/>
  <c r="AE244" i="9" l="1"/>
  <c r="AE245" i="9" l="1"/>
  <c r="AE246" i="9" l="1"/>
  <c r="AE247" i="9" l="1"/>
  <c r="AE248" i="9" l="1"/>
  <c r="AE249" i="9" l="1"/>
  <c r="AE250" i="9" l="1"/>
  <c r="AE251" i="9" l="1"/>
  <c r="AE252" i="9" l="1"/>
  <c r="AE253" i="9" l="1"/>
  <c r="AE254" i="9" l="1"/>
  <c r="AE255" i="9" l="1"/>
  <c r="AE256" i="9" l="1"/>
  <c r="AE257" i="9" l="1"/>
  <c r="AE258" i="9" l="1"/>
  <c r="AE259" i="9" l="1"/>
  <c r="AE260" i="9" l="1"/>
  <c r="AE261" i="9" l="1"/>
  <c r="AE262" i="9" l="1"/>
  <c r="AE263" i="9" l="1"/>
  <c r="AE264" i="9" l="1"/>
  <c r="AE265" i="9" l="1"/>
  <c r="AE266" i="9" l="1"/>
  <c r="AE267" i="9" l="1"/>
  <c r="AE268" i="9" l="1"/>
  <c r="AE269" i="9" l="1"/>
  <c r="AE270" i="9" l="1"/>
  <c r="AE271" i="9" l="1"/>
  <c r="AE272" i="9" l="1"/>
  <c r="AE273" i="9" l="1"/>
  <c r="AE274" i="9" l="1"/>
  <c r="AE275" i="9" l="1"/>
  <c r="AE276" i="9" l="1"/>
  <c r="AE277" i="9" l="1"/>
  <c r="AE278" i="9" l="1"/>
  <c r="AE279" i="9" l="1"/>
  <c r="AE280" i="9" l="1"/>
  <c r="AE281" i="9" l="1"/>
  <c r="AE282" i="9" l="1"/>
  <c r="AE283" i="9" l="1"/>
  <c r="AE284" i="9" l="1"/>
  <c r="AE285" i="9" l="1"/>
  <c r="AE286" i="9" l="1"/>
  <c r="AE287" i="9" l="1"/>
  <c r="AE288" i="9" l="1"/>
  <c r="AE289" i="9" l="1"/>
  <c r="AE290" i="9" l="1"/>
  <c r="AE291" i="9" l="1"/>
  <c r="AE292" i="9" l="1"/>
  <c r="AE293" i="9" l="1"/>
  <c r="AE294" i="9" l="1"/>
  <c r="AE295" i="9" l="1"/>
  <c r="AE296" i="9" l="1"/>
  <c r="AE297" i="9" l="1"/>
  <c r="AE298" i="9" l="1"/>
  <c r="AE299" i="9" l="1"/>
  <c r="AE300" i="9" l="1"/>
  <c r="AE301" i="9" l="1"/>
  <c r="AE302" i="9" l="1"/>
  <c r="AE303" i="9" l="1"/>
  <c r="AE304" i="9" l="1"/>
  <c r="AE305" i="9" l="1"/>
  <c r="AE306" i="9" l="1"/>
  <c r="AE307" i="9" l="1"/>
  <c r="AE308" i="9" l="1"/>
  <c r="AE309" i="9" l="1"/>
  <c r="AE310" i="9" l="1"/>
  <c r="AE311" i="9" l="1"/>
  <c r="AE312" i="9" l="1"/>
  <c r="AE313" i="9" l="1"/>
  <c r="AE314" i="9" l="1"/>
  <c r="AE315" i="9" l="1"/>
  <c r="AE316" i="9" l="1"/>
  <c r="AE317" i="9" l="1"/>
  <c r="AE318" i="9" l="1"/>
  <c r="AE319" i="9" l="1"/>
  <c r="AE320" i="9" l="1"/>
  <c r="AE321" i="9" l="1"/>
  <c r="AE322" i="9" l="1"/>
  <c r="AE323" i="9" l="1"/>
  <c r="AE324" i="9" l="1"/>
  <c r="AE325" i="9" l="1"/>
  <c r="AE326" i="9" l="1"/>
  <c r="AE327" i="9" l="1"/>
  <c r="AE328" i="9" l="1"/>
  <c r="AE329" i="9" l="1"/>
  <c r="AE330" i="9" l="1"/>
  <c r="AE331" i="9" l="1"/>
  <c r="AE332" i="9" l="1"/>
  <c r="AE333" i="9" l="1"/>
  <c r="AE334" i="9" l="1"/>
  <c r="AE335" i="9" l="1"/>
  <c r="AE336" i="9" l="1"/>
  <c r="AE337" i="9" l="1"/>
  <c r="AE338" i="9" l="1"/>
  <c r="AE339" i="9" l="1"/>
  <c r="AE340" i="9" l="1"/>
  <c r="AE341" i="9" l="1"/>
  <c r="AE342" i="9" l="1"/>
  <c r="AE343" i="9" l="1"/>
  <c r="AE344" i="9" l="1"/>
  <c r="AE345" i="9" l="1"/>
  <c r="AE346" i="9" l="1"/>
  <c r="AE347" i="9" l="1"/>
  <c r="AE348" i="9" l="1"/>
  <c r="AE349" i="9" l="1"/>
  <c r="AE350" i="9" l="1"/>
  <c r="AE351" i="9" l="1"/>
  <c r="AE352" i="9" l="1"/>
  <c r="AE353" i="9" l="1"/>
  <c r="AE354" i="9" l="1"/>
  <c r="AE355" i="9" l="1"/>
  <c r="AE356" i="9" l="1"/>
  <c r="AE357" i="9" l="1"/>
  <c r="AE358" i="9" l="1"/>
  <c r="AE359" i="9" l="1"/>
  <c r="AE360" i="9" l="1"/>
  <c r="AE361" i="9" l="1"/>
  <c r="AE362" i="9" l="1"/>
  <c r="AE363" i="9" l="1"/>
  <c r="AE364" i="9" l="1"/>
  <c r="AE365" i="9" l="1"/>
  <c r="AE366" i="9" l="1"/>
  <c r="AE367" i="9" l="1"/>
  <c r="AE368" i="9" l="1"/>
  <c r="AE369" i="9" l="1"/>
  <c r="AE370" i="9" l="1"/>
  <c r="AE371" i="9" l="1"/>
  <c r="AE372" i="9" l="1"/>
  <c r="AE373" i="9" l="1"/>
  <c r="AE374" i="9" l="1"/>
  <c r="AE375" i="9" l="1"/>
  <c r="AE376" i="9" l="1"/>
  <c r="AE377" i="9" l="1"/>
  <c r="AE378" i="9" l="1"/>
  <c r="AE379" i="9" l="1"/>
  <c r="AE380" i="9" l="1"/>
  <c r="AE381" i="9" l="1"/>
  <c r="AE382" i="9" l="1"/>
  <c r="AE383" i="9" l="1"/>
  <c r="AE384" i="9" l="1"/>
  <c r="AE385" i="9" l="1"/>
  <c r="AE386" i="9" l="1"/>
  <c r="AE387" i="9" l="1"/>
  <c r="AE388" i="9" l="1"/>
  <c r="AE389" i="9" l="1"/>
  <c r="AE390" i="9" l="1"/>
  <c r="AE391" i="9" l="1"/>
  <c r="AE392" i="9" l="1"/>
  <c r="AE393" i="9" l="1"/>
  <c r="AE394" i="9" l="1"/>
  <c r="AE395" i="9" l="1"/>
  <c r="AE396" i="9" l="1"/>
  <c r="AE397" i="9" l="1"/>
  <c r="AE398" i="9" l="1"/>
  <c r="AE399" i="9" l="1"/>
  <c r="AE400" i="9" l="1"/>
  <c r="AE401" i="9" l="1"/>
  <c r="AE402" i="9" l="1"/>
  <c r="AE403" i="9" l="1"/>
  <c r="AE404" i="9" l="1"/>
  <c r="AE405" i="9" l="1"/>
  <c r="AE406" i="9" l="1"/>
  <c r="AE407" i="9" l="1"/>
  <c r="AE408" i="9" l="1"/>
  <c r="AE409" i="9" l="1"/>
  <c r="AE410" i="9" l="1"/>
  <c r="AE411" i="9" l="1"/>
  <c r="AE412" i="9" l="1"/>
  <c r="AE413" i="9" l="1"/>
  <c r="AE414" i="9" l="1"/>
  <c r="AE415" i="9" l="1"/>
  <c r="AE416" i="9" l="1"/>
  <c r="AE417" i="9" l="1"/>
  <c r="AE418" i="9" l="1"/>
  <c r="AE419" i="9" l="1"/>
  <c r="AE420" i="9" l="1"/>
  <c r="AE421" i="9" l="1"/>
  <c r="AE422" i="9" l="1"/>
  <c r="AE423" i="9" l="1"/>
  <c r="AE424" i="9" l="1"/>
  <c r="AE425" i="9" l="1"/>
  <c r="AE426" i="9" l="1"/>
  <c r="AE427" i="9" l="1"/>
  <c r="AE428" i="9" l="1"/>
  <c r="AE429" i="9" l="1"/>
  <c r="AE430" i="9" l="1"/>
  <c r="AE431" i="9" l="1"/>
  <c r="AE432" i="9" l="1"/>
  <c r="AE433" i="9" l="1"/>
  <c r="AE434" i="9" l="1"/>
  <c r="AE435" i="9" l="1"/>
  <c r="AE436" i="9" l="1"/>
  <c r="AE437" i="9" l="1"/>
  <c r="AE438" i="9" l="1"/>
  <c r="AE439" i="9" l="1"/>
  <c r="AE440" i="9" l="1"/>
  <c r="AE441" i="9" l="1"/>
  <c r="AE442" i="9" l="1"/>
  <c r="AE443" i="9" l="1"/>
  <c r="AE444" i="9" l="1"/>
  <c r="AE445" i="9" l="1"/>
  <c r="AE446" i="9" l="1"/>
  <c r="AE447" i="9" l="1"/>
  <c r="AE448" i="9" l="1"/>
  <c r="AE449" i="9" l="1"/>
  <c r="AE450" i="9" l="1"/>
  <c r="AE451" i="9" l="1"/>
  <c r="AE452" i="9" l="1"/>
  <c r="AE453" i="9" l="1"/>
  <c r="AE454" i="9" l="1"/>
  <c r="AE455" i="9" l="1"/>
  <c r="AE456" i="9" l="1"/>
  <c r="AE457" i="9" l="1"/>
  <c r="AE458" i="9" l="1"/>
  <c r="AE459" i="9" l="1"/>
  <c r="AE460" i="9" l="1"/>
  <c r="AE461" i="9" l="1"/>
  <c r="AE462" i="9" l="1"/>
  <c r="AE463" i="9" l="1"/>
  <c r="AE464" i="9" l="1"/>
  <c r="AE465" i="9" l="1"/>
  <c r="AE466" i="9" l="1"/>
  <c r="AE467" i="9" l="1"/>
  <c r="AE468" i="9" l="1"/>
  <c r="AE469" i="9" l="1"/>
  <c r="AE470" i="9" l="1"/>
  <c r="AE471" i="9" l="1"/>
  <c r="AE472" i="9" l="1"/>
  <c r="AE473" i="9" l="1"/>
  <c r="AE474" i="9" l="1"/>
  <c r="AE475" i="9" l="1"/>
  <c r="AE476" i="9" l="1"/>
  <c r="AE477" i="9" l="1"/>
  <c r="AE478" i="9" l="1"/>
  <c r="AE479" i="9" l="1"/>
  <c r="AE480" i="9" l="1"/>
  <c r="AE481" i="9" l="1"/>
  <c r="AE482" i="9" l="1"/>
  <c r="AE483" i="9" l="1"/>
  <c r="AE484" i="9" l="1"/>
  <c r="AE485" i="9" l="1"/>
  <c r="AE486" i="9" l="1"/>
  <c r="AE487" i="9" l="1"/>
  <c r="AE488" i="9" l="1"/>
  <c r="AE489" i="9" l="1"/>
  <c r="AE490" i="9" l="1"/>
  <c r="AE491" i="9" l="1"/>
  <c r="AE492" i="9" l="1"/>
  <c r="AE493" i="9" l="1"/>
  <c r="AE494" i="9" l="1"/>
  <c r="AE495" i="9" l="1"/>
  <c r="AE496" i="9" l="1"/>
  <c r="AE497" i="9" l="1"/>
  <c r="AE498" i="9" l="1"/>
  <c r="AE499" i="9" l="1"/>
  <c r="AE500" i="9" l="1"/>
  <c r="AE501" i="9" l="1"/>
  <c r="AE502" i="9" l="1"/>
  <c r="AE503" i="9" l="1"/>
  <c r="AE504" i="9" l="1"/>
  <c r="AE505" i="9" l="1"/>
  <c r="AE506" i="9" l="1"/>
  <c r="AE507" i="9" l="1"/>
  <c r="AE508" i="9" l="1"/>
  <c r="AE509" i="9" l="1"/>
  <c r="AE510" i="9" l="1"/>
  <c r="AE511" i="9" l="1"/>
  <c r="AE512" i="9" l="1"/>
  <c r="AE513" i="9" l="1"/>
  <c r="AE514" i="9" l="1"/>
  <c r="AE515" i="9" l="1"/>
  <c r="AE516" i="9" l="1"/>
  <c r="AE517" i="9" l="1"/>
  <c r="AE518" i="9" l="1"/>
  <c r="AE519" i="9" l="1"/>
  <c r="AE520" i="9" l="1"/>
  <c r="AE521" i="9" l="1"/>
  <c r="AE522" i="9" l="1"/>
  <c r="AE523" i="9" l="1"/>
  <c r="AE524" i="9" l="1"/>
  <c r="AE525" i="9" l="1"/>
  <c r="AE526" i="9" l="1"/>
  <c r="AE527" i="9" l="1"/>
  <c r="AE528" i="9" l="1"/>
  <c r="AE529" i="9" l="1"/>
  <c r="AE530" i="9" l="1"/>
  <c r="AE531" i="9" l="1"/>
  <c r="AE532" i="9" l="1"/>
  <c r="AE533" i="9" l="1"/>
  <c r="AE534" i="9" l="1"/>
  <c r="AE535" i="9" l="1"/>
  <c r="AE536" i="9" l="1"/>
  <c r="AE537" i="9" l="1"/>
  <c r="AE538" i="9" l="1"/>
  <c r="AE539" i="9" l="1"/>
  <c r="AE540" i="9" l="1"/>
  <c r="AE541" i="9" l="1"/>
  <c r="AE542" i="9" l="1"/>
  <c r="CJ12" i="12" l="1"/>
  <c r="CY12" i="12"/>
  <c r="CJ6" i="12" l="1"/>
  <c r="CJ7" i="12"/>
  <c r="CJ8" i="12"/>
  <c r="CJ9" i="12"/>
  <c r="CJ10" i="12"/>
  <c r="CJ11" i="12"/>
  <c r="CY6" i="12"/>
  <c r="CY7" i="12"/>
  <c r="CY8" i="12"/>
  <c r="CY9" i="12"/>
  <c r="CY10" i="12"/>
  <c r="CY11" i="12"/>
  <c r="CX10" i="12" l="1"/>
  <c r="CW10" i="12"/>
  <c r="CW9" i="12"/>
  <c r="CX9" i="12"/>
  <c r="CX11" i="12"/>
  <c r="CW11" i="12"/>
  <c r="CX8" i="12"/>
  <c r="CW8" i="12"/>
  <c r="CX7" i="12"/>
  <c r="CW7" i="12"/>
  <c r="CX6" i="12"/>
  <c r="CW6" i="12"/>
  <c r="CI11" i="12"/>
  <c r="CH11" i="12"/>
  <c r="CI8" i="12"/>
  <c r="CH8" i="12"/>
  <c r="CH9" i="12"/>
  <c r="CI9" i="12"/>
  <c r="CI7" i="12"/>
  <c r="CH7" i="12"/>
  <c r="CI10" i="12"/>
  <c r="CH10" i="12"/>
  <c r="CI6" i="12"/>
  <c r="CH6" i="12"/>
  <c r="U20" i="12"/>
  <c r="U21" i="12"/>
  <c r="U22" i="12"/>
  <c r="U23" i="12"/>
  <c r="U24" i="12"/>
  <c r="U25" i="12"/>
  <c r="CG6" i="12" l="1"/>
  <c r="CV11" i="12"/>
  <c r="CG8" i="12"/>
  <c r="CG10" i="12"/>
  <c r="CV6" i="12"/>
  <c r="CV10" i="12"/>
  <c r="CV8" i="12"/>
  <c r="CG9" i="12"/>
  <c r="CV9" i="12"/>
  <c r="CV7" i="12"/>
  <c r="CG7" i="12"/>
  <c r="CG11" i="12"/>
  <c r="U19" i="12"/>
  <c r="V19" i="12" s="1"/>
  <c r="W24" i="12"/>
  <c r="V24" i="12"/>
  <c r="W23" i="12"/>
  <c r="V23" i="12"/>
  <c r="W22" i="12"/>
  <c r="V22" i="12"/>
  <c r="W21" i="12"/>
  <c r="V21" i="12"/>
  <c r="W20" i="12"/>
  <c r="V20" i="12"/>
  <c r="AB19" i="12"/>
  <c r="AB20" i="12"/>
  <c r="AB21" i="12"/>
  <c r="AB22" i="12"/>
  <c r="AB23" i="12"/>
  <c r="AB24" i="12"/>
  <c r="AB25" i="12"/>
  <c r="CV13" i="12" l="1"/>
  <c r="CV14" i="12" s="1"/>
  <c r="CG13" i="12"/>
  <c r="CG15" i="12" s="1"/>
  <c r="CG160" i="12"/>
  <c r="CH160" i="12" s="1"/>
  <c r="CG14" i="12"/>
  <c r="W19" i="12"/>
  <c r="X19" i="12" s="1"/>
  <c r="X20" i="12"/>
  <c r="X23" i="12"/>
  <c r="AA21" i="12"/>
  <c r="Z21" i="12"/>
  <c r="AA20" i="12"/>
  <c r="Z20" i="12"/>
  <c r="AA23" i="12"/>
  <c r="Z23" i="12"/>
  <c r="AA19" i="12"/>
  <c r="Z19" i="12"/>
  <c r="AA22" i="12"/>
  <c r="Z22" i="12"/>
  <c r="AA24" i="12"/>
  <c r="Z24" i="12"/>
  <c r="X21" i="12"/>
  <c r="X24" i="12"/>
  <c r="X22" i="12"/>
  <c r="CV15" i="12" l="1"/>
  <c r="CI161" i="12"/>
  <c r="CI162" i="12"/>
  <c r="CV160" i="12"/>
  <c r="CW160" i="12" s="1"/>
  <c r="Y21" i="12"/>
  <c r="Y24" i="12"/>
  <c r="Y22" i="12"/>
  <c r="Y19" i="12"/>
  <c r="Y23" i="12"/>
  <c r="Y20" i="12"/>
  <c r="X26" i="12"/>
  <c r="U34" i="12"/>
  <c r="U35" i="12"/>
  <c r="U36" i="12"/>
  <c r="U37" i="12"/>
  <c r="U38" i="12"/>
  <c r="CX161" i="12" l="1"/>
  <c r="CX162" i="12"/>
  <c r="U32" i="12"/>
  <c r="W32" i="12" s="1"/>
  <c r="Y26" i="12"/>
  <c r="Y28" i="12" s="1"/>
  <c r="W36" i="12"/>
  <c r="V36" i="12"/>
  <c r="W35" i="12"/>
  <c r="V35" i="12"/>
  <c r="W34" i="12"/>
  <c r="V34" i="12"/>
  <c r="W37" i="12"/>
  <c r="V37" i="12"/>
  <c r="AB32" i="12"/>
  <c r="AB33" i="12"/>
  <c r="AB34" i="12"/>
  <c r="AB35" i="12"/>
  <c r="AB36" i="12"/>
  <c r="AB37" i="12"/>
  <c r="AB38" i="12"/>
  <c r="Y27" i="12" l="1"/>
  <c r="V32" i="12"/>
  <c r="X32" i="12" s="1"/>
  <c r="AA34" i="12"/>
  <c r="Z34" i="12"/>
  <c r="AA35" i="12"/>
  <c r="Z35" i="12"/>
  <c r="AA32" i="12"/>
  <c r="Z32" i="12"/>
  <c r="AA37" i="12"/>
  <c r="Z37" i="12"/>
  <c r="AA33" i="12"/>
  <c r="Z33" i="12"/>
  <c r="AA36" i="12"/>
  <c r="Z36" i="12"/>
  <c r="X35" i="12"/>
  <c r="X36" i="12"/>
  <c r="X37" i="12"/>
  <c r="X34" i="12"/>
  <c r="Y33" i="12" l="1"/>
  <c r="Y32" i="12"/>
  <c r="Y35" i="12"/>
  <c r="Y36" i="12"/>
  <c r="Y34" i="12"/>
  <c r="Y37" i="12"/>
  <c r="U46" i="12"/>
  <c r="U47" i="12"/>
  <c r="U48" i="12"/>
  <c r="U49" i="12"/>
  <c r="U50" i="12"/>
  <c r="U51" i="12"/>
  <c r="U45" i="12" l="1"/>
  <c r="W45" i="12" s="1"/>
  <c r="W47" i="12"/>
  <c r="V47" i="12"/>
  <c r="W48" i="12"/>
  <c r="V48" i="12"/>
  <c r="W46" i="12"/>
  <c r="V46" i="12"/>
  <c r="W49" i="12"/>
  <c r="V49" i="12"/>
  <c r="W50" i="12"/>
  <c r="V50" i="12"/>
  <c r="Y39" i="12"/>
  <c r="AB45" i="12"/>
  <c r="AB46" i="12"/>
  <c r="AB47" i="12"/>
  <c r="AB48" i="12"/>
  <c r="AB49" i="12"/>
  <c r="AB50" i="12"/>
  <c r="AB51" i="12"/>
  <c r="V45" i="12" l="1"/>
  <c r="X45" i="12" s="1"/>
  <c r="X47" i="12"/>
  <c r="AA49" i="12"/>
  <c r="Z49" i="12"/>
  <c r="AA47" i="12"/>
  <c r="Z47" i="12"/>
  <c r="AA50" i="12"/>
  <c r="Z50" i="12"/>
  <c r="AA48" i="12"/>
  <c r="Z48" i="12"/>
  <c r="AA46" i="12"/>
  <c r="Z46" i="12"/>
  <c r="AA45" i="12"/>
  <c r="Z45" i="12"/>
  <c r="X46" i="12"/>
  <c r="X48" i="12"/>
  <c r="X50" i="12"/>
  <c r="X49" i="12"/>
  <c r="U59" i="12"/>
  <c r="U60" i="12"/>
  <c r="U61" i="12"/>
  <c r="U62" i="12"/>
  <c r="U63" i="12"/>
  <c r="Y45" i="12" l="1"/>
  <c r="U64" i="12"/>
  <c r="Y48" i="12"/>
  <c r="U58" i="12"/>
  <c r="W58" i="12" s="1"/>
  <c r="Y46" i="12"/>
  <c r="Y50" i="12"/>
  <c r="W62" i="12"/>
  <c r="V62" i="12"/>
  <c r="W61" i="12"/>
  <c r="V61" i="12"/>
  <c r="W59" i="12"/>
  <c r="V59" i="12"/>
  <c r="W63" i="12"/>
  <c r="V63" i="12"/>
  <c r="W60" i="12"/>
  <c r="V60" i="12"/>
  <c r="Y49" i="12"/>
  <c r="Y47" i="12"/>
  <c r="X52" i="12"/>
  <c r="AB58" i="12"/>
  <c r="AB59" i="12"/>
  <c r="AB60" i="12"/>
  <c r="AB61" i="12"/>
  <c r="AB62" i="12"/>
  <c r="AB63" i="12"/>
  <c r="AB64" i="12"/>
  <c r="V58" i="12" l="1"/>
  <c r="X58" i="12" s="1"/>
  <c r="X59" i="12"/>
  <c r="X60" i="12"/>
  <c r="X61" i="12"/>
  <c r="AA62" i="12"/>
  <c r="Z62" i="12"/>
  <c r="AA63" i="12"/>
  <c r="Z63" i="12"/>
  <c r="AA61" i="12"/>
  <c r="Z61" i="12"/>
  <c r="AA60" i="12"/>
  <c r="Z60" i="12"/>
  <c r="AA59" i="12"/>
  <c r="Z59" i="12"/>
  <c r="AA58" i="12"/>
  <c r="Z58" i="12"/>
  <c r="X62" i="12"/>
  <c r="X63" i="12"/>
  <c r="Y52" i="12"/>
  <c r="Y53" i="12" s="1"/>
  <c r="Y58" i="12" l="1"/>
  <c r="AB77" i="12"/>
  <c r="U77" i="12"/>
  <c r="Y62" i="12"/>
  <c r="Y63" i="12"/>
  <c r="Y61" i="12"/>
  <c r="Y60" i="12"/>
  <c r="Y59" i="12"/>
  <c r="Y54" i="12"/>
  <c r="X65" i="12"/>
  <c r="U71" i="12"/>
  <c r="U72" i="12"/>
  <c r="U73" i="12"/>
  <c r="U74" i="12"/>
  <c r="U75" i="12"/>
  <c r="U76" i="12"/>
  <c r="AB71" i="12"/>
  <c r="AB72" i="12"/>
  <c r="AB73" i="12"/>
  <c r="AB74" i="12"/>
  <c r="AB75" i="12"/>
  <c r="AB76" i="12"/>
  <c r="U88" i="12" l="1"/>
  <c r="W76" i="12"/>
  <c r="V76" i="12"/>
  <c r="AA76" i="12"/>
  <c r="Z76" i="12"/>
  <c r="W75" i="12"/>
  <c r="V75" i="12"/>
  <c r="W74" i="12"/>
  <c r="V74" i="12"/>
  <c r="W73" i="12"/>
  <c r="V73" i="12"/>
  <c r="W71" i="12"/>
  <c r="V71" i="12"/>
  <c r="AA75" i="12"/>
  <c r="Z75" i="12"/>
  <c r="AA71" i="12"/>
  <c r="Z71" i="12"/>
  <c r="AA74" i="12"/>
  <c r="Z74" i="12"/>
  <c r="AA73" i="12"/>
  <c r="Z73" i="12"/>
  <c r="W72" i="12"/>
  <c r="V72" i="12"/>
  <c r="AA72" i="12"/>
  <c r="Z72" i="12"/>
  <c r="Y65" i="12"/>
  <c r="Y66" i="12" s="1"/>
  <c r="U84" i="12"/>
  <c r="U86" i="12"/>
  <c r="U87" i="12"/>
  <c r="Y71" i="12" l="1"/>
  <c r="U90" i="12"/>
  <c r="Y72" i="12"/>
  <c r="U89" i="12"/>
  <c r="W89" i="12" s="1"/>
  <c r="AB90" i="12"/>
  <c r="Y74" i="12"/>
  <c r="Y73" i="12"/>
  <c r="W84" i="12"/>
  <c r="V84" i="12"/>
  <c r="W88" i="12"/>
  <c r="V88" i="12"/>
  <c r="W87" i="12"/>
  <c r="V87" i="12"/>
  <c r="W86" i="12"/>
  <c r="V86" i="12"/>
  <c r="X72" i="12"/>
  <c r="Y75" i="12"/>
  <c r="Y76" i="12"/>
  <c r="X71" i="12"/>
  <c r="X73" i="12"/>
  <c r="X76" i="12"/>
  <c r="X74" i="12"/>
  <c r="X75" i="12"/>
  <c r="Y67" i="12"/>
  <c r="AB84" i="12"/>
  <c r="AB85" i="12"/>
  <c r="AB86" i="12"/>
  <c r="AB87" i="12"/>
  <c r="AB88" i="12"/>
  <c r="AB89" i="12"/>
  <c r="V89" i="12" l="1"/>
  <c r="X89" i="12" s="1"/>
  <c r="X84" i="12"/>
  <c r="AA88" i="12"/>
  <c r="Z88" i="12"/>
  <c r="AA85" i="12"/>
  <c r="Z85" i="12"/>
  <c r="AA89" i="12"/>
  <c r="Z89" i="12"/>
  <c r="AA87" i="12"/>
  <c r="Z87" i="12"/>
  <c r="AA86" i="12"/>
  <c r="Z86" i="12"/>
  <c r="AA84" i="12"/>
  <c r="Z84" i="12"/>
  <c r="X88" i="12"/>
  <c r="X87" i="12"/>
  <c r="X86" i="12"/>
  <c r="Y78" i="12"/>
  <c r="X78" i="12"/>
  <c r="Y89" i="12" l="1"/>
  <c r="Y84" i="12"/>
  <c r="U103" i="12"/>
  <c r="Y85" i="12"/>
  <c r="Y86" i="12"/>
  <c r="Y87" i="12"/>
  <c r="Y88" i="12"/>
  <c r="Y80" i="12"/>
  <c r="Y79" i="12"/>
  <c r="U97" i="12"/>
  <c r="U98" i="12"/>
  <c r="U99" i="12"/>
  <c r="U100" i="12"/>
  <c r="U101" i="12"/>
  <c r="U102" i="12"/>
  <c r="AB103" i="12" l="1"/>
  <c r="W100" i="12"/>
  <c r="V100" i="12"/>
  <c r="W99" i="12"/>
  <c r="V99" i="12"/>
  <c r="W101" i="12"/>
  <c r="V101" i="12"/>
  <c r="W102" i="12"/>
  <c r="V102" i="12"/>
  <c r="W98" i="12"/>
  <c r="V98" i="12"/>
  <c r="W97" i="12"/>
  <c r="V97" i="12"/>
  <c r="Y91" i="12"/>
  <c r="AB97" i="12"/>
  <c r="AB98" i="12"/>
  <c r="AB99" i="12"/>
  <c r="AB100" i="12"/>
  <c r="AB101" i="12"/>
  <c r="AB102" i="12"/>
  <c r="AA100" i="12" l="1"/>
  <c r="Z100" i="12"/>
  <c r="AA99" i="12"/>
  <c r="Z99" i="12"/>
  <c r="AA97" i="12"/>
  <c r="Z97" i="12"/>
  <c r="AA98" i="12"/>
  <c r="Z98" i="12"/>
  <c r="AA101" i="12"/>
  <c r="Z101" i="12"/>
  <c r="AA102" i="12"/>
  <c r="Z102" i="12"/>
  <c r="X100" i="12"/>
  <c r="X102" i="12"/>
  <c r="X98" i="12"/>
  <c r="X99" i="12"/>
  <c r="X97" i="12"/>
  <c r="X101" i="12"/>
  <c r="Y97" i="12" l="1"/>
  <c r="Y102" i="12"/>
  <c r="Y100" i="12"/>
  <c r="Y101" i="12"/>
  <c r="U116" i="12"/>
  <c r="Y99" i="12"/>
  <c r="Y98" i="12"/>
  <c r="X104" i="12"/>
  <c r="U110" i="12"/>
  <c r="U111" i="12"/>
  <c r="U112" i="12"/>
  <c r="U113" i="12"/>
  <c r="U114" i="12"/>
  <c r="U115" i="12"/>
  <c r="Y104" i="12" l="1"/>
  <c r="Y106" i="12" s="1"/>
  <c r="AB116" i="12"/>
  <c r="W113" i="12"/>
  <c r="V113" i="12"/>
  <c r="W111" i="12"/>
  <c r="V111" i="12"/>
  <c r="W112" i="12"/>
  <c r="V112" i="12"/>
  <c r="W114" i="12"/>
  <c r="V114" i="12"/>
  <c r="W115" i="12"/>
  <c r="V115" i="12"/>
  <c r="W110" i="12"/>
  <c r="V110" i="12"/>
  <c r="AB110" i="12"/>
  <c r="AB111" i="12"/>
  <c r="AB112" i="12"/>
  <c r="AB113" i="12"/>
  <c r="AB114" i="12"/>
  <c r="AB115" i="12"/>
  <c r="Y105" i="12" l="1"/>
  <c r="AA115" i="12"/>
  <c r="Z115" i="12"/>
  <c r="AA112" i="12"/>
  <c r="Z112" i="12"/>
  <c r="AA113" i="12"/>
  <c r="Z113" i="12"/>
  <c r="AA110" i="12"/>
  <c r="Z110" i="12"/>
  <c r="AA114" i="12"/>
  <c r="Z114" i="12"/>
  <c r="AA111" i="12"/>
  <c r="Z111" i="12"/>
  <c r="X110" i="12"/>
  <c r="X115" i="12"/>
  <c r="X111" i="12"/>
  <c r="X112" i="12"/>
  <c r="X114" i="12"/>
  <c r="X113" i="12"/>
  <c r="Y115" i="12" l="1"/>
  <c r="Y114" i="12"/>
  <c r="Y110" i="12"/>
  <c r="AB129" i="12"/>
  <c r="U129" i="12"/>
  <c r="Y112" i="12"/>
  <c r="Y113" i="12"/>
  <c r="Y111" i="12"/>
  <c r="X117" i="12"/>
  <c r="U123" i="12"/>
  <c r="U124" i="12"/>
  <c r="U125" i="12"/>
  <c r="U126" i="12"/>
  <c r="U127" i="12"/>
  <c r="U128" i="12"/>
  <c r="AB123" i="12"/>
  <c r="AB124" i="12"/>
  <c r="AB125" i="12"/>
  <c r="AB126" i="12"/>
  <c r="AB127" i="12"/>
  <c r="AB128" i="12"/>
  <c r="W123" i="12" l="1"/>
  <c r="V123" i="12"/>
  <c r="AA123" i="12"/>
  <c r="Z123" i="12"/>
  <c r="AA128" i="12"/>
  <c r="Z128" i="12"/>
  <c r="W126" i="12"/>
  <c r="V126" i="12"/>
  <c r="AA126" i="12"/>
  <c r="Z126" i="12"/>
  <c r="AA125" i="12"/>
  <c r="Z125" i="12"/>
  <c r="AA124" i="12"/>
  <c r="Z124" i="12"/>
  <c r="W128" i="12"/>
  <c r="V128" i="12"/>
  <c r="AA127" i="12"/>
  <c r="Z127" i="12"/>
  <c r="W125" i="12"/>
  <c r="V125" i="12"/>
  <c r="W124" i="12"/>
  <c r="V124" i="12"/>
  <c r="W127" i="12"/>
  <c r="V127" i="12"/>
  <c r="Y117" i="12"/>
  <c r="Y119" i="12" s="1"/>
  <c r="Y127" i="12" l="1"/>
  <c r="X125" i="12"/>
  <c r="U142" i="12"/>
  <c r="U141" i="12"/>
  <c r="Y124" i="12"/>
  <c r="Y125" i="12"/>
  <c r="Y123" i="12"/>
  <c r="Y126" i="12"/>
  <c r="Y118" i="12"/>
  <c r="X127" i="12"/>
  <c r="X123" i="12"/>
  <c r="Y128" i="12"/>
  <c r="X128" i="12"/>
  <c r="X124" i="12"/>
  <c r="X126" i="12"/>
  <c r="U136" i="12"/>
  <c r="U137" i="12"/>
  <c r="U138" i="12"/>
  <c r="U139" i="12"/>
  <c r="U140" i="12"/>
  <c r="AB142" i="12" l="1"/>
  <c r="AB141" i="12"/>
  <c r="W141" i="12"/>
  <c r="V141" i="12"/>
  <c r="W137" i="12"/>
  <c r="V137" i="12"/>
  <c r="W140" i="12"/>
  <c r="V140" i="12"/>
  <c r="W136" i="12"/>
  <c r="V136" i="12"/>
  <c r="W139" i="12"/>
  <c r="V139" i="12"/>
  <c r="W138" i="12"/>
  <c r="V138" i="12"/>
  <c r="Y130" i="12"/>
  <c r="X130" i="12"/>
  <c r="AB136" i="12"/>
  <c r="AB137" i="12"/>
  <c r="AB138" i="12"/>
  <c r="AB139" i="12"/>
  <c r="AB140" i="12"/>
  <c r="X141" i="12" l="1"/>
  <c r="AA141" i="12"/>
  <c r="Z141" i="12"/>
  <c r="X139" i="12"/>
  <c r="AA139" i="12"/>
  <c r="Z139" i="12"/>
  <c r="AA138" i="12"/>
  <c r="Z138" i="12"/>
  <c r="AA137" i="12"/>
  <c r="Z137" i="12"/>
  <c r="AA136" i="12"/>
  <c r="Z136" i="12"/>
  <c r="AA140" i="12"/>
  <c r="Z140" i="12"/>
  <c r="X137" i="12"/>
  <c r="X138" i="12"/>
  <c r="X140" i="12"/>
  <c r="X136" i="12"/>
  <c r="Y132" i="12"/>
  <c r="Y131" i="12"/>
  <c r="U153" i="12"/>
  <c r="Y136" i="12" l="1"/>
  <c r="Y141" i="12"/>
  <c r="Y137" i="12"/>
  <c r="Y139" i="12"/>
  <c r="U152" i="12"/>
  <c r="W152" i="12" s="1"/>
  <c r="U151" i="12"/>
  <c r="W151" i="12" s="1"/>
  <c r="U150" i="12"/>
  <c r="V150" i="12" s="1"/>
  <c r="U149" i="12"/>
  <c r="W149" i="12" s="1"/>
  <c r="U155" i="12"/>
  <c r="U154" i="12"/>
  <c r="AB155" i="12"/>
  <c r="AB154" i="12"/>
  <c r="Y138" i="12"/>
  <c r="Y140" i="12"/>
  <c r="W153" i="12"/>
  <c r="V153" i="12"/>
  <c r="X143" i="12"/>
  <c r="AB149" i="12"/>
  <c r="AB150" i="12"/>
  <c r="AB151" i="12"/>
  <c r="AB152" i="12"/>
  <c r="AB153" i="12"/>
  <c r="V152" i="12" l="1"/>
  <c r="V151" i="12"/>
  <c r="W150" i="12"/>
  <c r="X150" i="12" s="1"/>
  <c r="V149" i="12"/>
  <c r="X149" i="12" s="1"/>
  <c r="V154" i="12"/>
  <c r="W154" i="12"/>
  <c r="AA154" i="12"/>
  <c r="Z154" i="12"/>
  <c r="U255" i="12"/>
  <c r="U223" i="12"/>
  <c r="U248" i="12"/>
  <c r="U263" i="12"/>
  <c r="U235" i="12"/>
  <c r="U225" i="12"/>
  <c r="U240" i="12"/>
  <c r="U243" i="12"/>
  <c r="U220" i="12"/>
  <c r="U226" i="12"/>
  <c r="U247" i="12"/>
  <c r="U259" i="12"/>
  <c r="U219" i="12"/>
  <c r="U242" i="12"/>
  <c r="U217" i="12"/>
  <c r="U251" i="12"/>
  <c r="U237" i="12"/>
  <c r="U262" i="12"/>
  <c r="U234" i="12"/>
  <c r="U260" i="12"/>
  <c r="U258" i="12"/>
  <c r="U218" i="12"/>
  <c r="U252" i="12"/>
  <c r="U228" i="12"/>
  <c r="U229" i="12"/>
  <c r="U231" i="12"/>
  <c r="U233" i="12"/>
  <c r="U245" i="12"/>
  <c r="U253" i="12"/>
  <c r="U257" i="12"/>
  <c r="U254" i="12"/>
  <c r="X151" i="12"/>
  <c r="AA150" i="12"/>
  <c r="Z150" i="12"/>
  <c r="AA153" i="12"/>
  <c r="Z153" i="12"/>
  <c r="AA152" i="12"/>
  <c r="Z152" i="12"/>
  <c r="AA149" i="12"/>
  <c r="Z149" i="12"/>
  <c r="AA151" i="12"/>
  <c r="Z151" i="12"/>
  <c r="X152" i="12"/>
  <c r="X153" i="12"/>
  <c r="Y143" i="12"/>
  <c r="Y145" i="12" s="1"/>
  <c r="U227" i="12" l="1"/>
  <c r="U256" i="12"/>
  <c r="Y149" i="12"/>
  <c r="X154" i="12"/>
  <c r="X156" i="12" s="1"/>
  <c r="U222" i="12"/>
  <c r="U244" i="12"/>
  <c r="Y154" i="12"/>
  <c r="Y153" i="12"/>
  <c r="Y150" i="12"/>
  <c r="Y152" i="12"/>
  <c r="Y151" i="12"/>
  <c r="Y144" i="12"/>
  <c r="U238" i="12" l="1"/>
  <c r="U221" i="12"/>
  <c r="U239" i="12"/>
  <c r="Y156" i="12"/>
  <c r="Y158" i="12" l="1"/>
  <c r="U236" i="12"/>
  <c r="U249" i="12"/>
  <c r="U261" i="12"/>
  <c r="U224" i="12"/>
  <c r="U264" i="12"/>
  <c r="Y157" i="12"/>
  <c r="AY19" i="12" l="1"/>
  <c r="AY20" i="12"/>
  <c r="AY21" i="12"/>
  <c r="AY22" i="12"/>
  <c r="AY23" i="12"/>
  <c r="AY24" i="12"/>
  <c r="AY25" i="12"/>
  <c r="AZ23" i="12" l="1"/>
  <c r="BA23" i="12"/>
  <c r="BA22" i="12"/>
  <c r="AZ22" i="12"/>
  <c r="AZ21" i="12"/>
  <c r="BA21" i="12"/>
  <c r="BA20" i="12"/>
  <c r="AZ20" i="12"/>
  <c r="BA24" i="12"/>
  <c r="AZ24" i="12"/>
  <c r="BA19" i="12"/>
  <c r="AZ19" i="12"/>
  <c r="BF19" i="12"/>
  <c r="BF20" i="12"/>
  <c r="BF21" i="12"/>
  <c r="BF22" i="12"/>
  <c r="BF23" i="12"/>
  <c r="BF24" i="12"/>
  <c r="BF25" i="12"/>
  <c r="AL190" i="12"/>
  <c r="BB21" i="12" l="1"/>
  <c r="BB24" i="12"/>
  <c r="BB23" i="12"/>
  <c r="BE22" i="12"/>
  <c r="BD22" i="12"/>
  <c r="BB20" i="12"/>
  <c r="BE23" i="12"/>
  <c r="BD23" i="12"/>
  <c r="BE19" i="12"/>
  <c r="BD19" i="12"/>
  <c r="BB22" i="12"/>
  <c r="BE24" i="12"/>
  <c r="BD24" i="12"/>
  <c r="BD20" i="12"/>
  <c r="BE20" i="12"/>
  <c r="BE21" i="12"/>
  <c r="BD21" i="12"/>
  <c r="BB19" i="12"/>
  <c r="AY37" i="12"/>
  <c r="AY33" i="12"/>
  <c r="AY34" i="12"/>
  <c r="AY35" i="12"/>
  <c r="AY36" i="12"/>
  <c r="AY38" i="12"/>
  <c r="BB26" i="12" l="1"/>
  <c r="AY225" i="12" s="1"/>
  <c r="BC23" i="12"/>
  <c r="BC21" i="12"/>
  <c r="BC20" i="12"/>
  <c r="BA36" i="12"/>
  <c r="AZ36" i="12"/>
  <c r="BC24" i="12"/>
  <c r="AZ34" i="12"/>
  <c r="BA34" i="12"/>
  <c r="BC19" i="12"/>
  <c r="BA35" i="12"/>
  <c r="AZ35" i="12"/>
  <c r="BA37" i="12"/>
  <c r="AZ37" i="12"/>
  <c r="BC22" i="12"/>
  <c r="BA33" i="12"/>
  <c r="AZ33" i="12"/>
  <c r="AY32" i="12"/>
  <c r="BF32" i="12"/>
  <c r="BF33" i="12"/>
  <c r="BF34" i="12"/>
  <c r="BF35" i="12"/>
  <c r="BF36" i="12"/>
  <c r="BF37" i="12"/>
  <c r="BF38" i="12"/>
  <c r="AY246" i="12" l="1"/>
  <c r="BC26" i="12"/>
  <c r="BC27" i="12" s="1"/>
  <c r="BB34" i="12"/>
  <c r="BC28" i="12"/>
  <c r="BB35" i="12"/>
  <c r="BA32" i="12"/>
  <c r="AZ32" i="12"/>
  <c r="BE35" i="12"/>
  <c r="BD35" i="12"/>
  <c r="BD34" i="12"/>
  <c r="BE34" i="12"/>
  <c r="BE33" i="12"/>
  <c r="BD33" i="12"/>
  <c r="BE32" i="12"/>
  <c r="BD32" i="12"/>
  <c r="BE37" i="12"/>
  <c r="BD37" i="12"/>
  <c r="BB33" i="12"/>
  <c r="BD36" i="12"/>
  <c r="BE36" i="12"/>
  <c r="BB37" i="12"/>
  <c r="BB36" i="12"/>
  <c r="AY45" i="12"/>
  <c r="AY46" i="12"/>
  <c r="AY47" i="12"/>
  <c r="AY48" i="12"/>
  <c r="AY49" i="12"/>
  <c r="AY50" i="12"/>
  <c r="AY51" i="12"/>
  <c r="AY77" i="12"/>
  <c r="AY250" i="12" l="1"/>
  <c r="AY221" i="12"/>
  <c r="BC33" i="12"/>
  <c r="BB32" i="12"/>
  <c r="BC35" i="12"/>
  <c r="BC36" i="12"/>
  <c r="BA47" i="12"/>
  <c r="AZ47" i="12"/>
  <c r="BC32" i="12"/>
  <c r="AZ45" i="12"/>
  <c r="BA45" i="12"/>
  <c r="AZ48" i="12"/>
  <c r="BA48" i="12"/>
  <c r="BA46" i="12"/>
  <c r="AZ46" i="12"/>
  <c r="BC34" i="12"/>
  <c r="AZ50" i="12"/>
  <c r="BA50" i="12"/>
  <c r="BA49" i="12"/>
  <c r="AZ49" i="12"/>
  <c r="BC37" i="12"/>
  <c r="BF45" i="12"/>
  <c r="BF46" i="12"/>
  <c r="BF47" i="12"/>
  <c r="BF48" i="12"/>
  <c r="BF49" i="12"/>
  <c r="BF50" i="12"/>
  <c r="BF51" i="12"/>
  <c r="BF77" i="12"/>
  <c r="BB39" i="12" l="1"/>
  <c r="AY254" i="12" s="1"/>
  <c r="BC39" i="12"/>
  <c r="AY247" i="12" s="1"/>
  <c r="BB45" i="12"/>
  <c r="BB48" i="12"/>
  <c r="BB49" i="12"/>
  <c r="BB46" i="12"/>
  <c r="BB50" i="12"/>
  <c r="BD47" i="12"/>
  <c r="BE47" i="12"/>
  <c r="BE48" i="12"/>
  <c r="BD48" i="12"/>
  <c r="BE45" i="12"/>
  <c r="BD45" i="12"/>
  <c r="BE49" i="12"/>
  <c r="BD49" i="12"/>
  <c r="BE46" i="12"/>
  <c r="BD46" i="12"/>
  <c r="BD50" i="12"/>
  <c r="BE50" i="12"/>
  <c r="BB47" i="12"/>
  <c r="AY58" i="12"/>
  <c r="AY59" i="12"/>
  <c r="AY60" i="12"/>
  <c r="AY61" i="12"/>
  <c r="AY62" i="12"/>
  <c r="AY63" i="12"/>
  <c r="AY64" i="12"/>
  <c r="AY90" i="12"/>
  <c r="AY229" i="12" l="1"/>
  <c r="AY222" i="12"/>
  <c r="BC41" i="12"/>
  <c r="BC40" i="12"/>
  <c r="BB52" i="12"/>
  <c r="AY259" i="12" s="1"/>
  <c r="BC45" i="12"/>
  <c r="BC50" i="12"/>
  <c r="BC49" i="12"/>
  <c r="BA60" i="12"/>
  <c r="AZ60" i="12"/>
  <c r="BA59" i="12"/>
  <c r="AZ59" i="12"/>
  <c r="AZ61" i="12"/>
  <c r="BA61" i="12"/>
  <c r="BA58" i="12"/>
  <c r="AZ58" i="12"/>
  <c r="BC48" i="12"/>
  <c r="BA63" i="12"/>
  <c r="AZ63" i="12"/>
  <c r="BC47" i="12"/>
  <c r="BA62" i="12"/>
  <c r="AZ62" i="12"/>
  <c r="BC46" i="12"/>
  <c r="BF58" i="12"/>
  <c r="BF59" i="12"/>
  <c r="BF60" i="12"/>
  <c r="BF61" i="12"/>
  <c r="BF62" i="12"/>
  <c r="BF63" i="12"/>
  <c r="BF64" i="12"/>
  <c r="BF90" i="12"/>
  <c r="AY240" i="12" l="1"/>
  <c r="BC52" i="12"/>
  <c r="BC53" i="12" s="1"/>
  <c r="BE60" i="12"/>
  <c r="BD60" i="12"/>
  <c r="BE59" i="12"/>
  <c r="BD59" i="12"/>
  <c r="BD61" i="12"/>
  <c r="BE61" i="12"/>
  <c r="BD58" i="12"/>
  <c r="BE58" i="12"/>
  <c r="BB58" i="12"/>
  <c r="BB61" i="12"/>
  <c r="BB62" i="12"/>
  <c r="BB59" i="12"/>
  <c r="BD63" i="12"/>
  <c r="BE63" i="12"/>
  <c r="BE62" i="12"/>
  <c r="BD62" i="12"/>
  <c r="BB63" i="12"/>
  <c r="BB60" i="12"/>
  <c r="AY71" i="12"/>
  <c r="AY72" i="12"/>
  <c r="AY73" i="12"/>
  <c r="AY74" i="12"/>
  <c r="AY75" i="12"/>
  <c r="AY76" i="12"/>
  <c r="AY103" i="12"/>
  <c r="AY142" i="12"/>
  <c r="AY265" i="12" l="1"/>
  <c r="AY234" i="12"/>
  <c r="BB65" i="12"/>
  <c r="AY233" i="12" s="1"/>
  <c r="BC54" i="12"/>
  <c r="BC59" i="12"/>
  <c r="BC60" i="12"/>
  <c r="BA71" i="12"/>
  <c r="AZ71" i="12"/>
  <c r="BC61" i="12"/>
  <c r="AZ72" i="12"/>
  <c r="BA72" i="12"/>
  <c r="BC58" i="12"/>
  <c r="BC62" i="12"/>
  <c r="BA76" i="12"/>
  <c r="AZ76" i="12"/>
  <c r="BA75" i="12"/>
  <c r="AZ75" i="12"/>
  <c r="BC63" i="12"/>
  <c r="BA74" i="12"/>
  <c r="AZ74" i="12"/>
  <c r="BA73" i="12"/>
  <c r="AZ73" i="12"/>
  <c r="BF71" i="12"/>
  <c r="BF72" i="12"/>
  <c r="BF73" i="12"/>
  <c r="BF74" i="12"/>
  <c r="BF75" i="12"/>
  <c r="BF76" i="12"/>
  <c r="BF103" i="12"/>
  <c r="BF142" i="12"/>
  <c r="AY263" i="12" l="1"/>
  <c r="BC65" i="12"/>
  <c r="BC66" i="12" s="1"/>
  <c r="BB72" i="12"/>
  <c r="BB74" i="12"/>
  <c r="BB76" i="12"/>
  <c r="BE71" i="12"/>
  <c r="BD71" i="12"/>
  <c r="BE76" i="12"/>
  <c r="BD76" i="12"/>
  <c r="BE72" i="12"/>
  <c r="BD72" i="12"/>
  <c r="BB73" i="12"/>
  <c r="BE75" i="12"/>
  <c r="BD75" i="12"/>
  <c r="BD74" i="12"/>
  <c r="BE74" i="12"/>
  <c r="BB75" i="12"/>
  <c r="BE73" i="12"/>
  <c r="BD73" i="12"/>
  <c r="BB71" i="12"/>
  <c r="AY84" i="12"/>
  <c r="AY85" i="12"/>
  <c r="AY86" i="12"/>
  <c r="AY87" i="12"/>
  <c r="AY88" i="12"/>
  <c r="AY89" i="12"/>
  <c r="AY116" i="12"/>
  <c r="AY155" i="12"/>
  <c r="AY258" i="12" l="1"/>
  <c r="AY238" i="12"/>
  <c r="BB78" i="12"/>
  <c r="AY219" i="12" s="1"/>
  <c r="F285" i="12" s="1"/>
  <c r="BC67" i="12"/>
  <c r="BC71" i="12"/>
  <c r="BC73" i="12"/>
  <c r="BC72" i="12"/>
  <c r="BC76" i="12"/>
  <c r="BC75" i="12"/>
  <c r="BA86" i="12"/>
  <c r="AZ86" i="12"/>
  <c r="BA84" i="12"/>
  <c r="AZ84" i="12"/>
  <c r="BA89" i="12"/>
  <c r="AZ89" i="12"/>
  <c r="BA87" i="12"/>
  <c r="AZ87" i="12"/>
  <c r="BA85" i="12"/>
  <c r="AZ85" i="12"/>
  <c r="AZ88" i="12"/>
  <c r="BA88" i="12"/>
  <c r="BC74" i="12"/>
  <c r="BF84" i="12"/>
  <c r="BF85" i="12"/>
  <c r="BF86" i="12"/>
  <c r="BF87" i="12"/>
  <c r="BF88" i="12"/>
  <c r="BF89" i="12"/>
  <c r="BF116" i="12"/>
  <c r="BF155" i="12"/>
  <c r="AY252" i="12" l="1"/>
  <c r="G293" i="12" s="1"/>
  <c r="AY244" i="12"/>
  <c r="G285" i="12" s="1"/>
  <c r="BC78" i="12"/>
  <c r="AY227" i="12" s="1"/>
  <c r="F293" i="12" s="1"/>
  <c r="E15" i="13" s="1"/>
  <c r="BB88" i="12"/>
  <c r="BB85" i="12"/>
  <c r="BB84" i="12"/>
  <c r="BD85" i="12"/>
  <c r="BE85" i="12"/>
  <c r="BB89" i="12"/>
  <c r="BE84" i="12"/>
  <c r="BD84" i="12"/>
  <c r="BE88" i="12"/>
  <c r="BD88" i="12"/>
  <c r="BE86" i="12"/>
  <c r="BD86" i="12"/>
  <c r="BE87" i="12"/>
  <c r="BD87" i="12"/>
  <c r="BB87" i="12"/>
  <c r="BE89" i="12"/>
  <c r="BD89" i="12"/>
  <c r="BB86" i="12"/>
  <c r="AY97" i="12"/>
  <c r="AY99" i="12"/>
  <c r="AY100" i="12"/>
  <c r="AY101" i="12"/>
  <c r="AY102" i="12"/>
  <c r="AY129" i="12"/>
  <c r="F15" i="13" l="1"/>
  <c r="BC79" i="12"/>
  <c r="BC80" i="12"/>
  <c r="BB91" i="12"/>
  <c r="AY217" i="12" s="1"/>
  <c r="BC89" i="12"/>
  <c r="BC87" i="12"/>
  <c r="BC88" i="12"/>
  <c r="BC84" i="12"/>
  <c r="BC86" i="12"/>
  <c r="BA97" i="12"/>
  <c r="AZ97" i="12"/>
  <c r="BA101" i="12"/>
  <c r="AZ101" i="12"/>
  <c r="AZ99" i="12"/>
  <c r="BA99" i="12"/>
  <c r="BA102" i="12"/>
  <c r="AZ102" i="12"/>
  <c r="BA100" i="12"/>
  <c r="AZ100" i="12"/>
  <c r="BC85" i="12"/>
  <c r="BF97" i="12"/>
  <c r="BF98" i="12"/>
  <c r="BF99" i="12"/>
  <c r="BF100" i="12"/>
  <c r="BF101" i="12"/>
  <c r="BF102" i="12"/>
  <c r="BF129" i="12"/>
  <c r="AY261" i="12" l="1"/>
  <c r="G302" i="12" s="1"/>
  <c r="F283" i="12"/>
  <c r="BC91" i="12"/>
  <c r="AY236" i="12" s="1"/>
  <c r="F302" i="12" s="1"/>
  <c r="BB99" i="12"/>
  <c r="BD101" i="12"/>
  <c r="BE101" i="12"/>
  <c r="BD99" i="12"/>
  <c r="BE99" i="12"/>
  <c r="BE98" i="12"/>
  <c r="BD98" i="12"/>
  <c r="BB101" i="12"/>
  <c r="BE102" i="12"/>
  <c r="BD102" i="12"/>
  <c r="BB102" i="12"/>
  <c r="BE100" i="12"/>
  <c r="BD100" i="12"/>
  <c r="BE97" i="12"/>
  <c r="BD97" i="12"/>
  <c r="BB97" i="12"/>
  <c r="BB100" i="12"/>
  <c r="AY141" i="12"/>
  <c r="BC93" i="12" l="1"/>
  <c r="AY242" i="12"/>
  <c r="G283" i="12" s="1"/>
  <c r="BC92" i="12"/>
  <c r="BC97" i="12"/>
  <c r="BC98" i="12"/>
  <c r="BC100" i="12"/>
  <c r="BC99" i="12"/>
  <c r="BC102" i="12"/>
  <c r="BA141" i="12"/>
  <c r="AZ141" i="12"/>
  <c r="BC101" i="12"/>
  <c r="AY115" i="12"/>
  <c r="AY114" i="12"/>
  <c r="AY113" i="12"/>
  <c r="AY112" i="12"/>
  <c r="AY111" i="12"/>
  <c r="AY110" i="12"/>
  <c r="BF110" i="12"/>
  <c r="BF111" i="12"/>
  <c r="BF112" i="12"/>
  <c r="BF113" i="12"/>
  <c r="BF114" i="12"/>
  <c r="BF115" i="12"/>
  <c r="BF141" i="12"/>
  <c r="BC104" i="12" l="1"/>
  <c r="AY257" i="12" s="1"/>
  <c r="G298" i="12" s="1"/>
  <c r="BE141" i="12"/>
  <c r="BD141" i="12"/>
  <c r="BA112" i="12"/>
  <c r="AZ112" i="12"/>
  <c r="BA114" i="12"/>
  <c r="AZ114" i="12"/>
  <c r="BE114" i="12"/>
  <c r="BD114" i="12"/>
  <c r="AZ115" i="12"/>
  <c r="BA115" i="12"/>
  <c r="BE113" i="12"/>
  <c r="BD113" i="12"/>
  <c r="BD112" i="12"/>
  <c r="BE112" i="12"/>
  <c r="BA113" i="12"/>
  <c r="AZ113" i="12"/>
  <c r="BE111" i="12"/>
  <c r="BD111" i="12"/>
  <c r="BD115" i="12"/>
  <c r="BE115" i="12"/>
  <c r="BD110" i="12"/>
  <c r="BE110" i="12"/>
  <c r="AZ110" i="12"/>
  <c r="BA110" i="12"/>
  <c r="BB141" i="12"/>
  <c r="BA111" i="12"/>
  <c r="AZ111" i="12"/>
  <c r="AY126" i="12"/>
  <c r="AY224" i="12" l="1"/>
  <c r="F290" i="12" s="1"/>
  <c r="G288" i="12"/>
  <c r="BB115" i="12"/>
  <c r="BC113" i="12"/>
  <c r="BC141" i="12"/>
  <c r="BC112" i="12"/>
  <c r="BB112" i="12"/>
  <c r="BC110" i="12"/>
  <c r="AZ126" i="12"/>
  <c r="BA126" i="12"/>
  <c r="BC111" i="12"/>
  <c r="BC114" i="12"/>
  <c r="BB111" i="12"/>
  <c r="BB113" i="12"/>
  <c r="BB114" i="12"/>
  <c r="BC115" i="12"/>
  <c r="BB110" i="12"/>
  <c r="AY125" i="12"/>
  <c r="AY124" i="12"/>
  <c r="AY123" i="12"/>
  <c r="AY154" i="12"/>
  <c r="AY128" i="12"/>
  <c r="AY127" i="12"/>
  <c r="BF123" i="12"/>
  <c r="BF124" i="12"/>
  <c r="BF125" i="12"/>
  <c r="BF126" i="12"/>
  <c r="BF127" i="12"/>
  <c r="BF128" i="12"/>
  <c r="BF154" i="12"/>
  <c r="AY264" i="12" l="1"/>
  <c r="G305" i="12" s="1"/>
  <c r="BC117" i="12"/>
  <c r="AY231" i="12" s="1"/>
  <c r="F297" i="12" s="1"/>
  <c r="BB117" i="12"/>
  <c r="AY239" i="12" s="1"/>
  <c r="F305" i="12" s="1"/>
  <c r="BB126" i="12"/>
  <c r="BA123" i="12"/>
  <c r="AZ123" i="12"/>
  <c r="BE154" i="12"/>
  <c r="BD154" i="12"/>
  <c r="BD126" i="12"/>
  <c r="BE126" i="12"/>
  <c r="BA154" i="12"/>
  <c r="AZ154" i="12"/>
  <c r="BE127" i="12"/>
  <c r="BD127" i="12"/>
  <c r="BA128" i="12"/>
  <c r="AZ128" i="12"/>
  <c r="BD128" i="12"/>
  <c r="BE128" i="12"/>
  <c r="BA125" i="12"/>
  <c r="AZ125" i="12"/>
  <c r="BE125" i="12"/>
  <c r="BD125" i="12"/>
  <c r="BE124" i="12"/>
  <c r="BD124" i="12"/>
  <c r="BD123" i="12"/>
  <c r="BE123" i="12"/>
  <c r="BA127" i="12"/>
  <c r="AZ127" i="12"/>
  <c r="BA124" i="12"/>
  <c r="AZ124" i="12"/>
  <c r="AY139" i="12"/>
  <c r="AY256" i="12" l="1"/>
  <c r="G297" i="12" s="1"/>
  <c r="BC118" i="12"/>
  <c r="BC119" i="12"/>
  <c r="F300" i="12"/>
  <c r="F306" i="12"/>
  <c r="BC124" i="12"/>
  <c r="BC125" i="12"/>
  <c r="BC127" i="12"/>
  <c r="BB125" i="12"/>
  <c r="BC123" i="12"/>
  <c r="BB128" i="12"/>
  <c r="BA139" i="12"/>
  <c r="AZ139" i="12"/>
  <c r="BB124" i="12"/>
  <c r="BB154" i="12"/>
  <c r="BB127" i="12"/>
  <c r="BC128" i="12"/>
  <c r="BC126" i="12"/>
  <c r="BC154" i="12"/>
  <c r="BB123" i="12"/>
  <c r="AY137" i="12"/>
  <c r="AY136" i="12"/>
  <c r="AY138" i="12"/>
  <c r="AY140" i="12"/>
  <c r="BF136" i="12"/>
  <c r="BF137" i="12"/>
  <c r="BF138" i="12"/>
  <c r="BF139" i="12"/>
  <c r="BF140" i="12"/>
  <c r="E14" i="13" l="1"/>
  <c r="E5" i="13"/>
  <c r="BB130" i="12"/>
  <c r="AY235" i="12" s="1"/>
  <c r="F301" i="12" s="1"/>
  <c r="BC130" i="12"/>
  <c r="AY260" i="12" s="1"/>
  <c r="G301" i="12" s="1"/>
  <c r="BE140" i="12"/>
  <c r="BD140" i="12"/>
  <c r="BD139" i="12"/>
  <c r="BE139" i="12"/>
  <c r="BE138" i="12"/>
  <c r="BD138" i="12"/>
  <c r="BD137" i="12"/>
  <c r="BE137" i="12"/>
  <c r="BE136" i="12"/>
  <c r="BD136" i="12"/>
  <c r="AZ137" i="12"/>
  <c r="BA137" i="12"/>
  <c r="BA138" i="12"/>
  <c r="AZ138" i="12"/>
  <c r="BA140" i="12"/>
  <c r="AZ140" i="12"/>
  <c r="BA136" i="12"/>
  <c r="AZ136" i="12"/>
  <c r="BB139" i="12"/>
  <c r="AY153" i="12"/>
  <c r="AY149" i="12"/>
  <c r="AY152" i="12"/>
  <c r="F22" i="13" l="1"/>
  <c r="AY243" i="12"/>
  <c r="G284" i="12" s="1"/>
  <c r="BC131" i="12"/>
  <c r="AY218" i="12"/>
  <c r="BC132" i="12"/>
  <c r="G299" i="12"/>
  <c r="F304" i="12"/>
  <c r="G304" i="12"/>
  <c r="F18" i="13" s="1"/>
  <c r="F299" i="12"/>
  <c r="BC136" i="12"/>
  <c r="BC140" i="12"/>
  <c r="BC138" i="12"/>
  <c r="BC137" i="12"/>
  <c r="BB140" i="12"/>
  <c r="BB138" i="12"/>
  <c r="BC139" i="12"/>
  <c r="BA152" i="12"/>
  <c r="AZ152" i="12"/>
  <c r="BB137" i="12"/>
  <c r="BB136" i="12"/>
  <c r="BA149" i="12"/>
  <c r="AZ149" i="12"/>
  <c r="AZ153" i="12"/>
  <c r="BA153" i="12"/>
  <c r="AY151" i="12"/>
  <c r="AY150" i="12"/>
  <c r="BF149" i="12"/>
  <c r="BF150" i="12"/>
  <c r="BF151" i="12"/>
  <c r="BF152" i="12"/>
  <c r="BF153" i="12"/>
  <c r="F19" i="13" l="1"/>
  <c r="F16" i="13"/>
  <c r="E8" i="13"/>
  <c r="E10" i="13"/>
  <c r="F284" i="12"/>
  <c r="E19" i="13" s="1"/>
  <c r="BB143" i="12"/>
  <c r="AY245" i="12" s="1"/>
  <c r="BC143" i="12"/>
  <c r="AY220" i="12" s="1"/>
  <c r="BB153" i="12"/>
  <c r="AZ151" i="12"/>
  <c r="BA151" i="12"/>
  <c r="BE153" i="12"/>
  <c r="BD153" i="12"/>
  <c r="BB149" i="12"/>
  <c r="BE152" i="12"/>
  <c r="BD152" i="12"/>
  <c r="BE151" i="12"/>
  <c r="BD151" i="12"/>
  <c r="BD150" i="12"/>
  <c r="BE150" i="12"/>
  <c r="BE149" i="12"/>
  <c r="BD149" i="12"/>
  <c r="BB152" i="12"/>
  <c r="BA150" i="12"/>
  <c r="AZ150" i="12"/>
  <c r="BN19" i="12"/>
  <c r="BN20" i="12"/>
  <c r="BN21" i="12"/>
  <c r="BN22" i="12"/>
  <c r="BN23" i="12"/>
  <c r="BN24" i="12"/>
  <c r="BN25" i="12"/>
  <c r="BC145" i="12" l="1"/>
  <c r="AY248" i="12"/>
  <c r="F286" i="12"/>
  <c r="G286" i="12"/>
  <c r="F6" i="13" s="1"/>
  <c r="AY223" i="12"/>
  <c r="F289" i="12" s="1"/>
  <c r="BC144" i="12"/>
  <c r="G292" i="12"/>
  <c r="F303" i="12"/>
  <c r="E11" i="13" s="1"/>
  <c r="G303" i="12"/>
  <c r="F11" i="13" s="1"/>
  <c r="BB151" i="12"/>
  <c r="BC149" i="12"/>
  <c r="BC152" i="12"/>
  <c r="BP24" i="12"/>
  <c r="BO24" i="12"/>
  <c r="BO23" i="12"/>
  <c r="BP23" i="12"/>
  <c r="BP22" i="12"/>
  <c r="BO22" i="12"/>
  <c r="BP21" i="12"/>
  <c r="BO21" i="12"/>
  <c r="BP20" i="12"/>
  <c r="BO20" i="12"/>
  <c r="BP19" i="12"/>
  <c r="BO19" i="12"/>
  <c r="BC153" i="12"/>
  <c r="BB150" i="12"/>
  <c r="BC150" i="12"/>
  <c r="BC151" i="12"/>
  <c r="BU19" i="12"/>
  <c r="BU21" i="12"/>
  <c r="BU22" i="12"/>
  <c r="BU23" i="12"/>
  <c r="BU24" i="12"/>
  <c r="BU25" i="12"/>
  <c r="E17" i="13" l="1"/>
  <c r="E7" i="13"/>
  <c r="F24" i="13"/>
  <c r="F21" i="13"/>
  <c r="BB156" i="12"/>
  <c r="F291" i="12"/>
  <c r="BC156" i="12"/>
  <c r="AY255" i="12" s="1"/>
  <c r="G296" i="12" s="1"/>
  <c r="BQ23" i="12"/>
  <c r="BT19" i="12"/>
  <c r="BS19" i="12"/>
  <c r="BT24" i="12"/>
  <c r="BS24" i="12"/>
  <c r="BQ22" i="12"/>
  <c r="BT23" i="12"/>
  <c r="BS23" i="12"/>
  <c r="BQ21" i="12"/>
  <c r="BT22" i="12"/>
  <c r="BS22" i="12"/>
  <c r="BQ20" i="12"/>
  <c r="BT21" i="12"/>
  <c r="BS21" i="12"/>
  <c r="BQ19" i="12"/>
  <c r="BQ26" i="12" s="1"/>
  <c r="BQ24" i="12"/>
  <c r="BU32" i="12"/>
  <c r="BU33" i="12"/>
  <c r="BU34" i="12"/>
  <c r="BU35" i="12"/>
  <c r="BU36" i="12"/>
  <c r="BU37" i="12"/>
  <c r="BU38" i="12"/>
  <c r="BN32" i="12"/>
  <c r="BN33" i="12"/>
  <c r="BN34" i="12"/>
  <c r="BN35" i="12"/>
  <c r="BN36" i="12"/>
  <c r="BN37" i="12"/>
  <c r="BN38" i="12"/>
  <c r="F23" i="13" l="1"/>
  <c r="F25" i="13"/>
  <c r="E28" i="13"/>
  <c r="E20" i="13"/>
  <c r="AY253" i="12"/>
  <c r="G294" i="12" s="1"/>
  <c r="AY228" i="12"/>
  <c r="AY230" i="12"/>
  <c r="BC158" i="12"/>
  <c r="F287" i="12"/>
  <c r="E27" i="13" s="1"/>
  <c r="BC157" i="12"/>
  <c r="BR24" i="12"/>
  <c r="BR22" i="12"/>
  <c r="BR21" i="12"/>
  <c r="BR19" i="12"/>
  <c r="BR26" i="12" s="1"/>
  <c r="BR27" i="12" s="1"/>
  <c r="BR23" i="12"/>
  <c r="BP35" i="12"/>
  <c r="BO35" i="12"/>
  <c r="BO34" i="12"/>
  <c r="BP34" i="12"/>
  <c r="BP33" i="12"/>
  <c r="BO33" i="12"/>
  <c r="BT34" i="12"/>
  <c r="BS34" i="12"/>
  <c r="BT33" i="12"/>
  <c r="BS33" i="12"/>
  <c r="BT32" i="12"/>
  <c r="BS32" i="12"/>
  <c r="BP32" i="12"/>
  <c r="BO32" i="12"/>
  <c r="BT37" i="12"/>
  <c r="BS37" i="12"/>
  <c r="BP37" i="12"/>
  <c r="BO37" i="12"/>
  <c r="BS36" i="12"/>
  <c r="BT36" i="12"/>
  <c r="BP36" i="12"/>
  <c r="BO36" i="12"/>
  <c r="BT35" i="12"/>
  <c r="BS35" i="12"/>
  <c r="BN46" i="12"/>
  <c r="BN45" i="12"/>
  <c r="F9" i="13" l="1"/>
  <c r="F26" i="13"/>
  <c r="F294" i="12"/>
  <c r="BR28" i="12"/>
  <c r="BR37" i="12"/>
  <c r="BR32" i="12"/>
  <c r="BR39" i="12" s="1"/>
  <c r="BR35" i="12"/>
  <c r="BQ34" i="12"/>
  <c r="BR33" i="12"/>
  <c r="BQ32" i="12"/>
  <c r="BQ39" i="12" s="1"/>
  <c r="BQ37" i="12"/>
  <c r="BO45" i="12"/>
  <c r="BP45" i="12"/>
  <c r="BP46" i="12"/>
  <c r="BO46" i="12"/>
  <c r="BR34" i="12"/>
  <c r="BQ36" i="12"/>
  <c r="BQ33" i="12"/>
  <c r="BR36" i="12"/>
  <c r="BQ35" i="12"/>
  <c r="BN77" i="12"/>
  <c r="BN51" i="12"/>
  <c r="BN50" i="12"/>
  <c r="BN49" i="12"/>
  <c r="BN48" i="12"/>
  <c r="BN47" i="12"/>
  <c r="BU45" i="12"/>
  <c r="BU46" i="12"/>
  <c r="BU47" i="12"/>
  <c r="BU48" i="12"/>
  <c r="BU49" i="12"/>
  <c r="BU50" i="12"/>
  <c r="BU51" i="12"/>
  <c r="BU77" i="12"/>
  <c r="E9" i="13" l="1"/>
  <c r="E26" i="13"/>
  <c r="BQ45" i="12"/>
  <c r="BQ52" i="12" s="1"/>
  <c r="BR41" i="12"/>
  <c r="BR40" i="12"/>
  <c r="BQ46" i="12"/>
  <c r="BT45" i="12"/>
  <c r="BS45" i="12"/>
  <c r="BP47" i="12"/>
  <c r="BO47" i="12"/>
  <c r="BT46" i="12"/>
  <c r="BS46" i="12"/>
  <c r="BT50" i="12"/>
  <c r="BS50" i="12"/>
  <c r="BT49" i="12"/>
  <c r="BS49" i="12"/>
  <c r="BP48" i="12"/>
  <c r="BO48" i="12"/>
  <c r="BP49" i="12"/>
  <c r="BO49" i="12"/>
  <c r="BO50" i="12"/>
  <c r="BP50" i="12"/>
  <c r="BT48" i="12"/>
  <c r="BS48" i="12"/>
  <c r="BS47" i="12"/>
  <c r="BT47" i="12"/>
  <c r="BN60" i="12"/>
  <c r="BN58" i="12"/>
  <c r="BN59" i="12"/>
  <c r="BN62" i="12"/>
  <c r="BN63" i="12"/>
  <c r="BN64" i="12"/>
  <c r="BN90" i="12"/>
  <c r="BU58" i="12"/>
  <c r="BU59" i="12"/>
  <c r="BU60" i="12"/>
  <c r="BU61" i="12"/>
  <c r="BU62" i="12"/>
  <c r="BU63" i="12"/>
  <c r="BU64" i="12"/>
  <c r="BU90" i="12"/>
  <c r="BR48" i="12" l="1"/>
  <c r="BQ50" i="12"/>
  <c r="BR46" i="12"/>
  <c r="BR49" i="12"/>
  <c r="BR45" i="12"/>
  <c r="BR52" i="12" s="1"/>
  <c r="BR50" i="12"/>
  <c r="BS63" i="12"/>
  <c r="BT63" i="12"/>
  <c r="BP59" i="12"/>
  <c r="BO59" i="12"/>
  <c r="BP60" i="12"/>
  <c r="BO60" i="12"/>
  <c r="BQ49" i="12"/>
  <c r="BQ47" i="12"/>
  <c r="BP62" i="12"/>
  <c r="BO62" i="12"/>
  <c r="BT61" i="12"/>
  <c r="BS61" i="12"/>
  <c r="BT59" i="12"/>
  <c r="BS59" i="12"/>
  <c r="BP63" i="12"/>
  <c r="BO63" i="12"/>
  <c r="BT62" i="12"/>
  <c r="BS62" i="12"/>
  <c r="BP58" i="12"/>
  <c r="BO58" i="12"/>
  <c r="BT60" i="12"/>
  <c r="BS60" i="12"/>
  <c r="BS58" i="12"/>
  <c r="BT58" i="12"/>
  <c r="BR47" i="12"/>
  <c r="BQ48" i="12"/>
  <c r="BN61" i="12"/>
  <c r="BR60" i="12" l="1"/>
  <c r="BR61" i="12"/>
  <c r="BR59" i="12"/>
  <c r="BR62" i="12"/>
  <c r="BQ58" i="12"/>
  <c r="BQ65" i="12" s="1"/>
  <c r="BQ62" i="12"/>
  <c r="BR54" i="12"/>
  <c r="BR53" i="12"/>
  <c r="BO61" i="12"/>
  <c r="BP61" i="12"/>
  <c r="BQ63" i="12"/>
  <c r="BQ60" i="12"/>
  <c r="BR58" i="12"/>
  <c r="BR65" i="12" s="1"/>
  <c r="BQ59" i="12"/>
  <c r="BR63" i="12"/>
  <c r="BN71" i="12"/>
  <c r="BN72" i="12"/>
  <c r="BN73" i="12"/>
  <c r="BN74" i="12"/>
  <c r="BN75" i="12"/>
  <c r="BN76" i="12"/>
  <c r="BN103" i="12"/>
  <c r="BN142" i="12"/>
  <c r="BQ61" i="12" l="1"/>
  <c r="BR67" i="12"/>
  <c r="BP71" i="12"/>
  <c r="BO71" i="12"/>
  <c r="BP76" i="12"/>
  <c r="BO76" i="12"/>
  <c r="BP75" i="12"/>
  <c r="BO75" i="12"/>
  <c r="BR66" i="12"/>
  <c r="BP74" i="12"/>
  <c r="BO74" i="12"/>
  <c r="BP73" i="12"/>
  <c r="BO73" i="12"/>
  <c r="BO72" i="12"/>
  <c r="BP72" i="12"/>
  <c r="BU71" i="12"/>
  <c r="BU72" i="12"/>
  <c r="BU73" i="12"/>
  <c r="BU74" i="12"/>
  <c r="BU75" i="12"/>
  <c r="BU76" i="12"/>
  <c r="BU103" i="12"/>
  <c r="BU142" i="12"/>
  <c r="BQ73" i="12" l="1"/>
  <c r="BT75" i="12"/>
  <c r="BS75" i="12"/>
  <c r="BQ74" i="12"/>
  <c r="BS74" i="12"/>
  <c r="BT74" i="12"/>
  <c r="BT76" i="12"/>
  <c r="BS76" i="12"/>
  <c r="BT73" i="12"/>
  <c r="BS73" i="12"/>
  <c r="BT72" i="12"/>
  <c r="BS72" i="12"/>
  <c r="BQ75" i="12"/>
  <c r="BT71" i="12"/>
  <c r="BS71" i="12"/>
  <c r="BQ72" i="12"/>
  <c r="BQ76" i="12"/>
  <c r="BQ71" i="12"/>
  <c r="BQ78" i="12" s="1"/>
  <c r="BN84" i="12"/>
  <c r="BN85" i="12"/>
  <c r="BN86" i="12"/>
  <c r="BN87" i="12"/>
  <c r="BN88" i="12"/>
  <c r="BN89" i="12"/>
  <c r="BN116" i="12"/>
  <c r="BN155" i="12"/>
  <c r="BR76" i="12" l="1"/>
  <c r="BR73" i="12"/>
  <c r="BR75" i="12"/>
  <c r="BP85" i="12"/>
  <c r="BO85" i="12"/>
  <c r="BP84" i="12"/>
  <c r="BO84" i="12"/>
  <c r="BR71" i="12"/>
  <c r="BR78" i="12" s="1"/>
  <c r="BR80" i="12" s="1"/>
  <c r="BR74" i="12"/>
  <c r="BP86" i="12"/>
  <c r="BO86" i="12"/>
  <c r="BP89" i="12"/>
  <c r="BO89" i="12"/>
  <c r="BO88" i="12"/>
  <c r="BP88" i="12"/>
  <c r="BP87" i="12"/>
  <c r="BO87" i="12"/>
  <c r="BR72" i="12"/>
  <c r="BU84" i="12"/>
  <c r="BU85" i="12"/>
  <c r="BU86" i="12"/>
  <c r="BU87" i="12"/>
  <c r="BU88" i="12"/>
  <c r="BU89" i="12"/>
  <c r="BU116" i="12"/>
  <c r="BU155" i="12"/>
  <c r="BQ84" i="12" l="1"/>
  <c r="BQ91" i="12" s="1"/>
  <c r="BR79" i="12"/>
  <c r="BQ86" i="12"/>
  <c r="BT88" i="12"/>
  <c r="BS88" i="12"/>
  <c r="BT87" i="12"/>
  <c r="BS87" i="12"/>
  <c r="BT86" i="12"/>
  <c r="BS86" i="12"/>
  <c r="BS85" i="12"/>
  <c r="BT85" i="12"/>
  <c r="BQ89" i="12"/>
  <c r="BT84" i="12"/>
  <c r="BS84" i="12"/>
  <c r="BQ87" i="12"/>
  <c r="BQ88" i="12"/>
  <c r="BT89" i="12"/>
  <c r="BS89" i="12"/>
  <c r="BQ85" i="12"/>
  <c r="BU97" i="12"/>
  <c r="BU98" i="12"/>
  <c r="BU99" i="12"/>
  <c r="BU100" i="12"/>
  <c r="BU101" i="12"/>
  <c r="BU102" i="12"/>
  <c r="BU129" i="12"/>
  <c r="BN97" i="12"/>
  <c r="BN98" i="12"/>
  <c r="BN99" i="12"/>
  <c r="BN100" i="12"/>
  <c r="BN101" i="12"/>
  <c r="BN102" i="12"/>
  <c r="BN129" i="12"/>
  <c r="BR89" i="12" l="1"/>
  <c r="BR87" i="12"/>
  <c r="BR88" i="12"/>
  <c r="BR84" i="12"/>
  <c r="BR91" i="12" s="1"/>
  <c r="BR92" i="12" s="1"/>
  <c r="BO99" i="12"/>
  <c r="BP99" i="12"/>
  <c r="BT102" i="12"/>
  <c r="BS102" i="12"/>
  <c r="BS101" i="12"/>
  <c r="BT101" i="12"/>
  <c r="BT97" i="12"/>
  <c r="BS97" i="12"/>
  <c r="BT100" i="12"/>
  <c r="BS100" i="12"/>
  <c r="BP98" i="12"/>
  <c r="BO98" i="12"/>
  <c r="BR85" i="12"/>
  <c r="BT99" i="12"/>
  <c r="BS99" i="12"/>
  <c r="BP100" i="12"/>
  <c r="BO100" i="12"/>
  <c r="BP97" i="12"/>
  <c r="BO97" i="12"/>
  <c r="BR86" i="12"/>
  <c r="BP102" i="12"/>
  <c r="BO102" i="12"/>
  <c r="BP101" i="12"/>
  <c r="BO101" i="12"/>
  <c r="BT98" i="12"/>
  <c r="BS98" i="12"/>
  <c r="BN110" i="12"/>
  <c r="BN111" i="12"/>
  <c r="BN112" i="12"/>
  <c r="BN113" i="12"/>
  <c r="BN114" i="12"/>
  <c r="BN115" i="12"/>
  <c r="BN141" i="12"/>
  <c r="BQ99" i="12" l="1"/>
  <c r="BR102" i="12"/>
  <c r="BR100" i="12"/>
  <c r="BR93" i="12"/>
  <c r="BR99" i="12"/>
  <c r="BR97" i="12"/>
  <c r="BR104" i="12" s="1"/>
  <c r="BR98" i="12"/>
  <c r="BP113" i="12"/>
  <c r="BO113" i="12"/>
  <c r="BO110" i="12"/>
  <c r="BP110" i="12"/>
  <c r="BQ100" i="12"/>
  <c r="BP112" i="12"/>
  <c r="BO112" i="12"/>
  <c r="BP111" i="12"/>
  <c r="BO111" i="12"/>
  <c r="BQ97" i="12"/>
  <c r="BQ104" i="12" s="1"/>
  <c r="BR101" i="12"/>
  <c r="BP141" i="12"/>
  <c r="BO141" i="12"/>
  <c r="BQ101" i="12"/>
  <c r="BO115" i="12"/>
  <c r="BP115" i="12"/>
  <c r="BP114" i="12"/>
  <c r="BO114" i="12"/>
  <c r="BQ102" i="12"/>
  <c r="BQ98" i="12"/>
  <c r="BU110" i="12"/>
  <c r="BU111" i="12"/>
  <c r="BU112" i="12"/>
  <c r="BU113" i="12"/>
  <c r="BU114" i="12"/>
  <c r="BU115" i="12"/>
  <c r="BU141" i="12"/>
  <c r="BQ115" i="12" l="1"/>
  <c r="BQ113" i="12"/>
  <c r="BR106" i="12"/>
  <c r="BR105" i="12"/>
  <c r="BQ111" i="12"/>
  <c r="BT141" i="12"/>
  <c r="BS141" i="12"/>
  <c r="BQ114" i="12"/>
  <c r="BT115" i="12"/>
  <c r="BS115" i="12"/>
  <c r="BQ112" i="12"/>
  <c r="BT114" i="12"/>
  <c r="BS114" i="12"/>
  <c r="BT113" i="12"/>
  <c r="BS113" i="12"/>
  <c r="BQ110" i="12"/>
  <c r="BQ117" i="12" s="1"/>
  <c r="BS112" i="12"/>
  <c r="BT112" i="12"/>
  <c r="BT111" i="12"/>
  <c r="BS111" i="12"/>
  <c r="BQ141" i="12"/>
  <c r="BT110" i="12"/>
  <c r="BS110" i="12"/>
  <c r="BN123" i="12"/>
  <c r="BN124" i="12"/>
  <c r="BN125" i="12"/>
  <c r="BN126" i="12"/>
  <c r="BN127" i="12"/>
  <c r="BN128" i="12"/>
  <c r="BN154" i="12"/>
  <c r="BR111" i="12" l="1"/>
  <c r="BR113" i="12"/>
  <c r="BR141" i="12"/>
  <c r="BP154" i="12"/>
  <c r="BO154" i="12"/>
  <c r="BR115" i="12"/>
  <c r="BP125" i="12"/>
  <c r="BO125" i="12"/>
  <c r="BP127" i="12"/>
  <c r="BO127" i="12"/>
  <c r="BR112" i="12"/>
  <c r="BP124" i="12"/>
  <c r="BO124" i="12"/>
  <c r="BP128" i="12"/>
  <c r="BO128" i="12"/>
  <c r="BO126" i="12"/>
  <c r="BP126" i="12"/>
  <c r="BP123" i="12"/>
  <c r="BO123" i="12"/>
  <c r="BR110" i="12"/>
  <c r="BR117" i="12" s="1"/>
  <c r="BR118" i="12" s="1"/>
  <c r="BR114" i="12"/>
  <c r="BU123" i="12"/>
  <c r="BU124" i="12"/>
  <c r="BU125" i="12"/>
  <c r="BU126" i="12"/>
  <c r="BU127" i="12"/>
  <c r="BU128" i="12"/>
  <c r="BU154" i="12"/>
  <c r="BQ126" i="12" l="1"/>
  <c r="BQ125" i="12"/>
  <c r="BT154" i="12"/>
  <c r="BS154" i="12"/>
  <c r="BS128" i="12"/>
  <c r="BT128" i="12"/>
  <c r="BR119" i="12"/>
  <c r="BT125" i="12"/>
  <c r="BS125" i="12"/>
  <c r="BQ128" i="12"/>
  <c r="BT127" i="12"/>
  <c r="BS127" i="12"/>
  <c r="BT124" i="12"/>
  <c r="BS124" i="12"/>
  <c r="BQ127" i="12"/>
  <c r="BQ123" i="12"/>
  <c r="BQ130" i="12" s="1"/>
  <c r="BT126" i="12"/>
  <c r="BS126" i="12"/>
  <c r="BS123" i="12"/>
  <c r="BT123" i="12"/>
  <c r="BQ124" i="12"/>
  <c r="BQ154" i="12"/>
  <c r="BN136" i="12"/>
  <c r="BN137" i="12"/>
  <c r="BN138" i="12"/>
  <c r="BN139" i="12"/>
  <c r="BN140" i="12"/>
  <c r="BR128" i="12" l="1"/>
  <c r="BR123" i="12"/>
  <c r="BR130" i="12" s="1"/>
  <c r="BR131" i="12" s="1"/>
  <c r="BR126" i="12"/>
  <c r="BP139" i="12"/>
  <c r="BO139" i="12"/>
  <c r="BR125" i="12"/>
  <c r="BP138" i="12"/>
  <c r="BO138" i="12"/>
  <c r="BR127" i="12"/>
  <c r="BP140" i="12"/>
  <c r="BO140" i="12"/>
  <c r="BO137" i="12"/>
  <c r="BP137" i="12"/>
  <c r="BR124" i="12"/>
  <c r="BR154" i="12"/>
  <c r="BP136" i="12"/>
  <c r="BO136" i="12"/>
  <c r="BU136" i="12"/>
  <c r="BU137" i="12"/>
  <c r="BU138" i="12"/>
  <c r="BU139" i="12"/>
  <c r="BU140" i="12"/>
  <c r="BQ138" i="12" l="1"/>
  <c r="BQ139" i="12"/>
  <c r="BT140" i="12"/>
  <c r="BS140" i="12"/>
  <c r="BT137" i="12"/>
  <c r="BS137" i="12"/>
  <c r="BR132" i="12"/>
  <c r="BS139" i="12"/>
  <c r="BT139" i="12"/>
  <c r="BT136" i="12"/>
  <c r="BS136" i="12"/>
  <c r="BQ136" i="12"/>
  <c r="BQ143" i="12" s="1"/>
  <c r="BQ137" i="12"/>
  <c r="BT138" i="12"/>
  <c r="BS138" i="12"/>
  <c r="BQ140" i="12"/>
  <c r="BN149" i="12"/>
  <c r="BN150" i="12"/>
  <c r="BN151" i="12"/>
  <c r="BN152" i="12"/>
  <c r="BN153" i="12"/>
  <c r="BR137" i="12" l="1"/>
  <c r="BR138" i="12"/>
  <c r="BR140" i="12"/>
  <c r="BR136" i="12"/>
  <c r="BR143" i="12" s="1"/>
  <c r="BR145" i="12" s="1"/>
  <c r="BO153" i="12"/>
  <c r="BP153" i="12"/>
  <c r="BR139" i="12"/>
  <c r="BP152" i="12"/>
  <c r="BO152" i="12"/>
  <c r="BP151" i="12"/>
  <c r="BO151" i="12"/>
  <c r="BP150" i="12"/>
  <c r="BO150" i="12"/>
  <c r="BP149" i="12"/>
  <c r="BO149" i="12"/>
  <c r="BU149" i="12"/>
  <c r="BU150" i="12"/>
  <c r="BU151" i="12"/>
  <c r="BU152" i="12"/>
  <c r="BU153" i="12"/>
  <c r="BQ153" i="12" l="1"/>
  <c r="BR144" i="12"/>
  <c r="BQ150" i="12"/>
  <c r="BT151" i="12"/>
  <c r="BS151" i="12"/>
  <c r="BT152" i="12"/>
  <c r="BS152" i="12"/>
  <c r="BS150" i="12"/>
  <c r="BT150" i="12"/>
  <c r="BT149" i="12"/>
  <c r="BS149" i="12"/>
  <c r="BT153" i="12"/>
  <c r="BS153" i="12"/>
  <c r="BQ151" i="12"/>
  <c r="BQ152" i="12"/>
  <c r="BQ149" i="12"/>
  <c r="BQ156" i="12" s="1"/>
  <c r="CC19" i="12"/>
  <c r="CC20" i="12"/>
  <c r="CC21" i="12"/>
  <c r="CC22" i="12"/>
  <c r="CC23" i="12"/>
  <c r="CC24" i="12"/>
  <c r="CC25" i="12"/>
  <c r="BP190" i="12"/>
  <c r="BR151" i="12" l="1"/>
  <c r="BR149" i="12"/>
  <c r="BR156" i="12" s="1"/>
  <c r="BR158" i="12" s="1"/>
  <c r="BR152" i="12"/>
  <c r="BR153" i="12"/>
  <c r="CE19" i="12"/>
  <c r="CD19" i="12"/>
  <c r="CE24" i="12"/>
  <c r="CD24" i="12"/>
  <c r="CE21" i="12"/>
  <c r="CD21" i="12"/>
  <c r="CD23" i="12"/>
  <c r="CE23" i="12"/>
  <c r="CE20" i="12"/>
  <c r="CD20" i="12"/>
  <c r="CE22" i="12"/>
  <c r="CD22" i="12"/>
  <c r="BR150" i="12"/>
  <c r="CJ19" i="12"/>
  <c r="CJ20" i="12"/>
  <c r="CJ21" i="12"/>
  <c r="CJ22" i="12"/>
  <c r="CJ23" i="12"/>
  <c r="CJ24" i="12"/>
  <c r="CJ25" i="12"/>
  <c r="BR157" i="12" l="1"/>
  <c r="CF21" i="12"/>
  <c r="CI22" i="12"/>
  <c r="CH22" i="12"/>
  <c r="CI21" i="12"/>
  <c r="CH21" i="12"/>
  <c r="CF24" i="12"/>
  <c r="CI23" i="12"/>
  <c r="CH23" i="12"/>
  <c r="CF20" i="12"/>
  <c r="CF23" i="12"/>
  <c r="CH20" i="12"/>
  <c r="CI20" i="12"/>
  <c r="CI19" i="12"/>
  <c r="CH19" i="12"/>
  <c r="CI24" i="12"/>
  <c r="CH24" i="12"/>
  <c r="CF22" i="12"/>
  <c r="CF19" i="12"/>
  <c r="CF26" i="12" s="1"/>
  <c r="CC32" i="12"/>
  <c r="CC33" i="12"/>
  <c r="CC34" i="12"/>
  <c r="CC35" i="12"/>
  <c r="CC36" i="12"/>
  <c r="CC37" i="12"/>
  <c r="CC38" i="12"/>
  <c r="CG19" i="12" l="1"/>
  <c r="CG26" i="12" s="1"/>
  <c r="CG28" i="12" s="1"/>
  <c r="CG24" i="12"/>
  <c r="CG23" i="12"/>
  <c r="CG22" i="12"/>
  <c r="CG20" i="12"/>
  <c r="CE32" i="12"/>
  <c r="CD32" i="12"/>
  <c r="CG21" i="12"/>
  <c r="CD34" i="12"/>
  <c r="CE34" i="12"/>
  <c r="CE33" i="12"/>
  <c r="CD33" i="12"/>
  <c r="CE36" i="12"/>
  <c r="CD36" i="12"/>
  <c r="CE37" i="12"/>
  <c r="CD37" i="12"/>
  <c r="CE35" i="12"/>
  <c r="CD35" i="12"/>
  <c r="CJ32" i="12"/>
  <c r="CJ33" i="12"/>
  <c r="CJ34" i="12"/>
  <c r="CJ35" i="12"/>
  <c r="CJ36" i="12"/>
  <c r="CJ37" i="12"/>
  <c r="CJ38" i="12"/>
  <c r="CG27" i="12" l="1"/>
  <c r="CF34" i="12"/>
  <c r="CF36" i="12"/>
  <c r="CI32" i="12"/>
  <c r="CH32" i="12"/>
  <c r="CF35" i="12"/>
  <c r="CH36" i="12"/>
  <c r="CI36" i="12"/>
  <c r="CF33" i="12"/>
  <c r="CI35" i="12"/>
  <c r="CH35" i="12"/>
  <c r="CI34" i="12"/>
  <c r="CH34" i="12"/>
  <c r="CI33" i="12"/>
  <c r="CH33" i="12"/>
  <c r="CF37" i="12"/>
  <c r="CI37" i="12"/>
  <c r="CH37" i="12"/>
  <c r="CF32" i="12"/>
  <c r="CF39" i="12" s="1"/>
  <c r="CC45" i="12"/>
  <c r="CC46" i="12"/>
  <c r="CC47" i="12"/>
  <c r="CC48" i="12"/>
  <c r="CC49" i="12"/>
  <c r="CC50" i="12"/>
  <c r="CC51" i="12"/>
  <c r="CC77" i="12"/>
  <c r="CG33" i="12" l="1"/>
  <c r="CG32" i="12"/>
  <c r="CG39" i="12" s="1"/>
  <c r="CG41" i="12" s="1"/>
  <c r="CG35" i="12"/>
  <c r="CG37" i="12"/>
  <c r="CG34" i="12"/>
  <c r="CD45" i="12"/>
  <c r="CE45" i="12"/>
  <c r="CG36" i="12"/>
  <c r="CE47" i="12"/>
  <c r="CD47" i="12"/>
  <c r="CE48" i="12"/>
  <c r="CD48" i="12"/>
  <c r="CE46" i="12"/>
  <c r="CD46" i="12"/>
  <c r="CD50" i="12"/>
  <c r="CE50" i="12"/>
  <c r="CE49" i="12"/>
  <c r="CD49" i="12"/>
  <c r="CJ45" i="12"/>
  <c r="CJ46" i="12"/>
  <c r="CJ47" i="12"/>
  <c r="CJ48" i="12"/>
  <c r="CJ49" i="12"/>
  <c r="CJ50" i="12"/>
  <c r="CJ51" i="12"/>
  <c r="CJ77" i="12"/>
  <c r="CG40" i="12" l="1"/>
  <c r="CF49" i="12"/>
  <c r="CF48" i="12"/>
  <c r="CF45" i="12"/>
  <c r="CF52" i="12" s="1"/>
  <c r="CF46" i="12"/>
  <c r="CI49" i="12"/>
  <c r="CH49" i="12"/>
  <c r="CI48" i="12"/>
  <c r="CH48" i="12"/>
  <c r="CF47" i="12"/>
  <c r="CH47" i="12"/>
  <c r="CI47" i="12"/>
  <c r="CI46" i="12"/>
  <c r="CH46" i="12"/>
  <c r="CI45" i="12"/>
  <c r="CH45" i="12"/>
  <c r="CF50" i="12"/>
  <c r="CI50" i="12"/>
  <c r="CH50" i="12"/>
  <c r="CC58" i="12"/>
  <c r="CC59" i="12"/>
  <c r="CC60" i="12"/>
  <c r="CC61" i="12"/>
  <c r="CC62" i="12"/>
  <c r="CC63" i="12"/>
  <c r="CC64" i="12"/>
  <c r="CC90" i="12"/>
  <c r="CG50" i="12" l="1"/>
  <c r="CG49" i="12"/>
  <c r="CG46" i="12"/>
  <c r="CE60" i="12"/>
  <c r="CD60" i="12"/>
  <c r="CE59" i="12"/>
  <c r="CD59" i="12"/>
  <c r="CG48" i="12"/>
  <c r="CD61" i="12"/>
  <c r="CE61" i="12"/>
  <c r="CE58" i="12"/>
  <c r="CD58" i="12"/>
  <c r="CG47" i="12"/>
  <c r="CE63" i="12"/>
  <c r="CD63" i="12"/>
  <c r="CE62" i="12"/>
  <c r="CD62" i="12"/>
  <c r="CG45" i="12"/>
  <c r="CG52" i="12" s="1"/>
  <c r="CJ58" i="12"/>
  <c r="CJ59" i="12"/>
  <c r="CJ60" i="12"/>
  <c r="CJ61" i="12"/>
  <c r="CJ62" i="12"/>
  <c r="CJ63" i="12"/>
  <c r="CJ64" i="12"/>
  <c r="CJ90" i="12"/>
  <c r="CF60" i="12" l="1"/>
  <c r="CI60" i="12"/>
  <c r="CH60" i="12"/>
  <c r="CF58" i="12"/>
  <c r="CF65" i="12" s="1"/>
  <c r="CI61" i="12"/>
  <c r="CH61" i="12"/>
  <c r="CI59" i="12"/>
  <c r="CH59" i="12"/>
  <c r="CF61" i="12"/>
  <c r="CF62" i="12"/>
  <c r="CF59" i="12"/>
  <c r="CH58" i="12"/>
  <c r="CI58" i="12"/>
  <c r="CG54" i="12"/>
  <c r="CG53" i="12"/>
  <c r="CH63" i="12"/>
  <c r="CI63" i="12"/>
  <c r="CF63" i="12"/>
  <c r="CI62" i="12"/>
  <c r="CH62" i="12"/>
  <c r="CC71" i="12"/>
  <c r="CC72" i="12"/>
  <c r="CC73" i="12"/>
  <c r="CC74" i="12"/>
  <c r="CC75" i="12"/>
  <c r="CC76" i="12"/>
  <c r="CC103" i="12"/>
  <c r="CC142" i="12"/>
  <c r="CG59" i="12" l="1"/>
  <c r="CG61" i="12"/>
  <c r="CG60" i="12"/>
  <c r="CE71" i="12"/>
  <c r="CD71" i="12"/>
  <c r="CE74" i="12"/>
  <c r="CD74" i="12"/>
  <c r="CG62" i="12"/>
  <c r="CD76" i="12"/>
  <c r="CE76" i="12"/>
  <c r="CG63" i="12"/>
  <c r="CE73" i="12"/>
  <c r="CD73" i="12"/>
  <c r="CE75" i="12"/>
  <c r="CD75" i="12"/>
  <c r="CD72" i="12"/>
  <c r="CE72" i="12"/>
  <c r="CG58" i="12"/>
  <c r="CG65" i="12" s="1"/>
  <c r="CG67" i="12" s="1"/>
  <c r="CJ71" i="12"/>
  <c r="CJ72" i="12"/>
  <c r="CJ73" i="12"/>
  <c r="CJ74" i="12"/>
  <c r="CJ75" i="12"/>
  <c r="CJ76" i="12"/>
  <c r="CJ103" i="12"/>
  <c r="CJ142" i="12"/>
  <c r="CF72" i="12" l="1"/>
  <c r="CF76" i="12"/>
  <c r="CF71" i="12"/>
  <c r="CF78" i="12" s="1"/>
  <c r="CF74" i="12"/>
  <c r="CF75" i="12"/>
  <c r="CF73" i="12"/>
  <c r="CI73" i="12"/>
  <c r="CH73" i="12"/>
  <c r="CI72" i="12"/>
  <c r="CH72" i="12"/>
  <c r="CH74" i="12"/>
  <c r="CI74" i="12"/>
  <c r="CI71" i="12"/>
  <c r="CH71" i="12"/>
  <c r="CG66" i="12"/>
  <c r="CI75" i="12"/>
  <c r="CH75" i="12"/>
  <c r="CI76" i="12"/>
  <c r="CH76" i="12"/>
  <c r="CJ84" i="12"/>
  <c r="CJ85" i="12"/>
  <c r="CJ86" i="12"/>
  <c r="CJ87" i="12"/>
  <c r="CJ88" i="12"/>
  <c r="CJ89" i="12"/>
  <c r="CJ116" i="12"/>
  <c r="CJ155" i="12"/>
  <c r="CC84" i="12"/>
  <c r="CC85" i="12"/>
  <c r="CC86" i="12"/>
  <c r="CC87" i="12"/>
  <c r="CC88" i="12"/>
  <c r="CC89" i="12"/>
  <c r="CC116" i="12"/>
  <c r="CC155" i="12"/>
  <c r="CG71" i="12" l="1"/>
  <c r="CG78" i="12" s="1"/>
  <c r="CG79" i="12" s="1"/>
  <c r="CG76" i="12"/>
  <c r="CG74" i="12"/>
  <c r="CG73" i="12"/>
  <c r="CI86" i="12"/>
  <c r="CH86" i="12"/>
  <c r="CI84" i="12"/>
  <c r="CH84" i="12"/>
  <c r="CI88" i="12"/>
  <c r="CH88" i="12"/>
  <c r="CE87" i="12"/>
  <c r="CD87" i="12"/>
  <c r="CD88" i="12"/>
  <c r="CE88" i="12"/>
  <c r="CE84" i="12"/>
  <c r="CD84" i="12"/>
  <c r="CG72" i="12"/>
  <c r="CI87" i="12"/>
  <c r="CH87" i="12"/>
  <c r="CE86" i="12"/>
  <c r="CD86" i="12"/>
  <c r="CE85" i="12"/>
  <c r="CD85" i="12"/>
  <c r="CE89" i="12"/>
  <c r="CD89" i="12"/>
  <c r="CH85" i="12"/>
  <c r="CI85" i="12"/>
  <c r="CI89" i="12"/>
  <c r="CH89" i="12"/>
  <c r="CG75" i="12"/>
  <c r="CC97" i="12"/>
  <c r="CC98" i="12"/>
  <c r="CC99" i="12"/>
  <c r="CC100" i="12"/>
  <c r="CC101" i="12"/>
  <c r="CC102" i="12"/>
  <c r="CC129" i="12"/>
  <c r="CG86" i="12" l="1"/>
  <c r="CG80" i="12"/>
  <c r="CG84" i="12"/>
  <c r="CG91" i="12" s="1"/>
  <c r="CF88" i="12"/>
  <c r="CG89" i="12"/>
  <c r="CG87" i="12"/>
  <c r="CG88" i="12"/>
  <c r="CD99" i="12"/>
  <c r="CE99" i="12"/>
  <c r="CF85" i="12"/>
  <c r="CF86" i="12"/>
  <c r="CE97" i="12"/>
  <c r="CD97" i="12"/>
  <c r="CE101" i="12"/>
  <c r="CD101" i="12"/>
  <c r="CE98" i="12"/>
  <c r="CD98" i="12"/>
  <c r="CF87" i="12"/>
  <c r="CE102" i="12"/>
  <c r="CD102" i="12"/>
  <c r="CG85" i="12"/>
  <c r="CE100" i="12"/>
  <c r="CD100" i="12"/>
  <c r="CF89" i="12"/>
  <c r="CF84" i="12"/>
  <c r="CF91" i="12" s="1"/>
  <c r="CJ97" i="12"/>
  <c r="CJ98" i="12"/>
  <c r="CJ99" i="12"/>
  <c r="CJ100" i="12"/>
  <c r="CJ101" i="12"/>
  <c r="CJ102" i="12"/>
  <c r="CJ129" i="12"/>
  <c r="CF99" i="12" l="1"/>
  <c r="CF98" i="12"/>
  <c r="CF101" i="12"/>
  <c r="CG93" i="12"/>
  <c r="CG92" i="12"/>
  <c r="CF100" i="12"/>
  <c r="CF97" i="12"/>
  <c r="CF104" i="12" s="1"/>
  <c r="CI102" i="12"/>
  <c r="CH102" i="12"/>
  <c r="CH101" i="12"/>
  <c r="CI101" i="12"/>
  <c r="CI98" i="12"/>
  <c r="CH98" i="12"/>
  <c r="CI100" i="12"/>
  <c r="CH100" i="12"/>
  <c r="CF102" i="12"/>
  <c r="CI97" i="12"/>
  <c r="CH97" i="12"/>
  <c r="CI99" i="12"/>
  <c r="CH99" i="12"/>
  <c r="CC110" i="12"/>
  <c r="CC111" i="12"/>
  <c r="CC112" i="12"/>
  <c r="CC113" i="12"/>
  <c r="CC114" i="12"/>
  <c r="CC115" i="12"/>
  <c r="CC141" i="12"/>
  <c r="CJ110" i="12"/>
  <c r="CJ111" i="12"/>
  <c r="CJ112" i="12"/>
  <c r="CJ113" i="12"/>
  <c r="CJ114" i="12"/>
  <c r="CJ115" i="12"/>
  <c r="CJ141" i="12"/>
  <c r="CG100" i="12" l="1"/>
  <c r="CG102" i="12"/>
  <c r="CG97" i="12"/>
  <c r="CG104" i="12" s="1"/>
  <c r="CG105" i="12" s="1"/>
  <c r="CG98" i="12"/>
  <c r="CI115" i="12"/>
  <c r="CH115" i="12"/>
  <c r="CD110" i="12"/>
  <c r="CE110" i="12"/>
  <c r="CG99" i="12"/>
  <c r="CI110" i="12"/>
  <c r="CH110" i="12"/>
  <c r="CE141" i="12"/>
  <c r="CD141" i="12"/>
  <c r="CI113" i="12"/>
  <c r="CH113" i="12"/>
  <c r="CE112" i="12"/>
  <c r="CD112" i="12"/>
  <c r="CE111" i="12"/>
  <c r="CD111" i="12"/>
  <c r="CG101" i="12"/>
  <c r="CD115" i="12"/>
  <c r="CE115" i="12"/>
  <c r="CE114" i="12"/>
  <c r="CD114" i="12"/>
  <c r="CI114" i="12"/>
  <c r="CH114" i="12"/>
  <c r="CH112" i="12"/>
  <c r="CI112" i="12"/>
  <c r="CI111" i="12"/>
  <c r="CH111" i="12"/>
  <c r="CI141" i="12"/>
  <c r="CH141" i="12"/>
  <c r="CE113" i="12"/>
  <c r="CD113" i="12"/>
  <c r="CC123" i="12"/>
  <c r="CC124" i="12"/>
  <c r="CC125" i="12"/>
  <c r="CC126" i="12"/>
  <c r="CC127" i="12"/>
  <c r="CC128" i="12"/>
  <c r="CC154" i="12"/>
  <c r="CG113" i="12" l="1"/>
  <c r="CG106" i="12"/>
  <c r="CG110" i="12"/>
  <c r="CG117" i="12" s="1"/>
  <c r="CG114" i="12"/>
  <c r="CF110" i="12"/>
  <c r="CF117" i="12" s="1"/>
  <c r="CG115" i="12"/>
  <c r="CG141" i="12"/>
  <c r="CF115" i="12"/>
  <c r="CE154" i="12"/>
  <c r="CD154" i="12"/>
  <c r="CE128" i="12"/>
  <c r="CD128" i="12"/>
  <c r="CG111" i="12"/>
  <c r="CF141" i="12"/>
  <c r="CE125" i="12"/>
  <c r="CD125" i="12"/>
  <c r="CG112" i="12"/>
  <c r="CF112" i="12"/>
  <c r="CE127" i="12"/>
  <c r="CD127" i="12"/>
  <c r="CD126" i="12"/>
  <c r="CE126" i="12"/>
  <c r="CF111" i="12"/>
  <c r="CE124" i="12"/>
  <c r="CD124" i="12"/>
  <c r="CE123" i="12"/>
  <c r="CD123" i="12"/>
  <c r="CF113" i="12"/>
  <c r="CF114" i="12"/>
  <c r="CJ123" i="12"/>
  <c r="CJ125" i="12"/>
  <c r="CJ126" i="12"/>
  <c r="CJ127" i="12"/>
  <c r="CJ128" i="12"/>
  <c r="CJ154" i="12"/>
  <c r="CG119" i="12" l="1"/>
  <c r="CG118" i="12"/>
  <c r="CF126" i="12"/>
  <c r="CF124" i="12"/>
  <c r="CF125" i="12"/>
  <c r="CF127" i="12"/>
  <c r="CF128" i="12"/>
  <c r="CH123" i="12"/>
  <c r="CI123" i="12"/>
  <c r="CF154" i="12"/>
  <c r="CI127" i="12"/>
  <c r="CH127" i="12"/>
  <c r="CI125" i="12"/>
  <c r="CH125" i="12"/>
  <c r="CH154" i="12"/>
  <c r="CI154" i="12"/>
  <c r="CF123" i="12"/>
  <c r="CF130" i="12" s="1"/>
  <c r="CI126" i="12"/>
  <c r="CH126" i="12"/>
  <c r="CH128" i="12"/>
  <c r="CI128" i="12"/>
  <c r="CC136" i="12"/>
  <c r="CC137" i="12"/>
  <c r="CC138" i="12"/>
  <c r="CC139" i="12"/>
  <c r="CC140" i="12"/>
  <c r="CG126" i="12" l="1"/>
  <c r="CG125" i="12"/>
  <c r="CE140" i="12"/>
  <c r="CD140" i="12"/>
  <c r="CG123" i="12"/>
  <c r="CG130" i="12" s="1"/>
  <c r="CG132" i="12" s="1"/>
  <c r="CE136" i="12"/>
  <c r="CD136" i="12"/>
  <c r="CG127" i="12"/>
  <c r="CG128" i="12"/>
  <c r="CE139" i="12"/>
  <c r="CD139" i="12"/>
  <c r="CE138" i="12"/>
  <c r="CD138" i="12"/>
  <c r="CD137" i="12"/>
  <c r="CE137" i="12"/>
  <c r="CG154" i="12"/>
  <c r="CJ136" i="12"/>
  <c r="CJ137" i="12"/>
  <c r="CJ138" i="12"/>
  <c r="CJ139" i="12"/>
  <c r="CJ140" i="12"/>
  <c r="CF138" i="12" l="1"/>
  <c r="CI137" i="12"/>
  <c r="CH137" i="12"/>
  <c r="CI136" i="12"/>
  <c r="CH136" i="12"/>
  <c r="CF137" i="12"/>
  <c r="CF136" i="12"/>
  <c r="CF143" i="12" s="1"/>
  <c r="CI138" i="12"/>
  <c r="CH138" i="12"/>
  <c r="CF139" i="12"/>
  <c r="CI140" i="12"/>
  <c r="CH140" i="12"/>
  <c r="CG131" i="12"/>
  <c r="CH139" i="12"/>
  <c r="CI139" i="12"/>
  <c r="CF140" i="12"/>
  <c r="CC149" i="12"/>
  <c r="CC150" i="12"/>
  <c r="CC151" i="12"/>
  <c r="CC152" i="12"/>
  <c r="CC153" i="12"/>
  <c r="CG137" i="12" l="1"/>
  <c r="CG138" i="12"/>
  <c r="CG136" i="12"/>
  <c r="CG143" i="12" s="1"/>
  <c r="CG145" i="12" s="1"/>
  <c r="CE152" i="12"/>
  <c r="CD152" i="12"/>
  <c r="CE150" i="12"/>
  <c r="CD150" i="12"/>
  <c r="CE151" i="12"/>
  <c r="CD151" i="12"/>
  <c r="CD153" i="12"/>
  <c r="CE153" i="12"/>
  <c r="CE149" i="12"/>
  <c r="CD149" i="12"/>
  <c r="CG139" i="12"/>
  <c r="CG140" i="12"/>
  <c r="CJ149" i="12"/>
  <c r="CJ150" i="12"/>
  <c r="CJ151" i="12"/>
  <c r="CJ152" i="12"/>
  <c r="CJ153" i="12"/>
  <c r="CG144" i="12" l="1"/>
  <c r="CF153" i="12"/>
  <c r="CF149" i="12"/>
  <c r="CF156" i="12" s="1"/>
  <c r="CF152" i="12"/>
  <c r="CI153" i="12"/>
  <c r="CH153" i="12"/>
  <c r="CI152" i="12"/>
  <c r="CH152" i="12"/>
  <c r="CI151" i="12"/>
  <c r="CH151" i="12"/>
  <c r="CH150" i="12"/>
  <c r="CI150" i="12"/>
  <c r="CI149" i="12"/>
  <c r="CH149" i="12"/>
  <c r="CF151" i="12"/>
  <c r="CF150" i="12"/>
  <c r="CR19" i="12"/>
  <c r="CR20" i="12"/>
  <c r="CR21" i="12"/>
  <c r="CR22" i="12"/>
  <c r="CR23" i="12"/>
  <c r="CR24" i="12"/>
  <c r="CR25" i="12"/>
  <c r="CG151" i="12" l="1"/>
  <c r="CG152" i="12"/>
  <c r="CG153" i="12"/>
  <c r="CS23" i="12"/>
  <c r="CT23" i="12"/>
  <c r="CT20" i="12"/>
  <c r="CS20" i="12"/>
  <c r="CT24" i="12"/>
  <c r="CS24" i="12"/>
  <c r="CT19" i="12"/>
  <c r="CS19" i="12"/>
  <c r="CT21" i="12"/>
  <c r="CS21" i="12"/>
  <c r="CT22" i="12"/>
  <c r="CS22" i="12"/>
  <c r="CG150" i="12"/>
  <c r="CG149" i="12"/>
  <c r="CG156" i="12" s="1"/>
  <c r="CG157" i="12" s="1"/>
  <c r="CY19" i="12"/>
  <c r="CY20" i="12"/>
  <c r="CY21" i="12"/>
  <c r="CY22" i="12"/>
  <c r="CY23" i="12"/>
  <c r="CY24" i="12"/>
  <c r="CY25" i="12"/>
  <c r="CG158" i="12" l="1"/>
  <c r="CU23" i="12"/>
  <c r="CX22" i="12"/>
  <c r="CW22" i="12"/>
  <c r="CX21" i="12"/>
  <c r="CW21" i="12"/>
  <c r="CX19" i="12"/>
  <c r="CW19" i="12"/>
  <c r="CU20" i="12"/>
  <c r="CW20" i="12"/>
  <c r="CX20" i="12"/>
  <c r="CU24" i="12"/>
  <c r="CU21" i="12"/>
  <c r="CU19" i="12"/>
  <c r="CU26" i="12" s="1"/>
  <c r="CX24" i="12"/>
  <c r="CW24" i="12"/>
  <c r="CX23" i="12"/>
  <c r="CW23" i="12"/>
  <c r="CU22" i="12"/>
  <c r="CR32" i="12"/>
  <c r="CR33" i="12"/>
  <c r="CR34" i="12"/>
  <c r="CR35" i="12"/>
  <c r="CR36" i="12"/>
  <c r="CR37" i="12"/>
  <c r="CR38" i="12"/>
  <c r="CV19" i="12" l="1"/>
  <c r="CV26" i="12" s="1"/>
  <c r="CV28" i="12" s="1"/>
  <c r="CV22" i="12"/>
  <c r="CV24" i="12"/>
  <c r="CV21" i="12"/>
  <c r="CV23" i="12"/>
  <c r="CT32" i="12"/>
  <c r="CS32" i="12"/>
  <c r="CS34" i="12"/>
  <c r="CT34" i="12"/>
  <c r="CV20" i="12"/>
  <c r="CT33" i="12"/>
  <c r="CS33" i="12"/>
  <c r="CT37" i="12"/>
  <c r="CS37" i="12"/>
  <c r="CT36" i="12"/>
  <c r="CS36" i="12"/>
  <c r="CT35" i="12"/>
  <c r="CS35" i="12"/>
  <c r="CY32" i="12"/>
  <c r="CY33" i="12"/>
  <c r="CY34" i="12"/>
  <c r="CY35" i="12"/>
  <c r="CY36" i="12"/>
  <c r="CY37" i="12"/>
  <c r="CY38" i="12"/>
  <c r="CV27" i="12" l="1"/>
  <c r="CU34" i="12"/>
  <c r="CW36" i="12"/>
  <c r="CX36" i="12"/>
  <c r="CU37" i="12"/>
  <c r="CX32" i="12"/>
  <c r="CW32" i="12"/>
  <c r="CU35" i="12"/>
  <c r="CX37" i="12"/>
  <c r="CW37" i="12"/>
  <c r="CU36" i="12"/>
  <c r="CX35" i="12"/>
  <c r="CW35" i="12"/>
  <c r="CX34" i="12"/>
  <c r="CW34" i="12"/>
  <c r="CX33" i="12"/>
  <c r="CW33" i="12"/>
  <c r="CU33" i="12"/>
  <c r="CU32" i="12"/>
  <c r="CU39" i="12" s="1"/>
  <c r="CR45" i="12"/>
  <c r="CR46" i="12"/>
  <c r="CR47" i="12"/>
  <c r="CR48" i="12"/>
  <c r="CR49" i="12"/>
  <c r="CR50" i="12"/>
  <c r="CR51" i="12"/>
  <c r="CR77" i="12"/>
  <c r="CV32" i="12" l="1"/>
  <c r="CV39" i="12" s="1"/>
  <c r="CV41" i="12" s="1"/>
  <c r="CV37" i="12"/>
  <c r="CV34" i="12"/>
  <c r="CS45" i="12"/>
  <c r="CT45" i="12"/>
  <c r="CT46" i="12"/>
  <c r="CS46" i="12"/>
  <c r="CT49" i="12"/>
  <c r="CS49" i="12"/>
  <c r="CT47" i="12"/>
  <c r="CS47" i="12"/>
  <c r="CV33" i="12"/>
  <c r="CS50" i="12"/>
  <c r="CT50" i="12"/>
  <c r="CT48" i="12"/>
  <c r="CS48" i="12"/>
  <c r="CV35" i="12"/>
  <c r="CV36" i="12"/>
  <c r="CY45" i="12"/>
  <c r="CY47" i="12"/>
  <c r="CY48" i="12"/>
  <c r="CY49" i="12"/>
  <c r="CY50" i="12"/>
  <c r="CY51" i="12"/>
  <c r="CY77" i="12"/>
  <c r="CV40" i="12" l="1"/>
  <c r="CU46" i="12"/>
  <c r="CU45" i="12"/>
  <c r="CU52" i="12" s="1"/>
  <c r="CU49" i="12"/>
  <c r="CX45" i="12"/>
  <c r="CW45" i="12"/>
  <c r="CX50" i="12"/>
  <c r="CW50" i="12"/>
  <c r="CW47" i="12"/>
  <c r="CX47" i="12"/>
  <c r="CU47" i="12"/>
  <c r="CU48" i="12"/>
  <c r="CU50" i="12"/>
  <c r="CX49" i="12"/>
  <c r="CW49" i="12"/>
  <c r="CX48" i="12"/>
  <c r="CW48" i="12"/>
  <c r="CR58" i="12"/>
  <c r="CR59" i="12"/>
  <c r="CR60" i="12"/>
  <c r="CR61" i="12"/>
  <c r="CR62" i="12"/>
  <c r="CR63" i="12"/>
  <c r="CR64" i="12"/>
  <c r="CR90" i="12"/>
  <c r="CV49" i="12" l="1"/>
  <c r="CV45" i="12"/>
  <c r="CV52" i="12" s="1"/>
  <c r="CV53" i="12" s="1"/>
  <c r="CV48" i="12"/>
  <c r="CT60" i="12"/>
  <c r="CS60" i="12"/>
  <c r="CV50" i="12"/>
  <c r="CT58" i="12"/>
  <c r="CS58" i="12"/>
  <c r="CT63" i="12"/>
  <c r="CS63" i="12"/>
  <c r="CT59" i="12"/>
  <c r="CS59" i="12"/>
  <c r="CV47" i="12"/>
  <c r="CT62" i="12"/>
  <c r="CS62" i="12"/>
  <c r="CS61" i="12"/>
  <c r="CT61" i="12"/>
  <c r="CY58" i="12"/>
  <c r="CY59" i="12"/>
  <c r="CY60" i="12"/>
  <c r="CY61" i="12"/>
  <c r="CY62" i="12"/>
  <c r="CY63" i="12"/>
  <c r="CY64" i="12"/>
  <c r="CY90" i="12"/>
  <c r="CV54" i="12" l="1"/>
  <c r="CU61" i="12"/>
  <c r="CU63" i="12"/>
  <c r="CU60" i="12"/>
  <c r="CX61" i="12"/>
  <c r="CW61" i="12"/>
  <c r="CU59" i="12"/>
  <c r="CX59" i="12"/>
  <c r="CW59" i="12"/>
  <c r="CX60" i="12"/>
  <c r="CW60" i="12"/>
  <c r="CU62" i="12"/>
  <c r="CX62" i="12"/>
  <c r="CW62" i="12"/>
  <c r="CW58" i="12"/>
  <c r="CX58" i="12"/>
  <c r="CU58" i="12"/>
  <c r="CU65" i="12" s="1"/>
  <c r="CW63" i="12"/>
  <c r="CX63" i="12"/>
  <c r="CR71" i="12"/>
  <c r="CR72" i="12"/>
  <c r="CR73" i="12"/>
  <c r="CR74" i="12"/>
  <c r="CR75" i="12"/>
  <c r="CR76" i="12"/>
  <c r="CR103" i="12"/>
  <c r="CR142" i="12"/>
  <c r="CV61" i="12" l="1"/>
  <c r="CV59" i="12"/>
  <c r="CV60" i="12"/>
  <c r="CV62" i="12"/>
  <c r="CS72" i="12"/>
  <c r="CT72" i="12"/>
  <c r="CT73" i="12"/>
  <c r="CS73" i="12"/>
  <c r="CT74" i="12"/>
  <c r="CS74" i="12"/>
  <c r="CT75" i="12"/>
  <c r="CS75" i="12"/>
  <c r="CT71" i="12"/>
  <c r="CS71" i="12"/>
  <c r="CV63" i="12"/>
  <c r="CT76" i="12"/>
  <c r="CS76" i="12"/>
  <c r="CV58" i="12"/>
  <c r="CV65" i="12" s="1"/>
  <c r="CV67" i="12" s="1"/>
  <c r="CY71" i="12"/>
  <c r="CY72" i="12"/>
  <c r="CY73" i="12"/>
  <c r="CY74" i="12"/>
  <c r="CY75" i="12"/>
  <c r="CY76" i="12"/>
  <c r="CY103" i="12"/>
  <c r="CY142" i="12"/>
  <c r="CU71" i="12" l="1"/>
  <c r="CU78" i="12" s="1"/>
  <c r="CU72" i="12"/>
  <c r="CU74" i="12"/>
  <c r="CV66" i="12"/>
  <c r="CU73" i="12"/>
  <c r="CX73" i="12"/>
  <c r="CW73" i="12"/>
  <c r="CX71" i="12"/>
  <c r="CW71" i="12"/>
  <c r="CU75" i="12"/>
  <c r="CX76" i="12"/>
  <c r="CW76" i="12"/>
  <c r="CX72" i="12"/>
  <c r="CW72" i="12"/>
  <c r="CU76" i="12"/>
  <c r="CX75" i="12"/>
  <c r="CW75" i="12"/>
  <c r="CW74" i="12"/>
  <c r="CX74" i="12"/>
  <c r="CR84" i="12"/>
  <c r="CR85" i="12"/>
  <c r="CR86" i="12"/>
  <c r="CR87" i="12"/>
  <c r="CR88" i="12"/>
  <c r="CR89" i="12"/>
  <c r="CR116" i="12"/>
  <c r="CR155" i="12"/>
  <c r="CV75" i="12" l="1"/>
  <c r="CV71" i="12"/>
  <c r="CV78" i="12" s="1"/>
  <c r="CV80" i="12" s="1"/>
  <c r="CV72" i="12"/>
  <c r="CT85" i="12"/>
  <c r="CS85" i="12"/>
  <c r="CV74" i="12"/>
  <c r="CV73" i="12"/>
  <c r="CT89" i="12"/>
  <c r="CS89" i="12"/>
  <c r="CT84" i="12"/>
  <c r="CS84" i="12"/>
  <c r="CS88" i="12"/>
  <c r="CT88" i="12"/>
  <c r="CT87" i="12"/>
  <c r="CS87" i="12"/>
  <c r="CT86" i="12"/>
  <c r="CS86" i="12"/>
  <c r="CV76" i="12"/>
  <c r="CY84" i="12"/>
  <c r="CY85" i="12"/>
  <c r="CY86" i="12"/>
  <c r="CY87" i="12"/>
  <c r="CY88" i="12"/>
  <c r="CY89" i="12"/>
  <c r="CY116" i="12"/>
  <c r="CY155" i="12"/>
  <c r="CV79" i="12" l="1"/>
  <c r="CU88" i="12"/>
  <c r="CX86" i="12"/>
  <c r="CW86" i="12"/>
  <c r="CW85" i="12"/>
  <c r="CX85" i="12"/>
  <c r="CX87" i="12"/>
  <c r="CW87" i="12"/>
  <c r="CX84" i="12"/>
  <c r="CW84" i="12"/>
  <c r="CU84" i="12"/>
  <c r="CU91" i="12" s="1"/>
  <c r="CU89" i="12"/>
  <c r="CU86" i="12"/>
  <c r="CX89" i="12"/>
  <c r="CW89" i="12"/>
  <c r="CX88" i="12"/>
  <c r="CW88" i="12"/>
  <c r="CU87" i="12"/>
  <c r="CU85" i="12"/>
  <c r="CR97" i="12"/>
  <c r="CV86" i="12" l="1"/>
  <c r="CV84" i="12"/>
  <c r="CV91" i="12" s="1"/>
  <c r="CV92" i="12" s="1"/>
  <c r="CV88" i="12"/>
  <c r="CV87" i="12"/>
  <c r="CV89" i="12"/>
  <c r="CV85" i="12"/>
  <c r="CT97" i="12"/>
  <c r="CS97" i="12"/>
  <c r="CR129" i="12"/>
  <c r="CR102" i="12"/>
  <c r="CR101" i="12"/>
  <c r="CR100" i="12"/>
  <c r="CR99" i="12"/>
  <c r="CR98" i="12"/>
  <c r="CY97" i="12"/>
  <c r="CY98" i="12"/>
  <c r="CY99" i="12"/>
  <c r="CY100" i="12"/>
  <c r="CY101" i="12"/>
  <c r="CY102" i="12"/>
  <c r="CY129" i="12"/>
  <c r="CV93" i="12" l="1"/>
  <c r="CT101" i="12"/>
  <c r="CS101" i="12"/>
  <c r="CT98" i="12"/>
  <c r="CS98" i="12"/>
  <c r="CT100" i="12"/>
  <c r="CS100" i="12"/>
  <c r="CS99" i="12"/>
  <c r="CT99" i="12"/>
  <c r="CT102" i="12"/>
  <c r="CS102" i="12"/>
  <c r="CW101" i="12"/>
  <c r="CX101" i="12"/>
  <c r="CX102" i="12"/>
  <c r="CW102" i="12"/>
  <c r="CX100" i="12"/>
  <c r="CW100" i="12"/>
  <c r="CX99" i="12"/>
  <c r="CW99" i="12"/>
  <c r="CX98" i="12"/>
  <c r="CW98" i="12"/>
  <c r="CX97" i="12"/>
  <c r="CW97" i="12"/>
  <c r="CU97" i="12"/>
  <c r="CU104" i="12" s="1"/>
  <c r="CR110" i="12"/>
  <c r="CV100" i="12" l="1"/>
  <c r="CV99" i="12"/>
  <c r="CU99" i="12"/>
  <c r="CV98" i="12"/>
  <c r="CU98" i="12"/>
  <c r="CV101" i="12"/>
  <c r="CU101" i="12"/>
  <c r="CS110" i="12"/>
  <c r="CT110" i="12"/>
  <c r="CV102" i="12"/>
  <c r="CU100" i="12"/>
  <c r="CV97" i="12"/>
  <c r="CV104" i="12" s="1"/>
  <c r="CV106" i="12" s="1"/>
  <c r="CU102" i="12"/>
  <c r="CR141" i="12"/>
  <c r="CR115" i="12"/>
  <c r="CR114" i="12"/>
  <c r="CR113" i="12"/>
  <c r="CR112" i="12"/>
  <c r="CR111" i="12"/>
  <c r="CY110" i="12"/>
  <c r="CY111" i="12"/>
  <c r="CY112" i="12"/>
  <c r="CY113" i="12"/>
  <c r="CY114" i="12"/>
  <c r="CY115" i="12"/>
  <c r="CY141" i="12"/>
  <c r="CU110" i="12" l="1"/>
  <c r="CU117" i="12" s="1"/>
  <c r="CV105" i="12"/>
  <c r="CT141" i="12"/>
  <c r="CS141" i="12"/>
  <c r="CS115" i="12"/>
  <c r="CT115" i="12"/>
  <c r="CW112" i="12"/>
  <c r="CX112" i="12"/>
  <c r="CX111" i="12"/>
  <c r="CW111" i="12"/>
  <c r="CX110" i="12"/>
  <c r="CW110" i="12"/>
  <c r="CT111" i="12"/>
  <c r="CS111" i="12"/>
  <c r="CX115" i="12"/>
  <c r="CW115" i="12"/>
  <c r="CX113" i="12"/>
  <c r="CW113" i="12"/>
  <c r="CT113" i="12"/>
  <c r="CS113" i="12"/>
  <c r="CX114" i="12"/>
  <c r="CW114" i="12"/>
  <c r="CT112" i="12"/>
  <c r="CS112" i="12"/>
  <c r="CX141" i="12"/>
  <c r="CW141" i="12"/>
  <c r="CT114" i="12"/>
  <c r="CS114" i="12"/>
  <c r="CR128" i="12"/>
  <c r="CR123" i="12"/>
  <c r="CR124" i="12"/>
  <c r="CR125" i="12"/>
  <c r="CR126" i="12"/>
  <c r="CR127" i="12"/>
  <c r="CV113" i="12" l="1"/>
  <c r="CV141" i="12"/>
  <c r="CV115" i="12"/>
  <c r="CU115" i="12"/>
  <c r="CV111" i="12"/>
  <c r="CV114" i="12"/>
  <c r="CV110" i="12"/>
  <c r="CV117" i="12" s="1"/>
  <c r="CV119" i="12" s="1"/>
  <c r="CU111" i="12"/>
  <c r="CV112" i="12"/>
  <c r="CT127" i="12"/>
  <c r="CS127" i="12"/>
  <c r="CS126" i="12"/>
  <c r="CT126" i="12"/>
  <c r="CU112" i="12"/>
  <c r="CT123" i="12"/>
  <c r="CS123" i="12"/>
  <c r="CU114" i="12"/>
  <c r="CT125" i="12"/>
  <c r="CS125" i="12"/>
  <c r="CT128" i="12"/>
  <c r="CS128" i="12"/>
  <c r="CU113" i="12"/>
  <c r="CT124" i="12"/>
  <c r="CS124" i="12"/>
  <c r="CU141" i="12"/>
  <c r="CR154" i="12"/>
  <c r="CY123" i="12"/>
  <c r="CY124" i="12"/>
  <c r="CY125" i="12"/>
  <c r="CY126" i="12"/>
  <c r="CY127" i="12"/>
  <c r="CY128" i="12"/>
  <c r="CY154" i="12"/>
  <c r="CU126" i="12" l="1"/>
  <c r="CV118" i="12"/>
  <c r="CU123" i="12"/>
  <c r="CU130" i="12" s="1"/>
  <c r="CU127" i="12"/>
  <c r="CX154" i="12"/>
  <c r="CW154" i="12"/>
  <c r="CU124" i="12"/>
  <c r="CW128" i="12"/>
  <c r="CX128" i="12"/>
  <c r="CX127" i="12"/>
  <c r="CW127" i="12"/>
  <c r="CX126" i="12"/>
  <c r="CW126" i="12"/>
  <c r="CU128" i="12"/>
  <c r="CW123" i="12"/>
  <c r="CX123" i="12"/>
  <c r="CX125" i="12"/>
  <c r="CW125" i="12"/>
  <c r="CT154" i="12"/>
  <c r="CS154" i="12"/>
  <c r="CX124" i="12"/>
  <c r="CW124" i="12"/>
  <c r="CU125" i="12"/>
  <c r="CR136" i="12"/>
  <c r="CR137" i="12"/>
  <c r="CR138" i="12"/>
  <c r="CR139" i="12"/>
  <c r="CR140" i="12"/>
  <c r="CV124" i="12" l="1"/>
  <c r="CV125" i="12"/>
  <c r="CV123" i="12"/>
  <c r="CV130" i="12" s="1"/>
  <c r="CV132" i="12" s="1"/>
  <c r="CV127" i="12"/>
  <c r="CU154" i="12"/>
  <c r="CT139" i="12"/>
  <c r="CS139" i="12"/>
  <c r="CT138" i="12"/>
  <c r="CS138" i="12"/>
  <c r="CV154" i="12"/>
  <c r="CS137" i="12"/>
  <c r="CT137" i="12"/>
  <c r="CT140" i="12"/>
  <c r="CS140" i="12"/>
  <c r="CV128" i="12"/>
  <c r="CT136" i="12"/>
  <c r="CS136" i="12"/>
  <c r="CV126" i="12"/>
  <c r="CY136" i="12"/>
  <c r="CY137" i="12"/>
  <c r="CY138" i="12"/>
  <c r="CY139" i="12"/>
  <c r="CY140" i="12"/>
  <c r="CV131" i="12" l="1"/>
  <c r="CU137" i="12"/>
  <c r="CX137" i="12"/>
  <c r="CW137" i="12"/>
  <c r="CW139" i="12"/>
  <c r="CX139" i="12"/>
  <c r="CU140" i="12"/>
  <c r="CX136" i="12"/>
  <c r="CW136" i="12"/>
  <c r="CU139" i="12"/>
  <c r="CX140" i="12"/>
  <c r="CW140" i="12"/>
  <c r="CX138" i="12"/>
  <c r="CW138" i="12"/>
  <c r="CU138" i="12"/>
  <c r="CU136" i="12"/>
  <c r="CU143" i="12" s="1"/>
  <c r="CR149" i="12"/>
  <c r="CR150" i="12"/>
  <c r="CR151" i="12"/>
  <c r="CR152" i="12"/>
  <c r="CR153" i="12"/>
  <c r="CV136" i="12" l="1"/>
  <c r="CV143" i="12" s="1"/>
  <c r="CV145" i="12" s="1"/>
  <c r="CV140" i="12"/>
  <c r="CV138" i="12"/>
  <c r="CV137" i="12"/>
  <c r="CS153" i="12"/>
  <c r="CT153" i="12"/>
  <c r="CT152" i="12"/>
  <c r="CS152" i="12"/>
  <c r="CT151" i="12"/>
  <c r="CS151" i="12"/>
  <c r="CT150" i="12"/>
  <c r="CS150" i="12"/>
  <c r="CT149" i="12"/>
  <c r="CS149" i="12"/>
  <c r="CV139" i="12"/>
  <c r="CY149" i="12"/>
  <c r="CY150" i="12"/>
  <c r="CY151" i="12"/>
  <c r="CY152" i="12"/>
  <c r="CY153" i="12"/>
  <c r="CV144" i="12" l="1"/>
  <c r="CU153" i="12"/>
  <c r="CU149" i="12"/>
  <c r="CU156" i="12" s="1"/>
  <c r="CX153" i="12"/>
  <c r="CW153" i="12"/>
  <c r="CX152" i="12"/>
  <c r="CW152" i="12"/>
  <c r="CU150" i="12"/>
  <c r="CX151" i="12"/>
  <c r="CW151" i="12"/>
  <c r="CW150" i="12"/>
  <c r="CX150" i="12"/>
  <c r="CU151" i="12"/>
  <c r="CX149" i="12"/>
  <c r="CW149" i="12"/>
  <c r="CU152" i="12"/>
  <c r="CT190" i="12"/>
  <c r="DG19" i="12"/>
  <c r="DG20" i="12"/>
  <c r="DG21" i="12"/>
  <c r="DG22" i="12"/>
  <c r="DG23" i="12"/>
  <c r="DG24" i="12"/>
  <c r="DG25" i="12"/>
  <c r="CV152" i="12" l="1"/>
  <c r="CV151" i="12"/>
  <c r="CV149" i="12"/>
  <c r="CV156" i="12" s="1"/>
  <c r="CV158" i="12" s="1"/>
  <c r="CV153" i="12"/>
  <c r="DH23" i="12"/>
  <c r="DI23" i="12"/>
  <c r="DI20" i="12"/>
  <c r="DH20" i="12"/>
  <c r="DI21" i="12"/>
  <c r="DH21" i="12"/>
  <c r="DI22" i="12"/>
  <c r="DH22" i="12"/>
  <c r="DI19" i="12"/>
  <c r="DH19" i="12"/>
  <c r="DI24" i="12"/>
  <c r="DH24" i="12"/>
  <c r="CV150" i="12"/>
  <c r="DN19" i="12"/>
  <c r="DN20" i="12"/>
  <c r="DN21" i="12"/>
  <c r="DN22" i="12"/>
  <c r="DN23" i="12"/>
  <c r="DN24" i="12"/>
  <c r="DN25" i="12"/>
  <c r="CV157" i="12" l="1"/>
  <c r="DJ23" i="12"/>
  <c r="DM23" i="12"/>
  <c r="DL23" i="12"/>
  <c r="DM19" i="12"/>
  <c r="DL19" i="12"/>
  <c r="DJ19" i="12"/>
  <c r="DJ26" i="12" s="1"/>
  <c r="DJ22" i="12"/>
  <c r="DJ21" i="12"/>
  <c r="DJ20" i="12"/>
  <c r="DM22" i="12"/>
  <c r="DL22" i="12"/>
  <c r="DM21" i="12"/>
  <c r="DL21" i="12"/>
  <c r="DL20" i="12"/>
  <c r="DM20" i="12"/>
  <c r="DM24" i="12"/>
  <c r="DL24" i="12"/>
  <c r="DJ24" i="12"/>
  <c r="DN32" i="12"/>
  <c r="DN33" i="12"/>
  <c r="DN34" i="12"/>
  <c r="DN35" i="12"/>
  <c r="DN36" i="12"/>
  <c r="DN37" i="12"/>
  <c r="DN38" i="12"/>
  <c r="DG32" i="12"/>
  <c r="DG33" i="12"/>
  <c r="DG34" i="12"/>
  <c r="DG35" i="12"/>
  <c r="DG36" i="12"/>
  <c r="DG37" i="12"/>
  <c r="DG38" i="12"/>
  <c r="DK23" i="12" l="1"/>
  <c r="DK22" i="12"/>
  <c r="DK24" i="12"/>
  <c r="DK19" i="12"/>
  <c r="DK26" i="12" s="1"/>
  <c r="DK28" i="12" s="1"/>
  <c r="DM34" i="12"/>
  <c r="DL34" i="12"/>
  <c r="DM33" i="12"/>
  <c r="DL33" i="12"/>
  <c r="DI32" i="12"/>
  <c r="DH32" i="12"/>
  <c r="DI33" i="12"/>
  <c r="DH33" i="12"/>
  <c r="DM37" i="12"/>
  <c r="DL37" i="12"/>
  <c r="DK20" i="12"/>
  <c r="DI35" i="12"/>
  <c r="DH35" i="12"/>
  <c r="DH34" i="12"/>
  <c r="DI34" i="12"/>
  <c r="DM32" i="12"/>
  <c r="DL32" i="12"/>
  <c r="DI37" i="12"/>
  <c r="DH37" i="12"/>
  <c r="DL36" i="12"/>
  <c r="DM36" i="12"/>
  <c r="DK21" i="12"/>
  <c r="DI36" i="12"/>
  <c r="DH36" i="12"/>
  <c r="DM35" i="12"/>
  <c r="DL35" i="12"/>
  <c r="DG45" i="12"/>
  <c r="DG46" i="12"/>
  <c r="DG47" i="12"/>
  <c r="DG48" i="12"/>
  <c r="DG49" i="12"/>
  <c r="DG50" i="12"/>
  <c r="DG51" i="12"/>
  <c r="DG77" i="12"/>
  <c r="DK33" i="12" l="1"/>
  <c r="DJ34" i="12"/>
  <c r="DK27" i="12"/>
  <c r="DK35" i="12"/>
  <c r="DK36" i="12"/>
  <c r="DK37" i="12"/>
  <c r="DK34" i="12"/>
  <c r="DJ37" i="12"/>
  <c r="DI46" i="12"/>
  <c r="DH46" i="12"/>
  <c r="DH45" i="12"/>
  <c r="DI45" i="12"/>
  <c r="DK32" i="12"/>
  <c r="DK39" i="12" s="1"/>
  <c r="DH50" i="12"/>
  <c r="DI50" i="12"/>
  <c r="DJ35" i="12"/>
  <c r="DJ33" i="12"/>
  <c r="DJ32" i="12"/>
  <c r="DJ39" i="12" s="1"/>
  <c r="DI49" i="12"/>
  <c r="DH49" i="12"/>
  <c r="DJ36" i="12"/>
  <c r="DI48" i="12"/>
  <c r="DH48" i="12"/>
  <c r="DI47" i="12"/>
  <c r="DH47" i="12"/>
  <c r="DN45" i="12"/>
  <c r="DN46" i="12"/>
  <c r="DN47" i="12"/>
  <c r="DN48" i="12"/>
  <c r="DN49" i="12"/>
  <c r="DN50" i="12"/>
  <c r="DN51" i="12"/>
  <c r="DN77" i="12"/>
  <c r="DJ50" i="12" l="1"/>
  <c r="DJ45" i="12"/>
  <c r="DJ52" i="12" s="1"/>
  <c r="DJ48" i="12"/>
  <c r="DM46" i="12"/>
  <c r="DL46" i="12"/>
  <c r="DM45" i="12"/>
  <c r="DL45" i="12"/>
  <c r="DJ47" i="12"/>
  <c r="DK41" i="12"/>
  <c r="DK40" i="12"/>
  <c r="DM49" i="12"/>
  <c r="DL49" i="12"/>
  <c r="DL47" i="12"/>
  <c r="DM47" i="12"/>
  <c r="DM50" i="12"/>
  <c r="DL50" i="12"/>
  <c r="DM48" i="12"/>
  <c r="DL48" i="12"/>
  <c r="DJ49" i="12"/>
  <c r="DJ46" i="12"/>
  <c r="DG58" i="12"/>
  <c r="DG59" i="12"/>
  <c r="DG60" i="12"/>
  <c r="DG61" i="12"/>
  <c r="DG62" i="12"/>
  <c r="DG63" i="12"/>
  <c r="DG64" i="12"/>
  <c r="DG90" i="12"/>
  <c r="DK45" i="12" l="1"/>
  <c r="DK52" i="12" s="1"/>
  <c r="DK54" i="12" s="1"/>
  <c r="DK47" i="12"/>
  <c r="DK46" i="12"/>
  <c r="DI63" i="12"/>
  <c r="DH63" i="12"/>
  <c r="DK50" i="12"/>
  <c r="DH61" i="12"/>
  <c r="DI61" i="12"/>
  <c r="DI58" i="12"/>
  <c r="DH58" i="12"/>
  <c r="DI62" i="12"/>
  <c r="DH62" i="12"/>
  <c r="DI60" i="12"/>
  <c r="DH60" i="12"/>
  <c r="DK48" i="12"/>
  <c r="DI59" i="12"/>
  <c r="DH59" i="12"/>
  <c r="DK49" i="12"/>
  <c r="DN58" i="12"/>
  <c r="DN59" i="12"/>
  <c r="DN60" i="12"/>
  <c r="DN61" i="12"/>
  <c r="DN62" i="12"/>
  <c r="DN63" i="12"/>
  <c r="DN64" i="12"/>
  <c r="DN90" i="12"/>
  <c r="DK53" i="12" l="1"/>
  <c r="DJ60" i="12"/>
  <c r="DJ62" i="12"/>
  <c r="DL58" i="12"/>
  <c r="DM58" i="12"/>
  <c r="DJ61" i="12"/>
  <c r="DM60" i="12"/>
  <c r="DL60" i="12"/>
  <c r="DM61" i="12"/>
  <c r="DL61" i="12"/>
  <c r="DM62" i="12"/>
  <c r="DL62" i="12"/>
  <c r="DM59" i="12"/>
  <c r="DL59" i="12"/>
  <c r="DJ58" i="12"/>
  <c r="DJ65" i="12" s="1"/>
  <c r="DJ59" i="12"/>
  <c r="DL63" i="12"/>
  <c r="DM63" i="12"/>
  <c r="DJ63" i="12"/>
  <c r="DG71" i="12"/>
  <c r="DG72" i="12"/>
  <c r="DG73" i="12"/>
  <c r="DG74" i="12"/>
  <c r="DG75" i="12"/>
  <c r="DG76" i="12"/>
  <c r="DG103" i="12"/>
  <c r="DG142" i="12"/>
  <c r="DK60" i="12" l="1"/>
  <c r="DK61" i="12"/>
  <c r="DK59" i="12"/>
  <c r="DK62" i="12"/>
  <c r="DH72" i="12"/>
  <c r="DI72" i="12"/>
  <c r="DK63" i="12"/>
  <c r="DI73" i="12"/>
  <c r="DH73" i="12"/>
  <c r="DI71" i="12"/>
  <c r="DH71" i="12"/>
  <c r="DI76" i="12"/>
  <c r="DH76" i="12"/>
  <c r="DI75" i="12"/>
  <c r="DH75" i="12"/>
  <c r="DK58" i="12"/>
  <c r="DK65" i="12" s="1"/>
  <c r="DK66" i="12" s="1"/>
  <c r="DI74" i="12"/>
  <c r="DH74" i="12"/>
  <c r="DN71" i="12"/>
  <c r="DN72" i="12"/>
  <c r="DN73" i="12"/>
  <c r="DN74" i="12"/>
  <c r="DN75" i="12"/>
  <c r="DN76" i="12"/>
  <c r="DN103" i="12"/>
  <c r="DN142" i="12"/>
  <c r="DJ72" i="12" l="1"/>
  <c r="DK67" i="12"/>
  <c r="DJ76" i="12"/>
  <c r="DM73" i="12"/>
  <c r="DL73" i="12"/>
  <c r="DM71" i="12"/>
  <c r="DL71" i="12"/>
  <c r="DJ71" i="12"/>
  <c r="DJ78" i="12" s="1"/>
  <c r="DJ73" i="12"/>
  <c r="DM72" i="12"/>
  <c r="DL72" i="12"/>
  <c r="DJ74" i="12"/>
  <c r="DM76" i="12"/>
  <c r="DL76" i="12"/>
  <c r="DJ75" i="12"/>
  <c r="DL74" i="12"/>
  <c r="DM74" i="12"/>
  <c r="DM75" i="12"/>
  <c r="DL75" i="12"/>
  <c r="DG84" i="12"/>
  <c r="DG85" i="12"/>
  <c r="DG86" i="12"/>
  <c r="DG87" i="12"/>
  <c r="DG88" i="12"/>
  <c r="DG89" i="12"/>
  <c r="DG116" i="12"/>
  <c r="DG155" i="12"/>
  <c r="DK75" i="12" l="1"/>
  <c r="DK73" i="12"/>
  <c r="DK72" i="12"/>
  <c r="DI84" i="12"/>
  <c r="DH84" i="12"/>
  <c r="DI86" i="12"/>
  <c r="DH86" i="12"/>
  <c r="DK71" i="12"/>
  <c r="DK78" i="12" s="1"/>
  <c r="DK80" i="12" s="1"/>
  <c r="DI89" i="12"/>
  <c r="DH89" i="12"/>
  <c r="DI87" i="12"/>
  <c r="DH87" i="12"/>
  <c r="DI85" i="12"/>
  <c r="DH85" i="12"/>
  <c r="DK74" i="12"/>
  <c r="DH88" i="12"/>
  <c r="DI88" i="12"/>
  <c r="DK76" i="12"/>
  <c r="DN84" i="12"/>
  <c r="DN86" i="12"/>
  <c r="DN87" i="12"/>
  <c r="DN88" i="12"/>
  <c r="DN89" i="12"/>
  <c r="DN116" i="12"/>
  <c r="DN155" i="12"/>
  <c r="DJ85" i="12" l="1"/>
  <c r="DJ88" i="12"/>
  <c r="DM86" i="12"/>
  <c r="DL86" i="12"/>
  <c r="DJ87" i="12"/>
  <c r="DJ89" i="12"/>
  <c r="DM89" i="12"/>
  <c r="DL89" i="12"/>
  <c r="DK79" i="12"/>
  <c r="DJ86" i="12"/>
  <c r="DM84" i="12"/>
  <c r="DL84" i="12"/>
  <c r="DM88" i="12"/>
  <c r="DL88" i="12"/>
  <c r="DM87" i="12"/>
  <c r="DL87" i="12"/>
  <c r="DJ84" i="12"/>
  <c r="DJ91" i="12" s="1"/>
  <c r="DG97" i="12"/>
  <c r="DG98" i="12"/>
  <c r="DG99" i="12"/>
  <c r="DG100" i="12"/>
  <c r="DG101" i="12"/>
  <c r="DG102" i="12"/>
  <c r="DG129" i="12"/>
  <c r="DN97" i="12"/>
  <c r="DN98" i="12"/>
  <c r="DN99" i="12"/>
  <c r="DN100" i="12"/>
  <c r="DN101" i="12"/>
  <c r="DN102" i="12"/>
  <c r="DN129" i="12"/>
  <c r="DK88" i="12" l="1"/>
  <c r="DK86" i="12"/>
  <c r="DK87" i="12"/>
  <c r="DK89" i="12"/>
  <c r="DI98" i="12"/>
  <c r="DH98" i="12"/>
  <c r="DM102" i="12"/>
  <c r="DL102" i="12"/>
  <c r="DH99" i="12"/>
  <c r="DI99" i="12"/>
  <c r="DK84" i="12"/>
  <c r="DK91" i="12" s="1"/>
  <c r="DK93" i="12" s="1"/>
  <c r="DI97" i="12"/>
  <c r="DH97" i="12"/>
  <c r="DM98" i="12"/>
  <c r="DL98" i="12"/>
  <c r="DM100" i="12"/>
  <c r="DL100" i="12"/>
  <c r="DI102" i="12"/>
  <c r="DH102" i="12"/>
  <c r="DI101" i="12"/>
  <c r="DH101" i="12"/>
  <c r="DL101" i="12"/>
  <c r="DM101" i="12"/>
  <c r="DM99" i="12"/>
  <c r="DL99" i="12"/>
  <c r="DM97" i="12"/>
  <c r="DL97" i="12"/>
  <c r="DI100" i="12"/>
  <c r="DH100" i="12"/>
  <c r="DG141" i="12"/>
  <c r="DG110" i="12"/>
  <c r="DG111" i="12"/>
  <c r="DG112" i="12"/>
  <c r="DG113" i="12"/>
  <c r="DG114" i="12"/>
  <c r="DG115" i="12"/>
  <c r="DK99" i="12" l="1"/>
  <c r="DJ99" i="12"/>
  <c r="DK100" i="12"/>
  <c r="DK97" i="12"/>
  <c r="DK104" i="12" s="1"/>
  <c r="DH110" i="12"/>
  <c r="DI110" i="12"/>
  <c r="DK101" i="12"/>
  <c r="DI114" i="12"/>
  <c r="DH114" i="12"/>
  <c r="DK92" i="12"/>
  <c r="DJ102" i="12"/>
  <c r="DK102" i="12"/>
  <c r="DJ101" i="12"/>
  <c r="DI113" i="12"/>
  <c r="DH113" i="12"/>
  <c r="DI141" i="12"/>
  <c r="DH141" i="12"/>
  <c r="DH115" i="12"/>
  <c r="DI115" i="12"/>
  <c r="DJ97" i="12"/>
  <c r="DJ104" i="12" s="1"/>
  <c r="DJ100" i="12"/>
  <c r="DI112" i="12"/>
  <c r="DH112" i="12"/>
  <c r="DI111" i="12"/>
  <c r="DH111" i="12"/>
  <c r="DK98" i="12"/>
  <c r="DJ98" i="12"/>
  <c r="DN110" i="12"/>
  <c r="DN111" i="12"/>
  <c r="DN112" i="12"/>
  <c r="DN113" i="12"/>
  <c r="DN114" i="12"/>
  <c r="DN115" i="12"/>
  <c r="DN141" i="12"/>
  <c r="DJ115" i="12" l="1"/>
  <c r="DJ110" i="12"/>
  <c r="DJ117" i="12" s="1"/>
  <c r="DJ113" i="12"/>
  <c r="DJ111" i="12"/>
  <c r="DM115" i="12"/>
  <c r="DL115" i="12"/>
  <c r="DM141" i="12"/>
  <c r="DL141" i="12"/>
  <c r="DM114" i="12"/>
  <c r="DL114" i="12"/>
  <c r="DJ112" i="12"/>
  <c r="DM113" i="12"/>
  <c r="DL113" i="12"/>
  <c r="DL112" i="12"/>
  <c r="DM112" i="12"/>
  <c r="DK106" i="12"/>
  <c r="DK105" i="12"/>
  <c r="DM111" i="12"/>
  <c r="DL111" i="12"/>
  <c r="DM110" i="12"/>
  <c r="DL110" i="12"/>
  <c r="DJ114" i="12"/>
  <c r="DJ141" i="12"/>
  <c r="DG123" i="12"/>
  <c r="DG124" i="12"/>
  <c r="DG125" i="12"/>
  <c r="DG126" i="12"/>
  <c r="DG127" i="12"/>
  <c r="DG128" i="12"/>
  <c r="DG154" i="12"/>
  <c r="DK111" i="12" l="1"/>
  <c r="DK115" i="12"/>
  <c r="DK110" i="12"/>
  <c r="DK117" i="12" s="1"/>
  <c r="DK119" i="12" s="1"/>
  <c r="DK114" i="12"/>
  <c r="DK112" i="12"/>
  <c r="DK113" i="12"/>
  <c r="DI154" i="12"/>
  <c r="DH154" i="12"/>
  <c r="DH126" i="12"/>
  <c r="DI126" i="12"/>
  <c r="DK141" i="12"/>
  <c r="DI125" i="12"/>
  <c r="DH125" i="12"/>
  <c r="DI128" i="12"/>
  <c r="DH128" i="12"/>
  <c r="DI124" i="12"/>
  <c r="DH124" i="12"/>
  <c r="DI127" i="12"/>
  <c r="DH127" i="12"/>
  <c r="DI123" i="12"/>
  <c r="DH123" i="12"/>
  <c r="DN123" i="12"/>
  <c r="DN124" i="12"/>
  <c r="DN125" i="12"/>
  <c r="DN126" i="12"/>
  <c r="DN127" i="12"/>
  <c r="DN128" i="12"/>
  <c r="DN154" i="12"/>
  <c r="DJ126" i="12" l="1"/>
  <c r="DK118" i="12"/>
  <c r="DJ154" i="12"/>
  <c r="DM127" i="12"/>
  <c r="DL127" i="12"/>
  <c r="DJ124" i="12"/>
  <c r="DM126" i="12"/>
  <c r="DL126" i="12"/>
  <c r="DM125" i="12"/>
  <c r="DL125" i="12"/>
  <c r="DJ128" i="12"/>
  <c r="DL123" i="12"/>
  <c r="DM123" i="12"/>
  <c r="DJ125" i="12"/>
  <c r="DJ123" i="12"/>
  <c r="DJ130" i="12" s="1"/>
  <c r="DM154" i="12"/>
  <c r="DL154" i="12"/>
  <c r="DJ127" i="12"/>
  <c r="DM124" i="12"/>
  <c r="DL124" i="12"/>
  <c r="DL128" i="12"/>
  <c r="DM128" i="12"/>
  <c r="DG136" i="12"/>
  <c r="DG137" i="12"/>
  <c r="DG138" i="12"/>
  <c r="DG139" i="12"/>
  <c r="DG140" i="12"/>
  <c r="DN136" i="12"/>
  <c r="DN137" i="12"/>
  <c r="DN138" i="12"/>
  <c r="DN139" i="12"/>
  <c r="DN140" i="12"/>
  <c r="DK126" i="12" l="1"/>
  <c r="DK127" i="12"/>
  <c r="DK124" i="12"/>
  <c r="DK125" i="12"/>
  <c r="DK154" i="12"/>
  <c r="DM140" i="12"/>
  <c r="DL140" i="12"/>
  <c r="DM136" i="12"/>
  <c r="DL136" i="12"/>
  <c r="DK123" i="12"/>
  <c r="DK130" i="12" s="1"/>
  <c r="DK132" i="12" s="1"/>
  <c r="DK128" i="12"/>
  <c r="DI139" i="12"/>
  <c r="DH139" i="12"/>
  <c r="DL139" i="12"/>
  <c r="DM139" i="12"/>
  <c r="DI140" i="12"/>
  <c r="DH140" i="12"/>
  <c r="DI136" i="12"/>
  <c r="DH136" i="12"/>
  <c r="DM138" i="12"/>
  <c r="DL138" i="12"/>
  <c r="DM137" i="12"/>
  <c r="DL137" i="12"/>
  <c r="DI138" i="12"/>
  <c r="DH138" i="12"/>
  <c r="DH137" i="12"/>
  <c r="DI137" i="12"/>
  <c r="DG149" i="12"/>
  <c r="DG150" i="12"/>
  <c r="DG151" i="12"/>
  <c r="DG152" i="12"/>
  <c r="DG153" i="12"/>
  <c r="DK138" i="12" l="1"/>
  <c r="DK140" i="12"/>
  <c r="DJ137" i="12"/>
  <c r="DK137" i="12"/>
  <c r="DK136" i="12"/>
  <c r="DK143" i="12" s="1"/>
  <c r="DH153" i="12"/>
  <c r="DI153" i="12"/>
  <c r="DJ138" i="12"/>
  <c r="DK139" i="12"/>
  <c r="DI152" i="12"/>
  <c r="DH152" i="12"/>
  <c r="DI151" i="12"/>
  <c r="DH151" i="12"/>
  <c r="DJ139" i="12"/>
  <c r="DI150" i="12"/>
  <c r="DH150" i="12"/>
  <c r="DI149" i="12"/>
  <c r="DH149" i="12"/>
  <c r="DJ136" i="12"/>
  <c r="DJ143" i="12" s="1"/>
  <c r="DK131" i="12"/>
  <c r="DJ140" i="12"/>
  <c r="DN149" i="12"/>
  <c r="DN150" i="12"/>
  <c r="DN151" i="12"/>
  <c r="DN152" i="12"/>
  <c r="DN153" i="12"/>
  <c r="DJ149" i="12" l="1"/>
  <c r="DJ156" i="12" s="1"/>
  <c r="DM152" i="12"/>
  <c r="DL152" i="12"/>
  <c r="DJ150" i="12"/>
  <c r="DL150" i="12"/>
  <c r="DM150" i="12"/>
  <c r="DJ151" i="12"/>
  <c r="DJ152" i="12"/>
  <c r="DK145" i="12"/>
  <c r="DK144" i="12"/>
  <c r="DM149" i="12"/>
  <c r="DL149" i="12"/>
  <c r="DJ153" i="12"/>
  <c r="DM151" i="12"/>
  <c r="DL151" i="12"/>
  <c r="DM153" i="12"/>
  <c r="DL153" i="12"/>
  <c r="DV19" i="12"/>
  <c r="DV20" i="12"/>
  <c r="DV21" i="12"/>
  <c r="DV22" i="12"/>
  <c r="DV23" i="12"/>
  <c r="DV24" i="12"/>
  <c r="DV25" i="12"/>
  <c r="DK153" i="12" l="1"/>
  <c r="DK151" i="12"/>
  <c r="DK152" i="12"/>
  <c r="DX21" i="12"/>
  <c r="DW21" i="12"/>
  <c r="DX22" i="12"/>
  <c r="DW22" i="12"/>
  <c r="DX19" i="12"/>
  <c r="DW19" i="12"/>
  <c r="DX24" i="12"/>
  <c r="DW24" i="12"/>
  <c r="DX20" i="12"/>
  <c r="DW20" i="12"/>
  <c r="DW23" i="12"/>
  <c r="DX23" i="12"/>
  <c r="DK150" i="12"/>
  <c r="DK149" i="12"/>
  <c r="DK156" i="12" s="1"/>
  <c r="EC19" i="12"/>
  <c r="EC20" i="12"/>
  <c r="EC21" i="12"/>
  <c r="EC22" i="12"/>
  <c r="EC23" i="12"/>
  <c r="EC24" i="12"/>
  <c r="EC25" i="12"/>
  <c r="DY23" i="12" l="1"/>
  <c r="EB21" i="12"/>
  <c r="EA21" i="12"/>
  <c r="EA20" i="12"/>
  <c r="EB20" i="12"/>
  <c r="EB19" i="12"/>
  <c r="EA19" i="12"/>
  <c r="DY22" i="12"/>
  <c r="EB24" i="12"/>
  <c r="EA24" i="12"/>
  <c r="EB23" i="12"/>
  <c r="EA23" i="12"/>
  <c r="EB22" i="12"/>
  <c r="EA22" i="12"/>
  <c r="DY20" i="12"/>
  <c r="DY24" i="12"/>
  <c r="DY19" i="12"/>
  <c r="DY26" i="12" s="1"/>
  <c r="DY21" i="12"/>
  <c r="DK158" i="12"/>
  <c r="DK157" i="12"/>
  <c r="DV32" i="12"/>
  <c r="DV33" i="12"/>
  <c r="DV34" i="12"/>
  <c r="DV35" i="12"/>
  <c r="DV36" i="12"/>
  <c r="DV37" i="12"/>
  <c r="DV38" i="12"/>
  <c r="EC32" i="12"/>
  <c r="EC33" i="12"/>
  <c r="EC34" i="12"/>
  <c r="EC35" i="12"/>
  <c r="EC36" i="12"/>
  <c r="EC37" i="12"/>
  <c r="EC38" i="12"/>
  <c r="DZ21" i="12" l="1"/>
  <c r="DZ24" i="12"/>
  <c r="DZ19" i="12"/>
  <c r="DZ26" i="12" s="1"/>
  <c r="DZ28" i="12" s="1"/>
  <c r="DZ22" i="12"/>
  <c r="DZ20" i="12"/>
  <c r="EB33" i="12"/>
  <c r="EA33" i="12"/>
  <c r="DX37" i="12"/>
  <c r="DW37" i="12"/>
  <c r="EB37" i="12"/>
  <c r="EA37" i="12"/>
  <c r="DX36" i="12"/>
  <c r="DW36" i="12"/>
  <c r="DW34" i="12"/>
  <c r="DX34" i="12"/>
  <c r="DX32" i="12"/>
  <c r="DW32" i="12"/>
  <c r="EB32" i="12"/>
  <c r="EA32" i="12"/>
  <c r="EA36" i="12"/>
  <c r="EB36" i="12"/>
  <c r="DX35" i="12"/>
  <c r="DW35" i="12"/>
  <c r="EB35" i="12"/>
  <c r="EA35" i="12"/>
  <c r="EB34" i="12"/>
  <c r="EA34" i="12"/>
  <c r="DX33" i="12"/>
  <c r="DW33" i="12"/>
  <c r="DZ23" i="12"/>
  <c r="DV45" i="12"/>
  <c r="DV46" i="12"/>
  <c r="DV47" i="12"/>
  <c r="DV48" i="12"/>
  <c r="DV49" i="12"/>
  <c r="DV50" i="12"/>
  <c r="DV51" i="12"/>
  <c r="DV77" i="12"/>
  <c r="DZ32" i="12" l="1"/>
  <c r="DZ39" i="12" s="1"/>
  <c r="DZ27" i="12"/>
  <c r="DZ35" i="12"/>
  <c r="DY34" i="12"/>
  <c r="DZ34" i="12"/>
  <c r="DZ37" i="12"/>
  <c r="DZ33" i="12"/>
  <c r="DX47" i="12"/>
  <c r="DW47" i="12"/>
  <c r="DX46" i="12"/>
  <c r="DW46" i="12"/>
  <c r="DY35" i="12"/>
  <c r="DY36" i="12"/>
  <c r="DW45" i="12"/>
  <c r="DX45" i="12"/>
  <c r="DZ36" i="12"/>
  <c r="DY33" i="12"/>
  <c r="DY37" i="12"/>
  <c r="DW50" i="12"/>
  <c r="DX50" i="12"/>
  <c r="DY32" i="12"/>
  <c r="DY39" i="12" s="1"/>
  <c r="DX49" i="12"/>
  <c r="DW49" i="12"/>
  <c r="DX48" i="12"/>
  <c r="DW48" i="12"/>
  <c r="EC45" i="12"/>
  <c r="EC46" i="12"/>
  <c r="EC47" i="12"/>
  <c r="EC48" i="12"/>
  <c r="EC49" i="12"/>
  <c r="EC50" i="12"/>
  <c r="EC51" i="12"/>
  <c r="EC77" i="12"/>
  <c r="DY50" i="12" l="1"/>
  <c r="DY45" i="12"/>
  <c r="DY52" i="12" s="1"/>
  <c r="EB45" i="12"/>
  <c r="EA45" i="12"/>
  <c r="DY49" i="12"/>
  <c r="EB46" i="12"/>
  <c r="EA46" i="12"/>
  <c r="DY48" i="12"/>
  <c r="EB50" i="12"/>
  <c r="EA50" i="12"/>
  <c r="DZ41" i="12"/>
  <c r="DZ40" i="12"/>
  <c r="EB49" i="12"/>
  <c r="EA49" i="12"/>
  <c r="DY46" i="12"/>
  <c r="EB48" i="12"/>
  <c r="EA48" i="12"/>
  <c r="EA47" i="12"/>
  <c r="EB47" i="12"/>
  <c r="DY47" i="12"/>
  <c r="DV58" i="12"/>
  <c r="DV59" i="12"/>
  <c r="DV60" i="12"/>
  <c r="DV61" i="12"/>
  <c r="DV62" i="12"/>
  <c r="DV63" i="12"/>
  <c r="DV64" i="12"/>
  <c r="DV90" i="12"/>
  <c r="DZ46" i="12" l="1"/>
  <c r="DZ50" i="12"/>
  <c r="DZ45" i="12"/>
  <c r="DZ52" i="12" s="1"/>
  <c r="DZ54" i="12" s="1"/>
  <c r="DZ47" i="12"/>
  <c r="DZ49" i="12"/>
  <c r="DX62" i="12"/>
  <c r="DW62" i="12"/>
  <c r="DX63" i="12"/>
  <c r="DW63" i="12"/>
  <c r="DX60" i="12"/>
  <c r="DW60" i="12"/>
  <c r="DW61" i="12"/>
  <c r="DX61" i="12"/>
  <c r="DX59" i="12"/>
  <c r="DW59" i="12"/>
  <c r="DZ48" i="12"/>
  <c r="DX58" i="12"/>
  <c r="DW58" i="12"/>
  <c r="EC58" i="12"/>
  <c r="EC59" i="12"/>
  <c r="EC60" i="12"/>
  <c r="EC61" i="12"/>
  <c r="EC62" i="12"/>
  <c r="EC63" i="12"/>
  <c r="EC64" i="12"/>
  <c r="EC90" i="12"/>
  <c r="DY61" i="12" l="1"/>
  <c r="DZ53" i="12"/>
  <c r="DY59" i="12"/>
  <c r="EB60" i="12"/>
  <c r="EA60" i="12"/>
  <c r="EA63" i="12"/>
  <c r="EB63" i="12"/>
  <c r="DY60" i="12"/>
  <c r="EB61" i="12"/>
  <c r="EA61" i="12"/>
  <c r="EB59" i="12"/>
  <c r="EA59" i="12"/>
  <c r="EB62" i="12"/>
  <c r="EA62" i="12"/>
  <c r="EA58" i="12"/>
  <c r="EB58" i="12"/>
  <c r="DY63" i="12"/>
  <c r="DY58" i="12"/>
  <c r="DY65" i="12" s="1"/>
  <c r="DY62" i="12"/>
  <c r="DV71" i="12"/>
  <c r="DV72" i="12"/>
  <c r="DV73" i="12"/>
  <c r="DV74" i="12"/>
  <c r="DV75" i="12"/>
  <c r="DV76" i="12"/>
  <c r="DV103" i="12"/>
  <c r="DV142" i="12"/>
  <c r="EC71" i="12"/>
  <c r="EC72" i="12"/>
  <c r="EC73" i="12"/>
  <c r="EC74" i="12"/>
  <c r="EC75" i="12"/>
  <c r="EC76" i="12"/>
  <c r="EC103" i="12"/>
  <c r="EC142" i="12"/>
  <c r="DZ60" i="12" l="1"/>
  <c r="DZ61" i="12"/>
  <c r="DX74" i="12"/>
  <c r="DW74" i="12"/>
  <c r="EA74" i="12"/>
  <c r="EB74" i="12"/>
  <c r="DW72" i="12"/>
  <c r="DX72" i="12"/>
  <c r="DZ63" i="12"/>
  <c r="EB75" i="12"/>
  <c r="EA75" i="12"/>
  <c r="DZ59" i="12"/>
  <c r="EB73" i="12"/>
  <c r="EA73" i="12"/>
  <c r="EB72" i="12"/>
  <c r="EA72" i="12"/>
  <c r="DX76" i="12"/>
  <c r="DW76" i="12"/>
  <c r="DZ58" i="12"/>
  <c r="DZ65" i="12" s="1"/>
  <c r="DZ67" i="12" s="1"/>
  <c r="EB76" i="12"/>
  <c r="EA76" i="12"/>
  <c r="DX73" i="12"/>
  <c r="DW73" i="12"/>
  <c r="DX71" i="12"/>
  <c r="DW71" i="12"/>
  <c r="EB71" i="12"/>
  <c r="EA71" i="12"/>
  <c r="DX75" i="12"/>
  <c r="DW75" i="12"/>
  <c r="DZ62" i="12"/>
  <c r="EC84" i="12"/>
  <c r="EC85" i="12"/>
  <c r="EC86" i="12"/>
  <c r="EC87" i="12"/>
  <c r="EC88" i="12"/>
  <c r="EC89" i="12"/>
  <c r="EC116" i="12"/>
  <c r="EC155" i="12"/>
  <c r="DV84" i="12"/>
  <c r="DV85" i="12"/>
  <c r="DV86" i="12"/>
  <c r="DV87" i="12"/>
  <c r="DV88" i="12"/>
  <c r="DV89" i="12"/>
  <c r="DV116" i="12"/>
  <c r="DV155" i="12"/>
  <c r="DZ72" i="12" l="1"/>
  <c r="DZ73" i="12"/>
  <c r="DY72" i="12"/>
  <c r="DZ71" i="12"/>
  <c r="DZ78" i="12" s="1"/>
  <c r="DY74" i="12"/>
  <c r="DY76" i="12"/>
  <c r="DZ66" i="12"/>
  <c r="DY75" i="12"/>
  <c r="EB88" i="12"/>
  <c r="EA88" i="12"/>
  <c r="DX84" i="12"/>
  <c r="DW84" i="12"/>
  <c r="DX89" i="12"/>
  <c r="DW89" i="12"/>
  <c r="DY71" i="12"/>
  <c r="DY78" i="12" s="1"/>
  <c r="EB86" i="12"/>
  <c r="EA86" i="12"/>
  <c r="DZ74" i="12"/>
  <c r="DX85" i="12"/>
  <c r="DW85" i="12"/>
  <c r="EB89" i="12"/>
  <c r="EA89" i="12"/>
  <c r="EB87" i="12"/>
  <c r="EA87" i="12"/>
  <c r="DW88" i="12"/>
  <c r="DX88" i="12"/>
  <c r="DX87" i="12"/>
  <c r="DW87" i="12"/>
  <c r="EA85" i="12"/>
  <c r="EB85" i="12"/>
  <c r="DY73" i="12"/>
  <c r="DX86" i="12"/>
  <c r="DW86" i="12"/>
  <c r="EB84" i="12"/>
  <c r="EA84" i="12"/>
  <c r="DZ76" i="12"/>
  <c r="DZ75" i="12"/>
  <c r="DV97" i="12"/>
  <c r="DV98" i="12"/>
  <c r="DV99" i="12"/>
  <c r="DV100" i="12"/>
  <c r="DV101" i="12"/>
  <c r="DV102" i="12"/>
  <c r="DV129" i="12"/>
  <c r="DZ86" i="12" l="1"/>
  <c r="DZ89" i="12"/>
  <c r="DZ84" i="12"/>
  <c r="DZ91" i="12" s="1"/>
  <c r="DY89" i="12"/>
  <c r="DX102" i="12"/>
  <c r="DW102" i="12"/>
  <c r="DZ88" i="12"/>
  <c r="DZ79" i="12"/>
  <c r="DZ80" i="12"/>
  <c r="DX101" i="12"/>
  <c r="DW101" i="12"/>
  <c r="DY86" i="12"/>
  <c r="DW99" i="12"/>
  <c r="DX99" i="12"/>
  <c r="DX97" i="12"/>
  <c r="DW97" i="12"/>
  <c r="DZ87" i="12"/>
  <c r="DX100" i="12"/>
  <c r="DW100" i="12"/>
  <c r="DY84" i="12"/>
  <c r="DY91" i="12" s="1"/>
  <c r="DX98" i="12"/>
  <c r="DW98" i="12"/>
  <c r="DZ85" i="12"/>
  <c r="DY85" i="12"/>
  <c r="DY87" i="12"/>
  <c r="DY88" i="12"/>
  <c r="EC97" i="12"/>
  <c r="EC98" i="12"/>
  <c r="EC99" i="12"/>
  <c r="EC100" i="12"/>
  <c r="EC101" i="12"/>
  <c r="EC102" i="12"/>
  <c r="EC129" i="12"/>
  <c r="DY101" i="12" l="1"/>
  <c r="EA101" i="12"/>
  <c r="EB101" i="12"/>
  <c r="EB100" i="12"/>
  <c r="EA100" i="12"/>
  <c r="DZ93" i="12"/>
  <c r="DZ92" i="12"/>
  <c r="EB98" i="12"/>
  <c r="EA98" i="12"/>
  <c r="DY100" i="12"/>
  <c r="EB102" i="12"/>
  <c r="EA102" i="12"/>
  <c r="DY98" i="12"/>
  <c r="EB99" i="12"/>
  <c r="EA99" i="12"/>
  <c r="EB97" i="12"/>
  <c r="EA97" i="12"/>
  <c r="DY97" i="12"/>
  <c r="DY104" i="12" s="1"/>
  <c r="DY102" i="12"/>
  <c r="DY99" i="12"/>
  <c r="DV110" i="12"/>
  <c r="DV111" i="12"/>
  <c r="DV112" i="12"/>
  <c r="DV113" i="12"/>
  <c r="DV114" i="12"/>
  <c r="DV115" i="12"/>
  <c r="DV141" i="12"/>
  <c r="DZ99" i="12" l="1"/>
  <c r="DZ100" i="12"/>
  <c r="DZ97" i="12"/>
  <c r="DZ104" i="12" s="1"/>
  <c r="DZ106" i="12" s="1"/>
  <c r="DX141" i="12"/>
  <c r="DW141" i="12"/>
  <c r="DX113" i="12"/>
  <c r="DW113" i="12"/>
  <c r="DW115" i="12"/>
  <c r="DX115" i="12"/>
  <c r="DX112" i="12"/>
  <c r="DW112" i="12"/>
  <c r="DW110" i="12"/>
  <c r="DX110" i="12"/>
  <c r="DZ98" i="12"/>
  <c r="DX114" i="12"/>
  <c r="DW114" i="12"/>
  <c r="DX111" i="12"/>
  <c r="DW111" i="12"/>
  <c r="DZ102" i="12"/>
  <c r="DZ101" i="12"/>
  <c r="EC110" i="12"/>
  <c r="EC111" i="12"/>
  <c r="EC112" i="12"/>
  <c r="EC113" i="12"/>
  <c r="EC114" i="12"/>
  <c r="EC115" i="12"/>
  <c r="EC141" i="12"/>
  <c r="DZ105" i="12" l="1"/>
  <c r="DY115" i="12"/>
  <c r="DY112" i="12"/>
  <c r="EB110" i="12"/>
  <c r="EA110" i="12"/>
  <c r="EB141" i="12"/>
  <c r="EA141" i="12"/>
  <c r="DY111" i="12"/>
  <c r="EB114" i="12"/>
  <c r="EA114" i="12"/>
  <c r="DY114" i="12"/>
  <c r="DY113" i="12"/>
  <c r="DY110" i="12"/>
  <c r="DY117" i="12" s="1"/>
  <c r="EB115" i="12"/>
  <c r="EA115" i="12"/>
  <c r="EB113" i="12"/>
  <c r="EA113" i="12"/>
  <c r="EA112" i="12"/>
  <c r="EB112" i="12"/>
  <c r="EB111" i="12"/>
  <c r="EA111" i="12"/>
  <c r="DY141" i="12"/>
  <c r="DV123" i="12"/>
  <c r="DV124" i="12"/>
  <c r="DV125" i="12"/>
  <c r="DV126" i="12"/>
  <c r="DV127" i="12"/>
  <c r="DV128" i="12"/>
  <c r="DV154" i="12"/>
  <c r="EC123" i="12"/>
  <c r="EC124" i="12"/>
  <c r="EC125" i="12"/>
  <c r="EC126" i="12"/>
  <c r="EC127" i="12"/>
  <c r="EC128" i="12"/>
  <c r="EC154" i="12"/>
  <c r="DZ111" i="12" l="1"/>
  <c r="DZ114" i="12"/>
  <c r="DZ115" i="12"/>
  <c r="DZ110" i="12"/>
  <c r="DZ117" i="12" s="1"/>
  <c r="DZ118" i="12" s="1"/>
  <c r="EB125" i="12"/>
  <c r="EA125" i="12"/>
  <c r="DZ112" i="12"/>
  <c r="EA123" i="12"/>
  <c r="EB123" i="12"/>
  <c r="DX128" i="12"/>
  <c r="DW128" i="12"/>
  <c r="DX127" i="12"/>
  <c r="DW127" i="12"/>
  <c r="DZ113" i="12"/>
  <c r="DZ141" i="12"/>
  <c r="EB124" i="12"/>
  <c r="EA124" i="12"/>
  <c r="DW126" i="12"/>
  <c r="DX126" i="12"/>
  <c r="DX125" i="12"/>
  <c r="DW125" i="12"/>
  <c r="EB154" i="12"/>
  <c r="EA154" i="12"/>
  <c r="EB127" i="12"/>
  <c r="EA127" i="12"/>
  <c r="DX154" i="12"/>
  <c r="DW154" i="12"/>
  <c r="EA128" i="12"/>
  <c r="EB128" i="12"/>
  <c r="DX124" i="12"/>
  <c r="DW124" i="12"/>
  <c r="EB126" i="12"/>
  <c r="EA126" i="12"/>
  <c r="DX123" i="12"/>
  <c r="DW123" i="12"/>
  <c r="EC136" i="12"/>
  <c r="EC138" i="12"/>
  <c r="EC139" i="12"/>
  <c r="EC140" i="12"/>
  <c r="DV136" i="12"/>
  <c r="DV137" i="12"/>
  <c r="DV138" i="12"/>
  <c r="DV139" i="12"/>
  <c r="DV140" i="12"/>
  <c r="DZ119" i="12" l="1"/>
  <c r="DY154" i="12"/>
  <c r="DZ125" i="12"/>
  <c r="DY123" i="12"/>
  <c r="DY130" i="12" s="1"/>
  <c r="DZ154" i="12"/>
  <c r="DY125" i="12"/>
  <c r="DZ128" i="12"/>
  <c r="DZ123" i="12"/>
  <c r="DZ130" i="12" s="1"/>
  <c r="DY127" i="12"/>
  <c r="DY124" i="12"/>
  <c r="DY128" i="12"/>
  <c r="DW137" i="12"/>
  <c r="DX137" i="12"/>
  <c r="DY126" i="12"/>
  <c r="EB140" i="12"/>
  <c r="EA140" i="12"/>
  <c r="EB136" i="12"/>
  <c r="EA136" i="12"/>
  <c r="EA139" i="12"/>
  <c r="EB139" i="12"/>
  <c r="DX140" i="12"/>
  <c r="DW140" i="12"/>
  <c r="DZ124" i="12"/>
  <c r="DX136" i="12"/>
  <c r="DW136" i="12"/>
  <c r="DZ126" i="12"/>
  <c r="EB138" i="12"/>
  <c r="EA138" i="12"/>
  <c r="DX139" i="12"/>
  <c r="DW139" i="12"/>
  <c r="DX138" i="12"/>
  <c r="DW138" i="12"/>
  <c r="DZ127" i="12"/>
  <c r="DV149" i="12"/>
  <c r="DV150" i="12"/>
  <c r="DV151" i="12"/>
  <c r="DV152" i="12"/>
  <c r="DV153" i="12"/>
  <c r="EC149" i="12"/>
  <c r="EC150" i="12"/>
  <c r="EC151" i="12"/>
  <c r="EC152" i="12"/>
  <c r="EC153" i="12"/>
  <c r="DZ136" i="12" l="1"/>
  <c r="DZ143" i="12" s="1"/>
  <c r="DY137" i="12"/>
  <c r="DZ138" i="12"/>
  <c r="DZ140" i="12"/>
  <c r="DZ131" i="12"/>
  <c r="DZ132" i="12"/>
  <c r="DX149" i="12"/>
  <c r="DW149" i="12"/>
  <c r="DX151" i="12"/>
  <c r="DW151" i="12"/>
  <c r="DY136" i="12"/>
  <c r="DY143" i="12" s="1"/>
  <c r="EB151" i="12"/>
  <c r="EA151" i="12"/>
  <c r="DY138" i="12"/>
  <c r="DX150" i="12"/>
  <c r="DW150" i="12"/>
  <c r="EB152" i="12"/>
  <c r="EA152" i="12"/>
  <c r="EA150" i="12"/>
  <c r="EB150" i="12"/>
  <c r="EB153" i="12"/>
  <c r="EA153" i="12"/>
  <c r="DY140" i="12"/>
  <c r="EB149" i="12"/>
  <c r="EA149" i="12"/>
  <c r="DY139" i="12"/>
  <c r="DZ139" i="12"/>
  <c r="DW153" i="12"/>
  <c r="DX153" i="12"/>
  <c r="DX152" i="12"/>
  <c r="DW152" i="12"/>
  <c r="EK19" i="12"/>
  <c r="EK21" i="12"/>
  <c r="EK22" i="12"/>
  <c r="EK23" i="12"/>
  <c r="EK24" i="12"/>
  <c r="EK25" i="12"/>
  <c r="DX190" i="12"/>
  <c r="DZ152" i="12" l="1"/>
  <c r="DZ151" i="12"/>
  <c r="DY153" i="12"/>
  <c r="DZ149" i="12"/>
  <c r="DZ156" i="12" s="1"/>
  <c r="DY150" i="12"/>
  <c r="DZ153" i="12"/>
  <c r="EM21" i="12"/>
  <c r="EL21" i="12"/>
  <c r="EM22" i="12"/>
  <c r="EL22" i="12"/>
  <c r="EM19" i="12"/>
  <c r="EL19" i="12"/>
  <c r="EM24" i="12"/>
  <c r="EL24" i="12"/>
  <c r="EL23" i="12"/>
  <c r="EM23" i="12"/>
  <c r="DY152" i="12"/>
  <c r="DZ144" i="12"/>
  <c r="DZ145" i="12"/>
  <c r="DZ150" i="12"/>
  <c r="DY151" i="12"/>
  <c r="DY149" i="12"/>
  <c r="DY156" i="12" s="1"/>
  <c r="ER19" i="12"/>
  <c r="ER20" i="12"/>
  <c r="ER21" i="12"/>
  <c r="ER22" i="12"/>
  <c r="ER23" i="12"/>
  <c r="ER24" i="12"/>
  <c r="ER25" i="12"/>
  <c r="EN23" i="12" l="1"/>
  <c r="EN24" i="12"/>
  <c r="EQ24" i="12"/>
  <c r="EP24" i="12"/>
  <c r="EP20" i="12"/>
  <c r="EQ20" i="12"/>
  <c r="EQ23" i="12"/>
  <c r="EP23" i="12"/>
  <c r="EN22" i="12"/>
  <c r="EQ19" i="12"/>
  <c r="EP19" i="12"/>
  <c r="EN19" i="12"/>
  <c r="EN26" i="12" s="1"/>
  <c r="EQ22" i="12"/>
  <c r="EP22" i="12"/>
  <c r="EQ21" i="12"/>
  <c r="EP21" i="12"/>
  <c r="EN21" i="12"/>
  <c r="DZ158" i="12"/>
  <c r="DZ157" i="12"/>
  <c r="EK32" i="12"/>
  <c r="EK33" i="12"/>
  <c r="EK34" i="12"/>
  <c r="EK35" i="12"/>
  <c r="EK36" i="12"/>
  <c r="EK37" i="12"/>
  <c r="EK38" i="12"/>
  <c r="EO21" i="12" l="1"/>
  <c r="EO23" i="12"/>
  <c r="EO24" i="12"/>
  <c r="EO22" i="12"/>
  <c r="EO20" i="12"/>
  <c r="EM32" i="12"/>
  <c r="EL32" i="12"/>
  <c r="EM37" i="12"/>
  <c r="EL37" i="12"/>
  <c r="EM36" i="12"/>
  <c r="EL36" i="12"/>
  <c r="EM35" i="12"/>
  <c r="EL35" i="12"/>
  <c r="EL34" i="12"/>
  <c r="EM34" i="12"/>
  <c r="EM33" i="12"/>
  <c r="EL33" i="12"/>
  <c r="EO19" i="12"/>
  <c r="EO26" i="12" s="1"/>
  <c r="EO28" i="12" s="1"/>
  <c r="ER32" i="12"/>
  <c r="ER33" i="12"/>
  <c r="ER34" i="12"/>
  <c r="ER35" i="12"/>
  <c r="ER36" i="12"/>
  <c r="ER37" i="12"/>
  <c r="ER38" i="12"/>
  <c r="EQ32" i="12" l="1"/>
  <c r="EP32" i="12"/>
  <c r="EN37" i="12"/>
  <c r="EQ33" i="12"/>
  <c r="EP33" i="12"/>
  <c r="EQ35" i="12"/>
  <c r="EP35" i="12"/>
  <c r="EQ34" i="12"/>
  <c r="EP34" i="12"/>
  <c r="EN35" i="12"/>
  <c r="EN36" i="12"/>
  <c r="EN33" i="12"/>
  <c r="EO27" i="12"/>
  <c r="EQ37" i="12"/>
  <c r="EP37" i="12"/>
  <c r="EN32" i="12"/>
  <c r="EN39" i="12" s="1"/>
  <c r="EP36" i="12"/>
  <c r="EQ36" i="12"/>
  <c r="EN34" i="12"/>
  <c r="EK45" i="12"/>
  <c r="EK46" i="12"/>
  <c r="EK47" i="12"/>
  <c r="EK48" i="12"/>
  <c r="EK49" i="12"/>
  <c r="EK50" i="12"/>
  <c r="EK51" i="12"/>
  <c r="EK77" i="12"/>
  <c r="EO35" i="12" l="1"/>
  <c r="EO37" i="12"/>
  <c r="EO33" i="12"/>
  <c r="EO34" i="12"/>
  <c r="EO32" i="12"/>
  <c r="EO39" i="12" s="1"/>
  <c r="EO40" i="12" s="1"/>
  <c r="EL50" i="12"/>
  <c r="EM50" i="12"/>
  <c r="EL45" i="12"/>
  <c r="EM45" i="12"/>
  <c r="EO36" i="12"/>
  <c r="EM49" i="12"/>
  <c r="EL49" i="12"/>
  <c r="EM48" i="12"/>
  <c r="EL48" i="12"/>
  <c r="EM47" i="12"/>
  <c r="EL47" i="12"/>
  <c r="EM46" i="12"/>
  <c r="EL46" i="12"/>
  <c r="ER45" i="12"/>
  <c r="ER46" i="12"/>
  <c r="ER47" i="12"/>
  <c r="ER48" i="12"/>
  <c r="ER49" i="12"/>
  <c r="ER50" i="12"/>
  <c r="ER51" i="12"/>
  <c r="ER77" i="12"/>
  <c r="EN50" i="12" l="1"/>
  <c r="EO41" i="12"/>
  <c r="EN45" i="12"/>
  <c r="EN52" i="12" s="1"/>
  <c r="EN48" i="12"/>
  <c r="EN47" i="12"/>
  <c r="EN49" i="12"/>
  <c r="EQ49" i="12"/>
  <c r="EP49" i="12"/>
  <c r="EP47" i="12"/>
  <c r="EQ47" i="12"/>
  <c r="EQ48" i="12"/>
  <c r="EP48" i="12"/>
  <c r="EN46" i="12"/>
  <c r="EQ46" i="12"/>
  <c r="EP46" i="12"/>
  <c r="EQ45" i="12"/>
  <c r="EP45" i="12"/>
  <c r="EQ50" i="12"/>
  <c r="EP50" i="12"/>
  <c r="EK58" i="12"/>
  <c r="EK59" i="12"/>
  <c r="EK60" i="12"/>
  <c r="EK61" i="12"/>
  <c r="EK62" i="12"/>
  <c r="EK63" i="12"/>
  <c r="EK64" i="12"/>
  <c r="EK90" i="12"/>
  <c r="EO48" i="12" l="1"/>
  <c r="EO46" i="12"/>
  <c r="EO50" i="12"/>
  <c r="EO45" i="12"/>
  <c r="EO52" i="12" s="1"/>
  <c r="EO54" i="12" s="1"/>
  <c r="EO49" i="12"/>
  <c r="EL61" i="12"/>
  <c r="EM61" i="12"/>
  <c r="EM60" i="12"/>
  <c r="EL60" i="12"/>
  <c r="EO47" i="12"/>
  <c r="EM58" i="12"/>
  <c r="EL58" i="12"/>
  <c r="EM59" i="12"/>
  <c r="EL59" i="12"/>
  <c r="EM63" i="12"/>
  <c r="EL63" i="12"/>
  <c r="EM62" i="12"/>
  <c r="EL62" i="12"/>
  <c r="ER58" i="12"/>
  <c r="ER59" i="12"/>
  <c r="ER60" i="12"/>
  <c r="ER61" i="12"/>
  <c r="ER62" i="12"/>
  <c r="ER63" i="12"/>
  <c r="ER64" i="12"/>
  <c r="ER90" i="12"/>
  <c r="EO53" i="12" l="1"/>
  <c r="EN61" i="12"/>
  <c r="EN59" i="12"/>
  <c r="EN58" i="12"/>
  <c r="EN65" i="12" s="1"/>
  <c r="EN60" i="12"/>
  <c r="EN62" i="12"/>
  <c r="EQ59" i="12"/>
  <c r="EP59" i="12"/>
  <c r="EP63" i="12"/>
  <c r="EQ63" i="12"/>
  <c r="EQ60" i="12"/>
  <c r="EP60" i="12"/>
  <c r="EQ61" i="12"/>
  <c r="EP61" i="12"/>
  <c r="EQ62" i="12"/>
  <c r="EP62" i="12"/>
  <c r="EP58" i="12"/>
  <c r="EQ58" i="12"/>
  <c r="EN63" i="12"/>
  <c r="EK103" i="12"/>
  <c r="EK71" i="12"/>
  <c r="EK72" i="12"/>
  <c r="EK73" i="12"/>
  <c r="EK74" i="12"/>
  <c r="EO59" i="12" l="1"/>
  <c r="EO61" i="12"/>
  <c r="EO62" i="12"/>
  <c r="EO60" i="12"/>
  <c r="EM73" i="12"/>
  <c r="EL73" i="12"/>
  <c r="EM74" i="12"/>
  <c r="EL74" i="12"/>
  <c r="EL72" i="12"/>
  <c r="EM72" i="12"/>
  <c r="EM71" i="12"/>
  <c r="EL71" i="12"/>
  <c r="EO63" i="12"/>
  <c r="EO58" i="12"/>
  <c r="EO65" i="12" s="1"/>
  <c r="EK76" i="12"/>
  <c r="EK75" i="12"/>
  <c r="EK142" i="12"/>
  <c r="ER71" i="12"/>
  <c r="ER72" i="12"/>
  <c r="ER73" i="12"/>
  <c r="ER74" i="12"/>
  <c r="ER75" i="12"/>
  <c r="ER76" i="12"/>
  <c r="ER103" i="12"/>
  <c r="ER142" i="12"/>
  <c r="EN73" i="12" l="1"/>
  <c r="EO67" i="12"/>
  <c r="EO66" i="12"/>
  <c r="EN71" i="12"/>
  <c r="EN78" i="12" s="1"/>
  <c r="EQ73" i="12"/>
  <c r="EP73" i="12"/>
  <c r="EN72" i="12"/>
  <c r="EP74" i="12"/>
  <c r="EQ74" i="12"/>
  <c r="EQ76" i="12"/>
  <c r="EP76" i="12"/>
  <c r="EQ71" i="12"/>
  <c r="EP71" i="12"/>
  <c r="EQ75" i="12"/>
  <c r="EP75" i="12"/>
  <c r="EQ72" i="12"/>
  <c r="EP72" i="12"/>
  <c r="EN74" i="12"/>
  <c r="EM75" i="12"/>
  <c r="EL75" i="12"/>
  <c r="EM76" i="12"/>
  <c r="EL76" i="12"/>
  <c r="EK84" i="12"/>
  <c r="EK85" i="12"/>
  <c r="EK86" i="12"/>
  <c r="EK87" i="12"/>
  <c r="EK88" i="12"/>
  <c r="EK89" i="12"/>
  <c r="EK116" i="12"/>
  <c r="EK155" i="12"/>
  <c r="ER84" i="12"/>
  <c r="ER85" i="12"/>
  <c r="ER86" i="12"/>
  <c r="ER87" i="12"/>
  <c r="ER88" i="12"/>
  <c r="ER89" i="12"/>
  <c r="ER116" i="12"/>
  <c r="ER155" i="12"/>
  <c r="EO71" i="12" l="1"/>
  <c r="EO78" i="12" s="1"/>
  <c r="EO80" i="12" s="1"/>
  <c r="EO73" i="12"/>
  <c r="EN75" i="12"/>
  <c r="EN76" i="12"/>
  <c r="EO76" i="12"/>
  <c r="EM89" i="12"/>
  <c r="EL89" i="12"/>
  <c r="EO72" i="12"/>
  <c r="EQ88" i="12"/>
  <c r="EP88" i="12"/>
  <c r="EM86" i="12"/>
  <c r="EL86" i="12"/>
  <c r="EO75" i="12"/>
  <c r="EL88" i="12"/>
  <c r="EM88" i="12"/>
  <c r="EM87" i="12"/>
  <c r="EL87" i="12"/>
  <c r="EQ87" i="12"/>
  <c r="EP87" i="12"/>
  <c r="EQ86" i="12"/>
  <c r="EP86" i="12"/>
  <c r="EQ84" i="12"/>
  <c r="EP84" i="12"/>
  <c r="EO74" i="12"/>
  <c r="EQ89" i="12"/>
  <c r="EP89" i="12"/>
  <c r="EM85" i="12"/>
  <c r="EL85" i="12"/>
  <c r="EM84" i="12"/>
  <c r="EL84" i="12"/>
  <c r="EP85" i="12"/>
  <c r="EQ85" i="12"/>
  <c r="EK129" i="12"/>
  <c r="EK101" i="12"/>
  <c r="EK102" i="12"/>
  <c r="EK100" i="12"/>
  <c r="EK99" i="12"/>
  <c r="EK98" i="12"/>
  <c r="EK97" i="12"/>
  <c r="ER97" i="12"/>
  <c r="ER98" i="12"/>
  <c r="ER99" i="12"/>
  <c r="ER100" i="12"/>
  <c r="ER101" i="12"/>
  <c r="ER102" i="12"/>
  <c r="ER129" i="12"/>
  <c r="EO79" i="12" l="1"/>
  <c r="EO89" i="12"/>
  <c r="EO88" i="12"/>
  <c r="EO87" i="12"/>
  <c r="EN85" i="12"/>
  <c r="EO85" i="12"/>
  <c r="EO84" i="12"/>
  <c r="EO91" i="12" s="1"/>
  <c r="EQ99" i="12"/>
  <c r="EP99" i="12"/>
  <c r="EQ97" i="12"/>
  <c r="EP97" i="12"/>
  <c r="EQ98" i="12"/>
  <c r="EP98" i="12"/>
  <c r="EN84" i="12"/>
  <c r="EN91" i="12" s="1"/>
  <c r="EO86" i="12"/>
  <c r="EL99" i="12"/>
  <c r="EM99" i="12"/>
  <c r="EM100" i="12"/>
  <c r="EL100" i="12"/>
  <c r="EM98" i="12"/>
  <c r="EL98" i="12"/>
  <c r="EM102" i="12"/>
  <c r="EL102" i="12"/>
  <c r="EM101" i="12"/>
  <c r="EL101" i="12"/>
  <c r="EN87" i="12"/>
  <c r="EN89" i="12"/>
  <c r="EM97" i="12"/>
  <c r="EL97" i="12"/>
  <c r="EN86" i="12"/>
  <c r="EQ102" i="12"/>
  <c r="EP102" i="12"/>
  <c r="EP101" i="12"/>
  <c r="EQ101" i="12"/>
  <c r="EQ100" i="12"/>
  <c r="EP100" i="12"/>
  <c r="EN88" i="12"/>
  <c r="EK114" i="12"/>
  <c r="EK110" i="12"/>
  <c r="EK111" i="12"/>
  <c r="EK112" i="12"/>
  <c r="EK113" i="12"/>
  <c r="EO102" i="12" l="1"/>
  <c r="EO98" i="12"/>
  <c r="EO99" i="12"/>
  <c r="EN99" i="12"/>
  <c r="EN98" i="12"/>
  <c r="EO100" i="12"/>
  <c r="EM113" i="12"/>
  <c r="EL113" i="12"/>
  <c r="EO93" i="12"/>
  <c r="EO92" i="12"/>
  <c r="EO101" i="12"/>
  <c r="EN102" i="12"/>
  <c r="EM112" i="12"/>
  <c r="EL112" i="12"/>
  <c r="EO97" i="12"/>
  <c r="EO104" i="12" s="1"/>
  <c r="EN101" i="12"/>
  <c r="EL110" i="12"/>
  <c r="EM110" i="12"/>
  <c r="EM111" i="12"/>
  <c r="EL111" i="12"/>
  <c r="EM114" i="12"/>
  <c r="EL114" i="12"/>
  <c r="EN97" i="12"/>
  <c r="EN104" i="12" s="1"/>
  <c r="EN100" i="12"/>
  <c r="EK141" i="12"/>
  <c r="EK115" i="12"/>
  <c r="ER110" i="12"/>
  <c r="ER111" i="12"/>
  <c r="ER112" i="12"/>
  <c r="ER113" i="12"/>
  <c r="ER114" i="12"/>
  <c r="ER115" i="12"/>
  <c r="ER141" i="12"/>
  <c r="EN110" i="12" l="1"/>
  <c r="EN117" i="12" s="1"/>
  <c r="EN112" i="12"/>
  <c r="EN111" i="12"/>
  <c r="EM141" i="12"/>
  <c r="EL141" i="12"/>
  <c r="EL115" i="12"/>
  <c r="EM115" i="12"/>
  <c r="EQ114" i="12"/>
  <c r="EP114" i="12"/>
  <c r="EQ113" i="12"/>
  <c r="EP113" i="12"/>
  <c r="EQ141" i="12"/>
  <c r="EP141" i="12"/>
  <c r="EO106" i="12"/>
  <c r="EO105" i="12"/>
  <c r="EP112" i="12"/>
  <c r="EQ112" i="12"/>
  <c r="EQ115" i="12"/>
  <c r="EP115" i="12"/>
  <c r="EN114" i="12"/>
  <c r="EQ111" i="12"/>
  <c r="EP111" i="12"/>
  <c r="EQ110" i="12"/>
  <c r="EP110" i="12"/>
  <c r="EN113" i="12"/>
  <c r="EK123" i="12"/>
  <c r="EK124" i="12"/>
  <c r="EK125" i="12"/>
  <c r="EK126" i="12"/>
  <c r="EK127" i="12"/>
  <c r="EK128" i="12"/>
  <c r="EK154" i="12"/>
  <c r="ER123" i="12"/>
  <c r="ER124" i="12"/>
  <c r="ER125" i="12"/>
  <c r="ER126" i="12"/>
  <c r="ER127" i="12"/>
  <c r="ER128" i="12"/>
  <c r="ER154" i="12"/>
  <c r="EO113" i="12" l="1"/>
  <c r="EO115" i="12"/>
  <c r="EO114" i="12"/>
  <c r="EO112" i="12"/>
  <c r="EO110" i="12"/>
  <c r="EO117" i="12" s="1"/>
  <c r="EO111" i="12"/>
  <c r="EM128" i="12"/>
  <c r="EL128" i="12"/>
  <c r="EO141" i="12"/>
  <c r="EL126" i="12"/>
  <c r="EM126" i="12"/>
  <c r="EM123" i="12"/>
  <c r="EL123" i="12"/>
  <c r="EQ125" i="12"/>
  <c r="EP125" i="12"/>
  <c r="EN115" i="12"/>
  <c r="EQ127" i="12"/>
  <c r="EP127" i="12"/>
  <c r="EM127" i="12"/>
  <c r="EL127" i="12"/>
  <c r="EP128" i="12"/>
  <c r="EQ128" i="12"/>
  <c r="EM124" i="12"/>
  <c r="EL124" i="12"/>
  <c r="EQ124" i="12"/>
  <c r="EP124" i="12"/>
  <c r="EP123" i="12"/>
  <c r="EQ123" i="12"/>
  <c r="EQ154" i="12"/>
  <c r="EP154" i="12"/>
  <c r="EM125" i="12"/>
  <c r="EL125" i="12"/>
  <c r="EQ126" i="12"/>
  <c r="EP126" i="12"/>
  <c r="EM154" i="12"/>
  <c r="EL154" i="12"/>
  <c r="EN141" i="12"/>
  <c r="ER136" i="12"/>
  <c r="ER137" i="12"/>
  <c r="ER138" i="12"/>
  <c r="ER139" i="12"/>
  <c r="ER140" i="12"/>
  <c r="EK136" i="12"/>
  <c r="EK137" i="12"/>
  <c r="EK138" i="12"/>
  <c r="EK139" i="12"/>
  <c r="EK140" i="12"/>
  <c r="EN126" i="12" l="1"/>
  <c r="EO154" i="12"/>
  <c r="EN127" i="12"/>
  <c r="EO123" i="12"/>
  <c r="EO130" i="12" s="1"/>
  <c r="EN128" i="12"/>
  <c r="EO118" i="12"/>
  <c r="EO119" i="12"/>
  <c r="EO124" i="12"/>
  <c r="EN123" i="12"/>
  <c r="EN130" i="12" s="1"/>
  <c r="EN154" i="12"/>
  <c r="EO125" i="12"/>
  <c r="EO126" i="12"/>
  <c r="EN124" i="12"/>
  <c r="EQ138" i="12"/>
  <c r="EP138" i="12"/>
  <c r="EM139" i="12"/>
  <c r="EL139" i="12"/>
  <c r="EM136" i="12"/>
  <c r="EL136" i="12"/>
  <c r="EP139" i="12"/>
  <c r="EQ139" i="12"/>
  <c r="EQ137" i="12"/>
  <c r="EP137" i="12"/>
  <c r="EQ136" i="12"/>
  <c r="EP136" i="12"/>
  <c r="EO127" i="12"/>
  <c r="EM138" i="12"/>
  <c r="EL138" i="12"/>
  <c r="EL137" i="12"/>
  <c r="EM137" i="12"/>
  <c r="EQ140" i="12"/>
  <c r="EP140" i="12"/>
  <c r="EN125" i="12"/>
  <c r="EO128" i="12"/>
  <c r="EM140" i="12"/>
  <c r="EL140" i="12"/>
  <c r="EK149" i="12"/>
  <c r="EK150" i="12"/>
  <c r="EK151" i="12"/>
  <c r="EK152" i="12"/>
  <c r="EK153" i="12"/>
  <c r="ER149" i="12"/>
  <c r="ER150" i="12"/>
  <c r="ER151" i="12"/>
  <c r="ER152" i="12"/>
  <c r="ER153" i="12"/>
  <c r="EN137" i="12" l="1"/>
  <c r="EO136" i="12"/>
  <c r="EO143" i="12" s="1"/>
  <c r="EO138" i="12"/>
  <c r="EO140" i="12"/>
  <c r="EO139" i="12"/>
  <c r="EN138" i="12"/>
  <c r="EO137" i="12"/>
  <c r="EM149" i="12"/>
  <c r="EL149" i="12"/>
  <c r="EQ149" i="12"/>
  <c r="EP149" i="12"/>
  <c r="EN139" i="12"/>
  <c r="EL153" i="12"/>
  <c r="EM153" i="12"/>
  <c r="EN140" i="12"/>
  <c r="EQ152" i="12"/>
  <c r="EP152" i="12"/>
  <c r="EM152" i="12"/>
  <c r="EL152" i="12"/>
  <c r="EO132" i="12"/>
  <c r="EO131" i="12"/>
  <c r="EQ153" i="12"/>
  <c r="EP153" i="12"/>
  <c r="EQ151" i="12"/>
  <c r="EP151" i="12"/>
  <c r="EP150" i="12"/>
  <c r="EQ150" i="12"/>
  <c r="EM151" i="12"/>
  <c r="EL151" i="12"/>
  <c r="EM150" i="12"/>
  <c r="EL150" i="12"/>
  <c r="EN136" i="12"/>
  <c r="EN143" i="12" s="1"/>
  <c r="EZ19" i="12"/>
  <c r="EZ20" i="12"/>
  <c r="EZ21" i="12"/>
  <c r="EZ22" i="12"/>
  <c r="EZ23" i="12"/>
  <c r="EZ24" i="12"/>
  <c r="EZ25" i="12"/>
  <c r="EO152" i="12" l="1"/>
  <c r="EO153" i="12"/>
  <c r="EN153" i="12"/>
  <c r="EN150" i="12"/>
  <c r="EO151" i="12"/>
  <c r="FB21" i="12"/>
  <c r="FA21" i="12"/>
  <c r="FA23" i="12"/>
  <c r="FB23" i="12"/>
  <c r="FB22" i="12"/>
  <c r="FA22" i="12"/>
  <c r="FB19" i="12"/>
  <c r="FA19" i="12"/>
  <c r="FB20" i="12"/>
  <c r="FA20" i="12"/>
  <c r="FB24" i="12"/>
  <c r="FA24" i="12"/>
  <c r="EO145" i="12"/>
  <c r="EO144" i="12"/>
  <c r="EO149" i="12"/>
  <c r="EO156" i="12" s="1"/>
  <c r="EO150" i="12"/>
  <c r="EN151" i="12"/>
  <c r="EN152" i="12"/>
  <c r="EN149" i="12"/>
  <c r="EN156" i="12" s="1"/>
  <c r="FG19" i="12"/>
  <c r="FG20" i="12"/>
  <c r="FG21" i="12"/>
  <c r="FG22" i="12"/>
  <c r="FG23" i="12"/>
  <c r="FG24" i="12"/>
  <c r="FG25" i="12"/>
  <c r="FC23" i="12" l="1"/>
  <c r="FC21" i="12"/>
  <c r="FF24" i="12"/>
  <c r="FE24" i="12"/>
  <c r="FF23" i="12"/>
  <c r="FE23" i="12"/>
  <c r="FC22" i="12"/>
  <c r="FF22" i="12"/>
  <c r="FE22" i="12"/>
  <c r="FF19" i="12"/>
  <c r="FE19" i="12"/>
  <c r="FC20" i="12"/>
  <c r="FC19" i="12"/>
  <c r="FC26" i="12" s="1"/>
  <c r="FF21" i="12"/>
  <c r="FE21" i="12"/>
  <c r="FE20" i="12"/>
  <c r="FF20" i="12"/>
  <c r="FC24" i="12"/>
  <c r="EO158" i="12"/>
  <c r="EO157" i="12"/>
  <c r="EZ32" i="12"/>
  <c r="EZ33" i="12"/>
  <c r="EZ34" i="12"/>
  <c r="EZ35" i="12"/>
  <c r="EZ36" i="12"/>
  <c r="EZ37" i="12"/>
  <c r="EZ38" i="12"/>
  <c r="FD19" i="12" l="1"/>
  <c r="FD26" i="12" s="1"/>
  <c r="FD28" i="12" s="1"/>
  <c r="FD22" i="12"/>
  <c r="FD21" i="12"/>
  <c r="FD23" i="12"/>
  <c r="FB32" i="12"/>
  <c r="FA32" i="12"/>
  <c r="FD20" i="12"/>
  <c r="FB37" i="12"/>
  <c r="FA37" i="12"/>
  <c r="FB35" i="12"/>
  <c r="FA35" i="12"/>
  <c r="FD24" i="12"/>
  <c r="FB33" i="12"/>
  <c r="FA33" i="12"/>
  <c r="FB36" i="12"/>
  <c r="FA36" i="12"/>
  <c r="FA34" i="12"/>
  <c r="FB34" i="12"/>
  <c r="FG32" i="12"/>
  <c r="FG33" i="12"/>
  <c r="FG34" i="12"/>
  <c r="FG35" i="12"/>
  <c r="FG36" i="12"/>
  <c r="FG37" i="12"/>
  <c r="FG38" i="12"/>
  <c r="FD27" i="12" l="1"/>
  <c r="FC34" i="12"/>
  <c r="FF35" i="12"/>
  <c r="FE35" i="12"/>
  <c r="FC37" i="12"/>
  <c r="FC33" i="12"/>
  <c r="FC35" i="12"/>
  <c r="FF32" i="12"/>
  <c r="FE32" i="12"/>
  <c r="FF37" i="12"/>
  <c r="FE37" i="12"/>
  <c r="FF34" i="12"/>
  <c r="FE34" i="12"/>
  <c r="FF33" i="12"/>
  <c r="FE33" i="12"/>
  <c r="FE36" i="12"/>
  <c r="FF36" i="12"/>
  <c r="FC36" i="12"/>
  <c r="FC32" i="12"/>
  <c r="FC39" i="12" s="1"/>
  <c r="EZ45" i="12"/>
  <c r="EZ46" i="12"/>
  <c r="EZ47" i="12"/>
  <c r="EZ48" i="12"/>
  <c r="EZ49" i="12"/>
  <c r="EZ50" i="12"/>
  <c r="EZ51" i="12"/>
  <c r="EZ77" i="12"/>
  <c r="FD37" i="12" l="1"/>
  <c r="FD32" i="12"/>
  <c r="FD39" i="12" s="1"/>
  <c r="FD41" i="12" s="1"/>
  <c r="FB48" i="12"/>
  <c r="FA48" i="12"/>
  <c r="FD34" i="12"/>
  <c r="FB47" i="12"/>
  <c r="FA47" i="12"/>
  <c r="FD36" i="12"/>
  <c r="FA50" i="12"/>
  <c r="FB50" i="12"/>
  <c r="FD33" i="12"/>
  <c r="FB46" i="12"/>
  <c r="FA46" i="12"/>
  <c r="FA45" i="12"/>
  <c r="FB45" i="12"/>
  <c r="FB49" i="12"/>
  <c r="FA49" i="12"/>
  <c r="FD35" i="12"/>
  <c r="FG45" i="12"/>
  <c r="FG46" i="12"/>
  <c r="FG47" i="12"/>
  <c r="FG48" i="12"/>
  <c r="FG49" i="12"/>
  <c r="FG50" i="12"/>
  <c r="FG51" i="12"/>
  <c r="FG77" i="12"/>
  <c r="FD40" i="12" l="1"/>
  <c r="FC45" i="12"/>
  <c r="FC52" i="12" s="1"/>
  <c r="FC50" i="12"/>
  <c r="FF45" i="12"/>
  <c r="FE45" i="12"/>
  <c r="FC47" i="12"/>
  <c r="FC49" i="12"/>
  <c r="FF49" i="12"/>
  <c r="FE49" i="12"/>
  <c r="FC46" i="12"/>
  <c r="FF46" i="12"/>
  <c r="FE46" i="12"/>
  <c r="FF50" i="12"/>
  <c r="FE50" i="12"/>
  <c r="FF48" i="12"/>
  <c r="FE48" i="12"/>
  <c r="FE47" i="12"/>
  <c r="FF47" i="12"/>
  <c r="FC48" i="12"/>
  <c r="EZ58" i="12"/>
  <c r="EZ59" i="12"/>
  <c r="EZ60" i="12"/>
  <c r="EZ61" i="12"/>
  <c r="EZ62" i="12"/>
  <c r="EZ63" i="12"/>
  <c r="EZ64" i="12"/>
  <c r="EZ90" i="12"/>
  <c r="FD46" i="12" l="1"/>
  <c r="FD50" i="12"/>
  <c r="FD49" i="12"/>
  <c r="FD45" i="12"/>
  <c r="FD52" i="12" s="1"/>
  <c r="FD54" i="12" s="1"/>
  <c r="FD48" i="12"/>
  <c r="FD47" i="12"/>
  <c r="FB58" i="12"/>
  <c r="FA58" i="12"/>
  <c r="FB63" i="12"/>
  <c r="FA63" i="12"/>
  <c r="FA61" i="12"/>
  <c r="FB61" i="12"/>
  <c r="FB60" i="12"/>
  <c r="FA60" i="12"/>
  <c r="FB62" i="12"/>
  <c r="FA62" i="12"/>
  <c r="FB59" i="12"/>
  <c r="FA59" i="12"/>
  <c r="FG58" i="12"/>
  <c r="FG59" i="12"/>
  <c r="FG60" i="12"/>
  <c r="FG61" i="12"/>
  <c r="FG62" i="12"/>
  <c r="FG63" i="12"/>
  <c r="FG64" i="12"/>
  <c r="FG90" i="12"/>
  <c r="FC61" i="12" l="1"/>
  <c r="FD53" i="12"/>
  <c r="FC60" i="12"/>
  <c r="FC62" i="12"/>
  <c r="FF61" i="12"/>
  <c r="FE61" i="12"/>
  <c r="FF59" i="12"/>
  <c r="FE59" i="12"/>
  <c r="FF62" i="12"/>
  <c r="FE62" i="12"/>
  <c r="FC63" i="12"/>
  <c r="FE63" i="12"/>
  <c r="FF63" i="12"/>
  <c r="FF60" i="12"/>
  <c r="FE60" i="12"/>
  <c r="FE58" i="12"/>
  <c r="FF58" i="12"/>
  <c r="FC59" i="12"/>
  <c r="FC58" i="12"/>
  <c r="FC65" i="12" s="1"/>
  <c r="EZ71" i="12"/>
  <c r="EZ72" i="12"/>
  <c r="EZ73" i="12"/>
  <c r="EZ74" i="12"/>
  <c r="EZ75" i="12"/>
  <c r="EZ76" i="12"/>
  <c r="EZ103" i="12"/>
  <c r="EZ142" i="12"/>
  <c r="FD62" i="12" l="1"/>
  <c r="FD59" i="12"/>
  <c r="FD61" i="12"/>
  <c r="FD60" i="12"/>
  <c r="FB73" i="12"/>
  <c r="FA73" i="12"/>
  <c r="FD63" i="12"/>
  <c r="FB74" i="12"/>
  <c r="FA74" i="12"/>
  <c r="FD58" i="12"/>
  <c r="FD65" i="12" s="1"/>
  <c r="FD67" i="12" s="1"/>
  <c r="FA72" i="12"/>
  <c r="FB72" i="12"/>
  <c r="FB76" i="12"/>
  <c r="FA76" i="12"/>
  <c r="FB71" i="12"/>
  <c r="FA71" i="12"/>
  <c r="FB75" i="12"/>
  <c r="FA75" i="12"/>
  <c r="FG71" i="12"/>
  <c r="FG72" i="12"/>
  <c r="FG73" i="12"/>
  <c r="FG74" i="12"/>
  <c r="FG75" i="12"/>
  <c r="FG76" i="12"/>
  <c r="FG103" i="12"/>
  <c r="FG142" i="12"/>
  <c r="FC72" i="12" l="1"/>
  <c r="FD66" i="12"/>
  <c r="FF73" i="12"/>
  <c r="FE73" i="12"/>
  <c r="FF71" i="12"/>
  <c r="FE71" i="12"/>
  <c r="FE74" i="12"/>
  <c r="FF74" i="12"/>
  <c r="FC74" i="12"/>
  <c r="FC76" i="12"/>
  <c r="FF72" i="12"/>
  <c r="FE72" i="12"/>
  <c r="FC75" i="12"/>
  <c r="FF76" i="12"/>
  <c r="FE76" i="12"/>
  <c r="FF75" i="12"/>
  <c r="FE75" i="12"/>
  <c r="FC71" i="12"/>
  <c r="FC78" i="12" s="1"/>
  <c r="FC73" i="12"/>
  <c r="EZ86" i="12"/>
  <c r="EZ84" i="12"/>
  <c r="EZ85" i="12"/>
  <c r="FD75" i="12" l="1"/>
  <c r="FD73" i="12"/>
  <c r="FD76" i="12"/>
  <c r="FD71" i="12"/>
  <c r="FD78" i="12" s="1"/>
  <c r="FD80" i="12" s="1"/>
  <c r="FD72" i="12"/>
  <c r="FD74" i="12"/>
  <c r="FB85" i="12"/>
  <c r="FA85" i="12"/>
  <c r="FB84" i="12"/>
  <c r="FA84" i="12"/>
  <c r="FB86" i="12"/>
  <c r="FA86" i="12"/>
  <c r="EZ155" i="12"/>
  <c r="EZ89" i="12"/>
  <c r="EZ87" i="12"/>
  <c r="EZ116" i="12"/>
  <c r="EZ88" i="12"/>
  <c r="FG84" i="12"/>
  <c r="FG85" i="12"/>
  <c r="FG86" i="12"/>
  <c r="FG87" i="12"/>
  <c r="FG88" i="12"/>
  <c r="FG89" i="12"/>
  <c r="FG116" i="12"/>
  <c r="FG155" i="12"/>
  <c r="FD79" i="12" l="1"/>
  <c r="FF87" i="12"/>
  <c r="FE87" i="12"/>
  <c r="FC86" i="12"/>
  <c r="FF89" i="12"/>
  <c r="FE89" i="12"/>
  <c r="FF86" i="12"/>
  <c r="FE86" i="12"/>
  <c r="FA88" i="12"/>
  <c r="FB88" i="12"/>
  <c r="FF88" i="12"/>
  <c r="FE88" i="12"/>
  <c r="FE85" i="12"/>
  <c r="FF85" i="12"/>
  <c r="FB87" i="12"/>
  <c r="FA87" i="12"/>
  <c r="FC85" i="12"/>
  <c r="FF84" i="12"/>
  <c r="FE84" i="12"/>
  <c r="FC84" i="12"/>
  <c r="FC91" i="12" s="1"/>
  <c r="FB89" i="12"/>
  <c r="FA89" i="12"/>
  <c r="EZ100" i="12"/>
  <c r="EZ129" i="12"/>
  <c r="FD87" i="12" l="1"/>
  <c r="FD86" i="12"/>
  <c r="FC88" i="12"/>
  <c r="FC87" i="12"/>
  <c r="FC89" i="12"/>
  <c r="FD85" i="12"/>
  <c r="FD84" i="12"/>
  <c r="FD91" i="12" s="1"/>
  <c r="FD93" i="12" s="1"/>
  <c r="FD89" i="12"/>
  <c r="FB100" i="12"/>
  <c r="FA100" i="12"/>
  <c r="FD88" i="12"/>
  <c r="EZ98" i="12"/>
  <c r="EZ102" i="12"/>
  <c r="EZ97" i="12"/>
  <c r="EZ101" i="12"/>
  <c r="EZ99" i="12"/>
  <c r="FG97" i="12"/>
  <c r="FG98" i="12"/>
  <c r="FG99" i="12"/>
  <c r="FG100" i="12"/>
  <c r="FG101" i="12"/>
  <c r="FG102" i="12"/>
  <c r="FG129" i="12"/>
  <c r="FD92" i="12" l="1"/>
  <c r="FC100" i="12"/>
  <c r="FB97" i="12"/>
  <c r="FA97" i="12"/>
  <c r="FF102" i="12"/>
  <c r="FE102" i="12"/>
  <c r="FB102" i="12"/>
  <c r="FA102" i="12"/>
  <c r="FB98" i="12"/>
  <c r="FA98" i="12"/>
  <c r="FE101" i="12"/>
  <c r="FF101" i="12"/>
  <c r="FF100" i="12"/>
  <c r="FE100" i="12"/>
  <c r="FF99" i="12"/>
  <c r="FE99" i="12"/>
  <c r="FF98" i="12"/>
  <c r="FE98" i="12"/>
  <c r="FF97" i="12"/>
  <c r="FE97" i="12"/>
  <c r="FA99" i="12"/>
  <c r="FB99" i="12"/>
  <c r="FB101" i="12"/>
  <c r="FA101" i="12"/>
  <c r="FG110" i="12"/>
  <c r="FG111" i="12"/>
  <c r="FG112" i="12"/>
  <c r="FG113" i="12"/>
  <c r="FG114" i="12"/>
  <c r="FG115" i="12"/>
  <c r="FG141" i="12"/>
  <c r="EZ110" i="12"/>
  <c r="EZ111" i="12"/>
  <c r="EZ112" i="12"/>
  <c r="EZ113" i="12"/>
  <c r="EZ114" i="12"/>
  <c r="EZ115" i="12"/>
  <c r="EZ141" i="12"/>
  <c r="FD98" i="12" l="1"/>
  <c r="FD100" i="12"/>
  <c r="FD102" i="12"/>
  <c r="FD99" i="12"/>
  <c r="FC98" i="12"/>
  <c r="FF115" i="12"/>
  <c r="FE115" i="12"/>
  <c r="FD97" i="12"/>
  <c r="FD104" i="12" s="1"/>
  <c r="FF141" i="12"/>
  <c r="FE141" i="12"/>
  <c r="FD101" i="12"/>
  <c r="FF113" i="12"/>
  <c r="FE113" i="12"/>
  <c r="FB114" i="12"/>
  <c r="FA114" i="12"/>
  <c r="FF110" i="12"/>
  <c r="FE110" i="12"/>
  <c r="FC99" i="12"/>
  <c r="FB141" i="12"/>
  <c r="FA141" i="12"/>
  <c r="FE112" i="12"/>
  <c r="FF112" i="12"/>
  <c r="FF111" i="12"/>
  <c r="FE111" i="12"/>
  <c r="FB112" i="12"/>
  <c r="FA112" i="12"/>
  <c r="FA110" i="12"/>
  <c r="FB110" i="12"/>
  <c r="FF114" i="12"/>
  <c r="FE114" i="12"/>
  <c r="FA115" i="12"/>
  <c r="FB115" i="12"/>
  <c r="FC102" i="12"/>
  <c r="FB113" i="12"/>
  <c r="FA113" i="12"/>
  <c r="FB111" i="12"/>
  <c r="FA111" i="12"/>
  <c r="FC101" i="12"/>
  <c r="FC97" i="12"/>
  <c r="FC104" i="12" s="1"/>
  <c r="EZ123" i="12"/>
  <c r="EZ125" i="12"/>
  <c r="EZ126" i="12"/>
  <c r="EZ127" i="12"/>
  <c r="EZ128" i="12"/>
  <c r="EZ154" i="12"/>
  <c r="FD110" i="12" l="1"/>
  <c r="FD117" i="12" s="1"/>
  <c r="FD115" i="12"/>
  <c r="FD114" i="12"/>
  <c r="FD141" i="12"/>
  <c r="FC110" i="12"/>
  <c r="FC117" i="12" s="1"/>
  <c r="FD113" i="12"/>
  <c r="FD111" i="12"/>
  <c r="FD112" i="12"/>
  <c r="FC112" i="12"/>
  <c r="FB128" i="12"/>
  <c r="FA128" i="12"/>
  <c r="FC114" i="12"/>
  <c r="FB127" i="12"/>
  <c r="FA127" i="12"/>
  <c r="FA126" i="12"/>
  <c r="FB126" i="12"/>
  <c r="FC113" i="12"/>
  <c r="FB125" i="12"/>
  <c r="FA125" i="12"/>
  <c r="FC115" i="12"/>
  <c r="FB123" i="12"/>
  <c r="FA123" i="12"/>
  <c r="FD106" i="12"/>
  <c r="FD105" i="12"/>
  <c r="FC141" i="12"/>
  <c r="FB154" i="12"/>
  <c r="FA154" i="12"/>
  <c r="FC111" i="12"/>
  <c r="FG123" i="12"/>
  <c r="FG124" i="12"/>
  <c r="FG125" i="12"/>
  <c r="FG126" i="12"/>
  <c r="FG127" i="12"/>
  <c r="FG128" i="12"/>
  <c r="FG154" i="12"/>
  <c r="FD119" i="12" l="1"/>
  <c r="FD118" i="12"/>
  <c r="FC123" i="12"/>
  <c r="FC130" i="12" s="1"/>
  <c r="FC126" i="12"/>
  <c r="FF154" i="12"/>
  <c r="FE154" i="12"/>
  <c r="FF126" i="12"/>
  <c r="FE126" i="12"/>
  <c r="FF125" i="12"/>
  <c r="FE125" i="12"/>
  <c r="FC127" i="12"/>
  <c r="FF124" i="12"/>
  <c r="FE124" i="12"/>
  <c r="FE128" i="12"/>
  <c r="FF128" i="12"/>
  <c r="FF127" i="12"/>
  <c r="FE127" i="12"/>
  <c r="FE123" i="12"/>
  <c r="FF123" i="12"/>
  <c r="FC154" i="12"/>
  <c r="FC125" i="12"/>
  <c r="FC128" i="12"/>
  <c r="EZ136" i="12"/>
  <c r="EZ137" i="12"/>
  <c r="EZ138" i="12"/>
  <c r="EZ139" i="12"/>
  <c r="EZ140" i="12"/>
  <c r="FD125" i="12" l="1"/>
  <c r="FD154" i="12"/>
  <c r="FD127" i="12"/>
  <c r="FD124" i="12"/>
  <c r="FD126" i="12"/>
  <c r="FD128" i="12"/>
  <c r="FB140" i="12"/>
  <c r="FA140" i="12"/>
  <c r="FB138" i="12"/>
  <c r="FA138" i="12"/>
  <c r="FB139" i="12"/>
  <c r="FA139" i="12"/>
  <c r="FD123" i="12"/>
  <c r="FD130" i="12" s="1"/>
  <c r="FA137" i="12"/>
  <c r="FB137" i="12"/>
  <c r="FB136" i="12"/>
  <c r="FA136" i="12"/>
  <c r="FG136" i="12"/>
  <c r="FG137" i="12"/>
  <c r="FG138" i="12"/>
  <c r="FG139" i="12"/>
  <c r="FG140" i="12"/>
  <c r="FC138" i="12" l="1"/>
  <c r="FC136" i="12"/>
  <c r="FC143" i="12" s="1"/>
  <c r="FF140" i="12"/>
  <c r="FE140" i="12"/>
  <c r="FF137" i="12"/>
  <c r="FE137" i="12"/>
  <c r="FE139" i="12"/>
  <c r="FF139" i="12"/>
  <c r="FC139" i="12"/>
  <c r="FC137" i="12"/>
  <c r="FD131" i="12"/>
  <c r="FD132" i="12"/>
  <c r="FF138" i="12"/>
  <c r="FE138" i="12"/>
  <c r="FF136" i="12"/>
  <c r="FE136" i="12"/>
  <c r="FC140" i="12"/>
  <c r="EZ149" i="12"/>
  <c r="EZ150" i="12"/>
  <c r="EZ151" i="12"/>
  <c r="EZ152" i="12"/>
  <c r="EZ153" i="12"/>
  <c r="FD137" i="12" l="1"/>
  <c r="FD136" i="12"/>
  <c r="FD143" i="12" s="1"/>
  <c r="FD144" i="12" s="1"/>
  <c r="FD140" i="12"/>
  <c r="FD138" i="12"/>
  <c r="FB152" i="12"/>
  <c r="FA152" i="12"/>
  <c r="FB151" i="12"/>
  <c r="FA151" i="12"/>
  <c r="FB150" i="12"/>
  <c r="FA150" i="12"/>
  <c r="FB149" i="12"/>
  <c r="FA149" i="12"/>
  <c r="FD139" i="12"/>
  <c r="FA153" i="12"/>
  <c r="FB153" i="12"/>
  <c r="FG149" i="12"/>
  <c r="FG150" i="12"/>
  <c r="FG151" i="12"/>
  <c r="FG152" i="12"/>
  <c r="FG153" i="12"/>
  <c r="FB190" i="12"/>
  <c r="FD145" i="12" l="1"/>
  <c r="FC149" i="12"/>
  <c r="FC156" i="12" s="1"/>
  <c r="FF153" i="12"/>
  <c r="FE153" i="12"/>
  <c r="FF149" i="12"/>
  <c r="FE149" i="12"/>
  <c r="FF152" i="12"/>
  <c r="FE152" i="12"/>
  <c r="FC150" i="12"/>
  <c r="FF151" i="12"/>
  <c r="FE151" i="12"/>
  <c r="FE150" i="12"/>
  <c r="FF150" i="12"/>
  <c r="FC151" i="12"/>
  <c r="FC153" i="12"/>
  <c r="FC152" i="12"/>
  <c r="FO19" i="12"/>
  <c r="FO20" i="12"/>
  <c r="FO21" i="12"/>
  <c r="FO22" i="12"/>
  <c r="FO23" i="12"/>
  <c r="FO24" i="12"/>
  <c r="FO25" i="12"/>
  <c r="FD152" i="12" l="1"/>
  <c r="FD153" i="12"/>
  <c r="FD149" i="12"/>
  <c r="FD156" i="12" s="1"/>
  <c r="FD158" i="12" s="1"/>
  <c r="FP23" i="12"/>
  <c r="FQ23" i="12"/>
  <c r="FQ21" i="12"/>
  <c r="FP21" i="12"/>
  <c r="FQ24" i="12"/>
  <c r="FP24" i="12"/>
  <c r="FQ22" i="12"/>
  <c r="FP22" i="12"/>
  <c r="FQ20" i="12"/>
  <c r="FP20" i="12"/>
  <c r="FQ19" i="12"/>
  <c r="FP19" i="12"/>
  <c r="FD150" i="12"/>
  <c r="FD151" i="12"/>
  <c r="FV19" i="12"/>
  <c r="FV20" i="12"/>
  <c r="FV21" i="12"/>
  <c r="FV22" i="12"/>
  <c r="FV23" i="12"/>
  <c r="FV24" i="12"/>
  <c r="FV25" i="12"/>
  <c r="FR23" i="12" l="1"/>
  <c r="FD157" i="12"/>
  <c r="FR21" i="12"/>
  <c r="FR22" i="12"/>
  <c r="FR24" i="12"/>
  <c r="FR20" i="12"/>
  <c r="FT20" i="12"/>
  <c r="FU20" i="12"/>
  <c r="FU23" i="12"/>
  <c r="FT23" i="12"/>
  <c r="FU22" i="12"/>
  <c r="FT22" i="12"/>
  <c r="FU21" i="12"/>
  <c r="FT21" i="12"/>
  <c r="FU19" i="12"/>
  <c r="FT19" i="12"/>
  <c r="FU24" i="12"/>
  <c r="FT24" i="12"/>
  <c r="FR19" i="12"/>
  <c r="FR26" i="12" s="1"/>
  <c r="FO32" i="12"/>
  <c r="FO33" i="12"/>
  <c r="FO34" i="12"/>
  <c r="FO35" i="12"/>
  <c r="FO36" i="12"/>
  <c r="FO37" i="12"/>
  <c r="FO38" i="12"/>
  <c r="FV32" i="12"/>
  <c r="FV33" i="12"/>
  <c r="FV34" i="12"/>
  <c r="FV35" i="12"/>
  <c r="FV36" i="12"/>
  <c r="FV37" i="12"/>
  <c r="FV38" i="12"/>
  <c r="FS19" i="12" l="1"/>
  <c r="FS26" i="12" s="1"/>
  <c r="FS28" i="12" s="1"/>
  <c r="FS24" i="12"/>
  <c r="FS22" i="12"/>
  <c r="FS23" i="12"/>
  <c r="FQ35" i="12"/>
  <c r="FP35" i="12"/>
  <c r="FP34" i="12"/>
  <c r="FQ34" i="12"/>
  <c r="FQ33" i="12"/>
  <c r="FP33" i="12"/>
  <c r="FU33" i="12"/>
  <c r="FT33" i="12"/>
  <c r="FS20" i="12"/>
  <c r="FU35" i="12"/>
  <c r="FT35" i="12"/>
  <c r="FU34" i="12"/>
  <c r="FT34" i="12"/>
  <c r="FU32" i="12"/>
  <c r="FT32" i="12"/>
  <c r="FT36" i="12"/>
  <c r="FU36" i="12"/>
  <c r="FQ32" i="12"/>
  <c r="FP32" i="12"/>
  <c r="FQ37" i="12"/>
  <c r="FP37" i="12"/>
  <c r="FU37" i="12"/>
  <c r="FT37" i="12"/>
  <c r="FQ36" i="12"/>
  <c r="FP36" i="12"/>
  <c r="FS21" i="12"/>
  <c r="FO45" i="12"/>
  <c r="FO46" i="12"/>
  <c r="FO47" i="12"/>
  <c r="FO48" i="12"/>
  <c r="FO49" i="12"/>
  <c r="FO50" i="12"/>
  <c r="FO51" i="12"/>
  <c r="FO77" i="12"/>
  <c r="FS34" i="12" l="1"/>
  <c r="FS27" i="12"/>
  <c r="FR34" i="12"/>
  <c r="FS33" i="12"/>
  <c r="FR32" i="12"/>
  <c r="FR39" i="12" s="1"/>
  <c r="FS37" i="12"/>
  <c r="FS32" i="12"/>
  <c r="FS39" i="12" s="1"/>
  <c r="FS36" i="12"/>
  <c r="FR36" i="12"/>
  <c r="FQ46" i="12"/>
  <c r="FP46" i="12"/>
  <c r="FP45" i="12"/>
  <c r="FQ45" i="12"/>
  <c r="FP50" i="12"/>
  <c r="FQ50" i="12"/>
  <c r="FR37" i="12"/>
  <c r="FR33" i="12"/>
  <c r="FQ49" i="12"/>
  <c r="FP49" i="12"/>
  <c r="FQ48" i="12"/>
  <c r="FP48" i="12"/>
  <c r="FQ47" i="12"/>
  <c r="FP47" i="12"/>
  <c r="FS35" i="12"/>
  <c r="FR35" i="12"/>
  <c r="FV45" i="12"/>
  <c r="FV46" i="12"/>
  <c r="FV47" i="12"/>
  <c r="FV48" i="12"/>
  <c r="FV49" i="12"/>
  <c r="FV50" i="12"/>
  <c r="FV51" i="12"/>
  <c r="FV77" i="12"/>
  <c r="FS41" i="12" l="1"/>
  <c r="FS40" i="12"/>
  <c r="FR50" i="12"/>
  <c r="FR45" i="12"/>
  <c r="FR52" i="12" s="1"/>
  <c r="FR49" i="12"/>
  <c r="FR46" i="12"/>
  <c r="FR48" i="12"/>
  <c r="FU46" i="12"/>
  <c r="FT46" i="12"/>
  <c r="FR47" i="12"/>
  <c r="FU50" i="12"/>
  <c r="FT50" i="12"/>
  <c r="FU49" i="12"/>
  <c r="FT49" i="12"/>
  <c r="FU48" i="12"/>
  <c r="FT48" i="12"/>
  <c r="FT47" i="12"/>
  <c r="FU47" i="12"/>
  <c r="FU45" i="12"/>
  <c r="FT45" i="12"/>
  <c r="FO58" i="12"/>
  <c r="FO59" i="12"/>
  <c r="FO60" i="12"/>
  <c r="FO61" i="12"/>
  <c r="FO62" i="12"/>
  <c r="FO63" i="12"/>
  <c r="FO64" i="12"/>
  <c r="FO90" i="12"/>
  <c r="FS48" i="12" l="1"/>
  <c r="FS45" i="12"/>
  <c r="FS52" i="12" s="1"/>
  <c r="FS53" i="12" s="1"/>
  <c r="FS50" i="12"/>
  <c r="FQ60" i="12"/>
  <c r="FP60" i="12"/>
  <c r="FS46" i="12"/>
  <c r="FQ59" i="12"/>
  <c r="FP59" i="12"/>
  <c r="FP61" i="12"/>
  <c r="FQ61" i="12"/>
  <c r="FS49" i="12"/>
  <c r="FQ58" i="12"/>
  <c r="FP58" i="12"/>
  <c r="FS47" i="12"/>
  <c r="FQ63" i="12"/>
  <c r="FP63" i="12"/>
  <c r="FQ62" i="12"/>
  <c r="FP62" i="12"/>
  <c r="FV58" i="12"/>
  <c r="FV60" i="12"/>
  <c r="FV61" i="12"/>
  <c r="FV62" i="12"/>
  <c r="FV63" i="12"/>
  <c r="FV64" i="12"/>
  <c r="FV90" i="12"/>
  <c r="FS54" i="12" l="1"/>
  <c r="FR61" i="12"/>
  <c r="FR59" i="12"/>
  <c r="FU61" i="12"/>
  <c r="FT61" i="12"/>
  <c r="FU60" i="12"/>
  <c r="FT60" i="12"/>
  <c r="FR58" i="12"/>
  <c r="FR65" i="12" s="1"/>
  <c r="FT63" i="12"/>
  <c r="FU63" i="12"/>
  <c r="FR63" i="12"/>
  <c r="FT58" i="12"/>
  <c r="FU58" i="12"/>
  <c r="FR62" i="12"/>
  <c r="FU62" i="12"/>
  <c r="FT62" i="12"/>
  <c r="FR60" i="12"/>
  <c r="FV71" i="12"/>
  <c r="FV72" i="12"/>
  <c r="FV73" i="12"/>
  <c r="FV74" i="12"/>
  <c r="FV75" i="12"/>
  <c r="FV76" i="12"/>
  <c r="FV103" i="12"/>
  <c r="FV142" i="12"/>
  <c r="FO71" i="12"/>
  <c r="FO72" i="12"/>
  <c r="FO73" i="12"/>
  <c r="FO74" i="12"/>
  <c r="FO75" i="12"/>
  <c r="FO76" i="12"/>
  <c r="FO103" i="12"/>
  <c r="FO142" i="12"/>
  <c r="FS60" i="12" l="1"/>
  <c r="FS63" i="12"/>
  <c r="FS61" i="12"/>
  <c r="FQ76" i="12"/>
  <c r="FP76" i="12"/>
  <c r="FQ75" i="12"/>
  <c r="FP75" i="12"/>
  <c r="FU72" i="12"/>
  <c r="FT72" i="12"/>
  <c r="FQ71" i="12"/>
  <c r="FP71" i="12"/>
  <c r="FS62" i="12"/>
  <c r="FQ73" i="12"/>
  <c r="FP73" i="12"/>
  <c r="FU71" i="12"/>
  <c r="FT71" i="12"/>
  <c r="FU73" i="12"/>
  <c r="FT73" i="12"/>
  <c r="FT74" i="12"/>
  <c r="FU74" i="12"/>
  <c r="FQ74" i="12"/>
  <c r="FP74" i="12"/>
  <c r="FP72" i="12"/>
  <c r="FQ72" i="12"/>
  <c r="FU76" i="12"/>
  <c r="FT76" i="12"/>
  <c r="FU75" i="12"/>
  <c r="FT75" i="12"/>
  <c r="FS58" i="12"/>
  <c r="FS65" i="12" s="1"/>
  <c r="FS66" i="12" s="1"/>
  <c r="FO84" i="12"/>
  <c r="FO85" i="12"/>
  <c r="FO86" i="12"/>
  <c r="FO87" i="12"/>
  <c r="FO88" i="12"/>
  <c r="FO89" i="12"/>
  <c r="FO116" i="12"/>
  <c r="FO155" i="12"/>
  <c r="FV84" i="12"/>
  <c r="FV85" i="12"/>
  <c r="FV86" i="12"/>
  <c r="FV87" i="12"/>
  <c r="FV88" i="12"/>
  <c r="FV89" i="12"/>
  <c r="FV116" i="12"/>
  <c r="FV155" i="12"/>
  <c r="FS76" i="12" l="1"/>
  <c r="FS71" i="12"/>
  <c r="FS78" i="12" s="1"/>
  <c r="FS72" i="12"/>
  <c r="FS75" i="12"/>
  <c r="FR74" i="12"/>
  <c r="FR71" i="12"/>
  <c r="FR78" i="12" s="1"/>
  <c r="FR72" i="12"/>
  <c r="FQ85" i="12"/>
  <c r="FP85" i="12"/>
  <c r="FU87" i="12"/>
  <c r="FT87" i="12"/>
  <c r="FS73" i="12"/>
  <c r="FS67" i="12"/>
  <c r="FQ84" i="12"/>
  <c r="FP84" i="12"/>
  <c r="FS74" i="12"/>
  <c r="FT85" i="12"/>
  <c r="FU85" i="12"/>
  <c r="FP88" i="12"/>
  <c r="FQ88" i="12"/>
  <c r="FR75" i="12"/>
  <c r="FU84" i="12"/>
  <c r="FT84" i="12"/>
  <c r="FQ89" i="12"/>
  <c r="FP89" i="12"/>
  <c r="FU89" i="12"/>
  <c r="FT89" i="12"/>
  <c r="FU86" i="12"/>
  <c r="FT86" i="12"/>
  <c r="FQ87" i="12"/>
  <c r="FP87" i="12"/>
  <c r="FR73" i="12"/>
  <c r="FU88" i="12"/>
  <c r="FT88" i="12"/>
  <c r="FQ86" i="12"/>
  <c r="FP86" i="12"/>
  <c r="FR76" i="12"/>
  <c r="FO100" i="12"/>
  <c r="FO97" i="12"/>
  <c r="FO98" i="12"/>
  <c r="FO99" i="12"/>
  <c r="FO102" i="12"/>
  <c r="FS80" i="12" l="1"/>
  <c r="FS87" i="12"/>
  <c r="FS79" i="12"/>
  <c r="FR88" i="12"/>
  <c r="FS89" i="12"/>
  <c r="FR89" i="12"/>
  <c r="FS85" i="12"/>
  <c r="FR86" i="12"/>
  <c r="FS88" i="12"/>
  <c r="FS84" i="12"/>
  <c r="FS91" i="12" s="1"/>
  <c r="FQ102" i="12"/>
  <c r="FP102" i="12"/>
  <c r="FP99" i="12"/>
  <c r="FQ99" i="12"/>
  <c r="FQ98" i="12"/>
  <c r="FP98" i="12"/>
  <c r="FR87" i="12"/>
  <c r="FQ97" i="12"/>
  <c r="FP97" i="12"/>
  <c r="FS86" i="12"/>
  <c r="FR84" i="12"/>
  <c r="FR91" i="12" s="1"/>
  <c r="FQ100" i="12"/>
  <c r="FP100" i="12"/>
  <c r="FR85" i="12"/>
  <c r="FO129" i="12"/>
  <c r="FO101" i="12"/>
  <c r="FV97" i="12"/>
  <c r="FV98" i="12"/>
  <c r="FV99" i="12"/>
  <c r="FV100" i="12"/>
  <c r="FV101" i="12"/>
  <c r="FV102" i="12"/>
  <c r="FV129" i="12"/>
  <c r="FR99" i="12" l="1"/>
  <c r="FU97" i="12"/>
  <c r="FT97" i="12"/>
  <c r="FU99" i="12"/>
  <c r="FT99" i="12"/>
  <c r="FU102" i="12"/>
  <c r="FT102" i="12"/>
  <c r="FU98" i="12"/>
  <c r="FT98" i="12"/>
  <c r="FR97" i="12"/>
  <c r="FR104" i="12" s="1"/>
  <c r="FR100" i="12"/>
  <c r="FS93" i="12"/>
  <c r="FS92" i="12"/>
  <c r="FR102" i="12"/>
  <c r="FQ101" i="12"/>
  <c r="FP101" i="12"/>
  <c r="FR98" i="12"/>
  <c r="FT101" i="12"/>
  <c r="FU101" i="12"/>
  <c r="FU100" i="12"/>
  <c r="FT100" i="12"/>
  <c r="FO110" i="12"/>
  <c r="FO141" i="12"/>
  <c r="FO115" i="12"/>
  <c r="FO114" i="12"/>
  <c r="FO113" i="12"/>
  <c r="FO112" i="12"/>
  <c r="FO111" i="12"/>
  <c r="FV110" i="12"/>
  <c r="FV111" i="12"/>
  <c r="FV112" i="12"/>
  <c r="FV113" i="12"/>
  <c r="FV114" i="12"/>
  <c r="FV115" i="12"/>
  <c r="FV141" i="12"/>
  <c r="FS99" i="12" l="1"/>
  <c r="FS97" i="12"/>
  <c r="FS104" i="12" s="1"/>
  <c r="FS106" i="12" s="1"/>
  <c r="FS102" i="12"/>
  <c r="FS100" i="12"/>
  <c r="FS98" i="12"/>
  <c r="FU111" i="12"/>
  <c r="FT111" i="12"/>
  <c r="FQ111" i="12"/>
  <c r="FP111" i="12"/>
  <c r="FQ113" i="12"/>
  <c r="FP113" i="12"/>
  <c r="FQ114" i="12"/>
  <c r="FP114" i="12"/>
  <c r="FR101" i="12"/>
  <c r="FP115" i="12"/>
  <c r="FQ115" i="12"/>
  <c r="FU110" i="12"/>
  <c r="FT110" i="12"/>
  <c r="FQ112" i="12"/>
  <c r="FP112" i="12"/>
  <c r="FU141" i="12"/>
  <c r="FT141" i="12"/>
  <c r="FU114" i="12"/>
  <c r="FT114" i="12"/>
  <c r="FQ141" i="12"/>
  <c r="FP141" i="12"/>
  <c r="FT112" i="12"/>
  <c r="FU112" i="12"/>
  <c r="FS101" i="12"/>
  <c r="FU115" i="12"/>
  <c r="FT115" i="12"/>
  <c r="FU113" i="12"/>
  <c r="FT113" i="12"/>
  <c r="FP110" i="12"/>
  <c r="FQ110" i="12"/>
  <c r="FO128" i="12"/>
  <c r="FO123" i="12"/>
  <c r="FO124" i="12"/>
  <c r="FO125" i="12"/>
  <c r="FO126" i="12"/>
  <c r="FO127" i="12"/>
  <c r="FR115" i="12" l="1"/>
  <c r="FS105" i="12"/>
  <c r="FS110" i="12"/>
  <c r="FS117" i="12" s="1"/>
  <c r="FR110" i="12"/>
  <c r="FR117" i="12" s="1"/>
  <c r="FS111" i="12"/>
  <c r="FS141" i="12"/>
  <c r="FS115" i="12"/>
  <c r="FS113" i="12"/>
  <c r="FQ127" i="12"/>
  <c r="FP127" i="12"/>
  <c r="FR113" i="12"/>
  <c r="FR112" i="12"/>
  <c r="FQ124" i="12"/>
  <c r="FP124" i="12"/>
  <c r="FR111" i="12"/>
  <c r="FQ123" i="12"/>
  <c r="FP123" i="12"/>
  <c r="FS112" i="12"/>
  <c r="FR114" i="12"/>
  <c r="FP126" i="12"/>
  <c r="FQ126" i="12"/>
  <c r="FQ125" i="12"/>
  <c r="FP125" i="12"/>
  <c r="FQ128" i="12"/>
  <c r="FP128" i="12"/>
  <c r="FR141" i="12"/>
  <c r="FS114" i="12"/>
  <c r="FO154" i="12"/>
  <c r="FV123" i="12"/>
  <c r="FV124" i="12"/>
  <c r="FV125" i="12"/>
  <c r="FV126" i="12"/>
  <c r="FV127" i="12"/>
  <c r="FV128" i="12"/>
  <c r="FV154" i="12"/>
  <c r="FS118" i="12" l="1"/>
  <c r="FS119" i="12"/>
  <c r="FR126" i="12"/>
  <c r="FR123" i="12"/>
  <c r="FR130" i="12" s="1"/>
  <c r="FU126" i="12"/>
  <c r="FT126" i="12"/>
  <c r="FT128" i="12"/>
  <c r="FU128" i="12"/>
  <c r="FR128" i="12"/>
  <c r="FU154" i="12"/>
  <c r="FT154" i="12"/>
  <c r="FU127" i="12"/>
  <c r="FT127" i="12"/>
  <c r="FU125" i="12"/>
  <c r="FT125" i="12"/>
  <c r="FR124" i="12"/>
  <c r="FU124" i="12"/>
  <c r="FT124" i="12"/>
  <c r="FR125" i="12"/>
  <c r="FT123" i="12"/>
  <c r="FU123" i="12"/>
  <c r="FQ154" i="12"/>
  <c r="FP154" i="12"/>
  <c r="FR127" i="12"/>
  <c r="FO136" i="12"/>
  <c r="FO137" i="12"/>
  <c r="FO138" i="12"/>
  <c r="FO139" i="12"/>
  <c r="FO140" i="12"/>
  <c r="FS126" i="12" l="1"/>
  <c r="FS125" i="12"/>
  <c r="FR154" i="12"/>
  <c r="FS128" i="12"/>
  <c r="FS123" i="12"/>
  <c r="FS130" i="12" s="1"/>
  <c r="FS132" i="12" s="1"/>
  <c r="FS124" i="12"/>
  <c r="FQ140" i="12"/>
  <c r="FP140" i="12"/>
  <c r="FQ138" i="12"/>
  <c r="FP138" i="12"/>
  <c r="FQ136" i="12"/>
  <c r="FP136" i="12"/>
  <c r="FS154" i="12"/>
  <c r="FQ139" i="12"/>
  <c r="FP139" i="12"/>
  <c r="FP137" i="12"/>
  <c r="FQ137" i="12"/>
  <c r="FS127" i="12"/>
  <c r="FV136" i="12"/>
  <c r="FV137" i="12"/>
  <c r="FV138" i="12"/>
  <c r="FV139" i="12"/>
  <c r="FV140" i="12"/>
  <c r="FR137" i="12" l="1"/>
  <c r="FS131" i="12"/>
  <c r="FU138" i="12"/>
  <c r="FT138" i="12"/>
  <c r="FT139" i="12"/>
  <c r="FU139" i="12"/>
  <c r="FU137" i="12"/>
  <c r="FT137" i="12"/>
  <c r="FR136" i="12"/>
  <c r="FR143" i="12" s="1"/>
  <c r="FR138" i="12"/>
  <c r="FU140" i="12"/>
  <c r="FT140" i="12"/>
  <c r="FR139" i="12"/>
  <c r="FU136" i="12"/>
  <c r="FT136" i="12"/>
  <c r="FR140" i="12"/>
  <c r="FO149" i="12"/>
  <c r="FO150" i="12"/>
  <c r="FO151" i="12"/>
  <c r="FO152" i="12"/>
  <c r="FO153" i="12"/>
  <c r="FS138" i="12" l="1"/>
  <c r="FS137" i="12"/>
  <c r="FS136" i="12"/>
  <c r="FS143" i="12" s="1"/>
  <c r="FS145" i="12" s="1"/>
  <c r="FS140" i="12"/>
  <c r="FS139" i="12"/>
  <c r="FQ152" i="12"/>
  <c r="FP152" i="12"/>
  <c r="FQ149" i="12"/>
  <c r="FP149" i="12"/>
  <c r="FQ151" i="12"/>
  <c r="FP151" i="12"/>
  <c r="FP153" i="12"/>
  <c r="FQ153" i="12"/>
  <c r="FQ150" i="12"/>
  <c r="FP150" i="12"/>
  <c r="FV149" i="12"/>
  <c r="FV150" i="12"/>
  <c r="FV151" i="12"/>
  <c r="FV152" i="12"/>
  <c r="FV153" i="12"/>
  <c r="FS144" i="12" l="1"/>
  <c r="FR149" i="12"/>
  <c r="FR156" i="12" s="1"/>
  <c r="FR153" i="12"/>
  <c r="FU152" i="12"/>
  <c r="FT152" i="12"/>
  <c r="FT150" i="12"/>
  <c r="FU150" i="12"/>
  <c r="FU153" i="12"/>
  <c r="FT153" i="12"/>
  <c r="FU151" i="12"/>
  <c r="FT151" i="12"/>
  <c r="FR151" i="12"/>
  <c r="FU149" i="12"/>
  <c r="FT149" i="12"/>
  <c r="FR150" i="12"/>
  <c r="FR152" i="12"/>
  <c r="GD19" i="12"/>
  <c r="GD20" i="12"/>
  <c r="GD21" i="12"/>
  <c r="GD22" i="12"/>
  <c r="GD23" i="12"/>
  <c r="GD24" i="12"/>
  <c r="GD25" i="12"/>
  <c r="FS152" i="12" l="1"/>
  <c r="FS149" i="12"/>
  <c r="FS156" i="12" s="1"/>
  <c r="FS157" i="12" s="1"/>
  <c r="GE23" i="12"/>
  <c r="GF23" i="12"/>
  <c r="GF21" i="12"/>
  <c r="GE21" i="12"/>
  <c r="GF20" i="12"/>
  <c r="GE20" i="12"/>
  <c r="GF24" i="12"/>
  <c r="GE24" i="12"/>
  <c r="GF19" i="12"/>
  <c r="GE19" i="12"/>
  <c r="GF22" i="12"/>
  <c r="GE22" i="12"/>
  <c r="FS151" i="12"/>
  <c r="FS153" i="12"/>
  <c r="FS150" i="12"/>
  <c r="GK19" i="12"/>
  <c r="GK20" i="12"/>
  <c r="GK21" i="12"/>
  <c r="GK22" i="12"/>
  <c r="GK23" i="12"/>
  <c r="GK24" i="12"/>
  <c r="GK25" i="12"/>
  <c r="FS158" i="12" l="1"/>
  <c r="GG23" i="12"/>
  <c r="GG21" i="12"/>
  <c r="GJ22" i="12"/>
  <c r="GI22" i="12"/>
  <c r="GJ21" i="12"/>
  <c r="GI21" i="12"/>
  <c r="GJ19" i="12"/>
  <c r="GI19" i="12"/>
  <c r="GG20" i="12"/>
  <c r="GG24" i="12"/>
  <c r="GG19" i="12"/>
  <c r="GG26" i="12" s="1"/>
  <c r="GI20" i="12"/>
  <c r="GJ20" i="12"/>
  <c r="GJ23" i="12"/>
  <c r="GI23" i="12"/>
  <c r="GJ24" i="12"/>
  <c r="GI24" i="12"/>
  <c r="GG22" i="12"/>
  <c r="GD32" i="12"/>
  <c r="GD33" i="12"/>
  <c r="GD34" i="12"/>
  <c r="GD35" i="12"/>
  <c r="GD36" i="12"/>
  <c r="GD37" i="12"/>
  <c r="GD38" i="12"/>
  <c r="GK32" i="12"/>
  <c r="GK33" i="12"/>
  <c r="GK34" i="12"/>
  <c r="GK35" i="12"/>
  <c r="GK36" i="12"/>
  <c r="GK37" i="12"/>
  <c r="GK38" i="12"/>
  <c r="GH19" i="12" l="1"/>
  <c r="GH26" i="12" s="1"/>
  <c r="GH28" i="12" s="1"/>
  <c r="GH22" i="12"/>
  <c r="GH23" i="12"/>
  <c r="GH21" i="12"/>
  <c r="GH24" i="12"/>
  <c r="GH20" i="12"/>
  <c r="GJ35" i="12"/>
  <c r="GI35" i="12"/>
  <c r="GF32" i="12"/>
  <c r="GE32" i="12"/>
  <c r="GI36" i="12"/>
  <c r="GJ36" i="12"/>
  <c r="GE34" i="12"/>
  <c r="GF34" i="12"/>
  <c r="GF33" i="12"/>
  <c r="GE33" i="12"/>
  <c r="GJ32" i="12"/>
  <c r="GI32" i="12"/>
  <c r="GF37" i="12"/>
  <c r="GE37" i="12"/>
  <c r="GF35" i="12"/>
  <c r="GE35" i="12"/>
  <c r="GJ34" i="12"/>
  <c r="GI34" i="12"/>
  <c r="GJ33" i="12"/>
  <c r="GI33" i="12"/>
  <c r="GJ37" i="12"/>
  <c r="GI37" i="12"/>
  <c r="GF36" i="12"/>
  <c r="GE36" i="12"/>
  <c r="GD45" i="12"/>
  <c r="GD46" i="12"/>
  <c r="GD47" i="12"/>
  <c r="GD48" i="12"/>
  <c r="GD49" i="12"/>
  <c r="GD50" i="12"/>
  <c r="GD51" i="12"/>
  <c r="GD77" i="12"/>
  <c r="GH33" i="12" l="1"/>
  <c r="GH27" i="12"/>
  <c r="GH34" i="12"/>
  <c r="GH35" i="12"/>
  <c r="GG34" i="12"/>
  <c r="GG35" i="12"/>
  <c r="GH37" i="12"/>
  <c r="GH32" i="12"/>
  <c r="GH39" i="12" s="1"/>
  <c r="GF48" i="12"/>
  <c r="GE48" i="12"/>
  <c r="GH36" i="12"/>
  <c r="GG32" i="12"/>
  <c r="GG39" i="12" s="1"/>
  <c r="GG36" i="12"/>
  <c r="GF47" i="12"/>
  <c r="GE47" i="12"/>
  <c r="GG37" i="12"/>
  <c r="GF46" i="12"/>
  <c r="GE46" i="12"/>
  <c r="GE45" i="12"/>
  <c r="GF45" i="12"/>
  <c r="GE50" i="12"/>
  <c r="GF50" i="12"/>
  <c r="GF49" i="12"/>
  <c r="GE49" i="12"/>
  <c r="GG33" i="12"/>
  <c r="GK45" i="12"/>
  <c r="GK46" i="12"/>
  <c r="GK47" i="12"/>
  <c r="GK48" i="12"/>
  <c r="GK49" i="12"/>
  <c r="GK50" i="12"/>
  <c r="GK51" i="12"/>
  <c r="GK77" i="12"/>
  <c r="GG50" i="12" l="1"/>
  <c r="GG45" i="12"/>
  <c r="GG52" i="12" s="1"/>
  <c r="GJ46" i="12"/>
  <c r="GI46" i="12"/>
  <c r="GG46" i="12"/>
  <c r="GJ45" i="12"/>
  <c r="GI45" i="12"/>
  <c r="GI47" i="12"/>
  <c r="GJ47" i="12"/>
  <c r="GH41" i="12"/>
  <c r="GH40" i="12"/>
  <c r="GG47" i="12"/>
  <c r="GJ50" i="12"/>
  <c r="GI50" i="12"/>
  <c r="GG49" i="12"/>
  <c r="GJ49" i="12"/>
  <c r="GI49" i="12"/>
  <c r="GJ48" i="12"/>
  <c r="GI48" i="12"/>
  <c r="GG48" i="12"/>
  <c r="GD58" i="12"/>
  <c r="GD59" i="12"/>
  <c r="GD60" i="12"/>
  <c r="GD61" i="12"/>
  <c r="GD62" i="12"/>
  <c r="GD63" i="12"/>
  <c r="GD64" i="12"/>
  <c r="GD90" i="12"/>
  <c r="GH50" i="12" l="1"/>
  <c r="GH46" i="12"/>
  <c r="GH48" i="12"/>
  <c r="GF62" i="12"/>
  <c r="GE62" i="12"/>
  <c r="GH45" i="12"/>
  <c r="GH52" i="12" s="1"/>
  <c r="GH49" i="12"/>
  <c r="GF60" i="12"/>
  <c r="GE60" i="12"/>
  <c r="GF63" i="12"/>
  <c r="GE63" i="12"/>
  <c r="GF59" i="12"/>
  <c r="GE59" i="12"/>
  <c r="GH47" i="12"/>
  <c r="GE61" i="12"/>
  <c r="GF61" i="12"/>
  <c r="GF58" i="12"/>
  <c r="GE58" i="12"/>
  <c r="GK58" i="12"/>
  <c r="GK59" i="12"/>
  <c r="GK60" i="12"/>
  <c r="GK61" i="12"/>
  <c r="GK62" i="12"/>
  <c r="GK63" i="12"/>
  <c r="GK64" i="12"/>
  <c r="GK90" i="12"/>
  <c r="GG59" i="12" l="1"/>
  <c r="GG63" i="12"/>
  <c r="GG62" i="12"/>
  <c r="GJ59" i="12"/>
  <c r="GI59" i="12"/>
  <c r="GJ60" i="12"/>
  <c r="GI60" i="12"/>
  <c r="GI58" i="12"/>
  <c r="GJ58" i="12"/>
  <c r="GG60" i="12"/>
  <c r="GG58" i="12"/>
  <c r="GG65" i="12" s="1"/>
  <c r="GG61" i="12"/>
  <c r="GH54" i="12"/>
  <c r="GH53" i="12"/>
  <c r="GJ61" i="12"/>
  <c r="GI61" i="12"/>
  <c r="GI63" i="12"/>
  <c r="GJ63" i="12"/>
  <c r="GJ62" i="12"/>
  <c r="GI62" i="12"/>
  <c r="GD71" i="12"/>
  <c r="GD72" i="12"/>
  <c r="GD73" i="12"/>
  <c r="GD74" i="12"/>
  <c r="GD75" i="12"/>
  <c r="GD76" i="12"/>
  <c r="GD103" i="12"/>
  <c r="GD142" i="12"/>
  <c r="GH59" i="12" l="1"/>
  <c r="GH62" i="12"/>
  <c r="GH58" i="12"/>
  <c r="GH65" i="12" s="1"/>
  <c r="GH67" i="12" s="1"/>
  <c r="GE72" i="12"/>
  <c r="GF72" i="12"/>
  <c r="GH63" i="12"/>
  <c r="GH60" i="12"/>
  <c r="GE76" i="12"/>
  <c r="GF76" i="12"/>
  <c r="GH61" i="12"/>
  <c r="GF71" i="12"/>
  <c r="GE71" i="12"/>
  <c r="GF73" i="12"/>
  <c r="GE73" i="12"/>
  <c r="GF75" i="12"/>
  <c r="GE75" i="12"/>
  <c r="GF74" i="12"/>
  <c r="GE74" i="12"/>
  <c r="GK71" i="12"/>
  <c r="GK72" i="12"/>
  <c r="GK73" i="12"/>
  <c r="GK74" i="12"/>
  <c r="GK75" i="12"/>
  <c r="GK76" i="12"/>
  <c r="GK103" i="12"/>
  <c r="GK142" i="12"/>
  <c r="GH66" i="12" l="1"/>
  <c r="GG72" i="12"/>
  <c r="GG73" i="12"/>
  <c r="GG76" i="12"/>
  <c r="GJ71" i="12"/>
  <c r="GI71" i="12"/>
  <c r="GG75" i="12"/>
  <c r="GJ76" i="12"/>
  <c r="GI76" i="12"/>
  <c r="GJ72" i="12"/>
  <c r="GI72" i="12"/>
  <c r="GG71" i="12"/>
  <c r="GG78" i="12" s="1"/>
  <c r="GG74" i="12"/>
  <c r="GJ75" i="12"/>
  <c r="GI75" i="12"/>
  <c r="GI74" i="12"/>
  <c r="GJ74" i="12"/>
  <c r="GJ73" i="12"/>
  <c r="GI73" i="12"/>
  <c r="GD84" i="12"/>
  <c r="GD85" i="12"/>
  <c r="GD86" i="12"/>
  <c r="GD87" i="12"/>
  <c r="GD88" i="12"/>
  <c r="GD89" i="12"/>
  <c r="GD116" i="12"/>
  <c r="GD155" i="12"/>
  <c r="GH73" i="12" l="1"/>
  <c r="GH72" i="12"/>
  <c r="GH71" i="12"/>
  <c r="GH78" i="12" s="1"/>
  <c r="GH80" i="12" s="1"/>
  <c r="GH76" i="12"/>
  <c r="GH75" i="12"/>
  <c r="GE87" i="12"/>
  <c r="GF87" i="12"/>
  <c r="GF85" i="12"/>
  <c r="GE85" i="12"/>
  <c r="GF84" i="12"/>
  <c r="GE84" i="12"/>
  <c r="GF89" i="12"/>
  <c r="GE89" i="12"/>
  <c r="GF86" i="12"/>
  <c r="GE86" i="12"/>
  <c r="GH74" i="12"/>
  <c r="GE88" i="12"/>
  <c r="GF88" i="12"/>
  <c r="GK84" i="12"/>
  <c r="GK85" i="12"/>
  <c r="GK86" i="12"/>
  <c r="GK87" i="12"/>
  <c r="GK88" i="12"/>
  <c r="GK89" i="12"/>
  <c r="GK116" i="12"/>
  <c r="GK155" i="12"/>
  <c r="GH79" i="12" l="1"/>
  <c r="GG87" i="12"/>
  <c r="GG86" i="12"/>
  <c r="GJ87" i="12"/>
  <c r="GI87" i="12"/>
  <c r="GG89" i="12"/>
  <c r="GI85" i="12"/>
  <c r="GJ85" i="12"/>
  <c r="GI84" i="12"/>
  <c r="GJ84" i="12"/>
  <c r="GG88" i="12"/>
  <c r="GG84" i="12"/>
  <c r="GG91" i="12" s="1"/>
  <c r="GJ86" i="12"/>
  <c r="GI86" i="12"/>
  <c r="GG85" i="12"/>
  <c r="GJ88" i="12"/>
  <c r="GI88" i="12"/>
  <c r="GJ89" i="12"/>
  <c r="GI89" i="12"/>
  <c r="GD97" i="12"/>
  <c r="GD98" i="12"/>
  <c r="GD99" i="12"/>
  <c r="GD100" i="12"/>
  <c r="GD101" i="12"/>
  <c r="GD102" i="12"/>
  <c r="GD129" i="12"/>
  <c r="GH87" i="12" l="1"/>
  <c r="GH88" i="12"/>
  <c r="GF98" i="12"/>
  <c r="GE98" i="12"/>
  <c r="GH84" i="12"/>
  <c r="GH91" i="12" s="1"/>
  <c r="GH92" i="12" s="1"/>
  <c r="GH85" i="12"/>
  <c r="GE99" i="12"/>
  <c r="GF99" i="12"/>
  <c r="GF100" i="12"/>
  <c r="GE100" i="12"/>
  <c r="GH89" i="12"/>
  <c r="GF102" i="12"/>
  <c r="GE102" i="12"/>
  <c r="GF97" i="12"/>
  <c r="GE97" i="12"/>
  <c r="GF101" i="12"/>
  <c r="GE101" i="12"/>
  <c r="GH86" i="12"/>
  <c r="GK97" i="12"/>
  <c r="GK98" i="12"/>
  <c r="GK99" i="12"/>
  <c r="GK100" i="12"/>
  <c r="GK101" i="12"/>
  <c r="GK102" i="12"/>
  <c r="GK129" i="12"/>
  <c r="GH93" i="12" l="1"/>
  <c r="GG99" i="12"/>
  <c r="GG97" i="12"/>
  <c r="GG104" i="12" s="1"/>
  <c r="GJ97" i="12"/>
  <c r="GI97" i="12"/>
  <c r="GG100" i="12"/>
  <c r="GG101" i="12"/>
  <c r="GJ98" i="12"/>
  <c r="GI98" i="12"/>
  <c r="GI101" i="12"/>
  <c r="GJ101" i="12"/>
  <c r="GJ102" i="12"/>
  <c r="GI102" i="12"/>
  <c r="GI100" i="12"/>
  <c r="GJ100" i="12"/>
  <c r="GG102" i="12"/>
  <c r="GJ99" i="12"/>
  <c r="GI99" i="12"/>
  <c r="GG98" i="12"/>
  <c r="GD110" i="12"/>
  <c r="GD111" i="12"/>
  <c r="GD112" i="12"/>
  <c r="GD113" i="12"/>
  <c r="GD114" i="12"/>
  <c r="GD115" i="12"/>
  <c r="GD141" i="12"/>
  <c r="GH97" i="12" l="1"/>
  <c r="GH104" i="12" s="1"/>
  <c r="GH106" i="12" s="1"/>
  <c r="GH98" i="12"/>
  <c r="GH102" i="12"/>
  <c r="GH99" i="12"/>
  <c r="GH100" i="12"/>
  <c r="GF111" i="12"/>
  <c r="GE111" i="12"/>
  <c r="GE110" i="12"/>
  <c r="GF110" i="12"/>
  <c r="GH101" i="12"/>
  <c r="GE141" i="12"/>
  <c r="GF141" i="12"/>
  <c r="GE114" i="12"/>
  <c r="GF114" i="12"/>
  <c r="GE115" i="12"/>
  <c r="GF115" i="12"/>
  <c r="GF113" i="12"/>
  <c r="GE113" i="12"/>
  <c r="GF112" i="12"/>
  <c r="GE112" i="12"/>
  <c r="GK110" i="12"/>
  <c r="GK111" i="12"/>
  <c r="GK112" i="12"/>
  <c r="GK113" i="12"/>
  <c r="GK114" i="12"/>
  <c r="GK115" i="12"/>
  <c r="GK141" i="12"/>
  <c r="GH105" i="12" l="1"/>
  <c r="GG141" i="12"/>
  <c r="GG110" i="12"/>
  <c r="GG117" i="12" s="1"/>
  <c r="GJ110" i="12"/>
  <c r="GI110" i="12"/>
  <c r="GG112" i="12"/>
  <c r="GJ114" i="12"/>
  <c r="GI114" i="12"/>
  <c r="GI112" i="12"/>
  <c r="GJ112" i="12"/>
  <c r="GJ141" i="12"/>
  <c r="GI141" i="12"/>
  <c r="GG113" i="12"/>
  <c r="GJ113" i="12"/>
  <c r="GI113" i="12"/>
  <c r="GG114" i="12"/>
  <c r="GI111" i="12"/>
  <c r="GJ111" i="12"/>
  <c r="GJ115" i="12"/>
  <c r="GI115" i="12"/>
  <c r="GG115" i="12"/>
  <c r="GG111" i="12"/>
  <c r="GD127" i="12"/>
  <c r="GD123" i="12"/>
  <c r="GD124" i="12"/>
  <c r="GD125" i="12"/>
  <c r="GD126" i="12"/>
  <c r="GD154" i="12"/>
  <c r="GH114" i="12" l="1"/>
  <c r="GH115" i="12"/>
  <c r="GH110" i="12"/>
  <c r="GH117" i="12" s="1"/>
  <c r="GH119" i="12" s="1"/>
  <c r="GH113" i="12"/>
  <c r="GF154" i="12"/>
  <c r="GE154" i="12"/>
  <c r="GE125" i="12"/>
  <c r="GF125" i="12"/>
  <c r="GE126" i="12"/>
  <c r="GF126" i="12"/>
  <c r="GF124" i="12"/>
  <c r="GE124" i="12"/>
  <c r="GH112" i="12"/>
  <c r="GH111" i="12"/>
  <c r="GF123" i="12"/>
  <c r="GE123" i="12"/>
  <c r="GF127" i="12"/>
  <c r="GE127" i="12"/>
  <c r="GH141" i="12"/>
  <c r="GD128" i="12"/>
  <c r="GK123" i="12"/>
  <c r="GK124" i="12"/>
  <c r="GK125" i="12"/>
  <c r="GK126" i="12"/>
  <c r="GK127" i="12"/>
  <c r="GK128" i="12"/>
  <c r="GK154" i="12"/>
  <c r="GG126" i="12" l="1"/>
  <c r="GH118" i="12"/>
  <c r="GG125" i="12"/>
  <c r="GI123" i="12"/>
  <c r="GJ123" i="12"/>
  <c r="GG124" i="12"/>
  <c r="GJ125" i="12"/>
  <c r="GI125" i="12"/>
  <c r="GJ154" i="12"/>
  <c r="GI154" i="12"/>
  <c r="GG127" i="12"/>
  <c r="GF128" i="12"/>
  <c r="GE128" i="12"/>
  <c r="GI128" i="12"/>
  <c r="GJ128" i="12"/>
  <c r="GJ126" i="12"/>
  <c r="GI126" i="12"/>
  <c r="GJ124" i="12"/>
  <c r="GI124" i="12"/>
  <c r="GI127" i="12"/>
  <c r="GJ127" i="12"/>
  <c r="GG123" i="12"/>
  <c r="GG130" i="12" s="1"/>
  <c r="GG154" i="12"/>
  <c r="GD136" i="12"/>
  <c r="GD137" i="12"/>
  <c r="GD138" i="12"/>
  <c r="GD139" i="12"/>
  <c r="GD140" i="12"/>
  <c r="GK136" i="12"/>
  <c r="GK137" i="12"/>
  <c r="GK138" i="12"/>
  <c r="GK139" i="12"/>
  <c r="GK140" i="12"/>
  <c r="GH125" i="12" l="1"/>
  <c r="GH124" i="12"/>
  <c r="GH154" i="12"/>
  <c r="GH127" i="12"/>
  <c r="GJ140" i="12"/>
  <c r="GI140" i="12"/>
  <c r="GI139" i="12"/>
  <c r="GJ139" i="12"/>
  <c r="GG128" i="12"/>
  <c r="GJ137" i="12"/>
  <c r="GI137" i="12"/>
  <c r="GI138" i="12"/>
  <c r="GJ138" i="12"/>
  <c r="GJ136" i="12"/>
  <c r="GI136" i="12"/>
  <c r="GF140" i="12"/>
  <c r="GE140" i="12"/>
  <c r="GF139" i="12"/>
  <c r="GE139" i="12"/>
  <c r="GH126" i="12"/>
  <c r="GF138" i="12"/>
  <c r="GE138" i="12"/>
  <c r="GE137" i="12"/>
  <c r="GF137" i="12"/>
  <c r="GE136" i="12"/>
  <c r="GF136" i="12"/>
  <c r="GH128" i="12"/>
  <c r="GH123" i="12"/>
  <c r="GH130" i="12" s="1"/>
  <c r="GH132" i="12" s="1"/>
  <c r="GD149" i="12"/>
  <c r="GD150" i="12"/>
  <c r="GD151" i="12"/>
  <c r="GD152" i="12"/>
  <c r="GD153" i="12"/>
  <c r="GH137" i="12" l="1"/>
  <c r="GH136" i="12"/>
  <c r="GH143" i="12" s="1"/>
  <c r="GG136" i="12"/>
  <c r="GG143" i="12" s="1"/>
  <c r="GH140" i="12"/>
  <c r="GH138" i="12"/>
  <c r="GG138" i="12"/>
  <c r="GG137" i="12"/>
  <c r="GF152" i="12"/>
  <c r="GE152" i="12"/>
  <c r="GF150" i="12"/>
  <c r="GE150" i="12"/>
  <c r="GF149" i="12"/>
  <c r="GE149" i="12"/>
  <c r="GG139" i="12"/>
  <c r="GH139" i="12"/>
  <c r="GG140" i="12"/>
  <c r="GH131" i="12"/>
  <c r="GF151" i="12"/>
  <c r="GE151" i="12"/>
  <c r="GE153" i="12"/>
  <c r="GF153" i="12"/>
  <c r="GK149" i="12"/>
  <c r="GK151" i="12"/>
  <c r="GK152" i="12"/>
  <c r="GK153" i="12"/>
  <c r="GF190" i="12"/>
  <c r="GH145" i="12" l="1"/>
  <c r="GH144" i="12"/>
  <c r="GG150" i="12"/>
  <c r="GG151" i="12"/>
  <c r="GJ152" i="12"/>
  <c r="GI152" i="12"/>
  <c r="GG153" i="12"/>
  <c r="GG149" i="12"/>
  <c r="GG156" i="12" s="1"/>
  <c r="GJ151" i="12"/>
  <c r="GI151" i="12"/>
  <c r="GI149" i="12"/>
  <c r="GJ149" i="12"/>
  <c r="GJ153" i="12"/>
  <c r="GI153" i="12"/>
  <c r="GG152" i="12"/>
  <c r="GZ19" i="12"/>
  <c r="GZ20" i="12"/>
  <c r="GZ21" i="12"/>
  <c r="GZ22" i="12"/>
  <c r="GZ23" i="12"/>
  <c r="GZ24" i="12"/>
  <c r="GZ25" i="12"/>
  <c r="GS19" i="12"/>
  <c r="GS20" i="12"/>
  <c r="GS21" i="12"/>
  <c r="GS22" i="12"/>
  <c r="GS23" i="12"/>
  <c r="GS24" i="12"/>
  <c r="GS25" i="12"/>
  <c r="GH151" i="12" l="1"/>
  <c r="GH149" i="12"/>
  <c r="GH156" i="12" s="1"/>
  <c r="GH158" i="12" s="1"/>
  <c r="GY24" i="12"/>
  <c r="GX24" i="12"/>
  <c r="GU21" i="12"/>
  <c r="GT21" i="12"/>
  <c r="GU24" i="12"/>
  <c r="GT24" i="12"/>
  <c r="GU22" i="12"/>
  <c r="GT22" i="12"/>
  <c r="GY21" i="12"/>
  <c r="GX21" i="12"/>
  <c r="GX20" i="12"/>
  <c r="GY20" i="12"/>
  <c r="GY23" i="12"/>
  <c r="GX23" i="12"/>
  <c r="GU20" i="12"/>
  <c r="GT20" i="12"/>
  <c r="GY19" i="12"/>
  <c r="GX19" i="12"/>
  <c r="GT23" i="12"/>
  <c r="GU23" i="12"/>
  <c r="GY22" i="12"/>
  <c r="GX22" i="12"/>
  <c r="GU19" i="12"/>
  <c r="GT19" i="12"/>
  <c r="GH153" i="12"/>
  <c r="GH152" i="12"/>
  <c r="GS32" i="12"/>
  <c r="GS33" i="12"/>
  <c r="GS34" i="12"/>
  <c r="GS35" i="12"/>
  <c r="GS36" i="12"/>
  <c r="GS37" i="12"/>
  <c r="GS38" i="12"/>
  <c r="GW23" i="12" l="1"/>
  <c r="GH157" i="12"/>
  <c r="GW22" i="12"/>
  <c r="GW24" i="12"/>
  <c r="GV19" i="12"/>
  <c r="GV26" i="12" s="1"/>
  <c r="GV21" i="12"/>
  <c r="GW19" i="12"/>
  <c r="GW26" i="12" s="1"/>
  <c r="GV23" i="12"/>
  <c r="GW21" i="12"/>
  <c r="GV24" i="12"/>
  <c r="GV22" i="12"/>
  <c r="GV20" i="12"/>
  <c r="GU36" i="12"/>
  <c r="GT36" i="12"/>
  <c r="GU32" i="12"/>
  <c r="GT32" i="12"/>
  <c r="GU37" i="12"/>
  <c r="GT37" i="12"/>
  <c r="GU35" i="12"/>
  <c r="GT35" i="12"/>
  <c r="GT34" i="12"/>
  <c r="GU34" i="12"/>
  <c r="GU33" i="12"/>
  <c r="GT33" i="12"/>
  <c r="GW20" i="12"/>
  <c r="GZ32" i="12"/>
  <c r="GZ33" i="12"/>
  <c r="GZ34" i="12"/>
  <c r="GZ35" i="12"/>
  <c r="GZ36" i="12"/>
  <c r="GZ37" i="12"/>
  <c r="GZ38" i="12"/>
  <c r="GW27" i="12" l="1"/>
  <c r="GW28" i="12"/>
  <c r="GV34" i="12"/>
  <c r="GV37" i="12"/>
  <c r="GV36" i="12"/>
  <c r="GX36" i="12"/>
  <c r="GY36" i="12"/>
  <c r="GY32" i="12"/>
  <c r="GX32" i="12"/>
  <c r="GY37" i="12"/>
  <c r="GX37" i="12"/>
  <c r="GY35" i="12"/>
  <c r="GX35" i="12"/>
  <c r="GV35" i="12"/>
  <c r="GY33" i="12"/>
  <c r="GX33" i="12"/>
  <c r="GV32" i="12"/>
  <c r="GV39" i="12" s="1"/>
  <c r="GV33" i="12"/>
  <c r="GY34" i="12"/>
  <c r="GX34" i="12"/>
  <c r="GS45" i="12"/>
  <c r="GS46" i="12"/>
  <c r="GS47" i="12"/>
  <c r="GS48" i="12"/>
  <c r="GS49" i="12"/>
  <c r="GS50" i="12"/>
  <c r="GS51" i="12"/>
  <c r="GS77" i="12"/>
  <c r="GW33" i="12" l="1"/>
  <c r="GW34" i="12"/>
  <c r="GW37" i="12"/>
  <c r="GW35" i="12"/>
  <c r="GW32" i="12"/>
  <c r="GW39" i="12" s="1"/>
  <c r="GW41" i="12" s="1"/>
  <c r="GT50" i="12"/>
  <c r="GU50" i="12"/>
  <c r="GW36" i="12"/>
  <c r="GU48" i="12"/>
  <c r="GT48" i="12"/>
  <c r="GU47" i="12"/>
  <c r="GT47" i="12"/>
  <c r="GU46" i="12"/>
  <c r="GT46" i="12"/>
  <c r="GT45" i="12"/>
  <c r="GU45" i="12"/>
  <c r="GU49" i="12"/>
  <c r="GT49" i="12"/>
  <c r="GZ45" i="12"/>
  <c r="GZ46" i="12"/>
  <c r="GZ47" i="12"/>
  <c r="GZ48" i="12"/>
  <c r="GZ49" i="12"/>
  <c r="GZ50" i="12"/>
  <c r="GZ51" i="12"/>
  <c r="GZ77" i="12"/>
  <c r="GV50" i="12" l="1"/>
  <c r="GV47" i="12"/>
  <c r="GV45" i="12"/>
  <c r="GV52" i="12" s="1"/>
  <c r="GV46" i="12"/>
  <c r="GX47" i="12"/>
  <c r="GY47" i="12"/>
  <c r="GY49" i="12"/>
  <c r="GX49" i="12"/>
  <c r="GY45" i="12"/>
  <c r="GX45" i="12"/>
  <c r="GY48" i="12"/>
  <c r="GX48" i="12"/>
  <c r="GY46" i="12"/>
  <c r="GX46" i="12"/>
  <c r="GV48" i="12"/>
  <c r="GV49" i="12"/>
  <c r="GY50" i="12"/>
  <c r="GX50" i="12"/>
  <c r="GW40" i="12"/>
  <c r="GZ58" i="12"/>
  <c r="GZ59" i="12"/>
  <c r="GZ60" i="12"/>
  <c r="GZ61" i="12"/>
  <c r="GZ62" i="12"/>
  <c r="GZ63" i="12"/>
  <c r="GZ64" i="12"/>
  <c r="GZ90" i="12"/>
  <c r="GS58" i="12"/>
  <c r="GS59" i="12"/>
  <c r="GS60" i="12"/>
  <c r="GS61" i="12"/>
  <c r="GS62" i="12"/>
  <c r="GS63" i="12"/>
  <c r="GS64" i="12"/>
  <c r="GS90" i="12"/>
  <c r="GW48" i="12" l="1"/>
  <c r="GW45" i="12"/>
  <c r="GW52" i="12" s="1"/>
  <c r="GW53" i="12" s="1"/>
  <c r="GW50" i="12"/>
  <c r="GW49" i="12"/>
  <c r="GU60" i="12"/>
  <c r="GT60" i="12"/>
  <c r="GU58" i="12"/>
  <c r="GT58" i="12"/>
  <c r="GY60" i="12"/>
  <c r="GX60" i="12"/>
  <c r="GW46" i="12"/>
  <c r="GY59" i="12"/>
  <c r="GX59" i="12"/>
  <c r="GX58" i="12"/>
  <c r="GY58" i="12"/>
  <c r="GU63" i="12"/>
  <c r="GT63" i="12"/>
  <c r="GY62" i="12"/>
  <c r="GX62" i="12"/>
  <c r="GT61" i="12"/>
  <c r="GU61" i="12"/>
  <c r="GU59" i="12"/>
  <c r="GT59" i="12"/>
  <c r="GX63" i="12"/>
  <c r="GY63" i="12"/>
  <c r="GU62" i="12"/>
  <c r="GT62" i="12"/>
  <c r="GY61" i="12"/>
  <c r="GX61" i="12"/>
  <c r="GW47" i="12"/>
  <c r="GZ71" i="12"/>
  <c r="GZ72" i="12"/>
  <c r="GZ73" i="12"/>
  <c r="GZ74" i="12"/>
  <c r="GZ75" i="12"/>
  <c r="GZ76" i="12"/>
  <c r="GZ103" i="12"/>
  <c r="GZ142" i="12"/>
  <c r="GS71" i="12"/>
  <c r="GS72" i="12"/>
  <c r="GS73" i="12"/>
  <c r="GS74" i="12"/>
  <c r="GS75" i="12"/>
  <c r="GS76" i="12"/>
  <c r="GS103" i="12"/>
  <c r="GS142" i="12"/>
  <c r="GW54" i="12" l="1"/>
  <c r="GW61" i="12"/>
  <c r="GW60" i="12"/>
  <c r="GV61" i="12"/>
  <c r="GW58" i="12"/>
  <c r="GW65" i="12" s="1"/>
  <c r="GW59" i="12"/>
  <c r="GV63" i="12"/>
  <c r="GU74" i="12"/>
  <c r="GT74" i="12"/>
  <c r="GT72" i="12"/>
  <c r="GU72" i="12"/>
  <c r="GU71" i="12"/>
  <c r="GT71" i="12"/>
  <c r="GW62" i="12"/>
  <c r="GY73" i="12"/>
  <c r="GX73" i="12"/>
  <c r="GU75" i="12"/>
  <c r="GT75" i="12"/>
  <c r="GU73" i="12"/>
  <c r="GT73" i="12"/>
  <c r="GV59" i="12"/>
  <c r="GY76" i="12"/>
  <c r="GX76" i="12"/>
  <c r="GV62" i="12"/>
  <c r="GV58" i="12"/>
  <c r="GV65" i="12" s="1"/>
  <c r="GY72" i="12"/>
  <c r="GX72" i="12"/>
  <c r="GY71" i="12"/>
  <c r="GX71" i="12"/>
  <c r="GY75" i="12"/>
  <c r="GX75" i="12"/>
  <c r="GU76" i="12"/>
  <c r="GT76" i="12"/>
  <c r="GX74" i="12"/>
  <c r="GY74" i="12"/>
  <c r="GW63" i="12"/>
  <c r="GV60" i="12"/>
  <c r="GS84" i="12"/>
  <c r="GS85" i="12"/>
  <c r="GS86" i="12"/>
  <c r="GS87" i="12"/>
  <c r="GS88" i="12"/>
  <c r="GS89" i="12"/>
  <c r="GS116" i="12"/>
  <c r="GS155" i="12"/>
  <c r="GW76" i="12" l="1"/>
  <c r="GW71" i="12"/>
  <c r="GW78" i="12" s="1"/>
  <c r="GW73" i="12"/>
  <c r="GV75" i="12"/>
  <c r="GW72" i="12"/>
  <c r="GV72" i="12"/>
  <c r="GW74" i="12"/>
  <c r="GV74" i="12"/>
  <c r="GT88" i="12"/>
  <c r="GU88" i="12"/>
  <c r="GV76" i="12"/>
  <c r="GV71" i="12"/>
  <c r="GV78" i="12" s="1"/>
  <c r="GU87" i="12"/>
  <c r="GT87" i="12"/>
  <c r="GW75" i="12"/>
  <c r="GU89" i="12"/>
  <c r="GT89" i="12"/>
  <c r="GU86" i="12"/>
  <c r="GT86" i="12"/>
  <c r="GU85" i="12"/>
  <c r="GT85" i="12"/>
  <c r="GV73" i="12"/>
  <c r="GW67" i="12"/>
  <c r="GW66" i="12"/>
  <c r="GU84" i="12"/>
  <c r="GT84" i="12"/>
  <c r="GZ84" i="12"/>
  <c r="GZ85" i="12"/>
  <c r="GZ86" i="12"/>
  <c r="GZ87" i="12"/>
  <c r="GZ88" i="12"/>
  <c r="GZ89" i="12"/>
  <c r="GZ116" i="12"/>
  <c r="GZ155" i="12"/>
  <c r="GV88" i="12" l="1"/>
  <c r="GV87" i="12"/>
  <c r="GV86" i="12"/>
  <c r="GV89" i="12"/>
  <c r="GV84" i="12"/>
  <c r="GV91" i="12" s="1"/>
  <c r="GY84" i="12"/>
  <c r="GX84" i="12"/>
  <c r="GY89" i="12"/>
  <c r="GX89" i="12"/>
  <c r="GW80" i="12"/>
  <c r="GW79" i="12"/>
  <c r="GY88" i="12"/>
  <c r="GX88" i="12"/>
  <c r="GX85" i="12"/>
  <c r="GY85" i="12"/>
  <c r="GY87" i="12"/>
  <c r="GX87" i="12"/>
  <c r="GV85" i="12"/>
  <c r="GY86" i="12"/>
  <c r="GX86" i="12"/>
  <c r="GS97" i="12"/>
  <c r="GS98" i="12"/>
  <c r="GS99" i="12"/>
  <c r="GS100" i="12"/>
  <c r="GS101" i="12"/>
  <c r="GS102" i="12"/>
  <c r="GS129" i="12"/>
  <c r="GW88" i="12" l="1"/>
  <c r="GW87" i="12"/>
  <c r="GW84" i="12"/>
  <c r="GW91" i="12" s="1"/>
  <c r="GW93" i="12" s="1"/>
  <c r="GW89" i="12"/>
  <c r="GW86" i="12"/>
  <c r="GU98" i="12"/>
  <c r="GT98" i="12"/>
  <c r="GT99" i="12"/>
  <c r="GU99" i="12"/>
  <c r="GU97" i="12"/>
  <c r="GT97" i="12"/>
  <c r="GU102" i="12"/>
  <c r="GT102" i="12"/>
  <c r="GU101" i="12"/>
  <c r="GT101" i="12"/>
  <c r="GU100" i="12"/>
  <c r="GT100" i="12"/>
  <c r="GW85" i="12"/>
  <c r="GZ97" i="12"/>
  <c r="GZ98" i="12"/>
  <c r="GZ99" i="12"/>
  <c r="GZ100" i="12"/>
  <c r="GZ101" i="12"/>
  <c r="GZ102" i="12"/>
  <c r="GZ129" i="12"/>
  <c r="GV99" i="12" l="1"/>
  <c r="GW92" i="12"/>
  <c r="GV101" i="12"/>
  <c r="GV102" i="12"/>
  <c r="GV100" i="12"/>
  <c r="GY99" i="12"/>
  <c r="GX99" i="12"/>
  <c r="GY98" i="12"/>
  <c r="GX98" i="12"/>
  <c r="GY102" i="12"/>
  <c r="GX102" i="12"/>
  <c r="GY97" i="12"/>
  <c r="GX97" i="12"/>
  <c r="GV97" i="12"/>
  <c r="GV104" i="12" s="1"/>
  <c r="GX101" i="12"/>
  <c r="GY101" i="12"/>
  <c r="GY100" i="12"/>
  <c r="GX100" i="12"/>
  <c r="GV98" i="12"/>
  <c r="GS110" i="12"/>
  <c r="GS111" i="12"/>
  <c r="GS112" i="12"/>
  <c r="GS113" i="12"/>
  <c r="GS114" i="12"/>
  <c r="GS115" i="12"/>
  <c r="GS141" i="12"/>
  <c r="GZ110" i="12"/>
  <c r="GZ111" i="12"/>
  <c r="GZ112" i="12"/>
  <c r="GZ113" i="12"/>
  <c r="GZ114" i="12"/>
  <c r="GZ115" i="12"/>
  <c r="GZ141" i="12"/>
  <c r="GW100" i="12" l="1"/>
  <c r="GW98" i="12"/>
  <c r="GW102" i="12"/>
  <c r="GW97" i="12"/>
  <c r="GW104" i="12" s="1"/>
  <c r="GW105" i="12" s="1"/>
  <c r="GW99" i="12"/>
  <c r="GW101" i="12"/>
  <c r="GU113" i="12"/>
  <c r="GT113" i="12"/>
  <c r="GY141" i="12"/>
  <c r="GX141" i="12"/>
  <c r="GU114" i="12"/>
  <c r="GT114" i="12"/>
  <c r="GU112" i="12"/>
  <c r="GT112" i="12"/>
  <c r="GU111" i="12"/>
  <c r="GT111" i="12"/>
  <c r="GT110" i="12"/>
  <c r="GU110" i="12"/>
  <c r="GY111" i="12"/>
  <c r="GX111" i="12"/>
  <c r="GT115" i="12"/>
  <c r="GU115" i="12"/>
  <c r="GY115" i="12"/>
  <c r="GX115" i="12"/>
  <c r="GY114" i="12"/>
  <c r="GX114" i="12"/>
  <c r="GY113" i="12"/>
  <c r="GX113" i="12"/>
  <c r="GX112" i="12"/>
  <c r="GY112" i="12"/>
  <c r="GY110" i="12"/>
  <c r="GX110" i="12"/>
  <c r="GU141" i="12"/>
  <c r="GT141" i="12"/>
  <c r="GZ123" i="12"/>
  <c r="GZ124" i="12"/>
  <c r="GZ125" i="12"/>
  <c r="GZ126" i="12"/>
  <c r="GZ127" i="12"/>
  <c r="GZ128" i="12"/>
  <c r="GZ154" i="12"/>
  <c r="GS123" i="12"/>
  <c r="GS124" i="12"/>
  <c r="GS125" i="12"/>
  <c r="GS126" i="12"/>
  <c r="GS127" i="12"/>
  <c r="GS128" i="12"/>
  <c r="GS154" i="12"/>
  <c r="GW113" i="12" l="1"/>
  <c r="GW141" i="12"/>
  <c r="GV110" i="12"/>
  <c r="GV117" i="12" s="1"/>
  <c r="GW106" i="12"/>
  <c r="GW111" i="12"/>
  <c r="GV111" i="12"/>
  <c r="GV113" i="12"/>
  <c r="GV112" i="12"/>
  <c r="GW110" i="12"/>
  <c r="GW117" i="12" s="1"/>
  <c r="GV115" i="12"/>
  <c r="GU125" i="12"/>
  <c r="GT125" i="12"/>
  <c r="GU123" i="12"/>
  <c r="GT123" i="12"/>
  <c r="GW115" i="12"/>
  <c r="GU124" i="12"/>
  <c r="GT124" i="12"/>
  <c r="GV141" i="12"/>
  <c r="GY154" i="12"/>
  <c r="GX154" i="12"/>
  <c r="GV114" i="12"/>
  <c r="GX128" i="12"/>
  <c r="GY128" i="12"/>
  <c r="GY127" i="12"/>
  <c r="GX127" i="12"/>
  <c r="GW112" i="12"/>
  <c r="GU154" i="12"/>
  <c r="GT154" i="12"/>
  <c r="GY126" i="12"/>
  <c r="GX126" i="12"/>
  <c r="GU128" i="12"/>
  <c r="GT128" i="12"/>
  <c r="GY125" i="12"/>
  <c r="GX125" i="12"/>
  <c r="GU127" i="12"/>
  <c r="GT127" i="12"/>
  <c r="GY124" i="12"/>
  <c r="GX124" i="12"/>
  <c r="GW114" i="12"/>
  <c r="GT126" i="12"/>
  <c r="GU126" i="12"/>
  <c r="GX123" i="12"/>
  <c r="GY123" i="12"/>
  <c r="GS136" i="12"/>
  <c r="GS137" i="12"/>
  <c r="GS138" i="12"/>
  <c r="GS139" i="12"/>
  <c r="GS140" i="12"/>
  <c r="GZ136" i="12"/>
  <c r="GZ137" i="12"/>
  <c r="GZ138" i="12"/>
  <c r="GZ139" i="12"/>
  <c r="GZ140" i="12"/>
  <c r="GW118" i="12" l="1"/>
  <c r="GV127" i="12"/>
  <c r="GV126" i="12"/>
  <c r="GW123" i="12"/>
  <c r="GW130" i="12" s="1"/>
  <c r="GV128" i="12"/>
  <c r="GV123" i="12"/>
  <c r="GV130" i="12" s="1"/>
  <c r="GW119" i="12"/>
  <c r="GV125" i="12"/>
  <c r="GW124" i="12"/>
  <c r="GW126" i="12"/>
  <c r="GW154" i="12"/>
  <c r="GW125" i="12"/>
  <c r="GU140" i="12"/>
  <c r="GT140" i="12"/>
  <c r="GV124" i="12"/>
  <c r="GU136" i="12"/>
  <c r="GT136" i="12"/>
  <c r="GY140" i="12"/>
  <c r="GX140" i="12"/>
  <c r="GW127" i="12"/>
  <c r="GU138" i="12"/>
  <c r="GT138" i="12"/>
  <c r="GT137" i="12"/>
  <c r="GU137" i="12"/>
  <c r="GV154" i="12"/>
  <c r="GX139" i="12"/>
  <c r="GY139" i="12"/>
  <c r="GY136" i="12"/>
  <c r="GX136" i="12"/>
  <c r="GY138" i="12"/>
  <c r="GX138" i="12"/>
  <c r="GU139" i="12"/>
  <c r="GT139" i="12"/>
  <c r="GY137" i="12"/>
  <c r="GX137" i="12"/>
  <c r="GW128" i="12"/>
  <c r="GS149" i="12"/>
  <c r="GS150" i="12"/>
  <c r="GS151" i="12"/>
  <c r="GS152" i="12"/>
  <c r="GS153" i="12"/>
  <c r="HH19" i="12"/>
  <c r="HH20" i="12"/>
  <c r="HH21" i="12"/>
  <c r="HH22" i="12"/>
  <c r="HH23" i="12"/>
  <c r="HH24" i="12"/>
  <c r="HH25" i="12"/>
  <c r="GZ149" i="12"/>
  <c r="GZ150" i="12"/>
  <c r="GZ151" i="12"/>
  <c r="GZ152" i="12"/>
  <c r="GZ153" i="12"/>
  <c r="GW136" i="12" l="1"/>
  <c r="GW143" i="12" s="1"/>
  <c r="GW140" i="12"/>
  <c r="GW132" i="12"/>
  <c r="GW131" i="12"/>
  <c r="GW137" i="12"/>
  <c r="GV139" i="12"/>
  <c r="GV137" i="12"/>
  <c r="HJ19" i="12"/>
  <c r="HI19" i="12"/>
  <c r="HJ20" i="12"/>
  <c r="HI20" i="12"/>
  <c r="HJ24" i="12"/>
  <c r="HI24" i="12"/>
  <c r="HI23" i="12"/>
  <c r="HJ23" i="12"/>
  <c r="HJ22" i="12"/>
  <c r="HI22" i="12"/>
  <c r="HJ21" i="12"/>
  <c r="HI21" i="12"/>
  <c r="GY153" i="12"/>
  <c r="GX153" i="12"/>
  <c r="GU152" i="12"/>
  <c r="GT152" i="12"/>
  <c r="GY151" i="12"/>
  <c r="GX151" i="12"/>
  <c r="GX150" i="12"/>
  <c r="GY150" i="12"/>
  <c r="GU151" i="12"/>
  <c r="GT151" i="12"/>
  <c r="GU150" i="12"/>
  <c r="GT150" i="12"/>
  <c r="GY152" i="12"/>
  <c r="GX152" i="12"/>
  <c r="GY149" i="12"/>
  <c r="GX149" i="12"/>
  <c r="GW139" i="12"/>
  <c r="GV136" i="12"/>
  <c r="GV143" i="12" s="1"/>
  <c r="GW138" i="12"/>
  <c r="GU149" i="12"/>
  <c r="GT149" i="12"/>
  <c r="GV138" i="12"/>
  <c r="GT153" i="12"/>
  <c r="GU153" i="12"/>
  <c r="GV140" i="12"/>
  <c r="HO19" i="12"/>
  <c r="HO20" i="12"/>
  <c r="HO21" i="12"/>
  <c r="HO22" i="12"/>
  <c r="HO23" i="12"/>
  <c r="HO24" i="12"/>
  <c r="HO25" i="12"/>
  <c r="GW149" i="12" l="1"/>
  <c r="GW156" i="12" s="1"/>
  <c r="HK23" i="12"/>
  <c r="GW151" i="12"/>
  <c r="GV152" i="12"/>
  <c r="GV150" i="12"/>
  <c r="HK20" i="12"/>
  <c r="GV149" i="12"/>
  <c r="GV156" i="12" s="1"/>
  <c r="HK21" i="12"/>
  <c r="HM20" i="12"/>
  <c r="HN20" i="12"/>
  <c r="HK22" i="12"/>
  <c r="HN23" i="12"/>
  <c r="HM23" i="12"/>
  <c r="HK19" i="12"/>
  <c r="HK26" i="12" s="1"/>
  <c r="HN24" i="12"/>
  <c r="HM24" i="12"/>
  <c r="HK24" i="12"/>
  <c r="HN22" i="12"/>
  <c r="HM22" i="12"/>
  <c r="HN21" i="12"/>
  <c r="HM21" i="12"/>
  <c r="HN19" i="12"/>
  <c r="HM19" i="12"/>
  <c r="GW150" i="12"/>
  <c r="GV153" i="12"/>
  <c r="GW152" i="12"/>
  <c r="GW153" i="12"/>
  <c r="GV151" i="12"/>
  <c r="GW145" i="12"/>
  <c r="GW144" i="12"/>
  <c r="HH32" i="12"/>
  <c r="HH33" i="12"/>
  <c r="HH34" i="12"/>
  <c r="HH35" i="12"/>
  <c r="HH36" i="12"/>
  <c r="HH37" i="12"/>
  <c r="HH38" i="12"/>
  <c r="HL23" i="12" l="1"/>
  <c r="HL19" i="12"/>
  <c r="HL26" i="12" s="1"/>
  <c r="HL27" i="12" s="1"/>
  <c r="HL22" i="12"/>
  <c r="GW158" i="12"/>
  <c r="GW157" i="12"/>
  <c r="HL21" i="12"/>
  <c r="HJ36" i="12"/>
  <c r="HI36" i="12"/>
  <c r="HJ35" i="12"/>
  <c r="HI35" i="12"/>
  <c r="HL24" i="12"/>
  <c r="HL20" i="12"/>
  <c r="HJ33" i="12"/>
  <c r="HI33" i="12"/>
  <c r="HJ37" i="12"/>
  <c r="HI37" i="12"/>
  <c r="HI34" i="12"/>
  <c r="HJ34" i="12"/>
  <c r="HJ32" i="12"/>
  <c r="HI32" i="12"/>
  <c r="HO32" i="12"/>
  <c r="HO33" i="12"/>
  <c r="HO34" i="12"/>
  <c r="HO35" i="12"/>
  <c r="HO36" i="12"/>
  <c r="HO37" i="12"/>
  <c r="HO38" i="12"/>
  <c r="HL28" i="12" l="1"/>
  <c r="HK35" i="12"/>
  <c r="HK36" i="12"/>
  <c r="HN34" i="12"/>
  <c r="HM34" i="12"/>
  <c r="HN32" i="12"/>
  <c r="HM32" i="12"/>
  <c r="HN37" i="12"/>
  <c r="HM37" i="12"/>
  <c r="HK37" i="12"/>
  <c r="HM36" i="12"/>
  <c r="HN36" i="12"/>
  <c r="HN35" i="12"/>
  <c r="HM35" i="12"/>
  <c r="HN33" i="12"/>
  <c r="HM33" i="12"/>
  <c r="HK33" i="12"/>
  <c r="HK32" i="12"/>
  <c r="HK39" i="12" s="1"/>
  <c r="HK34" i="12"/>
  <c r="HH45" i="12"/>
  <c r="HH46" i="12"/>
  <c r="HH47" i="12"/>
  <c r="HH48" i="12"/>
  <c r="HH49" i="12"/>
  <c r="HH50" i="12"/>
  <c r="HH51" i="12"/>
  <c r="HH77" i="12"/>
  <c r="HO45" i="12"/>
  <c r="HO46" i="12"/>
  <c r="HO47" i="12"/>
  <c r="HO48" i="12"/>
  <c r="HO49" i="12"/>
  <c r="HO50" i="12"/>
  <c r="HO51" i="12"/>
  <c r="HO77" i="12"/>
  <c r="HL32" i="12" l="1"/>
  <c r="HL39" i="12" s="1"/>
  <c r="HL41" i="12" s="1"/>
  <c r="HL37" i="12"/>
  <c r="HL34" i="12"/>
  <c r="HI50" i="12"/>
  <c r="HJ50" i="12"/>
  <c r="HN50" i="12"/>
  <c r="HM50" i="12"/>
  <c r="HL35" i="12"/>
  <c r="HN49" i="12"/>
  <c r="HM49" i="12"/>
  <c r="HJ46" i="12"/>
  <c r="HI46" i="12"/>
  <c r="HI45" i="12"/>
  <c r="HJ45" i="12"/>
  <c r="HJ49" i="12"/>
  <c r="HI49" i="12"/>
  <c r="HJ48" i="12"/>
  <c r="HI48" i="12"/>
  <c r="HN48" i="12"/>
  <c r="HM48" i="12"/>
  <c r="HM47" i="12"/>
  <c r="HN47" i="12"/>
  <c r="HN46" i="12"/>
  <c r="HM46" i="12"/>
  <c r="HN45" i="12"/>
  <c r="HM45" i="12"/>
  <c r="HJ47" i="12"/>
  <c r="HI47" i="12"/>
  <c r="HL36" i="12"/>
  <c r="HL33" i="12"/>
  <c r="HH58" i="12"/>
  <c r="HH59" i="12"/>
  <c r="HH60" i="12"/>
  <c r="HH61" i="12"/>
  <c r="HH62" i="12"/>
  <c r="HH63" i="12"/>
  <c r="HH64" i="12"/>
  <c r="HH90" i="12"/>
  <c r="HL40" i="12" l="1"/>
  <c r="HL46" i="12"/>
  <c r="HK45" i="12"/>
  <c r="HK52" i="12" s="1"/>
  <c r="HK50" i="12"/>
  <c r="HL48" i="12"/>
  <c r="HL49" i="12"/>
  <c r="HL45" i="12"/>
  <c r="HL52" i="12" s="1"/>
  <c r="HI61" i="12"/>
  <c r="HJ61" i="12"/>
  <c r="HJ58" i="12"/>
  <c r="HI58" i="12"/>
  <c r="HK46" i="12"/>
  <c r="HK49" i="12"/>
  <c r="HL47" i="12"/>
  <c r="HJ60" i="12"/>
  <c r="HI60" i="12"/>
  <c r="HJ59" i="12"/>
  <c r="HI59" i="12"/>
  <c r="HJ63" i="12"/>
  <c r="HI63" i="12"/>
  <c r="HJ62" i="12"/>
  <c r="HI62" i="12"/>
  <c r="HK47" i="12"/>
  <c r="HK48" i="12"/>
  <c r="HL50" i="12"/>
  <c r="HO58" i="12"/>
  <c r="HO59" i="12"/>
  <c r="HO60" i="12"/>
  <c r="HO61" i="12"/>
  <c r="HO62" i="12"/>
  <c r="HO63" i="12"/>
  <c r="HO64" i="12"/>
  <c r="HO90" i="12"/>
  <c r="HL54" i="12" l="1"/>
  <c r="HK58" i="12"/>
  <c r="HK65" i="12" s="1"/>
  <c r="HL53" i="12"/>
  <c r="HM58" i="12"/>
  <c r="HN58" i="12"/>
  <c r="HK60" i="12"/>
  <c r="HK59" i="12"/>
  <c r="HN60" i="12"/>
  <c r="HM60" i="12"/>
  <c r="HN59" i="12"/>
  <c r="HM59" i="12"/>
  <c r="HK61" i="12"/>
  <c r="HM63" i="12"/>
  <c r="HN63" i="12"/>
  <c r="HK62" i="12"/>
  <c r="HN62" i="12"/>
  <c r="HM62" i="12"/>
  <c r="HN61" i="12"/>
  <c r="HM61" i="12"/>
  <c r="HK63" i="12"/>
  <c r="HH71" i="12"/>
  <c r="HH73" i="12"/>
  <c r="HH74" i="12"/>
  <c r="HH75" i="12"/>
  <c r="HH76" i="12"/>
  <c r="HH103" i="12"/>
  <c r="HH142" i="12"/>
  <c r="HL62" i="12" l="1"/>
  <c r="HL61" i="12"/>
  <c r="HL60" i="12"/>
  <c r="HJ73" i="12"/>
  <c r="HI73" i="12"/>
  <c r="HL63" i="12"/>
  <c r="HL58" i="12"/>
  <c r="HL65" i="12" s="1"/>
  <c r="HJ71" i="12"/>
  <c r="HI71" i="12"/>
  <c r="HJ74" i="12"/>
  <c r="HI74" i="12"/>
  <c r="HL59" i="12"/>
  <c r="HJ76" i="12"/>
  <c r="HI76" i="12"/>
  <c r="HJ75" i="12"/>
  <c r="HI75" i="12"/>
  <c r="HO71" i="12"/>
  <c r="HO72" i="12"/>
  <c r="HO73" i="12"/>
  <c r="HO74" i="12"/>
  <c r="HO75" i="12"/>
  <c r="HO76" i="12"/>
  <c r="HO103" i="12"/>
  <c r="HO142" i="12"/>
  <c r="HK76" i="12" l="1"/>
  <c r="HN73" i="12"/>
  <c r="HM73" i="12"/>
  <c r="HN76" i="12"/>
  <c r="HM76" i="12"/>
  <c r="HK73" i="12"/>
  <c r="HN75" i="12"/>
  <c r="HM75" i="12"/>
  <c r="HM74" i="12"/>
  <c r="HN74" i="12"/>
  <c r="HN72" i="12"/>
  <c r="HM72" i="12"/>
  <c r="HK74" i="12"/>
  <c r="HN71" i="12"/>
  <c r="HM71" i="12"/>
  <c r="HK71" i="12"/>
  <c r="HK78" i="12" s="1"/>
  <c r="HK75" i="12"/>
  <c r="HL67" i="12"/>
  <c r="HL66" i="12"/>
  <c r="HH84" i="12"/>
  <c r="HH85" i="12"/>
  <c r="HH86" i="12"/>
  <c r="HH87" i="12"/>
  <c r="HH88" i="12"/>
  <c r="HH89" i="12"/>
  <c r="HH116" i="12"/>
  <c r="HH155" i="12"/>
  <c r="HL72" i="12" l="1"/>
  <c r="HL75" i="12"/>
  <c r="HL73" i="12"/>
  <c r="HL71" i="12"/>
  <c r="HL78" i="12" s="1"/>
  <c r="HL80" i="12" s="1"/>
  <c r="HL76" i="12"/>
  <c r="HJ85" i="12"/>
  <c r="HI85" i="12"/>
  <c r="HL74" i="12"/>
  <c r="HJ86" i="12"/>
  <c r="HI86" i="12"/>
  <c r="HJ84" i="12"/>
  <c r="HI84" i="12"/>
  <c r="HJ89" i="12"/>
  <c r="HI89" i="12"/>
  <c r="HI88" i="12"/>
  <c r="HJ88" i="12"/>
  <c r="HJ87" i="12"/>
  <c r="HI87" i="12"/>
  <c r="HO84" i="12"/>
  <c r="HO85" i="12"/>
  <c r="HO86" i="12"/>
  <c r="HO87" i="12"/>
  <c r="HO88" i="12"/>
  <c r="HO89" i="12"/>
  <c r="HO116" i="12"/>
  <c r="HO155" i="12"/>
  <c r="HL79" i="12" l="1"/>
  <c r="HK88" i="12"/>
  <c r="HN89" i="12"/>
  <c r="HM89" i="12"/>
  <c r="HK89" i="12"/>
  <c r="HN87" i="12"/>
  <c r="HM87" i="12"/>
  <c r="HN88" i="12"/>
  <c r="HM88" i="12"/>
  <c r="HN86" i="12"/>
  <c r="HM86" i="12"/>
  <c r="HN84" i="12"/>
  <c r="HM84" i="12"/>
  <c r="HK84" i="12"/>
  <c r="HK91" i="12" s="1"/>
  <c r="HK87" i="12"/>
  <c r="HK86" i="12"/>
  <c r="HM85" i="12"/>
  <c r="HN85" i="12"/>
  <c r="HK85" i="12"/>
  <c r="HH97" i="12"/>
  <c r="HH98" i="12"/>
  <c r="HH99" i="12"/>
  <c r="HH100" i="12"/>
  <c r="HH101" i="12"/>
  <c r="HH102" i="12"/>
  <c r="HH129" i="12"/>
  <c r="HL84" i="12" l="1"/>
  <c r="HL91" i="12" s="1"/>
  <c r="HL93" i="12" s="1"/>
  <c r="HL88" i="12"/>
  <c r="HL89" i="12"/>
  <c r="HL87" i="12"/>
  <c r="HL86" i="12"/>
  <c r="HJ100" i="12"/>
  <c r="HI100" i="12"/>
  <c r="HI99" i="12"/>
  <c r="HJ99" i="12"/>
  <c r="HJ97" i="12"/>
  <c r="HI97" i="12"/>
  <c r="HJ98" i="12"/>
  <c r="HI98" i="12"/>
  <c r="HL85" i="12"/>
  <c r="HJ102" i="12"/>
  <c r="HI102" i="12"/>
  <c r="HJ101" i="12"/>
  <c r="HI101" i="12"/>
  <c r="HO97" i="12"/>
  <c r="HO98" i="12"/>
  <c r="HO99" i="12"/>
  <c r="HO100" i="12"/>
  <c r="HO101" i="12"/>
  <c r="HO102" i="12"/>
  <c r="HO129" i="12"/>
  <c r="HL92" i="12" l="1"/>
  <c r="HK99" i="12"/>
  <c r="HK98" i="12"/>
  <c r="HK97" i="12"/>
  <c r="HK104" i="12" s="1"/>
  <c r="HK101" i="12"/>
  <c r="HN100" i="12"/>
  <c r="HM100" i="12"/>
  <c r="HN99" i="12"/>
  <c r="HM99" i="12"/>
  <c r="HN97" i="12"/>
  <c r="HM97" i="12"/>
  <c r="HM101" i="12"/>
  <c r="HN101" i="12"/>
  <c r="HN102" i="12"/>
  <c r="HM102" i="12"/>
  <c r="HK102" i="12"/>
  <c r="HN98" i="12"/>
  <c r="HM98" i="12"/>
  <c r="HK100" i="12"/>
  <c r="HH110" i="12"/>
  <c r="HH111" i="12"/>
  <c r="HH112" i="12"/>
  <c r="HH113" i="12"/>
  <c r="HH114" i="12"/>
  <c r="HH115" i="12"/>
  <c r="HH141" i="12"/>
  <c r="HL98" i="12" l="1"/>
  <c r="HL102" i="12"/>
  <c r="HL97" i="12"/>
  <c r="HL104" i="12" s="1"/>
  <c r="HL105" i="12" s="1"/>
  <c r="HL100" i="12"/>
  <c r="HJ141" i="12"/>
  <c r="HI141" i="12"/>
  <c r="HJ113" i="12"/>
  <c r="HI113" i="12"/>
  <c r="HJ112" i="12"/>
  <c r="HI112" i="12"/>
  <c r="HI110" i="12"/>
  <c r="HJ110" i="12"/>
  <c r="HL101" i="12"/>
  <c r="HL99" i="12"/>
  <c r="HI115" i="12"/>
  <c r="HJ115" i="12"/>
  <c r="HJ111" i="12"/>
  <c r="HI111" i="12"/>
  <c r="HJ114" i="12"/>
  <c r="HI114" i="12"/>
  <c r="HO110" i="12"/>
  <c r="HO111" i="12"/>
  <c r="HO112" i="12"/>
  <c r="HO113" i="12"/>
  <c r="HO114" i="12"/>
  <c r="HO115" i="12"/>
  <c r="HO141" i="12"/>
  <c r="HK115" i="12" l="1"/>
  <c r="HL106" i="12"/>
  <c r="HK113" i="12"/>
  <c r="HK141" i="12"/>
  <c r="HK110" i="12"/>
  <c r="HK117" i="12" s="1"/>
  <c r="HN111" i="12"/>
  <c r="HM111" i="12"/>
  <c r="HM112" i="12"/>
  <c r="HN112" i="12"/>
  <c r="HN113" i="12"/>
  <c r="HM113" i="12"/>
  <c r="HN114" i="12"/>
  <c r="HM114" i="12"/>
  <c r="HN110" i="12"/>
  <c r="HM110" i="12"/>
  <c r="HK114" i="12"/>
  <c r="HK112" i="12"/>
  <c r="HN141" i="12"/>
  <c r="HM141" i="12"/>
  <c r="HK111" i="12"/>
  <c r="HN115" i="12"/>
  <c r="HM115" i="12"/>
  <c r="HH123" i="12"/>
  <c r="HH124" i="12"/>
  <c r="HH125" i="12"/>
  <c r="HH126" i="12"/>
  <c r="HH127" i="12"/>
  <c r="HH128" i="12"/>
  <c r="HH154" i="12"/>
  <c r="HO123" i="12"/>
  <c r="HO124" i="12"/>
  <c r="HO125" i="12"/>
  <c r="HO126" i="12"/>
  <c r="HO127" i="12"/>
  <c r="HO128" i="12"/>
  <c r="HO154" i="12"/>
  <c r="HL141" i="12" l="1"/>
  <c r="HL113" i="12"/>
  <c r="HL114" i="12"/>
  <c r="HL111" i="12"/>
  <c r="HL110" i="12"/>
  <c r="HL117" i="12" s="1"/>
  <c r="HL119" i="12" s="1"/>
  <c r="HN154" i="12"/>
  <c r="HM154" i="12"/>
  <c r="HJ125" i="12"/>
  <c r="HI125" i="12"/>
  <c r="HN126" i="12"/>
  <c r="HM126" i="12"/>
  <c r="HJ123" i="12"/>
  <c r="HI123" i="12"/>
  <c r="HN125" i="12"/>
  <c r="HM125" i="12"/>
  <c r="HL115" i="12"/>
  <c r="HJ154" i="12"/>
  <c r="HI154" i="12"/>
  <c r="HJ128" i="12"/>
  <c r="HI128" i="12"/>
  <c r="HL112" i="12"/>
  <c r="HM123" i="12"/>
  <c r="HN123" i="12"/>
  <c r="HJ127" i="12"/>
  <c r="HI127" i="12"/>
  <c r="HI126" i="12"/>
  <c r="HJ126" i="12"/>
  <c r="HN124" i="12"/>
  <c r="HM124" i="12"/>
  <c r="HM128" i="12"/>
  <c r="HN128" i="12"/>
  <c r="HN127" i="12"/>
  <c r="HM127" i="12"/>
  <c r="HJ124" i="12"/>
  <c r="HI124" i="12"/>
  <c r="HH137" i="12"/>
  <c r="HL124" i="12" l="1"/>
  <c r="HL125" i="12"/>
  <c r="HL118" i="12"/>
  <c r="HK126" i="12"/>
  <c r="HL126" i="12"/>
  <c r="HK125" i="12"/>
  <c r="HL127" i="12"/>
  <c r="HK127" i="12"/>
  <c r="HI137" i="12"/>
  <c r="HJ137" i="12"/>
  <c r="HK154" i="12"/>
  <c r="HK124" i="12"/>
  <c r="HL123" i="12"/>
  <c r="HL130" i="12" s="1"/>
  <c r="HK123" i="12"/>
  <c r="HK130" i="12" s="1"/>
  <c r="HL128" i="12"/>
  <c r="HK128" i="12"/>
  <c r="HL154" i="12"/>
  <c r="HH136" i="12"/>
  <c r="HH140" i="12"/>
  <c r="HH138" i="12"/>
  <c r="HH139" i="12"/>
  <c r="HO136" i="12"/>
  <c r="HO137" i="12"/>
  <c r="HO138" i="12"/>
  <c r="HO139" i="12"/>
  <c r="HO140" i="12"/>
  <c r="HK137" i="12" l="1"/>
  <c r="HN138" i="12"/>
  <c r="HM138" i="12"/>
  <c r="HJ140" i="12"/>
  <c r="HI140" i="12"/>
  <c r="HJ136" i="12"/>
  <c r="HI136" i="12"/>
  <c r="HN140" i="12"/>
  <c r="HM140" i="12"/>
  <c r="HM139" i="12"/>
  <c r="HN139" i="12"/>
  <c r="HL132" i="12"/>
  <c r="HL131" i="12"/>
  <c r="HN137" i="12"/>
  <c r="HM137" i="12"/>
  <c r="HN136" i="12"/>
  <c r="HM136" i="12"/>
  <c r="HJ139" i="12"/>
  <c r="HI139" i="12"/>
  <c r="HJ138" i="12"/>
  <c r="HI138" i="12"/>
  <c r="HH149" i="12"/>
  <c r="HH150" i="12"/>
  <c r="HH151" i="12"/>
  <c r="HH152" i="12"/>
  <c r="HH153" i="12"/>
  <c r="HL136" i="12" l="1"/>
  <c r="HL143" i="12" s="1"/>
  <c r="HL137" i="12"/>
  <c r="HL138" i="12"/>
  <c r="HK136" i="12"/>
  <c r="HK143" i="12" s="1"/>
  <c r="HI153" i="12"/>
  <c r="HJ153" i="12"/>
  <c r="HJ151" i="12"/>
  <c r="HI151" i="12"/>
  <c r="HK140" i="12"/>
  <c r="HJ150" i="12"/>
  <c r="HI150" i="12"/>
  <c r="HJ149" i="12"/>
  <c r="HI149" i="12"/>
  <c r="HK138" i="12"/>
  <c r="HL139" i="12"/>
  <c r="HL140" i="12"/>
  <c r="HK139" i="12"/>
  <c r="HJ152" i="12"/>
  <c r="HI152" i="12"/>
  <c r="HO149" i="12"/>
  <c r="HO150" i="12"/>
  <c r="HO151" i="12"/>
  <c r="HO152" i="12"/>
  <c r="HO153" i="12"/>
  <c r="HL145" i="12" l="1"/>
  <c r="HL144" i="12"/>
  <c r="HK153" i="12"/>
  <c r="HK152" i="12"/>
  <c r="HK149" i="12"/>
  <c r="HK156" i="12" s="1"/>
  <c r="HN149" i="12"/>
  <c r="HM149" i="12"/>
  <c r="HK150" i="12"/>
  <c r="HK151" i="12"/>
  <c r="HN153" i="12"/>
  <c r="HM153" i="12"/>
  <c r="HN152" i="12"/>
  <c r="HM152" i="12"/>
  <c r="HN151" i="12"/>
  <c r="HM151" i="12"/>
  <c r="HM150" i="12"/>
  <c r="HN150" i="12"/>
  <c r="HW19" i="12"/>
  <c r="HW20" i="12"/>
  <c r="HW21" i="12"/>
  <c r="HW22" i="12"/>
  <c r="HW23" i="12"/>
  <c r="HW24" i="12"/>
  <c r="HW25" i="12"/>
  <c r="HJ190" i="12"/>
  <c r="HL153" i="12" l="1"/>
  <c r="HL149" i="12"/>
  <c r="HL156" i="12" s="1"/>
  <c r="HL157" i="12" s="1"/>
  <c r="HL152" i="12"/>
  <c r="HL150" i="12"/>
  <c r="HL151" i="12"/>
  <c r="HY19" i="12"/>
  <c r="HX19" i="12"/>
  <c r="HX23" i="12"/>
  <c r="HY23" i="12"/>
  <c r="HY20" i="12"/>
  <c r="HX20" i="12"/>
  <c r="HY24" i="12"/>
  <c r="HX24" i="12"/>
  <c r="HY21" i="12"/>
  <c r="HX21" i="12"/>
  <c r="HY22" i="12"/>
  <c r="HX22" i="12"/>
  <c r="ID19" i="12"/>
  <c r="ID20" i="12"/>
  <c r="ID21" i="12"/>
  <c r="ID22" i="12"/>
  <c r="ID23" i="12"/>
  <c r="ID24" i="12"/>
  <c r="ID25" i="12"/>
  <c r="HL158" i="12" l="1"/>
  <c r="HZ23" i="12"/>
  <c r="HZ19" i="12"/>
  <c r="HZ26" i="12" s="1"/>
  <c r="HZ22" i="12"/>
  <c r="HZ20" i="12"/>
  <c r="IB20" i="12"/>
  <c r="IC20" i="12"/>
  <c r="IC24" i="12"/>
  <c r="IB24" i="12"/>
  <c r="IC19" i="12"/>
  <c r="IB19" i="12"/>
  <c r="HZ21" i="12"/>
  <c r="HZ24" i="12"/>
  <c r="IC21" i="12"/>
  <c r="IB21" i="12"/>
  <c r="IC23" i="12"/>
  <c r="IB23" i="12"/>
  <c r="IC22" i="12"/>
  <c r="IB22" i="12"/>
  <c r="ID32" i="12"/>
  <c r="ID33" i="12"/>
  <c r="ID34" i="12"/>
  <c r="ID35" i="12"/>
  <c r="ID36" i="12"/>
  <c r="ID37" i="12"/>
  <c r="ID38" i="12"/>
  <c r="HW32" i="12"/>
  <c r="HW33" i="12"/>
  <c r="HW34" i="12"/>
  <c r="HW35" i="12"/>
  <c r="HW36" i="12"/>
  <c r="HW37" i="12"/>
  <c r="HW38" i="12"/>
  <c r="IA22" i="12" l="1"/>
  <c r="IA24" i="12"/>
  <c r="IA19" i="12"/>
  <c r="IA26" i="12" s="1"/>
  <c r="IA27" i="12" s="1"/>
  <c r="IA20" i="12"/>
  <c r="HX34" i="12"/>
  <c r="HY34" i="12"/>
  <c r="IC34" i="12"/>
  <c r="IB34" i="12"/>
  <c r="IC32" i="12"/>
  <c r="IB32" i="12"/>
  <c r="IC37" i="12"/>
  <c r="IB37" i="12"/>
  <c r="IA23" i="12"/>
  <c r="HY35" i="12"/>
  <c r="HX35" i="12"/>
  <c r="HY33" i="12"/>
  <c r="HX33" i="12"/>
  <c r="IC33" i="12"/>
  <c r="IB33" i="12"/>
  <c r="HY32" i="12"/>
  <c r="HX32" i="12"/>
  <c r="HY37" i="12"/>
  <c r="HX37" i="12"/>
  <c r="IB36" i="12"/>
  <c r="IC36" i="12"/>
  <c r="HY36" i="12"/>
  <c r="HX36" i="12"/>
  <c r="IC35" i="12"/>
  <c r="IB35" i="12"/>
  <c r="IA21" i="12"/>
  <c r="HW45" i="12"/>
  <c r="HW46" i="12"/>
  <c r="HW47" i="12"/>
  <c r="HW48" i="12"/>
  <c r="HW49" i="12"/>
  <c r="HW50" i="12"/>
  <c r="HW51" i="12"/>
  <c r="HW77" i="12"/>
  <c r="IA33" i="12" l="1"/>
  <c r="IA32" i="12"/>
  <c r="IA39" i="12" s="1"/>
  <c r="IA28" i="12"/>
  <c r="IA37" i="12"/>
  <c r="IA35" i="12"/>
  <c r="HZ34" i="12"/>
  <c r="HZ37" i="12"/>
  <c r="IA34" i="12"/>
  <c r="HZ32" i="12"/>
  <c r="HZ39" i="12" s="1"/>
  <c r="HX50" i="12"/>
  <c r="HY50" i="12"/>
  <c r="HY48" i="12"/>
  <c r="HX48" i="12"/>
  <c r="HZ35" i="12"/>
  <c r="HY47" i="12"/>
  <c r="HX47" i="12"/>
  <c r="HY46" i="12"/>
  <c r="HX46" i="12"/>
  <c r="HZ36" i="12"/>
  <c r="HZ33" i="12"/>
  <c r="HY49" i="12"/>
  <c r="HX49" i="12"/>
  <c r="HX45" i="12"/>
  <c r="HY45" i="12"/>
  <c r="IA36" i="12"/>
  <c r="ID45" i="12"/>
  <c r="ID46" i="12"/>
  <c r="ID47" i="12"/>
  <c r="ID48" i="12"/>
  <c r="ID49" i="12"/>
  <c r="ID50" i="12"/>
  <c r="ID51" i="12"/>
  <c r="ID77" i="12"/>
  <c r="HZ47" i="12" l="1"/>
  <c r="HZ49" i="12"/>
  <c r="HZ50" i="12"/>
  <c r="IB47" i="12"/>
  <c r="IC47" i="12"/>
  <c r="IC46" i="12"/>
  <c r="IB46" i="12"/>
  <c r="HZ46" i="12"/>
  <c r="IC45" i="12"/>
  <c r="IB45" i="12"/>
  <c r="HZ45" i="12"/>
  <c r="HZ52" i="12" s="1"/>
  <c r="HZ48" i="12"/>
  <c r="IC50" i="12"/>
  <c r="IB50" i="12"/>
  <c r="IC49" i="12"/>
  <c r="IB49" i="12"/>
  <c r="IC48" i="12"/>
  <c r="IB48" i="12"/>
  <c r="IA41" i="12"/>
  <c r="IA40" i="12"/>
  <c r="HW58" i="12"/>
  <c r="HW59" i="12"/>
  <c r="HW60" i="12"/>
  <c r="HW61" i="12"/>
  <c r="HW62" i="12"/>
  <c r="HW63" i="12"/>
  <c r="HW64" i="12"/>
  <c r="HW90" i="12"/>
  <c r="ID58" i="12"/>
  <c r="ID59" i="12"/>
  <c r="ID60" i="12"/>
  <c r="ID61" i="12"/>
  <c r="ID62" i="12"/>
  <c r="ID63" i="12"/>
  <c r="ID64" i="12"/>
  <c r="ID90" i="12"/>
  <c r="IA49" i="12" l="1"/>
  <c r="IA46" i="12"/>
  <c r="IA45" i="12"/>
  <c r="IA52" i="12" s="1"/>
  <c r="IA54" i="12" s="1"/>
  <c r="IA48" i="12"/>
  <c r="IA50" i="12"/>
  <c r="IA47" i="12"/>
  <c r="HX61" i="12"/>
  <c r="HY61" i="12"/>
  <c r="IC61" i="12"/>
  <c r="IB61" i="12"/>
  <c r="HY60" i="12"/>
  <c r="HX60" i="12"/>
  <c r="IC60" i="12"/>
  <c r="IB60" i="12"/>
  <c r="HY59" i="12"/>
  <c r="HX59" i="12"/>
  <c r="IC62" i="12"/>
  <c r="IB62" i="12"/>
  <c r="IC59" i="12"/>
  <c r="IB59" i="12"/>
  <c r="IB58" i="12"/>
  <c r="IC58" i="12"/>
  <c r="HY63" i="12"/>
  <c r="HX63" i="12"/>
  <c r="HY58" i="12"/>
  <c r="HX58" i="12"/>
  <c r="IB63" i="12"/>
  <c r="IC63" i="12"/>
  <c r="HY62" i="12"/>
  <c r="HX62" i="12"/>
  <c r="ID71" i="12"/>
  <c r="ID73" i="12"/>
  <c r="ID74" i="12"/>
  <c r="ID75" i="12"/>
  <c r="ID76" i="12"/>
  <c r="ID103" i="12"/>
  <c r="ID142" i="12"/>
  <c r="HW71" i="12"/>
  <c r="HW72" i="12"/>
  <c r="HW73" i="12"/>
  <c r="HW74" i="12"/>
  <c r="HW75" i="12"/>
  <c r="HW76" i="12"/>
  <c r="HW103" i="12"/>
  <c r="HW142" i="12"/>
  <c r="IA59" i="12" l="1"/>
  <c r="IA53" i="12"/>
  <c r="IA61" i="12"/>
  <c r="IA60" i="12"/>
  <c r="IA62" i="12"/>
  <c r="HZ61" i="12"/>
  <c r="HZ63" i="12"/>
  <c r="HZ59" i="12"/>
  <c r="IC73" i="12"/>
  <c r="IB73" i="12"/>
  <c r="HY76" i="12"/>
  <c r="HX76" i="12"/>
  <c r="IC71" i="12"/>
  <c r="IB71" i="12"/>
  <c r="IB74" i="12"/>
  <c r="IC74" i="12"/>
  <c r="HX72" i="12"/>
  <c r="HY72" i="12"/>
  <c r="IA63" i="12"/>
  <c r="HY75" i="12"/>
  <c r="HX75" i="12"/>
  <c r="HY73" i="12"/>
  <c r="HX73" i="12"/>
  <c r="IA58" i="12"/>
  <c r="IA65" i="12" s="1"/>
  <c r="IC76" i="12"/>
  <c r="IB76" i="12"/>
  <c r="HY74" i="12"/>
  <c r="HX74" i="12"/>
  <c r="HY71" i="12"/>
  <c r="HX71" i="12"/>
  <c r="HZ62" i="12"/>
  <c r="HZ60" i="12"/>
  <c r="IC75" i="12"/>
  <c r="IB75" i="12"/>
  <c r="HZ58" i="12"/>
  <c r="HZ65" i="12" s="1"/>
  <c r="HW84" i="12"/>
  <c r="HW85" i="12"/>
  <c r="HW86" i="12"/>
  <c r="HW87" i="12"/>
  <c r="HW88" i="12"/>
  <c r="HW89" i="12"/>
  <c r="HW116" i="12"/>
  <c r="HW155" i="12"/>
  <c r="IA76" i="12" l="1"/>
  <c r="IA71" i="12"/>
  <c r="IA78" i="12" s="1"/>
  <c r="HZ72" i="12"/>
  <c r="IA73" i="12"/>
  <c r="IA74" i="12"/>
  <c r="HZ73" i="12"/>
  <c r="HX88" i="12"/>
  <c r="HY88" i="12"/>
  <c r="HY89" i="12"/>
  <c r="HX89" i="12"/>
  <c r="HZ75" i="12"/>
  <c r="HY87" i="12"/>
  <c r="HX87" i="12"/>
  <c r="HZ71" i="12"/>
  <c r="HZ78" i="12" s="1"/>
  <c r="HZ76" i="12"/>
  <c r="HY85" i="12"/>
  <c r="HX85" i="12"/>
  <c r="HZ74" i="12"/>
  <c r="HY84" i="12"/>
  <c r="HX84" i="12"/>
  <c r="IA75" i="12"/>
  <c r="HY86" i="12"/>
  <c r="HX86" i="12"/>
  <c r="IA67" i="12"/>
  <c r="IA66" i="12"/>
  <c r="ID84" i="12"/>
  <c r="ID85" i="12"/>
  <c r="ID86" i="12"/>
  <c r="ID87" i="12"/>
  <c r="ID88" i="12"/>
  <c r="ID89" i="12"/>
  <c r="ID116" i="12"/>
  <c r="ID155" i="12"/>
  <c r="HZ88" i="12" l="1"/>
  <c r="HZ87" i="12"/>
  <c r="IA80" i="12"/>
  <c r="IA79" i="12"/>
  <c r="IC89" i="12"/>
  <c r="IB89" i="12"/>
  <c r="IC86" i="12"/>
  <c r="IB86" i="12"/>
  <c r="IC88" i="12"/>
  <c r="IB88" i="12"/>
  <c r="HZ84" i="12"/>
  <c r="HZ91" i="12" s="1"/>
  <c r="IC84" i="12"/>
  <c r="IB84" i="12"/>
  <c r="HZ85" i="12"/>
  <c r="HZ86" i="12"/>
  <c r="IC87" i="12"/>
  <c r="IB87" i="12"/>
  <c r="HZ89" i="12"/>
  <c r="IB85" i="12"/>
  <c r="IC85" i="12"/>
  <c r="HW97" i="12"/>
  <c r="HW98" i="12"/>
  <c r="HW99" i="12"/>
  <c r="HW100" i="12"/>
  <c r="HW101" i="12"/>
  <c r="HW102" i="12"/>
  <c r="HW129" i="12"/>
  <c r="IA87" i="12" l="1"/>
  <c r="IA86" i="12"/>
  <c r="IA88" i="12"/>
  <c r="HY98" i="12"/>
  <c r="HX98" i="12"/>
  <c r="HY102" i="12"/>
  <c r="HX102" i="12"/>
  <c r="IA89" i="12"/>
  <c r="HY101" i="12"/>
  <c r="HX101" i="12"/>
  <c r="HY97" i="12"/>
  <c r="HX97" i="12"/>
  <c r="IA85" i="12"/>
  <c r="HY100" i="12"/>
  <c r="HX100" i="12"/>
  <c r="HX99" i="12"/>
  <c r="HY99" i="12"/>
  <c r="IA84" i="12"/>
  <c r="IA91" i="12" s="1"/>
  <c r="IA93" i="12" s="1"/>
  <c r="ID97" i="12"/>
  <c r="ID98" i="12"/>
  <c r="ID99" i="12"/>
  <c r="ID100" i="12"/>
  <c r="ID101" i="12"/>
  <c r="ID102" i="12"/>
  <c r="ID129" i="12"/>
  <c r="HZ102" i="12" l="1"/>
  <c r="HZ98" i="12"/>
  <c r="HZ97" i="12"/>
  <c r="HZ104" i="12" s="1"/>
  <c r="IC99" i="12"/>
  <c r="IB99" i="12"/>
  <c r="IC98" i="12"/>
  <c r="IB98" i="12"/>
  <c r="IC102" i="12"/>
  <c r="IB102" i="12"/>
  <c r="HZ100" i="12"/>
  <c r="IB101" i="12"/>
  <c r="IC101" i="12"/>
  <c r="IC97" i="12"/>
  <c r="IB97" i="12"/>
  <c r="HZ101" i="12"/>
  <c r="IA92" i="12"/>
  <c r="HZ99" i="12"/>
  <c r="IC100" i="12"/>
  <c r="IB100" i="12"/>
  <c r="HW110" i="12"/>
  <c r="HW111" i="12"/>
  <c r="HW112" i="12"/>
  <c r="HW113" i="12"/>
  <c r="HW114" i="12"/>
  <c r="HW115" i="12"/>
  <c r="HW141" i="12"/>
  <c r="IA99" i="12" l="1"/>
  <c r="IA102" i="12"/>
  <c r="IA101" i="12"/>
  <c r="IA98" i="12"/>
  <c r="HY111" i="12"/>
  <c r="HX111" i="12"/>
  <c r="HX115" i="12"/>
  <c r="HY115" i="12"/>
  <c r="IA100" i="12"/>
  <c r="HY114" i="12"/>
  <c r="HX114" i="12"/>
  <c r="IA97" i="12"/>
  <c r="IA104" i="12" s="1"/>
  <c r="HX110" i="12"/>
  <c r="HY110" i="12"/>
  <c r="HY113" i="12"/>
  <c r="HX113" i="12"/>
  <c r="HY141" i="12"/>
  <c r="HX141" i="12"/>
  <c r="HY112" i="12"/>
  <c r="HX112" i="12"/>
  <c r="ID110" i="12"/>
  <c r="ID111" i="12"/>
  <c r="ID112" i="12"/>
  <c r="ID113" i="12"/>
  <c r="ID114" i="12"/>
  <c r="ID115" i="12"/>
  <c r="ID141" i="12"/>
  <c r="HZ115" i="12" l="1"/>
  <c r="IB112" i="12"/>
  <c r="IC112" i="12"/>
  <c r="IA106" i="12"/>
  <c r="IA105" i="12"/>
  <c r="HZ112" i="12"/>
  <c r="HZ110" i="12"/>
  <c r="HZ117" i="12" s="1"/>
  <c r="IC141" i="12"/>
  <c r="IB141" i="12"/>
  <c r="HZ141" i="12"/>
  <c r="IC110" i="12"/>
  <c r="IB110" i="12"/>
  <c r="IC115" i="12"/>
  <c r="IB115" i="12"/>
  <c r="IC113" i="12"/>
  <c r="IB113" i="12"/>
  <c r="IC111" i="12"/>
  <c r="IB111" i="12"/>
  <c r="HZ114" i="12"/>
  <c r="IC114" i="12"/>
  <c r="IB114" i="12"/>
  <c r="HZ113" i="12"/>
  <c r="HZ111" i="12"/>
  <c r="HW123" i="12"/>
  <c r="HW124" i="12"/>
  <c r="HW125" i="12"/>
  <c r="HW126" i="12"/>
  <c r="HW127" i="12"/>
  <c r="HW128" i="12"/>
  <c r="HW154" i="12"/>
  <c r="IA115" i="12" l="1"/>
  <c r="IA141" i="12"/>
  <c r="IA113" i="12"/>
  <c r="IA111" i="12"/>
  <c r="IA114" i="12"/>
  <c r="HY128" i="12"/>
  <c r="HX128" i="12"/>
  <c r="HY154" i="12"/>
  <c r="HX154" i="12"/>
  <c r="HX126" i="12"/>
  <c r="HY126" i="12"/>
  <c r="HY124" i="12"/>
  <c r="HX124" i="12"/>
  <c r="HY127" i="12"/>
  <c r="HX127" i="12"/>
  <c r="HY125" i="12"/>
  <c r="HX125" i="12"/>
  <c r="HY123" i="12"/>
  <c r="HX123" i="12"/>
  <c r="IA110" i="12"/>
  <c r="IA117" i="12" s="1"/>
  <c r="IA118" i="12" s="1"/>
  <c r="IA112" i="12"/>
  <c r="ID123" i="12"/>
  <c r="ID124" i="12"/>
  <c r="ID125" i="12"/>
  <c r="ID126" i="12"/>
  <c r="ID127" i="12"/>
  <c r="ID128" i="12"/>
  <c r="ID154" i="12"/>
  <c r="HZ126" i="12" l="1"/>
  <c r="HZ127" i="12"/>
  <c r="HZ124" i="12"/>
  <c r="HZ123" i="12"/>
  <c r="HZ130" i="12" s="1"/>
  <c r="HZ128" i="12"/>
  <c r="IA119" i="12"/>
  <c r="IC154" i="12"/>
  <c r="IB154" i="12"/>
  <c r="IB123" i="12"/>
  <c r="IC123" i="12"/>
  <c r="IB128" i="12"/>
  <c r="IC128" i="12"/>
  <c r="HZ125" i="12"/>
  <c r="IC126" i="12"/>
  <c r="IB126" i="12"/>
  <c r="IC124" i="12"/>
  <c r="IB124" i="12"/>
  <c r="IC127" i="12"/>
  <c r="IB127" i="12"/>
  <c r="HZ154" i="12"/>
  <c r="IC125" i="12"/>
  <c r="IB125" i="12"/>
  <c r="HW136" i="12"/>
  <c r="HW137" i="12"/>
  <c r="HW138" i="12"/>
  <c r="HW139" i="12"/>
  <c r="HW140" i="12"/>
  <c r="IA126" i="12" l="1"/>
  <c r="IA127" i="12"/>
  <c r="IA154" i="12"/>
  <c r="IA125" i="12"/>
  <c r="IA123" i="12"/>
  <c r="IA130" i="12" s="1"/>
  <c r="IA132" i="12" s="1"/>
  <c r="HY140" i="12"/>
  <c r="HX140" i="12"/>
  <c r="IA124" i="12"/>
  <c r="HY139" i="12"/>
  <c r="HX139" i="12"/>
  <c r="HY138" i="12"/>
  <c r="HX138" i="12"/>
  <c r="HY136" i="12"/>
  <c r="HX136" i="12"/>
  <c r="IA128" i="12"/>
  <c r="HX137" i="12"/>
  <c r="HY137" i="12"/>
  <c r="ID136" i="12"/>
  <c r="ID137" i="12"/>
  <c r="ID138" i="12"/>
  <c r="ID139" i="12"/>
  <c r="ID140" i="12"/>
  <c r="HZ137" i="12" l="1"/>
  <c r="IA131" i="12"/>
  <c r="HZ139" i="12"/>
  <c r="IC138" i="12"/>
  <c r="IB138" i="12"/>
  <c r="IB139" i="12"/>
  <c r="IC139" i="12"/>
  <c r="HZ136" i="12"/>
  <c r="HZ143" i="12" s="1"/>
  <c r="IC136" i="12"/>
  <c r="IB136" i="12"/>
  <c r="IC140" i="12"/>
  <c r="IB140" i="12"/>
  <c r="HZ138" i="12"/>
  <c r="IC137" i="12"/>
  <c r="IB137" i="12"/>
  <c r="HZ140" i="12"/>
  <c r="HW149" i="12"/>
  <c r="HW150" i="12"/>
  <c r="HW151" i="12"/>
  <c r="HW152" i="12"/>
  <c r="HW153" i="12"/>
  <c r="IA138" i="12" l="1"/>
  <c r="IA136" i="12"/>
  <c r="IA143" i="12" s="1"/>
  <c r="IA145" i="12" s="1"/>
  <c r="IA140" i="12"/>
  <c r="IA137" i="12"/>
  <c r="HY151" i="12"/>
  <c r="HX151" i="12"/>
  <c r="HY152" i="12"/>
  <c r="HX152" i="12"/>
  <c r="HX153" i="12"/>
  <c r="HY153" i="12"/>
  <c r="HY149" i="12"/>
  <c r="HX149" i="12"/>
  <c r="HY150" i="12"/>
  <c r="HX150" i="12"/>
  <c r="IA139" i="12"/>
  <c r="ID149" i="12"/>
  <c r="ID150" i="12"/>
  <c r="ID151" i="12"/>
  <c r="ID152" i="12"/>
  <c r="ID153" i="12"/>
  <c r="IA144" i="12" l="1"/>
  <c r="HZ153" i="12"/>
  <c r="HZ150" i="12"/>
  <c r="HZ151" i="12"/>
  <c r="IC149" i="12"/>
  <c r="IB149" i="12"/>
  <c r="HZ149" i="12"/>
  <c r="HZ156" i="12" s="1"/>
  <c r="IC153" i="12"/>
  <c r="IB153" i="12"/>
  <c r="IC152" i="12"/>
  <c r="IB152" i="12"/>
  <c r="IC151" i="12"/>
  <c r="IB151" i="12"/>
  <c r="IB150" i="12"/>
  <c r="IC150" i="12"/>
  <c r="HZ152" i="12"/>
  <c r="IL19" i="12"/>
  <c r="IL20" i="12"/>
  <c r="IL21" i="12"/>
  <c r="IL22" i="12"/>
  <c r="IL23" i="12"/>
  <c r="IL24" i="12"/>
  <c r="IL25" i="12"/>
  <c r="IA152" i="12" l="1"/>
  <c r="IA149" i="12"/>
  <c r="IA156" i="12" s="1"/>
  <c r="IA158" i="12" s="1"/>
  <c r="IA150" i="12"/>
  <c r="IA151" i="12"/>
  <c r="IN19" i="12"/>
  <c r="IM19" i="12"/>
  <c r="IM23" i="12"/>
  <c r="IN23" i="12"/>
  <c r="IN21" i="12"/>
  <c r="IM21" i="12"/>
  <c r="IN24" i="12"/>
  <c r="IM24" i="12"/>
  <c r="IN22" i="12"/>
  <c r="IM22" i="12"/>
  <c r="IN20" i="12"/>
  <c r="IM20" i="12"/>
  <c r="IA153" i="12"/>
  <c r="IS19" i="12"/>
  <c r="IS20" i="12"/>
  <c r="IS21" i="12"/>
  <c r="IS22" i="12"/>
  <c r="IS23" i="12"/>
  <c r="IS24" i="12"/>
  <c r="IS25" i="12"/>
  <c r="IO23" i="12" l="1"/>
  <c r="IA157" i="12"/>
  <c r="IR23" i="12"/>
  <c r="IQ23" i="12"/>
  <c r="IO21" i="12"/>
  <c r="IR22" i="12"/>
  <c r="IQ22" i="12"/>
  <c r="IQ20" i="12"/>
  <c r="IR20" i="12"/>
  <c r="IO22" i="12"/>
  <c r="IR21" i="12"/>
  <c r="IQ21" i="12"/>
  <c r="IO24" i="12"/>
  <c r="IR19" i="12"/>
  <c r="IQ19" i="12"/>
  <c r="IR24" i="12"/>
  <c r="IQ24" i="12"/>
  <c r="IO20" i="12"/>
  <c r="IO19" i="12"/>
  <c r="IO26" i="12" s="1"/>
  <c r="IL32" i="12"/>
  <c r="IL33" i="12"/>
  <c r="IL34" i="12"/>
  <c r="IL35" i="12"/>
  <c r="IL36" i="12"/>
  <c r="IL37" i="12"/>
  <c r="IL38" i="12"/>
  <c r="IP21" i="12" l="1"/>
  <c r="IP23" i="12"/>
  <c r="IP19" i="12"/>
  <c r="IP26" i="12" s="1"/>
  <c r="IP28" i="12" s="1"/>
  <c r="IP24" i="12"/>
  <c r="IP22" i="12"/>
  <c r="IM34" i="12"/>
  <c r="IN34" i="12"/>
  <c r="IN33" i="12"/>
  <c r="IM33" i="12"/>
  <c r="IP20" i="12"/>
  <c r="IN37" i="12"/>
  <c r="IM37" i="12"/>
  <c r="IN32" i="12"/>
  <c r="IM32" i="12"/>
  <c r="IN36" i="12"/>
  <c r="IM36" i="12"/>
  <c r="IN35" i="12"/>
  <c r="IM35" i="12"/>
  <c r="IS32" i="12"/>
  <c r="IS33" i="12"/>
  <c r="IS34" i="12"/>
  <c r="IS35" i="12"/>
  <c r="IS36" i="12"/>
  <c r="IS37" i="12"/>
  <c r="IS38" i="12"/>
  <c r="IP27" i="12" l="1"/>
  <c r="IO35" i="12"/>
  <c r="IO34" i="12"/>
  <c r="IO33" i="12"/>
  <c r="IQ36" i="12"/>
  <c r="IR36" i="12"/>
  <c r="IR35" i="12"/>
  <c r="IQ35" i="12"/>
  <c r="IR34" i="12"/>
  <c r="IQ34" i="12"/>
  <c r="IO32" i="12"/>
  <c r="IO39" i="12" s="1"/>
  <c r="IR33" i="12"/>
  <c r="IQ33" i="12"/>
  <c r="IR32" i="12"/>
  <c r="IQ32" i="12"/>
  <c r="IO37" i="12"/>
  <c r="IO36" i="12"/>
  <c r="IR37" i="12"/>
  <c r="IQ37" i="12"/>
  <c r="IS45" i="12"/>
  <c r="IS46" i="12"/>
  <c r="IS47" i="12"/>
  <c r="IS48" i="12"/>
  <c r="IS49" i="12"/>
  <c r="IS50" i="12"/>
  <c r="IS51" i="12"/>
  <c r="IS77" i="12"/>
  <c r="IL45" i="12"/>
  <c r="IL47" i="12"/>
  <c r="IL48" i="12"/>
  <c r="IL49" i="12"/>
  <c r="IL50" i="12"/>
  <c r="IL51" i="12"/>
  <c r="IL77" i="12"/>
  <c r="IP33" i="12" l="1"/>
  <c r="IP34" i="12"/>
  <c r="IP32" i="12"/>
  <c r="IP39" i="12" s="1"/>
  <c r="IP41" i="12" s="1"/>
  <c r="IP36" i="12"/>
  <c r="IQ47" i="12"/>
  <c r="IR47" i="12"/>
  <c r="IR45" i="12"/>
  <c r="IQ45" i="12"/>
  <c r="IN49" i="12"/>
  <c r="IM49" i="12"/>
  <c r="IN48" i="12"/>
  <c r="IM48" i="12"/>
  <c r="IN47" i="12"/>
  <c r="IM47" i="12"/>
  <c r="IM45" i="12"/>
  <c r="IN45" i="12"/>
  <c r="IP37" i="12"/>
  <c r="IR48" i="12"/>
  <c r="IQ48" i="12"/>
  <c r="IR46" i="12"/>
  <c r="IQ46" i="12"/>
  <c r="IP35" i="12"/>
  <c r="IR50" i="12"/>
  <c r="IQ50" i="12"/>
  <c r="IM50" i="12"/>
  <c r="IN50" i="12"/>
  <c r="IR49" i="12"/>
  <c r="IQ49" i="12"/>
  <c r="IL58" i="12"/>
  <c r="IL59" i="12"/>
  <c r="IL60" i="12"/>
  <c r="IL61" i="12"/>
  <c r="IL62" i="12"/>
  <c r="IL63" i="12"/>
  <c r="IL64" i="12"/>
  <c r="IL90" i="12"/>
  <c r="IP48" i="12" l="1"/>
  <c r="IP40" i="12"/>
  <c r="IP46" i="12"/>
  <c r="IP50" i="12"/>
  <c r="IO45" i="12"/>
  <c r="IO52" i="12" s="1"/>
  <c r="IO50" i="12"/>
  <c r="IP45" i="12"/>
  <c r="IP52" i="12" s="1"/>
  <c r="IO48" i="12"/>
  <c r="IP49" i="12"/>
  <c r="IO49" i="12"/>
  <c r="IN62" i="12"/>
  <c r="IM62" i="12"/>
  <c r="IN59" i="12"/>
  <c r="IM59" i="12"/>
  <c r="IO47" i="12"/>
  <c r="IN63" i="12"/>
  <c r="IM63" i="12"/>
  <c r="IN58" i="12"/>
  <c r="IM58" i="12"/>
  <c r="IM61" i="12"/>
  <c r="IN61" i="12"/>
  <c r="IN60" i="12"/>
  <c r="IM60" i="12"/>
  <c r="IP47" i="12"/>
  <c r="IS58" i="12"/>
  <c r="IS59" i="12"/>
  <c r="IS60" i="12"/>
  <c r="IS61" i="12"/>
  <c r="IS62" i="12"/>
  <c r="IS63" i="12"/>
  <c r="IS64" i="12"/>
  <c r="IS90" i="12"/>
  <c r="IO61" i="12" l="1"/>
  <c r="IP54" i="12"/>
  <c r="IP53" i="12"/>
  <c r="IO63" i="12"/>
  <c r="IQ58" i="12"/>
  <c r="IR58" i="12"/>
  <c r="IO60" i="12"/>
  <c r="IR59" i="12"/>
  <c r="IQ59" i="12"/>
  <c r="IQ63" i="12"/>
  <c r="IR63" i="12"/>
  <c r="IO59" i="12"/>
  <c r="IR61" i="12"/>
  <c r="IQ61" i="12"/>
  <c r="IO62" i="12"/>
  <c r="IR62" i="12"/>
  <c r="IQ62" i="12"/>
  <c r="IR60" i="12"/>
  <c r="IQ60" i="12"/>
  <c r="IO58" i="12"/>
  <c r="IO65" i="12" s="1"/>
  <c r="IL71" i="12"/>
  <c r="IL72" i="12"/>
  <c r="IL73" i="12"/>
  <c r="IL74" i="12"/>
  <c r="IL75" i="12"/>
  <c r="IL76" i="12"/>
  <c r="IL103" i="12"/>
  <c r="IL142" i="12"/>
  <c r="IP62" i="12" l="1"/>
  <c r="IP59" i="12"/>
  <c r="IP60" i="12"/>
  <c r="IP61" i="12"/>
  <c r="IP63" i="12"/>
  <c r="IN73" i="12"/>
  <c r="IM73" i="12"/>
  <c r="IN71" i="12"/>
  <c r="IM71" i="12"/>
  <c r="IN74" i="12"/>
  <c r="IM74" i="12"/>
  <c r="IM72" i="12"/>
  <c r="IN72" i="12"/>
  <c r="IN76" i="12"/>
  <c r="IM76" i="12"/>
  <c r="IN75" i="12"/>
  <c r="IM75" i="12"/>
  <c r="IP58" i="12"/>
  <c r="IP65" i="12" s="1"/>
  <c r="IP67" i="12" s="1"/>
  <c r="IS71" i="12"/>
  <c r="IS72" i="12"/>
  <c r="IS73" i="12"/>
  <c r="IS74" i="12"/>
  <c r="IS75" i="12"/>
  <c r="IS76" i="12"/>
  <c r="IS103" i="12"/>
  <c r="IS142" i="12"/>
  <c r="IO72" i="12" l="1"/>
  <c r="IO74" i="12"/>
  <c r="IR73" i="12"/>
  <c r="IQ73" i="12"/>
  <c r="IO71" i="12"/>
  <c r="IO78" i="12" s="1"/>
  <c r="IR71" i="12"/>
  <c r="IQ71" i="12"/>
  <c r="IO75" i="12"/>
  <c r="IO73" i="12"/>
  <c r="IR72" i="12"/>
  <c r="IQ72" i="12"/>
  <c r="IR76" i="12"/>
  <c r="IQ76" i="12"/>
  <c r="IO76" i="12"/>
  <c r="IP66" i="12"/>
  <c r="IR75" i="12"/>
  <c r="IQ75" i="12"/>
  <c r="IQ74" i="12"/>
  <c r="IR74" i="12"/>
  <c r="IL84" i="12"/>
  <c r="IL85" i="12"/>
  <c r="IL86" i="12"/>
  <c r="IL87" i="12"/>
  <c r="IL88" i="12"/>
  <c r="IL89" i="12"/>
  <c r="IL116" i="12"/>
  <c r="IL155" i="12"/>
  <c r="IS84" i="12"/>
  <c r="IS85" i="12"/>
  <c r="IS86" i="12"/>
  <c r="IS87" i="12"/>
  <c r="IS88" i="12"/>
  <c r="IS89" i="12"/>
  <c r="IS116" i="12"/>
  <c r="IS155" i="12"/>
  <c r="IP73" i="12" l="1"/>
  <c r="IP72" i="12"/>
  <c r="IP74" i="12"/>
  <c r="IR87" i="12"/>
  <c r="IQ87" i="12"/>
  <c r="IN86" i="12"/>
  <c r="IM86" i="12"/>
  <c r="IR84" i="12"/>
  <c r="IQ84" i="12"/>
  <c r="IP75" i="12"/>
  <c r="IP71" i="12"/>
  <c r="IP78" i="12" s="1"/>
  <c r="IP80" i="12" s="1"/>
  <c r="IN84" i="12"/>
  <c r="IM84" i="12"/>
  <c r="IN89" i="12"/>
  <c r="IM89" i="12"/>
  <c r="IN85" i="12"/>
  <c r="IM85" i="12"/>
  <c r="IQ85" i="12"/>
  <c r="IR85" i="12"/>
  <c r="IM88" i="12"/>
  <c r="IN88" i="12"/>
  <c r="IR88" i="12"/>
  <c r="IQ88" i="12"/>
  <c r="IR86" i="12"/>
  <c r="IQ86" i="12"/>
  <c r="IR89" i="12"/>
  <c r="IQ89" i="12"/>
  <c r="IN87" i="12"/>
  <c r="IM87" i="12"/>
  <c r="IP76" i="12"/>
  <c r="IL97" i="12"/>
  <c r="IL98" i="12"/>
  <c r="IL99" i="12"/>
  <c r="IL100" i="12"/>
  <c r="IL101" i="12"/>
  <c r="IL102" i="12"/>
  <c r="IL129" i="12"/>
  <c r="IP87" i="12" l="1"/>
  <c r="IP84" i="12"/>
  <c r="IP91" i="12" s="1"/>
  <c r="IO88" i="12"/>
  <c r="IP86" i="12"/>
  <c r="IP89" i="12"/>
  <c r="IP88" i="12"/>
  <c r="IN97" i="12"/>
  <c r="IM97" i="12"/>
  <c r="IO84" i="12"/>
  <c r="IO91" i="12" s="1"/>
  <c r="IO87" i="12"/>
  <c r="IP85" i="12"/>
  <c r="IN102" i="12"/>
  <c r="IM102" i="12"/>
  <c r="IO85" i="12"/>
  <c r="IN101" i="12"/>
  <c r="IM101" i="12"/>
  <c r="IP79" i="12"/>
  <c r="IN100" i="12"/>
  <c r="IM100" i="12"/>
  <c r="IO86" i="12"/>
  <c r="IM99" i="12"/>
  <c r="IN99" i="12"/>
  <c r="IN98" i="12"/>
  <c r="IM98" i="12"/>
  <c r="IO89" i="12"/>
  <c r="IS97" i="12"/>
  <c r="IS98" i="12"/>
  <c r="IS99" i="12"/>
  <c r="IS100" i="12"/>
  <c r="IS101" i="12"/>
  <c r="IS102" i="12"/>
  <c r="IS129" i="12"/>
  <c r="IO99" i="12" l="1"/>
  <c r="IO101" i="12"/>
  <c r="IO100" i="12"/>
  <c r="IQ101" i="12"/>
  <c r="IR101" i="12"/>
  <c r="IR97" i="12"/>
  <c r="IQ97" i="12"/>
  <c r="IO102" i="12"/>
  <c r="IR100" i="12"/>
  <c r="IQ100" i="12"/>
  <c r="IP93" i="12"/>
  <c r="IP92" i="12"/>
  <c r="IO98" i="12"/>
  <c r="IR99" i="12"/>
  <c r="IQ99" i="12"/>
  <c r="IR102" i="12"/>
  <c r="IQ102" i="12"/>
  <c r="IR98" i="12"/>
  <c r="IQ98" i="12"/>
  <c r="IO97" i="12"/>
  <c r="IO104" i="12" s="1"/>
  <c r="IL110" i="12"/>
  <c r="IL111" i="12"/>
  <c r="IL112" i="12"/>
  <c r="IL113" i="12"/>
  <c r="IL114" i="12"/>
  <c r="IL115" i="12"/>
  <c r="IL141" i="12"/>
  <c r="IP98" i="12" l="1"/>
  <c r="IP102" i="12"/>
  <c r="IP97" i="12"/>
  <c r="IP104" i="12" s="1"/>
  <c r="IP105" i="12" s="1"/>
  <c r="IP100" i="12"/>
  <c r="IP99" i="12"/>
  <c r="IN112" i="12"/>
  <c r="IM112" i="12"/>
  <c r="IN111" i="12"/>
  <c r="IM111" i="12"/>
  <c r="IN141" i="12"/>
  <c r="IM141" i="12"/>
  <c r="IN114" i="12"/>
  <c r="IM114" i="12"/>
  <c r="IM110" i="12"/>
  <c r="IN110" i="12"/>
  <c r="IM115" i="12"/>
  <c r="IN115" i="12"/>
  <c r="IN113" i="12"/>
  <c r="IM113" i="12"/>
  <c r="IP101" i="12"/>
  <c r="IS110" i="12"/>
  <c r="IS111" i="12"/>
  <c r="IS112" i="12"/>
  <c r="IS113" i="12"/>
  <c r="IS114" i="12"/>
  <c r="IS115" i="12"/>
  <c r="IS141" i="12"/>
  <c r="IP106" i="12" l="1"/>
  <c r="IO115" i="12"/>
  <c r="IO110" i="12"/>
  <c r="IO117" i="12" s="1"/>
  <c r="IR110" i="12"/>
  <c r="IQ110" i="12"/>
  <c r="IO114" i="12"/>
  <c r="IO113" i="12"/>
  <c r="IO141" i="12"/>
  <c r="IQ112" i="12"/>
  <c r="IR112" i="12"/>
  <c r="IR141" i="12"/>
  <c r="IQ141" i="12"/>
  <c r="IR111" i="12"/>
  <c r="IQ111" i="12"/>
  <c r="IR115" i="12"/>
  <c r="IQ115" i="12"/>
  <c r="IO111" i="12"/>
  <c r="IR114" i="12"/>
  <c r="IQ114" i="12"/>
  <c r="IR113" i="12"/>
  <c r="IQ113" i="12"/>
  <c r="IO112" i="12"/>
  <c r="IL123" i="12"/>
  <c r="IL124" i="12"/>
  <c r="IL125" i="12"/>
  <c r="IL126" i="12"/>
  <c r="IL127" i="12"/>
  <c r="IL128" i="12"/>
  <c r="IL154" i="12"/>
  <c r="IP110" i="12" l="1"/>
  <c r="IP117" i="12" s="1"/>
  <c r="IP119" i="12" s="1"/>
  <c r="IP111" i="12"/>
  <c r="IP114" i="12"/>
  <c r="IP141" i="12"/>
  <c r="IP115" i="12"/>
  <c r="IP113" i="12"/>
  <c r="IN128" i="12"/>
  <c r="IM128" i="12"/>
  <c r="IP112" i="12"/>
  <c r="IN124" i="12"/>
  <c r="IM124" i="12"/>
  <c r="IN127" i="12"/>
  <c r="IM127" i="12"/>
  <c r="IN125" i="12"/>
  <c r="IM125" i="12"/>
  <c r="IN154" i="12"/>
  <c r="IM154" i="12"/>
  <c r="IM126" i="12"/>
  <c r="IN126" i="12"/>
  <c r="IN123" i="12"/>
  <c r="IM123" i="12"/>
  <c r="IS123" i="12"/>
  <c r="IS124" i="12"/>
  <c r="IS125" i="12"/>
  <c r="IS126" i="12"/>
  <c r="IS127" i="12"/>
  <c r="IS128" i="12"/>
  <c r="IS154" i="12"/>
  <c r="IP118" i="12" l="1"/>
  <c r="IO154" i="12"/>
  <c r="IR125" i="12"/>
  <c r="IQ125" i="12"/>
  <c r="IR124" i="12"/>
  <c r="IQ124" i="12"/>
  <c r="IO127" i="12"/>
  <c r="IO123" i="12"/>
  <c r="IO130" i="12" s="1"/>
  <c r="IO124" i="12"/>
  <c r="IO126" i="12"/>
  <c r="IR127" i="12"/>
  <c r="IQ127" i="12"/>
  <c r="IO125" i="12"/>
  <c r="IR154" i="12"/>
  <c r="IQ154" i="12"/>
  <c r="IR126" i="12"/>
  <c r="IQ126" i="12"/>
  <c r="IQ123" i="12"/>
  <c r="IR123" i="12"/>
  <c r="IQ128" i="12"/>
  <c r="IR128" i="12"/>
  <c r="IO128" i="12"/>
  <c r="IL136" i="12"/>
  <c r="IL137" i="12"/>
  <c r="IL138" i="12"/>
  <c r="IL139" i="12"/>
  <c r="IL140" i="12"/>
  <c r="IP125" i="12" l="1"/>
  <c r="IP126" i="12"/>
  <c r="IP154" i="12"/>
  <c r="IP128" i="12"/>
  <c r="IP124" i="12"/>
  <c r="IP127" i="12"/>
  <c r="IP123" i="12"/>
  <c r="IP130" i="12" s="1"/>
  <c r="IP132" i="12" s="1"/>
  <c r="IN140" i="12"/>
  <c r="IM140" i="12"/>
  <c r="IN139" i="12"/>
  <c r="IM139" i="12"/>
  <c r="IN138" i="12"/>
  <c r="IM138" i="12"/>
  <c r="IM137" i="12"/>
  <c r="IN137" i="12"/>
  <c r="IN136" i="12"/>
  <c r="IM136" i="12"/>
  <c r="IS136" i="12"/>
  <c r="IS137" i="12"/>
  <c r="IS138" i="12"/>
  <c r="IS139" i="12"/>
  <c r="IS140" i="12"/>
  <c r="IO138" i="12" l="1"/>
  <c r="IO140" i="12"/>
  <c r="IR137" i="12"/>
  <c r="IQ137" i="12"/>
  <c r="IQ139" i="12"/>
  <c r="IR139" i="12"/>
  <c r="IR140" i="12"/>
  <c r="IQ140" i="12"/>
  <c r="IR138" i="12"/>
  <c r="IQ138" i="12"/>
  <c r="IO139" i="12"/>
  <c r="IO136" i="12"/>
  <c r="IO143" i="12" s="1"/>
  <c r="IO137" i="12"/>
  <c r="IP131" i="12"/>
  <c r="IR136" i="12"/>
  <c r="IQ136" i="12"/>
  <c r="IL149" i="12"/>
  <c r="IL150" i="12"/>
  <c r="IL151" i="12"/>
  <c r="IL152" i="12"/>
  <c r="IL153" i="12"/>
  <c r="IP138" i="12" l="1"/>
  <c r="IP136" i="12"/>
  <c r="IP143" i="12" s="1"/>
  <c r="IP144" i="12" s="1"/>
  <c r="IP140" i="12"/>
  <c r="IP137" i="12"/>
  <c r="IM153" i="12"/>
  <c r="IN153" i="12"/>
  <c r="IN152" i="12"/>
  <c r="IM152" i="12"/>
  <c r="IN151" i="12"/>
  <c r="IM151" i="12"/>
  <c r="IN150" i="12"/>
  <c r="IM150" i="12"/>
  <c r="IN149" i="12"/>
  <c r="IM149" i="12"/>
  <c r="IP139" i="12"/>
  <c r="IS149" i="12"/>
  <c r="IS150" i="12"/>
  <c r="IS151" i="12"/>
  <c r="IS152" i="12"/>
  <c r="IS153" i="12"/>
  <c r="IN190" i="12"/>
  <c r="IP145" i="12" l="1"/>
  <c r="IO153" i="12"/>
  <c r="IR152" i="12"/>
  <c r="IQ152" i="12"/>
  <c r="IR151" i="12"/>
  <c r="IQ151" i="12"/>
  <c r="IO152" i="12"/>
  <c r="IR153" i="12"/>
  <c r="IQ153" i="12"/>
  <c r="IR149" i="12"/>
  <c r="IQ149" i="12"/>
  <c r="IO150" i="12"/>
  <c r="IO151" i="12"/>
  <c r="IQ150" i="12"/>
  <c r="IR150" i="12"/>
  <c r="IO149" i="12"/>
  <c r="IO156" i="12" s="1"/>
  <c r="JA19" i="12"/>
  <c r="JA20" i="12"/>
  <c r="JA21" i="12"/>
  <c r="JA22" i="12"/>
  <c r="JA23" i="12"/>
  <c r="JA24" i="12"/>
  <c r="JA25" i="12"/>
  <c r="IP153" i="12" l="1"/>
  <c r="IP151" i="12"/>
  <c r="JC22" i="12"/>
  <c r="JB22" i="12"/>
  <c r="JC24" i="12"/>
  <c r="JB24" i="12"/>
  <c r="JC19" i="12"/>
  <c r="JB19" i="12"/>
  <c r="JC21" i="12"/>
  <c r="JB21" i="12"/>
  <c r="JC20" i="12"/>
  <c r="JB20" i="12"/>
  <c r="JB23" i="12"/>
  <c r="JC23" i="12"/>
  <c r="IP150" i="12"/>
  <c r="IP152" i="12"/>
  <c r="IP149" i="12"/>
  <c r="IP156" i="12" s="1"/>
  <c r="IP158" i="12" s="1"/>
  <c r="JH19" i="12"/>
  <c r="JH20" i="12"/>
  <c r="JH21" i="12"/>
  <c r="JH22" i="12"/>
  <c r="JH23" i="12"/>
  <c r="JH24" i="12"/>
  <c r="JH25" i="12"/>
  <c r="IP157" i="12" l="1"/>
  <c r="JD23" i="12"/>
  <c r="JD24" i="12"/>
  <c r="JD19" i="12"/>
  <c r="JD26" i="12" s="1"/>
  <c r="JG21" i="12"/>
  <c r="JF21" i="12"/>
  <c r="JF20" i="12"/>
  <c r="JG20" i="12"/>
  <c r="JG24" i="12"/>
  <c r="JF24" i="12"/>
  <c r="JD20" i="12"/>
  <c r="JD21" i="12"/>
  <c r="JG23" i="12"/>
  <c r="JF23" i="12"/>
  <c r="JG19" i="12"/>
  <c r="JF19" i="12"/>
  <c r="JG22" i="12"/>
  <c r="JF22" i="12"/>
  <c r="JD22" i="12"/>
  <c r="JA32" i="12"/>
  <c r="JA33" i="12"/>
  <c r="JA34" i="12"/>
  <c r="JA35" i="12"/>
  <c r="JA36" i="12"/>
  <c r="JA37" i="12"/>
  <c r="JA38" i="12"/>
  <c r="JH32" i="12"/>
  <c r="JH33" i="12"/>
  <c r="JH34" i="12"/>
  <c r="JH35" i="12"/>
  <c r="JH36" i="12"/>
  <c r="JH37" i="12"/>
  <c r="JH38" i="12"/>
  <c r="JE24" i="12" l="1"/>
  <c r="JE22" i="12"/>
  <c r="JE19" i="12"/>
  <c r="JE26" i="12" s="1"/>
  <c r="JE27" i="12" s="1"/>
  <c r="JE21" i="12"/>
  <c r="JF36" i="12"/>
  <c r="JG36" i="12"/>
  <c r="JB34" i="12"/>
  <c r="JC34" i="12"/>
  <c r="JG33" i="12"/>
  <c r="JF33" i="12"/>
  <c r="JE20" i="12"/>
  <c r="JG35" i="12"/>
  <c r="JF35" i="12"/>
  <c r="JC33" i="12"/>
  <c r="JB33" i="12"/>
  <c r="JG32" i="12"/>
  <c r="JF32" i="12"/>
  <c r="JC32" i="12"/>
  <c r="JB32" i="12"/>
  <c r="JC35" i="12"/>
  <c r="JB35" i="12"/>
  <c r="JG34" i="12"/>
  <c r="JF34" i="12"/>
  <c r="JC37" i="12"/>
  <c r="JB37" i="12"/>
  <c r="JG37" i="12"/>
  <c r="JF37" i="12"/>
  <c r="JC36" i="12"/>
  <c r="JB36" i="12"/>
  <c r="JE23" i="12"/>
  <c r="JA45" i="12"/>
  <c r="JA46" i="12"/>
  <c r="JA47" i="12"/>
  <c r="JA48" i="12"/>
  <c r="JA49" i="12"/>
  <c r="JA50" i="12"/>
  <c r="JA51" i="12"/>
  <c r="JA77" i="12"/>
  <c r="JE32" i="12" l="1"/>
  <c r="JE39" i="12" s="1"/>
  <c r="JE28" i="12"/>
  <c r="JD34" i="12"/>
  <c r="JE33" i="12"/>
  <c r="JE35" i="12"/>
  <c r="JE34" i="12"/>
  <c r="JD37" i="12"/>
  <c r="JD33" i="12"/>
  <c r="JB45" i="12"/>
  <c r="JC45" i="12"/>
  <c r="JD36" i="12"/>
  <c r="JD32" i="12"/>
  <c r="JD39" i="12" s="1"/>
  <c r="JC46" i="12"/>
  <c r="JB46" i="12"/>
  <c r="JC49" i="12"/>
  <c r="JB49" i="12"/>
  <c r="JD35" i="12"/>
  <c r="JB50" i="12"/>
  <c r="JC50" i="12"/>
  <c r="JE37" i="12"/>
  <c r="JC48" i="12"/>
  <c r="JB48" i="12"/>
  <c r="JC47" i="12"/>
  <c r="JB47" i="12"/>
  <c r="JE36" i="12"/>
  <c r="JH45" i="12"/>
  <c r="JH46" i="12"/>
  <c r="JH47" i="12"/>
  <c r="JH48" i="12"/>
  <c r="JH49" i="12"/>
  <c r="JH50" i="12"/>
  <c r="JH51" i="12"/>
  <c r="JH77" i="12"/>
  <c r="JD49" i="12" l="1"/>
  <c r="JD48" i="12"/>
  <c r="JD46" i="12"/>
  <c r="JF47" i="12"/>
  <c r="JG47" i="12"/>
  <c r="JG46" i="12"/>
  <c r="JF46" i="12"/>
  <c r="JD47" i="12"/>
  <c r="JG49" i="12"/>
  <c r="JF49" i="12"/>
  <c r="JD45" i="12"/>
  <c r="JD52" i="12" s="1"/>
  <c r="JG45" i="12"/>
  <c r="JF45" i="12"/>
  <c r="JE41" i="12"/>
  <c r="JE40" i="12"/>
  <c r="JG50" i="12"/>
  <c r="JF50" i="12"/>
  <c r="JG48" i="12"/>
  <c r="JF48" i="12"/>
  <c r="JD50" i="12"/>
  <c r="JA58" i="12"/>
  <c r="JA59" i="12"/>
  <c r="JA60" i="12"/>
  <c r="JA61" i="12"/>
  <c r="JA62" i="12"/>
  <c r="JA63" i="12"/>
  <c r="JA64" i="12"/>
  <c r="JA90" i="12"/>
  <c r="JE50" i="12" l="1"/>
  <c r="JE46" i="12"/>
  <c r="JE48" i="12"/>
  <c r="JC58" i="12"/>
  <c r="JB58" i="12"/>
  <c r="JE49" i="12"/>
  <c r="JC59" i="12"/>
  <c r="JB59" i="12"/>
  <c r="JC63" i="12"/>
  <c r="JB63" i="12"/>
  <c r="JB61" i="12"/>
  <c r="JC61" i="12"/>
  <c r="JE47" i="12"/>
  <c r="JC62" i="12"/>
  <c r="JB62" i="12"/>
  <c r="JC60" i="12"/>
  <c r="JB60" i="12"/>
  <c r="JE45" i="12"/>
  <c r="JE52" i="12" s="1"/>
  <c r="JE54" i="12" s="1"/>
  <c r="JH58" i="12"/>
  <c r="JH59" i="12"/>
  <c r="JH60" i="12"/>
  <c r="JH61" i="12"/>
  <c r="JH62" i="12"/>
  <c r="JH63" i="12"/>
  <c r="JH64" i="12"/>
  <c r="JH90" i="12"/>
  <c r="JD63" i="12" l="1"/>
  <c r="JD59" i="12"/>
  <c r="JD60" i="12"/>
  <c r="JG59" i="12"/>
  <c r="JF59" i="12"/>
  <c r="JF58" i="12"/>
  <c r="JG58" i="12"/>
  <c r="JE53" i="12"/>
  <c r="JD62" i="12"/>
  <c r="JG60" i="12"/>
  <c r="JF60" i="12"/>
  <c r="JF63" i="12"/>
  <c r="JG63" i="12"/>
  <c r="JG62" i="12"/>
  <c r="JF62" i="12"/>
  <c r="JG61" i="12"/>
  <c r="JF61" i="12"/>
  <c r="JD61" i="12"/>
  <c r="JD58" i="12"/>
  <c r="JD65" i="12" s="1"/>
  <c r="JA71" i="12"/>
  <c r="JA72" i="12"/>
  <c r="JA73" i="12"/>
  <c r="JA74" i="12"/>
  <c r="JA75" i="12"/>
  <c r="JA76" i="12"/>
  <c r="JA103" i="12"/>
  <c r="JA142" i="12"/>
  <c r="JE61" i="12" l="1"/>
  <c r="JE62" i="12"/>
  <c r="JE59" i="12"/>
  <c r="JE58" i="12"/>
  <c r="JE65" i="12" s="1"/>
  <c r="JE67" i="12" s="1"/>
  <c r="JC71" i="12"/>
  <c r="JB71" i="12"/>
  <c r="JC75" i="12"/>
  <c r="JB75" i="12"/>
  <c r="JB72" i="12"/>
  <c r="JC72" i="12"/>
  <c r="JE60" i="12"/>
  <c r="JC76" i="12"/>
  <c r="JB76" i="12"/>
  <c r="JC74" i="12"/>
  <c r="JB74" i="12"/>
  <c r="JC73" i="12"/>
  <c r="JB73" i="12"/>
  <c r="JE63" i="12"/>
  <c r="JH71" i="12"/>
  <c r="JH72" i="12"/>
  <c r="JH73" i="12"/>
  <c r="JH74" i="12"/>
  <c r="JH75" i="12"/>
  <c r="JH76" i="12"/>
  <c r="JH103" i="12"/>
  <c r="JH142" i="12"/>
  <c r="JE66" i="12" l="1"/>
  <c r="JD76" i="12"/>
  <c r="JG73" i="12"/>
  <c r="JF73" i="12"/>
  <c r="JG72" i="12"/>
  <c r="JF72" i="12"/>
  <c r="JD72" i="12"/>
  <c r="JF74" i="12"/>
  <c r="JG74" i="12"/>
  <c r="JD73" i="12"/>
  <c r="JG71" i="12"/>
  <c r="JF71" i="12"/>
  <c r="JD75" i="12"/>
  <c r="JD71" i="12"/>
  <c r="JD78" i="12" s="1"/>
  <c r="JG76" i="12"/>
  <c r="JF76" i="12"/>
  <c r="JD74" i="12"/>
  <c r="JG75" i="12"/>
  <c r="JF75" i="12"/>
  <c r="JA84" i="12"/>
  <c r="JA86" i="12"/>
  <c r="JA87" i="12"/>
  <c r="JA88" i="12"/>
  <c r="JA89" i="12"/>
  <c r="JA116" i="12"/>
  <c r="JA155" i="12"/>
  <c r="JE75" i="12" l="1"/>
  <c r="JE73" i="12"/>
  <c r="JE76" i="12"/>
  <c r="JE72" i="12"/>
  <c r="JE71" i="12"/>
  <c r="JE78" i="12" s="1"/>
  <c r="JE79" i="12" s="1"/>
  <c r="JC89" i="12"/>
  <c r="JB89" i="12"/>
  <c r="JC86" i="12"/>
  <c r="JB86" i="12"/>
  <c r="JC84" i="12"/>
  <c r="JB84" i="12"/>
  <c r="JE74" i="12"/>
  <c r="JB88" i="12"/>
  <c r="JC88" i="12"/>
  <c r="JC87" i="12"/>
  <c r="JB87" i="12"/>
  <c r="JH84" i="12"/>
  <c r="JH85" i="12"/>
  <c r="JH86" i="12"/>
  <c r="JH87" i="12"/>
  <c r="JH88" i="12"/>
  <c r="JH89" i="12"/>
  <c r="JH116" i="12"/>
  <c r="JH155" i="12"/>
  <c r="JD88" i="12" l="1"/>
  <c r="JE80" i="12"/>
  <c r="JD86" i="12"/>
  <c r="JD87" i="12"/>
  <c r="JD84" i="12"/>
  <c r="JD91" i="12" s="1"/>
  <c r="JG86" i="12"/>
  <c r="JF86" i="12"/>
  <c r="JG87" i="12"/>
  <c r="JF87" i="12"/>
  <c r="JF85" i="12"/>
  <c r="JG85" i="12"/>
  <c r="JD89" i="12"/>
  <c r="JG84" i="12"/>
  <c r="JF84" i="12"/>
  <c r="JG89" i="12"/>
  <c r="JF89" i="12"/>
  <c r="JG88" i="12"/>
  <c r="JF88" i="12"/>
  <c r="JA97" i="12"/>
  <c r="JA98" i="12"/>
  <c r="JA99" i="12"/>
  <c r="JA100" i="12"/>
  <c r="JA101" i="12"/>
  <c r="JA102" i="12"/>
  <c r="JA129" i="12"/>
  <c r="JE86" i="12" l="1"/>
  <c r="JE88" i="12"/>
  <c r="JE89" i="12"/>
  <c r="JE87" i="12"/>
  <c r="JB99" i="12"/>
  <c r="JC99" i="12"/>
  <c r="JE84" i="12"/>
  <c r="JE91" i="12" s="1"/>
  <c r="JC100" i="12"/>
  <c r="JB100" i="12"/>
  <c r="JC97" i="12"/>
  <c r="JB97" i="12"/>
  <c r="JE85" i="12"/>
  <c r="JC102" i="12"/>
  <c r="JB102" i="12"/>
  <c r="JC98" i="12"/>
  <c r="JB98" i="12"/>
  <c r="JC101" i="12"/>
  <c r="JB101" i="12"/>
  <c r="JH97" i="12"/>
  <c r="JH98" i="12"/>
  <c r="JH99" i="12"/>
  <c r="JH100" i="12"/>
  <c r="JH101" i="12"/>
  <c r="JH102" i="12"/>
  <c r="JH129" i="12"/>
  <c r="JD102" i="12" l="1"/>
  <c r="JD99" i="12"/>
  <c r="JD100" i="12"/>
  <c r="JG100" i="12"/>
  <c r="JF100" i="12"/>
  <c r="JG99" i="12"/>
  <c r="JF99" i="12"/>
  <c r="JG98" i="12"/>
  <c r="JF98" i="12"/>
  <c r="JD97" i="12"/>
  <c r="JD104" i="12" s="1"/>
  <c r="JG97" i="12"/>
  <c r="JF97" i="12"/>
  <c r="JG102" i="12"/>
  <c r="JF102" i="12"/>
  <c r="JF101" i="12"/>
  <c r="JG101" i="12"/>
  <c r="JD101" i="12"/>
  <c r="JE92" i="12"/>
  <c r="JE93" i="12"/>
  <c r="JD98" i="12"/>
  <c r="JH110" i="12"/>
  <c r="JH111" i="12"/>
  <c r="JH112" i="12"/>
  <c r="JH113" i="12"/>
  <c r="JH114" i="12"/>
  <c r="JH115" i="12"/>
  <c r="JH141" i="12"/>
  <c r="JA110" i="12"/>
  <c r="JA111" i="12"/>
  <c r="JA112" i="12"/>
  <c r="JA113" i="12"/>
  <c r="JA114" i="12"/>
  <c r="JA115" i="12"/>
  <c r="JA141" i="12"/>
  <c r="JE100" i="12" l="1"/>
  <c r="JE99" i="12"/>
  <c r="JC114" i="12"/>
  <c r="JB114" i="12"/>
  <c r="JG111" i="12"/>
  <c r="JF111" i="12"/>
  <c r="JE97" i="12"/>
  <c r="JE104" i="12" s="1"/>
  <c r="JE105" i="12" s="1"/>
  <c r="JC113" i="12"/>
  <c r="JB113" i="12"/>
  <c r="JC112" i="12"/>
  <c r="JB112" i="12"/>
  <c r="JC111" i="12"/>
  <c r="JB111" i="12"/>
  <c r="JE98" i="12"/>
  <c r="JF112" i="12"/>
  <c r="JG112" i="12"/>
  <c r="JB115" i="12"/>
  <c r="JC115" i="12"/>
  <c r="JB110" i="12"/>
  <c r="JC110" i="12"/>
  <c r="JG115" i="12"/>
  <c r="JF115" i="12"/>
  <c r="JG114" i="12"/>
  <c r="JF114" i="12"/>
  <c r="JE101" i="12"/>
  <c r="JG110" i="12"/>
  <c r="JF110" i="12"/>
  <c r="JG141" i="12"/>
  <c r="JF141" i="12"/>
  <c r="JC141" i="12"/>
  <c r="JB141" i="12"/>
  <c r="JG113" i="12"/>
  <c r="JF113" i="12"/>
  <c r="JE102" i="12"/>
  <c r="JA123" i="12"/>
  <c r="JA124" i="12"/>
  <c r="JA125" i="12"/>
  <c r="JA126" i="12"/>
  <c r="JA127" i="12"/>
  <c r="JA128" i="12"/>
  <c r="JA154" i="12"/>
  <c r="JE110" i="12" l="1"/>
  <c r="JE117" i="12" s="1"/>
  <c r="JE141" i="12"/>
  <c r="JE113" i="12"/>
  <c r="JD110" i="12"/>
  <c r="JD117" i="12" s="1"/>
  <c r="JD115" i="12"/>
  <c r="JD141" i="12"/>
  <c r="JE115" i="12"/>
  <c r="JD112" i="12"/>
  <c r="JE106" i="12"/>
  <c r="JC128" i="12"/>
  <c r="JB128" i="12"/>
  <c r="JB126" i="12"/>
  <c r="JC126" i="12"/>
  <c r="JC124" i="12"/>
  <c r="JB124" i="12"/>
  <c r="JE112" i="12"/>
  <c r="JE114" i="12"/>
  <c r="JE111" i="12"/>
  <c r="JC123" i="12"/>
  <c r="JB123" i="12"/>
  <c r="JD111" i="12"/>
  <c r="JC127" i="12"/>
  <c r="JB127" i="12"/>
  <c r="JC125" i="12"/>
  <c r="JB125" i="12"/>
  <c r="JD113" i="12"/>
  <c r="JC154" i="12"/>
  <c r="JB154" i="12"/>
  <c r="JD114" i="12"/>
  <c r="JH123" i="12"/>
  <c r="JH124" i="12"/>
  <c r="JH125" i="12"/>
  <c r="JH126" i="12"/>
  <c r="JH127" i="12"/>
  <c r="JH128" i="12"/>
  <c r="JH154" i="12"/>
  <c r="JE119" i="12" l="1"/>
  <c r="JE118" i="12"/>
  <c r="JD126" i="12"/>
  <c r="JD125" i="12"/>
  <c r="JD128" i="12"/>
  <c r="JD154" i="12"/>
  <c r="JG127" i="12"/>
  <c r="JF127" i="12"/>
  <c r="JD127" i="12"/>
  <c r="JD124" i="12"/>
  <c r="JG126" i="12"/>
  <c r="JF126" i="12"/>
  <c r="JF123" i="12"/>
  <c r="JG123" i="12"/>
  <c r="JG154" i="12"/>
  <c r="JF154" i="12"/>
  <c r="JG124" i="12"/>
  <c r="JF124" i="12"/>
  <c r="JD123" i="12"/>
  <c r="JD130" i="12" s="1"/>
  <c r="JF128" i="12"/>
  <c r="JG128" i="12"/>
  <c r="JG125" i="12"/>
  <c r="JF125" i="12"/>
  <c r="JA136" i="12"/>
  <c r="JA137" i="12"/>
  <c r="JA138" i="12"/>
  <c r="JA139" i="12"/>
  <c r="JA140" i="12"/>
  <c r="JE125" i="12" l="1"/>
  <c r="JE124" i="12"/>
  <c r="JE127" i="12"/>
  <c r="JC138" i="12"/>
  <c r="JB138" i="12"/>
  <c r="JE154" i="12"/>
  <c r="JE126" i="12"/>
  <c r="JE128" i="12"/>
  <c r="JC136" i="12"/>
  <c r="JB136" i="12"/>
  <c r="JE123" i="12"/>
  <c r="JE130" i="12" s="1"/>
  <c r="JE132" i="12" s="1"/>
  <c r="JC140" i="12"/>
  <c r="JB140" i="12"/>
  <c r="JB137" i="12"/>
  <c r="JC137" i="12"/>
  <c r="JC139" i="12"/>
  <c r="JB139" i="12"/>
  <c r="JH136" i="12"/>
  <c r="JH137" i="12"/>
  <c r="JH138" i="12"/>
  <c r="JH139" i="12"/>
  <c r="JH140" i="12"/>
  <c r="JE131" i="12" l="1"/>
  <c r="JD137" i="12"/>
  <c r="JD140" i="12"/>
  <c r="JD138" i="12"/>
  <c r="JG136" i="12"/>
  <c r="JF136" i="12"/>
  <c r="JD139" i="12"/>
  <c r="JF139" i="12"/>
  <c r="JG139" i="12"/>
  <c r="JG137" i="12"/>
  <c r="JF137" i="12"/>
  <c r="JD136" i="12"/>
  <c r="JD143" i="12" s="1"/>
  <c r="JG138" i="12"/>
  <c r="JF138" i="12"/>
  <c r="JG140" i="12"/>
  <c r="JF140" i="12"/>
  <c r="JA149" i="12"/>
  <c r="JA150" i="12"/>
  <c r="JA151" i="12"/>
  <c r="JA152" i="12"/>
  <c r="JA153" i="12"/>
  <c r="JH149" i="12"/>
  <c r="JH150" i="12"/>
  <c r="JH151" i="12"/>
  <c r="JH152" i="12"/>
  <c r="JH153" i="12"/>
  <c r="JE138" i="12" l="1"/>
  <c r="JE137" i="12"/>
  <c r="JF150" i="12"/>
  <c r="JG150" i="12"/>
  <c r="JG149" i="12"/>
  <c r="JF149" i="12"/>
  <c r="JC150" i="12"/>
  <c r="JB150" i="12"/>
  <c r="JE139" i="12"/>
  <c r="JG151" i="12"/>
  <c r="JF151" i="12"/>
  <c r="JC152" i="12"/>
  <c r="JB152" i="12"/>
  <c r="JC149" i="12"/>
  <c r="JB149" i="12"/>
  <c r="JB153" i="12"/>
  <c r="JC153" i="12"/>
  <c r="JC151" i="12"/>
  <c r="JB151" i="12"/>
  <c r="JG153" i="12"/>
  <c r="JF153" i="12"/>
  <c r="JE140" i="12"/>
  <c r="JE136" i="12"/>
  <c r="JE143" i="12" s="1"/>
  <c r="JE145" i="12" s="1"/>
  <c r="JG152" i="12"/>
  <c r="JF152" i="12"/>
  <c r="AX14" i="9"/>
  <c r="AY14" i="9" l="1"/>
  <c r="BB14" i="9"/>
  <c r="AE115" i="15"/>
  <c r="AJ115" i="15"/>
  <c r="AI115" i="15" s="1"/>
  <c r="AE118" i="15"/>
  <c r="AJ97" i="15"/>
  <c r="AI97" i="15" s="1"/>
  <c r="AJ92" i="15"/>
  <c r="AI92" i="15" s="1"/>
  <c r="AE92" i="15"/>
  <c r="AJ118" i="15"/>
  <c r="AI118" i="15" s="1"/>
  <c r="AE120" i="15"/>
  <c r="AJ120" i="15"/>
  <c r="AI120" i="15" s="1"/>
  <c r="AE97" i="15"/>
  <c r="JD153" i="12"/>
  <c r="AZ14" i="9"/>
  <c r="KT59" i="12" s="1"/>
  <c r="R132" i="15"/>
  <c r="R240" i="15"/>
  <c r="Q240" i="15" s="1"/>
  <c r="R135" i="15"/>
  <c r="Q135" i="15" s="1"/>
  <c r="R235" i="15"/>
  <c r="R339" i="15"/>
  <c r="R449" i="15"/>
  <c r="R569" i="15"/>
  <c r="R570" i="15"/>
  <c r="R67" i="15"/>
  <c r="Q67" i="15" s="1"/>
  <c r="R167" i="15"/>
  <c r="R288" i="15"/>
  <c r="R376" i="15"/>
  <c r="R468" i="15"/>
  <c r="R17" i="15"/>
  <c r="Q17" i="15" s="1"/>
  <c r="R168" i="15"/>
  <c r="R89" i="15"/>
  <c r="R210" i="15"/>
  <c r="R316" i="15"/>
  <c r="R60" i="15"/>
  <c r="R170" i="15"/>
  <c r="R281" i="15"/>
  <c r="R71" i="15"/>
  <c r="Q71" i="15" s="1"/>
  <c r="R192" i="15"/>
  <c r="R334" i="15"/>
  <c r="R92" i="15"/>
  <c r="R203" i="15"/>
  <c r="R301" i="15"/>
  <c r="R133" i="15"/>
  <c r="R93" i="15"/>
  <c r="R432" i="15"/>
  <c r="R545" i="15"/>
  <c r="R303" i="15"/>
  <c r="R302" i="15"/>
  <c r="R466" i="15"/>
  <c r="R565" i="15"/>
  <c r="AJ23" i="15"/>
  <c r="AI23" i="15" s="1"/>
  <c r="R543" i="15"/>
  <c r="R344" i="15"/>
  <c r="R548" i="15"/>
  <c r="AJ9" i="15"/>
  <c r="R304" i="15"/>
  <c r="R447" i="15"/>
  <c r="R586" i="15"/>
  <c r="R112" i="15"/>
  <c r="R511" i="15"/>
  <c r="R286" i="15"/>
  <c r="R437" i="15"/>
  <c r="R550" i="15"/>
  <c r="R221" i="15"/>
  <c r="R416" i="15"/>
  <c r="R542" i="15"/>
  <c r="R552" i="15"/>
  <c r="R353" i="15"/>
  <c r="R473" i="15"/>
  <c r="R315" i="15"/>
  <c r="R485" i="15"/>
  <c r="R30" i="15"/>
  <c r="Q30" i="15" s="1"/>
  <c r="R252" i="15"/>
  <c r="R419" i="15"/>
  <c r="R534" i="15"/>
  <c r="AE34" i="15"/>
  <c r="AE12" i="15"/>
  <c r="AE114" i="15"/>
  <c r="AJ116" i="15"/>
  <c r="AI116" i="15" s="1"/>
  <c r="AE83" i="15"/>
  <c r="AJ84" i="15"/>
  <c r="AI84" i="15" s="1"/>
  <c r="AE15" i="15"/>
  <c r="AJ56" i="15"/>
  <c r="AI56" i="15" s="1"/>
  <c r="AE28" i="15"/>
  <c r="AK11" i="15" a="1"/>
  <c r="AK11" i="15" s="1"/>
  <c r="AJ53" i="15"/>
  <c r="AI53" i="15" s="1"/>
  <c r="AE57" i="15"/>
  <c r="AJ58" i="15"/>
  <c r="AI58" i="15" s="1"/>
  <c r="AL7" i="15" a="1"/>
  <c r="AL7" i="15" s="1"/>
  <c r="AE99" i="15"/>
  <c r="AJ100" i="15"/>
  <c r="AI100" i="15" s="1"/>
  <c r="AE59" i="15"/>
  <c r="AJ60" i="15"/>
  <c r="AI60" i="15" s="1"/>
  <c r="AE9" i="15"/>
  <c r="AE111" i="15"/>
  <c r="AJ102" i="15"/>
  <c r="AI102" i="15" s="1"/>
  <c r="AE53" i="15"/>
  <c r="AJ42" i="15"/>
  <c r="AI42" i="15" s="1"/>
  <c r="AJ62" i="15"/>
  <c r="AI62" i="15" s="1"/>
  <c r="AE7" i="15"/>
  <c r="AE60" i="15"/>
  <c r="AE102" i="15"/>
  <c r="AM6" i="15" a="1"/>
  <c r="AM6" i="15" s="1"/>
  <c r="AE119" i="15"/>
  <c r="AE43" i="15"/>
  <c r="R37" i="15"/>
  <c r="R142" i="15"/>
  <c r="R39" i="15"/>
  <c r="Q39" i="15" s="1"/>
  <c r="R146" i="15"/>
  <c r="R244" i="15"/>
  <c r="Q244" i="15" s="1"/>
  <c r="R357" i="15"/>
  <c r="R467" i="15"/>
  <c r="R597" i="15"/>
  <c r="R584" i="15"/>
  <c r="R77" i="15"/>
  <c r="Q77" i="15" s="1"/>
  <c r="R177" i="15"/>
  <c r="R297" i="15"/>
  <c r="R385" i="15"/>
  <c r="R476" i="15"/>
  <c r="R49" i="15"/>
  <c r="Q49" i="15" s="1"/>
  <c r="R178" i="15"/>
  <c r="R99" i="15"/>
  <c r="R228" i="15"/>
  <c r="R324" i="15"/>
  <c r="R80" i="15"/>
  <c r="R191" i="15"/>
  <c r="R299" i="15"/>
  <c r="R91" i="15"/>
  <c r="R202" i="15"/>
  <c r="R343" i="15"/>
  <c r="R102" i="15"/>
  <c r="Q102" i="15" s="1"/>
  <c r="R213" i="15"/>
  <c r="R309" i="15"/>
  <c r="R144" i="15"/>
  <c r="R143" i="15"/>
  <c r="R444" i="15"/>
  <c r="R555" i="15"/>
  <c r="R423" i="15"/>
  <c r="AJ35" i="15"/>
  <c r="AI35" i="15" s="1"/>
  <c r="AJ26" i="15"/>
  <c r="AI26" i="15" s="1"/>
  <c r="R320" i="15"/>
  <c r="R478" i="15"/>
  <c r="R575" i="15"/>
  <c r="AJ36" i="15"/>
  <c r="AI36" i="15" s="1"/>
  <c r="R572" i="15"/>
  <c r="R360" i="15"/>
  <c r="R566" i="15"/>
  <c r="R594" i="15"/>
  <c r="Q594" i="15" s="1"/>
  <c r="R327" i="15"/>
  <c r="R458" i="15"/>
  <c r="R593" i="15"/>
  <c r="R163" i="15"/>
  <c r="R568" i="15"/>
  <c r="R310" i="15"/>
  <c r="R448" i="15"/>
  <c r="R559" i="15"/>
  <c r="R246" i="15"/>
  <c r="R427" i="15"/>
  <c r="R551" i="15"/>
  <c r="R31" i="15"/>
  <c r="R368" i="15"/>
  <c r="R483" i="15"/>
  <c r="R336" i="15"/>
  <c r="R495" i="15"/>
  <c r="R16" i="15"/>
  <c r="R275" i="15"/>
  <c r="R430" i="15"/>
  <c r="R544" i="15"/>
  <c r="AE44" i="15"/>
  <c r="AE26" i="15"/>
  <c r="AE4" i="15"/>
  <c r="AM5" i="15" a="1"/>
  <c r="AM5" i="15" s="1"/>
  <c r="AE94" i="15"/>
  <c r="AJ95" i="15"/>
  <c r="AI95" i="15" s="1"/>
  <c r="AE65" i="15"/>
  <c r="AJ66" i="15"/>
  <c r="AI66" i="15" s="1"/>
  <c r="AE38" i="15"/>
  <c r="AJ37" i="15"/>
  <c r="AI37" i="15" s="1"/>
  <c r="AJ73" i="15"/>
  <c r="AI73" i="15" s="1"/>
  <c r="AE67" i="15"/>
  <c r="AJ68" i="15"/>
  <c r="AI68" i="15" s="1"/>
  <c r="AE8" i="15"/>
  <c r="AE109" i="15"/>
  <c r="AJ110" i="15"/>
  <c r="AI110" i="15" s="1"/>
  <c r="AE69" i="15"/>
  <c r="AJ70" i="15"/>
  <c r="AI70" i="15" s="1"/>
  <c r="AE13" i="15"/>
  <c r="AE124" i="15"/>
  <c r="AJ112" i="15"/>
  <c r="AI112" i="15" s="1"/>
  <c r="AE61" i="15"/>
  <c r="AJ52" i="15"/>
  <c r="AI52" i="15" s="1"/>
  <c r="AJ109" i="15"/>
  <c r="AI109" i="15" s="1"/>
  <c r="AJ49" i="15"/>
  <c r="AI49" i="15" s="1"/>
  <c r="AE10" i="15"/>
  <c r="AE93" i="15"/>
  <c r="AJ38" i="15"/>
  <c r="AI38" i="15" s="1"/>
  <c r="AJ63" i="15"/>
  <c r="AI63" i="15" s="1"/>
  <c r="AE78" i="15"/>
  <c r="AE89" i="15"/>
  <c r="AE49" i="15"/>
  <c r="R45" i="15"/>
  <c r="R151" i="15"/>
  <c r="R156" i="15"/>
  <c r="R253" i="15"/>
  <c r="R366" i="15"/>
  <c r="R475" i="15"/>
  <c r="R28" i="15"/>
  <c r="R27" i="15"/>
  <c r="Q27" i="15" s="1"/>
  <c r="R86" i="15"/>
  <c r="R187" i="15"/>
  <c r="R306" i="15"/>
  <c r="R395" i="15"/>
  <c r="R484" i="15"/>
  <c r="Q484" i="15" s="1"/>
  <c r="R68" i="15"/>
  <c r="R189" i="15"/>
  <c r="R118" i="15"/>
  <c r="Q118" i="15" s="1"/>
  <c r="R238" i="15"/>
  <c r="R332" i="15"/>
  <c r="Q332" i="15" s="1"/>
  <c r="R90" i="15"/>
  <c r="R201" i="15"/>
  <c r="R308" i="15"/>
  <c r="R101" i="15"/>
  <c r="R212" i="15"/>
  <c r="R352" i="15"/>
  <c r="R111" i="15"/>
  <c r="R220" i="15"/>
  <c r="R326" i="15"/>
  <c r="Q326" i="15" s="1"/>
  <c r="R154" i="15"/>
  <c r="R194" i="15"/>
  <c r="R455" i="15"/>
  <c r="R564" i="15"/>
  <c r="R457" i="15"/>
  <c r="AJ24" i="15"/>
  <c r="AI24" i="15" s="1"/>
  <c r="R494" i="15"/>
  <c r="R373" i="15"/>
  <c r="R488" i="15"/>
  <c r="R583" i="15"/>
  <c r="R285" i="15"/>
  <c r="Q285" i="15" s="1"/>
  <c r="R596" i="15"/>
  <c r="R374" i="15"/>
  <c r="R533" i="15"/>
  <c r="Q533" i="15" s="1"/>
  <c r="R345" i="15"/>
  <c r="R469" i="15"/>
  <c r="R602" i="15"/>
  <c r="R214" i="15"/>
  <c r="AJ13" i="15"/>
  <c r="R329" i="15"/>
  <c r="R461" i="15"/>
  <c r="R579" i="15"/>
  <c r="R268" i="15"/>
  <c r="R438" i="15"/>
  <c r="R560" i="15"/>
  <c r="R75" i="15"/>
  <c r="R381" i="15"/>
  <c r="R561" i="15"/>
  <c r="R354" i="15"/>
  <c r="R504" i="15"/>
  <c r="R4" i="15"/>
  <c r="Q4" i="15" s="1"/>
  <c r="R295" i="15"/>
  <c r="R443" i="15"/>
  <c r="R553" i="15"/>
  <c r="AE54" i="15"/>
  <c r="AE35" i="15"/>
  <c r="AK4" i="15" a="1"/>
  <c r="AK4" i="15" s="1"/>
  <c r="AE105" i="15"/>
  <c r="AJ106" i="15"/>
  <c r="AI106" i="15" s="1"/>
  <c r="AE75" i="15"/>
  <c r="AJ76" i="15"/>
  <c r="AI76" i="15" s="1"/>
  <c r="AE48" i="15"/>
  <c r="AJ47" i="15"/>
  <c r="AI47" i="15" s="1"/>
  <c r="AJ82" i="15"/>
  <c r="AI82" i="15" s="1"/>
  <c r="AE77" i="15"/>
  <c r="AJ78" i="15"/>
  <c r="AI78" i="15" s="1"/>
  <c r="AE22" i="15"/>
  <c r="AE122" i="15"/>
  <c r="AJ123" i="15"/>
  <c r="AI123" i="15" s="1"/>
  <c r="AE79" i="15"/>
  <c r="AJ80" i="15"/>
  <c r="AI80" i="15" s="1"/>
  <c r="AE32" i="15"/>
  <c r="AK7" i="15" a="1"/>
  <c r="AK7" i="15" s="1"/>
  <c r="AJ125" i="15"/>
  <c r="AI125" i="15" s="1"/>
  <c r="AE71" i="15"/>
  <c r="AJ91" i="15"/>
  <c r="AI91" i="15" s="1"/>
  <c r="AJ94" i="15"/>
  <c r="AI94" i="15" s="1"/>
  <c r="AE6" i="15"/>
  <c r="AJ126" i="15"/>
  <c r="AI126" i="15" s="1"/>
  <c r="AJ121" i="15"/>
  <c r="AI121" i="15" s="1"/>
  <c r="AE87" i="15"/>
  <c r="R62" i="15"/>
  <c r="Q62" i="15" s="1"/>
  <c r="R160" i="15"/>
  <c r="R66" i="15"/>
  <c r="R166" i="15"/>
  <c r="R269" i="15"/>
  <c r="R375" i="15"/>
  <c r="R492" i="15"/>
  <c r="R18" i="15"/>
  <c r="Q18" i="15" s="1"/>
  <c r="R7" i="15"/>
  <c r="R97" i="15"/>
  <c r="R198" i="15"/>
  <c r="R314" i="15"/>
  <c r="R404" i="15"/>
  <c r="R500" i="15"/>
  <c r="R78" i="15"/>
  <c r="R199" i="15"/>
  <c r="R128" i="15"/>
  <c r="Q128" i="15" s="1"/>
  <c r="R247" i="15"/>
  <c r="R341" i="15"/>
  <c r="R100" i="15"/>
  <c r="R211" i="15"/>
  <c r="R317" i="15"/>
  <c r="R110" i="15"/>
  <c r="R248" i="15"/>
  <c r="R361" i="15"/>
  <c r="R120" i="15"/>
  <c r="R230" i="15"/>
  <c r="R164" i="15"/>
  <c r="Q164" i="15" s="1"/>
  <c r="R233" i="15"/>
  <c r="R465" i="15"/>
  <c r="R574" i="15"/>
  <c r="R518" i="15"/>
  <c r="R262" i="15"/>
  <c r="AJ14" i="15"/>
  <c r="AI14" i="15" s="1"/>
  <c r="R387" i="15"/>
  <c r="R497" i="15"/>
  <c r="Q497" i="15" s="1"/>
  <c r="R592" i="15"/>
  <c r="Q592" i="15" s="1"/>
  <c r="R390" i="15"/>
  <c r="R54" i="15"/>
  <c r="Q54" i="15" s="1"/>
  <c r="R388" i="15"/>
  <c r="R56" i="15"/>
  <c r="R362" i="15"/>
  <c r="R479" i="15"/>
  <c r="R35" i="15"/>
  <c r="Q35" i="15" s="1"/>
  <c r="R307" i="15"/>
  <c r="Q307" i="15" s="1"/>
  <c r="R522" i="15"/>
  <c r="R347" i="15"/>
  <c r="R471" i="15"/>
  <c r="R33" i="15"/>
  <c r="Q33" i="15" s="1"/>
  <c r="R289" i="15"/>
  <c r="R451" i="15"/>
  <c r="R571" i="15"/>
  <c r="R124" i="15"/>
  <c r="R393" i="15"/>
  <c r="R82" i="15"/>
  <c r="R382" i="15"/>
  <c r="R513" i="15"/>
  <c r="Q513" i="15" s="1"/>
  <c r="R319" i="15"/>
  <c r="R454" i="15"/>
  <c r="R582" i="15"/>
  <c r="AE62" i="15"/>
  <c r="AE45" i="15"/>
  <c r="AJ44" i="15"/>
  <c r="AI44" i="15" s="1"/>
  <c r="AE18" i="15"/>
  <c r="AE116" i="15"/>
  <c r="AJ117" i="15"/>
  <c r="AI117" i="15" s="1"/>
  <c r="AE84" i="15"/>
  <c r="AJ85" i="15"/>
  <c r="AI85" i="15" s="1"/>
  <c r="AE16" i="15"/>
  <c r="AJ57" i="15"/>
  <c r="AI57" i="15" s="1"/>
  <c r="AJ114" i="15"/>
  <c r="AI114" i="15" s="1"/>
  <c r="AE86" i="15"/>
  <c r="AJ87" i="15"/>
  <c r="AI87" i="15" s="1"/>
  <c r="AE30" i="15"/>
  <c r="AK9" i="15" a="1"/>
  <c r="AK9" i="15" s="1"/>
  <c r="AK5" i="15" a="1"/>
  <c r="AK5" i="15" s="1"/>
  <c r="AE88" i="15"/>
  <c r="AJ89" i="15"/>
  <c r="AI89" i="15" s="1"/>
  <c r="AE42" i="15"/>
  <c r="AJ11" i="15"/>
  <c r="AE113" i="15"/>
  <c r="AE81" i="15"/>
  <c r="AJ72" i="15"/>
  <c r="AI72" i="15" s="1"/>
  <c r="AE108" i="15"/>
  <c r="AJ111" i="15"/>
  <c r="AI111" i="15" s="1"/>
  <c r="AJ51" i="15"/>
  <c r="AI51" i="15" s="1"/>
  <c r="AL4" i="15" a="1"/>
  <c r="AL4" i="15" s="1"/>
  <c r="AJ65" i="15"/>
  <c r="AI65" i="15" s="1"/>
  <c r="AJ108" i="15"/>
  <c r="AI108" i="15" s="1"/>
  <c r="AE39" i="15"/>
  <c r="AJ79" i="15"/>
  <c r="AI79" i="15" s="1"/>
  <c r="AE41" i="15"/>
  <c r="AJ48" i="15"/>
  <c r="AI48" i="15" s="1"/>
  <c r="AL5" i="15" a="1"/>
  <c r="AL5" i="15" s="1"/>
  <c r="R70" i="15"/>
  <c r="R179" i="15"/>
  <c r="R76" i="15"/>
  <c r="R176" i="15"/>
  <c r="R278" i="15"/>
  <c r="R384" i="15"/>
  <c r="R499" i="15"/>
  <c r="R8" i="15"/>
  <c r="Q8" i="15" s="1"/>
  <c r="AJ8" i="15"/>
  <c r="R107" i="15"/>
  <c r="R226" i="15"/>
  <c r="R322" i="15"/>
  <c r="R413" i="15"/>
  <c r="R515" i="15"/>
  <c r="R87" i="15"/>
  <c r="R209" i="15"/>
  <c r="Q209" i="15" s="1"/>
  <c r="R138" i="15"/>
  <c r="R256" i="15"/>
  <c r="R350" i="15"/>
  <c r="R109" i="15"/>
  <c r="R219" i="15"/>
  <c r="R325" i="15"/>
  <c r="R130" i="15"/>
  <c r="R265" i="15"/>
  <c r="R370" i="15"/>
  <c r="R141" i="15"/>
  <c r="R249" i="15"/>
  <c r="R55" i="15"/>
  <c r="R174" i="15"/>
  <c r="R255" i="15"/>
  <c r="R477" i="15"/>
  <c r="R599" i="15"/>
  <c r="R537" i="15"/>
  <c r="R401" i="15"/>
  <c r="R47" i="15"/>
  <c r="Q47" i="15" s="1"/>
  <c r="R398" i="15"/>
  <c r="Q398" i="15" s="1"/>
  <c r="R507" i="15"/>
  <c r="R600" i="15"/>
  <c r="R490" i="15"/>
  <c r="R103" i="15"/>
  <c r="R399" i="15"/>
  <c r="R242" i="15"/>
  <c r="Q242" i="15" s="1"/>
  <c r="R104" i="15"/>
  <c r="Q104" i="15" s="1"/>
  <c r="R377" i="15"/>
  <c r="R489" i="15"/>
  <c r="R328" i="15"/>
  <c r="R65" i="15"/>
  <c r="Q65" i="15" s="1"/>
  <c r="R364" i="15"/>
  <c r="R481" i="15"/>
  <c r="R311" i="15"/>
  <c r="R462" i="15"/>
  <c r="R580" i="15"/>
  <c r="R175" i="15"/>
  <c r="R406" i="15"/>
  <c r="R131" i="15"/>
  <c r="R396" i="15"/>
  <c r="R524" i="15"/>
  <c r="AJ29" i="15"/>
  <c r="AI29" i="15" s="1"/>
  <c r="R337" i="15"/>
  <c r="Q337" i="15" s="1"/>
  <c r="R464" i="15"/>
  <c r="R590" i="15"/>
  <c r="AE72" i="15"/>
  <c r="AE55" i="15"/>
  <c r="AJ54" i="15"/>
  <c r="AI54" i="15" s="1"/>
  <c r="AE14" i="15"/>
  <c r="AK13" i="15" a="1"/>
  <c r="AK13" i="15" s="1"/>
  <c r="AM4" i="15" a="1"/>
  <c r="AM4" i="15" s="1"/>
  <c r="AE95" i="15"/>
  <c r="AJ96" i="15"/>
  <c r="AI96" i="15" s="1"/>
  <c r="AE66" i="15"/>
  <c r="AJ67" i="15"/>
  <c r="AI67" i="15" s="1"/>
  <c r="AL8" i="15" a="1"/>
  <c r="AL8" i="15" s="1"/>
  <c r="AE98" i="15"/>
  <c r="AJ99" i="15"/>
  <c r="AI99" i="15" s="1"/>
  <c r="AE40" i="15"/>
  <c r="AJ39" i="15"/>
  <c r="AI39" i="15" s="1"/>
  <c r="AL6" i="15" a="1"/>
  <c r="AL6" i="15" s="1"/>
  <c r="AE100" i="15"/>
  <c r="AJ101" i="15"/>
  <c r="AI101" i="15" s="1"/>
  <c r="AE52" i="15"/>
  <c r="AJ41" i="15"/>
  <c r="AI41" i="15" s="1"/>
  <c r="AN4" i="15" a="1"/>
  <c r="AN4" i="15" s="1"/>
  <c r="AE90" i="15"/>
  <c r="AJ77" i="15"/>
  <c r="AI77" i="15" s="1"/>
  <c r="AE50" i="15"/>
  <c r="AE110" i="15"/>
  <c r="AE37" i="15"/>
  <c r="AN5" i="15" a="1"/>
  <c r="AN5" i="15" s="1"/>
  <c r="AE51" i="15"/>
  <c r="R79" i="15"/>
  <c r="Q79" i="15" s="1"/>
  <c r="R188" i="15"/>
  <c r="R85" i="15"/>
  <c r="R186" i="15"/>
  <c r="R287" i="15"/>
  <c r="R394" i="15"/>
  <c r="R508" i="15"/>
  <c r="R117" i="15"/>
  <c r="R236" i="15"/>
  <c r="R330" i="15"/>
  <c r="R422" i="15"/>
  <c r="R532" i="15"/>
  <c r="R98" i="15"/>
  <c r="R218" i="15"/>
  <c r="Q218" i="15" s="1"/>
  <c r="R148" i="15"/>
  <c r="R263" i="15"/>
  <c r="R359" i="15"/>
  <c r="R119" i="15"/>
  <c r="R229" i="15"/>
  <c r="R333" i="15"/>
  <c r="R140" i="15"/>
  <c r="R273" i="15"/>
  <c r="R43" i="15"/>
  <c r="Q43" i="15" s="1"/>
  <c r="R152" i="15"/>
  <c r="R258" i="15"/>
  <c r="R74" i="15"/>
  <c r="R184" i="15"/>
  <c r="R276" i="15"/>
  <c r="R487" i="15"/>
  <c r="R26" i="15"/>
  <c r="R557" i="15"/>
  <c r="R436" i="15"/>
  <c r="R95" i="15"/>
  <c r="R409" i="15"/>
  <c r="R517" i="15"/>
  <c r="R25" i="15"/>
  <c r="Q25" i="15" s="1"/>
  <c r="R529" i="15"/>
  <c r="Q529" i="15" s="1"/>
  <c r="R153" i="15"/>
  <c r="R410" i="15"/>
  <c r="R425" i="15"/>
  <c r="R155" i="15"/>
  <c r="R389" i="15"/>
  <c r="R510" i="15"/>
  <c r="R346" i="15"/>
  <c r="R114" i="15"/>
  <c r="R380" i="15"/>
  <c r="R491" i="15"/>
  <c r="R9" i="15"/>
  <c r="Q9" i="15" s="1"/>
  <c r="R331" i="15"/>
  <c r="R472" i="15"/>
  <c r="R588" i="15"/>
  <c r="R224" i="15"/>
  <c r="R417" i="15"/>
  <c r="R183" i="15"/>
  <c r="R407" i="15"/>
  <c r="R563" i="15"/>
  <c r="R38" i="15"/>
  <c r="R355" i="15"/>
  <c r="R474" i="15"/>
  <c r="R29" i="15"/>
  <c r="Q29" i="15" s="1"/>
  <c r="AE63" i="15"/>
  <c r="AJ64" i="15"/>
  <c r="AI64" i="15" s="1"/>
  <c r="AE36" i="15"/>
  <c r="AJ15" i="15"/>
  <c r="AI15" i="15" s="1"/>
  <c r="AE5" i="15"/>
  <c r="AE106" i="15"/>
  <c r="AJ107" i="15"/>
  <c r="AI107" i="15" s="1"/>
  <c r="AE76" i="15"/>
  <c r="R88" i="15"/>
  <c r="R207" i="15"/>
  <c r="R96" i="15"/>
  <c r="Q96" i="15" s="1"/>
  <c r="R197" i="15"/>
  <c r="R296" i="15"/>
  <c r="R403" i="15"/>
  <c r="R514" i="15"/>
  <c r="AJ32" i="15"/>
  <c r="AI32" i="15" s="1"/>
  <c r="R126" i="15"/>
  <c r="R245" i="15"/>
  <c r="R340" i="15"/>
  <c r="R431" i="15"/>
  <c r="R539" i="15"/>
  <c r="R108" i="15"/>
  <c r="R169" i="15"/>
  <c r="R271" i="15"/>
  <c r="R369" i="15"/>
  <c r="R129" i="15"/>
  <c r="R239" i="15"/>
  <c r="R342" i="15"/>
  <c r="R150" i="15"/>
  <c r="R282" i="15"/>
  <c r="R53" i="15"/>
  <c r="R162" i="15"/>
  <c r="R266" i="15"/>
  <c r="R83" i="15"/>
  <c r="R195" i="15"/>
  <c r="R338" i="15"/>
  <c r="R506" i="15"/>
  <c r="R14" i="15"/>
  <c r="Q14" i="15" s="1"/>
  <c r="R576" i="15"/>
  <c r="R480" i="15"/>
  <c r="R145" i="15"/>
  <c r="R420" i="15"/>
  <c r="R527" i="15"/>
  <c r="R587" i="15"/>
  <c r="R204" i="15"/>
  <c r="R434" i="15"/>
  <c r="R470" i="15"/>
  <c r="R206" i="15"/>
  <c r="R400" i="15"/>
  <c r="R538" i="15"/>
  <c r="AJ27" i="15"/>
  <c r="AI27" i="15" s="1"/>
  <c r="R363" i="15"/>
  <c r="R165" i="15"/>
  <c r="R391" i="15"/>
  <c r="R502" i="15"/>
  <c r="R5" i="15"/>
  <c r="Q5" i="15" s="1"/>
  <c r="R349" i="15"/>
  <c r="R482" i="15"/>
  <c r="R595" i="15"/>
  <c r="R250" i="15"/>
  <c r="Q250" i="15" s="1"/>
  <c r="R428" i="15"/>
  <c r="R227" i="15"/>
  <c r="R418" i="15"/>
  <c r="R573" i="15"/>
  <c r="R84" i="15"/>
  <c r="R371" i="15"/>
  <c r="R486" i="15"/>
  <c r="R15" i="15"/>
  <c r="AM7" i="15" a="1"/>
  <c r="AM7" i="15" s="1"/>
  <c r="AE91" i="15"/>
  <c r="AE73" i="15"/>
  <c r="AJ74" i="15"/>
  <c r="AI74" i="15" s="1"/>
  <c r="AE46" i="15"/>
  <c r="AJ45" i="15"/>
  <c r="AI45" i="15" s="1"/>
  <c r="AE19" i="15"/>
  <c r="AE117" i="15"/>
  <c r="AJ119" i="15"/>
  <c r="AI119" i="15" s="1"/>
  <c r="AE85" i="15"/>
  <c r="AJ86" i="15"/>
  <c r="AI86" i="15" s="1"/>
  <c r="AE21" i="15"/>
  <c r="AE121" i="15"/>
  <c r="AJ122" i="15"/>
  <c r="AI122" i="15" s="1"/>
  <c r="AE58" i="15"/>
  <c r="AJ59" i="15"/>
  <c r="AI59" i="15" s="1"/>
  <c r="AE23" i="15"/>
  <c r="AE123" i="15"/>
  <c r="AJ124" i="15"/>
  <c r="AI124" i="15" s="1"/>
  <c r="AE70" i="15"/>
  <c r="AJ61" i="15"/>
  <c r="AI61" i="15" s="1"/>
  <c r="AE17" i="15"/>
  <c r="AE112" i="15"/>
  <c r="AJ103" i="15"/>
  <c r="AI103" i="15" s="1"/>
  <c r="AE126" i="15"/>
  <c r="AE80" i="15"/>
  <c r="AJ71" i="15"/>
  <c r="AI71" i="15" s="1"/>
  <c r="AE24" i="15"/>
  <c r="AE125" i="15"/>
  <c r="AJ113" i="15"/>
  <c r="AI113" i="15" s="1"/>
  <c r="AJ16" i="15"/>
  <c r="AI16" i="15" s="1"/>
  <c r="AE107" i="15"/>
  <c r="AJ81" i="15"/>
  <c r="AI81" i="15" s="1"/>
  <c r="AK6" i="15" a="1"/>
  <c r="AK6" i="15" s="1"/>
  <c r="AJ90" i="15"/>
  <c r="AI90" i="15" s="1"/>
  <c r="AJ12" i="15"/>
  <c r="AE103" i="15"/>
  <c r="R106" i="15"/>
  <c r="R215" i="15"/>
  <c r="Q215" i="15" s="1"/>
  <c r="R105" i="15"/>
  <c r="Q105" i="15" s="1"/>
  <c r="R208" i="15"/>
  <c r="R305" i="15"/>
  <c r="R412" i="15"/>
  <c r="Q412" i="15" s="1"/>
  <c r="R523" i="15"/>
  <c r="AJ31" i="15"/>
  <c r="AI31" i="15" s="1"/>
  <c r="R40" i="15"/>
  <c r="Q40" i="15" s="1"/>
  <c r="R136" i="15"/>
  <c r="R254" i="15"/>
  <c r="R348" i="15"/>
  <c r="R441" i="15"/>
  <c r="R562" i="15"/>
  <c r="Q562" i="15" s="1"/>
  <c r="R127" i="15"/>
  <c r="R50" i="15"/>
  <c r="R180" i="15"/>
  <c r="R280" i="15"/>
  <c r="Q280" i="15" s="1"/>
  <c r="R378" i="15"/>
  <c r="R139" i="15"/>
  <c r="R257" i="15"/>
  <c r="R351" i="15"/>
  <c r="R161" i="15"/>
  <c r="R291" i="15"/>
  <c r="R63" i="15"/>
  <c r="R172" i="15"/>
  <c r="R274" i="15"/>
  <c r="R94" i="15"/>
  <c r="R205" i="15"/>
  <c r="R356" i="15"/>
  <c r="Q356" i="15" s="1"/>
  <c r="R516" i="15"/>
  <c r="R585" i="15"/>
  <c r="R519" i="15"/>
  <c r="R196" i="15"/>
  <c r="R433" i="15"/>
  <c r="R536" i="15"/>
  <c r="AJ34" i="15"/>
  <c r="AI34" i="15" s="1"/>
  <c r="R34" i="15"/>
  <c r="Q34" i="15" s="1"/>
  <c r="R237" i="15"/>
  <c r="R446" i="15"/>
  <c r="R501" i="15"/>
  <c r="R241" i="15"/>
  <c r="R411" i="15"/>
  <c r="R558" i="15"/>
  <c r="R19" i="15"/>
  <c r="Q19" i="15" s="1"/>
  <c r="R379" i="15"/>
  <c r="R216" i="15"/>
  <c r="Q216" i="15" s="1"/>
  <c r="R402" i="15"/>
  <c r="R520" i="15"/>
  <c r="R73" i="15"/>
  <c r="R365" i="15"/>
  <c r="R503" i="15"/>
  <c r="R32" i="15"/>
  <c r="R293" i="15"/>
  <c r="R439" i="15"/>
  <c r="R251" i="15"/>
  <c r="R429" i="15"/>
  <c r="R581" i="15"/>
  <c r="Q581" i="15" s="1"/>
  <c r="R134" i="15"/>
  <c r="R383" i="15"/>
  <c r="R496" i="15"/>
  <c r="AJ104" i="15"/>
  <c r="AI104" i="15" s="1"/>
  <c r="AE82" i="15"/>
  <c r="AJ83" i="15"/>
  <c r="AI83" i="15" s="1"/>
  <c r="AE56" i="15"/>
  <c r="AJ55" i="15"/>
  <c r="AI55" i="15" s="1"/>
  <c r="AE27" i="15"/>
  <c r="AK12" i="15" a="1"/>
  <c r="AK12" i="15" s="1"/>
  <c r="AL9" i="15" a="1"/>
  <c r="AL9" i="15" s="1"/>
  <c r="AE96" i="15"/>
  <c r="AJ98" i="15"/>
  <c r="AI98" i="15" s="1"/>
  <c r="AE29" i="15"/>
  <c r="AK10" i="15" a="1"/>
  <c r="AK10" i="15" s="1"/>
  <c r="AI10" i="15" s="1"/>
  <c r="AJ43" i="15"/>
  <c r="AI43" i="15" s="1"/>
  <c r="AE68" i="15"/>
  <c r="AJ69" i="15"/>
  <c r="AI69" i="15" s="1"/>
  <c r="AE31" i="15"/>
  <c r="AK8" i="15" a="1"/>
  <c r="AK8" i="15" s="1"/>
  <c r="AE64" i="15"/>
  <c r="AJ40" i="15"/>
  <c r="AI40" i="15" s="1"/>
  <c r="AE33" i="15"/>
  <c r="AJ93" i="15"/>
  <c r="AI93" i="15" s="1"/>
  <c r="AJ88" i="15"/>
  <c r="AI88" i="15" s="1"/>
  <c r="AJ50" i="15"/>
  <c r="AI50" i="15" s="1"/>
  <c r="AE101" i="15"/>
  <c r="R115" i="15"/>
  <c r="R222" i="15"/>
  <c r="R116" i="15"/>
  <c r="R217" i="15"/>
  <c r="Q217" i="15" s="1"/>
  <c r="R313" i="15"/>
  <c r="R421" i="15"/>
  <c r="R531" i="15"/>
  <c r="R493" i="15"/>
  <c r="R48" i="15"/>
  <c r="R147" i="15"/>
  <c r="R358" i="15"/>
  <c r="R450" i="15"/>
  <c r="R578" i="15"/>
  <c r="R137" i="15"/>
  <c r="R59" i="15"/>
  <c r="R190" i="15"/>
  <c r="R290" i="15"/>
  <c r="R42" i="15"/>
  <c r="R149" i="15"/>
  <c r="Q149" i="15" s="1"/>
  <c r="R264" i="15"/>
  <c r="R52" i="15"/>
  <c r="R171" i="15"/>
  <c r="R300" i="15"/>
  <c r="R72" i="15"/>
  <c r="Q72" i="15" s="1"/>
  <c r="R182" i="15"/>
  <c r="R283" i="15"/>
  <c r="R113" i="15"/>
  <c r="Q113" i="15" s="1"/>
  <c r="R223" i="15"/>
  <c r="R372" i="15"/>
  <c r="R526" i="15"/>
  <c r="AJ33" i="15"/>
  <c r="AI33" i="15" s="1"/>
  <c r="R601" i="15"/>
  <c r="R549" i="15"/>
  <c r="R234" i="15"/>
  <c r="R445" i="15"/>
  <c r="R546" i="15"/>
  <c r="R509" i="15"/>
  <c r="AJ25" i="15"/>
  <c r="AI25" i="15" s="1"/>
  <c r="R259" i="15"/>
  <c r="R498" i="15"/>
  <c r="R540" i="15"/>
  <c r="R260" i="15"/>
  <c r="R424" i="15"/>
  <c r="R567" i="15"/>
  <c r="AJ28" i="15"/>
  <c r="AI28" i="15" s="1"/>
  <c r="R414" i="15"/>
  <c r="R243" i="15"/>
  <c r="R415" i="15"/>
  <c r="R530" i="15"/>
  <c r="R121" i="15"/>
  <c r="R392" i="15"/>
  <c r="R512" i="15"/>
  <c r="Q512" i="15" s="1"/>
  <c r="R20" i="15"/>
  <c r="R312" i="15"/>
  <c r="R452" i="15"/>
  <c r="R270" i="15"/>
  <c r="R442" i="15"/>
  <c r="R589" i="15"/>
  <c r="R185" i="15"/>
  <c r="R397" i="15"/>
  <c r="R505" i="15"/>
  <c r="AJ30" i="15"/>
  <c r="AI30" i="15" s="1"/>
  <c r="AE11" i="15"/>
  <c r="R123" i="15"/>
  <c r="R231" i="15"/>
  <c r="R125" i="15"/>
  <c r="R225" i="15"/>
  <c r="Q225" i="15" s="1"/>
  <c r="R321" i="15"/>
  <c r="R440" i="15"/>
  <c r="R547" i="15"/>
  <c r="R554" i="15"/>
  <c r="R58" i="15"/>
  <c r="R157" i="15"/>
  <c r="R279" i="15"/>
  <c r="R367" i="15"/>
  <c r="R459" i="15"/>
  <c r="R591" i="15"/>
  <c r="Q591" i="15" s="1"/>
  <c r="R158" i="15"/>
  <c r="R69" i="15"/>
  <c r="R200" i="15"/>
  <c r="R298" i="15"/>
  <c r="R51" i="15"/>
  <c r="R159" i="15"/>
  <c r="Q159" i="15" s="1"/>
  <c r="R272" i="15"/>
  <c r="R61" i="15"/>
  <c r="R181" i="15"/>
  <c r="R318" i="15"/>
  <c r="R81" i="15"/>
  <c r="Q81" i="15" s="1"/>
  <c r="R193" i="15"/>
  <c r="R292" i="15"/>
  <c r="R122" i="15"/>
  <c r="R44" i="15"/>
  <c r="Q44" i="15" s="1"/>
  <c r="R386" i="15"/>
  <c r="R535" i="15"/>
  <c r="R24" i="15"/>
  <c r="R277" i="15"/>
  <c r="Q277" i="15" s="1"/>
  <c r="R456" i="15"/>
  <c r="R556" i="15"/>
  <c r="R12" i="15"/>
  <c r="Q12" i="15" s="1"/>
  <c r="R323" i="15"/>
  <c r="Q323" i="15" s="1"/>
  <c r="R528" i="15"/>
  <c r="R10" i="15"/>
  <c r="Q10" i="15" s="1"/>
  <c r="R284" i="15"/>
  <c r="Q284" i="15" s="1"/>
  <c r="R435" i="15"/>
  <c r="R577" i="15"/>
  <c r="R460" i="15"/>
  <c r="R267" i="15"/>
  <c r="R426" i="15"/>
  <c r="R541" i="15"/>
  <c r="R173" i="15"/>
  <c r="R405" i="15"/>
  <c r="R521" i="15"/>
  <c r="R6" i="15"/>
  <c r="Q6" i="15" s="1"/>
  <c r="R335" i="15"/>
  <c r="R463" i="15"/>
  <c r="R294" i="15"/>
  <c r="R453" i="15"/>
  <c r="R598" i="15"/>
  <c r="Q598" i="15" s="1"/>
  <c r="R232" i="15"/>
  <c r="Q232" i="15" s="1"/>
  <c r="R408" i="15"/>
  <c r="R525" i="15"/>
  <c r="AE25" i="15"/>
  <c r="AE104" i="15"/>
  <c r="AJ105" i="15"/>
  <c r="AI105" i="15" s="1"/>
  <c r="AE74" i="15"/>
  <c r="AJ75" i="15"/>
  <c r="AI75" i="15" s="1"/>
  <c r="AE47" i="15"/>
  <c r="AJ46" i="15"/>
  <c r="AI46" i="15" s="1"/>
  <c r="AE20" i="15"/>
  <c r="JE152" i="12"/>
  <c r="JE144" i="12"/>
  <c r="JE150" i="12"/>
  <c r="JD151" i="12"/>
  <c r="JD150" i="12"/>
  <c r="JD149" i="12"/>
  <c r="JD156" i="12" s="1"/>
  <c r="JE149" i="12"/>
  <c r="JE156" i="12" s="1"/>
  <c r="JD152" i="12"/>
  <c r="JE153" i="12"/>
  <c r="JE151" i="12"/>
  <c r="U85" i="12"/>
  <c r="M5" i="13" l="1"/>
  <c r="M16" i="13"/>
  <c r="M23" i="13"/>
  <c r="M13" i="13"/>
  <c r="M24" i="13"/>
  <c r="M9" i="13"/>
  <c r="M7" i="13"/>
  <c r="M14" i="13"/>
  <c r="M30" i="13"/>
  <c r="M28" i="13"/>
  <c r="M31" i="13"/>
  <c r="M26" i="13"/>
  <c r="M29" i="13"/>
  <c r="M25" i="13"/>
  <c r="M12" i="13"/>
  <c r="M10" i="13"/>
  <c r="M6" i="13"/>
  <c r="M11" i="13"/>
  <c r="M27" i="13"/>
  <c r="M8" i="13"/>
  <c r="AI7" i="15"/>
  <c r="M15" i="13" s="1"/>
  <c r="Q373" i="15"/>
  <c r="Q241" i="15"/>
  <c r="AI11" i="15"/>
  <c r="AI5" i="15"/>
  <c r="AI6" i="15"/>
  <c r="Q363" i="15"/>
  <c r="AI9" i="15"/>
  <c r="AI4" i="15"/>
  <c r="AI8" i="15"/>
  <c r="M20" i="13" s="1"/>
  <c r="AI12" i="15"/>
  <c r="AI13" i="15"/>
  <c r="Q321" i="15"/>
  <c r="Q173" i="15"/>
  <c r="Q317" i="15"/>
  <c r="ID72" i="12"/>
  <c r="IB72" i="12" s="1"/>
  <c r="GK150" i="12"/>
  <c r="GJ150" i="12" s="1"/>
  <c r="BU20" i="12"/>
  <c r="BT20" i="12" s="1"/>
  <c r="HH72" i="12"/>
  <c r="HI72" i="12" s="1"/>
  <c r="AY98" i="12"/>
  <c r="BA98" i="12" s="1"/>
  <c r="U33" i="12"/>
  <c r="W33" i="12" s="1"/>
  <c r="AJ137" i="12"/>
  <c r="AK137" i="12" s="1"/>
  <c r="MM111" i="12"/>
  <c r="MO111" i="12" s="1"/>
  <c r="EC137" i="12"/>
  <c r="EA137" i="12" s="1"/>
  <c r="ME111" i="12"/>
  <c r="MD111" i="12" s="1"/>
  <c r="JW33" i="12"/>
  <c r="JV33" i="12" s="1"/>
  <c r="GZ7" i="12"/>
  <c r="GY7" i="12" s="1"/>
  <c r="EK20" i="12"/>
  <c r="EL20" i="12" s="1"/>
  <c r="KL98" i="12"/>
  <c r="KJ98" i="12" s="1"/>
  <c r="FV59" i="12"/>
  <c r="FT59" i="12" s="1"/>
  <c r="EZ124" i="12"/>
  <c r="FB124" i="12" s="1"/>
  <c r="DN85" i="12"/>
  <c r="DL85" i="12" s="1"/>
  <c r="LI59" i="12"/>
  <c r="LK59" i="12" s="1"/>
  <c r="JA85" i="12"/>
  <c r="JC85" i="12" s="1"/>
  <c r="CY46" i="12"/>
  <c r="CX46" i="12" s="1"/>
  <c r="IL46" i="12"/>
  <c r="IM46" i="12" s="1"/>
  <c r="CJ124" i="12"/>
  <c r="CI124" i="12" s="1"/>
  <c r="Q239" i="15"/>
  <c r="Q32" i="15"/>
  <c r="Q589" i="15"/>
  <c r="Q426" i="15"/>
  <c r="Q42" i="15"/>
  <c r="Q26" i="15"/>
  <c r="Q15" i="15"/>
  <c r="Q158" i="15"/>
  <c r="Q223" i="15"/>
  <c r="Q293" i="15"/>
  <c r="Q150" i="15"/>
  <c r="Q471" i="15"/>
  <c r="Q103" i="15"/>
  <c r="Q456" i="15"/>
  <c r="Q193" i="15"/>
  <c r="Q69" i="15"/>
  <c r="Q440" i="15"/>
  <c r="Q185" i="15"/>
  <c r="Q530" i="15"/>
  <c r="Q259" i="15"/>
  <c r="Q372" i="15"/>
  <c r="Q48" i="15"/>
  <c r="Q439" i="15"/>
  <c r="Q433" i="15"/>
  <c r="Q63" i="15"/>
  <c r="Q127" i="15"/>
  <c r="Q305" i="15"/>
  <c r="Q480" i="15"/>
  <c r="Q282" i="15"/>
  <c r="Q431" i="15"/>
  <c r="Q207" i="15"/>
  <c r="Q588" i="15"/>
  <c r="Q155" i="15"/>
  <c r="Q557" i="15"/>
  <c r="Q140" i="15"/>
  <c r="Q422" i="15"/>
  <c r="Q590" i="15"/>
  <c r="Q462" i="15"/>
  <c r="Q399" i="15"/>
  <c r="Q477" i="15"/>
  <c r="Q219" i="15"/>
  <c r="Q226" i="15"/>
  <c r="Q70" i="15"/>
  <c r="Q82" i="15"/>
  <c r="Q387" i="15"/>
  <c r="Q361" i="15"/>
  <c r="Q78" i="15"/>
  <c r="Q269" i="15"/>
  <c r="Q381" i="15"/>
  <c r="Q494" i="15"/>
  <c r="Q352" i="15"/>
  <c r="Q68" i="15"/>
  <c r="Q253" i="15"/>
  <c r="Q495" i="15"/>
  <c r="Q310" i="15"/>
  <c r="Q144" i="15"/>
  <c r="Q552" i="15"/>
  <c r="Q324" i="15"/>
  <c r="Q584" i="15"/>
  <c r="Q419" i="15"/>
  <c r="Q221" i="15"/>
  <c r="Q548" i="15"/>
  <c r="Q93" i="15"/>
  <c r="Q60" i="15"/>
  <c r="Q393" i="15"/>
  <c r="Q248" i="15"/>
  <c r="Q500" i="15"/>
  <c r="Q166" i="15"/>
  <c r="Q454" i="15"/>
  <c r="Q75" i="15"/>
  <c r="Q469" i="15"/>
  <c r="Q212" i="15"/>
  <c r="Q156" i="15"/>
  <c r="Q336" i="15"/>
  <c r="Q568" i="15"/>
  <c r="Q575" i="15"/>
  <c r="Q309" i="15"/>
  <c r="Q228" i="15"/>
  <c r="Q597" i="15"/>
  <c r="Q252" i="15"/>
  <c r="Q550" i="15"/>
  <c r="Q344" i="15"/>
  <c r="Q133" i="15"/>
  <c r="Q316" i="15"/>
  <c r="Q570" i="15"/>
  <c r="Q331" i="15"/>
  <c r="Q350" i="15"/>
  <c r="Q124" i="15"/>
  <c r="Q479" i="15"/>
  <c r="Q262" i="15"/>
  <c r="Q110" i="15"/>
  <c r="Q404" i="15"/>
  <c r="Q66" i="15"/>
  <c r="Q560" i="15"/>
  <c r="Q345" i="15"/>
  <c r="Q457" i="15"/>
  <c r="Q101" i="15"/>
  <c r="Q395" i="15"/>
  <c r="Q151" i="15"/>
  <c r="Q483" i="15"/>
  <c r="Q163" i="15"/>
  <c r="Q541" i="15"/>
  <c r="Q213" i="15"/>
  <c r="Q99" i="15"/>
  <c r="Q467" i="15"/>
  <c r="Q437" i="15"/>
  <c r="Q301" i="15"/>
  <c r="Q210" i="15"/>
  <c r="Q569" i="15"/>
  <c r="Q208" i="15"/>
  <c r="Q400" i="15"/>
  <c r="Q330" i="15"/>
  <c r="Q311" i="15"/>
  <c r="Q243" i="15"/>
  <c r="Q411" i="15"/>
  <c r="Q474" i="15"/>
  <c r="Q174" i="15"/>
  <c r="Q294" i="15"/>
  <c r="Q460" i="15"/>
  <c r="Q181" i="15"/>
  <c r="Q459" i="15"/>
  <c r="Q487" i="15"/>
  <c r="Q125" i="15"/>
  <c r="Q270" i="15"/>
  <c r="Q518" i="15"/>
  <c r="Q414" i="15"/>
  <c r="Q546" i="15"/>
  <c r="Q283" i="15"/>
  <c r="Q190" i="15"/>
  <c r="Q421" i="15"/>
  <c r="Q585" i="15"/>
  <c r="Q351" i="15"/>
  <c r="Q348" i="15"/>
  <c r="Q486" i="15"/>
  <c r="Q349" i="15"/>
  <c r="Q470" i="15"/>
  <c r="Q126" i="15"/>
  <c r="Q355" i="15"/>
  <c r="Q531" i="15"/>
  <c r="Q153" i="15"/>
  <c r="Q276" i="15"/>
  <c r="Q119" i="15"/>
  <c r="Q117" i="15"/>
  <c r="Q430" i="15"/>
  <c r="Q364" i="15"/>
  <c r="Q600" i="15"/>
  <c r="Q55" i="15"/>
  <c r="Q256" i="15"/>
  <c r="Q362" i="15"/>
  <c r="Q314" i="15"/>
  <c r="Q160" i="15"/>
  <c r="Q553" i="15"/>
  <c r="Q438" i="15"/>
  <c r="Q564" i="15"/>
  <c r="Q308" i="15"/>
  <c r="Q306" i="15"/>
  <c r="Q45" i="15"/>
  <c r="Q368" i="15"/>
  <c r="Q593" i="15"/>
  <c r="Q320" i="15"/>
  <c r="Q178" i="15"/>
  <c r="Q357" i="15"/>
  <c r="Q485" i="15"/>
  <c r="Q286" i="15"/>
  <c r="Q551" i="15"/>
  <c r="Q203" i="15"/>
  <c r="Q89" i="15"/>
  <c r="Q449" i="15"/>
  <c r="Q493" i="15"/>
  <c r="Q576" i="15"/>
  <c r="Q333" i="15"/>
  <c r="Q255" i="15"/>
  <c r="Q442" i="15"/>
  <c r="Q441" i="15"/>
  <c r="Q206" i="15"/>
  <c r="Q245" i="15"/>
  <c r="Q410" i="15"/>
  <c r="Q490" i="15"/>
  <c r="Q463" i="15"/>
  <c r="Q577" i="15"/>
  <c r="Q24" i="15"/>
  <c r="Q61" i="15"/>
  <c r="Q367" i="15"/>
  <c r="Q231" i="15"/>
  <c r="Q452" i="15"/>
  <c r="Q445" i="15"/>
  <c r="Q182" i="15"/>
  <c r="Q59" i="15"/>
  <c r="Q572" i="15"/>
  <c r="Q313" i="15"/>
  <c r="Q496" i="15"/>
  <c r="Q365" i="15"/>
  <c r="Q501" i="15"/>
  <c r="Q516" i="15"/>
  <c r="Q257" i="15"/>
  <c r="Q254" i="15"/>
  <c r="Q106" i="15"/>
  <c r="Q371" i="15"/>
  <c r="Q434" i="15"/>
  <c r="Q338" i="15"/>
  <c r="Q129" i="15"/>
  <c r="Q38" i="15"/>
  <c r="Q491" i="15"/>
  <c r="Q184" i="15"/>
  <c r="Q359" i="15"/>
  <c r="Q508" i="15"/>
  <c r="Q524" i="15"/>
  <c r="Q249" i="15"/>
  <c r="Q138" i="15"/>
  <c r="Q499" i="15"/>
  <c r="Q451" i="15"/>
  <c r="Q56" i="15"/>
  <c r="Q574" i="15"/>
  <c r="Q211" i="15"/>
  <c r="Q198" i="15"/>
  <c r="Q443" i="15"/>
  <c r="Q268" i="15"/>
  <c r="Q374" i="15"/>
  <c r="Q455" i="15"/>
  <c r="Q201" i="15"/>
  <c r="Q187" i="15"/>
  <c r="Q31" i="15"/>
  <c r="Q458" i="15"/>
  <c r="Q343" i="15"/>
  <c r="Q315" i="15"/>
  <c r="Q511" i="15"/>
  <c r="Q565" i="15"/>
  <c r="Q92" i="15"/>
  <c r="Q168" i="15"/>
  <c r="Q339" i="15"/>
  <c r="Q196" i="15"/>
  <c r="Q472" i="15"/>
  <c r="Q318" i="15"/>
  <c r="Q290" i="15"/>
  <c r="Q342" i="15"/>
  <c r="Q229" i="15"/>
  <c r="Q481" i="15"/>
  <c r="Q602" i="15"/>
  <c r="Q335" i="15"/>
  <c r="Q435" i="15"/>
  <c r="Q535" i="15"/>
  <c r="Q272" i="15"/>
  <c r="Q279" i="15"/>
  <c r="Q123" i="15"/>
  <c r="Q312" i="15"/>
  <c r="Q567" i="15"/>
  <c r="Q234" i="15"/>
  <c r="Q137" i="15"/>
  <c r="Q383" i="15"/>
  <c r="Q73" i="15"/>
  <c r="Q446" i="15"/>
  <c r="Q139" i="15"/>
  <c r="Q507" i="15"/>
  <c r="Q136" i="15"/>
  <c r="Q84" i="15"/>
  <c r="Q502" i="15"/>
  <c r="Q204" i="15"/>
  <c r="Q195" i="15"/>
  <c r="Q514" i="15"/>
  <c r="Q563" i="15"/>
  <c r="Q380" i="15"/>
  <c r="Q74" i="15"/>
  <c r="Q586" i="15"/>
  <c r="Q263" i="15"/>
  <c r="Q394" i="15"/>
  <c r="Q396" i="15"/>
  <c r="Q328" i="15"/>
  <c r="Q141" i="15"/>
  <c r="Q384" i="15"/>
  <c r="Q582" i="15"/>
  <c r="Q289" i="15"/>
  <c r="Q388" i="15"/>
  <c r="Q465" i="15"/>
  <c r="Q100" i="15"/>
  <c r="Q97" i="15"/>
  <c r="Q295" i="15"/>
  <c r="Q579" i="15"/>
  <c r="Q596" i="15"/>
  <c r="Q194" i="15"/>
  <c r="Q90" i="15"/>
  <c r="Q461" i="15"/>
  <c r="Q86" i="15"/>
  <c r="Q327" i="15"/>
  <c r="Q202" i="15"/>
  <c r="Q476" i="15"/>
  <c r="Q146" i="15"/>
  <c r="Q473" i="15"/>
  <c r="Q112" i="15"/>
  <c r="Q466" i="15"/>
  <c r="Q334" i="15"/>
  <c r="Q566" i="15"/>
  <c r="Q235" i="15"/>
  <c r="Q558" i="15"/>
  <c r="Q88" i="15"/>
  <c r="Q519" i="15"/>
  <c r="Q482" i="15"/>
  <c r="Q478" i="15"/>
  <c r="Q386" i="15"/>
  <c r="Q157" i="15"/>
  <c r="Q20" i="15"/>
  <c r="Q424" i="15"/>
  <c r="Q549" i="15"/>
  <c r="Q300" i="15"/>
  <c r="Q578" i="15"/>
  <c r="Q116" i="15"/>
  <c r="Q134" i="15"/>
  <c r="Q520" i="15"/>
  <c r="Q237" i="15"/>
  <c r="Q205" i="15"/>
  <c r="Q378" i="15"/>
  <c r="Q391" i="15"/>
  <c r="Q587" i="15"/>
  <c r="Q83" i="15"/>
  <c r="Q271" i="15"/>
  <c r="Q503" i="15"/>
  <c r="Q403" i="15"/>
  <c r="Q407" i="15"/>
  <c r="Q506" i="15"/>
  <c r="Q114" i="15"/>
  <c r="Q517" i="15"/>
  <c r="Q258" i="15"/>
  <c r="Q148" i="15"/>
  <c r="Q287" i="15"/>
  <c r="Q131" i="15"/>
  <c r="Q489" i="15"/>
  <c r="Q370" i="15"/>
  <c r="Q87" i="15"/>
  <c r="Q278" i="15"/>
  <c r="Q233" i="15"/>
  <c r="Q341" i="15"/>
  <c r="Q7" i="15"/>
  <c r="Q154" i="15"/>
  <c r="Q544" i="15"/>
  <c r="Q427" i="15"/>
  <c r="Q423" i="15"/>
  <c r="Q91" i="15"/>
  <c r="Q385" i="15"/>
  <c r="Q369" i="15"/>
  <c r="Q353" i="15"/>
  <c r="Q302" i="15"/>
  <c r="Q192" i="15"/>
  <c r="Q468" i="15"/>
  <c r="Q107" i="15"/>
  <c r="Q267" i="15"/>
  <c r="Q161" i="15"/>
  <c r="Q236" i="15"/>
  <c r="Q521" i="15"/>
  <c r="Q51" i="15"/>
  <c r="Q58" i="15"/>
  <c r="Q260" i="15"/>
  <c r="Q171" i="15"/>
  <c r="Q450" i="15"/>
  <c r="Q222" i="15"/>
  <c r="Q402" i="15"/>
  <c r="Q94" i="15"/>
  <c r="Q418" i="15"/>
  <c r="Q165" i="15"/>
  <c r="Q527" i="15"/>
  <c r="Q266" i="15"/>
  <c r="Q169" i="15"/>
  <c r="Q296" i="15"/>
  <c r="Q183" i="15"/>
  <c r="Q346" i="15"/>
  <c r="Q409" i="15"/>
  <c r="Q152" i="15"/>
  <c r="Q186" i="15"/>
  <c r="Q406" i="15"/>
  <c r="Q377" i="15"/>
  <c r="Q401" i="15"/>
  <c r="Q265" i="15"/>
  <c r="Q515" i="15"/>
  <c r="Q176" i="15"/>
  <c r="Q319" i="15"/>
  <c r="Q390" i="15"/>
  <c r="Q247" i="15"/>
  <c r="Q504" i="15"/>
  <c r="Q329" i="15"/>
  <c r="Q583" i="15"/>
  <c r="Q238" i="15"/>
  <c r="Q28" i="15"/>
  <c r="Q571" i="15"/>
  <c r="Q246" i="15"/>
  <c r="Q555" i="15"/>
  <c r="Q299" i="15"/>
  <c r="Q297" i="15"/>
  <c r="Q142" i="15"/>
  <c r="Q447" i="15"/>
  <c r="Q542" i="15"/>
  <c r="Q303" i="15"/>
  <c r="Q376" i="15"/>
  <c r="Q595" i="15"/>
  <c r="Q538" i="15"/>
  <c r="Q425" i="15"/>
  <c r="Q109" i="15"/>
  <c r="Q509" i="15"/>
  <c r="Q525" i="15"/>
  <c r="Q405" i="15"/>
  <c r="Q528" i="15"/>
  <c r="Q122" i="15"/>
  <c r="Q298" i="15"/>
  <c r="Q554" i="15"/>
  <c r="Q505" i="15"/>
  <c r="Q392" i="15"/>
  <c r="Q540" i="15"/>
  <c r="Q52" i="15"/>
  <c r="Q358" i="15"/>
  <c r="Q115" i="15"/>
  <c r="Q429" i="15"/>
  <c r="Q601" i="15"/>
  <c r="Q274" i="15"/>
  <c r="Q180" i="15"/>
  <c r="Q523" i="15"/>
  <c r="Q227" i="15"/>
  <c r="Q420" i="15"/>
  <c r="Q162" i="15"/>
  <c r="Q108" i="15"/>
  <c r="Q197" i="15"/>
  <c r="Q417" i="15"/>
  <c r="Q510" i="15"/>
  <c r="Q95" i="15"/>
  <c r="Q98" i="15"/>
  <c r="Q85" i="15"/>
  <c r="Q536" i="15"/>
  <c r="Q175" i="15"/>
  <c r="Q537" i="15"/>
  <c r="Q130" i="15"/>
  <c r="Q413" i="15"/>
  <c r="Q76" i="15"/>
  <c r="Q347" i="15"/>
  <c r="Q230" i="15"/>
  <c r="Q492" i="15"/>
  <c r="Q354" i="15"/>
  <c r="Q488" i="15"/>
  <c r="Q220" i="15"/>
  <c r="Q475" i="15"/>
  <c r="Q275" i="15"/>
  <c r="Q559" i="15"/>
  <c r="Q360" i="15"/>
  <c r="Q444" i="15"/>
  <c r="Q191" i="15"/>
  <c r="Q177" i="15"/>
  <c r="Q37" i="15"/>
  <c r="Q304" i="15"/>
  <c r="Q545" i="15"/>
  <c r="Q281" i="15"/>
  <c r="Q288" i="15"/>
  <c r="Q132" i="15"/>
  <c r="Q291" i="15"/>
  <c r="Q340" i="15"/>
  <c r="Q464" i="15"/>
  <c r="Q573" i="15"/>
  <c r="Q453" i="15"/>
  <c r="Q408" i="15"/>
  <c r="Q292" i="15"/>
  <c r="Q200" i="15"/>
  <c r="Q547" i="15"/>
  <c r="Q397" i="15"/>
  <c r="Q121" i="15"/>
  <c r="Q498" i="15"/>
  <c r="Q526" i="15"/>
  <c r="Q264" i="15"/>
  <c r="Q147" i="15"/>
  <c r="Q251" i="15"/>
  <c r="Q379" i="15"/>
  <c r="Q172" i="15"/>
  <c r="Q50" i="15"/>
  <c r="Q428" i="15"/>
  <c r="Q145" i="15"/>
  <c r="Q415" i="15"/>
  <c r="Q53" i="15"/>
  <c r="Q539" i="15"/>
  <c r="Q556" i="15"/>
  <c r="Q224" i="15"/>
  <c r="Q389" i="15"/>
  <c r="Q543" i="15"/>
  <c r="Q436" i="15"/>
  <c r="Q273" i="15"/>
  <c r="Q532" i="15"/>
  <c r="Q188" i="15"/>
  <c r="Q580" i="15"/>
  <c r="Q599" i="15"/>
  <c r="Q325" i="15"/>
  <c r="Q322" i="15"/>
  <c r="Q179" i="15"/>
  <c r="Q382" i="15"/>
  <c r="Q522" i="15"/>
  <c r="Q120" i="15"/>
  <c r="Q199" i="15"/>
  <c r="Q375" i="15"/>
  <c r="Q561" i="15"/>
  <c r="Q214" i="15"/>
  <c r="Q111" i="15"/>
  <c r="Q189" i="15"/>
  <c r="Q366" i="15"/>
  <c r="Q16" i="15"/>
  <c r="Q448" i="15"/>
  <c r="Q143" i="15"/>
  <c r="Q80" i="15"/>
  <c r="Q534" i="15"/>
  <c r="Q416" i="15"/>
  <c r="Q432" i="15"/>
  <c r="Q170" i="15"/>
  <c r="Q167" i="15"/>
  <c r="KV59" i="12"/>
  <c r="KU59" i="12"/>
  <c r="JE158" i="12"/>
  <c r="JE157" i="12"/>
  <c r="W85" i="12"/>
  <c r="V85" i="12"/>
  <c r="M21" i="13" l="1"/>
  <c r="M22" i="13"/>
  <c r="GX7" i="12"/>
  <c r="IN46" i="12"/>
  <c r="IC72" i="12"/>
  <c r="HJ72" i="12"/>
  <c r="HK72" i="12" s="1"/>
  <c r="EM20" i="12"/>
  <c r="EN20" i="12" s="1"/>
  <c r="JU33" i="12"/>
  <c r="JT33" i="12" s="1"/>
  <c r="BS20" i="12"/>
  <c r="BR20" i="12" s="1"/>
  <c r="CH124" i="12"/>
  <c r="CG124" i="12" s="1"/>
  <c r="EB137" i="12"/>
  <c r="DZ137" i="12" s="1"/>
  <c r="GI150" i="12"/>
  <c r="GH150" i="12" s="1"/>
  <c r="DM85" i="12"/>
  <c r="DK85" i="12" s="1"/>
  <c r="FA124" i="12"/>
  <c r="FC124" i="12" s="1"/>
  <c r="MN111" i="12"/>
  <c r="MP111" i="12" s="1"/>
  <c r="V33" i="12"/>
  <c r="X33" i="12" s="1"/>
  <c r="AL137" i="12"/>
  <c r="AM137" i="12" s="1"/>
  <c r="FU59" i="12"/>
  <c r="FS59" i="12" s="1"/>
  <c r="AZ98" i="12"/>
  <c r="BB98" i="12" s="1"/>
  <c r="KK98" i="12"/>
  <c r="KI98" i="12" s="1"/>
  <c r="LJ59" i="12"/>
  <c r="LL59" i="12" s="1"/>
  <c r="MC111" i="12"/>
  <c r="MB111" i="12" s="1"/>
  <c r="CW46" i="12"/>
  <c r="CV46" i="12" s="1"/>
  <c r="JB85" i="12"/>
  <c r="JD85" i="12" s="1"/>
  <c r="AL452" i="9"/>
  <c r="AL284" i="9"/>
  <c r="AL25" i="9"/>
  <c r="AL406" i="9"/>
  <c r="AL307" i="9"/>
  <c r="AL118" i="9"/>
  <c r="AL39" i="9"/>
  <c r="AL239" i="9"/>
  <c r="AL539" i="9"/>
  <c r="AL50" i="9"/>
  <c r="AL350" i="9"/>
  <c r="AL53" i="9"/>
  <c r="AL61" i="9"/>
  <c r="AL161" i="9"/>
  <c r="AL261" i="9"/>
  <c r="AL461" i="9"/>
  <c r="AL62" i="9"/>
  <c r="AL162" i="9"/>
  <c r="AL462" i="9"/>
  <c r="AL194" i="9"/>
  <c r="AL494" i="9"/>
  <c r="AL135" i="9"/>
  <c r="AL535" i="9"/>
  <c r="AL416" i="9"/>
  <c r="AL117" i="9"/>
  <c r="AL417" i="9"/>
  <c r="AL228" i="9"/>
  <c r="AL528" i="9"/>
  <c r="AL49" i="9"/>
  <c r="AL149" i="9"/>
  <c r="AL249" i="9"/>
  <c r="AL349" i="9"/>
  <c r="AL449" i="9"/>
  <c r="AL83" i="9"/>
  <c r="AL60" i="9"/>
  <c r="AL160" i="9"/>
  <c r="AL260" i="9"/>
  <c r="AL360" i="9"/>
  <c r="AL171" i="9"/>
  <c r="AL371" i="9"/>
  <c r="AL471" i="9"/>
  <c r="AL193" i="9"/>
  <c r="AL72" i="9"/>
  <c r="AL172" i="9"/>
  <c r="AL272" i="9"/>
  <c r="AL372" i="9"/>
  <c r="AL472" i="9"/>
  <c r="AL3" i="9"/>
  <c r="AL104" i="9"/>
  <c r="AL204" i="9"/>
  <c r="AL304" i="9"/>
  <c r="AL404" i="9"/>
  <c r="AL504" i="9"/>
  <c r="AL323" i="9"/>
  <c r="AL483" i="9"/>
  <c r="AL45" i="9"/>
  <c r="AL145" i="9"/>
  <c r="AL245" i="9"/>
  <c r="AL345" i="9"/>
  <c r="AL445" i="9"/>
  <c r="AL26" i="9"/>
  <c r="AL126" i="9"/>
  <c r="AL226" i="9"/>
  <c r="AL326" i="9"/>
  <c r="AL426" i="9"/>
  <c r="AL526" i="9"/>
  <c r="AL27" i="9"/>
  <c r="AL127" i="9"/>
  <c r="AL227" i="9"/>
  <c r="AL327" i="9"/>
  <c r="AL427" i="9"/>
  <c r="AL527" i="9"/>
  <c r="AL38" i="9"/>
  <c r="AL138" i="9"/>
  <c r="AL238" i="9"/>
  <c r="AL338" i="9"/>
  <c r="AL438" i="9"/>
  <c r="AL538" i="9"/>
  <c r="AL59" i="9"/>
  <c r="AL159" i="9"/>
  <c r="AL259" i="9"/>
  <c r="AL359" i="9"/>
  <c r="AL459" i="9"/>
  <c r="AL173" i="9"/>
  <c r="AL70" i="9"/>
  <c r="AL170" i="9"/>
  <c r="AL270" i="9"/>
  <c r="AL370" i="9"/>
  <c r="AL470" i="9"/>
  <c r="AL213" i="9"/>
  <c r="AL81" i="9"/>
  <c r="AL181" i="9"/>
  <c r="AL281" i="9"/>
  <c r="AL381" i="9"/>
  <c r="AL481" i="9"/>
  <c r="AL223" i="9"/>
  <c r="AL82" i="9"/>
  <c r="AL182" i="9"/>
  <c r="AL282" i="9"/>
  <c r="AL382" i="9"/>
  <c r="AL482" i="9"/>
  <c r="AL113" i="9"/>
  <c r="AL233" i="9"/>
  <c r="AL325" i="9"/>
  <c r="AL506" i="9"/>
  <c r="AL507" i="9"/>
  <c r="AL418" i="9"/>
  <c r="AL123" i="9"/>
  <c r="AL128" i="9"/>
  <c r="AM4" i="9"/>
  <c r="AO4" i="9"/>
  <c r="AL14" i="9"/>
  <c r="AL114" i="9"/>
  <c r="AL214" i="9"/>
  <c r="AL314" i="9"/>
  <c r="AL414" i="9"/>
  <c r="AL514" i="9"/>
  <c r="AL333" i="9"/>
  <c r="AL493" i="9"/>
  <c r="AL55" i="9"/>
  <c r="AL155" i="9"/>
  <c r="AL255" i="9"/>
  <c r="AL355" i="9"/>
  <c r="AL455" i="9"/>
  <c r="AL36" i="9"/>
  <c r="AL136" i="9"/>
  <c r="AL236" i="9"/>
  <c r="AL336" i="9"/>
  <c r="AL436" i="9"/>
  <c r="AL536" i="9"/>
  <c r="AL37" i="9"/>
  <c r="AL137" i="9"/>
  <c r="AL237" i="9"/>
  <c r="AL337" i="9"/>
  <c r="AL437" i="9"/>
  <c r="AL537" i="9"/>
  <c r="AL48" i="9"/>
  <c r="AL148" i="9"/>
  <c r="AL248" i="9"/>
  <c r="AL348" i="9"/>
  <c r="AL448" i="9"/>
  <c r="AL73" i="9"/>
  <c r="AL69" i="9"/>
  <c r="AL169" i="9"/>
  <c r="AL269" i="9"/>
  <c r="AL369" i="9"/>
  <c r="AL469" i="9"/>
  <c r="AL273" i="9"/>
  <c r="AL80" i="9"/>
  <c r="AL180" i="9"/>
  <c r="AL280" i="9"/>
  <c r="AL380" i="9"/>
  <c r="AL480" i="9"/>
  <c r="AL303" i="9"/>
  <c r="AL91" i="9"/>
  <c r="AL191" i="9"/>
  <c r="AL291" i="9"/>
  <c r="AL391" i="9"/>
  <c r="AL491" i="9"/>
  <c r="AL293" i="9"/>
  <c r="AL92" i="9"/>
  <c r="AL192" i="9"/>
  <c r="AL292" i="9"/>
  <c r="AL392" i="9"/>
  <c r="AL492" i="9"/>
  <c r="AL450" i="9"/>
  <c r="AL24" i="9"/>
  <c r="AL124" i="9"/>
  <c r="AL224" i="9"/>
  <c r="AL324" i="9"/>
  <c r="AL424" i="9"/>
  <c r="AL524" i="9"/>
  <c r="AL343" i="9"/>
  <c r="AL503" i="9"/>
  <c r="AL65" i="9"/>
  <c r="AL165" i="9"/>
  <c r="AL265" i="9"/>
  <c r="AL365" i="9"/>
  <c r="AL465" i="9"/>
  <c r="AL46" i="9"/>
  <c r="AL146" i="9"/>
  <c r="AL246" i="9"/>
  <c r="AL346" i="9"/>
  <c r="AL446" i="9"/>
  <c r="AL4" i="9"/>
  <c r="AL47" i="9"/>
  <c r="AL147" i="9"/>
  <c r="AL247" i="9"/>
  <c r="AL347" i="9"/>
  <c r="AL447" i="9"/>
  <c r="AL13" i="9"/>
  <c r="AL58" i="9"/>
  <c r="AL158" i="9"/>
  <c r="AL258" i="9"/>
  <c r="AL358" i="9"/>
  <c r="AL458" i="9"/>
  <c r="AL153" i="9"/>
  <c r="AL79" i="9"/>
  <c r="AL179" i="9"/>
  <c r="AL279" i="9"/>
  <c r="AL379" i="9"/>
  <c r="AL479" i="9"/>
  <c r="AL393" i="9"/>
  <c r="AL90" i="9"/>
  <c r="AL190" i="9"/>
  <c r="AL290" i="9"/>
  <c r="AL390" i="9"/>
  <c r="AL490" i="9"/>
  <c r="AL413" i="9"/>
  <c r="AL101" i="9"/>
  <c r="AL201" i="9"/>
  <c r="AL301" i="9"/>
  <c r="AL401" i="9"/>
  <c r="AL501" i="9"/>
  <c r="AL403" i="9"/>
  <c r="AL102" i="9"/>
  <c r="AL202" i="9"/>
  <c r="AL302" i="9"/>
  <c r="AL402" i="9"/>
  <c r="AL502" i="9"/>
  <c r="AL184" i="9"/>
  <c r="AL463" i="9"/>
  <c r="AL525" i="9"/>
  <c r="AL206" i="9"/>
  <c r="AL107" i="9"/>
  <c r="AL18" i="9"/>
  <c r="AL518" i="9"/>
  <c r="AL439" i="9"/>
  <c r="AL362" i="9"/>
  <c r="AL473" i="9"/>
  <c r="AL271" i="9"/>
  <c r="AQ4" i="9"/>
  <c r="AS4" i="9"/>
  <c r="AL34" i="9"/>
  <c r="AL134" i="9"/>
  <c r="AL234" i="9"/>
  <c r="AL334" i="9"/>
  <c r="AL434" i="9"/>
  <c r="AL534" i="9"/>
  <c r="AL353" i="9"/>
  <c r="AL513" i="9"/>
  <c r="AL75" i="9"/>
  <c r="AL175" i="9"/>
  <c r="AL275" i="9"/>
  <c r="AL375" i="9"/>
  <c r="AL475" i="9"/>
  <c r="AL56" i="9"/>
  <c r="AL156" i="9"/>
  <c r="AL256" i="9"/>
  <c r="AL356" i="9"/>
  <c r="AL456" i="9"/>
  <c r="AL103" i="9"/>
  <c r="AL57" i="9"/>
  <c r="AL157" i="9"/>
  <c r="AL257" i="9"/>
  <c r="AL357" i="9"/>
  <c r="AL457" i="9"/>
  <c r="AL93" i="9"/>
  <c r="AL68" i="9"/>
  <c r="AL168" i="9"/>
  <c r="AL268" i="9"/>
  <c r="AL368" i="9"/>
  <c r="AL468" i="9"/>
  <c r="AL263" i="9"/>
  <c r="AL89" i="9"/>
  <c r="AL189" i="9"/>
  <c r="AL289" i="9"/>
  <c r="AL389" i="9"/>
  <c r="AL489" i="9"/>
  <c r="AL6" i="9"/>
  <c r="AL100" i="9"/>
  <c r="AL200" i="9"/>
  <c r="AL300" i="9"/>
  <c r="AL400" i="9"/>
  <c r="AL500" i="9"/>
  <c r="AL11" i="9"/>
  <c r="AL111" i="9"/>
  <c r="AL211" i="9"/>
  <c r="AL311" i="9"/>
  <c r="AL411" i="9"/>
  <c r="AL511" i="9"/>
  <c r="AL12" i="9"/>
  <c r="AL112" i="9"/>
  <c r="AL212" i="9"/>
  <c r="AL312" i="9"/>
  <c r="AL412" i="9"/>
  <c r="AL512" i="9"/>
  <c r="AL84" i="9"/>
  <c r="AL225" i="9"/>
  <c r="AL250" i="9"/>
  <c r="AL235" i="9"/>
  <c r="AL71" i="9"/>
  <c r="AF3" i="9"/>
  <c r="AL44" i="9"/>
  <c r="AL144" i="9"/>
  <c r="AL244" i="9"/>
  <c r="AL344" i="9"/>
  <c r="AL444" i="9"/>
  <c r="AL23" i="9"/>
  <c r="AL423" i="9"/>
  <c r="AL523" i="9"/>
  <c r="AL85" i="9"/>
  <c r="AL185" i="9"/>
  <c r="AL285" i="9"/>
  <c r="AL385" i="9"/>
  <c r="AL485" i="9"/>
  <c r="AL66" i="9"/>
  <c r="AL166" i="9"/>
  <c r="AL266" i="9"/>
  <c r="AL366" i="9"/>
  <c r="AL466" i="9"/>
  <c r="AL183" i="9"/>
  <c r="AL67" i="9"/>
  <c r="AL167" i="9"/>
  <c r="AL267" i="9"/>
  <c r="AL367" i="9"/>
  <c r="AL467" i="9"/>
  <c r="AL163" i="9"/>
  <c r="AL78" i="9"/>
  <c r="AL178" i="9"/>
  <c r="AL278" i="9"/>
  <c r="AL378" i="9"/>
  <c r="AL478" i="9"/>
  <c r="AL363" i="9"/>
  <c r="AL99" i="9"/>
  <c r="AL199" i="9"/>
  <c r="AL299" i="9"/>
  <c r="AL399" i="9"/>
  <c r="AL499" i="9"/>
  <c r="AL10" i="9"/>
  <c r="AL110" i="9"/>
  <c r="AL210" i="9"/>
  <c r="AL310" i="9"/>
  <c r="AL410" i="9"/>
  <c r="AL510" i="9"/>
  <c r="AL21" i="9"/>
  <c r="AL121" i="9"/>
  <c r="AL221" i="9"/>
  <c r="AL321" i="9"/>
  <c r="AL421" i="9"/>
  <c r="AL521" i="9"/>
  <c r="AL22" i="9"/>
  <c r="AL122" i="9"/>
  <c r="AL222" i="9"/>
  <c r="AL322" i="9"/>
  <c r="AL422" i="9"/>
  <c r="AL522" i="9"/>
  <c r="AL384" i="9"/>
  <c r="AL125" i="9"/>
  <c r="AL106" i="9"/>
  <c r="AL207" i="9"/>
  <c r="AL318" i="9"/>
  <c r="AL361" i="9"/>
  <c r="AL116" i="9"/>
  <c r="AI3" i="9"/>
  <c r="AH3" i="9" s="1"/>
  <c r="AL54" i="9"/>
  <c r="AL154" i="9"/>
  <c r="AL254" i="9"/>
  <c r="AL354" i="9"/>
  <c r="AL454" i="9"/>
  <c r="AL63" i="9"/>
  <c r="AL433" i="9"/>
  <c r="AL533" i="9"/>
  <c r="AL95" i="9"/>
  <c r="AL195" i="9"/>
  <c r="AL295" i="9"/>
  <c r="AL395" i="9"/>
  <c r="AL495" i="9"/>
  <c r="AL76" i="9"/>
  <c r="AL176" i="9"/>
  <c r="AL276" i="9"/>
  <c r="AL376" i="9"/>
  <c r="AL476" i="9"/>
  <c r="AL253" i="9"/>
  <c r="AL77" i="9"/>
  <c r="AL177" i="9"/>
  <c r="AL277" i="9"/>
  <c r="AL377" i="9"/>
  <c r="AL477" i="9"/>
  <c r="AL243" i="9"/>
  <c r="AL88" i="9"/>
  <c r="AL188" i="9"/>
  <c r="AL288" i="9"/>
  <c r="AL388" i="9"/>
  <c r="AL488" i="9"/>
  <c r="AL9" i="9"/>
  <c r="AL109" i="9"/>
  <c r="AL209" i="9"/>
  <c r="AL309" i="9"/>
  <c r="AL409" i="9"/>
  <c r="AL509" i="9"/>
  <c r="AL20" i="9"/>
  <c r="AL120" i="9"/>
  <c r="AL220" i="9"/>
  <c r="AL320" i="9"/>
  <c r="AL420" i="9"/>
  <c r="AL520" i="9"/>
  <c r="AL31" i="9"/>
  <c r="AL131" i="9"/>
  <c r="AL231" i="9"/>
  <c r="AL331" i="9"/>
  <c r="AL431" i="9"/>
  <c r="AL531" i="9"/>
  <c r="AL32" i="9"/>
  <c r="AL132" i="9"/>
  <c r="AL232" i="9"/>
  <c r="AL332" i="9"/>
  <c r="AL432" i="9"/>
  <c r="AL532" i="9"/>
  <c r="AL484" i="9"/>
  <c r="AL425" i="9"/>
  <c r="AL306" i="9"/>
  <c r="AL407" i="9"/>
  <c r="AL218" i="9"/>
  <c r="AL139" i="9"/>
  <c r="AL339" i="9"/>
  <c r="AL150" i="9"/>
  <c r="AL262" i="9"/>
  <c r="AL313" i="9"/>
  <c r="AL294" i="9"/>
  <c r="AL283" i="9"/>
  <c r="AL435" i="9"/>
  <c r="AL316" i="9"/>
  <c r="AL17" i="9"/>
  <c r="AL317" i="9"/>
  <c r="AL517" i="9"/>
  <c r="AL328" i="9"/>
  <c r="AL143" i="9"/>
  <c r="AM3" i="9"/>
  <c r="AL64" i="9"/>
  <c r="AL164" i="9"/>
  <c r="AL264" i="9"/>
  <c r="AL364" i="9"/>
  <c r="AL464" i="9"/>
  <c r="AL133" i="9"/>
  <c r="AL443" i="9"/>
  <c r="AL5" i="9"/>
  <c r="AL105" i="9"/>
  <c r="AL205" i="9"/>
  <c r="AL305" i="9"/>
  <c r="AL405" i="9"/>
  <c r="AL505" i="9"/>
  <c r="AL86" i="9"/>
  <c r="AL186" i="9"/>
  <c r="AL286" i="9"/>
  <c r="AL386" i="9"/>
  <c r="AL486" i="9"/>
  <c r="AL383" i="9"/>
  <c r="AL87" i="9"/>
  <c r="AL187" i="9"/>
  <c r="AL287" i="9"/>
  <c r="AL387" i="9"/>
  <c r="AL487" i="9"/>
  <c r="AL373" i="9"/>
  <c r="AL98" i="9"/>
  <c r="AL198" i="9"/>
  <c r="AL298" i="9"/>
  <c r="AL398" i="9"/>
  <c r="AL498" i="9"/>
  <c r="AL19" i="9"/>
  <c r="AL119" i="9"/>
  <c r="AL219" i="9"/>
  <c r="AL319" i="9"/>
  <c r="AL419" i="9"/>
  <c r="AL519" i="9"/>
  <c r="AL30" i="9"/>
  <c r="AL130" i="9"/>
  <c r="AL230" i="9"/>
  <c r="AL330" i="9"/>
  <c r="AL430" i="9"/>
  <c r="AL530" i="9"/>
  <c r="AL41" i="9"/>
  <c r="AL141" i="9"/>
  <c r="AL241" i="9"/>
  <c r="AL341" i="9"/>
  <c r="AL441" i="9"/>
  <c r="AL541" i="9"/>
  <c r="AL42" i="9"/>
  <c r="AL142" i="9"/>
  <c r="AL242" i="9"/>
  <c r="AL342" i="9"/>
  <c r="AL442" i="9"/>
  <c r="AL542" i="9"/>
  <c r="AL7" i="9"/>
  <c r="AI4" i="9"/>
  <c r="AH4" i="9" s="1"/>
  <c r="AL94" i="9"/>
  <c r="AL394" i="9"/>
  <c r="AL35" i="9"/>
  <c r="AL335" i="9"/>
  <c r="AL216" i="9"/>
  <c r="AL516" i="9"/>
  <c r="AL217" i="9"/>
  <c r="AL28" i="9"/>
  <c r="AL428" i="9"/>
  <c r="AL460" i="9"/>
  <c r="AS3" i="9"/>
  <c r="AL33" i="9"/>
  <c r="AL74" i="9"/>
  <c r="AL174" i="9"/>
  <c r="AL274" i="9"/>
  <c r="AL374" i="9"/>
  <c r="AL474" i="9"/>
  <c r="AL203" i="9"/>
  <c r="AL453" i="9"/>
  <c r="AL15" i="9"/>
  <c r="AL115" i="9"/>
  <c r="AL215" i="9"/>
  <c r="AL315" i="9"/>
  <c r="AL415" i="9"/>
  <c r="AL515" i="9"/>
  <c r="AL96" i="9"/>
  <c r="AL196" i="9"/>
  <c r="AL296" i="9"/>
  <c r="AL396" i="9"/>
  <c r="AL496" i="9"/>
  <c r="AL16" i="9"/>
  <c r="AL97" i="9"/>
  <c r="AL197" i="9"/>
  <c r="AL297" i="9"/>
  <c r="AL397" i="9"/>
  <c r="AL497" i="9"/>
  <c r="AL8" i="9"/>
  <c r="AL108" i="9"/>
  <c r="AL208" i="9"/>
  <c r="AL308" i="9"/>
  <c r="AL408" i="9"/>
  <c r="AL508" i="9"/>
  <c r="AL29" i="9"/>
  <c r="AL129" i="9"/>
  <c r="AL229" i="9"/>
  <c r="AL329" i="9"/>
  <c r="AL429" i="9"/>
  <c r="AL529" i="9"/>
  <c r="AL40" i="9"/>
  <c r="AL140" i="9"/>
  <c r="AL240" i="9"/>
  <c r="AL340" i="9"/>
  <c r="AL440" i="9"/>
  <c r="AL540" i="9"/>
  <c r="AL51" i="9"/>
  <c r="AL151" i="9"/>
  <c r="AL251" i="9"/>
  <c r="AL351" i="9"/>
  <c r="AL451" i="9"/>
  <c r="AL43" i="9"/>
  <c r="AL52" i="9"/>
  <c r="AL152" i="9"/>
  <c r="AL252" i="9"/>
  <c r="AL352" i="9"/>
  <c r="AG82" i="9"/>
  <c r="AG22" i="9"/>
  <c r="AG12" i="9"/>
  <c r="AG491" i="9"/>
  <c r="AN3" i="9"/>
  <c r="AG532" i="9"/>
  <c r="AG232" i="9"/>
  <c r="AG531" i="9"/>
  <c r="AG431" i="9"/>
  <c r="AG241" i="9"/>
  <c r="AG540" i="9"/>
  <c r="AG530" i="9"/>
  <c r="AG520" i="9"/>
  <c r="AG510" i="9"/>
  <c r="AG500" i="9"/>
  <c r="AG490" i="9"/>
  <c r="AG480" i="9"/>
  <c r="AG470" i="9"/>
  <c r="AG460" i="9"/>
  <c r="AG450" i="9"/>
  <c r="AG440" i="9"/>
  <c r="AG430" i="9"/>
  <c r="AG420" i="9"/>
  <c r="AG410" i="9"/>
  <c r="AG400" i="9"/>
  <c r="AG390" i="9"/>
  <c r="AG380" i="9"/>
  <c r="AG370" i="9"/>
  <c r="AG360" i="9"/>
  <c r="AG350" i="9"/>
  <c r="AG340" i="9"/>
  <c r="AG330" i="9"/>
  <c r="AG320" i="9"/>
  <c r="AG310" i="9"/>
  <c r="AG300" i="9"/>
  <c r="AG290" i="9"/>
  <c r="AG280" i="9"/>
  <c r="AG270" i="9"/>
  <c r="AG260" i="9"/>
  <c r="AG250" i="9"/>
  <c r="AG240" i="9"/>
  <c r="AG230" i="9"/>
  <c r="AG220" i="9"/>
  <c r="AG210" i="9"/>
  <c r="AG200" i="9"/>
  <c r="AG190" i="9"/>
  <c r="AG180" i="9"/>
  <c r="AG170" i="9"/>
  <c r="AG160" i="9"/>
  <c r="AG150" i="9"/>
  <c r="AG140" i="9"/>
  <c r="AG130" i="9"/>
  <c r="AG120" i="9"/>
  <c r="AG110" i="9"/>
  <c r="AG100" i="9"/>
  <c r="AG90" i="9"/>
  <c r="AG80" i="9"/>
  <c r="AG70" i="9"/>
  <c r="AG60" i="9"/>
  <c r="AG50" i="9"/>
  <c r="AG40" i="9"/>
  <c r="AG30" i="9"/>
  <c r="AG20" i="9"/>
  <c r="AG10" i="9"/>
  <c r="AG492" i="9"/>
  <c r="AG422" i="9"/>
  <c r="AG352" i="9"/>
  <c r="AG282" i="9"/>
  <c r="AG202" i="9"/>
  <c r="AG132" i="9"/>
  <c r="AG92" i="9"/>
  <c r="AG42" i="9"/>
  <c r="AG501" i="9"/>
  <c r="AG471" i="9"/>
  <c r="AG401" i="9"/>
  <c r="AG371" i="9"/>
  <c r="AG341" i="9"/>
  <c r="AG301" i="9"/>
  <c r="AG271" i="9"/>
  <c r="AG221" i="9"/>
  <c r="AG171" i="9"/>
  <c r="AG161" i="9"/>
  <c r="AG141" i="9"/>
  <c r="AG121" i="9"/>
  <c r="AG101" i="9"/>
  <c r="AG81" i="9"/>
  <c r="AG51" i="9"/>
  <c r="AG11" i="9"/>
  <c r="AG539" i="9"/>
  <c r="AG529" i="9"/>
  <c r="AG519" i="9"/>
  <c r="AG509" i="9"/>
  <c r="AG499" i="9"/>
  <c r="AG489" i="9"/>
  <c r="AG479" i="9"/>
  <c r="AG469" i="9"/>
  <c r="AG459" i="9"/>
  <c r="AG449" i="9"/>
  <c r="AG439" i="9"/>
  <c r="AG429" i="9"/>
  <c r="AG419" i="9"/>
  <c r="AG409" i="9"/>
  <c r="AG399" i="9"/>
  <c r="AG389" i="9"/>
  <c r="AG379" i="9"/>
  <c r="AG369" i="9"/>
  <c r="AG359" i="9"/>
  <c r="AG349" i="9"/>
  <c r="AG339" i="9"/>
  <c r="AG329" i="9"/>
  <c r="AG319" i="9"/>
  <c r="AG309" i="9"/>
  <c r="AG299" i="9"/>
  <c r="AG289" i="9"/>
  <c r="AG279" i="9"/>
  <c r="AG269" i="9"/>
  <c r="AG259" i="9"/>
  <c r="AG249" i="9"/>
  <c r="AG239" i="9"/>
  <c r="AG229" i="9"/>
  <c r="AG219" i="9"/>
  <c r="AG209" i="9"/>
  <c r="AG199" i="9"/>
  <c r="AG189" i="9"/>
  <c r="AG179" i="9"/>
  <c r="AG169" i="9"/>
  <c r="AG159" i="9"/>
  <c r="AG149" i="9"/>
  <c r="AG139" i="9"/>
  <c r="AG129" i="9"/>
  <c r="AG119" i="9"/>
  <c r="AG109" i="9"/>
  <c r="AG99" i="9"/>
  <c r="AG89" i="9"/>
  <c r="AG79" i="9"/>
  <c r="AG69" i="9"/>
  <c r="AG59" i="9"/>
  <c r="AG49" i="9"/>
  <c r="AG39" i="9"/>
  <c r="AG29" i="9"/>
  <c r="AG19" i="9"/>
  <c r="AG9" i="9"/>
  <c r="AG502" i="9"/>
  <c r="AG432" i="9"/>
  <c r="AG362" i="9"/>
  <c r="AG292" i="9"/>
  <c r="AG212" i="9"/>
  <c r="AG142" i="9"/>
  <c r="AG102" i="9"/>
  <c r="AG32" i="9"/>
  <c r="AG521" i="9"/>
  <c r="AG481" i="9"/>
  <c r="AG411" i="9"/>
  <c r="AG361" i="9"/>
  <c r="AG331" i="9"/>
  <c r="AG291" i="9"/>
  <c r="AG261" i="9"/>
  <c r="AG231" i="9"/>
  <c r="AG181" i="9"/>
  <c r="AG151" i="9"/>
  <c r="AG131" i="9"/>
  <c r="AG111" i="9"/>
  <c r="AG91" i="9"/>
  <c r="AG71" i="9"/>
  <c r="AG41" i="9"/>
  <c r="AG21" i="9"/>
  <c r="AP3" i="9"/>
  <c r="AG538" i="9"/>
  <c r="AG528" i="9"/>
  <c r="AG518" i="9"/>
  <c r="AG508" i="9"/>
  <c r="AG498" i="9"/>
  <c r="AG488" i="9"/>
  <c r="AG478" i="9"/>
  <c r="AG468" i="9"/>
  <c r="AG458" i="9"/>
  <c r="AG448" i="9"/>
  <c r="AG438" i="9"/>
  <c r="AG428" i="9"/>
  <c r="AG418" i="9"/>
  <c r="AG408" i="9"/>
  <c r="AG398" i="9"/>
  <c r="AG388" i="9"/>
  <c r="AG378" i="9"/>
  <c r="AG368" i="9"/>
  <c r="AG358" i="9"/>
  <c r="AG348" i="9"/>
  <c r="AG338" i="9"/>
  <c r="AG328" i="9"/>
  <c r="AG318" i="9"/>
  <c r="AG308" i="9"/>
  <c r="AG298" i="9"/>
  <c r="AG288" i="9"/>
  <c r="AG278" i="9"/>
  <c r="AG268" i="9"/>
  <c r="AG258" i="9"/>
  <c r="AG248" i="9"/>
  <c r="AG238" i="9"/>
  <c r="AG228" i="9"/>
  <c r="AG218" i="9"/>
  <c r="AG208" i="9"/>
  <c r="AG198" i="9"/>
  <c r="AG188" i="9"/>
  <c r="AG178" i="9"/>
  <c r="AG168" i="9"/>
  <c r="AG158" i="9"/>
  <c r="AG148" i="9"/>
  <c r="AG138" i="9"/>
  <c r="AG128" i="9"/>
  <c r="AG118" i="9"/>
  <c r="AG108" i="9"/>
  <c r="AG98" i="9"/>
  <c r="AG88" i="9"/>
  <c r="AG78" i="9"/>
  <c r="AG68" i="9"/>
  <c r="AG58" i="9"/>
  <c r="AG48" i="9"/>
  <c r="AG38" i="9"/>
  <c r="AG28" i="9"/>
  <c r="AG18" i="9"/>
  <c r="AG8" i="9"/>
  <c r="AG512" i="9"/>
  <c r="AG442" i="9"/>
  <c r="AG372" i="9"/>
  <c r="AG302" i="9"/>
  <c r="AG222" i="9"/>
  <c r="AG152" i="9"/>
  <c r="AG62" i="9"/>
  <c r="AG511" i="9"/>
  <c r="AG421" i="9"/>
  <c r="AG201" i="9"/>
  <c r="AN4" i="9"/>
  <c r="AQ3" i="9"/>
  <c r="AG537" i="9"/>
  <c r="AG527" i="9"/>
  <c r="AG517" i="9"/>
  <c r="AG507" i="9"/>
  <c r="AG497" i="9"/>
  <c r="AG487" i="9"/>
  <c r="AG477" i="9"/>
  <c r="AG467" i="9"/>
  <c r="AG457" i="9"/>
  <c r="AG447" i="9"/>
  <c r="AG437" i="9"/>
  <c r="AG427" i="9"/>
  <c r="AG417" i="9"/>
  <c r="AG407" i="9"/>
  <c r="AG397" i="9"/>
  <c r="AG387" i="9"/>
  <c r="AG377" i="9"/>
  <c r="AG367" i="9"/>
  <c r="AG357" i="9"/>
  <c r="AG347" i="9"/>
  <c r="AG337" i="9"/>
  <c r="AG327" i="9"/>
  <c r="AG317" i="9"/>
  <c r="AG307" i="9"/>
  <c r="AG297" i="9"/>
  <c r="AG287" i="9"/>
  <c r="AG277" i="9"/>
  <c r="AG267" i="9"/>
  <c r="AG257" i="9"/>
  <c r="AG247" i="9"/>
  <c r="AG237" i="9"/>
  <c r="AG227" i="9"/>
  <c r="AG217" i="9"/>
  <c r="AG207" i="9"/>
  <c r="AG197" i="9"/>
  <c r="AG187" i="9"/>
  <c r="AG177" i="9"/>
  <c r="AG167" i="9"/>
  <c r="AG157" i="9"/>
  <c r="AG147" i="9"/>
  <c r="AG137" i="9"/>
  <c r="AG127" i="9"/>
  <c r="AG117" i="9"/>
  <c r="AG107" i="9"/>
  <c r="AG97" i="9"/>
  <c r="AG87" i="9"/>
  <c r="AG77" i="9"/>
  <c r="AG67" i="9"/>
  <c r="AG57" i="9"/>
  <c r="AG47" i="9"/>
  <c r="AG37" i="9"/>
  <c r="AG27" i="9"/>
  <c r="AG17" i="9"/>
  <c r="AG7" i="9"/>
  <c r="AG452" i="9"/>
  <c r="AG382" i="9"/>
  <c r="AG312" i="9"/>
  <c r="AG242" i="9"/>
  <c r="AG162" i="9"/>
  <c r="AG52" i="9"/>
  <c r="AG451" i="9"/>
  <c r="AG381" i="9"/>
  <c r="AG321" i="9"/>
  <c r="AG251" i="9"/>
  <c r="AG61" i="9"/>
  <c r="AG536" i="9"/>
  <c r="AG526" i="9"/>
  <c r="AG516" i="9"/>
  <c r="AG506" i="9"/>
  <c r="AG496" i="9"/>
  <c r="AG486" i="9"/>
  <c r="AG476" i="9"/>
  <c r="AG466" i="9"/>
  <c r="AG456" i="9"/>
  <c r="AG446" i="9"/>
  <c r="AG436" i="9"/>
  <c r="AG426" i="9"/>
  <c r="AG416" i="9"/>
  <c r="AG406" i="9"/>
  <c r="AG396" i="9"/>
  <c r="AG386" i="9"/>
  <c r="AG376" i="9"/>
  <c r="AG366" i="9"/>
  <c r="AG356" i="9"/>
  <c r="AG346" i="9"/>
  <c r="AG336" i="9"/>
  <c r="AG326" i="9"/>
  <c r="AG316" i="9"/>
  <c r="AG306" i="9"/>
  <c r="AG296" i="9"/>
  <c r="AG286" i="9"/>
  <c r="AG276" i="9"/>
  <c r="AG266" i="9"/>
  <c r="AG256" i="9"/>
  <c r="AG246" i="9"/>
  <c r="AG236" i="9"/>
  <c r="AG226" i="9"/>
  <c r="AG216" i="9"/>
  <c r="AG206" i="9"/>
  <c r="AG196" i="9"/>
  <c r="AG186" i="9"/>
  <c r="AG176" i="9"/>
  <c r="AG166" i="9"/>
  <c r="AG156" i="9"/>
  <c r="AG146" i="9"/>
  <c r="AG136" i="9"/>
  <c r="AG126" i="9"/>
  <c r="AG116" i="9"/>
  <c r="AG106" i="9"/>
  <c r="AG96" i="9"/>
  <c r="AG86" i="9"/>
  <c r="AG76" i="9"/>
  <c r="AG66" i="9"/>
  <c r="AG56" i="9"/>
  <c r="AG46" i="9"/>
  <c r="AG36" i="9"/>
  <c r="AG26" i="9"/>
  <c r="AG16" i="9"/>
  <c r="AG6" i="9"/>
  <c r="AG482" i="9"/>
  <c r="AG412" i="9"/>
  <c r="AG342" i="9"/>
  <c r="AG272" i="9"/>
  <c r="AG192" i="9"/>
  <c r="AG72" i="9"/>
  <c r="AG461" i="9"/>
  <c r="AG191" i="9"/>
  <c r="AG535" i="9"/>
  <c r="AG525" i="9"/>
  <c r="AG515" i="9"/>
  <c r="AG505" i="9"/>
  <c r="AG495" i="9"/>
  <c r="AG485" i="9"/>
  <c r="AG475" i="9"/>
  <c r="AG465" i="9"/>
  <c r="AG455" i="9"/>
  <c r="AG445" i="9"/>
  <c r="AG435" i="9"/>
  <c r="AG425" i="9"/>
  <c r="AG415" i="9"/>
  <c r="AG405" i="9"/>
  <c r="AG395" i="9"/>
  <c r="AG385" i="9"/>
  <c r="AG375" i="9"/>
  <c r="AG365" i="9"/>
  <c r="AG355" i="9"/>
  <c r="AG345" i="9"/>
  <c r="AG335" i="9"/>
  <c r="AG325" i="9"/>
  <c r="AG315" i="9"/>
  <c r="AG305" i="9"/>
  <c r="AG295" i="9"/>
  <c r="AG285" i="9"/>
  <c r="AG275" i="9"/>
  <c r="AG265" i="9"/>
  <c r="AG255" i="9"/>
  <c r="AG245" i="9"/>
  <c r="AG235" i="9"/>
  <c r="AG225" i="9"/>
  <c r="AG215" i="9"/>
  <c r="AG205" i="9"/>
  <c r="AG195" i="9"/>
  <c r="AG185" i="9"/>
  <c r="AG175" i="9"/>
  <c r="AG165" i="9"/>
  <c r="AG155" i="9"/>
  <c r="AG145" i="9"/>
  <c r="AG135" i="9"/>
  <c r="AG125" i="9"/>
  <c r="AG115" i="9"/>
  <c r="AG105" i="9"/>
  <c r="AG95" i="9"/>
  <c r="AG85" i="9"/>
  <c r="AG75" i="9"/>
  <c r="AG65" i="9"/>
  <c r="AG55" i="9"/>
  <c r="AG45" i="9"/>
  <c r="AG35" i="9"/>
  <c r="AG25" i="9"/>
  <c r="AG15" i="9"/>
  <c r="AG5" i="9"/>
  <c r="AG522" i="9"/>
  <c r="AG462" i="9"/>
  <c r="AG402" i="9"/>
  <c r="AG332" i="9"/>
  <c r="AG262" i="9"/>
  <c r="AG172" i="9"/>
  <c r="AG112" i="9"/>
  <c r="AG541" i="9"/>
  <c r="AG441" i="9"/>
  <c r="AG391" i="9"/>
  <c r="AG351" i="9"/>
  <c r="AG311" i="9"/>
  <c r="AG281" i="9"/>
  <c r="AG211" i="9"/>
  <c r="AG31" i="9"/>
  <c r="AO367" i="9"/>
  <c r="AR4" i="9"/>
  <c r="AG534" i="9"/>
  <c r="AG524" i="9"/>
  <c r="AG514" i="9"/>
  <c r="AG504" i="9"/>
  <c r="AG494" i="9"/>
  <c r="AG484" i="9"/>
  <c r="AG474" i="9"/>
  <c r="AG464" i="9"/>
  <c r="AG454" i="9"/>
  <c r="AG444" i="9"/>
  <c r="AG434" i="9"/>
  <c r="AG424" i="9"/>
  <c r="AG414" i="9"/>
  <c r="AG404" i="9"/>
  <c r="AG394" i="9"/>
  <c r="AG384" i="9"/>
  <c r="AG374" i="9"/>
  <c r="AG364" i="9"/>
  <c r="AG354" i="9"/>
  <c r="AG344" i="9"/>
  <c r="AG334" i="9"/>
  <c r="AG324" i="9"/>
  <c r="AG314" i="9"/>
  <c r="AG304" i="9"/>
  <c r="AG294" i="9"/>
  <c r="AG284" i="9"/>
  <c r="AG274" i="9"/>
  <c r="AG264" i="9"/>
  <c r="AG254" i="9"/>
  <c r="AG244" i="9"/>
  <c r="AG234" i="9"/>
  <c r="AG224" i="9"/>
  <c r="AG214" i="9"/>
  <c r="AG204" i="9"/>
  <c r="AG194" i="9"/>
  <c r="AG184" i="9"/>
  <c r="AG174" i="9"/>
  <c r="AG164" i="9"/>
  <c r="AG154" i="9"/>
  <c r="AG144" i="9"/>
  <c r="AG134" i="9"/>
  <c r="AG124" i="9"/>
  <c r="AG114" i="9"/>
  <c r="AG104" i="9"/>
  <c r="AG94" i="9"/>
  <c r="AG84" i="9"/>
  <c r="AG74" i="9"/>
  <c r="AG64" i="9"/>
  <c r="AG54" i="9"/>
  <c r="AG44" i="9"/>
  <c r="AG34" i="9"/>
  <c r="AG24" i="9"/>
  <c r="AG14" i="9"/>
  <c r="AG4" i="9"/>
  <c r="AG542" i="9"/>
  <c r="AG472" i="9"/>
  <c r="AG392" i="9"/>
  <c r="AG322" i="9"/>
  <c r="AG252" i="9"/>
  <c r="AG182" i="9"/>
  <c r="AG122" i="9"/>
  <c r="AG533" i="9"/>
  <c r="AG523" i="9"/>
  <c r="AG513" i="9"/>
  <c r="AG503" i="9"/>
  <c r="AG493" i="9"/>
  <c r="AG483" i="9"/>
  <c r="AG473" i="9"/>
  <c r="AG463" i="9"/>
  <c r="AG453" i="9"/>
  <c r="AG443" i="9"/>
  <c r="AG433" i="9"/>
  <c r="AG423" i="9"/>
  <c r="AG413" i="9"/>
  <c r="AG403" i="9"/>
  <c r="AG393" i="9"/>
  <c r="AG383" i="9"/>
  <c r="AG373" i="9"/>
  <c r="AG363" i="9"/>
  <c r="AG353" i="9"/>
  <c r="AG343" i="9"/>
  <c r="AG333" i="9"/>
  <c r="AG323" i="9"/>
  <c r="AG313" i="9"/>
  <c r="AG303" i="9"/>
  <c r="AG293" i="9"/>
  <c r="AG283" i="9"/>
  <c r="AG273" i="9"/>
  <c r="AG263" i="9"/>
  <c r="AG253" i="9"/>
  <c r="AG243" i="9"/>
  <c r="AG233" i="9"/>
  <c r="AG223" i="9"/>
  <c r="AG213" i="9"/>
  <c r="AG203" i="9"/>
  <c r="AG193" i="9"/>
  <c r="AG183" i="9"/>
  <c r="AG173" i="9"/>
  <c r="AG163" i="9"/>
  <c r="AG153" i="9"/>
  <c r="AG143" i="9"/>
  <c r="AG133" i="9"/>
  <c r="AG123" i="9"/>
  <c r="AG113" i="9"/>
  <c r="AG103" i="9"/>
  <c r="AG93" i="9"/>
  <c r="AG83" i="9"/>
  <c r="AG73" i="9"/>
  <c r="AG63" i="9"/>
  <c r="AG53" i="9"/>
  <c r="AG43" i="9"/>
  <c r="AG33" i="9"/>
  <c r="AG23" i="9"/>
  <c r="AG13" i="9"/>
  <c r="AG3" i="9"/>
  <c r="AN541" i="9"/>
  <c r="AI540" i="9"/>
  <c r="AH540" i="9" s="1"/>
  <c r="AM539" i="9"/>
  <c r="AO538" i="9"/>
  <c r="AP537" i="9"/>
  <c r="AN536" i="9"/>
  <c r="AM535" i="9"/>
  <c r="AR534" i="9"/>
  <c r="AO532" i="9"/>
  <c r="AM531" i="9"/>
  <c r="AI530" i="9"/>
  <c r="AH530" i="9" s="1"/>
  <c r="AP529" i="9"/>
  <c r="AP527" i="9"/>
  <c r="AO525" i="9"/>
  <c r="AR524" i="9"/>
  <c r="AI522" i="9"/>
  <c r="AH522" i="9" s="1"/>
  <c r="AR521" i="9"/>
  <c r="AP519" i="9"/>
  <c r="AP518" i="9"/>
  <c r="AF517" i="9"/>
  <c r="AO515" i="9"/>
  <c r="AI514" i="9"/>
  <c r="AH514" i="9" s="1"/>
  <c r="AO512" i="9"/>
  <c r="AN511" i="9"/>
  <c r="AQ508" i="9"/>
  <c r="AS507" i="9"/>
  <c r="AF505" i="9"/>
  <c r="AP503" i="9"/>
  <c r="AI500" i="9"/>
  <c r="AH500" i="9" s="1"/>
  <c r="AP498" i="9"/>
  <c r="AO496" i="9"/>
  <c r="AR491" i="9"/>
  <c r="AN488" i="9"/>
  <c r="AN486" i="9"/>
  <c r="AF483" i="9"/>
  <c r="AQ481" i="9"/>
  <c r="AO478" i="9"/>
  <c r="AO476" i="9"/>
  <c r="AI473" i="9"/>
  <c r="AH473" i="9" s="1"/>
  <c r="AI471" i="9"/>
  <c r="AH471" i="9" s="1"/>
  <c r="AI468" i="9"/>
  <c r="AH468" i="9" s="1"/>
  <c r="AM466" i="9"/>
  <c r="AO463" i="9"/>
  <c r="AF461" i="9"/>
  <c r="AN458" i="9"/>
  <c r="AO456" i="9"/>
  <c r="AR453" i="9"/>
  <c r="AQ451" i="9"/>
  <c r="AQ446" i="9"/>
  <c r="AF443" i="9"/>
  <c r="AR438" i="9"/>
  <c r="AI436" i="9"/>
  <c r="AH436" i="9" s="1"/>
  <c r="AN433" i="9"/>
  <c r="AR430" i="9"/>
  <c r="AQ424" i="9"/>
  <c r="AP409" i="9"/>
  <c r="AF400" i="9"/>
  <c r="AF391" i="9"/>
  <c r="AI381" i="9"/>
  <c r="AH381" i="9" s="1"/>
  <c r="AM372" i="9"/>
  <c r="AP363" i="9"/>
  <c r="AF542" i="9"/>
  <c r="AO541" i="9"/>
  <c r="AF540" i="9"/>
  <c r="AN539" i="9"/>
  <c r="AQ538" i="9"/>
  <c r="AO537" i="9"/>
  <c r="AQ536" i="9"/>
  <c r="AF535" i="9"/>
  <c r="AS534" i="9"/>
  <c r="AR532" i="9"/>
  <c r="AR531" i="9"/>
  <c r="AN530" i="9"/>
  <c r="AS529" i="9"/>
  <c r="AQ527" i="9"/>
  <c r="AO526" i="9"/>
  <c r="AN525" i="9"/>
  <c r="AS524" i="9"/>
  <c r="AN522" i="9"/>
  <c r="AO521" i="9"/>
  <c r="AM516" i="9"/>
  <c r="AN515" i="9"/>
  <c r="AR514" i="9"/>
  <c r="AR512" i="9"/>
  <c r="AO509" i="9"/>
  <c r="AM508" i="9"/>
  <c r="AN506" i="9"/>
  <c r="AI505" i="9"/>
  <c r="AH505" i="9" s="1"/>
  <c r="AQ503" i="9"/>
  <c r="AI501" i="9"/>
  <c r="AH501" i="9" s="1"/>
  <c r="AS500" i="9"/>
  <c r="AM496" i="9"/>
  <c r="AF493" i="9"/>
  <c r="AS491" i="9"/>
  <c r="AO488" i="9"/>
  <c r="AS486" i="9"/>
  <c r="AR481" i="9"/>
  <c r="AP478" i="9"/>
  <c r="AS471" i="9"/>
  <c r="AP468" i="9"/>
  <c r="AF466" i="9"/>
  <c r="AP463" i="9"/>
  <c r="AS461" i="9"/>
  <c r="AO458" i="9"/>
  <c r="AN456" i="9"/>
  <c r="AI453" i="9"/>
  <c r="AH453" i="9" s="1"/>
  <c r="AF451" i="9"/>
  <c r="AP448" i="9"/>
  <c r="AM446" i="9"/>
  <c r="AP443" i="9"/>
  <c r="AM441" i="9"/>
  <c r="AF438" i="9"/>
  <c r="AM436" i="9"/>
  <c r="AQ433" i="9"/>
  <c r="AM430" i="9"/>
  <c r="AN424" i="9"/>
  <c r="AM417" i="9"/>
  <c r="AI400" i="9"/>
  <c r="AH400" i="9" s="1"/>
  <c r="AF390" i="9"/>
  <c r="AQ381" i="9"/>
  <c r="AR372" i="9"/>
  <c r="AM363" i="9"/>
  <c r="AI542" i="9"/>
  <c r="AH542" i="9" s="1"/>
  <c r="AQ541" i="9"/>
  <c r="AN540" i="9"/>
  <c r="AQ539" i="9"/>
  <c r="AF538" i="9"/>
  <c r="AI537" i="9"/>
  <c r="AH537" i="9" s="1"/>
  <c r="AI536" i="9"/>
  <c r="AH536" i="9" s="1"/>
  <c r="AS535" i="9"/>
  <c r="AP533" i="9"/>
  <c r="AI532" i="9"/>
  <c r="AH532" i="9" s="1"/>
  <c r="AQ531" i="9"/>
  <c r="AS530" i="9"/>
  <c r="AR528" i="9"/>
  <c r="AF527" i="9"/>
  <c r="AQ526" i="9"/>
  <c r="AP525" i="9"/>
  <c r="AM522" i="9"/>
  <c r="AS521" i="9"/>
  <c r="AO519" i="9"/>
  <c r="AS518" i="9"/>
  <c r="AP516" i="9"/>
  <c r="AP515" i="9"/>
  <c r="AM513" i="9"/>
  <c r="AS511" i="9"/>
  <c r="AP509" i="9"/>
  <c r="AF508" i="9"/>
  <c r="AM505" i="9"/>
  <c r="AN503" i="9"/>
  <c r="AM501" i="9"/>
  <c r="AF500" i="9"/>
  <c r="AS498" i="9"/>
  <c r="AN495" i="9"/>
  <c r="AO493" i="9"/>
  <c r="AP488" i="9"/>
  <c r="AR485" i="9"/>
  <c r="AP483" i="9"/>
  <c r="AQ478" i="9"/>
  <c r="AO473" i="9"/>
  <c r="AP470" i="9"/>
  <c r="AQ468" i="9"/>
  <c r="AQ463" i="9"/>
  <c r="AM460" i="9"/>
  <c r="AP458" i="9"/>
  <c r="AO453" i="9"/>
  <c r="AR450" i="9"/>
  <c r="AF448" i="9"/>
  <c r="AI445" i="9"/>
  <c r="AH445" i="9" s="1"/>
  <c r="AQ443" i="9"/>
  <c r="AN440" i="9"/>
  <c r="AI438" i="9"/>
  <c r="AH438" i="9" s="1"/>
  <c r="AP435" i="9"/>
  <c r="AR433" i="9"/>
  <c r="AI429" i="9"/>
  <c r="AH429" i="9" s="1"/>
  <c r="AF423" i="9"/>
  <c r="AF415" i="9"/>
  <c r="AI407" i="9"/>
  <c r="AH407" i="9" s="1"/>
  <c r="AN398" i="9"/>
  <c r="AN389" i="9"/>
  <c r="AP370" i="9"/>
  <c r="AQ540" i="9"/>
  <c r="AM538" i="9"/>
  <c r="AR537" i="9"/>
  <c r="AS536" i="9"/>
  <c r="AQ534" i="9"/>
  <c r="AF533" i="9"/>
  <c r="AF532" i="9"/>
  <c r="AM530" i="9"/>
  <c r="AO528" i="9"/>
  <c r="AN527" i="9"/>
  <c r="AF526" i="9"/>
  <c r="AS525" i="9"/>
  <c r="AF523" i="9"/>
  <c r="AP522" i="9"/>
  <c r="AF520" i="9"/>
  <c r="AQ519" i="9"/>
  <c r="AN518" i="9"/>
  <c r="AO516" i="9"/>
  <c r="AS515" i="9"/>
  <c r="AI513" i="9"/>
  <c r="AH513" i="9" s="1"/>
  <c r="AM512" i="9"/>
  <c r="AR510" i="9"/>
  <c r="AI509" i="9"/>
  <c r="AH509" i="9" s="1"/>
  <c r="AI508" i="9"/>
  <c r="AH508" i="9" s="1"/>
  <c r="AO506" i="9"/>
  <c r="AF504" i="9"/>
  <c r="AS503" i="9"/>
  <c r="AN501" i="9"/>
  <c r="AP499" i="9"/>
  <c r="AN497" i="9"/>
  <c r="AO495" i="9"/>
  <c r="AI493" i="9"/>
  <c r="AH493" i="9" s="1"/>
  <c r="AM490" i="9"/>
  <c r="AS488" i="9"/>
  <c r="AI485" i="9"/>
  <c r="AH485" i="9" s="1"/>
  <c r="AS483" i="9"/>
  <c r="AM480" i="9"/>
  <c r="AS478" i="9"/>
  <c r="AN475" i="9"/>
  <c r="AS473" i="9"/>
  <c r="AQ470" i="9"/>
  <c r="AS468" i="9"/>
  <c r="AM465" i="9"/>
  <c r="AI463" i="9"/>
  <c r="AH463" i="9" s="1"/>
  <c r="AN460" i="9"/>
  <c r="AS458" i="9"/>
  <c r="AO455" i="9"/>
  <c r="AN453" i="9"/>
  <c r="AI448" i="9"/>
  <c r="AH448" i="9" s="1"/>
  <c r="AM443" i="9"/>
  <c r="AQ440" i="9"/>
  <c r="AP438" i="9"/>
  <c r="AR435" i="9"/>
  <c r="AS432" i="9"/>
  <c r="AM423" i="9"/>
  <c r="AI415" i="9"/>
  <c r="AH415" i="9" s="1"/>
  <c r="AN407" i="9"/>
  <c r="AQ398" i="9"/>
  <c r="AF389" i="9"/>
  <c r="AP379" i="9"/>
  <c r="AF370" i="9"/>
  <c r="AM542" i="9"/>
  <c r="AM541" i="9"/>
  <c r="AO539" i="9"/>
  <c r="AR538" i="9"/>
  <c r="AS537" i="9"/>
  <c r="AI535" i="9"/>
  <c r="AH535" i="9" s="1"/>
  <c r="AI534" i="9"/>
  <c r="AH534" i="9" s="1"/>
  <c r="AM533" i="9"/>
  <c r="AP532" i="9"/>
  <c r="AP531" i="9"/>
  <c r="AI528" i="9"/>
  <c r="AH528" i="9" s="1"/>
  <c r="AO527" i="9"/>
  <c r="AS526" i="9"/>
  <c r="AF524" i="9"/>
  <c r="AP523" i="9"/>
  <c r="AS522" i="9"/>
  <c r="AM520" i="9"/>
  <c r="AF519" i="9"/>
  <c r="AP517" i="9"/>
  <c r="AN516" i="9"/>
  <c r="AQ515" i="9"/>
  <c r="AP513" i="9"/>
  <c r="AQ512" i="9"/>
  <c r="AF510" i="9"/>
  <c r="AF509" i="9"/>
  <c r="AO507" i="9"/>
  <c r="AM506" i="9"/>
  <c r="AI504" i="9"/>
  <c r="AH504" i="9" s="1"/>
  <c r="AF503" i="9"/>
  <c r="AR501" i="9"/>
  <c r="AR499" i="9"/>
  <c r="AO497" i="9"/>
  <c r="AQ495" i="9"/>
  <c r="AF492" i="9"/>
  <c r="AN490" i="9"/>
  <c r="AF487" i="9"/>
  <c r="AM485" i="9"/>
  <c r="AF482" i="9"/>
  <c r="AN480" i="9"/>
  <c r="AF477" i="9"/>
  <c r="AQ475" i="9"/>
  <c r="AO472" i="9"/>
  <c r="AR470" i="9"/>
  <c r="AM467" i="9"/>
  <c r="AN465" i="9"/>
  <c r="AP462" i="9"/>
  <c r="AP460" i="9"/>
  <c r="AP455" i="9"/>
  <c r="AQ452" i="9"/>
  <c r="AI450" i="9"/>
  <c r="AH450" i="9" s="1"/>
  <c r="AR447" i="9"/>
  <c r="AO445" i="9"/>
  <c r="AO442" i="9"/>
  <c r="AR440" i="9"/>
  <c r="AI437" i="9"/>
  <c r="AH437" i="9" s="1"/>
  <c r="AF435" i="9"/>
  <c r="AO432" i="9"/>
  <c r="AO428" i="9"/>
  <c r="AO421" i="9"/>
  <c r="AP414" i="9"/>
  <c r="AN396" i="9"/>
  <c r="AF387" i="9"/>
  <c r="AQ378" i="9"/>
  <c r="AP369" i="9"/>
  <c r="AN542" i="9"/>
  <c r="AP541" i="9"/>
  <c r="AR540" i="9"/>
  <c r="AR539" i="9"/>
  <c r="AS538" i="9"/>
  <c r="AO536" i="9"/>
  <c r="AM534" i="9"/>
  <c r="AO533" i="9"/>
  <c r="AQ532" i="9"/>
  <c r="AS531" i="9"/>
  <c r="AO529" i="9"/>
  <c r="AQ528" i="9"/>
  <c r="AR527" i="9"/>
  <c r="AM526" i="9"/>
  <c r="AI524" i="9"/>
  <c r="AH524" i="9" s="1"/>
  <c r="AI523" i="9"/>
  <c r="AH523" i="9" s="1"/>
  <c r="AN519" i="9"/>
  <c r="AN517" i="9"/>
  <c r="AQ516" i="9"/>
  <c r="AO513" i="9"/>
  <c r="AS512" i="9"/>
  <c r="AN509" i="9"/>
  <c r="AQ507" i="9"/>
  <c r="AI506" i="9"/>
  <c r="AH506" i="9" s="1"/>
  <c r="AM504" i="9"/>
  <c r="AO502" i="9"/>
  <c r="AP501" i="9"/>
  <c r="AI499" i="9"/>
  <c r="AH499" i="9" s="1"/>
  <c r="AQ497" i="9"/>
  <c r="AS495" i="9"/>
  <c r="AF490" i="9"/>
  <c r="AM487" i="9"/>
  <c r="AQ485" i="9"/>
  <c r="AI482" i="9"/>
  <c r="AH482" i="9" s="1"/>
  <c r="AS480" i="9"/>
  <c r="AO477" i="9"/>
  <c r="AO475" i="9"/>
  <c r="AR472" i="9"/>
  <c r="AM470" i="9"/>
  <c r="AO467" i="9"/>
  <c r="AS465" i="9"/>
  <c r="AM462" i="9"/>
  <c r="AF460" i="9"/>
  <c r="AN457" i="9"/>
  <c r="AM455" i="9"/>
  <c r="AR452" i="9"/>
  <c r="AQ450" i="9"/>
  <c r="AS447" i="9"/>
  <c r="AF445" i="9"/>
  <c r="AP442" i="9"/>
  <c r="AM440" i="9"/>
  <c r="AN437" i="9"/>
  <c r="AF434" i="9"/>
  <c r="AF432" i="9"/>
  <c r="AF421" i="9"/>
  <c r="AQ413" i="9"/>
  <c r="AM406" i="9"/>
  <c r="AQ396" i="9"/>
  <c r="AO387" i="9"/>
  <c r="AR378" i="9"/>
  <c r="AI368" i="9"/>
  <c r="AH368" i="9" s="1"/>
  <c r="AO542" i="9"/>
  <c r="AF541" i="9"/>
  <c r="AO540" i="9"/>
  <c r="AS539" i="9"/>
  <c r="AF537" i="9"/>
  <c r="AR536" i="9"/>
  <c r="AR535" i="9"/>
  <c r="AN534" i="9"/>
  <c r="AN533" i="9"/>
  <c r="AP530" i="9"/>
  <c r="AI529" i="9"/>
  <c r="AH529" i="9" s="1"/>
  <c r="AN528" i="9"/>
  <c r="AR525" i="9"/>
  <c r="AN524" i="9"/>
  <c r="AN523" i="9"/>
  <c r="AF521" i="9"/>
  <c r="AR520" i="9"/>
  <c r="AS519" i="9"/>
  <c r="AQ517" i="9"/>
  <c r="AI516" i="9"/>
  <c r="AH516" i="9" s="1"/>
  <c r="AM514" i="9"/>
  <c r="AN513" i="9"/>
  <c r="AQ511" i="9"/>
  <c r="AQ510" i="9"/>
  <c r="AS509" i="9"/>
  <c r="AF507" i="9"/>
  <c r="AS506" i="9"/>
  <c r="AP504" i="9"/>
  <c r="AN502" i="9"/>
  <c r="AS501" i="9"/>
  <c r="AN499" i="9"/>
  <c r="AR497" i="9"/>
  <c r="AI494" i="9"/>
  <c r="AH494" i="9" s="1"/>
  <c r="AO492" i="9"/>
  <c r="AQ489" i="9"/>
  <c r="AP487" i="9"/>
  <c r="AN484" i="9"/>
  <c r="AM477" i="9"/>
  <c r="AP474" i="9"/>
  <c r="AF472" i="9"/>
  <c r="AO469" i="9"/>
  <c r="AP467" i="9"/>
  <c r="AN464" i="9"/>
  <c r="AQ462" i="9"/>
  <c r="AI459" i="9"/>
  <c r="AH459" i="9" s="1"/>
  <c r="AP457" i="9"/>
  <c r="AI454" i="9"/>
  <c r="AH454" i="9" s="1"/>
  <c r="AI452" i="9"/>
  <c r="AH452" i="9" s="1"/>
  <c r="AI449" i="9"/>
  <c r="AH449" i="9" s="1"/>
  <c r="AN447" i="9"/>
  <c r="AS444" i="9"/>
  <c r="AQ442" i="9"/>
  <c r="AN439" i="9"/>
  <c r="AF437" i="9"/>
  <c r="AS434" i="9"/>
  <c r="AO427" i="9"/>
  <c r="AF420" i="9"/>
  <c r="AS412" i="9"/>
  <c r="AS404" i="9"/>
  <c r="AI395" i="9"/>
  <c r="AH395" i="9" s="1"/>
  <c r="AS385" i="9"/>
  <c r="AN376" i="9"/>
  <c r="AP5" i="9"/>
  <c r="AQ6" i="9"/>
  <c r="AO7" i="9"/>
  <c r="AF8" i="9"/>
  <c r="AQ9" i="9"/>
  <c r="AF10" i="9"/>
  <c r="AI11" i="9"/>
  <c r="AH11" i="9" s="1"/>
  <c r="AM12" i="9"/>
  <c r="AM13" i="9"/>
  <c r="AR14" i="9"/>
  <c r="AQ15" i="9"/>
  <c r="AN16" i="9"/>
  <c r="AQ17" i="9"/>
  <c r="AP18" i="9"/>
  <c r="AS19" i="9"/>
  <c r="AO20" i="9"/>
  <c r="AI21" i="9"/>
  <c r="AH21" i="9" s="1"/>
  <c r="AP22" i="9"/>
  <c r="AN23" i="9"/>
  <c r="AO24" i="9"/>
  <c r="AN25" i="9"/>
  <c r="AQ26" i="9"/>
  <c r="AO27" i="9"/>
  <c r="AN29" i="9"/>
  <c r="AN30" i="9"/>
  <c r="AO31" i="9"/>
  <c r="AN32" i="9"/>
  <c r="AO33" i="9"/>
  <c r="AO34" i="9"/>
  <c r="AO36" i="9"/>
  <c r="AM38" i="9"/>
  <c r="AM40" i="9"/>
  <c r="AM41" i="9"/>
  <c r="AM42" i="9"/>
  <c r="AM43" i="9"/>
  <c r="AI44" i="9"/>
  <c r="AH44" i="9" s="1"/>
  <c r="AP45" i="9"/>
  <c r="AN46" i="9"/>
  <c r="AM50" i="9"/>
  <c r="AF51" i="9"/>
  <c r="AN52" i="9"/>
  <c r="AM53" i="9"/>
  <c r="AM55" i="9"/>
  <c r="AM56" i="9"/>
  <c r="AF57" i="9"/>
  <c r="AM58" i="9"/>
  <c r="AI59" i="9"/>
  <c r="AH59" i="9" s="1"/>
  <c r="AF60" i="9"/>
  <c r="AN61" i="9"/>
  <c r="AN62" i="9"/>
  <c r="AM63" i="9"/>
  <c r="AI64" i="9"/>
  <c r="AH64" i="9" s="1"/>
  <c r="AQ65" i="9"/>
  <c r="AN66" i="9"/>
  <c r="AM67" i="9"/>
  <c r="AR68" i="9"/>
  <c r="AF70" i="9"/>
  <c r="AF71" i="9"/>
  <c r="AN72" i="9"/>
  <c r="AM73" i="9"/>
  <c r="AM75" i="9"/>
  <c r="AM76" i="9"/>
  <c r="AP77" i="9"/>
  <c r="AM78" i="9"/>
  <c r="AN79" i="9"/>
  <c r="AF80" i="9"/>
  <c r="AF81" i="9"/>
  <c r="AM83" i="9"/>
  <c r="AM84" i="9"/>
  <c r="AF85" i="9"/>
  <c r="AP87" i="9"/>
  <c r="AO89" i="9"/>
  <c r="AR90" i="9"/>
  <c r="AP91" i="9"/>
  <c r="AQ92" i="9"/>
  <c r="AS93" i="9"/>
  <c r="AF96" i="9"/>
  <c r="AP97" i="9"/>
  <c r="AQ99" i="9"/>
  <c r="AR100" i="9"/>
  <c r="AP101" i="9"/>
  <c r="AF103" i="9"/>
  <c r="AO106" i="9"/>
  <c r="AI107" i="9"/>
  <c r="AH107" i="9" s="1"/>
  <c r="AP109" i="9"/>
  <c r="AR110" i="9"/>
  <c r="AP111" i="9"/>
  <c r="AP112" i="9"/>
  <c r="AO113" i="9"/>
  <c r="AF114" i="9"/>
  <c r="AR115" i="9"/>
  <c r="AS116" i="9"/>
  <c r="AI117" i="9"/>
  <c r="AH117" i="9" s="1"/>
  <c r="AN118" i="9"/>
  <c r="AF119" i="9"/>
  <c r="AN120" i="9"/>
  <c r="AS121" i="9"/>
  <c r="AF122" i="9"/>
  <c r="AP123" i="9"/>
  <c r="AO124" i="9"/>
  <c r="AP125" i="9"/>
  <c r="AM5" i="9"/>
  <c r="AN6" i="9"/>
  <c r="AP7" i="9"/>
  <c r="AR8" i="9"/>
  <c r="AP9" i="9"/>
  <c r="AR10" i="9"/>
  <c r="AR11" i="9"/>
  <c r="AI13" i="9"/>
  <c r="AH13" i="9" s="1"/>
  <c r="AQ14" i="9"/>
  <c r="AN15" i="9"/>
  <c r="AO16" i="9"/>
  <c r="AO17" i="9"/>
  <c r="AO18" i="9"/>
  <c r="AQ19" i="9"/>
  <c r="AF21" i="9"/>
  <c r="AN22" i="9"/>
  <c r="AM23" i="9"/>
  <c r="AM25" i="9"/>
  <c r="AM26" i="9"/>
  <c r="AF27" i="9"/>
  <c r="AQ28" i="9"/>
  <c r="AM29" i="9"/>
  <c r="AM30" i="9"/>
  <c r="AN31" i="9"/>
  <c r="AM32" i="9"/>
  <c r="AN33" i="9"/>
  <c r="AM34" i="9"/>
  <c r="AI35" i="9"/>
  <c r="AH35" i="9" s="1"/>
  <c r="AI37" i="9"/>
  <c r="AH37" i="9" s="1"/>
  <c r="AO39" i="9"/>
  <c r="AN44" i="9"/>
  <c r="AF45" i="9"/>
  <c r="AM46" i="9"/>
  <c r="AI47" i="9"/>
  <c r="AH47" i="9" s="1"/>
  <c r="AN48" i="9"/>
  <c r="AI49" i="9"/>
  <c r="AH49" i="9" s="1"/>
  <c r="AN51" i="9"/>
  <c r="AM52" i="9"/>
  <c r="AQ54" i="9"/>
  <c r="AN59" i="9"/>
  <c r="AN60" i="9"/>
  <c r="AM61" i="9"/>
  <c r="AM62" i="9"/>
  <c r="AN64" i="9"/>
  <c r="AN65" i="9"/>
  <c r="AM66" i="9"/>
  <c r="AQ68" i="9"/>
  <c r="AI69" i="9"/>
  <c r="AH69" i="9" s="1"/>
  <c r="AM70" i="9"/>
  <c r="AN71" i="9"/>
  <c r="AM72" i="9"/>
  <c r="AN74" i="9"/>
  <c r="AF77" i="9"/>
  <c r="AM79" i="9"/>
  <c r="AM81" i="9"/>
  <c r="AI82" i="9"/>
  <c r="AH82" i="9" s="1"/>
  <c r="AI84" i="9"/>
  <c r="AH84" i="9" s="1"/>
  <c r="AM85" i="9"/>
  <c r="AI86" i="9"/>
  <c r="AH86" i="9" s="1"/>
  <c r="AO87" i="9"/>
  <c r="AP88" i="9"/>
  <c r="AQ89" i="9"/>
  <c r="AQ90" i="9"/>
  <c r="AS91" i="9"/>
  <c r="AS92" i="9"/>
  <c r="AO93" i="9"/>
  <c r="AI94" i="9"/>
  <c r="AH94" i="9" s="1"/>
  <c r="AI95" i="9"/>
  <c r="AH95" i="9" s="1"/>
  <c r="AI96" i="9"/>
  <c r="AH96" i="9" s="1"/>
  <c r="AI97" i="9"/>
  <c r="AH97" i="9" s="1"/>
  <c r="AO98" i="9"/>
  <c r="AN99" i="9"/>
  <c r="AO100" i="9"/>
  <c r="AR101" i="9"/>
  <c r="AI102" i="9"/>
  <c r="AH102" i="9" s="1"/>
  <c r="AR103" i="9"/>
  <c r="AI104" i="9"/>
  <c r="AH104" i="9" s="1"/>
  <c r="AI105" i="9"/>
  <c r="AH105" i="9" s="1"/>
  <c r="AN106" i="9"/>
  <c r="AN107" i="9"/>
  <c r="AO108" i="9"/>
  <c r="AI109" i="9"/>
  <c r="AH109" i="9" s="1"/>
  <c r="AO110" i="9"/>
  <c r="AR111" i="9"/>
  <c r="AO112" i="9"/>
  <c r="AN113" i="9"/>
  <c r="AN114" i="9"/>
  <c r="AQ115" i="9"/>
  <c r="AP116" i="9"/>
  <c r="AF117" i="9"/>
  <c r="AI118" i="9"/>
  <c r="AH118" i="9" s="1"/>
  <c r="AN119" i="9"/>
  <c r="AO120" i="9"/>
  <c r="AP121" i="9"/>
  <c r="AR122" i="9"/>
  <c r="AI123" i="9"/>
  <c r="AH123" i="9" s="1"/>
  <c r="AF124" i="9"/>
  <c r="AR5" i="9"/>
  <c r="AO6" i="9"/>
  <c r="AN7" i="9"/>
  <c r="AP8" i="9"/>
  <c r="AR9" i="9"/>
  <c r="AQ10" i="9"/>
  <c r="AF11" i="9"/>
  <c r="AF12" i="9"/>
  <c r="AM14" i="9"/>
  <c r="AM16" i="9"/>
  <c r="AP17" i="9"/>
  <c r="AQ18" i="9"/>
  <c r="AN19" i="9"/>
  <c r="AI20" i="9"/>
  <c r="AH20" i="9" s="1"/>
  <c r="AR21" i="9"/>
  <c r="AF22" i="9"/>
  <c r="AN24" i="9"/>
  <c r="AO26" i="9"/>
  <c r="AQ27" i="9"/>
  <c r="AM28" i="9"/>
  <c r="AM31" i="9"/>
  <c r="AM33" i="9"/>
  <c r="AI34" i="9"/>
  <c r="AH34" i="9" s="1"/>
  <c r="AF35" i="9"/>
  <c r="AM36" i="9"/>
  <c r="AO37" i="9"/>
  <c r="AI38" i="9"/>
  <c r="AH38" i="9" s="1"/>
  <c r="AM39" i="9"/>
  <c r="AI40" i="9"/>
  <c r="AH40" i="9" s="1"/>
  <c r="AI41" i="9"/>
  <c r="AH41" i="9" s="1"/>
  <c r="AI42" i="9"/>
  <c r="AH42" i="9" s="1"/>
  <c r="AI43" i="9"/>
  <c r="AH43" i="9" s="1"/>
  <c r="AM44" i="9"/>
  <c r="AN45" i="9"/>
  <c r="AO47" i="9"/>
  <c r="AI48" i="9"/>
  <c r="AH48" i="9" s="1"/>
  <c r="AN49" i="9"/>
  <c r="AI50" i="9"/>
  <c r="AH50" i="9" s="1"/>
  <c r="AM51" i="9"/>
  <c r="AI53" i="9"/>
  <c r="AH53" i="9" s="1"/>
  <c r="AN54" i="9"/>
  <c r="AI55" i="9"/>
  <c r="AH55" i="9" s="1"/>
  <c r="AI56" i="9"/>
  <c r="AH56" i="9" s="1"/>
  <c r="AI57" i="9"/>
  <c r="AH57" i="9" s="1"/>
  <c r="AI58" i="9"/>
  <c r="AH58" i="9" s="1"/>
  <c r="AM59" i="9"/>
  <c r="AM60" i="9"/>
  <c r="AI63" i="9"/>
  <c r="AH63" i="9" s="1"/>
  <c r="AM64" i="9"/>
  <c r="AM65" i="9"/>
  <c r="AI67" i="9"/>
  <c r="AH67" i="9" s="1"/>
  <c r="AP68" i="9"/>
  <c r="AN69" i="9"/>
  <c r="AI70" i="9"/>
  <c r="AH70" i="9" s="1"/>
  <c r="AI73" i="9"/>
  <c r="AH73" i="9" s="1"/>
  <c r="AM74" i="9"/>
  <c r="AI75" i="9"/>
  <c r="AH75" i="9" s="1"/>
  <c r="AI76" i="9"/>
  <c r="AH76" i="9" s="1"/>
  <c r="AN77" i="9"/>
  <c r="AI78" i="9"/>
  <c r="AH78" i="9" s="1"/>
  <c r="AO79" i="9"/>
  <c r="AO80" i="9"/>
  <c r="AM82" i="9"/>
  <c r="AI83" i="9"/>
  <c r="AH83" i="9" s="1"/>
  <c r="AQ84" i="9"/>
  <c r="AN86" i="9"/>
  <c r="AO88" i="9"/>
  <c r="AP89" i="9"/>
  <c r="AR91" i="9"/>
  <c r="AR92" i="9"/>
  <c r="AS94" i="9"/>
  <c r="AF95" i="9"/>
  <c r="AN96" i="9"/>
  <c r="AN98" i="9"/>
  <c r="AP99" i="9"/>
  <c r="AQ100" i="9"/>
  <c r="AQ101" i="9"/>
  <c r="AQ102" i="9"/>
  <c r="AS103" i="9"/>
  <c r="AS104" i="9"/>
  <c r="AF105" i="9"/>
  <c r="AF106" i="9"/>
  <c r="AN108" i="9"/>
  <c r="AN109" i="9"/>
  <c r="AQ110" i="9"/>
  <c r="AQ111" i="9"/>
  <c r="AI112" i="9"/>
  <c r="AH112" i="9" s="1"/>
  <c r="AI113" i="9"/>
  <c r="AH113" i="9" s="1"/>
  <c r="AI114" i="9"/>
  <c r="AH114" i="9" s="1"/>
  <c r="AN115" i="9"/>
  <c r="AR116" i="9"/>
  <c r="AR117" i="9"/>
  <c r="AF118" i="9"/>
  <c r="AI119" i="9"/>
  <c r="AH119" i="9" s="1"/>
  <c r="AS120" i="9"/>
  <c r="AR121" i="9"/>
  <c r="AS122" i="9"/>
  <c r="AS123" i="9"/>
  <c r="AN124" i="9"/>
  <c r="AO9" i="9"/>
  <c r="AP10" i="9"/>
  <c r="AQ11" i="9"/>
  <c r="AR12" i="9"/>
  <c r="AF13" i="9"/>
  <c r="AP14" i="9"/>
  <c r="AI15" i="9"/>
  <c r="AH15" i="9" s="1"/>
  <c r="AI17" i="9"/>
  <c r="AH17" i="9" s="1"/>
  <c r="AN18" i="9"/>
  <c r="AP20" i="9"/>
  <c r="AQ21" i="9"/>
  <c r="AI22" i="9"/>
  <c r="AH22" i="9" s="1"/>
  <c r="AR23" i="9"/>
  <c r="AF24" i="9"/>
  <c r="AI25" i="9"/>
  <c r="AH25" i="9" s="1"/>
  <c r="AR26" i="9"/>
  <c r="AR27" i="9"/>
  <c r="AI28" i="9"/>
  <c r="AH28" i="9" s="1"/>
  <c r="AR29" i="9"/>
  <c r="AS30" i="9"/>
  <c r="AR31" i="9"/>
  <c r="AF32" i="9"/>
  <c r="AI33" i="9"/>
  <c r="AH33" i="9" s="1"/>
  <c r="AF34" i="9"/>
  <c r="AP35" i="9"/>
  <c r="AQ36" i="9"/>
  <c r="AN37" i="9"/>
  <c r="AR38" i="9"/>
  <c r="AN39" i="9"/>
  <c r="AR40" i="9"/>
  <c r="AR41" i="9"/>
  <c r="AR42" i="9"/>
  <c r="AR43" i="9"/>
  <c r="AR44" i="9"/>
  <c r="AM45" i="9"/>
  <c r="AS46" i="9"/>
  <c r="AR47" i="9"/>
  <c r="AQ48" i="9"/>
  <c r="AS49" i="9"/>
  <c r="AR50" i="9"/>
  <c r="AI51" i="9"/>
  <c r="AH51" i="9" s="1"/>
  <c r="AS52" i="9"/>
  <c r="AR53" i="9"/>
  <c r="AP54" i="9"/>
  <c r="AR55" i="9"/>
  <c r="AR56" i="9"/>
  <c r="AM57" i="9"/>
  <c r="AR58" i="9"/>
  <c r="AR59" i="9"/>
  <c r="AI60" i="9"/>
  <c r="AH60" i="9" s="1"/>
  <c r="AS61" i="9"/>
  <c r="AS62" i="9"/>
  <c r="AR63" i="9"/>
  <c r="AR64" i="9"/>
  <c r="AP65" i="9"/>
  <c r="AS66" i="9"/>
  <c r="AR67" i="9"/>
  <c r="AM68" i="9"/>
  <c r="AS69" i="9"/>
  <c r="AP70" i="9"/>
  <c r="AI71" i="9"/>
  <c r="AH71" i="9" s="1"/>
  <c r="AS72" i="9"/>
  <c r="AR73" i="9"/>
  <c r="AR74" i="9"/>
  <c r="AR75" i="9"/>
  <c r="AR76" i="9"/>
  <c r="AO77" i="9"/>
  <c r="AR78" i="9"/>
  <c r="AR79" i="9"/>
  <c r="AQ80" i="9"/>
  <c r="AS81" i="9"/>
  <c r="AR82" i="9"/>
  <c r="AR83" i="9"/>
  <c r="AP84" i="9"/>
  <c r="AS85" i="9"/>
  <c r="AS86" i="9"/>
  <c r="AS87" i="9"/>
  <c r="AM88" i="9"/>
  <c r="AI90" i="9"/>
  <c r="AH90" i="9" s="1"/>
  <c r="AM91" i="9"/>
  <c r="AP92" i="9"/>
  <c r="AN93" i="9"/>
  <c r="AM94" i="9"/>
  <c r="AS95" i="9"/>
  <c r="AO96" i="9"/>
  <c r="AF97" i="9"/>
  <c r="AS98" i="9"/>
  <c r="AM99" i="9"/>
  <c r="AM100" i="9"/>
  <c r="AO101" i="9"/>
  <c r="AF102" i="9"/>
  <c r="AQ103" i="9"/>
  <c r="AM104" i="9"/>
  <c r="AS105" i="9"/>
  <c r="AI106" i="9"/>
  <c r="AH106" i="9" s="1"/>
  <c r="AF107" i="9"/>
  <c r="AI108" i="9"/>
  <c r="AH108" i="9" s="1"/>
  <c r="AF109" i="9"/>
  <c r="AM110" i="9"/>
  <c r="AO111" i="9"/>
  <c r="AF112" i="9"/>
  <c r="AM113" i="9"/>
  <c r="AO115" i="9"/>
  <c r="AM116" i="9"/>
  <c r="AM117" i="9"/>
  <c r="AI120" i="9"/>
  <c r="AH120" i="9" s="1"/>
  <c r="AM121" i="9"/>
  <c r="AR123" i="9"/>
  <c r="AM124" i="9"/>
  <c r="AF126" i="9"/>
  <c r="AM127" i="9"/>
  <c r="AQ129" i="9"/>
  <c r="AM130" i="9"/>
  <c r="AR132" i="9"/>
  <c r="AQ135" i="9"/>
  <c r="AM136" i="9"/>
  <c r="AS138" i="9"/>
  <c r="AR143" i="9"/>
  <c r="AM144" i="9"/>
  <c r="AF146" i="9"/>
  <c r="AM147" i="9"/>
  <c r="AR148" i="9"/>
  <c r="AM6" i="9"/>
  <c r="AF7" i="9"/>
  <c r="AI8" i="9"/>
  <c r="AH8" i="9" s="1"/>
  <c r="AM10" i="9"/>
  <c r="AN11" i="9"/>
  <c r="AO12" i="9"/>
  <c r="AP13" i="9"/>
  <c r="AO14" i="9"/>
  <c r="AF15" i="9"/>
  <c r="AQ16" i="9"/>
  <c r="AF18" i="9"/>
  <c r="AF19" i="9"/>
  <c r="AF20" i="9"/>
  <c r="AN21" i="9"/>
  <c r="AM22" i="9"/>
  <c r="AP23" i="9"/>
  <c r="AP24" i="9"/>
  <c r="AQ25" i="9"/>
  <c r="AF26" i="9"/>
  <c r="AN28" i="9"/>
  <c r="AP29" i="9"/>
  <c r="AQ30" i="9"/>
  <c r="AF31" i="9"/>
  <c r="AS32" i="9"/>
  <c r="AR33" i="9"/>
  <c r="AR34" i="9"/>
  <c r="AR35" i="9"/>
  <c r="AI36" i="9"/>
  <c r="AH36" i="9" s="1"/>
  <c r="AP37" i="9"/>
  <c r="AF38" i="9"/>
  <c r="AQ39" i="9"/>
  <c r="AF40" i="9"/>
  <c r="AO41" i="9"/>
  <c r="AO42" i="9"/>
  <c r="AO43" i="9"/>
  <c r="AO44" i="9"/>
  <c r="AS45" i="9"/>
  <c r="AP46" i="9"/>
  <c r="AF47" i="9"/>
  <c r="AR48" i="9"/>
  <c r="AP49" i="9"/>
  <c r="AO50" i="9"/>
  <c r="AQ51" i="9"/>
  <c r="AP52" i="9"/>
  <c r="AO53" i="9"/>
  <c r="AI54" i="9"/>
  <c r="AH54" i="9" s="1"/>
  <c r="AO55" i="9"/>
  <c r="AO56" i="9"/>
  <c r="AQ57" i="9"/>
  <c r="AO58" i="9"/>
  <c r="AO59" i="9"/>
  <c r="AQ60" i="9"/>
  <c r="AP61" i="9"/>
  <c r="AP62" i="9"/>
  <c r="AO63" i="9"/>
  <c r="AO64" i="9"/>
  <c r="AR65" i="9"/>
  <c r="AP66" i="9"/>
  <c r="AO67" i="9"/>
  <c r="AP69" i="9"/>
  <c r="AR70" i="9"/>
  <c r="AQ71" i="9"/>
  <c r="AP72" i="9"/>
  <c r="AO73" i="9"/>
  <c r="AF74" i="9"/>
  <c r="AO75" i="9"/>
  <c r="AO76" i="9"/>
  <c r="AI77" i="9"/>
  <c r="AH77" i="9" s="1"/>
  <c r="AO78" i="9"/>
  <c r="AF79" i="9"/>
  <c r="AI80" i="9"/>
  <c r="AH80" i="9" s="1"/>
  <c r="AP81" i="9"/>
  <c r="AO82" i="9"/>
  <c r="AO83" i="9"/>
  <c r="AP85" i="9"/>
  <c r="AP86" i="9"/>
  <c r="AN87" i="9"/>
  <c r="AS88" i="9"/>
  <c r="AS89" i="9"/>
  <c r="AP90" i="9"/>
  <c r="AI93" i="9"/>
  <c r="AH93" i="9" s="1"/>
  <c r="AP94" i="9"/>
  <c r="AP95" i="9"/>
  <c r="AR96" i="9"/>
  <c r="AN97" i="9"/>
  <c r="AR98" i="9"/>
  <c r="AF99" i="9"/>
  <c r="AI100" i="9"/>
  <c r="AH100" i="9" s="1"/>
  <c r="AI101" i="9"/>
  <c r="AH101" i="9" s="1"/>
  <c r="AM102" i="9"/>
  <c r="AN103" i="9"/>
  <c r="AP104" i="9"/>
  <c r="AP105" i="9"/>
  <c r="AR106" i="9"/>
  <c r="AQ107" i="9"/>
  <c r="AR108" i="9"/>
  <c r="AO109" i="9"/>
  <c r="AI110" i="9"/>
  <c r="AH110" i="9" s="1"/>
  <c r="AI111" i="9"/>
  <c r="AH111" i="9" s="1"/>
  <c r="AM112" i="9"/>
  <c r="AR113" i="9"/>
  <c r="AQ114" i="9"/>
  <c r="AI115" i="9"/>
  <c r="AH115" i="9" s="1"/>
  <c r="AN116" i="9"/>
  <c r="AP117" i="9"/>
  <c r="AQ118" i="9"/>
  <c r="AQ119" i="9"/>
  <c r="AN121" i="9"/>
  <c r="AO122" i="9"/>
  <c r="AF123" i="9"/>
  <c r="AR124" i="9"/>
  <c r="AS125" i="9"/>
  <c r="AI126" i="9"/>
  <c r="AH126" i="9" s="1"/>
  <c r="AP127" i="9"/>
  <c r="AQ128" i="9"/>
  <c r="AF129" i="9"/>
  <c r="AF130" i="9"/>
  <c r="AI131" i="9"/>
  <c r="AH131" i="9" s="1"/>
  <c r="AQ132" i="9"/>
  <c r="AQ133" i="9"/>
  <c r="AQ134" i="9"/>
  <c r="AN135" i="9"/>
  <c r="AN136" i="9"/>
  <c r="AN137" i="9"/>
  <c r="AP138" i="9"/>
  <c r="AQ139" i="9"/>
  <c r="AS140" i="9"/>
  <c r="AI141" i="9"/>
  <c r="AH141" i="9" s="1"/>
  <c r="AO142" i="9"/>
  <c r="AF143" i="9"/>
  <c r="AS144" i="9"/>
  <c r="AN145" i="9"/>
  <c r="AO146" i="9"/>
  <c r="AS147" i="9"/>
  <c r="AF148" i="9"/>
  <c r="AP149" i="9"/>
  <c r="AI151" i="9"/>
  <c r="AH151" i="9" s="1"/>
  <c r="AO152" i="9"/>
  <c r="AS154" i="9"/>
  <c r="AN155" i="9"/>
  <c r="AQ156" i="9"/>
  <c r="AO157" i="9"/>
  <c r="AS158" i="9"/>
  <c r="AR159" i="9"/>
  <c r="AI160" i="9"/>
  <c r="AH160" i="9" s="1"/>
  <c r="AS161" i="9"/>
  <c r="AR162" i="9"/>
  <c r="AR163" i="9"/>
  <c r="AS164" i="9"/>
  <c r="AR165" i="9"/>
  <c r="AQ166" i="9"/>
  <c r="AS167" i="9"/>
  <c r="AN168" i="9"/>
  <c r="AQ169" i="9"/>
  <c r="AP172" i="9"/>
  <c r="AF5" i="9"/>
  <c r="AS6" i="9"/>
  <c r="AR7" i="9"/>
  <c r="AQ8" i="9"/>
  <c r="AI9" i="9"/>
  <c r="AH9" i="9" s="1"/>
  <c r="AM11" i="9"/>
  <c r="AN12" i="9"/>
  <c r="AO13" i="9"/>
  <c r="AN14" i="9"/>
  <c r="AO15" i="9"/>
  <c r="AR16" i="9"/>
  <c r="AR17" i="9"/>
  <c r="AI18" i="9"/>
  <c r="AH18" i="9" s="1"/>
  <c r="AO19" i="9"/>
  <c r="AR20" i="9"/>
  <c r="AM21" i="9"/>
  <c r="AI23" i="9"/>
  <c r="AH23" i="9" s="1"/>
  <c r="AM24" i="9"/>
  <c r="AP25" i="9"/>
  <c r="AP26" i="9"/>
  <c r="AI27" i="9"/>
  <c r="AH27" i="9" s="1"/>
  <c r="AP28" i="9"/>
  <c r="AF29" i="9"/>
  <c r="AP30" i="9"/>
  <c r="AQ31" i="9"/>
  <c r="AO32" i="9"/>
  <c r="AQ33" i="9"/>
  <c r="AQ34" i="9"/>
  <c r="AQ35" i="9"/>
  <c r="AR36" i="9"/>
  <c r="AF37" i="9"/>
  <c r="AO38" i="9"/>
  <c r="AP39" i="9"/>
  <c r="AO40" i="9"/>
  <c r="AF41" i="9"/>
  <c r="AF42" i="9"/>
  <c r="AF43" i="9"/>
  <c r="AF44" i="9"/>
  <c r="AR45" i="9"/>
  <c r="AO46" i="9"/>
  <c r="AN47" i="9"/>
  <c r="AP48" i="9"/>
  <c r="AO49" i="9"/>
  <c r="AF50" i="9"/>
  <c r="AP51" i="9"/>
  <c r="AO52" i="9"/>
  <c r="AF53" i="9"/>
  <c r="AM54" i="9"/>
  <c r="AF55" i="9"/>
  <c r="AF56" i="9"/>
  <c r="AP57" i="9"/>
  <c r="AF58" i="9"/>
  <c r="AF59" i="9"/>
  <c r="AP60" i="9"/>
  <c r="AO61" i="9"/>
  <c r="AO62" i="9"/>
  <c r="AF63" i="9"/>
  <c r="AF64" i="9"/>
  <c r="AF65" i="9"/>
  <c r="AO66" i="9"/>
  <c r="AF67" i="9"/>
  <c r="AI68" i="9"/>
  <c r="AH68" i="9" s="1"/>
  <c r="AO69" i="9"/>
  <c r="AQ70" i="9"/>
  <c r="AP71" i="9"/>
  <c r="AO72" i="9"/>
  <c r="AF73" i="9"/>
  <c r="AI74" i="9"/>
  <c r="AH74" i="9" s="1"/>
  <c r="AF75" i="9"/>
  <c r="AF76" i="9"/>
  <c r="AS77" i="9"/>
  <c r="AF78" i="9"/>
  <c r="AR80" i="9"/>
  <c r="AO81" i="9"/>
  <c r="AN82" i="9"/>
  <c r="AN83" i="9"/>
  <c r="AR84" i="9"/>
  <c r="AO85" i="9"/>
  <c r="AO86" i="9"/>
  <c r="AF87" i="9"/>
  <c r="AR88" i="9"/>
  <c r="AR89" i="9"/>
  <c r="AN90" i="9"/>
  <c r="AI91" i="9"/>
  <c r="AH91" i="9" s="1"/>
  <c r="AI92" i="9"/>
  <c r="AH92" i="9" s="1"/>
  <c r="AP93" i="9"/>
  <c r="AO94" i="9"/>
  <c r="AO95" i="9"/>
  <c r="AQ96" i="9"/>
  <c r="AS97" i="9"/>
  <c r="AQ98" i="9"/>
  <c r="AS99" i="9"/>
  <c r="AF100" i="9"/>
  <c r="AF101" i="9"/>
  <c r="AP102" i="9"/>
  <c r="AO104" i="9"/>
  <c r="AO105" i="9"/>
  <c r="AQ106" i="9"/>
  <c r="AP107" i="9"/>
  <c r="AQ108" i="9"/>
  <c r="AF110" i="9"/>
  <c r="AF111" i="9"/>
  <c r="AQ113" i="9"/>
  <c r="AP114" i="9"/>
  <c r="AF115" i="9"/>
  <c r="AI116" i="9"/>
  <c r="AH116" i="9" s="1"/>
  <c r="AO117" i="9"/>
  <c r="AP118" i="9"/>
  <c r="AP119" i="9"/>
  <c r="AF120" i="9"/>
  <c r="AI121" i="9"/>
  <c r="AH121" i="9" s="1"/>
  <c r="AN122" i="9"/>
  <c r="AQ124" i="9"/>
  <c r="AQ125" i="9"/>
  <c r="AP126" i="9"/>
  <c r="AO127" i="9"/>
  <c r="AP128" i="9"/>
  <c r="AS130" i="9"/>
  <c r="AF131" i="9"/>
  <c r="AP132" i="9"/>
  <c r="AP133" i="9"/>
  <c r="AP134" i="9"/>
  <c r="AM135" i="9"/>
  <c r="AI136" i="9"/>
  <c r="AH136" i="9" s="1"/>
  <c r="AI137" i="9"/>
  <c r="AH137" i="9" s="1"/>
  <c r="AO138" i="9"/>
  <c r="AP139" i="9"/>
  <c r="AR140" i="9"/>
  <c r="AF141" i="9"/>
  <c r="AN142" i="9"/>
  <c r="AR144" i="9"/>
  <c r="AI145" i="9"/>
  <c r="AH145" i="9" s="1"/>
  <c r="AN146" i="9"/>
  <c r="AR147" i="9"/>
  <c r="AN148" i="9"/>
  <c r="AO149" i="9"/>
  <c r="AF150" i="9"/>
  <c r="AS151" i="9"/>
  <c r="AN152" i="9"/>
  <c r="AF153" i="9"/>
  <c r="AR154" i="9"/>
  <c r="AI155" i="9"/>
  <c r="AH155" i="9" s="1"/>
  <c r="AP156" i="9"/>
  <c r="AI157" i="9"/>
  <c r="AH157" i="9" s="1"/>
  <c r="AN158" i="9"/>
  <c r="AQ159" i="9"/>
  <c r="AP161" i="9"/>
  <c r="AQ162" i="9"/>
  <c r="AP163" i="9"/>
  <c r="AR164" i="9"/>
  <c r="AQ165" i="9"/>
  <c r="AR167" i="9"/>
  <c r="AI168" i="9"/>
  <c r="AH168" i="9" s="1"/>
  <c r="AO169" i="9"/>
  <c r="AF170" i="9"/>
  <c r="AI171" i="9"/>
  <c r="AH171" i="9" s="1"/>
  <c r="AO172" i="9"/>
  <c r="AO5" i="9"/>
  <c r="AS8" i="9"/>
  <c r="AN10" i="9"/>
  <c r="AS13" i="9"/>
  <c r="AP15" i="9"/>
  <c r="AS18" i="9"/>
  <c r="AM20" i="9"/>
  <c r="AS23" i="9"/>
  <c r="AR25" i="9"/>
  <c r="AS28" i="9"/>
  <c r="AF30" i="9"/>
  <c r="AO35" i="9"/>
  <c r="AS38" i="9"/>
  <c r="AP40" i="9"/>
  <c r="AS43" i="9"/>
  <c r="AI45" i="9"/>
  <c r="AH45" i="9" s="1"/>
  <c r="AS48" i="9"/>
  <c r="AP50" i="9"/>
  <c r="AS53" i="9"/>
  <c r="AP55" i="9"/>
  <c r="AS58" i="9"/>
  <c r="AR60" i="9"/>
  <c r="AS63" i="9"/>
  <c r="AO68" i="9"/>
  <c r="AS73" i="9"/>
  <c r="AP75" i="9"/>
  <c r="AS78" i="9"/>
  <c r="AM80" i="9"/>
  <c r="AS83" i="9"/>
  <c r="AQ85" i="9"/>
  <c r="AN88" i="9"/>
  <c r="AS90" i="9"/>
  <c r="AM93" i="9"/>
  <c r="AQ95" i="9"/>
  <c r="AM98" i="9"/>
  <c r="AM103" i="9"/>
  <c r="AQ105" i="9"/>
  <c r="AM108" i="9"/>
  <c r="AF113" i="9"/>
  <c r="AM118" i="9"/>
  <c r="AP120" i="9"/>
  <c r="AM123" i="9"/>
  <c r="AF125" i="9"/>
  <c r="AS126" i="9"/>
  <c r="AR128" i="9"/>
  <c r="AI129" i="9"/>
  <c r="AH129" i="9" s="1"/>
  <c r="AO131" i="9"/>
  <c r="AN132" i="9"/>
  <c r="AM134" i="9"/>
  <c r="AQ136" i="9"/>
  <c r="AQ138" i="9"/>
  <c r="AI139" i="9"/>
  <c r="AH139" i="9" s="1"/>
  <c r="AO141" i="9"/>
  <c r="AF142" i="9"/>
  <c r="AI144" i="9"/>
  <c r="AH144" i="9" s="1"/>
  <c r="AS145" i="9"/>
  <c r="AQ146" i="9"/>
  <c r="AI149" i="9"/>
  <c r="AH149" i="9" s="1"/>
  <c r="AO150" i="9"/>
  <c r="AM153" i="9"/>
  <c r="AP154" i="9"/>
  <c r="AP155" i="9"/>
  <c r="AF157" i="9"/>
  <c r="AF158" i="9"/>
  <c r="AO159" i="9"/>
  <c r="AS160" i="9"/>
  <c r="AI163" i="9"/>
  <c r="AH163" i="9" s="1"/>
  <c r="AP164" i="9"/>
  <c r="AI165" i="9"/>
  <c r="AH165" i="9" s="1"/>
  <c r="AM167" i="9"/>
  <c r="AS168" i="9"/>
  <c r="AP169" i="9"/>
  <c r="AN170" i="9"/>
  <c r="AF172" i="9"/>
  <c r="AR173" i="9"/>
  <c r="AR174" i="9"/>
  <c r="AN176" i="9"/>
  <c r="AO177" i="9"/>
  <c r="AM178" i="9"/>
  <c r="AI179" i="9"/>
  <c r="AH179" i="9" s="1"/>
  <c r="AO181" i="9"/>
  <c r="AS182" i="9"/>
  <c r="AQ183" i="9"/>
  <c r="AR184" i="9"/>
  <c r="AM185" i="9"/>
  <c r="AO186" i="9"/>
  <c r="AM187" i="9"/>
  <c r="AQ188" i="9"/>
  <c r="AF189" i="9"/>
  <c r="AR191" i="9"/>
  <c r="AR192" i="9"/>
  <c r="AP193" i="9"/>
  <c r="AO194" i="9"/>
  <c r="AS195" i="9"/>
  <c r="AN197" i="9"/>
  <c r="AS198" i="9"/>
  <c r="AP199" i="9"/>
  <c r="AO200" i="9"/>
  <c r="AR201" i="9"/>
  <c r="AI202" i="9"/>
  <c r="AH202" i="9" s="1"/>
  <c r="AR203" i="9"/>
  <c r="AI204" i="9"/>
  <c r="AH204" i="9" s="1"/>
  <c r="AI205" i="9"/>
  <c r="AH205" i="9" s="1"/>
  <c r="AI206" i="9"/>
  <c r="AH206" i="9" s="1"/>
  <c r="AN207" i="9"/>
  <c r="AQ208" i="9"/>
  <c r="AS209" i="9"/>
  <c r="AM210" i="9"/>
  <c r="AF211" i="9"/>
  <c r="AO212" i="9"/>
  <c r="AO215" i="9"/>
  <c r="AI216" i="9"/>
  <c r="AH216" i="9" s="1"/>
  <c r="AP217" i="9"/>
  <c r="AO218" i="9"/>
  <c r="AS219" i="9"/>
  <c r="AP220" i="9"/>
  <c r="AO221" i="9"/>
  <c r="AS222" i="9"/>
  <c r="AP223" i="9"/>
  <c r="AO224" i="9"/>
  <c r="AS225" i="9"/>
  <c r="AN226" i="9"/>
  <c r="AQ227" i="9"/>
  <c r="AQ228" i="9"/>
  <c r="AQ229" i="9"/>
  <c r="AS230" i="9"/>
  <c r="AS231" i="9"/>
  <c r="AM232" i="9"/>
  <c r="AN234" i="9"/>
  <c r="AN235" i="9"/>
  <c r="AQ237" i="9"/>
  <c r="AQ238" i="9"/>
  <c r="AM239" i="9"/>
  <c r="AS240" i="9"/>
  <c r="AR241" i="9"/>
  <c r="AP242" i="9"/>
  <c r="AS245" i="9"/>
  <c r="AO246" i="9"/>
  <c r="AP247" i="9"/>
  <c r="AM248" i="9"/>
  <c r="AS249" i="9"/>
  <c r="AR250" i="9"/>
  <c r="AM251" i="9"/>
  <c r="AI252" i="9"/>
  <c r="AH252" i="9" s="1"/>
  <c r="AI253" i="9"/>
  <c r="AH253" i="9" s="1"/>
  <c r="AO255" i="9"/>
  <c r="AF256" i="9"/>
  <c r="AP257" i="9"/>
  <c r="AQ258" i="9"/>
  <c r="AS259" i="9"/>
  <c r="AR260" i="9"/>
  <c r="AS261" i="9"/>
  <c r="AN262" i="9"/>
  <c r="AI263" i="9"/>
  <c r="AH263" i="9" s="1"/>
  <c r="AN265" i="9"/>
  <c r="AN266" i="9"/>
  <c r="AO267" i="9"/>
  <c r="AQ268" i="9"/>
  <c r="AR269" i="9"/>
  <c r="AR270" i="9"/>
  <c r="AO271" i="9"/>
  <c r="AF272" i="9"/>
  <c r="AO275" i="9"/>
  <c r="AN276" i="9"/>
  <c r="AF277" i="9"/>
  <c r="AQ278" i="9"/>
  <c r="AR279" i="9"/>
  <c r="AR280" i="9"/>
  <c r="AS281" i="9"/>
  <c r="AO282" i="9"/>
  <c r="AI283" i="9"/>
  <c r="AH283" i="9" s="1"/>
  <c r="AO286" i="9"/>
  <c r="AI287" i="9"/>
  <c r="AH287" i="9" s="1"/>
  <c r="AN288" i="9"/>
  <c r="AM289" i="9"/>
  <c r="AR290" i="9"/>
  <c r="AN291" i="9"/>
  <c r="AQ292" i="9"/>
  <c r="AP293" i="9"/>
  <c r="AI294" i="9"/>
  <c r="AH294" i="9" s="1"/>
  <c r="AF295" i="9"/>
  <c r="AR296" i="9"/>
  <c r="AQ297" i="9"/>
  <c r="AM298" i="9"/>
  <c r="AQ5" i="9"/>
  <c r="AM8" i="9"/>
  <c r="AI10" i="9"/>
  <c r="AH10" i="9" s="1"/>
  <c r="AR13" i="9"/>
  <c r="AM15" i="9"/>
  <c r="AM18" i="9"/>
  <c r="AQ20" i="9"/>
  <c r="AQ23" i="9"/>
  <c r="AO25" i="9"/>
  <c r="AF28" i="9"/>
  <c r="AO30" i="9"/>
  <c r="AF33" i="9"/>
  <c r="AN35" i="9"/>
  <c r="AQ38" i="9"/>
  <c r="AN40" i="9"/>
  <c r="AQ43" i="9"/>
  <c r="AQ45" i="9"/>
  <c r="AO48" i="9"/>
  <c r="AN50" i="9"/>
  <c r="AQ53" i="9"/>
  <c r="AN55" i="9"/>
  <c r="AQ58" i="9"/>
  <c r="AO60" i="9"/>
  <c r="AQ63" i="9"/>
  <c r="AI65" i="9"/>
  <c r="AH65" i="9" s="1"/>
  <c r="AF68" i="9"/>
  <c r="AO70" i="9"/>
  <c r="AQ73" i="9"/>
  <c r="AN75" i="9"/>
  <c r="AQ78" i="9"/>
  <c r="AP80" i="9"/>
  <c r="AQ83" i="9"/>
  <c r="AN85" i="9"/>
  <c r="AI88" i="9"/>
  <c r="AH88" i="9" s="1"/>
  <c r="AO90" i="9"/>
  <c r="AF93" i="9"/>
  <c r="AN95" i="9"/>
  <c r="AI98" i="9"/>
  <c r="AH98" i="9" s="1"/>
  <c r="AS100" i="9"/>
  <c r="AP103" i="9"/>
  <c r="AN105" i="9"/>
  <c r="AF108" i="9"/>
  <c r="AS110" i="9"/>
  <c r="AS115" i="9"/>
  <c r="AS118" i="9"/>
  <c r="AR120" i="9"/>
  <c r="AO123" i="9"/>
  <c r="AN125" i="9"/>
  <c r="AS127" i="9"/>
  <c r="AO128" i="9"/>
  <c r="AS129" i="9"/>
  <c r="AN131" i="9"/>
  <c r="AI132" i="9"/>
  <c r="AH132" i="9" s="1"/>
  <c r="AS134" i="9"/>
  <c r="AI135" i="9"/>
  <c r="AH135" i="9" s="1"/>
  <c r="AM137" i="9"/>
  <c r="AN138" i="9"/>
  <c r="AF139" i="9"/>
  <c r="AN141" i="9"/>
  <c r="AS142" i="9"/>
  <c r="AR145" i="9"/>
  <c r="AI147" i="9"/>
  <c r="AH147" i="9" s="1"/>
  <c r="AI148" i="9"/>
  <c r="AH148" i="9" s="1"/>
  <c r="AS149" i="9"/>
  <c r="AN151" i="9"/>
  <c r="AF152" i="9"/>
  <c r="AS153" i="9"/>
  <c r="AO154" i="9"/>
  <c r="AM156" i="9"/>
  <c r="AR157" i="9"/>
  <c r="AI158" i="9"/>
  <c r="AH158" i="9" s="1"/>
  <c r="AN159" i="9"/>
  <c r="AQ161" i="9"/>
  <c r="AF162" i="9"/>
  <c r="AO164" i="9"/>
  <c r="AM166" i="9"/>
  <c r="AR168" i="9"/>
  <c r="AN169" i="9"/>
  <c r="AP171" i="9"/>
  <c r="AQ173" i="9"/>
  <c r="AO174" i="9"/>
  <c r="AF175" i="9"/>
  <c r="AS177" i="9"/>
  <c r="AP178" i="9"/>
  <c r="AF179" i="9"/>
  <c r="AF180" i="9"/>
  <c r="AS181" i="9"/>
  <c r="AR182" i="9"/>
  <c r="AS183" i="9"/>
  <c r="AQ184" i="9"/>
  <c r="AQ186" i="9"/>
  <c r="AN188" i="9"/>
  <c r="AS189" i="9"/>
  <c r="AF190" i="9"/>
  <c r="AQ191" i="9"/>
  <c r="AQ192" i="9"/>
  <c r="AO193" i="9"/>
  <c r="AQ194" i="9"/>
  <c r="AQ195" i="9"/>
  <c r="AF196" i="9"/>
  <c r="AM197" i="9"/>
  <c r="AR198" i="9"/>
  <c r="AO199" i="9"/>
  <c r="AM200" i="9"/>
  <c r="AQ201" i="9"/>
  <c r="AS202" i="9"/>
  <c r="AN203" i="9"/>
  <c r="AR204" i="9"/>
  <c r="AM205" i="9"/>
  <c r="AS206" i="9"/>
  <c r="AM207" i="9"/>
  <c r="AM208" i="9"/>
  <c r="AR209" i="9"/>
  <c r="AP211" i="9"/>
  <c r="AS212" i="9"/>
  <c r="AI213" i="9"/>
  <c r="AH213" i="9" s="1"/>
  <c r="AQ214" i="9"/>
  <c r="AS215" i="9"/>
  <c r="AS216" i="9"/>
  <c r="AO217" i="9"/>
  <c r="AS218" i="9"/>
  <c r="AR219" i="9"/>
  <c r="AO220" i="9"/>
  <c r="AR221" i="9"/>
  <c r="AR222" i="9"/>
  <c r="AS223" i="9"/>
  <c r="AQ224" i="9"/>
  <c r="AR225" i="9"/>
  <c r="AM226" i="9"/>
  <c r="AP227" i="9"/>
  <c r="AS228" i="9"/>
  <c r="AM229" i="9"/>
  <c r="AQ230" i="9"/>
  <c r="AR231" i="9"/>
  <c r="AP232" i="9"/>
  <c r="AI233" i="9"/>
  <c r="AH233" i="9" s="1"/>
  <c r="AP235" i="9"/>
  <c r="AQ236" i="9"/>
  <c r="AP237" i="9"/>
  <c r="AP238" i="9"/>
  <c r="AQ241" i="9"/>
  <c r="AI242" i="9"/>
  <c r="AH242" i="9" s="1"/>
  <c r="AI243" i="9"/>
  <c r="AH243" i="9" s="1"/>
  <c r="AS244" i="9"/>
  <c r="AO245" i="9"/>
  <c r="AQ246" i="9"/>
  <c r="AS247" i="9"/>
  <c r="AI248" i="9"/>
  <c r="AH248" i="9" s="1"/>
  <c r="AR249" i="9"/>
  <c r="AQ250" i="9"/>
  <c r="AO251" i="9"/>
  <c r="AF252" i="9"/>
  <c r="AI6" i="9"/>
  <c r="AH6" i="9" s="1"/>
  <c r="AS11" i="9"/>
  <c r="AQ13" i="9"/>
  <c r="AS16" i="9"/>
  <c r="AS21" i="9"/>
  <c r="AF23" i="9"/>
  <c r="AS26" i="9"/>
  <c r="AR28" i="9"/>
  <c r="AS31" i="9"/>
  <c r="AS33" i="9"/>
  <c r="AS36" i="9"/>
  <c r="AP38" i="9"/>
  <c r="AS41" i="9"/>
  <c r="AP43" i="9"/>
  <c r="AI46" i="9"/>
  <c r="AH46" i="9" s="1"/>
  <c r="AM48" i="9"/>
  <c r="AP53" i="9"/>
  <c r="AS56" i="9"/>
  <c r="AP58" i="9"/>
  <c r="AI61" i="9"/>
  <c r="AH61" i="9" s="1"/>
  <c r="AP63" i="9"/>
  <c r="AI66" i="9"/>
  <c r="AH66" i="9" s="1"/>
  <c r="AN68" i="9"/>
  <c r="AS71" i="9"/>
  <c r="AP73" i="9"/>
  <c r="AS76" i="9"/>
  <c r="AP78" i="9"/>
  <c r="AI81" i="9"/>
  <c r="AH81" i="9" s="1"/>
  <c r="AP83" i="9"/>
  <c r="AM86" i="9"/>
  <c r="AF88" i="9"/>
  <c r="AQ91" i="9"/>
  <c r="AQ93" i="9"/>
  <c r="AM96" i="9"/>
  <c r="AF98" i="9"/>
  <c r="AM101" i="9"/>
  <c r="AO103" i="9"/>
  <c r="AS108" i="9"/>
  <c r="AM111" i="9"/>
  <c r="AS113" i="9"/>
  <c r="AQ116" i="9"/>
  <c r="AR118" i="9"/>
  <c r="AQ121" i="9"/>
  <c r="AN123" i="9"/>
  <c r="AO125" i="9"/>
  <c r="AN128" i="9"/>
  <c r="AN130" i="9"/>
  <c r="AS131" i="9"/>
  <c r="AF132" i="9"/>
  <c r="AR134" i="9"/>
  <c r="AF135" i="9"/>
  <c r="AQ137" i="9"/>
  <c r="AF138" i="9"/>
  <c r="AM140" i="9"/>
  <c r="AS141" i="9"/>
  <c r="AR142" i="9"/>
  <c r="AF144" i="9"/>
  <c r="AQ145" i="9"/>
  <c r="AS148" i="9"/>
  <c r="AR149" i="9"/>
  <c r="AM151" i="9"/>
  <c r="AP152" i="9"/>
  <c r="AR153" i="9"/>
  <c r="AN154" i="9"/>
  <c r="AQ157" i="9"/>
  <c r="AR158" i="9"/>
  <c r="AI159" i="9"/>
  <c r="AH159" i="9" s="1"/>
  <c r="AM161" i="9"/>
  <c r="AS162" i="9"/>
  <c r="AQ163" i="9"/>
  <c r="AN164" i="9"/>
  <c r="AS166" i="9"/>
  <c r="AF167" i="9"/>
  <c r="AQ168" i="9"/>
  <c r="AI169" i="9"/>
  <c r="AH169" i="9" s="1"/>
  <c r="AO171" i="9"/>
  <c r="AI172" i="9"/>
  <c r="AH172" i="9" s="1"/>
  <c r="AS173" i="9"/>
  <c r="AS175" i="9"/>
  <c r="AI176" i="9"/>
  <c r="AH176" i="9" s="1"/>
  <c r="AR177" i="9"/>
  <c r="AO178" i="9"/>
  <c r="AS179" i="9"/>
  <c r="AN180" i="9"/>
  <c r="AQ181" i="9"/>
  <c r="AN182" i="9"/>
  <c r="AN183" i="9"/>
  <c r="AP184" i="9"/>
  <c r="AF185" i="9"/>
  <c r="AN186" i="9"/>
  <c r="AF187" i="9"/>
  <c r="AM188" i="9"/>
  <c r="AR189" i="9"/>
  <c r="AP6" i="9"/>
  <c r="AS9" i="9"/>
  <c r="AO11" i="9"/>
  <c r="AS14" i="9"/>
  <c r="AF16" i="9"/>
  <c r="AM19" i="9"/>
  <c r="AO21" i="9"/>
  <c r="AS24" i="9"/>
  <c r="AI26" i="9"/>
  <c r="AH26" i="9" s="1"/>
  <c r="AS29" i="9"/>
  <c r="AI31" i="9"/>
  <c r="AH31" i="9" s="1"/>
  <c r="AS34" i="9"/>
  <c r="AN36" i="9"/>
  <c r="AS39" i="9"/>
  <c r="AP41" i="9"/>
  <c r="AS44" i="9"/>
  <c r="AQ46" i="9"/>
  <c r="AM49" i="9"/>
  <c r="AR51" i="9"/>
  <c r="AS54" i="9"/>
  <c r="AP56" i="9"/>
  <c r="AS59" i="9"/>
  <c r="AQ61" i="9"/>
  <c r="AS64" i="9"/>
  <c r="AQ66" i="9"/>
  <c r="AM69" i="9"/>
  <c r="AM71" i="9"/>
  <c r="AS74" i="9"/>
  <c r="AP76" i="9"/>
  <c r="AS79" i="9"/>
  <c r="AQ81" i="9"/>
  <c r="AS84" i="9"/>
  <c r="AQ86" i="9"/>
  <c r="AM89" i="9"/>
  <c r="AN91" i="9"/>
  <c r="AF94" i="9"/>
  <c r="AS96" i="9"/>
  <c r="AO99" i="9"/>
  <c r="AF104" i="9"/>
  <c r="AS106" i="9"/>
  <c r="AM109" i="9"/>
  <c r="AM114" i="9"/>
  <c r="AO116" i="9"/>
  <c r="AM119" i="9"/>
  <c r="AO121" i="9"/>
  <c r="AI124" i="9"/>
  <c r="AH124" i="9" s="1"/>
  <c r="AM126" i="9"/>
  <c r="AN127" i="9"/>
  <c r="AF128" i="9"/>
  <c r="AI130" i="9"/>
  <c r="AH130" i="9" s="1"/>
  <c r="AQ131" i="9"/>
  <c r="AS133" i="9"/>
  <c r="AN134" i="9"/>
  <c r="AP136" i="9"/>
  <c r="AF137" i="9"/>
  <c r="AI138" i="9"/>
  <c r="AH138" i="9" s="1"/>
  <c r="AF140" i="9"/>
  <c r="AQ141" i="9"/>
  <c r="AQ143" i="9"/>
  <c r="AP144" i="9"/>
  <c r="AM146" i="9"/>
  <c r="AQ147" i="9"/>
  <c r="AO148" i="9"/>
  <c r="AN150" i="9"/>
  <c r="AF151" i="9"/>
  <c r="AS152" i="9"/>
  <c r="AP153" i="9"/>
  <c r="AF9" i="9"/>
  <c r="AQ12" i="9"/>
  <c r="AI14" i="9"/>
  <c r="AH14" i="9" s="1"/>
  <c r="AF17" i="9"/>
  <c r="AR19" i="9"/>
  <c r="AR22" i="9"/>
  <c r="AI24" i="9"/>
  <c r="AH24" i="9" s="1"/>
  <c r="AN27" i="9"/>
  <c r="AO29" i="9"/>
  <c r="AQ32" i="9"/>
  <c r="AP34" i="9"/>
  <c r="AR37" i="9"/>
  <c r="AF39" i="9"/>
  <c r="AQ42" i="9"/>
  <c r="AQ47" i="9"/>
  <c r="AF49" i="9"/>
  <c r="AR52" i="9"/>
  <c r="AR54" i="9"/>
  <c r="AR57" i="9"/>
  <c r="AR62" i="9"/>
  <c r="AQ67" i="9"/>
  <c r="AF69" i="9"/>
  <c r="AR72" i="9"/>
  <c r="AO74" i="9"/>
  <c r="AM77" i="9"/>
  <c r="AI79" i="9"/>
  <c r="AH79" i="9" s="1"/>
  <c r="AQ82" i="9"/>
  <c r="AN84" i="9"/>
  <c r="AQ87" i="9"/>
  <c r="AN89" i="9"/>
  <c r="AO92" i="9"/>
  <c r="AN94" i="9"/>
  <c r="AR97" i="9"/>
  <c r="AR99" i="9"/>
  <c r="AS102" i="9"/>
  <c r="AN104" i="9"/>
  <c r="AS107" i="9"/>
  <c r="AR109" i="9"/>
  <c r="AR112" i="9"/>
  <c r="AO114" i="9"/>
  <c r="AO119" i="9"/>
  <c r="AQ122" i="9"/>
  <c r="AP124" i="9"/>
  <c r="AO126" i="9"/>
  <c r="AR127" i="9"/>
  <c r="AN129" i="9"/>
  <c r="AP130" i="9"/>
  <c r="AM132" i="9"/>
  <c r="AN133" i="9"/>
  <c r="AR135" i="9"/>
  <c r="AF136" i="9"/>
  <c r="AO137" i="9"/>
  <c r="AR139" i="9"/>
  <c r="AO140" i="9"/>
  <c r="AQ142" i="9"/>
  <c r="AS143" i="9"/>
  <c r="AM145" i="9"/>
  <c r="AI146" i="9"/>
  <c r="AH146" i="9" s="1"/>
  <c r="AN147" i="9"/>
  <c r="AF149" i="9"/>
  <c r="AS150" i="9"/>
  <c r="AP151" i="9"/>
  <c r="AO153" i="9"/>
  <c r="AS155" i="9"/>
  <c r="AI156" i="9"/>
  <c r="AH156" i="9" s="1"/>
  <c r="AO158" i="9"/>
  <c r="AF159" i="9"/>
  <c r="AF160" i="9"/>
  <c r="AI161" i="9"/>
  <c r="AH161" i="9" s="1"/>
  <c r="AM163" i="9"/>
  <c r="AP165" i="9"/>
  <c r="AF166" i="9"/>
  <c r="AM168" i="9"/>
  <c r="AF169" i="9"/>
  <c r="AS170" i="9"/>
  <c r="AM171" i="9"/>
  <c r="AF173" i="9"/>
  <c r="AP174" i="9"/>
  <c r="AP175" i="9"/>
  <c r="AP176" i="9"/>
  <c r="AP177" i="9"/>
  <c r="AQ178" i="9"/>
  <c r="AP180" i="9"/>
  <c r="AP181" i="9"/>
  <c r="AQ182" i="9"/>
  <c r="AP183" i="9"/>
  <c r="AI184" i="9"/>
  <c r="AH184" i="9" s="1"/>
  <c r="AI185" i="9"/>
  <c r="AH185" i="9" s="1"/>
  <c r="AP186" i="9"/>
  <c r="AP187" i="9"/>
  <c r="AP188" i="9"/>
  <c r="AP189" i="9"/>
  <c r="AM190" i="9"/>
  <c r="AF191" i="9"/>
  <c r="AF192" i="9"/>
  <c r="AQ193" i="9"/>
  <c r="AM194" i="9"/>
  <c r="AF195" i="9"/>
  <c r="AS196" i="9"/>
  <c r="AF197" i="9"/>
  <c r="AF198" i="9"/>
  <c r="AQ200" i="9"/>
  <c r="AF201" i="9"/>
  <c r="AO202" i="9"/>
  <c r="AF203" i="9"/>
  <c r="AF204" i="9"/>
  <c r="AP205" i="9"/>
  <c r="AF206" i="9"/>
  <c r="AF207" i="9"/>
  <c r="AP208" i="9"/>
  <c r="AF209" i="9"/>
  <c r="AF210" i="9"/>
  <c r="AM211" i="9"/>
  <c r="AI212" i="9"/>
  <c r="AH212" i="9" s="1"/>
  <c r="AF213" i="9"/>
  <c r="AF214" i="9"/>
  <c r="AF216" i="9"/>
  <c r="AS217" i="9"/>
  <c r="AI218" i="9"/>
  <c r="AH218" i="9" s="1"/>
  <c r="AF219" i="9"/>
  <c r="AF220" i="9"/>
  <c r="AI221" i="9"/>
  <c r="AH221" i="9" s="1"/>
  <c r="AF222" i="9"/>
  <c r="AF223" i="9"/>
  <c r="AS224" i="9"/>
  <c r="AF225" i="9"/>
  <c r="AI226" i="9"/>
  <c r="AH226" i="9" s="1"/>
  <c r="AS227" i="9"/>
  <c r="AM228" i="9"/>
  <c r="AR229" i="9"/>
  <c r="AF230" i="9"/>
  <c r="AM231" i="9"/>
  <c r="AO232" i="9"/>
  <c r="AF233" i="9"/>
  <c r="AI234" i="9"/>
  <c r="AH234" i="9" s="1"/>
  <c r="AM235" i="9"/>
  <c r="AS236" i="9"/>
  <c r="AN237" i="9"/>
  <c r="AM238" i="9"/>
  <c r="AO239" i="9"/>
  <c r="AO240" i="9"/>
  <c r="AM241" i="9"/>
  <c r="AN242" i="9"/>
  <c r="AP243" i="9"/>
  <c r="AM244" i="9"/>
  <c r="AR246" i="9"/>
  <c r="AM247" i="9"/>
  <c r="AS248" i="9"/>
  <c r="AF249" i="9"/>
  <c r="AM250" i="9"/>
  <c r="AS251" i="9"/>
  <c r="AM253" i="9"/>
  <c r="AM254" i="9"/>
  <c r="AF255" i="9"/>
  <c r="AM256" i="9"/>
  <c r="AM257" i="9"/>
  <c r="AM258" i="9"/>
  <c r="AF259" i="9"/>
  <c r="AM260" i="9"/>
  <c r="AM261" i="9"/>
  <c r="AN5" i="9"/>
  <c r="AI7" i="9"/>
  <c r="AH7" i="9" s="1"/>
  <c r="AS10" i="9"/>
  <c r="AP12" i="9"/>
  <c r="AS15" i="9"/>
  <c r="AM17" i="9"/>
  <c r="AS20" i="9"/>
  <c r="AO22" i="9"/>
  <c r="AS25" i="9"/>
  <c r="AM27" i="9"/>
  <c r="AI30" i="9"/>
  <c r="AH30" i="9" s="1"/>
  <c r="AP32" i="9"/>
  <c r="AS35" i="9"/>
  <c r="AQ37" i="9"/>
  <c r="AS40" i="9"/>
  <c r="AP42" i="9"/>
  <c r="AO45" i="9"/>
  <c r="AP47" i="9"/>
  <c r="AS50" i="9"/>
  <c r="AQ52" i="9"/>
  <c r="AS55" i="9"/>
  <c r="AN57" i="9"/>
  <c r="AQ62" i="9"/>
  <c r="AS65" i="9"/>
  <c r="AP67" i="9"/>
  <c r="AS70" i="9"/>
  <c r="AQ72" i="9"/>
  <c r="AS75" i="9"/>
  <c r="AS80" i="9"/>
  <c r="AP82" i="9"/>
  <c r="AI85" i="9"/>
  <c r="AH85" i="9" s="1"/>
  <c r="AI87" i="9"/>
  <c r="AH87" i="9" s="1"/>
  <c r="AM90" i="9"/>
  <c r="AN92" i="9"/>
  <c r="AM95" i="9"/>
  <c r="AO97" i="9"/>
  <c r="AP100" i="9"/>
  <c r="AR102" i="9"/>
  <c r="AM105" i="9"/>
  <c r="AR107" i="9"/>
  <c r="AP110" i="9"/>
  <c r="AS112" i="9"/>
  <c r="AP115" i="9"/>
  <c r="AQ117" i="9"/>
  <c r="AM120" i="9"/>
  <c r="AP122" i="9"/>
  <c r="AM125" i="9"/>
  <c r="AN126" i="9"/>
  <c r="AM128" i="9"/>
  <c r="AR129" i="9"/>
  <c r="AO130" i="9"/>
  <c r="AI133" i="9"/>
  <c r="AH133" i="9" s="1"/>
  <c r="AP135" i="9"/>
  <c r="AS136" i="9"/>
  <c r="AM138" i="9"/>
  <c r="AO139" i="9"/>
  <c r="AN140" i="9"/>
  <c r="AP142" i="9"/>
  <c r="AP143" i="9"/>
  <c r="AF145" i="9"/>
  <c r="AS146" i="9"/>
  <c r="AM148" i="9"/>
  <c r="AQ149" i="9"/>
  <c r="AR150" i="9"/>
  <c r="AO151" i="9"/>
  <c r="AN153" i="9"/>
  <c r="AF154" i="9"/>
  <c r="AR155" i="9"/>
  <c r="AS156" i="9"/>
  <c r="AM158" i="9"/>
  <c r="AS159" i="9"/>
  <c r="AQ160" i="9"/>
  <c r="AR161" i="9"/>
  <c r="AF163" i="9"/>
  <c r="AF164" i="9"/>
  <c r="AO165" i="9"/>
  <c r="AN166" i="9"/>
  <c r="AR169" i="9"/>
  <c r="AR170" i="9"/>
  <c r="AF171" i="9"/>
  <c r="AP173" i="9"/>
  <c r="AF174" i="9"/>
  <c r="AO175" i="9"/>
  <c r="AO176" i="9"/>
  <c r="AF178" i="9"/>
  <c r="AP179" i="9"/>
  <c r="AO180" i="9"/>
  <c r="AP182" i="9"/>
  <c r="AO183" i="9"/>
  <c r="AO184" i="9"/>
  <c r="AP185" i="9"/>
  <c r="AM186" i="9"/>
  <c r="AO187" i="9"/>
  <c r="AO188" i="9"/>
  <c r="AO189" i="9"/>
  <c r="AR190" i="9"/>
  <c r="AP191" i="9"/>
  <c r="AP192" i="9"/>
  <c r="AN193" i="9"/>
  <c r="AF194" i="9"/>
  <c r="AP195" i="9"/>
  <c r="AN196" i="9"/>
  <c r="AP197" i="9"/>
  <c r="AP198" i="9"/>
  <c r="AI199" i="9"/>
  <c r="AH199" i="9" s="1"/>
  <c r="AF200" i="9"/>
  <c r="AP201" i="9"/>
  <c r="AQ202" i="9"/>
  <c r="AP203" i="9"/>
  <c r="AQ204" i="9"/>
  <c r="AO205" i="9"/>
  <c r="AP206" i="9"/>
  <c r="AP207" i="9"/>
  <c r="AO208" i="9"/>
  <c r="AP209" i="9"/>
  <c r="AP210" i="9"/>
  <c r="AS211" i="9"/>
  <c r="AF212" i="9"/>
  <c r="AP213" i="9"/>
  <c r="AP214" i="9"/>
  <c r="AF215" i="9"/>
  <c r="AP216" i="9"/>
  <c r="AR217" i="9"/>
  <c r="AF218" i="9"/>
  <c r="AP219" i="9"/>
  <c r="AN220" i="9"/>
  <c r="AF221" i="9"/>
  <c r="AP222" i="9"/>
  <c r="AI223" i="9"/>
  <c r="AH223" i="9" s="1"/>
  <c r="AF224" i="9"/>
  <c r="AP225" i="9"/>
  <c r="AM227" i="9"/>
  <c r="AI228" i="9"/>
  <c r="AH228" i="9" s="1"/>
  <c r="AF229" i="9"/>
  <c r="AM230" i="9"/>
  <c r="AO231" i="9"/>
  <c r="AR232" i="9"/>
  <c r="AM233" i="9"/>
  <c r="AM234" i="9"/>
  <c r="AS235" i="9"/>
  <c r="AN236" i="9"/>
  <c r="AM237" i="9"/>
  <c r="AI238" i="9"/>
  <c r="AH238" i="9" s="1"/>
  <c r="AI239" i="9"/>
  <c r="AH239" i="9" s="1"/>
  <c r="AM240" i="9"/>
  <c r="AO241" i="9"/>
  <c r="AM243" i="9"/>
  <c r="AR244" i="9"/>
  <c r="AI245" i="9"/>
  <c r="AH245" i="9" s="1"/>
  <c r="AM246" i="9"/>
  <c r="AF247" i="9"/>
  <c r="AO248" i="9"/>
  <c r="AM249" i="9"/>
  <c r="AN250" i="9"/>
  <c r="AQ251" i="9"/>
  <c r="AM252" i="9"/>
  <c r="AQ253" i="9"/>
  <c r="AR254" i="9"/>
  <c r="AM255" i="9"/>
  <c r="AP256" i="9"/>
  <c r="AF257" i="9"/>
  <c r="AI258" i="9"/>
  <c r="AH258" i="9" s="1"/>
  <c r="AI12" i="9"/>
  <c r="AH12" i="9" s="1"/>
  <c r="AI19" i="9"/>
  <c r="AH19" i="9" s="1"/>
  <c r="AF25" i="9"/>
  <c r="AP31" i="9"/>
  <c r="AM37" i="9"/>
  <c r="AQ44" i="9"/>
  <c r="AQ50" i="9"/>
  <c r="AN56" i="9"/>
  <c r="AF62" i="9"/>
  <c r="AR69" i="9"/>
  <c r="AQ75" i="9"/>
  <c r="AN81" i="9"/>
  <c r="AR87" i="9"/>
  <c r="AR94" i="9"/>
  <c r="AN100" i="9"/>
  <c r="AP106" i="9"/>
  <c r="AQ112" i="9"/>
  <c r="AS119" i="9"/>
  <c r="AI125" i="9"/>
  <c r="AH125" i="9" s="1"/>
  <c r="AM129" i="9"/>
  <c r="AO132" i="9"/>
  <c r="AN139" i="9"/>
  <c r="AN143" i="9"/>
  <c r="AI150" i="9"/>
  <c r="AH150" i="9" s="1"/>
  <c r="AI153" i="9"/>
  <c r="AH153" i="9" s="1"/>
  <c r="AF156" i="9"/>
  <c r="AQ158" i="9"/>
  <c r="AN163" i="9"/>
  <c r="AO166" i="9"/>
  <c r="AP168" i="9"/>
  <c r="AQ171" i="9"/>
  <c r="AN173" i="9"/>
  <c r="AR175" i="9"/>
  <c r="AN177" i="9"/>
  <c r="AR179" i="9"/>
  <c r="AM181" i="9"/>
  <c r="AM183" i="9"/>
  <c r="AS185" i="9"/>
  <c r="AS187" i="9"/>
  <c r="AQ189" i="9"/>
  <c r="AO191" i="9"/>
  <c r="AM196" i="9"/>
  <c r="AQ197" i="9"/>
  <c r="AR199" i="9"/>
  <c r="AO201" i="9"/>
  <c r="AN202" i="9"/>
  <c r="AO204" i="9"/>
  <c r="AO206" i="9"/>
  <c r="AS207" i="9"/>
  <c r="AQ209" i="9"/>
  <c r="AI211" i="9"/>
  <c r="AH211" i="9" s="1"/>
  <c r="AM212" i="9"/>
  <c r="AS214" i="9"/>
  <c r="AO216" i="9"/>
  <c r="AI217" i="9"/>
  <c r="AH217" i="9" s="1"/>
  <c r="AQ219" i="9"/>
  <c r="AP221" i="9"/>
  <c r="AN222" i="9"/>
  <c r="AM224" i="9"/>
  <c r="AQ226" i="9"/>
  <c r="AI227" i="9"/>
  <c r="AH227" i="9" s="1"/>
  <c r="AS229" i="9"/>
  <c r="AF231" i="9"/>
  <c r="AF234" i="9"/>
  <c r="AR236" i="9"/>
  <c r="AR239" i="9"/>
  <c r="AF241" i="9"/>
  <c r="AQ242" i="9"/>
  <c r="AP244" i="9"/>
  <c r="AP246" i="9"/>
  <c r="AP249" i="9"/>
  <c r="AP251" i="9"/>
  <c r="AO252" i="9"/>
  <c r="AP254" i="9"/>
  <c r="AP255" i="9"/>
  <c r="AQ257" i="9"/>
  <c r="AF258" i="9"/>
  <c r="AO259" i="9"/>
  <c r="AO261" i="9"/>
  <c r="AQ262" i="9"/>
  <c r="AF263" i="9"/>
  <c r="AQ264" i="9"/>
  <c r="AQ265" i="9"/>
  <c r="AQ266" i="9"/>
  <c r="AR267" i="9"/>
  <c r="AN268" i="9"/>
  <c r="AM270" i="9"/>
  <c r="AI272" i="9"/>
  <c r="AH272" i="9" s="1"/>
  <c r="AI273" i="9"/>
  <c r="AH273" i="9" s="1"/>
  <c r="AS274" i="9"/>
  <c r="AR275" i="9"/>
  <c r="AQ276" i="9"/>
  <c r="AS277" i="9"/>
  <c r="AN278" i="9"/>
  <c r="AM280" i="9"/>
  <c r="AO281" i="9"/>
  <c r="AQ282" i="9"/>
  <c r="AF283" i="9"/>
  <c r="AS284" i="9"/>
  <c r="AP285" i="9"/>
  <c r="AR286" i="9"/>
  <c r="AP287" i="9"/>
  <c r="AF288" i="9"/>
  <c r="AO291" i="9"/>
  <c r="AP292" i="9"/>
  <c r="AQ293" i="9"/>
  <c r="AQ294" i="9"/>
  <c r="AP295" i="9"/>
  <c r="AS296" i="9"/>
  <c r="AM297" i="9"/>
  <c r="AP298" i="9"/>
  <c r="AI299" i="9"/>
  <c r="AH299" i="9" s="1"/>
  <c r="AF300" i="9"/>
  <c r="AN301" i="9"/>
  <c r="AF302" i="9"/>
  <c r="AN303" i="9"/>
  <c r="AI304" i="9"/>
  <c r="AH304" i="9" s="1"/>
  <c r="AP305" i="9"/>
  <c r="AS306" i="9"/>
  <c r="AP307" i="9"/>
  <c r="AF308" i="9"/>
  <c r="AR309" i="9"/>
  <c r="AM310" i="9"/>
  <c r="AQ311" i="9"/>
  <c r="AN312" i="9"/>
  <c r="AI313" i="9"/>
  <c r="AH313" i="9" s="1"/>
  <c r="AQ314" i="9"/>
  <c r="AM315" i="9"/>
  <c r="AP316" i="9"/>
  <c r="AQ317" i="9"/>
  <c r="AI318" i="9"/>
  <c r="AH318" i="9" s="1"/>
  <c r="AP319" i="9"/>
  <c r="AM320" i="9"/>
  <c r="AN321" i="9"/>
  <c r="AP322" i="9"/>
  <c r="AR323" i="9"/>
  <c r="AM324" i="9"/>
  <c r="AP325" i="9"/>
  <c r="AM326" i="9"/>
  <c r="AQ327" i="9"/>
  <c r="AI328" i="9"/>
  <c r="AH328" i="9" s="1"/>
  <c r="AO329" i="9"/>
  <c r="AF330" i="9"/>
  <c r="AF331" i="9"/>
  <c r="AS332" i="9"/>
  <c r="AN333" i="9"/>
  <c r="AN334" i="9"/>
  <c r="AI335" i="9"/>
  <c r="AH335" i="9" s="1"/>
  <c r="AM336" i="9"/>
  <c r="AR337" i="9"/>
  <c r="AS338" i="9"/>
  <c r="AR339" i="9"/>
  <c r="AI340" i="9"/>
  <c r="AH340" i="9" s="1"/>
  <c r="AQ341" i="9"/>
  <c r="AF342" i="9"/>
  <c r="AI343" i="9"/>
  <c r="AH343" i="9" s="1"/>
  <c r="AF344" i="9"/>
  <c r="AF345" i="9"/>
  <c r="AO346" i="9"/>
  <c r="AI347" i="9"/>
  <c r="AH347" i="9" s="1"/>
  <c r="AO348" i="9"/>
  <c r="AF349" i="9"/>
  <c r="AI350" i="9"/>
  <c r="AH350" i="9" s="1"/>
  <c r="AR351" i="9"/>
  <c r="AQ352" i="9"/>
  <c r="AM353" i="9"/>
  <c r="AR354" i="9"/>
  <c r="AO355" i="9"/>
  <c r="AI356" i="9"/>
  <c r="AH356" i="9" s="1"/>
  <c r="AN357" i="9"/>
  <c r="AO358" i="9"/>
  <c r="AO359" i="9"/>
  <c r="AO360" i="9"/>
  <c r="AI361" i="9"/>
  <c r="AH361" i="9" s="1"/>
  <c r="AS362" i="9"/>
  <c r="AI363" i="9"/>
  <c r="AH363" i="9" s="1"/>
  <c r="AS364" i="9"/>
  <c r="AN365" i="9"/>
  <c r="AI366" i="9"/>
  <c r="AH366" i="9" s="1"/>
  <c r="AR367" i="9"/>
  <c r="AN368" i="9"/>
  <c r="AR369" i="9"/>
  <c r="AO370" i="9"/>
  <c r="AQ371" i="9"/>
  <c r="AN372" i="9"/>
  <c r="AR373" i="9"/>
  <c r="AS374" i="9"/>
  <c r="AI375" i="9"/>
  <c r="AH375" i="9" s="1"/>
  <c r="AR376" i="9"/>
  <c r="AN377" i="9"/>
  <c r="AN378" i="9"/>
  <c r="AF379" i="9"/>
  <c r="AP380" i="9"/>
  <c r="AP381" i="9"/>
  <c r="AQ382" i="9"/>
  <c r="AO383" i="9"/>
  <c r="AF384" i="9"/>
  <c r="AQ385" i="9"/>
  <c r="AI386" i="9"/>
  <c r="AH386" i="9" s="1"/>
  <c r="AI387" i="9"/>
  <c r="AH387" i="9" s="1"/>
  <c r="AN388" i="9"/>
  <c r="AO389" i="9"/>
  <c r="AO390" i="9"/>
  <c r="AQ391" i="9"/>
  <c r="AQ392" i="9"/>
  <c r="AF393" i="9"/>
  <c r="AI394" i="9"/>
  <c r="AH394" i="9" s="1"/>
  <c r="AQ395" i="9"/>
  <c r="AR396" i="9"/>
  <c r="AQ397" i="9"/>
  <c r="AP398" i="9"/>
  <c r="AQ399" i="9"/>
  <c r="AP400" i="9"/>
  <c r="AN401" i="9"/>
  <c r="AP402" i="9"/>
  <c r="AI403" i="9"/>
  <c r="AH403" i="9" s="1"/>
  <c r="AR404" i="9"/>
  <c r="AI405" i="9"/>
  <c r="AH405" i="9" s="1"/>
  <c r="AP406" i="9"/>
  <c r="AO407" i="9"/>
  <c r="AI408" i="9"/>
  <c r="AH408" i="9" s="1"/>
  <c r="AR409" i="9"/>
  <c r="AS410" i="9"/>
  <c r="AF411" i="9"/>
  <c r="AO413" i="9"/>
  <c r="AS414" i="9"/>
  <c r="AN415" i="9"/>
  <c r="AN416" i="9"/>
  <c r="AR417" i="9"/>
  <c r="AI419" i="9"/>
  <c r="AH419" i="9" s="1"/>
  <c r="AN420" i="9"/>
  <c r="AS421" i="9"/>
  <c r="AF422" i="9"/>
  <c r="AS7" i="9"/>
  <c r="AN13" i="9"/>
  <c r="AP19" i="9"/>
  <c r="AI32" i="9"/>
  <c r="AH32" i="9" s="1"/>
  <c r="AN38" i="9"/>
  <c r="AP44" i="9"/>
  <c r="AS51" i="9"/>
  <c r="AS57" i="9"/>
  <c r="AN63" i="9"/>
  <c r="AQ69" i="9"/>
  <c r="AQ76" i="9"/>
  <c r="AS82" i="9"/>
  <c r="AQ88" i="9"/>
  <c r="AQ94" i="9"/>
  <c r="AN101" i="9"/>
  <c r="AM107" i="9"/>
  <c r="AP113" i="9"/>
  <c r="AR119" i="9"/>
  <c r="AR125" i="9"/>
  <c r="AP129" i="9"/>
  <c r="AM133" i="9"/>
  <c r="AO136" i="9"/>
  <c r="AI140" i="9"/>
  <c r="AH140" i="9" s="1"/>
  <c r="AO143" i="9"/>
  <c r="AF147" i="9"/>
  <c r="AM150" i="9"/>
  <c r="AQ153" i="9"/>
  <c r="AR156" i="9"/>
  <c r="AP158" i="9"/>
  <c r="AF161" i="9"/>
  <c r="AO163" i="9"/>
  <c r="AI166" i="9"/>
  <c r="AH166" i="9" s="1"/>
  <c r="AO168" i="9"/>
  <c r="AN171" i="9"/>
  <c r="AM173" i="9"/>
  <c r="AQ175" i="9"/>
  <c r="AM177" i="9"/>
  <c r="AQ179" i="9"/>
  <c r="AF181" i="9"/>
  <c r="AR185" i="9"/>
  <c r="AN187" i="9"/>
  <c r="AN189" i="9"/>
  <c r="AM191" i="9"/>
  <c r="AI192" i="9"/>
  <c r="AH192" i="9" s="1"/>
  <c r="AI194" i="9"/>
  <c r="AH194" i="9" s="1"/>
  <c r="AP196" i="9"/>
  <c r="AQ199" i="9"/>
  <c r="AM201" i="9"/>
  <c r="AM202" i="9"/>
  <c r="AR206" i="9"/>
  <c r="AR207" i="9"/>
  <c r="AN209" i="9"/>
  <c r="AO211" i="9"/>
  <c r="AN214" i="9"/>
  <c r="AQ217" i="9"/>
  <c r="AN219" i="9"/>
  <c r="AQ221" i="9"/>
  <c r="AM222" i="9"/>
  <c r="AF226" i="9"/>
  <c r="AR227" i="9"/>
  <c r="AI229" i="9"/>
  <c r="AH229" i="9" s="1"/>
  <c r="AQ231" i="9"/>
  <c r="AS232" i="9"/>
  <c r="AQ234" i="9"/>
  <c r="AI236" i="9"/>
  <c r="AH236" i="9" s="1"/>
  <c r="AO237" i="9"/>
  <c r="AQ239" i="9"/>
  <c r="AP241" i="9"/>
  <c r="AO242" i="9"/>
  <c r="AO244" i="9"/>
  <c r="AN246" i="9"/>
  <c r="AI247" i="9"/>
  <c r="AH247" i="9" s="1"/>
  <c r="AO249" i="9"/>
  <c r="AF251" i="9"/>
  <c r="AN252" i="9"/>
  <c r="AO254" i="9"/>
  <c r="AI257" i="9"/>
  <c r="AH257" i="9" s="1"/>
  <c r="AS258" i="9"/>
  <c r="AI259" i="9"/>
  <c r="AH259" i="9" s="1"/>
  <c r="AF261" i="9"/>
  <c r="AR263" i="9"/>
  <c r="AP264" i="9"/>
  <c r="AP265" i="9"/>
  <c r="AI267" i="9"/>
  <c r="AH267" i="9" s="1"/>
  <c r="AM269" i="9"/>
  <c r="AN270" i="9"/>
  <c r="AR271" i="9"/>
  <c r="AQ272" i="9"/>
  <c r="AF273" i="9"/>
  <c r="AQ274" i="9"/>
  <c r="AQ275" i="9"/>
  <c r="AR277" i="9"/>
  <c r="AM279" i="9"/>
  <c r="AN280" i="9"/>
  <c r="AF281" i="9"/>
  <c r="AR283" i="9"/>
  <c r="AQ284" i="9"/>
  <c r="AI285" i="9"/>
  <c r="AH285" i="9" s="1"/>
  <c r="AQ286" i="9"/>
  <c r="AO287" i="9"/>
  <c r="AO289" i="9"/>
  <c r="AQ290" i="9"/>
  <c r="AM291" i="9"/>
  <c r="AI292" i="9"/>
  <c r="AH292" i="9" s="1"/>
  <c r="AI293" i="9"/>
  <c r="AH293" i="9" s="1"/>
  <c r="AP294" i="9"/>
  <c r="AM295" i="9"/>
  <c r="AQ296" i="9"/>
  <c r="AI297" i="9"/>
  <c r="AH297" i="9" s="1"/>
  <c r="AM301" i="9"/>
  <c r="AO305" i="9"/>
  <c r="AR306" i="9"/>
  <c r="AQ308" i="9"/>
  <c r="AQ309" i="9"/>
  <c r="AP311" i="9"/>
  <c r="AN314" i="9"/>
  <c r="AF318" i="9"/>
  <c r="AP320" i="9"/>
  <c r="AQ7" i="9"/>
  <c r="AN20" i="9"/>
  <c r="AN26" i="9"/>
  <c r="AR32" i="9"/>
  <c r="AI39" i="9"/>
  <c r="AH39" i="9" s="1"/>
  <c r="AO51" i="9"/>
  <c r="AO57" i="9"/>
  <c r="AQ64" i="9"/>
  <c r="AN70" i="9"/>
  <c r="AN76" i="9"/>
  <c r="AF82" i="9"/>
  <c r="AI89" i="9"/>
  <c r="AH89" i="9" s="1"/>
  <c r="AR95" i="9"/>
  <c r="AS101" i="9"/>
  <c r="AO107" i="9"/>
  <c r="AS114" i="9"/>
  <c r="AQ120" i="9"/>
  <c r="AR126" i="9"/>
  <c r="AO129" i="9"/>
  <c r="AR133" i="9"/>
  <c r="AR136" i="9"/>
  <c r="AQ140" i="9"/>
  <c r="AI143" i="9"/>
  <c r="AH143" i="9" s="1"/>
  <c r="AP147" i="9"/>
  <c r="AQ150" i="9"/>
  <c r="AI154" i="9"/>
  <c r="AH154" i="9" s="1"/>
  <c r="AO156" i="9"/>
  <c r="AM159" i="9"/>
  <c r="AO161" i="9"/>
  <c r="AI164" i="9"/>
  <c r="AH164" i="9" s="1"/>
  <c r="AP166" i="9"/>
  <c r="AM169" i="9"/>
  <c r="AS171" i="9"/>
  <c r="AN175" i="9"/>
  <c r="AQ177" i="9"/>
  <c r="AN179" i="9"/>
  <c r="AN181" i="9"/>
  <c r="AI183" i="9"/>
  <c r="AH183" i="9" s="1"/>
  <c r="AQ185" i="9"/>
  <c r="AQ187" i="9"/>
  <c r="AM189" i="9"/>
  <c r="AF193" i="9"/>
  <c r="AS194" i="9"/>
  <c r="AO196" i="9"/>
  <c r="AO198" i="9"/>
  <c r="AN199" i="9"/>
  <c r="AI203" i="9"/>
  <c r="AH203" i="9" s="1"/>
  <c r="AS204" i="9"/>
  <c r="AQ206" i="9"/>
  <c r="AS208" i="9"/>
  <c r="AM209" i="9"/>
  <c r="AR211" i="9"/>
  <c r="AO213" i="9"/>
  <c r="AM214" i="9"/>
  <c r="AR216" i="9"/>
  <c r="AP218" i="9"/>
  <c r="AM219" i="9"/>
  <c r="AN221" i="9"/>
  <c r="AR223" i="9"/>
  <c r="AI224" i="9"/>
  <c r="AH224" i="9" s="1"/>
  <c r="AP226" i="9"/>
  <c r="AR228" i="9"/>
  <c r="AN229" i="9"/>
  <c r="AP231" i="9"/>
  <c r="AQ233" i="9"/>
  <c r="AP234" i="9"/>
  <c r="AF236" i="9"/>
  <c r="AR238" i="9"/>
  <c r="AP239" i="9"/>
  <c r="AN241" i="9"/>
  <c r="AQ243" i="9"/>
  <c r="AI244" i="9"/>
  <c r="AH244" i="9" s="1"/>
  <c r="AN248" i="9"/>
  <c r="AN249" i="9"/>
  <c r="AN251" i="9"/>
  <c r="AI254" i="9"/>
  <c r="AH254" i="9" s="1"/>
  <c r="AI255" i="9"/>
  <c r="AH255" i="9" s="1"/>
  <c r="AS257" i="9"/>
  <c r="AO258" i="9"/>
  <c r="AN260" i="9"/>
  <c r="AP261" i="9"/>
  <c r="AS262" i="9"/>
  <c r="AS263" i="9"/>
  <c r="AO264" i="9"/>
  <c r="AI265" i="9"/>
  <c r="AH265" i="9" s="1"/>
  <c r="AI266" i="9"/>
  <c r="AH266" i="9" s="1"/>
  <c r="AM268" i="9"/>
  <c r="AS270" i="9"/>
  <c r="AF271" i="9"/>
  <c r="AS272" i="9"/>
  <c r="AR273" i="9"/>
  <c r="AP274" i="9"/>
  <c r="AP275" i="9"/>
  <c r="AI276" i="9"/>
  <c r="AH276" i="9" s="1"/>
  <c r="AM278" i="9"/>
  <c r="AS280" i="9"/>
  <c r="AP281" i="9"/>
  <c r="AP282" i="9"/>
  <c r="AS283" i="9"/>
  <c r="AP284" i="9"/>
  <c r="AN285" i="9"/>
  <c r="AN290" i="9"/>
  <c r="AR291" i="9"/>
  <c r="AF292" i="9"/>
  <c r="AO293" i="9"/>
  <c r="AM294" i="9"/>
  <c r="AR295" i="9"/>
  <c r="AP296" i="9"/>
  <c r="AP299" i="9"/>
  <c r="AN300" i="9"/>
  <c r="AS302" i="9"/>
  <c r="AQ303" i="9"/>
  <c r="AF304" i="9"/>
  <c r="AF305" i="9"/>
  <c r="AN307" i="9"/>
  <c r="AS308" i="9"/>
  <c r="AQ310" i="9"/>
  <c r="AN311" i="9"/>
  <c r="AS312" i="9"/>
  <c r="AQ313" i="9"/>
  <c r="AI314" i="9"/>
  <c r="AH314" i="9" s="1"/>
  <c r="AI315" i="9"/>
  <c r="AH315" i="9" s="1"/>
  <c r="AM316" i="9"/>
  <c r="AP317" i="9"/>
  <c r="AQ319" i="9"/>
  <c r="AN320" i="9"/>
  <c r="AN322" i="9"/>
  <c r="AP323" i="9"/>
  <c r="AI324" i="9"/>
  <c r="AH324" i="9" s="1"/>
  <c r="AR325" i="9"/>
  <c r="AP328" i="9"/>
  <c r="AM329" i="9"/>
  <c r="AS331" i="9"/>
  <c r="AP332" i="9"/>
  <c r="AI334" i="9"/>
  <c r="AH334" i="9" s="1"/>
  <c r="AO337" i="9"/>
  <c r="AM338" i="9"/>
  <c r="AR340" i="9"/>
  <c r="AM341" i="9"/>
  <c r="AO342" i="9"/>
  <c r="AF343" i="9"/>
  <c r="AP344" i="9"/>
  <c r="AM345" i="9"/>
  <c r="AN346" i="9"/>
  <c r="AO347" i="9"/>
  <c r="AO8" i="9"/>
  <c r="AF14" i="9"/>
  <c r="AP21" i="9"/>
  <c r="AS27" i="9"/>
  <c r="AP33" i="9"/>
  <c r="AR39" i="9"/>
  <c r="AR46" i="9"/>
  <c r="AI52" i="9"/>
  <c r="AH52" i="9" s="1"/>
  <c r="AN58" i="9"/>
  <c r="AP64" i="9"/>
  <c r="AR71" i="9"/>
  <c r="AQ77" i="9"/>
  <c r="AF83" i="9"/>
  <c r="AF89" i="9"/>
  <c r="AN102" i="9"/>
  <c r="AP108" i="9"/>
  <c r="AR114" i="9"/>
  <c r="AO133" i="9"/>
  <c r="AP137" i="9"/>
  <c r="AP140" i="9"/>
  <c r="AQ144" i="9"/>
  <c r="AO147" i="9"/>
  <c r="AM154" i="9"/>
  <c r="AN156" i="9"/>
  <c r="AN161" i="9"/>
  <c r="AM164" i="9"/>
  <c r="AR166" i="9"/>
  <c r="AR171" i="9"/>
  <c r="AI173" i="9"/>
  <c r="AH173" i="9" s="1"/>
  <c r="AI175" i="9"/>
  <c r="AH175" i="9" s="1"/>
  <c r="AI177" i="9"/>
  <c r="AH177" i="9" s="1"/>
  <c r="AM179" i="9"/>
  <c r="AI181" i="9"/>
  <c r="AH181" i="9" s="1"/>
  <c r="AF183" i="9"/>
  <c r="AN185" i="9"/>
  <c r="AI187" i="9"/>
  <c r="AH187" i="9" s="1"/>
  <c r="AS191" i="9"/>
  <c r="AR194" i="9"/>
  <c r="AI196" i="9"/>
  <c r="AH196" i="9" s="1"/>
  <c r="AN198" i="9"/>
  <c r="AM199" i="9"/>
  <c r="AS201" i="9"/>
  <c r="AM203" i="9"/>
  <c r="AM204" i="9"/>
  <c r="AN206" i="9"/>
  <c r="AQ211" i="9"/>
  <c r="AM213" i="9"/>
  <c r="AI214" i="9"/>
  <c r="AH214" i="9" s="1"/>
  <c r="AQ216" i="9"/>
  <c r="AR218" i="9"/>
  <c r="AM221" i="9"/>
  <c r="AO223" i="9"/>
  <c r="AR224" i="9"/>
  <c r="AN9" i="9"/>
  <c r="AR15" i="9"/>
  <c r="AP27" i="9"/>
  <c r="AN34" i="9"/>
  <c r="AQ40" i="9"/>
  <c r="AF46" i="9"/>
  <c r="AF52" i="9"/>
  <c r="AQ59" i="9"/>
  <c r="AO65" i="9"/>
  <c r="AO71" i="9"/>
  <c r="AR77" i="9"/>
  <c r="AO84" i="9"/>
  <c r="AF90" i="9"/>
  <c r="AP96" i="9"/>
  <c r="AO102" i="9"/>
  <c r="AS109" i="9"/>
  <c r="AM115" i="9"/>
  <c r="AF121" i="9"/>
  <c r="AQ126" i="9"/>
  <c r="AR130" i="9"/>
  <c r="AF133" i="9"/>
  <c r="AS137" i="9"/>
  <c r="AM141" i="9"/>
  <c r="AO144" i="9"/>
  <c r="AP148" i="9"/>
  <c r="AR151" i="9"/>
  <c r="AQ154" i="9"/>
  <c r="AM157" i="9"/>
  <c r="AP159" i="9"/>
  <c r="AM162" i="9"/>
  <c r="AQ164" i="9"/>
  <c r="AI167" i="9"/>
  <c r="AH167" i="9" s="1"/>
  <c r="AS169" i="9"/>
  <c r="AR172" i="9"/>
  <c r="AS174" i="9"/>
  <c r="AQ176" i="9"/>
  <c r="AN178" i="9"/>
  <c r="AM180" i="9"/>
  <c r="AO182" i="9"/>
  <c r="AS184" i="9"/>
  <c r="AS186" i="9"/>
  <c r="AR188" i="9"/>
  <c r="AN190" i="9"/>
  <c r="AN191" i="9"/>
  <c r="AI193" i="9"/>
  <c r="AH193" i="9" s="1"/>
  <c r="AO195" i="9"/>
  <c r="AR196" i="9"/>
  <c r="AM198" i="9"/>
  <c r="AP200" i="9"/>
  <c r="AN201" i="9"/>
  <c r="AO203" i="9"/>
  <c r="AS205" i="9"/>
  <c r="AM206" i="9"/>
  <c r="AI208" i="9"/>
  <c r="AH208" i="9" s="1"/>
  <c r="AO210" i="9"/>
  <c r="AN211" i="9"/>
  <c r="AS213" i="9"/>
  <c r="AP215" i="9"/>
  <c r="AN216" i="9"/>
  <c r="AQ218" i="9"/>
  <c r="AQ220" i="9"/>
  <c r="AQ223" i="9"/>
  <c r="AO225" i="9"/>
  <c r="AS226" i="9"/>
  <c r="AO228" i="9"/>
  <c r="AN230" i="9"/>
  <c r="AR233" i="9"/>
  <c r="AO235" i="9"/>
  <c r="AP236" i="9"/>
  <c r="AN238" i="9"/>
  <c r="AN240" i="9"/>
  <c r="AI241" i="9"/>
  <c r="AH241" i="9" s="1"/>
  <c r="AN243" i="9"/>
  <c r="AM245" i="9"/>
  <c r="AF246" i="9"/>
  <c r="AQ248" i="9"/>
  <c r="AS250" i="9"/>
  <c r="AI251" i="9"/>
  <c r="AH251" i="9" s="1"/>
  <c r="AR253" i="9"/>
  <c r="AS254" i="9"/>
  <c r="AO257" i="9"/>
  <c r="AM259" i="9"/>
  <c r="AO260" i="9"/>
  <c r="AQ261" i="9"/>
  <c r="AF262" i="9"/>
  <c r="AO263" i="9"/>
  <c r="AF264" i="9"/>
  <c r="AM266" i="9"/>
  <c r="AF267" i="9"/>
  <c r="AR268" i="9"/>
  <c r="AQ269" i="9"/>
  <c r="AQ270" i="9"/>
  <c r="AP271" i="9"/>
  <c r="AO272" i="9"/>
  <c r="AO273" i="9"/>
  <c r="AF274" i="9"/>
  <c r="AM276" i="9"/>
  <c r="AP11" i="9"/>
  <c r="AS17" i="9"/>
  <c r="AO23" i="9"/>
  <c r="AI29" i="9"/>
  <c r="AH29" i="9" s="1"/>
  <c r="AF36" i="9"/>
  <c r="AS42" i="9"/>
  <c r="AF48" i="9"/>
  <c r="AF54" i="9"/>
  <c r="AR61" i="9"/>
  <c r="AS67" i="9"/>
  <c r="AN73" i="9"/>
  <c r="AP79" i="9"/>
  <c r="AR86" i="9"/>
  <c r="AM92" i="9"/>
  <c r="AP98" i="9"/>
  <c r="AQ104" i="9"/>
  <c r="AN111" i="9"/>
  <c r="AS117" i="9"/>
  <c r="AQ123" i="9"/>
  <c r="AF127" i="9"/>
  <c r="AR131" i="9"/>
  <c r="AF134" i="9"/>
  <c r="AM142" i="9"/>
  <c r="AP145" i="9"/>
  <c r="AI152" i="9"/>
  <c r="AH152" i="9" s="1"/>
  <c r="AF155" i="9"/>
  <c r="AN157" i="9"/>
  <c r="AP160" i="9"/>
  <c r="AI162" i="9"/>
  <c r="AH162" i="9" s="1"/>
  <c r="AS5" i="9"/>
  <c r="AN17" i="9"/>
  <c r="AR24" i="9"/>
  <c r="AR30" i="9"/>
  <c r="AP36" i="9"/>
  <c r="AN42" i="9"/>
  <c r="AR49" i="9"/>
  <c r="AQ55" i="9"/>
  <c r="AF61" i="9"/>
  <c r="AN67" i="9"/>
  <c r="AQ74" i="9"/>
  <c r="AN80" i="9"/>
  <c r="AF86" i="9"/>
  <c r="AF92" i="9"/>
  <c r="AR105" i="9"/>
  <c r="AS111" i="9"/>
  <c r="AN117" i="9"/>
  <c r="AS128" i="9"/>
  <c r="AP131" i="9"/>
  <c r="AO135" i="9"/>
  <c r="AM139" i="9"/>
  <c r="AI142" i="9"/>
  <c r="AH142" i="9" s="1"/>
  <c r="AR146" i="9"/>
  <c r="AN149" i="9"/>
  <c r="AR152" i="9"/>
  <c r="AO155" i="9"/>
  <c r="AS157" i="9"/>
  <c r="AO160" i="9"/>
  <c r="AN162" i="9"/>
  <c r="AR6" i="9"/>
  <c r="AS12" i="9"/>
  <c r="AR18" i="9"/>
  <c r="AQ24" i="9"/>
  <c r="AS37" i="9"/>
  <c r="AN43" i="9"/>
  <c r="AQ49" i="9"/>
  <c r="AQ56" i="9"/>
  <c r="AI62" i="9"/>
  <c r="AH62" i="9" s="1"/>
  <c r="AS68" i="9"/>
  <c r="AP74" i="9"/>
  <c r="AR81" i="9"/>
  <c r="AM87" i="9"/>
  <c r="AR93" i="9"/>
  <c r="AI99" i="9"/>
  <c r="AH99" i="9" s="1"/>
  <c r="AM106" i="9"/>
  <c r="AN112" i="9"/>
  <c r="AO118" i="9"/>
  <c r="AS124" i="9"/>
  <c r="AI128" i="9"/>
  <c r="AH128" i="9" s="1"/>
  <c r="AS132" i="9"/>
  <c r="AS135" i="9"/>
  <c r="AS139" i="9"/>
  <c r="AM143" i="9"/>
  <c r="AP146" i="9"/>
  <c r="AP150" i="9"/>
  <c r="AQ152" i="9"/>
  <c r="AQ155" i="9"/>
  <c r="AN160" i="9"/>
  <c r="AS163" i="9"/>
  <c r="AN165" i="9"/>
  <c r="AF168" i="9"/>
  <c r="AQ170" i="9"/>
  <c r="AO173" i="9"/>
  <c r="AM175" i="9"/>
  <c r="AF177" i="9"/>
  <c r="AO179" i="9"/>
  <c r="AR181" i="9"/>
  <c r="AR183" i="9"/>
  <c r="AO185" i="9"/>
  <c r="AR187" i="9"/>
  <c r="AI189" i="9"/>
  <c r="AH189" i="9" s="1"/>
  <c r="AQ190" i="9"/>
  <c r="AM192" i="9"/>
  <c r="AN194" i="9"/>
  <c r="AR195" i="9"/>
  <c r="AR197" i="9"/>
  <c r="AS199" i="9"/>
  <c r="AR200" i="9"/>
  <c r="AR202" i="9"/>
  <c r="AP204" i="9"/>
  <c r="AR205" i="9"/>
  <c r="AQ207" i="9"/>
  <c r="AI209" i="9"/>
  <c r="AH209" i="9" s="1"/>
  <c r="AQ210" i="9"/>
  <c r="AN212" i="9"/>
  <c r="AR214" i="9"/>
  <c r="AM215" i="9"/>
  <c r="AI219" i="9"/>
  <c r="AH219" i="9" s="1"/>
  <c r="AR220" i="9"/>
  <c r="AI222" i="9"/>
  <c r="AH222" i="9" s="1"/>
  <c r="AN224" i="9"/>
  <c r="AI225" i="9"/>
  <c r="AH225" i="9" s="1"/>
  <c r="AR230" i="9"/>
  <c r="AN232" i="9"/>
  <c r="AS234" i="9"/>
  <c r="AR235" i="9"/>
  <c r="AR237" i="9"/>
  <c r="AS239" i="9"/>
  <c r="AP240" i="9"/>
  <c r="AR242" i="9"/>
  <c r="AQ244" i="9"/>
  <c r="AP245" i="9"/>
  <c r="AN247" i="9"/>
  <c r="AQ249" i="9"/>
  <c r="AF250" i="9"/>
  <c r="AQ252" i="9"/>
  <c r="AN254" i="9"/>
  <c r="AQ255" i="9"/>
  <c r="AN256" i="9"/>
  <c r="AP259" i="9"/>
  <c r="AP260" i="9"/>
  <c r="AI262" i="9"/>
  <c r="AH262" i="9" s="1"/>
  <c r="AI264" i="9"/>
  <c r="AH264" i="9" s="1"/>
  <c r="AR265" i="9"/>
  <c r="AR266" i="9"/>
  <c r="AP267" i="9"/>
  <c r="AF268" i="9"/>
  <c r="AO269" i="9"/>
  <c r="AM271" i="9"/>
  <c r="AI16" i="9"/>
  <c r="AH16" i="9" s="1"/>
  <c r="AS47" i="9"/>
  <c r="AN78" i="9"/>
  <c r="AQ109" i="9"/>
  <c r="AO134" i="9"/>
  <c r="AQ151" i="9"/>
  <c r="AM165" i="9"/>
  <c r="AO170" i="9"/>
  <c r="AF176" i="9"/>
  <c r="AR180" i="9"/>
  <c r="AP190" i="9"/>
  <c r="AN195" i="9"/>
  <c r="AI198" i="9"/>
  <c r="AH198" i="9" s="1"/>
  <c r="AN215" i="9"/>
  <c r="AM220" i="9"/>
  <c r="AM223" i="9"/>
  <c r="AN227" i="9"/>
  <c r="AI230" i="9"/>
  <c r="AH230" i="9" s="1"/>
  <c r="AR234" i="9"/>
  <c r="AS237" i="9"/>
  <c r="AQ240" i="9"/>
  <c r="AN244" i="9"/>
  <c r="AO247" i="9"/>
  <c r="AI250" i="9"/>
  <c r="AH250" i="9" s="1"/>
  <c r="AF253" i="9"/>
  <c r="AQ256" i="9"/>
  <c r="AN259" i="9"/>
  <c r="AM262" i="9"/>
  <c r="AN264" i="9"/>
  <c r="AS266" i="9"/>
  <c r="AO268" i="9"/>
  <c r="AI270" i="9"/>
  <c r="AH270" i="9" s="1"/>
  <c r="AS273" i="9"/>
  <c r="AF275" i="9"/>
  <c r="AR276" i="9"/>
  <c r="AF279" i="9"/>
  <c r="AN281" i="9"/>
  <c r="AQ283" i="9"/>
  <c r="AF284" i="9"/>
  <c r="AN286" i="9"/>
  <c r="AI288" i="9"/>
  <c r="AH288" i="9" s="1"/>
  <c r="AI289" i="9"/>
  <c r="AH289" i="9" s="1"/>
  <c r="AN292" i="9"/>
  <c r="AR294" i="9"/>
  <c r="AO296" i="9"/>
  <c r="AO297" i="9"/>
  <c r="AM299" i="9"/>
  <c r="AQ300" i="9"/>
  <c r="AI301" i="9"/>
  <c r="AH301" i="9" s="1"/>
  <c r="AI303" i="9"/>
  <c r="AH303" i="9" s="1"/>
  <c r="AQ304" i="9"/>
  <c r="AP306" i="9"/>
  <c r="AI307" i="9"/>
  <c r="AH307" i="9" s="1"/>
  <c r="AP309" i="9"/>
  <c r="AF310" i="9"/>
  <c r="AS311" i="9"/>
  <c r="AP313" i="9"/>
  <c r="AS314" i="9"/>
  <c r="AI316" i="9"/>
  <c r="AH316" i="9" s="1"/>
  <c r="AS317" i="9"/>
  <c r="AS319" i="9"/>
  <c r="AR320" i="9"/>
  <c r="AO321" i="9"/>
  <c r="AO324" i="9"/>
  <c r="AM325" i="9"/>
  <c r="AP326" i="9"/>
  <c r="AQ329" i="9"/>
  <c r="AQ330" i="9"/>
  <c r="AO331" i="9"/>
  <c r="AM333" i="9"/>
  <c r="AF334" i="9"/>
  <c r="AO335" i="9"/>
  <c r="AP336" i="9"/>
  <c r="AI339" i="9"/>
  <c r="AH339" i="9" s="1"/>
  <c r="AQ340" i="9"/>
  <c r="AI341" i="9"/>
  <c r="AH341" i="9" s="1"/>
  <c r="AR344" i="9"/>
  <c r="AS345" i="9"/>
  <c r="AR346" i="9"/>
  <c r="AM348" i="9"/>
  <c r="AQ349" i="9"/>
  <c r="AS350" i="9"/>
  <c r="AI351" i="9"/>
  <c r="AH351" i="9" s="1"/>
  <c r="AF352" i="9"/>
  <c r="AR353" i="9"/>
  <c r="AO354" i="9"/>
  <c r="AQ355" i="9"/>
  <c r="AR356" i="9"/>
  <c r="AP359" i="9"/>
  <c r="AN360" i="9"/>
  <c r="AO361" i="9"/>
  <c r="AS363" i="9"/>
  <c r="AP364" i="9"/>
  <c r="AR365" i="9"/>
  <c r="AO366" i="9"/>
  <c r="AM368" i="9"/>
  <c r="AN370" i="9"/>
  <c r="AF371" i="9"/>
  <c r="AO372" i="9"/>
  <c r="AP373" i="9"/>
  <c r="AR374" i="9"/>
  <c r="AQ375" i="9"/>
  <c r="AF376" i="9"/>
  <c r="AM378" i="9"/>
  <c r="AS379" i="9"/>
  <c r="AS380" i="9"/>
  <c r="AS381" i="9"/>
  <c r="AR382" i="9"/>
  <c r="AQ383" i="9"/>
  <c r="AQ384" i="9"/>
  <c r="AR385" i="9"/>
  <c r="AQ386" i="9"/>
  <c r="AP389" i="9"/>
  <c r="AS390" i="9"/>
  <c r="AP391" i="9"/>
  <c r="AM392" i="9"/>
  <c r="AS393" i="9"/>
  <c r="AN394" i="9"/>
  <c r="AS395" i="9"/>
  <c r="AS396" i="9"/>
  <c r="AM398" i="9"/>
  <c r="AR400" i="9"/>
  <c r="AS402" i="9"/>
  <c r="AP403" i="9"/>
  <c r="AF404" i="9"/>
  <c r="AO405" i="9"/>
  <c r="AF406" i="9"/>
  <c r="AP408" i="9"/>
  <c r="AQ409" i="9"/>
  <c r="AQ410" i="9"/>
  <c r="AS411" i="9"/>
  <c r="AF412" i="9"/>
  <c r="AF413" i="9"/>
  <c r="AI414" i="9"/>
  <c r="AH414" i="9" s="1"/>
  <c r="AQ415" i="9"/>
  <c r="AO416" i="9"/>
  <c r="AP418" i="9"/>
  <c r="AP419" i="9"/>
  <c r="AO420" i="9"/>
  <c r="AN421" i="9"/>
  <c r="AO422" i="9"/>
  <c r="AS423" i="9"/>
  <c r="AF424" i="9"/>
  <c r="AR425" i="9"/>
  <c r="AP426" i="9"/>
  <c r="AR427" i="9"/>
  <c r="AS428" i="9"/>
  <c r="AS429" i="9"/>
  <c r="AP16" i="9"/>
  <c r="AM47" i="9"/>
  <c r="AQ79" i="9"/>
  <c r="AN110" i="9"/>
  <c r="AI134" i="9"/>
  <c r="AH134" i="9" s="1"/>
  <c r="AM152" i="9"/>
  <c r="AM170" i="9"/>
  <c r="AS176" i="9"/>
  <c r="AQ180" i="9"/>
  <c r="AI186" i="9"/>
  <c r="AH186" i="9" s="1"/>
  <c r="AO190" i="9"/>
  <c r="AM195" i="9"/>
  <c r="AF199" i="9"/>
  <c r="AS203" i="9"/>
  <c r="AI207" i="9"/>
  <c r="AH207" i="9" s="1"/>
  <c r="AP212" i="9"/>
  <c r="AI215" i="9"/>
  <c r="AH215" i="9" s="1"/>
  <c r="AP224" i="9"/>
  <c r="AP228" i="9"/>
  <c r="AN231" i="9"/>
  <c r="AO234" i="9"/>
  <c r="AO238" i="9"/>
  <c r="AF244" i="9"/>
  <c r="AR248" i="9"/>
  <c r="AF254" i="9"/>
  <c r="AR257" i="9"/>
  <c r="AS260" i="9"/>
  <c r="AP262" i="9"/>
  <c r="AS264" i="9"/>
  <c r="AM267" i="9"/>
  <c r="AS269" i="9"/>
  <c r="AS271" i="9"/>
  <c r="AM273" i="9"/>
  <c r="AM275" i="9"/>
  <c r="AN277" i="9"/>
  <c r="AF278" i="9"/>
  <c r="AO280" i="9"/>
  <c r="AM285" i="9"/>
  <c r="AF286" i="9"/>
  <c r="AS288" i="9"/>
  <c r="AF289" i="9"/>
  <c r="AS291" i="9"/>
  <c r="AM292" i="9"/>
  <c r="AS294" i="9"/>
  <c r="AS297" i="9"/>
  <c r="AQ299" i="9"/>
  <c r="AO300" i="9"/>
  <c r="AP302" i="9"/>
  <c r="AF303" i="9"/>
  <c r="AM304" i="9"/>
  <c r="AF306" i="9"/>
  <c r="AR307" i="9"/>
  <c r="AM309" i="9"/>
  <c r="AS310" i="9"/>
  <c r="AP312" i="9"/>
  <c r="AS313" i="9"/>
  <c r="AM314" i="9"/>
  <c r="AF316" i="9"/>
  <c r="AN317" i="9"/>
  <c r="AO319" i="9"/>
  <c r="AQ320" i="9"/>
  <c r="AF321" i="9"/>
  <c r="AS323" i="9"/>
  <c r="AS324" i="9"/>
  <c r="AQ325" i="9"/>
  <c r="AO326" i="9"/>
  <c r="AF328" i="9"/>
  <c r="AI329" i="9"/>
  <c r="AH329" i="9" s="1"/>
  <c r="AP330" i="9"/>
  <c r="AI331" i="9"/>
  <c r="AH331" i="9" s="1"/>
  <c r="AF333" i="9"/>
  <c r="AS334" i="9"/>
  <c r="AQ335" i="9"/>
  <c r="AO336" i="9"/>
  <c r="AR338" i="9"/>
  <c r="AP339" i="9"/>
  <c r="AP340" i="9"/>
  <c r="AR341" i="9"/>
  <c r="AP343" i="9"/>
  <c r="AQ345" i="9"/>
  <c r="AQ346" i="9"/>
  <c r="AI349" i="9"/>
  <c r="AH349" i="9" s="1"/>
  <c r="AP350" i="9"/>
  <c r="AP351" i="9"/>
  <c r="AO352" i="9"/>
  <c r="AQ353" i="9"/>
  <c r="AM354" i="9"/>
  <c r="AP355" i="9"/>
  <c r="AR358" i="9"/>
  <c r="AN359" i="9"/>
  <c r="AM360" i="9"/>
  <c r="AN361" i="9"/>
  <c r="AI362" i="9"/>
  <c r="AH362" i="9" s="1"/>
  <c r="AR363" i="9"/>
  <c r="AM364" i="9"/>
  <c r="AP365" i="9"/>
  <c r="AQ368" i="9"/>
  <c r="AS369" i="9"/>
  <c r="AM370" i="9"/>
  <c r="AS371" i="9"/>
  <c r="AS372" i="9"/>
  <c r="AO373" i="9"/>
  <c r="AQ374" i="9"/>
  <c r="AP375" i="9"/>
  <c r="AM377" i="9"/>
  <c r="AR379" i="9"/>
  <c r="AR380" i="9"/>
  <c r="AO381" i="9"/>
  <c r="AI382" i="9"/>
  <c r="AH382" i="9" s="1"/>
  <c r="AP383" i="9"/>
  <c r="AP384" i="9"/>
  <c r="AP385" i="9"/>
  <c r="AF388" i="9"/>
  <c r="AI389" i="9"/>
  <c r="AH389" i="9" s="1"/>
  <c r="AR390" i="9"/>
  <c r="AO391" i="9"/>
  <c r="AN392" i="9"/>
  <c r="AR393" i="9"/>
  <c r="AS394" i="9"/>
  <c r="AN395" i="9"/>
  <c r="AM397" i="9"/>
  <c r="AS398" i="9"/>
  <c r="AP399" i="9"/>
  <c r="AN400" i="9"/>
  <c r="AQ401" i="9"/>
  <c r="AR402" i="9"/>
  <c r="AS403" i="9"/>
  <c r="AO404" i="9"/>
  <c r="AN405" i="9"/>
  <c r="AP407" i="9"/>
  <c r="AN408" i="9"/>
  <c r="AM409" i="9"/>
  <c r="AO410" i="9"/>
  <c r="AO411" i="9"/>
  <c r="AR412" i="9"/>
  <c r="AR413" i="9"/>
  <c r="AR414" i="9"/>
  <c r="AO415" i="9"/>
  <c r="AP417" i="9"/>
  <c r="AO418" i="9"/>
  <c r="AO419" i="9"/>
  <c r="AI420" i="9"/>
  <c r="AH420" i="9" s="1"/>
  <c r="AM421" i="9"/>
  <c r="AN422" i="9"/>
  <c r="AR423" i="9"/>
  <c r="AP424" i="9"/>
  <c r="AQ425" i="9"/>
  <c r="AS426" i="9"/>
  <c r="AQ427" i="9"/>
  <c r="AF428" i="9"/>
  <c r="AP429" i="9"/>
  <c r="AI430" i="9"/>
  <c r="AH430" i="9" s="1"/>
  <c r="AS431" i="9"/>
  <c r="AF433" i="9"/>
  <c r="AN434" i="9"/>
  <c r="AS22" i="9"/>
  <c r="AN53" i="9"/>
  <c r="AF84" i="9"/>
  <c r="AR137" i="9"/>
  <c r="AM155" i="9"/>
  <c r="AF165" i="9"/>
  <c r="AS172" i="9"/>
  <c r="AR176" i="9"/>
  <c r="AM182" i="9"/>
  <c r="AR186" i="9"/>
  <c r="AI191" i="9"/>
  <c r="AH191" i="9" s="1"/>
  <c r="AQ203" i="9"/>
  <c r="AF208" i="9"/>
  <c r="AR212" i="9"/>
  <c r="AM216" i="9"/>
  <c r="AI220" i="9"/>
  <c r="AH220" i="9" s="1"/>
  <c r="AQ225" i="9"/>
  <c r="AN228" i="9"/>
  <c r="AI231" i="9"/>
  <c r="AH231" i="9" s="1"/>
  <c r="AS241" i="9"/>
  <c r="AN245" i="9"/>
  <c r="AR251" i="9"/>
  <c r="AQ254" i="9"/>
  <c r="AN257" i="9"/>
  <c r="AO262" i="9"/>
  <c r="AM265" i="9"/>
  <c r="AQ267" i="9"/>
  <c r="AN269" i="9"/>
  <c r="AN271" i="9"/>
  <c r="AQ273" i="9"/>
  <c r="AS275" i="9"/>
  <c r="AM277" i="9"/>
  <c r="AS278" i="9"/>
  <c r="AI281" i="9"/>
  <c r="AH281" i="9" s="1"/>
  <c r="AP283" i="9"/>
  <c r="AS285" i="9"/>
  <c r="AS286" i="9"/>
  <c r="AO288" i="9"/>
  <c r="AR289" i="9"/>
  <c r="AQ291" i="9"/>
  <c r="AO294" i="9"/>
  <c r="AM296" i="9"/>
  <c r="AR297" i="9"/>
  <c r="AF299" i="9"/>
  <c r="AI300" i="9"/>
  <c r="AH300" i="9" s="1"/>
  <c r="AO302" i="9"/>
  <c r="AS303" i="9"/>
  <c r="AQ306" i="9"/>
  <c r="AQ307" i="9"/>
  <c r="AN309" i="9"/>
  <c r="AP310" i="9"/>
  <c r="AI312" i="9"/>
  <c r="AH312" i="9" s="1"/>
  <c r="AR313" i="9"/>
  <c r="AS315" i="9"/>
  <c r="AS316" i="9"/>
  <c r="AR317" i="9"/>
  <c r="AM319" i="9"/>
  <c r="AS320" i="9"/>
  <c r="AO323" i="9"/>
  <c r="AP324" i="9"/>
  <c r="AN325" i="9"/>
  <c r="AN327" i="9"/>
  <c r="AS328" i="9"/>
  <c r="AS329" i="9"/>
  <c r="AO330" i="9"/>
  <c r="AR332" i="9"/>
  <c r="AP333" i="9"/>
  <c r="AP334" i="9"/>
  <c r="AP335" i="9"/>
  <c r="AP338" i="9"/>
  <c r="AN339" i="9"/>
  <c r="AO340" i="9"/>
  <c r="AQ22" i="9"/>
  <c r="AO54" i="9"/>
  <c r="AR85" i="9"/>
  <c r="AF116" i="9"/>
  <c r="AR138" i="9"/>
  <c r="AS165" i="9"/>
  <c r="AN172" i="9"/>
  <c r="AM176" i="9"/>
  <c r="AF186" i="9"/>
  <c r="AO192" i="9"/>
  <c r="AI195" i="9"/>
  <c r="AH195" i="9" s="1"/>
  <c r="AN200" i="9"/>
  <c r="AN204" i="9"/>
  <c r="AR208" i="9"/>
  <c r="AQ212" i="9"/>
  <c r="AF217" i="9"/>
  <c r="AS220" i="9"/>
  <c r="AN225" i="9"/>
  <c r="AQ232" i="9"/>
  <c r="AI235" i="9"/>
  <c r="AH235" i="9" s="1"/>
  <c r="AF238" i="9"/>
  <c r="AM242" i="9"/>
  <c r="AF245" i="9"/>
  <c r="AF248" i="9"/>
  <c r="AP252" i="9"/>
  <c r="AS255" i="9"/>
  <c r="AI260" i="9"/>
  <c r="AH260" i="9" s="1"/>
  <c r="AR262" i="9"/>
  <c r="AS265" i="9"/>
  <c r="AS267" i="9"/>
  <c r="AI269" i="9"/>
  <c r="AH269" i="9" s="1"/>
  <c r="AI271" i="9"/>
  <c r="AH271" i="9" s="1"/>
  <c r="AP273" i="9"/>
  <c r="AN275" i="9"/>
  <c r="AQ277" i="9"/>
  <c r="AO278" i="9"/>
  <c r="AI280" i="9"/>
  <c r="AH280" i="9" s="1"/>
  <c r="AM282" i="9"/>
  <c r="AO283" i="9"/>
  <c r="AO285" i="9"/>
  <c r="AP288" i="9"/>
  <c r="AQ289" i="9"/>
  <c r="AP291" i="9"/>
  <c r="AN293" i="9"/>
  <c r="AN294" i="9"/>
  <c r="AN296" i="9"/>
  <c r="AO298" i="9"/>
  <c r="AR299" i="9"/>
  <c r="AR300" i="9"/>
  <c r="AR302" i="9"/>
  <c r="AP303" i="9"/>
  <c r="AI305" i="9"/>
  <c r="AH305" i="9" s="1"/>
  <c r="AO306" i="9"/>
  <c r="AN308" i="9"/>
  <c r="AS309" i="9"/>
  <c r="AO310" i="9"/>
  <c r="AR312" i="9"/>
  <c r="AN313" i="9"/>
  <c r="AR315" i="9"/>
  <c r="AR316" i="9"/>
  <c r="AP318" i="9"/>
  <c r="AI319" i="9"/>
  <c r="AH319" i="9" s="1"/>
  <c r="AO320" i="9"/>
  <c r="AF322" i="9"/>
  <c r="AI323" i="9"/>
  <c r="AH323" i="9" s="1"/>
  <c r="AN324" i="9"/>
  <c r="AF325" i="9"/>
  <c r="AO327" i="9"/>
  <c r="AO328" i="9"/>
  <c r="AF329" i="9"/>
  <c r="AI330" i="9"/>
  <c r="AH330" i="9" s="1"/>
  <c r="AI333" i="9"/>
  <c r="AH333" i="9" s="1"/>
  <c r="AO334" i="9"/>
  <c r="AN335" i="9"/>
  <c r="AM337" i="9"/>
  <c r="AO338" i="9"/>
  <c r="AM339" i="9"/>
  <c r="AN340" i="9"/>
  <c r="AO28" i="9"/>
  <c r="AP59" i="9"/>
  <c r="AO91" i="9"/>
  <c r="AM122" i="9"/>
  <c r="AR141" i="9"/>
  <c r="AQ167" i="9"/>
  <c r="AM172" i="9"/>
  <c r="AR178" i="9"/>
  <c r="AI182" i="9"/>
  <c r="AH182" i="9" s="1"/>
  <c r="AS192" i="9"/>
  <c r="AQ196" i="9"/>
  <c r="AI200" i="9"/>
  <c r="AH200" i="9" s="1"/>
  <c r="AN208" i="9"/>
  <c r="AR213" i="9"/>
  <c r="AN217" i="9"/>
  <c r="AS221" i="9"/>
  <c r="AM225" i="9"/>
  <c r="AF228" i="9"/>
  <c r="AI232" i="9"/>
  <c r="AH232" i="9" s="1"/>
  <c r="AF235" i="9"/>
  <c r="AS238" i="9"/>
  <c r="AF242" i="9"/>
  <c r="AR245" i="9"/>
  <c r="AP248" i="9"/>
  <c r="AS252" i="9"/>
  <c r="AN255" i="9"/>
  <c r="AR258" i="9"/>
  <c r="AF260" i="9"/>
  <c r="AM263" i="9"/>
  <c r="AO265" i="9"/>
  <c r="AN267" i="9"/>
  <c r="AF269" i="9"/>
  <c r="AQ271" i="9"/>
  <c r="AN273" i="9"/>
  <c r="AP277" i="9"/>
  <c r="AS279" i="9"/>
  <c r="AF280" i="9"/>
  <c r="AI282" i="9"/>
  <c r="AH282" i="9" s="1"/>
  <c r="AN283" i="9"/>
  <c r="AR285" i="9"/>
  <c r="AN287" i="9"/>
  <c r="AR288" i="9"/>
  <c r="AP290" i="9"/>
  <c r="AI291" i="9"/>
  <c r="AH291" i="9" s="1"/>
  <c r="AS293" i="9"/>
  <c r="AI296" i="9"/>
  <c r="AH296" i="9" s="1"/>
  <c r="AI298" i="9"/>
  <c r="AH298" i="9" s="1"/>
  <c r="AS299" i="9"/>
  <c r="AR301" i="9"/>
  <c r="AQ302" i="9"/>
  <c r="AO303" i="9"/>
  <c r="AS305" i="9"/>
  <c r="AN306" i="9"/>
  <c r="AM308" i="9"/>
  <c r="AO309" i="9"/>
  <c r="AM311" i="9"/>
  <c r="AQ312" i="9"/>
  <c r="AM313" i="9"/>
  <c r="AQ315" i="9"/>
  <c r="AO316" i="9"/>
  <c r="AQ318" i="9"/>
  <c r="AF319" i="9"/>
  <c r="AM321" i="9"/>
  <c r="AO322" i="9"/>
  <c r="AF323" i="9"/>
  <c r="AF324" i="9"/>
  <c r="AF326" i="9"/>
  <c r="AP327" i="9"/>
  <c r="AR328" i="9"/>
  <c r="AR329" i="9"/>
  <c r="AO332" i="9"/>
  <c r="AS333" i="9"/>
  <c r="AM334" i="9"/>
  <c r="AI336" i="9"/>
  <c r="AH336" i="9" s="1"/>
  <c r="AQ337" i="9"/>
  <c r="AF338" i="9"/>
  <c r="AF339" i="9"/>
  <c r="AP341" i="9"/>
  <c r="AN342" i="9"/>
  <c r="AQ343" i="9"/>
  <c r="AO344" i="9"/>
  <c r="AS347" i="9"/>
  <c r="AN348" i="9"/>
  <c r="AS349" i="9"/>
  <c r="AO350" i="9"/>
  <c r="AM351" i="9"/>
  <c r="AS352" i="9"/>
  <c r="AP354" i="9"/>
  <c r="AR355" i="9"/>
  <c r="AM356" i="9"/>
  <c r="AS357" i="9"/>
  <c r="AF358" i="9"/>
  <c r="AM35" i="9"/>
  <c r="AF66" i="9"/>
  <c r="AQ97" i="9"/>
  <c r="AI127" i="9"/>
  <c r="AH127" i="9" s="1"/>
  <c r="AO145" i="9"/>
  <c r="AR160" i="9"/>
  <c r="AN167" i="9"/>
  <c r="AM174" i="9"/>
  <c r="AS178" i="9"/>
  <c r="AN184" i="9"/>
  <c r="AS188" i="9"/>
  <c r="AS193" i="9"/>
  <c r="AS197" i="9"/>
  <c r="AN205" i="9"/>
  <c r="AN210" i="9"/>
  <c r="AO214" i="9"/>
  <c r="AM218" i="9"/>
  <c r="AR226" i="9"/>
  <c r="AP230" i="9"/>
  <c r="AP233" i="9"/>
  <c r="AO236" i="9"/>
  <c r="AI240" i="9"/>
  <c r="AH240" i="9" s="1"/>
  <c r="AF243" i="9"/>
  <c r="AS246" i="9"/>
  <c r="AP250" i="9"/>
  <c r="AP253" i="9"/>
  <c r="AI256" i="9"/>
  <c r="AH256" i="9" s="1"/>
  <c r="AN261" i="9"/>
  <c r="AN263" i="9"/>
  <c r="AP266" i="9"/>
  <c r="AP268" i="9"/>
  <c r="AP270" i="9"/>
  <c r="AR272" i="9"/>
  <c r="AN274" i="9"/>
  <c r="AO276" i="9"/>
  <c r="AI278" i="9"/>
  <c r="AH278" i="9" s="1"/>
  <c r="AP279" i="9"/>
  <c r="AM281" i="9"/>
  <c r="AS282" i="9"/>
  <c r="AN284" i="9"/>
  <c r="AI286" i="9"/>
  <c r="AH286" i="9" s="1"/>
  <c r="AR287" i="9"/>
  <c r="AP289" i="9"/>
  <c r="AS290" i="9"/>
  <c r="AS292" i="9"/>
  <c r="AF293" i="9"/>
  <c r="AQ295" i="9"/>
  <c r="AN297" i="9"/>
  <c r="AQ298" i="9"/>
  <c r="AM300" i="9"/>
  <c r="AS301" i="9"/>
  <c r="AM302" i="9"/>
  <c r="AO304" i="9"/>
  <c r="AQ305" i="9"/>
  <c r="AS307" i="9"/>
  <c r="AI308" i="9"/>
  <c r="AH308" i="9" s="1"/>
  <c r="AN310" i="9"/>
  <c r="AO312" i="9"/>
  <c r="AF315" i="9"/>
  <c r="AO317" i="9"/>
  <c r="AR318" i="9"/>
  <c r="AI320" i="9"/>
  <c r="AH320" i="9" s="1"/>
  <c r="AR321" i="9"/>
  <c r="AI322" i="9"/>
  <c r="AH322" i="9" s="1"/>
  <c r="AN323" i="9"/>
  <c r="AO325" i="9"/>
  <c r="AI326" i="9"/>
  <c r="AH326" i="9" s="1"/>
  <c r="AF327" i="9"/>
  <c r="AM328" i="9"/>
  <c r="AR330" i="9"/>
  <c r="AM331" i="9"/>
  <c r="AM332" i="9"/>
  <c r="AO333" i="9"/>
  <c r="AM335" i="9"/>
  <c r="AR336" i="9"/>
  <c r="AI337" i="9"/>
  <c r="AH337" i="9" s="1"/>
  <c r="AQ338" i="9"/>
  <c r="AM340" i="9"/>
  <c r="AN341" i="9"/>
  <c r="AP342" i="9"/>
  <c r="AM343" i="9"/>
  <c r="AR345" i="9"/>
  <c r="AM346" i="9"/>
  <c r="AP347" i="9"/>
  <c r="AR348" i="9"/>
  <c r="AM349" i="9"/>
  <c r="AN352" i="9"/>
  <c r="AF353" i="9"/>
  <c r="AQ354" i="9"/>
  <c r="AS355" i="9"/>
  <c r="AS356" i="9"/>
  <c r="AM357" i="9"/>
  <c r="AS358" i="9"/>
  <c r="AR359" i="9"/>
  <c r="AR362" i="9"/>
  <c r="AF363" i="9"/>
  <c r="AR364" i="9"/>
  <c r="AO365" i="9"/>
  <c r="AM366" i="9"/>
  <c r="AM367" i="9"/>
  <c r="AF368" i="9"/>
  <c r="AF369" i="9"/>
  <c r="AR371" i="9"/>
  <c r="AI372" i="9"/>
  <c r="AH372" i="9" s="1"/>
  <c r="AI373" i="9"/>
  <c r="AH373" i="9" s="1"/>
  <c r="AN374" i="9"/>
  <c r="AM375" i="9"/>
  <c r="AM376" i="9"/>
  <c r="AF377" i="9"/>
  <c r="AO378" i="9"/>
  <c r="AN379" i="9"/>
  <c r="AM381" i="9"/>
  <c r="AF382" i="9"/>
  <c r="AM383" i="9"/>
  <c r="AM384" i="9"/>
  <c r="AO385" i="9"/>
  <c r="AP386" i="9"/>
  <c r="AS387" i="9"/>
  <c r="AI388" i="9"/>
  <c r="AH388" i="9" s="1"/>
  <c r="AQ389" i="9"/>
  <c r="AM391" i="9"/>
  <c r="AS392" i="9"/>
  <c r="AP393" i="9"/>
  <c r="AQ394" i="9"/>
  <c r="AM395" i="9"/>
  <c r="AP396" i="9"/>
  <c r="AS397" i="9"/>
  <c r="AI398" i="9"/>
  <c r="AH398" i="9" s="1"/>
  <c r="AR399" i="9"/>
  <c r="AI401" i="9"/>
  <c r="AH401" i="9" s="1"/>
  <c r="AM402" i="9"/>
  <c r="AN403" i="9"/>
  <c r="AI404" i="9"/>
  <c r="AH404" i="9" s="1"/>
  <c r="AQ405" i="9"/>
  <c r="AM9" i="9"/>
  <c r="AQ41" i="9"/>
  <c r="AI72" i="9"/>
  <c r="AH72" i="9" s="1"/>
  <c r="AI103" i="9"/>
  <c r="AH103" i="9" s="1"/>
  <c r="AQ130" i="9"/>
  <c r="AQ148" i="9"/>
  <c r="AP162" i="9"/>
  <c r="AI170" i="9"/>
  <c r="AH170" i="9" s="1"/>
  <c r="AI174" i="9"/>
  <c r="AH174" i="9" s="1"/>
  <c r="AI180" i="9"/>
  <c r="AH180" i="9" s="1"/>
  <c r="AM184" i="9"/>
  <c r="AI190" i="9"/>
  <c r="AH190" i="9" s="1"/>
  <c r="AR193" i="9"/>
  <c r="AQ198" i="9"/>
  <c r="AF202" i="9"/>
  <c r="AS210" i="9"/>
  <c r="AR215" i="9"/>
  <c r="AN223" i="9"/>
  <c r="AF227" i="9"/>
  <c r="AO230" i="9"/>
  <c r="AO233" i="9"/>
  <c r="AF237" i="9"/>
  <c r="AF240" i="9"/>
  <c r="AS243" i="9"/>
  <c r="AQ247" i="9"/>
  <c r="AO250" i="9"/>
  <c r="AO253" i="9"/>
  <c r="AS256" i="9"/>
  <c r="AR259" i="9"/>
  <c r="AM264" i="9"/>
  <c r="AO266" i="9"/>
  <c r="AN272" i="9"/>
  <c r="AI274" i="9"/>
  <c r="AH274" i="9" s="1"/>
  <c r="AF276" i="9"/>
  <c r="AR278" i="9"/>
  <c r="AO279" i="9"/>
  <c r="AR281" i="9"/>
  <c r="AR282" i="9"/>
  <c r="AI284" i="9"/>
  <c r="AH284" i="9" s="1"/>
  <c r="AM286" i="9"/>
  <c r="AQ287" i="9"/>
  <c r="AS289" i="9"/>
  <c r="AM290" i="9"/>
  <c r="AR292" i="9"/>
  <c r="AI295" i="9"/>
  <c r="AH295" i="9" s="1"/>
  <c r="AF297" i="9"/>
  <c r="AR298" i="9"/>
  <c r="AS300" i="9"/>
  <c r="AQ301" i="9"/>
  <c r="AR303" i="9"/>
  <c r="AN304" i="9"/>
  <c r="AN305" i="9"/>
  <c r="AO307" i="9"/>
  <c r="AR308" i="9"/>
  <c r="AR310" i="9"/>
  <c r="AR311" i="9"/>
  <c r="AO313" i="9"/>
  <c r="AF314" i="9"/>
  <c r="AN315" i="9"/>
  <c r="AF317" i="9"/>
  <c r="AO318" i="9"/>
  <c r="AF320" i="9"/>
  <c r="AQ321" i="9"/>
  <c r="AR322" i="9"/>
  <c r="AI325" i="9"/>
  <c r="AH325" i="9" s="1"/>
  <c r="AR326" i="9"/>
  <c r="AS327" i="9"/>
  <c r="AN329" i="9"/>
  <c r="AM330" i="9"/>
  <c r="AR331" i="9"/>
  <c r="AI332" i="9"/>
  <c r="AH332" i="9" s="1"/>
  <c r="AR335" i="9"/>
  <c r="AF336" i="9"/>
  <c r="AF337" i="9"/>
  <c r="AO339" i="9"/>
  <c r="AF340" i="9"/>
  <c r="AO341" i="9"/>
  <c r="AM342" i="9"/>
  <c r="AI344" i="9"/>
  <c r="AH344" i="9" s="1"/>
  <c r="AP345" i="9"/>
  <c r="AI346" i="9"/>
  <c r="AH346" i="9" s="1"/>
  <c r="AN347" i="9"/>
  <c r="AQ348" i="9"/>
  <c r="AS351" i="9"/>
  <c r="AI352" i="9"/>
  <c r="AH352" i="9" s="1"/>
  <c r="AP353" i="9"/>
  <c r="AS354" i="9"/>
  <c r="AM355" i="9"/>
  <c r="AQ356" i="9"/>
  <c r="AF357" i="9"/>
  <c r="AQ358" i="9"/>
  <c r="AF361" i="9"/>
  <c r="AN362" i="9"/>
  <c r="AQ363" i="9"/>
  <c r="AQ364" i="9"/>
  <c r="AM365" i="9"/>
  <c r="AR366" i="9"/>
  <c r="AI367" i="9"/>
  <c r="AH367" i="9" s="1"/>
  <c r="AS368" i="9"/>
  <c r="AP371" i="9"/>
  <c r="AF372" i="9"/>
  <c r="AF373" i="9"/>
  <c r="AM374" i="9"/>
  <c r="AS375" i="9"/>
  <c r="AQ376" i="9"/>
  <c r="AS377" i="9"/>
  <c r="AS378" i="9"/>
  <c r="AO380" i="9"/>
  <c r="AO382" i="9"/>
  <c r="AI383" i="9"/>
  <c r="AH383" i="9" s="1"/>
  <c r="AI384" i="9"/>
  <c r="AH384" i="9" s="1"/>
  <c r="AN385" i="9"/>
  <c r="AN386" i="9"/>
  <c r="AR387" i="9"/>
  <c r="AS388" i="9"/>
  <c r="AI390" i="9"/>
  <c r="AH390" i="9" s="1"/>
  <c r="AP392" i="9"/>
  <c r="AN393" i="9"/>
  <c r="AO394" i="9"/>
  <c r="AO396" i="9"/>
  <c r="AI397" i="9"/>
  <c r="AH397" i="9" s="1"/>
  <c r="AR398" i="9"/>
  <c r="AM400" i="9"/>
  <c r="AF401" i="9"/>
  <c r="AF403" i="9"/>
  <c r="AP404" i="9"/>
  <c r="AP405" i="9"/>
  <c r="AI406" i="9"/>
  <c r="AH406" i="9" s="1"/>
  <c r="AR407" i="9"/>
  <c r="AF408" i="9"/>
  <c r="AR410" i="9"/>
  <c r="AR411" i="9"/>
  <c r="AO412" i="9"/>
  <c r="AM414" i="9"/>
  <c r="AS415" i="9"/>
  <c r="AQ416" i="9"/>
  <c r="AO417" i="9"/>
  <c r="AQ418" i="9"/>
  <c r="AP420" i="9"/>
  <c r="AR421" i="9"/>
  <c r="AR422" i="9"/>
  <c r="AQ423" i="9"/>
  <c r="AS424" i="9"/>
  <c r="AO425" i="9"/>
  <c r="AR426" i="9"/>
  <c r="AN427" i="9"/>
  <c r="AM429" i="9"/>
  <c r="AO10" i="9"/>
  <c r="AN41" i="9"/>
  <c r="AF72" i="9"/>
  <c r="AR104" i="9"/>
  <c r="AM131" i="9"/>
  <c r="AM149" i="9"/>
  <c r="AO162" i="9"/>
  <c r="AP170" i="9"/>
  <c r="AN174" i="9"/>
  <c r="AS180" i="9"/>
  <c r="AS190" i="9"/>
  <c r="AP194" i="9"/>
  <c r="AP202" i="9"/>
  <c r="AO207" i="9"/>
  <c r="AR210" i="9"/>
  <c r="AQ215" i="9"/>
  <c r="AO219" i="9"/>
  <c r="AO227" i="9"/>
  <c r="AN233" i="9"/>
  <c r="AI237" i="9"/>
  <c r="AH237" i="9" s="1"/>
  <c r="AR240" i="9"/>
  <c r="AR243" i="9"/>
  <c r="AR247" i="9"/>
  <c r="AN253" i="9"/>
  <c r="AR256" i="9"/>
  <c r="AQ259" i="9"/>
  <c r="AI261" i="9"/>
  <c r="AH261" i="9" s="1"/>
  <c r="AR264" i="9"/>
  <c r="AF266" i="9"/>
  <c r="AS268" i="9"/>
  <c r="AF270" i="9"/>
  <c r="AO274" i="9"/>
  <c r="AS276" i="9"/>
  <c r="AP278" i="9"/>
  <c r="AI279" i="9"/>
  <c r="AH279" i="9" s="1"/>
  <c r="AQ281" i="9"/>
  <c r="AM283" i="9"/>
  <c r="AO284" i="9"/>
  <c r="AP286" i="9"/>
  <c r="AM287" i="9"/>
  <c r="AN289" i="9"/>
  <c r="AI290" i="9"/>
  <c r="AH290" i="9" s="1"/>
  <c r="AO292" i="9"/>
  <c r="AF294" i="9"/>
  <c r="AS295" i="9"/>
  <c r="AP297" i="9"/>
  <c r="AF298" i="9"/>
  <c r="AP300" i="9"/>
  <c r="AP301" i="9"/>
  <c r="AM303" i="9"/>
  <c r="AS304" i="9"/>
  <c r="AM306" i="9"/>
  <c r="AM307" i="9"/>
  <c r="AP308" i="9"/>
  <c r="AI310" i="9"/>
  <c r="AH310" i="9" s="1"/>
  <c r="AO311" i="9"/>
  <c r="AF313" i="9"/>
  <c r="AR314" i="9"/>
  <c r="AN316" i="9"/>
  <c r="AI317" i="9"/>
  <c r="AH317" i="9" s="1"/>
  <c r="AN318" i="9"/>
  <c r="AP321" i="9"/>
  <c r="AQ322" i="9"/>
  <c r="AR324" i="9"/>
  <c r="AS60" i="9"/>
  <c r="AP167" i="9"/>
  <c r="AN192" i="9"/>
  <c r="AQ213" i="9"/>
  <c r="AF232" i="9"/>
  <c r="AQ263" i="9"/>
  <c r="AM274" i="9"/>
  <c r="AF282" i="9"/>
  <c r="AO290" i="9"/>
  <c r="AS298" i="9"/>
  <c r="AM305" i="9"/>
  <c r="AM312" i="9"/>
  <c r="AN319" i="9"/>
  <c r="AS325" i="9"/>
  <c r="AP329" i="9"/>
  <c r="AQ333" i="9"/>
  <c r="AS337" i="9"/>
  <c r="AQ344" i="9"/>
  <c r="AR349" i="9"/>
  <c r="AQ351" i="9"/>
  <c r="AO353" i="9"/>
  <c r="AN356" i="9"/>
  <c r="AP358" i="9"/>
  <c r="AR360" i="9"/>
  <c r="AM361" i="9"/>
  <c r="AN363" i="9"/>
  <c r="AS365" i="9"/>
  <c r="AP367" i="9"/>
  <c r="AM369" i="9"/>
  <c r="AF375" i="9"/>
  <c r="AI376" i="9"/>
  <c r="AH376" i="9" s="1"/>
  <c r="AI378" i="9"/>
  <c r="AH378" i="9" s="1"/>
  <c r="AM380" i="9"/>
  <c r="AM382" i="9"/>
  <c r="AS386" i="9"/>
  <c r="AM387" i="9"/>
  <c r="AS389" i="9"/>
  <c r="AI391" i="9"/>
  <c r="AH391" i="9" s="1"/>
  <c r="AO395" i="9"/>
  <c r="AF397" i="9"/>
  <c r="AM399" i="9"/>
  <c r="AQ400" i="9"/>
  <c r="AI402" i="9"/>
  <c r="AH402" i="9" s="1"/>
  <c r="AQ404" i="9"/>
  <c r="AO406" i="9"/>
  <c r="AQ407" i="9"/>
  <c r="AN409" i="9"/>
  <c r="AP411" i="9"/>
  <c r="AN412" i="9"/>
  <c r="AO414" i="9"/>
  <c r="AM416" i="9"/>
  <c r="AI417" i="9"/>
  <c r="AH417" i="9" s="1"/>
  <c r="AF419" i="9"/>
  <c r="AS422" i="9"/>
  <c r="AI423" i="9"/>
  <c r="AH423" i="9" s="1"/>
  <c r="AN425" i="9"/>
  <c r="AF426" i="9"/>
  <c r="AM428" i="9"/>
  <c r="AR429" i="9"/>
  <c r="AF430" i="9"/>
  <c r="AQ431" i="9"/>
  <c r="AQ432" i="9"/>
  <c r="AM434" i="9"/>
  <c r="AS435" i="9"/>
  <c r="AF436" i="9"/>
  <c r="AM438" i="9"/>
  <c r="AR439" i="9"/>
  <c r="AP440" i="9"/>
  <c r="AF441" i="9"/>
  <c r="AF442" i="9"/>
  <c r="AO443" i="9"/>
  <c r="AO444" i="9"/>
  <c r="AN445" i="9"/>
  <c r="AI446" i="9"/>
  <c r="AH446" i="9" s="1"/>
  <c r="AQ447" i="9"/>
  <c r="AS448" i="9"/>
  <c r="AQ449" i="9"/>
  <c r="AM450" i="9"/>
  <c r="AS451" i="9"/>
  <c r="AO452" i="9"/>
  <c r="AS454" i="9"/>
  <c r="AF455" i="9"/>
  <c r="AM456" i="9"/>
  <c r="AS457" i="9"/>
  <c r="AQ458" i="9"/>
  <c r="AO460" i="9"/>
  <c r="AO462" i="9"/>
  <c r="AR463" i="9"/>
  <c r="AO464" i="9"/>
  <c r="AP465" i="9"/>
  <c r="AS466" i="9"/>
  <c r="AO468" i="9"/>
  <c r="AM469" i="9"/>
  <c r="AO470" i="9"/>
  <c r="AS472" i="9"/>
  <c r="AN473" i="9"/>
  <c r="AM474" i="9"/>
  <c r="AM475" i="9"/>
  <c r="AI476" i="9"/>
  <c r="AH476" i="9" s="1"/>
  <c r="AR477" i="9"/>
  <c r="AN478" i="9"/>
  <c r="AN479" i="9"/>
  <c r="AI480" i="9"/>
  <c r="AH480" i="9" s="1"/>
  <c r="AS481" i="9"/>
  <c r="AQ482" i="9"/>
  <c r="AN483" i="9"/>
  <c r="AS484" i="9"/>
  <c r="AF485" i="9"/>
  <c r="AQ486" i="9"/>
  <c r="AF489" i="9"/>
  <c r="AS490" i="9"/>
  <c r="AM492" i="9"/>
  <c r="AM493" i="9"/>
  <c r="AO494" i="9"/>
  <c r="AP495" i="9"/>
  <c r="AR496" i="9"/>
  <c r="AF498" i="9"/>
  <c r="AQ499" i="9"/>
  <c r="AO500" i="9"/>
  <c r="AS502" i="9"/>
  <c r="AR503" i="9"/>
  <c r="AR504" i="9"/>
  <c r="AS505" i="9"/>
  <c r="AQ506" i="9"/>
  <c r="AR507" i="9"/>
  <c r="AS508" i="9"/>
  <c r="AM509" i="9"/>
  <c r="AN510" i="9"/>
  <c r="AM511" i="9"/>
  <c r="AP512" i="9"/>
  <c r="AQ513" i="9"/>
  <c r="AO514" i="9"/>
  <c r="AF515" i="9"/>
  <c r="AF516" i="9"/>
  <c r="AM518" i="9"/>
  <c r="AM519" i="9"/>
  <c r="AN520" i="9"/>
  <c r="AQ522" i="9"/>
  <c r="AQ523" i="9"/>
  <c r="AO524" i="9"/>
  <c r="AM525" i="9"/>
  <c r="AI526" i="9"/>
  <c r="AH526" i="9" s="1"/>
  <c r="AI527" i="9"/>
  <c r="AH527" i="9" s="1"/>
  <c r="AN529" i="9"/>
  <c r="AO530" i="9"/>
  <c r="AO531" i="9"/>
  <c r="AS532" i="9"/>
  <c r="AR533" i="9"/>
  <c r="AO534" i="9"/>
  <c r="AP535" i="9"/>
  <c r="AF536" i="9"/>
  <c r="AN538" i="9"/>
  <c r="AP539" i="9"/>
  <c r="AP540" i="9"/>
  <c r="AR541" i="9"/>
  <c r="AQ542" i="9"/>
  <c r="AR66" i="9"/>
  <c r="AO167" i="9"/>
  <c r="AM193" i="9"/>
  <c r="AN213" i="9"/>
  <c r="AS233" i="9"/>
  <c r="AI249" i="9"/>
  <c r="AH249" i="9" s="1"/>
  <c r="AP263" i="9"/>
  <c r="AR274" i="9"/>
  <c r="AN282" i="9"/>
  <c r="AF290" i="9"/>
  <c r="AN298" i="9"/>
  <c r="AR305" i="9"/>
  <c r="AF312" i="9"/>
  <c r="AR319" i="9"/>
  <c r="AN326" i="9"/>
  <c r="AS330" i="9"/>
  <c r="AQ334" i="9"/>
  <c r="AN338" i="9"/>
  <c r="AR342" i="9"/>
  <c r="AM344" i="9"/>
  <c r="AF347" i="9"/>
  <c r="AN349" i="9"/>
  <c r="AO351" i="9"/>
  <c r="AN353" i="9"/>
  <c r="AP356" i="9"/>
  <c r="AI358" i="9"/>
  <c r="AH358" i="9" s="1"/>
  <c r="AI360" i="9"/>
  <c r="AH360" i="9" s="1"/>
  <c r="AQ362" i="9"/>
  <c r="AF366" i="9"/>
  <c r="AN367" i="9"/>
  <c r="AI369" i="9"/>
  <c r="AH369" i="9" s="1"/>
  <c r="AO371" i="9"/>
  <c r="AM373" i="9"/>
  <c r="AI377" i="9"/>
  <c r="AH377" i="9" s="1"/>
  <c r="AF378" i="9"/>
  <c r="AI380" i="9"/>
  <c r="AH380" i="9" s="1"/>
  <c r="AP382" i="9"/>
  <c r="AN384" i="9"/>
  <c r="AM386" i="9"/>
  <c r="AO388" i="9"/>
  <c r="AR389" i="9"/>
  <c r="AS391" i="9"/>
  <c r="AQ393" i="9"/>
  <c r="AF395" i="9"/>
  <c r="AP397" i="9"/>
  <c r="AO399" i="9"/>
  <c r="AO400" i="9"/>
  <c r="AQ402" i="9"/>
  <c r="AN404" i="9"/>
  <c r="AN406" i="9"/>
  <c r="AM408" i="9"/>
  <c r="AF409" i="9"/>
  <c r="AQ411" i="9"/>
  <c r="AM412" i="9"/>
  <c r="AN414" i="9"/>
  <c r="AP416" i="9"/>
  <c r="AF417" i="9"/>
  <c r="AN419" i="9"/>
  <c r="AS420" i="9"/>
  <c r="AQ422" i="9"/>
  <c r="AP423" i="9"/>
  <c r="AP425" i="9"/>
  <c r="AN426" i="9"/>
  <c r="AQ428" i="9"/>
  <c r="AO429" i="9"/>
  <c r="AO430" i="9"/>
  <c r="AP431" i="9"/>
  <c r="AO433" i="9"/>
  <c r="AQ435" i="9"/>
  <c r="AP436" i="9"/>
  <c r="AS437" i="9"/>
  <c r="AQ438" i="9"/>
  <c r="AQ439" i="9"/>
  <c r="AO440" i="9"/>
  <c r="AS441" i="9"/>
  <c r="AN443" i="9"/>
  <c r="AI444" i="9"/>
  <c r="AH444" i="9" s="1"/>
  <c r="AS445" i="9"/>
  <c r="AF446" i="9"/>
  <c r="AQ448" i="9"/>
  <c r="AF449" i="9"/>
  <c r="AS450" i="9"/>
  <c r="AP452" i="9"/>
  <c r="AF453" i="9"/>
  <c r="AF454" i="9"/>
  <c r="AN455" i="9"/>
  <c r="AS456" i="9"/>
  <c r="AO457" i="9"/>
  <c r="AI458" i="9"/>
  <c r="AH458" i="9" s="1"/>
  <c r="AS459" i="9"/>
  <c r="AI460" i="9"/>
  <c r="AH460" i="9" s="1"/>
  <c r="AO461" i="9"/>
  <c r="AN462" i="9"/>
  <c r="AN463" i="9"/>
  <c r="AM464" i="9"/>
  <c r="AQ465" i="9"/>
  <c r="AI466" i="9"/>
  <c r="AH466" i="9" s="1"/>
  <c r="AR467" i="9"/>
  <c r="AR468" i="9"/>
  <c r="AI470" i="9"/>
  <c r="AH470" i="9" s="1"/>
  <c r="AO471" i="9"/>
  <c r="AQ472" i="9"/>
  <c r="AF473" i="9"/>
  <c r="AI474" i="9"/>
  <c r="AH474" i="9" s="1"/>
  <c r="AI475" i="9"/>
  <c r="AH475" i="9" s="1"/>
  <c r="AQ476" i="9"/>
  <c r="AI477" i="9"/>
  <c r="AH477" i="9" s="1"/>
  <c r="AI478" i="9"/>
  <c r="AH478" i="9" s="1"/>
  <c r="AF479" i="9"/>
  <c r="AQ480" i="9"/>
  <c r="AP481" i="9"/>
  <c r="AM482" i="9"/>
  <c r="AQ483" i="9"/>
  <c r="AO484" i="9"/>
  <c r="AP485" i="9"/>
  <c r="AR486" i="9"/>
  <c r="AN487" i="9"/>
  <c r="AF488" i="9"/>
  <c r="AP489" i="9"/>
  <c r="AO490" i="9"/>
  <c r="AF491" i="9"/>
  <c r="AN492" i="9"/>
  <c r="AS493" i="9"/>
  <c r="AR494" i="9"/>
  <c r="AF91" i="9"/>
  <c r="AQ172" i="9"/>
  <c r="AO197" i="9"/>
  <c r="AM217" i="9"/>
  <c r="AQ235" i="9"/>
  <c r="AR252" i="9"/>
  <c r="AI275" i="9"/>
  <c r="AH275" i="9" s="1"/>
  <c r="AM284" i="9"/>
  <c r="AF291" i="9"/>
  <c r="AO299" i="9"/>
  <c r="AI306" i="9"/>
  <c r="AH306" i="9" s="1"/>
  <c r="AP314" i="9"/>
  <c r="AS321" i="9"/>
  <c r="AS326" i="9"/>
  <c r="AN330" i="9"/>
  <c r="AR334" i="9"/>
  <c r="AI338" i="9"/>
  <c r="AH338" i="9" s="1"/>
  <c r="AS342" i="9"/>
  <c r="AN344" i="9"/>
  <c r="AR347" i="9"/>
  <c r="AP349" i="9"/>
  <c r="AF351" i="9"/>
  <c r="AF356" i="9"/>
  <c r="AN358" i="9"/>
  <c r="AF360" i="9"/>
  <c r="AM362" i="9"/>
  <c r="AN364" i="9"/>
  <c r="AS367" i="9"/>
  <c r="AO369" i="9"/>
  <c r="AN371" i="9"/>
  <c r="AQ373" i="9"/>
  <c r="AO375" i="9"/>
  <c r="AF380" i="9"/>
  <c r="AN382" i="9"/>
  <c r="AR384" i="9"/>
  <c r="AF386" i="9"/>
  <c r="AM388" i="9"/>
  <c r="AR391" i="9"/>
  <c r="AI393" i="9"/>
  <c r="AH393" i="9" s="1"/>
  <c r="AR395" i="9"/>
  <c r="AO397" i="9"/>
  <c r="AN399" i="9"/>
  <c r="AM401" i="9"/>
  <c r="AM403" i="9"/>
  <c r="AM405" i="9"/>
  <c r="AQ406" i="9"/>
  <c r="AS408" i="9"/>
  <c r="AS409" i="9"/>
  <c r="AN411" i="9"/>
  <c r="AN413" i="9"/>
  <c r="AQ417" i="9"/>
  <c r="AS419" i="9"/>
  <c r="AR420" i="9"/>
  <c r="AM422" i="9"/>
  <c r="AR424" i="9"/>
  <c r="AS425" i="9"/>
  <c r="AQ426" i="9"/>
  <c r="AP428" i="9"/>
  <c r="AQ429" i="9"/>
  <c r="AN430" i="9"/>
  <c r="AP432" i="9"/>
  <c r="AM433" i="9"/>
  <c r="AR434" i="9"/>
  <c r="AN435" i="9"/>
  <c r="AN436" i="9"/>
  <c r="AR437" i="9"/>
  <c r="AO438" i="9"/>
  <c r="AR441" i="9"/>
  <c r="AS442" i="9"/>
  <c r="AM444" i="9"/>
  <c r="AQ445" i="9"/>
  <c r="AM447" i="9"/>
  <c r="AN448" i="9"/>
  <c r="AR449" i="9"/>
  <c r="AF450" i="9"/>
  <c r="AI451" i="9"/>
  <c r="AH451" i="9" s="1"/>
  <c r="AF452" i="9"/>
  <c r="AM453" i="9"/>
  <c r="AR454" i="9"/>
  <c r="AI455" i="9"/>
  <c r="AH455" i="9" s="1"/>
  <c r="AQ457" i="9"/>
  <c r="AN459" i="9"/>
  <c r="AI461" i="9"/>
  <c r="AH461" i="9" s="1"/>
  <c r="AI462" i="9"/>
  <c r="AH462" i="9" s="1"/>
  <c r="AF463" i="9"/>
  <c r="AR465" i="9"/>
  <c r="AQ466" i="9"/>
  <c r="AI467" i="9"/>
  <c r="AH467" i="9" s="1"/>
  <c r="AN468" i="9"/>
  <c r="AS469" i="9"/>
  <c r="AN470" i="9"/>
  <c r="AM471" i="9"/>
  <c r="AM472" i="9"/>
  <c r="AQ473" i="9"/>
  <c r="AF474" i="9"/>
  <c r="AS475" i="9"/>
  <c r="AR476" i="9"/>
  <c r="AN477" i="9"/>
  <c r="AF478" i="9"/>
  <c r="AR479" i="9"/>
  <c r="AF480" i="9"/>
  <c r="AP482" i="9"/>
  <c r="AO483" i="9"/>
  <c r="AI484" i="9"/>
  <c r="AH484" i="9" s="1"/>
  <c r="AN485" i="9"/>
  <c r="AO486" i="9"/>
  <c r="AO487" i="9"/>
  <c r="AQ488" i="9"/>
  <c r="AM489" i="9"/>
  <c r="AI490" i="9"/>
  <c r="AH490" i="9" s="1"/>
  <c r="AM491" i="9"/>
  <c r="AI492" i="9"/>
  <c r="AH492" i="9" s="1"/>
  <c r="AR493" i="9"/>
  <c r="AP494" i="9"/>
  <c r="AM495" i="9"/>
  <c r="AS496" i="9"/>
  <c r="AP497" i="9"/>
  <c r="AR498" i="9"/>
  <c r="AO499" i="9"/>
  <c r="AQ500" i="9"/>
  <c r="AO501" i="9"/>
  <c r="AM502" i="9"/>
  <c r="AO503" i="9"/>
  <c r="AQ504" i="9"/>
  <c r="AP505" i="9"/>
  <c r="AF506" i="9"/>
  <c r="AM97" i="9"/>
  <c r="AQ174" i="9"/>
  <c r="AI197" i="9"/>
  <c r="AH197" i="9" s="1"/>
  <c r="AN218" i="9"/>
  <c r="AM236" i="9"/>
  <c r="AS253" i="9"/>
  <c r="AF265" i="9"/>
  <c r="AP276" i="9"/>
  <c r="AR284" i="9"/>
  <c r="AN299" i="9"/>
  <c r="AF307" i="9"/>
  <c r="AO314" i="9"/>
  <c r="AI321" i="9"/>
  <c r="AH321" i="9" s="1"/>
  <c r="AQ326" i="9"/>
  <c r="AN331" i="9"/>
  <c r="AF335" i="9"/>
  <c r="AQ339" i="9"/>
  <c r="AQ342" i="9"/>
  <c r="AQ347" i="9"/>
  <c r="AO349" i="9"/>
  <c r="AI354" i="9"/>
  <c r="AH354" i="9" s="1"/>
  <c r="AM358" i="9"/>
  <c r="AQ360" i="9"/>
  <c r="AP362" i="9"/>
  <c r="AI364" i="9"/>
  <c r="AH364" i="9" s="1"/>
  <c r="AP366" i="9"/>
  <c r="AO368" i="9"/>
  <c r="AN369" i="9"/>
  <c r="AM371" i="9"/>
  <c r="AN373" i="9"/>
  <c r="AN375" i="9"/>
  <c r="AQ377" i="9"/>
  <c r="AQ379" i="9"/>
  <c r="AQ380" i="9"/>
  <c r="AS382" i="9"/>
  <c r="AO384" i="9"/>
  <c r="AR388" i="9"/>
  <c r="AN390" i="9"/>
  <c r="AR392" i="9"/>
  <c r="AM394" i="9"/>
  <c r="AM396" i="9"/>
  <c r="AN397" i="9"/>
  <c r="AI399" i="9"/>
  <c r="AH399" i="9" s="1"/>
  <c r="AP401" i="9"/>
  <c r="AR406" i="9"/>
  <c r="AR408" i="9"/>
  <c r="AI409" i="9"/>
  <c r="AH409" i="9" s="1"/>
  <c r="AM411" i="9"/>
  <c r="AP413" i="9"/>
  <c r="AQ414" i="9"/>
  <c r="AI416" i="9"/>
  <c r="AH416" i="9" s="1"/>
  <c r="AS417" i="9"/>
  <c r="AR419" i="9"/>
  <c r="AP421" i="9"/>
  <c r="AM424" i="9"/>
  <c r="AF427" i="9"/>
  <c r="AI428" i="9"/>
  <c r="AH428" i="9" s="1"/>
  <c r="AN429" i="9"/>
  <c r="AM431" i="9"/>
  <c r="AI432" i="9"/>
  <c r="AH432" i="9" s="1"/>
  <c r="AI433" i="9"/>
  <c r="AH433" i="9" s="1"/>
  <c r="AQ434" i="9"/>
  <c r="AI435" i="9"/>
  <c r="AH435" i="9" s="1"/>
  <c r="AQ436" i="9"/>
  <c r="AQ437" i="9"/>
  <c r="AS438" i="9"/>
  <c r="AI439" i="9"/>
  <c r="AH439" i="9" s="1"/>
  <c r="AI440" i="9"/>
  <c r="AH440" i="9" s="1"/>
  <c r="AP441" i="9"/>
  <c r="AN442" i="9"/>
  <c r="AS443" i="9"/>
  <c r="AR445" i="9"/>
  <c r="AS446" i="9"/>
  <c r="AP447" i="9"/>
  <c r="AR448" i="9"/>
  <c r="AP449" i="9"/>
  <c r="AO450" i="9"/>
  <c r="AR451" i="9"/>
  <c r="AN452" i="9"/>
  <c r="AS453" i="9"/>
  <c r="AP454" i="9"/>
  <c r="AR455" i="9"/>
  <c r="AQ456" i="9"/>
  <c r="AF457" i="9"/>
  <c r="AF458" i="9"/>
  <c r="AF459" i="9"/>
  <c r="AR460" i="9"/>
  <c r="AQ461" i="9"/>
  <c r="AF462" i="9"/>
  <c r="AM463" i="9"/>
  <c r="AR464" i="9"/>
  <c r="AI465" i="9"/>
  <c r="AH465" i="9" s="1"/>
  <c r="AP466" i="9"/>
  <c r="AN467" i="9"/>
  <c r="AN469" i="9"/>
  <c r="AR471" i="9"/>
  <c r="AP472" i="9"/>
  <c r="AP473" i="9"/>
  <c r="AN474" i="9"/>
  <c r="AF475" i="9"/>
  <c r="AF476" i="9"/>
  <c r="AQ477" i="9"/>
  <c r="AM478" i="9"/>
  <c r="AP479" i="9"/>
  <c r="AR480" i="9"/>
  <c r="AM481" i="9"/>
  <c r="AN482" i="9"/>
  <c r="AM483" i="9"/>
  <c r="AM484" i="9"/>
  <c r="AF486" i="9"/>
  <c r="AI487" i="9"/>
  <c r="AH487" i="9" s="1"/>
  <c r="AI488" i="9"/>
  <c r="AH488" i="9" s="1"/>
  <c r="AO489" i="9"/>
  <c r="AQ490" i="9"/>
  <c r="AN491" i="9"/>
  <c r="AP492" i="9"/>
  <c r="AN493" i="9"/>
  <c r="AN494" i="9"/>
  <c r="AI495" i="9"/>
  <c r="AH495" i="9" s="1"/>
  <c r="AI496" i="9"/>
  <c r="AH496" i="9" s="1"/>
  <c r="AI497" i="9"/>
  <c r="AH497" i="9" s="1"/>
  <c r="AQ498" i="9"/>
  <c r="AF499" i="9"/>
  <c r="AN500" i="9"/>
  <c r="AF501" i="9"/>
  <c r="AI502" i="9"/>
  <c r="AH502" i="9" s="1"/>
  <c r="AN504" i="9"/>
  <c r="AR506" i="9"/>
  <c r="AM507" i="9"/>
  <c r="AQ509" i="9"/>
  <c r="AM510" i="9"/>
  <c r="AF511" i="9"/>
  <c r="AF512" i="9"/>
  <c r="AF513" i="9"/>
  <c r="AP514" i="9"/>
  <c r="AR516" i="9"/>
  <c r="AO517" i="9"/>
  <c r="AQ518" i="9"/>
  <c r="AI519" i="9"/>
  <c r="AH519" i="9" s="1"/>
  <c r="AP520" i="9"/>
  <c r="AP521" i="9"/>
  <c r="AF522" i="9"/>
  <c r="AO523" i="9"/>
  <c r="AM524" i="9"/>
  <c r="AI525" i="9"/>
  <c r="AH525" i="9" s="1"/>
  <c r="AN526" i="9"/>
  <c r="AM527" i="9"/>
  <c r="AF528" i="9"/>
  <c r="AQ529" i="9"/>
  <c r="AR530" i="9"/>
  <c r="AF531" i="9"/>
  <c r="AM532" i="9"/>
  <c r="AI533" i="9"/>
  <c r="AH533" i="9" s="1"/>
  <c r="AI122" i="9"/>
  <c r="AH122" i="9" s="1"/>
  <c r="AS200" i="9"/>
  <c r="AO222" i="9"/>
  <c r="AF239" i="9"/>
  <c r="AR255" i="9"/>
  <c r="AO277" i="9"/>
  <c r="AQ285" i="9"/>
  <c r="AM293" i="9"/>
  <c r="AO301" i="9"/>
  <c r="AP315" i="9"/>
  <c r="AM322" i="9"/>
  <c r="AI327" i="9"/>
  <c r="AH327" i="9" s="1"/>
  <c r="AQ331" i="9"/>
  <c r="AS335" i="9"/>
  <c r="AS339" i="9"/>
  <c r="AI342" i="9"/>
  <c r="AH342" i="9" s="1"/>
  <c r="AI345" i="9"/>
  <c r="AH345" i="9" s="1"/>
  <c r="AM347" i="9"/>
  <c r="AQ350" i="9"/>
  <c r="AR352" i="9"/>
  <c r="AN354" i="9"/>
  <c r="AO356" i="9"/>
  <c r="AI359" i="9"/>
  <c r="AH359" i="9" s="1"/>
  <c r="AS360" i="9"/>
  <c r="AO362" i="9"/>
  <c r="AO364" i="9"/>
  <c r="AN366" i="9"/>
  <c r="AR370" i="9"/>
  <c r="AI371" i="9"/>
  <c r="AH371" i="9" s="1"/>
  <c r="AS373" i="9"/>
  <c r="AR375" i="9"/>
  <c r="AP377" i="9"/>
  <c r="AM379" i="9"/>
  <c r="AF381" i="9"/>
  <c r="AN383" i="9"/>
  <c r="AR386" i="9"/>
  <c r="AQ388" i="9"/>
  <c r="AM390" i="9"/>
  <c r="AO392" i="9"/>
  <c r="AP394" i="9"/>
  <c r="AR397" i="9"/>
  <c r="AF399" i="9"/>
  <c r="AO401" i="9"/>
  <c r="AQ403" i="9"/>
  <c r="AR405" i="9"/>
  <c r="AM407" i="9"/>
  <c r="AO408" i="9"/>
  <c r="AP410" i="9"/>
  <c r="AS413" i="9"/>
  <c r="AM415" i="9"/>
  <c r="AS416" i="9"/>
  <c r="AN418" i="9"/>
  <c r="AQ419" i="9"/>
  <c r="AQ421" i="9"/>
  <c r="AI422" i="9"/>
  <c r="AH422" i="9" s="1"/>
  <c r="AI425" i="9"/>
  <c r="AH425" i="9" s="1"/>
  <c r="AM427" i="9"/>
  <c r="AR428" i="9"/>
  <c r="AI431" i="9"/>
  <c r="AH431" i="9" s="1"/>
  <c r="AM432" i="9"/>
  <c r="AP433" i="9"/>
  <c r="AP434" i="9"/>
  <c r="AO435" i="9"/>
  <c r="AO437" i="9"/>
  <c r="AS439" i="9"/>
  <c r="AF440" i="9"/>
  <c r="AQ441" i="9"/>
  <c r="AI442" i="9"/>
  <c r="AH442" i="9" s="1"/>
  <c r="AR443" i="9"/>
  <c r="AQ444" i="9"/>
  <c r="AP445" i="9"/>
  <c r="AR446" i="9"/>
  <c r="AO447" i="9"/>
  <c r="AO448" i="9"/>
  <c r="AO449" i="9"/>
  <c r="AN450" i="9"/>
  <c r="AP451" i="9"/>
  <c r="AQ453" i="9"/>
  <c r="AO454" i="9"/>
  <c r="AQ455" i="9"/>
  <c r="AP456" i="9"/>
  <c r="AR457" i="9"/>
  <c r="AR458" i="9"/>
  <c r="AP459" i="9"/>
  <c r="AQ460" i="9"/>
  <c r="AN461" i="9"/>
  <c r="AS462" i="9"/>
  <c r="AP464" i="9"/>
  <c r="AO465" i="9"/>
  <c r="AO466" i="9"/>
  <c r="AQ467" i="9"/>
  <c r="AF468" i="9"/>
  <c r="AF469" i="9"/>
  <c r="AF470" i="9"/>
  <c r="AN471" i="9"/>
  <c r="AI472" i="9"/>
  <c r="AH472" i="9" s="1"/>
  <c r="AM473" i="9"/>
  <c r="AP475" i="9"/>
  <c r="AP476" i="9"/>
  <c r="AP477" i="9"/>
  <c r="AI479" i="9"/>
  <c r="AH479" i="9" s="1"/>
  <c r="AP480" i="9"/>
  <c r="AF481" i="9"/>
  <c r="AO482" i="9"/>
  <c r="AI483" i="9"/>
  <c r="AH483" i="9" s="1"/>
  <c r="AR484" i="9"/>
  <c r="AO485" i="9"/>
  <c r="AP486" i="9"/>
  <c r="AR487" i="9"/>
  <c r="AR488" i="9"/>
  <c r="AP490" i="9"/>
  <c r="AI491" i="9"/>
  <c r="AH491" i="9" s="1"/>
  <c r="AR492" i="9"/>
  <c r="AQ493" i="9"/>
  <c r="AQ494" i="9"/>
  <c r="AR495" i="9"/>
  <c r="AQ496" i="9"/>
  <c r="AF497" i="9"/>
  <c r="AO498" i="9"/>
  <c r="AM499" i="9"/>
  <c r="AR500" i="9"/>
  <c r="AQ501" i="9"/>
  <c r="AR502" i="9"/>
  <c r="AM503" i="9"/>
  <c r="AR505" i="9"/>
  <c r="AP506" i="9"/>
  <c r="AI507" i="9"/>
  <c r="AH507" i="9" s="1"/>
  <c r="AP508" i="9"/>
  <c r="AR509" i="9"/>
  <c r="AP510" i="9"/>
  <c r="AR511" i="9"/>
  <c r="AI512" i="9"/>
  <c r="AH512" i="9" s="1"/>
  <c r="AS514" i="9"/>
  <c r="AR515" i="9"/>
  <c r="AM517" i="9"/>
  <c r="AF518" i="9"/>
  <c r="AR519" i="9"/>
  <c r="AQ520" i="9"/>
  <c r="AQ521" i="9"/>
  <c r="AR522" i="9"/>
  <c r="AM523" i="9"/>
  <c r="AQ127" i="9"/>
  <c r="AI178" i="9"/>
  <c r="AH178" i="9" s="1"/>
  <c r="AI201" i="9"/>
  <c r="AH201" i="9" s="1"/>
  <c r="AQ222" i="9"/>
  <c r="AN239" i="9"/>
  <c r="AO256" i="9"/>
  <c r="AI268" i="9"/>
  <c r="AH268" i="9" s="1"/>
  <c r="AI277" i="9"/>
  <c r="AH277" i="9" s="1"/>
  <c r="AF285" i="9"/>
  <c r="AR293" i="9"/>
  <c r="AF301" i="9"/>
  <c r="AO308" i="9"/>
  <c r="AO315" i="9"/>
  <c r="AS322" i="9"/>
  <c r="AM327" i="9"/>
  <c r="AP331" i="9"/>
  <c r="AN336" i="9"/>
  <c r="AR343" i="9"/>
  <c r="AO345" i="9"/>
  <c r="AP348" i="9"/>
  <c r="AR350" i="9"/>
  <c r="AP352" i="9"/>
  <c r="AF354" i="9"/>
  <c r="AQ357" i="9"/>
  <c r="AF359" i="9"/>
  <c r="AP360" i="9"/>
  <c r="AF362" i="9"/>
  <c r="AF364" i="9"/>
  <c r="AS366" i="9"/>
  <c r="AR368" i="9"/>
  <c r="AS370" i="9"/>
  <c r="AP374" i="9"/>
  <c r="AO377" i="9"/>
  <c r="AI379" i="9"/>
  <c r="AH379" i="9" s="1"/>
  <c r="AN381" i="9"/>
  <c r="AM385" i="9"/>
  <c r="AQ387" i="9"/>
  <c r="AP388" i="9"/>
  <c r="AQ390" i="9"/>
  <c r="AR394" i="9"/>
  <c r="AI396" i="9"/>
  <c r="AH396" i="9" s="1"/>
  <c r="AF398" i="9"/>
  <c r="AS399" i="9"/>
  <c r="AS401" i="9"/>
  <c r="AR403" i="9"/>
  <c r="AS405" i="9"/>
  <c r="AQ408" i="9"/>
  <c r="AM410" i="9"/>
  <c r="AI411" i="9"/>
  <c r="AH411" i="9" s="1"/>
  <c r="AI413" i="9"/>
  <c r="AH413" i="9" s="1"/>
  <c r="AR416" i="9"/>
  <c r="AI418" i="9"/>
  <c r="AH418" i="9" s="1"/>
  <c r="AM419" i="9"/>
  <c r="AO423" i="9"/>
  <c r="AI424" i="9"/>
  <c r="AH424" i="9" s="1"/>
  <c r="AF425" i="9"/>
  <c r="AP141" i="9"/>
  <c r="AF182" i="9"/>
  <c r="AF205" i="9"/>
  <c r="AS242" i="9"/>
  <c r="AP258" i="9"/>
  <c r="AP269" i="9"/>
  <c r="AQ279" i="9"/>
  <c r="AF287" i="9"/>
  <c r="AO295" i="9"/>
  <c r="AI302" i="9"/>
  <c r="AH302" i="9" s="1"/>
  <c r="AI309" i="9"/>
  <c r="AH309" i="9" s="1"/>
  <c r="AQ316" i="9"/>
  <c r="AM323" i="9"/>
  <c r="AR327" i="9"/>
  <c r="AQ332" i="9"/>
  <c r="AS336" i="9"/>
  <c r="AS340" i="9"/>
  <c r="AS343" i="9"/>
  <c r="AN345" i="9"/>
  <c r="AF348" i="9"/>
  <c r="AM350" i="9"/>
  <c r="AM352" i="9"/>
  <c r="AO357" i="9"/>
  <c r="AS361" i="9"/>
  <c r="AQ365" i="9"/>
  <c r="AQ366" i="9"/>
  <c r="AP368" i="9"/>
  <c r="AQ370" i="9"/>
  <c r="AP372" i="9"/>
  <c r="AO374" i="9"/>
  <c r="AP376" i="9"/>
  <c r="AR377" i="9"/>
  <c r="AO379" i="9"/>
  <c r="AR381" i="9"/>
  <c r="AF383" i="9"/>
  <c r="AI385" i="9"/>
  <c r="AH385" i="9" s="1"/>
  <c r="AP387" i="9"/>
  <c r="AM389" i="9"/>
  <c r="AP390" i="9"/>
  <c r="AI392" i="9"/>
  <c r="AH392" i="9" s="1"/>
  <c r="AF394" i="9"/>
  <c r="AF396" i="9"/>
  <c r="AR401" i="9"/>
  <c r="AO403" i="9"/>
  <c r="AF405" i="9"/>
  <c r="AF407" i="9"/>
  <c r="AP412" i="9"/>
  <c r="AM413" i="9"/>
  <c r="AP415" i="9"/>
  <c r="AF416" i="9"/>
  <c r="AM418" i="9"/>
  <c r="AI421" i="9"/>
  <c r="AH421" i="9" s="1"/>
  <c r="AN423" i="9"/>
  <c r="AO424" i="9"/>
  <c r="AM426" i="9"/>
  <c r="AS427" i="9"/>
  <c r="AN428" i="9"/>
  <c r="AS430" i="9"/>
  <c r="AO431" i="9"/>
  <c r="AN432" i="9"/>
  <c r="AN144" i="9"/>
  <c r="AF184" i="9"/>
  <c r="AQ205" i="9"/>
  <c r="AO226" i="9"/>
  <c r="AO243" i="9"/>
  <c r="AN258" i="9"/>
  <c r="AO270" i="9"/>
  <c r="AN279" i="9"/>
  <c r="AS287" i="9"/>
  <c r="AN295" i="9"/>
  <c r="AN302" i="9"/>
  <c r="AF309" i="9"/>
  <c r="AM317" i="9"/>
  <c r="AQ323" i="9"/>
  <c r="AQ328" i="9"/>
  <c r="AN332" i="9"/>
  <c r="AQ336" i="9"/>
  <c r="AO343" i="9"/>
  <c r="AS346" i="9"/>
  <c r="AI348" i="9"/>
  <c r="AH348" i="9" s="1"/>
  <c r="AN350" i="9"/>
  <c r="AI353" i="9"/>
  <c r="AH353" i="9" s="1"/>
  <c r="AN355" i="9"/>
  <c r="AR357" i="9"/>
  <c r="AS359" i="9"/>
  <c r="AR361" i="9"/>
  <c r="AQ29" i="9"/>
  <c r="AP157" i="9"/>
  <c r="AI188" i="9"/>
  <c r="AH188" i="9" s="1"/>
  <c r="AO209" i="9"/>
  <c r="AO229" i="9"/>
  <c r="AQ245" i="9"/>
  <c r="AQ260" i="9"/>
  <c r="AM272" i="9"/>
  <c r="AQ280" i="9"/>
  <c r="AM288" i="9"/>
  <c r="AF296" i="9"/>
  <c r="AR304" i="9"/>
  <c r="AI311" i="9"/>
  <c r="AH311" i="9" s="1"/>
  <c r="AM318" i="9"/>
  <c r="AQ324" i="9"/>
  <c r="AN328" i="9"/>
  <c r="AF332" i="9"/>
  <c r="AP337" i="9"/>
  <c r="AS341" i="9"/>
  <c r="AN343" i="9"/>
  <c r="AP346" i="9"/>
  <c r="AS348" i="9"/>
  <c r="AF350" i="9"/>
  <c r="AF355" i="9"/>
  <c r="AI357" i="9"/>
  <c r="AH357" i="9" s="1"/>
  <c r="AQ359" i="9"/>
  <c r="AQ361" i="9"/>
  <c r="AM160" i="9"/>
  <c r="AF188" i="9"/>
  <c r="AI210" i="9"/>
  <c r="AH210" i="9" s="1"/>
  <c r="AP229" i="9"/>
  <c r="AI246" i="9"/>
  <c r="AH246" i="9" s="1"/>
  <c r="AR261" i="9"/>
  <c r="AP272" i="9"/>
  <c r="AP280" i="9"/>
  <c r="AQ288" i="9"/>
  <c r="AP304" i="9"/>
  <c r="AF311" i="9"/>
  <c r="AS318" i="9"/>
  <c r="AR333" i="9"/>
  <c r="AN337" i="9"/>
  <c r="AF341" i="9"/>
  <c r="AS344" i="9"/>
  <c r="AF346" i="9"/>
  <c r="AN351" i="9"/>
  <c r="AS353" i="9"/>
  <c r="AI355" i="9"/>
  <c r="AH355" i="9" s="1"/>
  <c r="AP357" i="9"/>
  <c r="AM359" i="9"/>
  <c r="AP361" i="9"/>
  <c r="AO363" i="9"/>
  <c r="AF367" i="9"/>
  <c r="AQ369" i="9"/>
  <c r="AI370" i="9"/>
  <c r="AH370" i="9" s="1"/>
  <c r="AQ372" i="9"/>
  <c r="AF374" i="9"/>
  <c r="AS376" i="9"/>
  <c r="AP378" i="9"/>
  <c r="AN380" i="9"/>
  <c r="AS384" i="9"/>
  <c r="AO386" i="9"/>
  <c r="AN387" i="9"/>
  <c r="AN391" i="9"/>
  <c r="AO393" i="9"/>
  <c r="AP395" i="9"/>
  <c r="AO398" i="9"/>
  <c r="AS400" i="9"/>
  <c r="AN402" i="9"/>
  <c r="AS406" i="9"/>
  <c r="AS407" i="9"/>
  <c r="AO409" i="9"/>
  <c r="AN410" i="9"/>
  <c r="AI412" i="9"/>
  <c r="AH412" i="9" s="1"/>
  <c r="AF414" i="9"/>
  <c r="AR415" i="9"/>
  <c r="AN417" i="9"/>
  <c r="AR418" i="9"/>
  <c r="AM420" i="9"/>
  <c r="AP422" i="9"/>
  <c r="AM425" i="9"/>
  <c r="AI427" i="9"/>
  <c r="AH427" i="9" s="1"/>
  <c r="AF429" i="9"/>
  <c r="AP430" i="9"/>
  <c r="AR431" i="9"/>
  <c r="AR432" i="9"/>
  <c r="AS433" i="9"/>
  <c r="AM435" i="9"/>
  <c r="AO436" i="9"/>
  <c r="AP437" i="9"/>
  <c r="AN438" i="9"/>
  <c r="AM439" i="9"/>
  <c r="AS440" i="9"/>
  <c r="AO441" i="9"/>
  <c r="AM442" i="9"/>
  <c r="AI443" i="9"/>
  <c r="AH443" i="9" s="1"/>
  <c r="AN444" i="9"/>
  <c r="AM445" i="9"/>
  <c r="AO446" i="9"/>
  <c r="AF447" i="9"/>
  <c r="AM448" i="9"/>
  <c r="AS449" i="9"/>
  <c r="AP450" i="9"/>
  <c r="AM451" i="9"/>
  <c r="AS452" i="9"/>
  <c r="AP453" i="9"/>
  <c r="AM454" i="9"/>
  <c r="AS455" i="9"/>
  <c r="AF456" i="9"/>
  <c r="AM457" i="9"/>
  <c r="AM458" i="9"/>
  <c r="AO459" i="9"/>
  <c r="AS460" i="9"/>
  <c r="AP461" i="9"/>
  <c r="AS463" i="9"/>
  <c r="AS464" i="9"/>
  <c r="AF465" i="9"/>
  <c r="AR466" i="9"/>
  <c r="AS467" i="9"/>
  <c r="AM468" i="9"/>
  <c r="AQ469" i="9"/>
  <c r="AS470" i="9"/>
  <c r="AP471" i="9"/>
  <c r="AR473" i="9"/>
  <c r="AO474" i="9"/>
  <c r="AR475" i="9"/>
  <c r="AS476" i="9"/>
  <c r="AR478" i="9"/>
  <c r="AS479" i="9"/>
  <c r="AO480" i="9"/>
  <c r="AN481" i="9"/>
  <c r="AS482" i="9"/>
  <c r="AR483" i="9"/>
  <c r="AF484" i="9"/>
  <c r="AS485" i="9"/>
  <c r="AI486" i="9"/>
  <c r="AH486" i="9" s="1"/>
  <c r="AQ487" i="9"/>
  <c r="AM488" i="9"/>
  <c r="AN489" i="9"/>
  <c r="AR490" i="9"/>
  <c r="AP491" i="9"/>
  <c r="AQ492" i="9"/>
  <c r="AP493" i="9"/>
  <c r="AS494" i="9"/>
  <c r="AF495" i="9"/>
  <c r="AP496" i="9"/>
  <c r="AS497" i="9"/>
  <c r="AM498" i="9"/>
  <c r="AP542" i="9"/>
  <c r="AS541" i="9"/>
  <c r="AS540" i="9"/>
  <c r="AP538" i="9"/>
  <c r="AQ537" i="9"/>
  <c r="AP536" i="9"/>
  <c r="AN535" i="9"/>
  <c r="AP534" i="9"/>
  <c r="AQ533" i="9"/>
  <c r="AN532" i="9"/>
  <c r="AQ530" i="9"/>
  <c r="AR529" i="9"/>
  <c r="AP528" i="9"/>
  <c r="AS527" i="9"/>
  <c r="AQ524" i="9"/>
  <c r="AR523" i="9"/>
  <c r="AI521" i="9"/>
  <c r="AH521" i="9" s="1"/>
  <c r="AI520" i="9"/>
  <c r="AH520" i="9" s="1"/>
  <c r="AI518" i="9"/>
  <c r="AH518" i="9" s="1"/>
  <c r="AR517" i="9"/>
  <c r="AS516" i="9"/>
  <c r="AF514" i="9"/>
  <c r="AR513" i="9"/>
  <c r="AI511" i="9"/>
  <c r="AH511" i="9" s="1"/>
  <c r="AI510" i="9"/>
  <c r="AH510" i="9" s="1"/>
  <c r="AN508" i="9"/>
  <c r="AN507" i="9"/>
  <c r="AN505" i="9"/>
  <c r="AO504" i="9"/>
  <c r="AP502" i="9"/>
  <c r="AS499" i="9"/>
  <c r="AM497" i="9"/>
  <c r="AS492" i="9"/>
  <c r="AR489" i="9"/>
  <c r="AS487" i="9"/>
  <c r="AP484" i="9"/>
  <c r="AR482" i="9"/>
  <c r="AO479" i="9"/>
  <c r="AS477" i="9"/>
  <c r="AQ474" i="9"/>
  <c r="AN472" i="9"/>
  <c r="AP469" i="9"/>
  <c r="AF467" i="9"/>
  <c r="AQ464" i="9"/>
  <c r="AR462" i="9"/>
  <c r="AQ459" i="9"/>
  <c r="AI457" i="9"/>
  <c r="AH457" i="9" s="1"/>
  <c r="AM452" i="9"/>
  <c r="AI447" i="9"/>
  <c r="AH447" i="9" s="1"/>
  <c r="AF444" i="9"/>
  <c r="AR442" i="9"/>
  <c r="AO439" i="9"/>
  <c r="AM437" i="9"/>
  <c r="AI434" i="9"/>
  <c r="AH434" i="9" s="1"/>
  <c r="AN431" i="9"/>
  <c r="AP427" i="9"/>
  <c r="AQ420" i="9"/>
  <c r="AQ412" i="9"/>
  <c r="AM404" i="9"/>
  <c r="AF385" i="9"/>
  <c r="AO376" i="9"/>
  <c r="AQ367" i="9"/>
  <c r="AR542" i="9"/>
  <c r="AI541" i="9"/>
  <c r="AH541" i="9" s="1"/>
  <c r="AI539" i="9"/>
  <c r="AH539" i="9" s="1"/>
  <c r="AI538" i="9"/>
  <c r="AH538" i="9" s="1"/>
  <c r="AM537" i="9"/>
  <c r="AO535" i="9"/>
  <c r="AF534" i="9"/>
  <c r="AS533" i="9"/>
  <c r="AI531" i="9"/>
  <c r="AH531" i="9" s="1"/>
  <c r="AF530" i="9"/>
  <c r="AF529" i="9"/>
  <c r="AM528" i="9"/>
  <c r="AP526" i="9"/>
  <c r="AQ525" i="9"/>
  <c r="AP524" i="9"/>
  <c r="AS523" i="9"/>
  <c r="AN521" i="9"/>
  <c r="AO520" i="9"/>
  <c r="AO518" i="9"/>
  <c r="AI517" i="9"/>
  <c r="AH517" i="9" s="1"/>
  <c r="AM515" i="9"/>
  <c r="AQ514" i="9"/>
  <c r="AS513" i="9"/>
  <c r="AO511" i="9"/>
  <c r="AO510" i="9"/>
  <c r="AO508" i="9"/>
  <c r="AP507" i="9"/>
  <c r="AO505" i="9"/>
  <c r="AS504" i="9"/>
  <c r="AQ502" i="9"/>
  <c r="AP500" i="9"/>
  <c r="AI498" i="9"/>
  <c r="AH498" i="9" s="1"/>
  <c r="AF496" i="9"/>
  <c r="AM494" i="9"/>
  <c r="AO491" i="9"/>
  <c r="AI489" i="9"/>
  <c r="AH489" i="9" s="1"/>
  <c r="AQ484" i="9"/>
  <c r="AI481" i="9"/>
  <c r="AH481" i="9" s="1"/>
  <c r="AQ479" i="9"/>
  <c r="AM476" i="9"/>
  <c r="AR474" i="9"/>
  <c r="AQ471" i="9"/>
  <c r="AR469" i="9"/>
  <c r="AF464" i="9"/>
  <c r="AM461" i="9"/>
  <c r="AR459" i="9"/>
  <c r="AR456" i="9"/>
  <c r="AN454" i="9"/>
  <c r="AN451" i="9"/>
  <c r="AN449" i="9"/>
  <c r="AN446" i="9"/>
  <c r="AP444" i="9"/>
  <c r="AN441" i="9"/>
  <c r="AP439" i="9"/>
  <c r="AR436" i="9"/>
  <c r="AO434" i="9"/>
  <c r="AF431" i="9"/>
  <c r="AI426" i="9"/>
  <c r="AH426" i="9" s="1"/>
  <c r="AF418" i="9"/>
  <c r="AF410" i="9"/>
  <c r="AF402" i="9"/>
  <c r="AM393" i="9"/>
  <c r="AR383" i="9"/>
  <c r="AI374" i="9"/>
  <c r="AH374" i="9" s="1"/>
  <c r="AF365" i="9"/>
  <c r="AS542" i="9"/>
  <c r="AM540" i="9"/>
  <c r="AF539" i="9"/>
  <c r="AN537" i="9"/>
  <c r="AM536" i="9"/>
  <c r="AQ535" i="9"/>
  <c r="AN531" i="9"/>
  <c r="AM529" i="9"/>
  <c r="AS528" i="9"/>
  <c r="AR526" i="9"/>
  <c r="AF525" i="9"/>
  <c r="AO522" i="9"/>
  <c r="AM521" i="9"/>
  <c r="AS520" i="9"/>
  <c r="AR518" i="9"/>
  <c r="AS517" i="9"/>
  <c r="AI515" i="9"/>
  <c r="AH515" i="9" s="1"/>
  <c r="AN514" i="9"/>
  <c r="AN512" i="9"/>
  <c r="AP511" i="9"/>
  <c r="AS510" i="9"/>
  <c r="AR508" i="9"/>
  <c r="AQ505" i="9"/>
  <c r="AI503" i="9"/>
  <c r="AH503" i="9" s="1"/>
  <c r="AF502" i="9"/>
  <c r="AM500" i="9"/>
  <c r="AN498" i="9"/>
  <c r="AN496" i="9"/>
  <c r="AF494" i="9"/>
  <c r="AQ491" i="9"/>
  <c r="AS489" i="9"/>
  <c r="AM486" i="9"/>
  <c r="AO481" i="9"/>
  <c r="AM479" i="9"/>
  <c r="AN476" i="9"/>
  <c r="AS474" i="9"/>
  <c r="AF471" i="9"/>
  <c r="AI469" i="9"/>
  <c r="AH469" i="9" s="1"/>
  <c r="AN466" i="9"/>
  <c r="AI464" i="9"/>
  <c r="AH464" i="9" s="1"/>
  <c r="AR461" i="9"/>
  <c r="AM459" i="9"/>
  <c r="AI456" i="9"/>
  <c r="AH456" i="9" s="1"/>
  <c r="AQ454" i="9"/>
  <c r="AO451" i="9"/>
  <c r="AM449" i="9"/>
  <c r="AP446" i="9"/>
  <c r="AR444" i="9"/>
  <c r="AI441" i="9"/>
  <c r="AH441" i="9" s="1"/>
  <c r="AF439" i="9"/>
  <c r="AS436" i="9"/>
  <c r="AQ430" i="9"/>
  <c r="AO426" i="9"/>
  <c r="AS418" i="9"/>
  <c r="AI410" i="9"/>
  <c r="AH410" i="9" s="1"/>
  <c r="AO402" i="9"/>
  <c r="AF392" i="9"/>
  <c r="AS383" i="9"/>
  <c r="AI365" i="9"/>
  <c r="AH365" i="9" s="1"/>
  <c r="AI5" i="9"/>
  <c r="AH5" i="9" s="1"/>
  <c r="AP4" i="9"/>
  <c r="AO3" i="9"/>
  <c r="AN8" i="9"/>
  <c r="AM7" i="9"/>
  <c r="AF6" i="9"/>
  <c r="AF4" i="9"/>
  <c r="AR3" i="9"/>
  <c r="GW7" i="12"/>
  <c r="IO46" i="12"/>
  <c r="IA72" i="12"/>
  <c r="KW59" i="12"/>
  <c r="X85" i="12"/>
  <c r="X39" i="12" l="1"/>
  <c r="U265" i="12" s="1"/>
  <c r="G306" i="12" s="1"/>
  <c r="AJ248" i="12"/>
  <c r="BB104" i="12"/>
  <c r="AY232" i="12" s="1"/>
  <c r="BD161" i="12" s="1"/>
  <c r="AM143" i="12"/>
  <c r="AJ232" i="12" s="1"/>
  <c r="AJ358" i="9"/>
  <c r="AK358" i="9"/>
  <c r="AJ249" i="9"/>
  <c r="AK249" i="9"/>
  <c r="AJ526" i="9"/>
  <c r="AK526" i="9"/>
  <c r="AJ417" i="9"/>
  <c r="AK417" i="9"/>
  <c r="AJ378" i="9"/>
  <c r="AK378" i="9"/>
  <c r="AJ274" i="9"/>
  <c r="AK274" i="9"/>
  <c r="AJ72" i="9"/>
  <c r="AK72" i="9"/>
  <c r="AJ326" i="9"/>
  <c r="AK326" i="9"/>
  <c r="AJ256" i="9"/>
  <c r="AK256" i="9"/>
  <c r="AJ232" i="9"/>
  <c r="AK232" i="9"/>
  <c r="AJ182" i="9"/>
  <c r="AK182" i="9"/>
  <c r="AJ280" i="9"/>
  <c r="AK280" i="9"/>
  <c r="AJ260" i="9"/>
  <c r="AK260" i="9"/>
  <c r="AJ231" i="9"/>
  <c r="AK231" i="9"/>
  <c r="AJ389" i="9"/>
  <c r="AK389" i="9"/>
  <c r="AJ289" i="9"/>
  <c r="AK289" i="9"/>
  <c r="AJ270" i="9"/>
  <c r="AK270" i="9"/>
  <c r="AJ189" i="9"/>
  <c r="AK189" i="9"/>
  <c r="AJ175" i="9"/>
  <c r="AK175" i="9"/>
  <c r="AJ334" i="9"/>
  <c r="AK334" i="9"/>
  <c r="AJ265" i="9"/>
  <c r="AK265" i="9"/>
  <c r="AJ39" i="9"/>
  <c r="AK39" i="9"/>
  <c r="AJ140" i="9"/>
  <c r="AK140" i="9"/>
  <c r="AJ403" i="9"/>
  <c r="AK403" i="9"/>
  <c r="AJ363" i="9"/>
  <c r="AK363" i="9"/>
  <c r="AJ343" i="9"/>
  <c r="AK343" i="9"/>
  <c r="AJ313" i="9"/>
  <c r="AK313" i="9"/>
  <c r="AJ185" i="9"/>
  <c r="AK185" i="9"/>
  <c r="AJ146" i="9"/>
  <c r="AK146" i="9"/>
  <c r="AJ81" i="9"/>
  <c r="AK81" i="9"/>
  <c r="AJ263" i="9"/>
  <c r="AK263" i="9"/>
  <c r="AJ252" i="9"/>
  <c r="AK252" i="9"/>
  <c r="AJ206" i="9"/>
  <c r="AK206" i="9"/>
  <c r="AJ121" i="9"/>
  <c r="AK121" i="9"/>
  <c r="AJ27" i="9"/>
  <c r="AK27" i="9"/>
  <c r="AJ54" i="9"/>
  <c r="AK54" i="9"/>
  <c r="AJ28" i="9"/>
  <c r="AK28" i="9"/>
  <c r="AJ17" i="9"/>
  <c r="AK17" i="9"/>
  <c r="AJ112" i="9"/>
  <c r="AK112" i="9"/>
  <c r="AJ75" i="9"/>
  <c r="AK75" i="9"/>
  <c r="AJ38" i="9"/>
  <c r="AK38" i="9"/>
  <c r="AJ47" i="9"/>
  <c r="AK47" i="9"/>
  <c r="AJ454" i="9"/>
  <c r="AK454" i="9"/>
  <c r="AJ499" i="9"/>
  <c r="AK499" i="9"/>
  <c r="AJ509" i="9"/>
  <c r="AK509" i="9"/>
  <c r="AJ160" i="9"/>
  <c r="AK160" i="9"/>
  <c r="AJ108" i="9"/>
  <c r="AK108" i="9"/>
  <c r="AJ15" i="9"/>
  <c r="AK15" i="9"/>
  <c r="AJ48" i="9"/>
  <c r="AK48" i="9"/>
  <c r="AJ107" i="9"/>
  <c r="AK107" i="9"/>
  <c r="AJ528" i="9"/>
  <c r="AK528" i="9"/>
  <c r="AJ493" i="9"/>
  <c r="AK493" i="9"/>
  <c r="AJ542" i="9"/>
  <c r="AK542" i="9"/>
  <c r="AJ515" i="9"/>
  <c r="AK515" i="9"/>
  <c r="AJ385" i="9"/>
  <c r="AK385" i="9"/>
  <c r="AJ410" i="9"/>
  <c r="AK410" i="9"/>
  <c r="AJ364" i="9"/>
  <c r="AK364" i="9"/>
  <c r="AJ306" i="9"/>
  <c r="AK306" i="9"/>
  <c r="AJ278" i="9"/>
  <c r="AK278" i="9"/>
  <c r="AJ413" i="9"/>
  <c r="AK413" i="9"/>
  <c r="AJ479" i="9"/>
  <c r="AK479" i="9"/>
  <c r="AJ122" i="9"/>
  <c r="AK122" i="9"/>
  <c r="AJ490" i="9"/>
  <c r="AK490" i="9"/>
  <c r="AJ455" i="9"/>
  <c r="AK455" i="9"/>
  <c r="AJ474" i="9"/>
  <c r="AK474" i="9"/>
  <c r="AJ377" i="9"/>
  <c r="AK377" i="9"/>
  <c r="AJ397" i="9"/>
  <c r="AK397" i="9"/>
  <c r="AJ384" i="9"/>
  <c r="AK384" i="9"/>
  <c r="AJ346" i="9"/>
  <c r="AK346" i="9"/>
  <c r="AJ332" i="9"/>
  <c r="AK332" i="9"/>
  <c r="AJ373" i="9"/>
  <c r="AK373" i="9"/>
  <c r="AJ298" i="9"/>
  <c r="AK298" i="9"/>
  <c r="AJ323" i="9"/>
  <c r="AK323" i="9"/>
  <c r="AJ430" i="9"/>
  <c r="AK430" i="9"/>
  <c r="AJ420" i="9"/>
  <c r="AK420" i="9"/>
  <c r="AJ349" i="9"/>
  <c r="AK349" i="9"/>
  <c r="AJ303" i="9"/>
  <c r="AK303" i="9"/>
  <c r="AJ128" i="9"/>
  <c r="AK128" i="9"/>
  <c r="AJ193" i="9"/>
  <c r="AK193" i="9"/>
  <c r="AJ214" i="9"/>
  <c r="AK214" i="9"/>
  <c r="AJ52" i="9"/>
  <c r="AK52" i="9"/>
  <c r="AJ143" i="9"/>
  <c r="AK143" i="9"/>
  <c r="AJ229" i="9"/>
  <c r="AK229" i="9"/>
  <c r="AJ361" i="9"/>
  <c r="AK361" i="9"/>
  <c r="AJ150" i="9"/>
  <c r="AK150" i="9"/>
  <c r="AJ79" i="9"/>
  <c r="AK79" i="9"/>
  <c r="AJ248" i="9"/>
  <c r="AK248" i="9"/>
  <c r="AJ98" i="9"/>
  <c r="AK98" i="9"/>
  <c r="AJ216" i="9"/>
  <c r="AK216" i="9"/>
  <c r="AJ204" i="9"/>
  <c r="AK204" i="9"/>
  <c r="AJ139" i="9"/>
  <c r="AK139" i="9"/>
  <c r="AJ120" i="9"/>
  <c r="AK120" i="9"/>
  <c r="AJ73" i="9"/>
  <c r="AK73" i="9"/>
  <c r="AJ58" i="9"/>
  <c r="AK58" i="9"/>
  <c r="AJ109" i="9"/>
  <c r="AK109" i="9"/>
  <c r="AJ117" i="9"/>
  <c r="AK117" i="9"/>
  <c r="AJ459" i="9"/>
  <c r="AK459" i="9"/>
  <c r="AJ523" i="9"/>
  <c r="AK523" i="9"/>
  <c r="AJ450" i="9"/>
  <c r="AK450" i="9"/>
  <c r="AJ438" i="9"/>
  <c r="AK438" i="9"/>
  <c r="AJ532" i="9"/>
  <c r="AK532" i="9"/>
  <c r="AJ436" i="9"/>
  <c r="AK436" i="9"/>
  <c r="AJ514" i="9"/>
  <c r="AK514" i="9"/>
  <c r="AJ540" i="9"/>
  <c r="AK540" i="9"/>
  <c r="AJ178" i="9"/>
  <c r="AK178" i="9"/>
  <c r="AJ337" i="9"/>
  <c r="AK337" i="9"/>
  <c r="AJ162" i="9"/>
  <c r="AK162" i="9"/>
  <c r="AJ247" i="9"/>
  <c r="AK247" i="9"/>
  <c r="AJ531" i="9"/>
  <c r="AK531" i="9"/>
  <c r="AJ355" i="9"/>
  <c r="AK355" i="9"/>
  <c r="AJ411" i="9"/>
  <c r="AK411" i="9"/>
  <c r="AJ393" i="9"/>
  <c r="AK393" i="9"/>
  <c r="AJ383" i="9"/>
  <c r="AK383" i="9"/>
  <c r="AJ219" i="9"/>
  <c r="AK219" i="9"/>
  <c r="AJ62" i="9"/>
  <c r="AK62" i="9"/>
  <c r="AJ208" i="9"/>
  <c r="AK208" i="9"/>
  <c r="AJ350" i="9"/>
  <c r="AK350" i="9"/>
  <c r="AJ283" i="9"/>
  <c r="AK283" i="9"/>
  <c r="AJ115" i="9"/>
  <c r="AK115" i="9"/>
  <c r="AJ8" i="9"/>
  <c r="AK8" i="9"/>
  <c r="AJ106" i="9"/>
  <c r="AK106" i="9"/>
  <c r="AJ25" i="9"/>
  <c r="AK25" i="9"/>
  <c r="AJ119" i="9"/>
  <c r="AK119" i="9"/>
  <c r="AJ83" i="9"/>
  <c r="AK83" i="9"/>
  <c r="AJ70" i="9"/>
  <c r="AK70" i="9"/>
  <c r="AJ57" i="9"/>
  <c r="AK57" i="9"/>
  <c r="AJ20" i="9"/>
  <c r="AK20" i="9"/>
  <c r="AJ118" i="9"/>
  <c r="AK118" i="9"/>
  <c r="AJ64" i="9"/>
  <c r="AK64" i="9"/>
  <c r="AJ524" i="9"/>
  <c r="AK524" i="9"/>
  <c r="AJ513" i="9"/>
  <c r="AK513" i="9"/>
  <c r="AJ468" i="9"/>
  <c r="AK468" i="9"/>
  <c r="AJ530" i="9"/>
  <c r="AK530" i="9"/>
  <c r="AJ498" i="9"/>
  <c r="AK498" i="9"/>
  <c r="AJ362" i="9"/>
  <c r="AK362" i="9"/>
  <c r="AJ16" i="9"/>
  <c r="AK16" i="9"/>
  <c r="AJ322" i="9"/>
  <c r="AK322" i="9"/>
  <c r="AJ89" i="9"/>
  <c r="AK89" i="9"/>
  <c r="AJ199" i="9"/>
  <c r="AK199" i="9"/>
  <c r="AJ156" i="9"/>
  <c r="AK156" i="9"/>
  <c r="AJ447" i="9"/>
  <c r="AK447" i="9"/>
  <c r="AJ518" i="9"/>
  <c r="AK518" i="9"/>
  <c r="AJ353" i="9"/>
  <c r="AK353" i="9"/>
  <c r="AJ421" i="9"/>
  <c r="AK421" i="9"/>
  <c r="AJ277" i="9"/>
  <c r="AK277" i="9"/>
  <c r="AJ431" i="9"/>
  <c r="AK431" i="9"/>
  <c r="AJ371" i="9"/>
  <c r="AK371" i="9"/>
  <c r="AJ488" i="9"/>
  <c r="AK488" i="9"/>
  <c r="AJ465" i="9"/>
  <c r="AK465" i="9"/>
  <c r="AJ467" i="9"/>
  <c r="AK467" i="9"/>
  <c r="AJ391" i="9"/>
  <c r="AK391" i="9"/>
  <c r="AJ290" i="9"/>
  <c r="AK290" i="9"/>
  <c r="AJ344" i="9"/>
  <c r="AK344" i="9"/>
  <c r="AJ284" i="9"/>
  <c r="AK284" i="9"/>
  <c r="AJ174" i="9"/>
  <c r="AK174" i="9"/>
  <c r="AJ404" i="9"/>
  <c r="AK404" i="9"/>
  <c r="AJ300" i="9"/>
  <c r="AK300" i="9"/>
  <c r="AJ331" i="9"/>
  <c r="AK331" i="9"/>
  <c r="AJ186" i="9"/>
  <c r="AK186" i="9"/>
  <c r="AJ230" i="9"/>
  <c r="AK230" i="9"/>
  <c r="AJ187" i="9"/>
  <c r="AK187" i="9"/>
  <c r="AJ314" i="9"/>
  <c r="AK314" i="9"/>
  <c r="AJ297" i="9"/>
  <c r="AK297" i="9"/>
  <c r="AJ259" i="9"/>
  <c r="AK259" i="9"/>
  <c r="AJ299" i="9"/>
  <c r="AK299" i="9"/>
  <c r="AJ19" i="9"/>
  <c r="AK19" i="9"/>
  <c r="AJ239" i="9"/>
  <c r="AK239" i="9"/>
  <c r="AJ212" i="9"/>
  <c r="AK212" i="9"/>
  <c r="AJ31" i="9"/>
  <c r="AK31" i="9"/>
  <c r="AJ233" i="9"/>
  <c r="AK233" i="9"/>
  <c r="AJ213" i="9"/>
  <c r="AK213" i="9"/>
  <c r="AJ294" i="9"/>
  <c r="AK294" i="9"/>
  <c r="AJ202" i="9"/>
  <c r="AK202" i="9"/>
  <c r="AJ179" i="9"/>
  <c r="AK179" i="9"/>
  <c r="AJ23" i="9"/>
  <c r="AK23" i="9"/>
  <c r="AJ56" i="9"/>
  <c r="AK56" i="9"/>
  <c r="AJ34" i="9"/>
  <c r="AK34" i="9"/>
  <c r="AJ97" i="9"/>
  <c r="AK97" i="9"/>
  <c r="AJ494" i="9"/>
  <c r="AK494" i="9"/>
  <c r="AJ482" i="9"/>
  <c r="AK482" i="9"/>
  <c r="AJ506" i="9"/>
  <c r="AK506" i="9"/>
  <c r="AJ504" i="9"/>
  <c r="AK504" i="9"/>
  <c r="AJ448" i="9"/>
  <c r="AK448" i="9"/>
  <c r="AJ501" i="9"/>
  <c r="AK501" i="9"/>
  <c r="AJ471" i="9"/>
  <c r="AK471" i="9"/>
  <c r="AJ4" i="9"/>
  <c r="AK4" i="9"/>
  <c r="AJ3" i="9"/>
  <c r="AK3" i="9"/>
  <c r="AJ511" i="9"/>
  <c r="AK511" i="9"/>
  <c r="AJ427" i="9"/>
  <c r="AK427" i="9"/>
  <c r="AJ201" i="9"/>
  <c r="AK201" i="9"/>
  <c r="AJ418" i="9"/>
  <c r="AK418" i="9"/>
  <c r="AJ502" i="9"/>
  <c r="AK502" i="9"/>
  <c r="AJ327" i="9"/>
  <c r="AK327" i="9"/>
  <c r="AJ279" i="9"/>
  <c r="AK279" i="9"/>
  <c r="AJ288" i="9"/>
  <c r="AK288" i="9"/>
  <c r="AJ222" i="9"/>
  <c r="AK222" i="9"/>
  <c r="AJ173" i="9"/>
  <c r="AK173" i="9"/>
  <c r="AJ159" i="9"/>
  <c r="AK159" i="9"/>
  <c r="AJ287" i="9"/>
  <c r="AK287" i="9"/>
  <c r="AJ205" i="9"/>
  <c r="AK205" i="9"/>
  <c r="AJ456" i="9"/>
  <c r="AK456" i="9"/>
  <c r="AJ435" i="9"/>
  <c r="AK435" i="9"/>
  <c r="AJ197" i="9"/>
  <c r="AK197" i="9"/>
  <c r="AJ476" i="9"/>
  <c r="AK476" i="9"/>
  <c r="AJ301" i="9"/>
  <c r="AK301" i="9"/>
  <c r="AJ244" i="9"/>
  <c r="AK244" i="9"/>
  <c r="AJ340" i="9"/>
  <c r="AK340" i="9"/>
  <c r="AJ74" i="9"/>
  <c r="AK74" i="9"/>
  <c r="AJ126" i="9"/>
  <c r="AK126" i="9"/>
  <c r="AJ489" i="9"/>
  <c r="AK489" i="9"/>
  <c r="AJ520" i="9"/>
  <c r="AK520" i="9"/>
  <c r="AJ486" i="9"/>
  <c r="AK486" i="9"/>
  <c r="AJ443" i="9"/>
  <c r="AK443" i="9"/>
  <c r="AJ357" i="9"/>
  <c r="AK357" i="9"/>
  <c r="AJ309" i="9"/>
  <c r="AK309" i="9"/>
  <c r="AJ268" i="9"/>
  <c r="AK268" i="9"/>
  <c r="AJ442" i="9"/>
  <c r="AK442" i="9"/>
  <c r="AJ497" i="9"/>
  <c r="AK497" i="9"/>
  <c r="AJ487" i="9"/>
  <c r="AK487" i="9"/>
  <c r="AJ433" i="9"/>
  <c r="AK433" i="9"/>
  <c r="AJ416" i="9"/>
  <c r="AK416" i="9"/>
  <c r="AJ354" i="9"/>
  <c r="AK354" i="9"/>
  <c r="AJ338" i="9"/>
  <c r="AK338" i="9"/>
  <c r="AJ275" i="9"/>
  <c r="AK275" i="9"/>
  <c r="AJ460" i="9"/>
  <c r="AK460" i="9"/>
  <c r="AJ369" i="9"/>
  <c r="AK369" i="9"/>
  <c r="AJ406" i="9"/>
  <c r="AK406" i="9"/>
  <c r="AJ367" i="9"/>
  <c r="AK367" i="9"/>
  <c r="AJ170" i="9"/>
  <c r="AK170" i="9"/>
  <c r="AJ320" i="9"/>
  <c r="AK320" i="9"/>
  <c r="AJ240" i="9"/>
  <c r="AK240" i="9"/>
  <c r="AJ336" i="9"/>
  <c r="AK336" i="9"/>
  <c r="AJ291" i="9"/>
  <c r="AK291" i="9"/>
  <c r="AJ333" i="9"/>
  <c r="AK333" i="9"/>
  <c r="AJ319" i="9"/>
  <c r="AK319" i="9"/>
  <c r="AJ305" i="9"/>
  <c r="AK305" i="9"/>
  <c r="AJ271" i="9"/>
  <c r="AK271" i="9"/>
  <c r="AJ281" i="9"/>
  <c r="AK281" i="9"/>
  <c r="AJ382" i="9"/>
  <c r="AK382" i="9"/>
  <c r="AJ152" i="9"/>
  <c r="AK152" i="9"/>
  <c r="AJ241" i="9"/>
  <c r="AK241" i="9"/>
  <c r="AJ167" i="9"/>
  <c r="AK167" i="9"/>
  <c r="AJ224" i="9"/>
  <c r="AK224" i="9"/>
  <c r="AJ164" i="9"/>
  <c r="AK164" i="9"/>
  <c r="AJ285" i="9"/>
  <c r="AK285" i="9"/>
  <c r="AJ408" i="9"/>
  <c r="AK408" i="9"/>
  <c r="AJ328" i="9"/>
  <c r="AK328" i="9"/>
  <c r="AJ318" i="9"/>
  <c r="AK318" i="9"/>
  <c r="AJ227" i="9"/>
  <c r="AK227" i="9"/>
  <c r="AJ211" i="9"/>
  <c r="AK211" i="9"/>
  <c r="AJ12" i="9"/>
  <c r="AK12" i="9"/>
  <c r="AJ238" i="9"/>
  <c r="AK238" i="9"/>
  <c r="AJ228" i="9"/>
  <c r="AK228" i="9"/>
  <c r="AJ14" i="9"/>
  <c r="AK14" i="9"/>
  <c r="AJ130" i="9"/>
  <c r="AK130" i="9"/>
  <c r="AJ135" i="9"/>
  <c r="AK135" i="9"/>
  <c r="AJ65" i="9"/>
  <c r="AK65" i="9"/>
  <c r="AJ165" i="9"/>
  <c r="AK165" i="9"/>
  <c r="AJ171" i="9"/>
  <c r="AK171" i="9"/>
  <c r="AJ116" i="9"/>
  <c r="AK116" i="9"/>
  <c r="AJ93" i="9"/>
  <c r="AK93" i="9"/>
  <c r="AJ80" i="9"/>
  <c r="AK80" i="9"/>
  <c r="AJ33" i="9"/>
  <c r="AK33" i="9"/>
  <c r="AJ55" i="9"/>
  <c r="AK55" i="9"/>
  <c r="AJ43" i="9"/>
  <c r="AK43" i="9"/>
  <c r="AJ96" i="9"/>
  <c r="AK96" i="9"/>
  <c r="AJ86" i="9"/>
  <c r="AK86" i="9"/>
  <c r="AJ37" i="9"/>
  <c r="AK37" i="9"/>
  <c r="AJ534" i="9"/>
  <c r="AK534" i="9"/>
  <c r="AJ445" i="9"/>
  <c r="AK445" i="9"/>
  <c r="AJ536" i="9"/>
  <c r="AK536" i="9"/>
  <c r="AJ381" i="9"/>
  <c r="AK381" i="9"/>
  <c r="AJ473" i="9"/>
  <c r="AK473" i="9"/>
  <c r="AJ500" i="9"/>
  <c r="AK500" i="9"/>
  <c r="AJ210" i="9"/>
  <c r="AK210" i="9"/>
  <c r="AJ492" i="9"/>
  <c r="AK492" i="9"/>
  <c r="AJ380" i="9"/>
  <c r="AK380" i="9"/>
  <c r="AJ396" i="9"/>
  <c r="AK396" i="9"/>
  <c r="AJ491" i="9"/>
  <c r="AK491" i="9"/>
  <c r="AJ308" i="9"/>
  <c r="AK308" i="9"/>
  <c r="AJ226" i="9"/>
  <c r="AK226" i="9"/>
  <c r="AJ172" i="9"/>
  <c r="AK172" i="9"/>
  <c r="AJ481" i="9"/>
  <c r="AK481" i="9"/>
  <c r="AJ533" i="9"/>
  <c r="AK533" i="9"/>
  <c r="AJ321" i="9"/>
  <c r="AK321" i="9"/>
  <c r="AJ372" i="9"/>
  <c r="AK372" i="9"/>
  <c r="AJ316" i="9"/>
  <c r="AK316" i="9"/>
  <c r="AJ315" i="9"/>
  <c r="AK315" i="9"/>
  <c r="AJ234" i="9"/>
  <c r="AK234" i="9"/>
  <c r="AJ169" i="9"/>
  <c r="AK169" i="9"/>
  <c r="AJ46" i="9"/>
  <c r="AK46" i="9"/>
  <c r="AJ5" i="9"/>
  <c r="AK5" i="9"/>
  <c r="AJ464" i="9"/>
  <c r="AK464" i="9"/>
  <c r="AJ457" i="9"/>
  <c r="AK457" i="9"/>
  <c r="AJ521" i="9"/>
  <c r="AK521" i="9"/>
  <c r="AJ370" i="9"/>
  <c r="AK370" i="9"/>
  <c r="AJ348" i="9"/>
  <c r="AK348" i="9"/>
  <c r="AJ392" i="9"/>
  <c r="AK392" i="9"/>
  <c r="AJ302" i="9"/>
  <c r="AK302" i="9"/>
  <c r="AJ507" i="9"/>
  <c r="AK507" i="9"/>
  <c r="AJ345" i="9"/>
  <c r="AK345" i="9"/>
  <c r="AJ496" i="9"/>
  <c r="AK496" i="9"/>
  <c r="AJ432" i="9"/>
  <c r="AK432" i="9"/>
  <c r="AJ451" i="9"/>
  <c r="AK451" i="9"/>
  <c r="AJ470" i="9"/>
  <c r="AK470" i="9"/>
  <c r="AJ317" i="9"/>
  <c r="AK317" i="9"/>
  <c r="AJ237" i="9"/>
  <c r="AK237" i="9"/>
  <c r="AJ286" i="9"/>
  <c r="AK286" i="9"/>
  <c r="AJ330" i="9"/>
  <c r="AK330" i="9"/>
  <c r="AJ269" i="9"/>
  <c r="AK269" i="9"/>
  <c r="AJ195" i="9"/>
  <c r="AK195" i="9"/>
  <c r="AJ329" i="9"/>
  <c r="AK329" i="9"/>
  <c r="AJ341" i="9"/>
  <c r="AK341" i="9"/>
  <c r="AJ29" i="9"/>
  <c r="AK29" i="9"/>
  <c r="AJ324" i="9"/>
  <c r="AK324" i="9"/>
  <c r="AJ257" i="9"/>
  <c r="AK257" i="9"/>
  <c r="AJ419" i="9"/>
  <c r="AK419" i="9"/>
  <c r="AJ387" i="9"/>
  <c r="AK387" i="9"/>
  <c r="AJ347" i="9"/>
  <c r="AK347" i="9"/>
  <c r="AJ258" i="9"/>
  <c r="AK258" i="9"/>
  <c r="AJ133" i="9"/>
  <c r="AK133" i="9"/>
  <c r="AJ87" i="9"/>
  <c r="AK87" i="9"/>
  <c r="AJ7" i="9"/>
  <c r="AK7" i="9"/>
  <c r="AJ221" i="9"/>
  <c r="AK221" i="9"/>
  <c r="AJ26" i="9"/>
  <c r="AK26" i="9"/>
  <c r="AJ66" i="9"/>
  <c r="AK66" i="9"/>
  <c r="AJ88" i="9"/>
  <c r="AK88" i="9"/>
  <c r="AJ149" i="9"/>
  <c r="AK149" i="9"/>
  <c r="AJ137" i="9"/>
  <c r="AK137" i="9"/>
  <c r="AJ92" i="9"/>
  <c r="AK92" i="9"/>
  <c r="AJ9" i="9"/>
  <c r="AK9" i="9"/>
  <c r="AJ22" i="9"/>
  <c r="AK22" i="9"/>
  <c r="AJ67" i="9"/>
  <c r="AK67" i="9"/>
  <c r="AJ42" i="9"/>
  <c r="AK42" i="9"/>
  <c r="AJ105" i="9"/>
  <c r="AK105" i="9"/>
  <c r="AJ95" i="9"/>
  <c r="AK95" i="9"/>
  <c r="AJ69" i="9"/>
  <c r="AK69" i="9"/>
  <c r="AJ35" i="9"/>
  <c r="AK35" i="9"/>
  <c r="AJ13" i="9"/>
  <c r="AK13" i="9"/>
  <c r="AJ529" i="9"/>
  <c r="AK529" i="9"/>
  <c r="AJ535" i="9"/>
  <c r="AK535" i="9"/>
  <c r="AJ407" i="9"/>
  <c r="AK407" i="9"/>
  <c r="AJ537" i="9"/>
  <c r="AK537" i="9"/>
  <c r="AJ400" i="9"/>
  <c r="AK400" i="9"/>
  <c r="AJ505" i="9"/>
  <c r="AK505" i="9"/>
  <c r="AJ541" i="9"/>
  <c r="AK541" i="9"/>
  <c r="AJ359" i="9"/>
  <c r="AK359" i="9"/>
  <c r="AJ512" i="9"/>
  <c r="AK512" i="9"/>
  <c r="AJ196" i="9"/>
  <c r="AK196" i="9"/>
  <c r="AJ276" i="9"/>
  <c r="AK276" i="9"/>
  <c r="AJ166" i="9"/>
  <c r="AK166" i="9"/>
  <c r="AJ153" i="9"/>
  <c r="AK153" i="9"/>
  <c r="AJ503" i="9"/>
  <c r="AK503" i="9"/>
  <c r="AJ426" i="9"/>
  <c r="AK426" i="9"/>
  <c r="AJ399" i="9"/>
  <c r="AK399" i="9"/>
  <c r="AJ127" i="9"/>
  <c r="AK127" i="9"/>
  <c r="AJ441" i="9"/>
  <c r="AK441" i="9"/>
  <c r="AJ538" i="9"/>
  <c r="AK538" i="9"/>
  <c r="AJ412" i="9"/>
  <c r="AK412" i="9"/>
  <c r="AJ188" i="9"/>
  <c r="AK188" i="9"/>
  <c r="AJ472" i="9"/>
  <c r="AK472" i="9"/>
  <c r="AJ342" i="9"/>
  <c r="AK342" i="9"/>
  <c r="AJ519" i="9"/>
  <c r="AK519" i="9"/>
  <c r="AJ495" i="9"/>
  <c r="AK495" i="9"/>
  <c r="AJ458" i="9"/>
  <c r="AK458" i="9"/>
  <c r="AJ423" i="9"/>
  <c r="AK423" i="9"/>
  <c r="AJ390" i="9"/>
  <c r="AK390" i="9"/>
  <c r="AJ401" i="9"/>
  <c r="AK401" i="9"/>
  <c r="AJ200" i="9"/>
  <c r="AK200" i="9"/>
  <c r="AJ235" i="9"/>
  <c r="AK235" i="9"/>
  <c r="AJ312" i="9"/>
  <c r="AK312" i="9"/>
  <c r="AJ215" i="9"/>
  <c r="AK215" i="9"/>
  <c r="AJ99" i="9"/>
  <c r="AK99" i="9"/>
  <c r="AJ181" i="9"/>
  <c r="AK181" i="9"/>
  <c r="AJ183" i="9"/>
  <c r="AK183" i="9"/>
  <c r="AJ386" i="9"/>
  <c r="AK386" i="9"/>
  <c r="AJ366" i="9"/>
  <c r="AK366" i="9"/>
  <c r="AJ356" i="9"/>
  <c r="AK356" i="9"/>
  <c r="AJ273" i="9"/>
  <c r="AK273" i="9"/>
  <c r="AJ125" i="9"/>
  <c r="AK125" i="9"/>
  <c r="AJ85" i="9"/>
  <c r="AK85" i="9"/>
  <c r="AJ30" i="9"/>
  <c r="AK30" i="9"/>
  <c r="AJ6" i="9"/>
  <c r="AK6" i="9"/>
  <c r="AJ243" i="9"/>
  <c r="AK243" i="9"/>
  <c r="AJ148" i="9"/>
  <c r="AK148" i="9"/>
  <c r="AJ132" i="9"/>
  <c r="AK132" i="9"/>
  <c r="AJ10" i="9"/>
  <c r="AK10" i="9"/>
  <c r="AJ163" i="9"/>
  <c r="AK163" i="9"/>
  <c r="AJ157" i="9"/>
  <c r="AK157" i="9"/>
  <c r="AJ136" i="9"/>
  <c r="AK136" i="9"/>
  <c r="AJ91" i="9"/>
  <c r="AK91" i="9"/>
  <c r="AJ111" i="9"/>
  <c r="AK111" i="9"/>
  <c r="AJ101" i="9"/>
  <c r="AK101" i="9"/>
  <c r="AJ71" i="9"/>
  <c r="AK71" i="9"/>
  <c r="AJ51" i="9"/>
  <c r="AK51" i="9"/>
  <c r="AJ78" i="9"/>
  <c r="AK78" i="9"/>
  <c r="AJ53" i="9"/>
  <c r="AK53" i="9"/>
  <c r="AJ41" i="9"/>
  <c r="AK41" i="9"/>
  <c r="AJ104" i="9"/>
  <c r="AK104" i="9"/>
  <c r="AJ94" i="9"/>
  <c r="AK94" i="9"/>
  <c r="AJ84" i="9"/>
  <c r="AK84" i="9"/>
  <c r="AJ395" i="9"/>
  <c r="AK395" i="9"/>
  <c r="AJ516" i="9"/>
  <c r="AK516" i="9"/>
  <c r="AJ368" i="9"/>
  <c r="AK368" i="9"/>
  <c r="AJ437" i="9"/>
  <c r="AK437" i="9"/>
  <c r="AJ415" i="9"/>
  <c r="AK415" i="9"/>
  <c r="AJ517" i="9"/>
  <c r="AK517" i="9"/>
  <c r="AJ525" i="9"/>
  <c r="AK525" i="9"/>
  <c r="AJ475" i="9"/>
  <c r="AK475" i="9"/>
  <c r="AJ376" i="9"/>
  <c r="AK376" i="9"/>
  <c r="AJ310" i="9"/>
  <c r="AK310" i="9"/>
  <c r="AJ190" i="9"/>
  <c r="AK190" i="9"/>
  <c r="AJ282" i="9"/>
  <c r="AK282" i="9"/>
  <c r="AJ217" i="9"/>
  <c r="AK217" i="9"/>
  <c r="AJ184" i="9"/>
  <c r="AK184" i="9"/>
  <c r="AJ24" i="9"/>
  <c r="AK24" i="9"/>
  <c r="AJ180" i="9"/>
  <c r="AK180" i="9"/>
  <c r="AJ296" i="9"/>
  <c r="AK296" i="9"/>
  <c r="AJ220" i="9"/>
  <c r="AK220" i="9"/>
  <c r="AJ365" i="9"/>
  <c r="AK365" i="9"/>
  <c r="AJ374" i="9"/>
  <c r="AK374" i="9"/>
  <c r="AJ311" i="9"/>
  <c r="AK311" i="9"/>
  <c r="AJ424" i="9"/>
  <c r="AK424" i="9"/>
  <c r="AJ425" i="9"/>
  <c r="AK425" i="9"/>
  <c r="AJ469" i="9"/>
  <c r="AK469" i="9"/>
  <c r="AJ539" i="9"/>
  <c r="AK539" i="9"/>
  <c r="AJ510" i="9"/>
  <c r="AK510" i="9"/>
  <c r="AJ246" i="9"/>
  <c r="AK246" i="9"/>
  <c r="AJ379" i="9"/>
  <c r="AK379" i="9"/>
  <c r="AJ483" i="9"/>
  <c r="AK483" i="9"/>
  <c r="AJ422" i="9"/>
  <c r="AK422" i="9"/>
  <c r="AJ440" i="9"/>
  <c r="AK440" i="9"/>
  <c r="AJ484" i="9"/>
  <c r="AK484" i="9"/>
  <c r="AJ462" i="9"/>
  <c r="AK462" i="9"/>
  <c r="AJ478" i="9"/>
  <c r="AK478" i="9"/>
  <c r="AJ446" i="9"/>
  <c r="AK446" i="9"/>
  <c r="AJ352" i="9"/>
  <c r="AK352" i="9"/>
  <c r="AJ325" i="9"/>
  <c r="AK325" i="9"/>
  <c r="AJ295" i="9"/>
  <c r="AK295" i="9"/>
  <c r="AJ388" i="9"/>
  <c r="AK388" i="9"/>
  <c r="AJ191" i="9"/>
  <c r="AK191" i="9"/>
  <c r="AJ414" i="9"/>
  <c r="AK414" i="9"/>
  <c r="AJ339" i="9"/>
  <c r="AK339" i="9"/>
  <c r="AJ250" i="9"/>
  <c r="AK250" i="9"/>
  <c r="AJ264" i="9"/>
  <c r="AK264" i="9"/>
  <c r="AJ209" i="9"/>
  <c r="AK209" i="9"/>
  <c r="AJ255" i="9"/>
  <c r="AK255" i="9"/>
  <c r="AJ203" i="9"/>
  <c r="AK203" i="9"/>
  <c r="AJ293" i="9"/>
  <c r="AK293" i="9"/>
  <c r="AJ236" i="9"/>
  <c r="AK236" i="9"/>
  <c r="AJ194" i="9"/>
  <c r="AK194" i="9"/>
  <c r="AJ405" i="9"/>
  <c r="AK405" i="9"/>
  <c r="AJ375" i="9"/>
  <c r="AK375" i="9"/>
  <c r="AJ335" i="9"/>
  <c r="AK335" i="9"/>
  <c r="AJ272" i="9"/>
  <c r="AK272" i="9"/>
  <c r="AJ176" i="9"/>
  <c r="AK176" i="9"/>
  <c r="AJ61" i="9"/>
  <c r="AK61" i="9"/>
  <c r="AJ242" i="9"/>
  <c r="AK242" i="9"/>
  <c r="AJ147" i="9"/>
  <c r="AK147" i="9"/>
  <c r="AJ129" i="9"/>
  <c r="AK129" i="9"/>
  <c r="AJ45" i="9"/>
  <c r="AK45" i="9"/>
  <c r="AJ168" i="9"/>
  <c r="AK168" i="9"/>
  <c r="AJ18" i="9"/>
  <c r="AK18" i="9"/>
  <c r="AJ141" i="9"/>
  <c r="AK141" i="9"/>
  <c r="AJ131" i="9"/>
  <c r="AK131" i="9"/>
  <c r="AJ110" i="9"/>
  <c r="AK110" i="9"/>
  <c r="AJ100" i="9"/>
  <c r="AK100" i="9"/>
  <c r="AJ77" i="9"/>
  <c r="AK77" i="9"/>
  <c r="AJ36" i="9"/>
  <c r="AK36" i="9"/>
  <c r="AJ60" i="9"/>
  <c r="AK60" i="9"/>
  <c r="AJ114" i="9"/>
  <c r="AK114" i="9"/>
  <c r="AJ40" i="9"/>
  <c r="AK40" i="9"/>
  <c r="AJ123" i="9"/>
  <c r="AK123" i="9"/>
  <c r="AJ82" i="9"/>
  <c r="AK82" i="9"/>
  <c r="AJ49" i="9"/>
  <c r="AK49" i="9"/>
  <c r="AJ59" i="9"/>
  <c r="AK59" i="9"/>
  <c r="AJ21" i="9"/>
  <c r="AK21" i="9"/>
  <c r="AJ11" i="9"/>
  <c r="AK11" i="9"/>
  <c r="AJ449" i="9"/>
  <c r="AK449" i="9"/>
  <c r="AJ485" i="9"/>
  <c r="AK485" i="9"/>
  <c r="AJ453" i="9"/>
  <c r="AK453" i="9"/>
  <c r="AJ522" i="9"/>
  <c r="AK522" i="9"/>
  <c r="AJ434" i="9"/>
  <c r="AK434" i="9"/>
  <c r="AJ439" i="9"/>
  <c r="AK439" i="9"/>
  <c r="AJ428" i="9"/>
  <c r="AK428" i="9"/>
  <c r="AJ409" i="9"/>
  <c r="AK409" i="9"/>
  <c r="AJ461" i="9"/>
  <c r="AK461" i="9"/>
  <c r="AJ477" i="9"/>
  <c r="AK477" i="9"/>
  <c r="AJ466" i="9"/>
  <c r="AK466" i="9"/>
  <c r="AJ444" i="9"/>
  <c r="AK444" i="9"/>
  <c r="AJ360" i="9"/>
  <c r="AK360" i="9"/>
  <c r="AJ527" i="9"/>
  <c r="AK527" i="9"/>
  <c r="AJ480" i="9"/>
  <c r="AK480" i="9"/>
  <c r="AJ402" i="9"/>
  <c r="AK402" i="9"/>
  <c r="AJ261" i="9"/>
  <c r="AK261" i="9"/>
  <c r="AJ103" i="9"/>
  <c r="AK103" i="9"/>
  <c r="AJ398" i="9"/>
  <c r="AK398" i="9"/>
  <c r="AJ207" i="9"/>
  <c r="AK207" i="9"/>
  <c r="AJ134" i="9"/>
  <c r="AK134" i="9"/>
  <c r="AJ351" i="9"/>
  <c r="AK351" i="9"/>
  <c r="AJ307" i="9"/>
  <c r="AK307" i="9"/>
  <c r="AJ198" i="9"/>
  <c r="AK198" i="9"/>
  <c r="AJ262" i="9"/>
  <c r="AK262" i="9"/>
  <c r="AJ225" i="9"/>
  <c r="AK225" i="9"/>
  <c r="AJ142" i="9"/>
  <c r="AK142" i="9"/>
  <c r="AJ251" i="9"/>
  <c r="AK251" i="9"/>
  <c r="AJ177" i="9"/>
  <c r="AK177" i="9"/>
  <c r="AJ266" i="9"/>
  <c r="AK266" i="9"/>
  <c r="AJ254" i="9"/>
  <c r="AK254" i="9"/>
  <c r="AJ154" i="9"/>
  <c r="AK154" i="9"/>
  <c r="AJ292" i="9"/>
  <c r="AK292" i="9"/>
  <c r="AJ267" i="9"/>
  <c r="AK267" i="9"/>
  <c r="AJ192" i="9"/>
  <c r="AK192" i="9"/>
  <c r="AJ32" i="9"/>
  <c r="AK32" i="9"/>
  <c r="AJ394" i="9"/>
  <c r="AK394" i="9"/>
  <c r="AJ304" i="9"/>
  <c r="AK304" i="9"/>
  <c r="AJ245" i="9"/>
  <c r="AK245" i="9"/>
  <c r="AJ223" i="9"/>
  <c r="AK223" i="9"/>
  <c r="AJ218" i="9"/>
  <c r="AK218" i="9"/>
  <c r="AJ161" i="9"/>
  <c r="AK161" i="9"/>
  <c r="AJ138" i="9"/>
  <c r="AK138" i="9"/>
  <c r="AJ124" i="9"/>
  <c r="AK124" i="9"/>
  <c r="AJ158" i="9"/>
  <c r="AK158" i="9"/>
  <c r="AJ253" i="9"/>
  <c r="AK253" i="9"/>
  <c r="AJ144" i="9"/>
  <c r="AK144" i="9"/>
  <c r="AJ155" i="9"/>
  <c r="AK155" i="9"/>
  <c r="AJ145" i="9"/>
  <c r="AK145" i="9"/>
  <c r="AJ68" i="9"/>
  <c r="AK68" i="9"/>
  <c r="AJ151" i="9"/>
  <c r="AK151" i="9"/>
  <c r="AJ90" i="9"/>
  <c r="AK90" i="9"/>
  <c r="AJ113" i="9"/>
  <c r="AK113" i="9"/>
  <c r="AJ76" i="9"/>
  <c r="AK76" i="9"/>
  <c r="AJ63" i="9"/>
  <c r="AK63" i="9"/>
  <c r="AJ50" i="9"/>
  <c r="AK50" i="9"/>
  <c r="AJ102" i="9"/>
  <c r="AK102" i="9"/>
  <c r="AJ44" i="9"/>
  <c r="AK44" i="9"/>
  <c r="AJ452" i="9"/>
  <c r="AK452" i="9"/>
  <c r="AJ463" i="9"/>
  <c r="AK463" i="9"/>
  <c r="AJ508" i="9"/>
  <c r="AK508" i="9"/>
  <c r="AJ429" i="9"/>
  <c r="AK429" i="9"/>
  <c r="Y40" i="12"/>
  <c r="Y41" i="12"/>
  <c r="U250" i="12"/>
  <c r="G291" i="12" s="1"/>
  <c r="X91" i="12"/>
  <c r="U232" i="12" s="1"/>
  <c r="J28" i="9"/>
  <c r="M28" i="9"/>
  <c r="P28" i="9"/>
  <c r="S28" i="9"/>
  <c r="V28" i="9"/>
  <c r="Y28" i="9"/>
  <c r="F20" i="13" l="1"/>
  <c r="F14" i="13"/>
  <c r="F5" i="13"/>
  <c r="AM160" i="12"/>
  <c r="AY249" i="12"/>
  <c r="BD162" i="12" s="1"/>
  <c r="AJ229" i="12"/>
  <c r="F295" i="12" s="1"/>
  <c r="X160" i="12"/>
  <c r="BB160" i="12"/>
  <c r="G289" i="12"/>
  <c r="F17" i="13" s="1"/>
  <c r="F288" i="12"/>
  <c r="G295" i="12"/>
  <c r="BC105" i="12"/>
  <c r="BC106" i="12"/>
  <c r="F298" i="12"/>
  <c r="G300" i="12"/>
  <c r="AN145" i="12"/>
  <c r="AN144" i="12"/>
  <c r="U246" i="12"/>
  <c r="U230" i="12"/>
  <c r="Z161" i="12" s="1"/>
  <c r="Y93" i="12"/>
  <c r="Y92" i="12"/>
  <c r="E12" i="13" l="1"/>
  <c r="E13" i="13"/>
  <c r="F10" i="13"/>
  <c r="F8" i="13"/>
  <c r="E22" i="13"/>
  <c r="E18" i="13"/>
  <c r="F13" i="13"/>
  <c r="E16" i="13"/>
  <c r="E6" i="13"/>
  <c r="U179" i="12"/>
  <c r="U212" i="12"/>
  <c r="AN160" i="12"/>
  <c r="AO160" i="12" s="1"/>
  <c r="G290" i="12"/>
  <c r="Y160" i="12"/>
  <c r="Z160" i="12" s="1"/>
  <c r="AA161" i="12" s="1"/>
  <c r="BC160" i="12"/>
  <c r="BD160" i="12" s="1"/>
  <c r="F292" i="12"/>
  <c r="AO161" i="12"/>
  <c r="AO162" i="12"/>
  <c r="G287" i="12"/>
  <c r="F27" i="13" s="1"/>
  <c r="Z162" i="12"/>
  <c r="F296" i="12"/>
  <c r="AY199" i="12"/>
  <c r="AY205" i="12"/>
  <c r="AY213" i="12"/>
  <c r="AY212" i="12"/>
  <c r="AY195" i="12"/>
  <c r="AY214" i="12"/>
  <c r="AY193" i="12"/>
  <c r="AY206" i="12"/>
  <c r="AY196" i="12"/>
  <c r="AY197" i="12"/>
  <c r="AY208" i="12"/>
  <c r="AY200" i="12"/>
  <c r="AY192" i="12"/>
  <c r="AY204" i="12"/>
  <c r="AY207" i="12"/>
  <c r="AY202" i="12"/>
  <c r="AY211" i="12"/>
  <c r="AY203" i="12"/>
  <c r="AY209" i="12"/>
  <c r="AY201" i="12"/>
  <c r="AY215" i="12"/>
  <c r="AY198" i="12"/>
  <c r="AY210" i="12"/>
  <c r="AY194" i="12"/>
  <c r="AY174" i="12"/>
  <c r="AY186" i="12"/>
  <c r="AY190" i="12"/>
  <c r="AY183" i="12"/>
  <c r="AY175" i="12"/>
  <c r="AY177" i="12"/>
  <c r="AY169" i="12"/>
  <c r="AY182" i="12"/>
  <c r="AY173" i="12"/>
  <c r="AY170" i="12"/>
  <c r="AY171" i="12"/>
  <c r="AY172" i="12"/>
  <c r="AY176" i="12"/>
  <c r="AY185" i="12"/>
  <c r="AY184" i="12"/>
  <c r="AY187" i="12"/>
  <c r="AY189" i="12"/>
  <c r="AY181" i="12"/>
  <c r="AY180" i="12"/>
  <c r="AY167" i="12"/>
  <c r="AY179" i="12"/>
  <c r="AY178" i="12"/>
  <c r="AY188" i="12"/>
  <c r="AY168" i="12"/>
  <c r="AJ175" i="12"/>
  <c r="AJ188" i="12"/>
  <c r="AJ182" i="12"/>
  <c r="AJ172" i="12"/>
  <c r="AJ187" i="12"/>
  <c r="AJ171" i="12"/>
  <c r="AJ180" i="12"/>
  <c r="AJ178" i="12"/>
  <c r="AJ186" i="12"/>
  <c r="AJ169" i="12"/>
  <c r="AJ174" i="12"/>
  <c r="AJ173" i="12"/>
  <c r="AJ185" i="12"/>
  <c r="AJ181" i="12"/>
  <c r="AJ167" i="12"/>
  <c r="AJ190" i="12"/>
  <c r="AJ170" i="12"/>
  <c r="AJ168" i="12"/>
  <c r="AJ184" i="12"/>
  <c r="AJ177" i="12"/>
  <c r="AJ183" i="12"/>
  <c r="AJ176" i="12"/>
  <c r="AJ179" i="12"/>
  <c r="AJ189" i="12"/>
  <c r="AJ211" i="12"/>
  <c r="AJ205" i="12"/>
  <c r="AJ204" i="12"/>
  <c r="AJ206" i="12"/>
  <c r="AJ201" i="12"/>
  <c r="AJ212" i="12"/>
  <c r="E303" i="12" s="1"/>
  <c r="AJ202" i="12"/>
  <c r="AJ194" i="12"/>
  <c r="AJ198" i="12"/>
  <c r="AJ199" i="12"/>
  <c r="AJ197" i="12"/>
  <c r="AJ192" i="12"/>
  <c r="AJ200" i="12"/>
  <c r="AJ195" i="12"/>
  <c r="AJ208" i="12"/>
  <c r="AJ209" i="12"/>
  <c r="AJ213" i="12"/>
  <c r="AJ196" i="12"/>
  <c r="AJ193" i="12"/>
  <c r="AJ207" i="12"/>
  <c r="AJ215" i="12"/>
  <c r="AJ214" i="12"/>
  <c r="AJ203" i="12"/>
  <c r="AJ210" i="12"/>
  <c r="U199" i="12"/>
  <c r="U196" i="12"/>
  <c r="U182" i="12"/>
  <c r="U175" i="12"/>
  <c r="D291" i="12" s="1"/>
  <c r="U181" i="12"/>
  <c r="U184" i="12"/>
  <c r="U176" i="12"/>
  <c r="U169" i="12"/>
  <c r="U185" i="12"/>
  <c r="U178" i="12"/>
  <c r="U172" i="12"/>
  <c r="U186" i="12"/>
  <c r="U174" i="12"/>
  <c r="U170" i="12"/>
  <c r="U171" i="12"/>
  <c r="U167" i="12"/>
  <c r="U180" i="12"/>
  <c r="U187" i="12"/>
  <c r="U188" i="12"/>
  <c r="U177" i="12"/>
  <c r="U190" i="12"/>
  <c r="U189" i="12"/>
  <c r="U168" i="12"/>
  <c r="U173" i="12"/>
  <c r="U183" i="12"/>
  <c r="U197" i="12"/>
  <c r="U202" i="12"/>
  <c r="U208" i="12"/>
  <c r="U205" i="12"/>
  <c r="U214" i="12"/>
  <c r="U201" i="12"/>
  <c r="U213" i="12"/>
  <c r="U215" i="12"/>
  <c r="U193" i="12"/>
  <c r="U198" i="12"/>
  <c r="U204" i="12"/>
  <c r="U194" i="12"/>
  <c r="U203" i="12"/>
  <c r="U209" i="12"/>
  <c r="U200" i="12"/>
  <c r="U211" i="12"/>
  <c r="U195" i="12"/>
  <c r="U206" i="12"/>
  <c r="U192" i="12"/>
  <c r="U210" i="12"/>
  <c r="U207" i="12"/>
  <c r="E24" i="13" l="1"/>
  <c r="E21" i="13"/>
  <c r="F12" i="13"/>
  <c r="F7" i="13"/>
  <c r="F28" i="13"/>
  <c r="E23" i="13"/>
  <c r="E25" i="13"/>
  <c r="C28" i="13"/>
  <c r="D11" i="13"/>
  <c r="D304" i="12"/>
  <c r="D290" i="12"/>
  <c r="AA162" i="12"/>
  <c r="BE161" i="12"/>
  <c r="BE162" i="12"/>
  <c r="AP161" i="12"/>
  <c r="AP162" i="12"/>
  <c r="F38" i="13"/>
  <c r="E38" i="13"/>
  <c r="D294" i="12"/>
  <c r="C9" i="13" s="1"/>
  <c r="D295" i="12"/>
  <c r="D289" i="12"/>
  <c r="D285" i="12"/>
  <c r="D293" i="12"/>
  <c r="D301" i="12"/>
  <c r="D303" i="12"/>
  <c r="D298" i="12"/>
  <c r="C22" i="13" s="1"/>
  <c r="D287" i="12"/>
  <c r="D288" i="12"/>
  <c r="D284" i="12"/>
  <c r="D299" i="12"/>
  <c r="E292" i="12"/>
  <c r="D300" i="12"/>
  <c r="D286" i="12"/>
  <c r="D296" i="12"/>
  <c r="E285" i="12"/>
  <c r="D283" i="12"/>
  <c r="C25" i="13" s="1"/>
  <c r="D297" i="12"/>
  <c r="D302" i="12"/>
  <c r="D292" i="12"/>
  <c r="C24" i="13" s="1"/>
  <c r="D305" i="12"/>
  <c r="C20" i="13" s="1"/>
  <c r="E295" i="12"/>
  <c r="E289" i="12"/>
  <c r="D17" i="13" s="1"/>
  <c r="D306" i="12"/>
  <c r="E291" i="12"/>
  <c r="E296" i="12"/>
  <c r="E293" i="12"/>
  <c r="D15" i="13" s="1"/>
  <c r="E302" i="12"/>
  <c r="D26" i="13" s="1"/>
  <c r="E288" i="12"/>
  <c r="D16" i="13" s="1"/>
  <c r="E283" i="12"/>
  <c r="D25" i="13" s="1"/>
  <c r="E300" i="12"/>
  <c r="E294" i="12"/>
  <c r="E299" i="12"/>
  <c r="E298" i="12"/>
  <c r="E301" i="12"/>
  <c r="E284" i="12"/>
  <c r="E305" i="12"/>
  <c r="D20" i="13" s="1"/>
  <c r="E297" i="12"/>
  <c r="D21" i="13" s="1"/>
  <c r="E306" i="12"/>
  <c r="D14" i="13" s="1"/>
  <c r="E286" i="12"/>
  <c r="D6" i="13" s="1"/>
  <c r="E304" i="12"/>
  <c r="E290" i="12"/>
  <c r="E287" i="12"/>
  <c r="C19" i="13" l="1"/>
  <c r="C18" i="13"/>
  <c r="C11" i="13"/>
  <c r="C13" i="13"/>
  <c r="D19" i="13"/>
  <c r="C10" i="13"/>
  <c r="D8" i="13"/>
  <c r="D22" i="13"/>
  <c r="C15" i="13"/>
  <c r="C27" i="13"/>
  <c r="C26" i="13"/>
  <c r="D23" i="13"/>
  <c r="D5" i="13"/>
  <c r="D13" i="13"/>
  <c r="D28" i="13"/>
  <c r="C23" i="13"/>
  <c r="C14" i="13"/>
  <c r="D9" i="13"/>
  <c r="C16" i="13"/>
  <c r="C21" i="13"/>
  <c r="C6" i="13"/>
  <c r="D27" i="13"/>
  <c r="C5" i="13"/>
  <c r="D7" i="13"/>
  <c r="D12" i="13"/>
  <c r="D24" i="13"/>
  <c r="C17" i="13"/>
  <c r="D18" i="13"/>
  <c r="D10" i="13"/>
  <c r="C8" i="13"/>
  <c r="C12" i="13"/>
  <c r="C7" i="13"/>
  <c r="BD163" i="12"/>
  <c r="BE163" i="12" s="1"/>
  <c r="G38" i="13"/>
</calcChain>
</file>

<file path=xl/sharedStrings.xml><?xml version="1.0" encoding="utf-8"?>
<sst xmlns="http://schemas.openxmlformats.org/spreadsheetml/2006/main" count="14823" uniqueCount="2678">
  <si>
    <t>Name</t>
  </si>
  <si>
    <t>Market Cap</t>
  </si>
  <si>
    <t>AAPL</t>
  </si>
  <si>
    <t>Apple Inc. Common Stock</t>
  </si>
  <si>
    <t>MSFT</t>
  </si>
  <si>
    <t>Microsoft Corporation Common Stock</t>
  </si>
  <si>
    <t>GOOG</t>
  </si>
  <si>
    <t>Alphabet Inc. Class C Capital Stock</t>
  </si>
  <si>
    <t>GOOGL</t>
  </si>
  <si>
    <t>Alphabet Inc. Class A Common Stock</t>
  </si>
  <si>
    <t>AMZN</t>
  </si>
  <si>
    <t>Amazon.com Inc. Common Stock</t>
  </si>
  <si>
    <t>TSLA</t>
  </si>
  <si>
    <t>Tesla Inc. Common Stock</t>
  </si>
  <si>
    <t>FB</t>
  </si>
  <si>
    <t>Meta Platforms Inc. Class A Common Stock</t>
  </si>
  <si>
    <t>NVDA</t>
  </si>
  <si>
    <t>NVIDIA Corporation Common Stock</t>
  </si>
  <si>
    <t>ADI</t>
  </si>
  <si>
    <t>Analog Devices Inc. Common Stock</t>
  </si>
  <si>
    <t>ASML</t>
  </si>
  <si>
    <t>ASML Holding N.V. New York Registry Shares</t>
  </si>
  <si>
    <t>ADBE</t>
  </si>
  <si>
    <t>Adobe Inc. Common Stock</t>
  </si>
  <si>
    <t>NTES</t>
  </si>
  <si>
    <t>NetEase Inc. American Depositary Shares</t>
  </si>
  <si>
    <t>NFLX</t>
  </si>
  <si>
    <t>Netflix Inc. Common Stock</t>
  </si>
  <si>
    <t>CMCSA</t>
  </si>
  <si>
    <t>Comcast Corporation Class A Common Stock</t>
  </si>
  <si>
    <t>COST</t>
  </si>
  <si>
    <t>Costco Wholesale Corporation Common Stock</t>
  </si>
  <si>
    <t>AVGO</t>
  </si>
  <si>
    <t>Broadcom Inc. Common Stock</t>
  </si>
  <si>
    <t>PYPL</t>
  </si>
  <si>
    <t>PayPal Holdings Inc. Common Stock</t>
  </si>
  <si>
    <t>PEP</t>
  </si>
  <si>
    <t>PepsiCo Inc. Common Stock</t>
  </si>
  <si>
    <t>CSCO</t>
  </si>
  <si>
    <t>Cisco Systems Inc. Common Stock (DE)</t>
  </si>
  <si>
    <t>QCOM</t>
  </si>
  <si>
    <t>QUALCOMM Incorporated Common Stock</t>
  </si>
  <si>
    <t>INTC</t>
  </si>
  <si>
    <t>Intel Corporation Common Stock</t>
  </si>
  <si>
    <t>INTU</t>
  </si>
  <si>
    <t>Intuit Inc. Common Stock</t>
  </si>
  <si>
    <t>AMD</t>
  </si>
  <si>
    <t>Advanced Micro Devices Inc. Common Stock</t>
  </si>
  <si>
    <t>TXN</t>
  </si>
  <si>
    <t>Texas Instruments Incorporated Common Stock</t>
  </si>
  <si>
    <t>AZN</t>
  </si>
  <si>
    <t>AstraZeneca PLC American Depositary Shares</t>
  </si>
  <si>
    <t>HON</t>
  </si>
  <si>
    <t>Honeywell International Inc. Common Stock</t>
  </si>
  <si>
    <t>TMUS</t>
  </si>
  <si>
    <t>T-Mobile US Inc. Common Stock</t>
  </si>
  <si>
    <t>JD</t>
  </si>
  <si>
    <t>JD.com Inc. American Depositary Shares</t>
  </si>
  <si>
    <t>CHTR</t>
  </si>
  <si>
    <t>Charter Communications Inc. Class A Common Stock New</t>
  </si>
  <si>
    <t>AMAT</t>
  </si>
  <si>
    <t>Applied Materials Inc. Common Stock</t>
  </si>
  <si>
    <t>SBUX</t>
  </si>
  <si>
    <t>Starbucks Corporation Common Stock</t>
  </si>
  <si>
    <t>SNY</t>
  </si>
  <si>
    <t>Sanofi ADS</t>
  </si>
  <si>
    <t>ISRG</t>
  </si>
  <si>
    <t>Intuitive Surgical Inc. Common Stock</t>
  </si>
  <si>
    <t>ABNB</t>
  </si>
  <si>
    <t>Airbnb Inc. Class A Common Stock</t>
  </si>
  <si>
    <t>AMGN</t>
  </si>
  <si>
    <t>Amgen Inc. Common Stock</t>
  </si>
  <si>
    <t>RIVN</t>
  </si>
  <si>
    <t>Rivian Automotive Inc. Class A Common Stock</t>
  </si>
  <si>
    <t>TEAM</t>
  </si>
  <si>
    <t>Atlassian Corporation Plc Class A Ordinary Shares</t>
  </si>
  <si>
    <t>MRNA</t>
  </si>
  <si>
    <t>Moderna Inc. Common Stock</t>
  </si>
  <si>
    <t>PDD</t>
  </si>
  <si>
    <t>Pinduoduo Inc. American Depositary Shares</t>
  </si>
  <si>
    <t>ADP</t>
  </si>
  <si>
    <t>Automatic Data Processing Inc. Common Stock</t>
  </si>
  <si>
    <t>BKNG</t>
  </si>
  <si>
    <t>Booking Holdings Inc. Common Stock</t>
  </si>
  <si>
    <t>MU</t>
  </si>
  <si>
    <t>Micron Technology Inc. Common Stock</t>
  </si>
  <si>
    <t>LRCX</t>
  </si>
  <si>
    <t>Lam Research Corporation Common Stock</t>
  </si>
  <si>
    <t>LCID</t>
  </si>
  <si>
    <t>Lucid Group Inc. Common Stock</t>
  </si>
  <si>
    <t>COIN</t>
  </si>
  <si>
    <t>Coinbase Global Inc. Class A Common Stock</t>
  </si>
  <si>
    <t>GILD</t>
  </si>
  <si>
    <t>Gilead Sciences Inc. Common Stock</t>
  </si>
  <si>
    <t>MDLZ</t>
  </si>
  <si>
    <t>Mondelez International Inc. Class A Common Stock</t>
  </si>
  <si>
    <t>CME</t>
  </si>
  <si>
    <t>CME Group Inc. Class A Common Stock</t>
  </si>
  <si>
    <t>CSX</t>
  </si>
  <si>
    <t>CSX Corporation Common Stock</t>
  </si>
  <si>
    <t>ZM</t>
  </si>
  <si>
    <t>Zoom Video Communications Inc. Class A Common Stock</t>
  </si>
  <si>
    <t>WDAY</t>
  </si>
  <si>
    <t>Workday Inc. Class A Common Stock</t>
  </si>
  <si>
    <t>EQIX</t>
  </si>
  <si>
    <t>Equinix Inc. Common Stock REIT</t>
  </si>
  <si>
    <t>ADSK</t>
  </si>
  <si>
    <t>Autodesk Inc. Common Stock</t>
  </si>
  <si>
    <t>BNTX</t>
  </si>
  <si>
    <t>BioNTech SE American Depositary Share</t>
  </si>
  <si>
    <t>REGN</t>
  </si>
  <si>
    <t>Regeneron Pharmaceuticals Inc. Common Stock</t>
  </si>
  <si>
    <t>MELI</t>
  </si>
  <si>
    <t>MercadoLibre Inc. Common Stock</t>
  </si>
  <si>
    <t>FISV</t>
  </si>
  <si>
    <t>Fiserv Inc. Common Stock</t>
  </si>
  <si>
    <t>KLAC</t>
  </si>
  <si>
    <t>KLA Corporation Common Stock</t>
  </si>
  <si>
    <t>DXCM</t>
  </si>
  <si>
    <t>DexCom Inc. Common Stock</t>
  </si>
  <si>
    <t>LULU</t>
  </si>
  <si>
    <t>lululemon athletica inc. Common Stock</t>
  </si>
  <si>
    <t>MRVL</t>
  </si>
  <si>
    <t>Marvell Technology Inc. Common Stock</t>
  </si>
  <si>
    <t>DDOG</t>
  </si>
  <si>
    <t>Datadog Inc. Class A Common Stock</t>
  </si>
  <si>
    <t>ILMN</t>
  </si>
  <si>
    <t>Illumina Inc. Common Stock</t>
  </si>
  <si>
    <t>CRWD</t>
  </si>
  <si>
    <t>CrowdStrike Holdings Inc. Class A Common Stock</t>
  </si>
  <si>
    <t>NXPI</t>
  </si>
  <si>
    <t>NXP Semiconductors N.V. Common Stock</t>
  </si>
  <si>
    <t>FTNT</t>
  </si>
  <si>
    <t>Fortinet Inc. Common Stock</t>
  </si>
  <si>
    <t>IDXX</t>
  </si>
  <si>
    <t>IDEXX Laboratories Inc. Common Stock</t>
  </si>
  <si>
    <t>XLNX</t>
  </si>
  <si>
    <t>Xilinx Inc. Common Stock</t>
  </si>
  <si>
    <t>SNPS</t>
  </si>
  <si>
    <t>Synopsys Inc. Common Stock</t>
  </si>
  <si>
    <t>ALGN</t>
  </si>
  <si>
    <t>Align Technology Inc. Common Stock</t>
  </si>
  <si>
    <t>BIDU</t>
  </si>
  <si>
    <t>Baidu Inc. ADS</t>
  </si>
  <si>
    <t>EXC</t>
  </si>
  <si>
    <t>Exelon Corporation Common Stock</t>
  </si>
  <si>
    <t>CDNS</t>
  </si>
  <si>
    <t>Cadence Design Systems Inc. Common Stock</t>
  </si>
  <si>
    <t>PANW</t>
  </si>
  <si>
    <t>Palo Alto Networks Inc. Common Stock</t>
  </si>
  <si>
    <t>DOCU</t>
  </si>
  <si>
    <t>DocuSign Inc. Common Stock</t>
  </si>
  <si>
    <t>TTD</t>
  </si>
  <si>
    <t>The Trade Desk Inc. Class A Common Stock</t>
  </si>
  <si>
    <t>ZS</t>
  </si>
  <si>
    <t>Zscaler Inc. Common Stock</t>
  </si>
  <si>
    <t>MAR</t>
  </si>
  <si>
    <t>Marriott International Class A Common Stock</t>
  </si>
  <si>
    <t>KDP</t>
  </si>
  <si>
    <t>Keurig Dr Pepper Inc. Common Stock</t>
  </si>
  <si>
    <t>ATVI</t>
  </si>
  <si>
    <t>Activision Blizzard Inc. Common Stock</t>
  </si>
  <si>
    <t>MNST</t>
  </si>
  <si>
    <t>Monster Beverage Corporation</t>
  </si>
  <si>
    <t>TROW</t>
  </si>
  <si>
    <t>T. Rowe Price Group Inc. Common Stock</t>
  </si>
  <si>
    <t>EBAY</t>
  </si>
  <si>
    <t>eBay Inc. Common Stock</t>
  </si>
  <si>
    <t>VRTX</t>
  </si>
  <si>
    <t>Vertex Pharmaceuticals Incorporated Common Stock</t>
  </si>
  <si>
    <t>CTAS</t>
  </si>
  <si>
    <t>Cintas Corporation Common Stock</t>
  </si>
  <si>
    <t>MCHP</t>
  </si>
  <si>
    <t>Microchip Technology Incorporated Common Stock</t>
  </si>
  <si>
    <t>PAYX</t>
  </si>
  <si>
    <t>Paychex Inc. Common Stock</t>
  </si>
  <si>
    <t>KHC</t>
  </si>
  <si>
    <t>The Kraft Heinz Company Common Stock</t>
  </si>
  <si>
    <t>CTSH</t>
  </si>
  <si>
    <t>Cognizant Technology Solutions Corporation Class A Common Stock</t>
  </si>
  <si>
    <t>ORLY</t>
  </si>
  <si>
    <t>O'Reilly Automotive Inc. Common Stock</t>
  </si>
  <si>
    <t>SIVB</t>
  </si>
  <si>
    <t>SVB Financial Group Common Stock</t>
  </si>
  <si>
    <t>VOD</t>
  </si>
  <si>
    <t>Vodafone Group Plc American Depositary Shares</t>
  </si>
  <si>
    <t>AEP</t>
  </si>
  <si>
    <t>American Electric Power Company Inc. Common Stock</t>
  </si>
  <si>
    <t>WBA</t>
  </si>
  <si>
    <t>Walgreens Boots Alliance Inc. Common Stock</t>
  </si>
  <si>
    <t>ODFL</t>
  </si>
  <si>
    <t>Old Dominion Freight Line Inc. Common Stock</t>
  </si>
  <si>
    <t>ROST</t>
  </si>
  <si>
    <t>Ross Stores Inc. Common Stock</t>
  </si>
  <si>
    <t>MTCH</t>
  </si>
  <si>
    <t>Match Group Inc. Common Stock</t>
  </si>
  <si>
    <t>AFRM</t>
  </si>
  <si>
    <t>Affirm Holdings Inc. Class A Common Stock</t>
  </si>
  <si>
    <t>BIIB</t>
  </si>
  <si>
    <t>Biogen Inc. Common Stock</t>
  </si>
  <si>
    <t>MDB</t>
  </si>
  <si>
    <t>MongoDB Inc. Class A Common Stock</t>
  </si>
  <si>
    <t>SBAC</t>
  </si>
  <si>
    <t>SBA Communications Corporation Class A Common Stock</t>
  </si>
  <si>
    <t>EA</t>
  </si>
  <si>
    <t>Electronic Arts Inc. Common Stock</t>
  </si>
  <si>
    <t>APP</t>
  </si>
  <si>
    <t>Applovin Corporation Class A Common Stock</t>
  </si>
  <si>
    <t>ETSY</t>
  </si>
  <si>
    <t>Etsy Inc. Common Stock</t>
  </si>
  <si>
    <t>OKTA</t>
  </si>
  <si>
    <t>Okta Inc. Class A Common Stock</t>
  </si>
  <si>
    <t>VRSK</t>
  </si>
  <si>
    <t>Verisk Analytics Inc. Common Stock</t>
  </si>
  <si>
    <t>ERIC</t>
  </si>
  <si>
    <t>Ericsson American Depositary Shares</t>
  </si>
  <si>
    <t>CPRT</t>
  </si>
  <si>
    <t>Copart Inc. (DE) Common Stock</t>
  </si>
  <si>
    <t>ENPH</t>
  </si>
  <si>
    <t>Enphase Energy Inc. Common Stock</t>
  </si>
  <si>
    <t>ZI</t>
  </si>
  <si>
    <t>ZoomInfo Technologies Inc Class A Common Stock</t>
  </si>
  <si>
    <t>ANSS</t>
  </si>
  <si>
    <t>ANSYS Inc. Common Stock</t>
  </si>
  <si>
    <t>FAST</t>
  </si>
  <si>
    <t>Fastenal Company Common Stock</t>
  </si>
  <si>
    <t>XEL</t>
  </si>
  <si>
    <t>Xcel Energy Inc. Common Stock</t>
  </si>
  <si>
    <t>NDAQ</t>
  </si>
  <si>
    <t>Nasdaq Inc. Common Stock</t>
  </si>
  <si>
    <t>BGNE</t>
  </si>
  <si>
    <t>BeiGene Ltd. American Depositary Shares</t>
  </si>
  <si>
    <t>SGEN</t>
  </si>
  <si>
    <t>Seagen Inc. Common Stock</t>
  </si>
  <si>
    <t>GFS</t>
  </si>
  <si>
    <t>GlobalFoundries Inc. Ordinary Shares</t>
  </si>
  <si>
    <t>CSGP</t>
  </si>
  <si>
    <t>CoStar Group Inc. Common Stock</t>
  </si>
  <si>
    <t>ZBRA</t>
  </si>
  <si>
    <t>Zebra Technologies Corporation Class A Common Stock</t>
  </si>
  <si>
    <t>LI</t>
  </si>
  <si>
    <t>Li Auto Inc. American Depositary Shares</t>
  </si>
  <si>
    <t>ROKU</t>
  </si>
  <si>
    <t>Roku Inc. Class A Common Stock</t>
  </si>
  <si>
    <t>DLTR</t>
  </si>
  <si>
    <t>Dollar Tree Inc. Common Stock</t>
  </si>
  <si>
    <t>PCAR</t>
  </si>
  <si>
    <t>PACCAR Inc. Common Stock</t>
  </si>
  <si>
    <t>FITB</t>
  </si>
  <si>
    <t>Fifth Third Bancorp Common Stock</t>
  </si>
  <si>
    <t>LBRDK</t>
  </si>
  <si>
    <t>Liberty Broadband Corporation Class C Common Stock</t>
  </si>
  <si>
    <t>Willis Towers Watson Public Limited Company Ordinary Shares</t>
  </si>
  <si>
    <t>LBRDA</t>
  </si>
  <si>
    <t>Liberty Broadband Corporation Class A Common Stock</t>
  </si>
  <si>
    <t>YNDX</t>
  </si>
  <si>
    <t>Yandex N.V. Class A Ordinary Shares</t>
  </si>
  <si>
    <t>GRMN</t>
  </si>
  <si>
    <t>Garmin Ltd. Common Stock (Switzerland)</t>
  </si>
  <si>
    <t>ON</t>
  </si>
  <si>
    <t>ON Semiconductor Corporation Common Stock</t>
  </si>
  <si>
    <t>VRSN</t>
  </si>
  <si>
    <t>VeriSign Inc. Common Stock</t>
  </si>
  <si>
    <t>GMAB</t>
  </si>
  <si>
    <t>Genmab A/S ADS</t>
  </si>
  <si>
    <t>CDW</t>
  </si>
  <si>
    <t>CDW Corporation Common Stock</t>
  </si>
  <si>
    <t>EXPE</t>
  </si>
  <si>
    <t>Expedia Group Inc. Common Stock</t>
  </si>
  <si>
    <t>SWKS</t>
  </si>
  <si>
    <t>Skyworks Solutions Inc. Common Stock</t>
  </si>
  <si>
    <t>MPWR</t>
  </si>
  <si>
    <t>Monolithic Power Systems Inc. Common Stock</t>
  </si>
  <si>
    <t>TSCO</t>
  </si>
  <si>
    <t>Tractor Supply Company Common Stock</t>
  </si>
  <si>
    <t>BILI</t>
  </si>
  <si>
    <t>Bilibili Inc. American Depositary Shares</t>
  </si>
  <si>
    <t>PLUG</t>
  </si>
  <si>
    <t>Plug Power Inc. Common Stock</t>
  </si>
  <si>
    <t>NTRS</t>
  </si>
  <si>
    <t>Northern Trust Corporation Common Stock</t>
  </si>
  <si>
    <t>HOOD</t>
  </si>
  <si>
    <t>Robinhood Markets Inc. Class A Common Stock</t>
  </si>
  <si>
    <t>SIRI</t>
  </si>
  <si>
    <t>Sirius XM Holdings Inc. Common Stock</t>
  </si>
  <si>
    <t>TER</t>
  </si>
  <si>
    <t>Teradyne Inc. Common Stock</t>
  </si>
  <si>
    <t>HZNP</t>
  </si>
  <si>
    <t>Horizon Therapeutics Public Limited Company Ordinary Shares</t>
  </si>
  <si>
    <t>RYAAY</t>
  </si>
  <si>
    <t>Ryanair Holdings plc American Depositary Shares</t>
  </si>
  <si>
    <t>VIACA</t>
  </si>
  <si>
    <t>ViacomCBS Inc. Class A Common Stock</t>
  </si>
  <si>
    <t>CCEP</t>
  </si>
  <si>
    <t>Coca-Cola Europacific Partners plc Ordinary Shares</t>
  </si>
  <si>
    <t>ICLR</t>
  </si>
  <si>
    <t>ICON plc Ordinary Shares</t>
  </si>
  <si>
    <t>HBAN</t>
  </si>
  <si>
    <t>Huntington Bancshares Incorporated Common Stock</t>
  </si>
  <si>
    <t>POOL</t>
  </si>
  <si>
    <t>Pool Corporation Common Stock</t>
  </si>
  <si>
    <t>TW</t>
  </si>
  <si>
    <t>Tradeweb Markets Inc. Class A Common Stock</t>
  </si>
  <si>
    <t>STX</t>
  </si>
  <si>
    <t>Seagate Technology Holdings PLC Ordinary Shares (Ireland)</t>
  </si>
  <si>
    <t>TRMB</t>
  </si>
  <si>
    <t>Trimble Inc. Common Stock</t>
  </si>
  <si>
    <t>WMG</t>
  </si>
  <si>
    <t>Warner Music Group Corp. Class A Common Stock</t>
  </si>
  <si>
    <t>FOXA</t>
  </si>
  <si>
    <t>Fox Corporation Class A Common Stock</t>
  </si>
  <si>
    <t>ULTA</t>
  </si>
  <si>
    <t>Ulta Beauty Inc. Common Stock</t>
  </si>
  <si>
    <t>EXPD</t>
  </si>
  <si>
    <t>Expeditors International of Washington Inc. Common Stock</t>
  </si>
  <si>
    <t>VIAC</t>
  </si>
  <si>
    <t>ViacomCBS Inc. Class B Common Stock</t>
  </si>
  <si>
    <t>ALNY</t>
  </si>
  <si>
    <t>Alnylam Pharmaceuticals Inc. Common Stock</t>
  </si>
  <si>
    <t>CERN</t>
  </si>
  <si>
    <t>Cerner Corporation Common Stock</t>
  </si>
  <si>
    <t>SPLK</t>
  </si>
  <si>
    <t>Splunk Inc. Common Stock</t>
  </si>
  <si>
    <t>CFLT</t>
  </si>
  <si>
    <t>Confluent Inc. Class A Common Stock</t>
  </si>
  <si>
    <t>CG</t>
  </si>
  <si>
    <t>The Carlyle Group Inc. Common Stock</t>
  </si>
  <si>
    <t>ENTG</t>
  </si>
  <si>
    <t>Entegris Inc. Common Stock</t>
  </si>
  <si>
    <t>PODD</t>
  </si>
  <si>
    <t>Insulet Corporation Common Stock</t>
  </si>
  <si>
    <t>FOX</t>
  </si>
  <si>
    <t>Fox Corporation Class B Common Stock</t>
  </si>
  <si>
    <t>CZR</t>
  </si>
  <si>
    <t>Caesars Entertainment Inc. Common Stock</t>
  </si>
  <si>
    <t>JBHT</t>
  </si>
  <si>
    <t>J.B. Hunt Transport Services Inc. Common Stock</t>
  </si>
  <si>
    <t>SSNC</t>
  </si>
  <si>
    <t>SS&amp;C Technologies Holdings Inc. Common Stock</t>
  </si>
  <si>
    <t>XM</t>
  </si>
  <si>
    <t>Qualtrics International Inc. Class A Common Stock</t>
  </si>
  <si>
    <t>DISCB</t>
  </si>
  <si>
    <t>Discovery Inc. Series B Common Stock</t>
  </si>
  <si>
    <t>SBNY</t>
  </si>
  <si>
    <t>Signature Bank Common Stock</t>
  </si>
  <si>
    <t>TECH</t>
  </si>
  <si>
    <t>Bio-Techne Corp Common Stock</t>
  </si>
  <si>
    <t>TTWO</t>
  </si>
  <si>
    <t>Take-Two Interactive Software Inc. Common Stock</t>
  </si>
  <si>
    <t>LSXMB</t>
  </si>
  <si>
    <t>Liberty Media Corporation Series B Liberty SiriusXM Common Stock</t>
  </si>
  <si>
    <t>NTAP</t>
  </si>
  <si>
    <t>NetApp Inc. Common Stock</t>
  </si>
  <si>
    <t>SEDG</t>
  </si>
  <si>
    <t>SolarEdge Technologies Inc. Common Stock</t>
  </si>
  <si>
    <t>CINF</t>
  </si>
  <si>
    <t>Cincinnati Financial Corporation Common Stock</t>
  </si>
  <si>
    <t>HOLX</t>
  </si>
  <si>
    <t>Hologic Inc. Common Stock</t>
  </si>
  <si>
    <t>PFG</t>
  </si>
  <si>
    <t>Principal Financial Group Inc Common Stock</t>
  </si>
  <si>
    <t>FANG</t>
  </si>
  <si>
    <t>Diamondback Energy Inc. Commmon Stock</t>
  </si>
  <si>
    <t>TCOM</t>
  </si>
  <si>
    <t>Trip.com Group Limited American Depositary Shares</t>
  </si>
  <si>
    <t>NICE</t>
  </si>
  <si>
    <t>NICE Ltd American Depositary Shares</t>
  </si>
  <si>
    <t>OLPX</t>
  </si>
  <si>
    <t>Olaplex Holdings Inc. Common Stock</t>
  </si>
  <si>
    <t>AKAM</t>
  </si>
  <si>
    <t>Akamai Technologies Inc. Common Stock</t>
  </si>
  <si>
    <t>RPRX</t>
  </si>
  <si>
    <t>DISH</t>
  </si>
  <si>
    <t>DISH Network Corporation Class A Common Stock</t>
  </si>
  <si>
    <t>WDC</t>
  </si>
  <si>
    <t>Western Digital Corporation Common Stock</t>
  </si>
  <si>
    <t>NUAN</t>
  </si>
  <si>
    <t>Nuance Communications Inc. Common Stock</t>
  </si>
  <si>
    <t>LSXMA</t>
  </si>
  <si>
    <t>Liberty Media Corporation Series A Liberty SiriusXM Common Stock</t>
  </si>
  <si>
    <t>LSXMK</t>
  </si>
  <si>
    <t>Liberty Media Corporation Series C Liberty SiriusXM Common Stock</t>
  </si>
  <si>
    <t>QRVO</t>
  </si>
  <si>
    <t>Qorvo Inc. Common Stock</t>
  </si>
  <si>
    <t>LKQ</t>
  </si>
  <si>
    <t>LKQ Corporation Common Stock</t>
  </si>
  <si>
    <t>BMRN</t>
  </si>
  <si>
    <t>BioMarin Pharmaceutical Inc. Common Stock</t>
  </si>
  <si>
    <t>TXG</t>
  </si>
  <si>
    <t>10x Genomics Inc. Class A Common Stock</t>
  </si>
  <si>
    <t>MASI</t>
  </si>
  <si>
    <t>Masimo Corporation Common Stock</t>
  </si>
  <si>
    <t>XP</t>
  </si>
  <si>
    <t>XP Inc. Class A Common Stock</t>
  </si>
  <si>
    <t>SOFI</t>
  </si>
  <si>
    <t>ACGL</t>
  </si>
  <si>
    <t>Arch Capital Group Ltd. Common Stock</t>
  </si>
  <si>
    <t>CAR</t>
  </si>
  <si>
    <t>Avis Budget Group Inc. Common Stock</t>
  </si>
  <si>
    <t>LYFT</t>
  </si>
  <si>
    <t>Lyft Inc. Class A Common Stock</t>
  </si>
  <si>
    <t>LBTYB</t>
  </si>
  <si>
    <t>Liberty Global plc Class B Ordinary Shares</t>
  </si>
  <si>
    <t>GDRX</t>
  </si>
  <si>
    <t>GoodRx Holdings Inc. Class A Common Stock</t>
  </si>
  <si>
    <t>GTLB</t>
  </si>
  <si>
    <t>GitLab Inc. Class A Common Stock</t>
  </si>
  <si>
    <t>COUP</t>
  </si>
  <si>
    <t>Coupa Software Incorporated Common Stock</t>
  </si>
  <si>
    <t>RGEN</t>
  </si>
  <si>
    <t>Repligen Corporation Common Stock</t>
  </si>
  <si>
    <t>VTRS</t>
  </si>
  <si>
    <t>Viatris Inc. Common Stock</t>
  </si>
  <si>
    <t>BSY</t>
  </si>
  <si>
    <t>Bentley Systems Incorporated Class B Common Stock</t>
  </si>
  <si>
    <t>HTHT</t>
  </si>
  <si>
    <t>Huazhu Group Limited American Depositary Shares</t>
  </si>
  <si>
    <t>ABMD</t>
  </si>
  <si>
    <t>ABIOMED Inc. Common Stock</t>
  </si>
  <si>
    <t>NDSN</t>
  </si>
  <si>
    <t>Nordson Corporation Common Stock</t>
  </si>
  <si>
    <t>CHKP</t>
  </si>
  <si>
    <t>Check Point Software Technologies Ltd. Ordinary Shares</t>
  </si>
  <si>
    <t>LBTYA</t>
  </si>
  <si>
    <t>Liberty Global plc Class A Ordinary Shares</t>
  </si>
  <si>
    <t>LBTYK</t>
  </si>
  <si>
    <t>Liberty Global plc Class C Ordinary Shares</t>
  </si>
  <si>
    <t>PCTY</t>
  </si>
  <si>
    <t>Paylocity Holding Corporation Common Stock</t>
  </si>
  <si>
    <t>UAL</t>
  </si>
  <si>
    <t>United Airlines Holdings Inc. Common Stock</t>
  </si>
  <si>
    <t>ARGX</t>
  </si>
  <si>
    <t>argenx SE American Depositary Shares</t>
  </si>
  <si>
    <t>UHAL</t>
  </si>
  <si>
    <t>Amerco Common Stock</t>
  </si>
  <si>
    <t>BZ</t>
  </si>
  <si>
    <t>KANZHUN LIMITED American Depository Shares</t>
  </si>
  <si>
    <t>EXAS</t>
  </si>
  <si>
    <t>Exact Sciences Corporation Common Stock</t>
  </si>
  <si>
    <t>NLOK</t>
  </si>
  <si>
    <t>NortonLifeLock Inc. Common Stock</t>
  </si>
  <si>
    <t>NVAX</t>
  </si>
  <si>
    <t>ZG</t>
  </si>
  <si>
    <t>Zillow Group Inc. Class A Common Stock</t>
  </si>
  <si>
    <t>PTON</t>
  </si>
  <si>
    <t>Peloton Interactive Inc. Class A Common Stock</t>
  </si>
  <si>
    <t>Z</t>
  </si>
  <si>
    <t>Zillow Group Inc. Class C Capital Stock</t>
  </si>
  <si>
    <t>INCY</t>
  </si>
  <si>
    <t>Incyte Corp. Common Stock</t>
  </si>
  <si>
    <t>LNT</t>
  </si>
  <si>
    <t>Alliant Energy Corporation Common Stock</t>
  </si>
  <si>
    <t>OTEX</t>
  </si>
  <si>
    <t>Open Text Corporation Common Shares</t>
  </si>
  <si>
    <t>CGNX</t>
  </si>
  <si>
    <t>Cognex Corporation Common Stock</t>
  </si>
  <si>
    <t>FFIV</t>
  </si>
  <si>
    <t>F5 Inc. Common Stock</t>
  </si>
  <si>
    <t>IEP</t>
  </si>
  <si>
    <t>Icahn Enterprises L.P. Common Stock</t>
  </si>
  <si>
    <t>HAS</t>
  </si>
  <si>
    <t>Hasbro Inc. Common Stock</t>
  </si>
  <si>
    <t>MORN</t>
  </si>
  <si>
    <t>Morningstar Inc. Common Stock</t>
  </si>
  <si>
    <t>FWONK</t>
  </si>
  <si>
    <t>Liberty Media Corporation Series C Liberty Formula One Common Stock</t>
  </si>
  <si>
    <t>PTC</t>
  </si>
  <si>
    <t>PTC Inc. Common Stock</t>
  </si>
  <si>
    <t>LOGI</t>
  </si>
  <si>
    <t>Logitech International S.A. Ordinary Shares</t>
  </si>
  <si>
    <t>MKTX</t>
  </si>
  <si>
    <t>MarketAxess Holdings Inc. Common Stock</t>
  </si>
  <si>
    <t>LPLA</t>
  </si>
  <si>
    <t>LPL Financial Holdings Inc. Common Stock</t>
  </si>
  <si>
    <t>NWS</t>
  </si>
  <si>
    <t>News Corporation Class B Common Stock</t>
  </si>
  <si>
    <t>NWSA</t>
  </si>
  <si>
    <t>News Corporation Class A Common Stock</t>
  </si>
  <si>
    <t>FWONA</t>
  </si>
  <si>
    <t>Liberty Media Corporation Series A Liberty Formula One Common Stock</t>
  </si>
  <si>
    <t>DISCA</t>
  </si>
  <si>
    <t>Discovery Inc. Series A Common Stock</t>
  </si>
  <si>
    <t>BRKR</t>
  </si>
  <si>
    <t>Bruker Corporation Common Stock</t>
  </si>
  <si>
    <t>REG</t>
  </si>
  <si>
    <t>Regency Centers Corporation Common Stock</t>
  </si>
  <si>
    <t>AAL</t>
  </si>
  <si>
    <t>American Airlines Group Inc. Common Stock</t>
  </si>
  <si>
    <t>CHRW</t>
  </si>
  <si>
    <t>C.H. Robinson Worldwide Inc. Common Stock</t>
  </si>
  <si>
    <t>DISCK</t>
  </si>
  <si>
    <t>Discovery Inc. Series C Common Stock</t>
  </si>
  <si>
    <t>TSM</t>
  </si>
  <si>
    <t>Taiwan Semiconductor Manufacturing Company Ltd.</t>
  </si>
  <si>
    <t>JPM</t>
  </si>
  <si>
    <t>JP Morgan Chase &amp; Co. Common Stock</t>
  </si>
  <si>
    <t>V</t>
  </si>
  <si>
    <t>Visa Inc.</t>
  </si>
  <si>
    <t>HD</t>
  </si>
  <si>
    <t>Home Depot Inc. (The) Common Stock</t>
  </si>
  <si>
    <t>JNJ</t>
  </si>
  <si>
    <t>Johnson &amp; Johnson Common Stock</t>
  </si>
  <si>
    <t>UNH</t>
  </si>
  <si>
    <t>UnitedHealth Group Incorporated Common Stock (DE)</t>
  </si>
  <si>
    <t>WMT</t>
  </si>
  <si>
    <t>Walmart Inc. Common Stock</t>
  </si>
  <si>
    <t>BAC</t>
  </si>
  <si>
    <t>Bank of America Corporation Common Stock</t>
  </si>
  <si>
    <t>BABA</t>
  </si>
  <si>
    <t>Alibaba Group Holding Limited American Depositary Shares each representing eight Ordinary share</t>
  </si>
  <si>
    <t>PG</t>
  </si>
  <si>
    <t>Procter &amp; Gamble Company (The) Common Stock</t>
  </si>
  <si>
    <t>MA</t>
  </si>
  <si>
    <t>Mastercard Incorporated Common Stock</t>
  </si>
  <si>
    <t>CRM</t>
  </si>
  <si>
    <t>Salesforce.com Inc Common Stock</t>
  </si>
  <si>
    <t>PFE</t>
  </si>
  <si>
    <t>Pfizer Inc. Common Stock</t>
  </si>
  <si>
    <t>DIS</t>
  </si>
  <si>
    <t>Walt Disney Company (The) Common Stock</t>
  </si>
  <si>
    <t>NKE</t>
  </si>
  <si>
    <t>Nike Inc. Common Stock</t>
  </si>
  <si>
    <t>NVO</t>
  </si>
  <si>
    <t>Novo Nordisk A/S Common Stock</t>
  </si>
  <si>
    <t>TM</t>
  </si>
  <si>
    <t>Toyota Motor Corporation Common Stock</t>
  </si>
  <si>
    <t>ORCL</t>
  </si>
  <si>
    <t>Oracle Corporation Common Stock</t>
  </si>
  <si>
    <t>XOM</t>
  </si>
  <si>
    <t>Exxon Mobil Corporation Common Stock</t>
  </si>
  <si>
    <t>TMO</t>
  </si>
  <si>
    <t>Thermo Fisher Scientific Inc Common Stock</t>
  </si>
  <si>
    <t>LLY</t>
  </si>
  <si>
    <t>Eli Lilly and Company Common Stock</t>
  </si>
  <si>
    <t>KO</t>
  </si>
  <si>
    <t>Coca-Cola Company (The) Common Stock</t>
  </si>
  <si>
    <t>ACN</t>
  </si>
  <si>
    <t>Accenture plc Class A Ordinary Shares (Ireland)</t>
  </si>
  <si>
    <t>ABT</t>
  </si>
  <si>
    <t>Abbott Laboratories Common Stock</t>
  </si>
  <si>
    <t>DHR</t>
  </si>
  <si>
    <t>Danaher Corporation Common Stock</t>
  </si>
  <si>
    <t>CVX</t>
  </si>
  <si>
    <t>Chevron Corporation Common Stock</t>
  </si>
  <si>
    <t>SHOP</t>
  </si>
  <si>
    <t>Shopify Inc. Class A Subordinate Voting Shares</t>
  </si>
  <si>
    <t>ABBV</t>
  </si>
  <si>
    <t>AbbVie Inc. Common Stock</t>
  </si>
  <si>
    <t>MRK</t>
  </si>
  <si>
    <t>Merck &amp; Company Inc. Common Stock (new)</t>
  </si>
  <si>
    <t>WFC</t>
  </si>
  <si>
    <t>Wells Fargo &amp; Company Common Stock</t>
  </si>
  <si>
    <t>MCD</t>
  </si>
  <si>
    <t>McDonald's Corporation Common Stock</t>
  </si>
  <si>
    <t>NVS</t>
  </si>
  <si>
    <t>Novartis AG Common Stock</t>
  </si>
  <si>
    <t>UPS</t>
  </si>
  <si>
    <t>United Parcel Service Inc. Common Stock</t>
  </si>
  <si>
    <t>MS</t>
  </si>
  <si>
    <t>Morgan Stanley Common Stock</t>
  </si>
  <si>
    <t>LOW</t>
  </si>
  <si>
    <t>Lowe's Companies Inc. Common Stock</t>
  </si>
  <si>
    <t>NEE</t>
  </si>
  <si>
    <t>NextEra Energy Inc. Common Stock</t>
  </si>
  <si>
    <t>SE</t>
  </si>
  <si>
    <t>Sea Limited American Depositary Shares each representing one Class A Ordinary Share</t>
  </si>
  <si>
    <t>T</t>
  </si>
  <si>
    <t>AT&amp;T Inc.</t>
  </si>
  <si>
    <t>LIN</t>
  </si>
  <si>
    <t>Linde plc Ordinary Share</t>
  </si>
  <si>
    <t>SAP</t>
  </si>
  <si>
    <t>ANET</t>
  </si>
  <si>
    <t>Arista Networks Inc. Common Stock</t>
  </si>
  <si>
    <t>MDT</t>
  </si>
  <si>
    <t>Medtronic plc. Ordinary Shares</t>
  </si>
  <si>
    <t>SONY</t>
  </si>
  <si>
    <t>UNP</t>
  </si>
  <si>
    <t>Union Pacific Corporation Common Stock</t>
  </si>
  <si>
    <t>SCHW</t>
  </si>
  <si>
    <t>Charles Schwab Corporation (The) Common Stock</t>
  </si>
  <si>
    <t>RY</t>
  </si>
  <si>
    <t>Royal Bank Of Canada Common Stock</t>
  </si>
  <si>
    <t>PM</t>
  </si>
  <si>
    <t>Philip Morris International Inc Common Stock</t>
  </si>
  <si>
    <t>BLK</t>
  </si>
  <si>
    <t>BlackRock Inc. Common Stock</t>
  </si>
  <si>
    <t>NOW</t>
  </si>
  <si>
    <t>ServiceNow Inc. Common Stock</t>
  </si>
  <si>
    <t>AXP</t>
  </si>
  <si>
    <t>American Express Company Common Stock</t>
  </si>
  <si>
    <t>BHP</t>
  </si>
  <si>
    <t>BHP Group Limited American Depositary Shares (Each representing two Ordinary Shares)</t>
  </si>
  <si>
    <t>HDB</t>
  </si>
  <si>
    <t>HDFC Bank Limited Common Stock</t>
  </si>
  <si>
    <t>C</t>
  </si>
  <si>
    <t>Citigroup Inc. Common Stock</t>
  </si>
  <si>
    <t>TD</t>
  </si>
  <si>
    <t>Toronto Dominion Bank (The) Common Stock</t>
  </si>
  <si>
    <t>UL</t>
  </si>
  <si>
    <t>Unilever PLC Common Stock</t>
  </si>
  <si>
    <t>GS</t>
  </si>
  <si>
    <t>Goldman Sachs Group Inc. (The) Common Stock</t>
  </si>
  <si>
    <t>BMY</t>
  </si>
  <si>
    <t>Bristol-Myers Squibb Company Common Stock</t>
  </si>
  <si>
    <t>RTX</t>
  </si>
  <si>
    <t>Raytheon Technologies Corporation Common Stock</t>
  </si>
  <si>
    <t>EL</t>
  </si>
  <si>
    <t>Estee Lauder Companies Inc. (The) Common Stock</t>
  </si>
  <si>
    <t>BA</t>
  </si>
  <si>
    <t>Boeing Company (The) Common Stock</t>
  </si>
  <si>
    <t>TTE</t>
  </si>
  <si>
    <t>TotalEnergies SE</t>
  </si>
  <si>
    <t>CVS</t>
  </si>
  <si>
    <t>CVS Health Corporation Common Stock</t>
  </si>
  <si>
    <t>DEO</t>
  </si>
  <si>
    <t>Diageo plc Common Stock</t>
  </si>
  <si>
    <t>TGT</t>
  </si>
  <si>
    <t>Target Corporation Common Stock</t>
  </si>
  <si>
    <t>AMT</t>
  </si>
  <si>
    <t>American Tower Corporation (REIT) Common Stock</t>
  </si>
  <si>
    <t>HSBC</t>
  </si>
  <si>
    <t>HSBC Holdings plc. Common Stock</t>
  </si>
  <si>
    <t>SNOW</t>
  </si>
  <si>
    <t>Snowflake Inc. Class A Common Stock</t>
  </si>
  <si>
    <t>PLD</t>
  </si>
  <si>
    <t>Prologis Inc. Common Stock</t>
  </si>
  <si>
    <t>SPGI</t>
  </si>
  <si>
    <t>S&amp;P Global Inc. Common Stock</t>
  </si>
  <si>
    <t>GE</t>
  </si>
  <si>
    <t>General Electric Company Common Stock</t>
  </si>
  <si>
    <t>CAT</t>
  </si>
  <si>
    <t>Caterpillar Inc. Common Stock</t>
  </si>
  <si>
    <t>DE</t>
  </si>
  <si>
    <t>Deere &amp; Company Common Stock</t>
  </si>
  <si>
    <t>ZTS</t>
  </si>
  <si>
    <t>Zoetis Inc. Class A Common Stock</t>
  </si>
  <si>
    <t>BX</t>
  </si>
  <si>
    <t>Blackstone Inc. Common Stock</t>
  </si>
  <si>
    <t>GSK</t>
  </si>
  <si>
    <t>GlaxoSmithKline PLC Common Stock</t>
  </si>
  <si>
    <t>SQ</t>
  </si>
  <si>
    <t>MMM</t>
  </si>
  <si>
    <t>3M Company Common Stock</t>
  </si>
  <si>
    <t>BUD</t>
  </si>
  <si>
    <t>Anheuser-Busch Inbev SA Sponsored ADR (Belgium)</t>
  </si>
  <si>
    <t>ANTM</t>
  </si>
  <si>
    <t>Anthem Inc. Common Stock</t>
  </si>
  <si>
    <t>SYK</t>
  </si>
  <si>
    <t>Stryker Corporation Common Stock</t>
  </si>
  <si>
    <t>INFY</t>
  </si>
  <si>
    <t>Infosys Limited American Depositary Shares</t>
  </si>
  <si>
    <t>RIO</t>
  </si>
  <si>
    <t>Rio Tinto Plc Common Stock</t>
  </si>
  <si>
    <t>LMT</t>
  </si>
  <si>
    <t>Lockheed Martin Corporation Common Stock</t>
  </si>
  <si>
    <t>BAM</t>
  </si>
  <si>
    <t>Brookfield Asset Management Inc. Common Stock</t>
  </si>
  <si>
    <t>COP</t>
  </si>
  <si>
    <t>ConocoPhillips Common Stock</t>
  </si>
  <si>
    <t>CNI</t>
  </si>
  <si>
    <t>Canadian National Railway Company Common Stock</t>
  </si>
  <si>
    <t>GM</t>
  </si>
  <si>
    <t>General Motors Company Common Stock</t>
  </si>
  <si>
    <t>SHW</t>
  </si>
  <si>
    <t>Sherwin-Williams Company (The) Common Stock</t>
  </si>
  <si>
    <t>BP</t>
  </si>
  <si>
    <t>BP p.l.c. Common Stock</t>
  </si>
  <si>
    <t>UBER</t>
  </si>
  <si>
    <t>Uber Technologies Inc. Common Stock</t>
  </si>
  <si>
    <t>MMC</t>
  </si>
  <si>
    <t>Marsh &amp; McLennan Companies Inc. Common Stock</t>
  </si>
  <si>
    <t>TJX</t>
  </si>
  <si>
    <t>TJX Companies Inc. (The) Common Stock</t>
  </si>
  <si>
    <t>USB</t>
  </si>
  <si>
    <t>U.S. Bancorp Common Stock</t>
  </si>
  <si>
    <t>IBM</t>
  </si>
  <si>
    <t>International Business Machines Corporation Common Stock</t>
  </si>
  <si>
    <t>PNC</t>
  </si>
  <si>
    <t>PNC Financial Services Group Inc. (The) Common Stock</t>
  </si>
  <si>
    <t>SNAP</t>
  </si>
  <si>
    <t>Snap Inc. Class A Common Stock</t>
  </si>
  <si>
    <t>CB</t>
  </si>
  <si>
    <t>PTR</t>
  </si>
  <si>
    <t>PetroChina Company Limited Common Stock</t>
  </si>
  <si>
    <t>TFC</t>
  </si>
  <si>
    <t>Truist Financial Corporation Common Stock</t>
  </si>
  <si>
    <t>ENB</t>
  </si>
  <si>
    <t>Enbridge Inc Common Stock</t>
  </si>
  <si>
    <t>EQNR</t>
  </si>
  <si>
    <t>Equinor ASA</t>
  </si>
  <si>
    <t>MO</t>
  </si>
  <si>
    <t>Altria Group Inc.</t>
  </si>
  <si>
    <t>CCI</t>
  </si>
  <si>
    <t>Crown Castle International Corp. (REIT) Common Stock</t>
  </si>
  <si>
    <t>BNS</t>
  </si>
  <si>
    <t>Bank Nova Scotia Halifax Pfd 3 Ordinary Shares</t>
  </si>
  <si>
    <t>BTI</t>
  </si>
  <si>
    <t>RBLX</t>
  </si>
  <si>
    <t>Roblox Corporation Class A Common Stock</t>
  </si>
  <si>
    <t>F</t>
  </si>
  <si>
    <t>Ford Motor Company Common Stock</t>
  </si>
  <si>
    <t>ITW</t>
  </si>
  <si>
    <t>Illinois Tool Works Inc. Common Stock</t>
  </si>
  <si>
    <t>DUK</t>
  </si>
  <si>
    <t>Duke Energy Corporation (Holding Company) Common Stock</t>
  </si>
  <si>
    <t>ICE</t>
  </si>
  <si>
    <t>Intercontinental Exchange Inc. Common Stock</t>
  </si>
  <si>
    <t>HCA</t>
  </si>
  <si>
    <t>HCA Healthcare Inc. Common Stock</t>
  </si>
  <si>
    <t>DASH</t>
  </si>
  <si>
    <t>DoorDash Inc. Class A Common Stock</t>
  </si>
  <si>
    <t>EW</t>
  </si>
  <si>
    <t>Edwards Lifesciences Corporation Common Stock</t>
  </si>
  <si>
    <t>MCO</t>
  </si>
  <si>
    <t>Moody's Corporation Common Stock</t>
  </si>
  <si>
    <t>MUFG</t>
  </si>
  <si>
    <t>Mitsubishi UFJ Financial Group Inc. Common Stock</t>
  </si>
  <si>
    <t>BDX</t>
  </si>
  <si>
    <t>Becton Dickinson and Company Common Stock</t>
  </si>
  <si>
    <t>ABB</t>
  </si>
  <si>
    <t>ABB Ltd Common Stock</t>
  </si>
  <si>
    <t>IBN</t>
  </si>
  <si>
    <t>ICICI Bank Limited Common Stock</t>
  </si>
  <si>
    <t>BMO</t>
  </si>
  <si>
    <t>Bank Of Montreal Common Stock</t>
  </si>
  <si>
    <t>CI</t>
  </si>
  <si>
    <t>Cigna Corporation Common Stock</t>
  </si>
  <si>
    <t>ETN</t>
  </si>
  <si>
    <t>Eaton Corporation PLC Ordinary Shares</t>
  </si>
  <si>
    <t>WM</t>
  </si>
  <si>
    <t>Waste Management Inc. Common Stock</t>
  </si>
  <si>
    <t>NET</t>
  </si>
  <si>
    <t>Cloudflare Inc. Class A Common Stock</t>
  </si>
  <si>
    <t>ECL</t>
  </si>
  <si>
    <t>Ecolab Inc. Common Stock</t>
  </si>
  <si>
    <t>RACE</t>
  </si>
  <si>
    <t>Ferrari N.V. Common Shares</t>
  </si>
  <si>
    <t>FIS</t>
  </si>
  <si>
    <t>Fidelity National Information Services Inc. Common Stock</t>
  </si>
  <si>
    <t>NSC</t>
  </si>
  <si>
    <t>Norfolk Southern Corporation Common Stock</t>
  </si>
  <si>
    <t>SO</t>
  </si>
  <si>
    <t>Southern Company (The) Common Stock</t>
  </si>
  <si>
    <t>APD</t>
  </si>
  <si>
    <t>Air Products and Chemicals Inc. Common Stock</t>
  </si>
  <si>
    <t>AON</t>
  </si>
  <si>
    <t>Aon plc Class A Ordinary Shares (Ireland)</t>
  </si>
  <si>
    <t>CL</t>
  </si>
  <si>
    <t>Colgate-Palmolive Company Common Stock</t>
  </si>
  <si>
    <t>FDX</t>
  </si>
  <si>
    <t>FedEx Corporation Common Stock</t>
  </si>
  <si>
    <t>COF</t>
  </si>
  <si>
    <t>Capital One Financial Corporation Common Stock</t>
  </si>
  <si>
    <t>PBR</t>
  </si>
  <si>
    <t>Petroleo Brasileiro S.A.- Petrobras Common Stock</t>
  </si>
  <si>
    <t>STLA</t>
  </si>
  <si>
    <t>Stellantis N.V. Common Shares</t>
  </si>
  <si>
    <t>NIO</t>
  </si>
  <si>
    <t>RELX</t>
  </si>
  <si>
    <t>RELX PLC PLC American Depositary Shares (Each representing One Ordinary Share)</t>
  </si>
  <si>
    <t>UBS</t>
  </si>
  <si>
    <t>UBS Group AG Registered Ordinary Shares</t>
  </si>
  <si>
    <t>D</t>
  </si>
  <si>
    <t>Dominion Energy Inc. Common Stock</t>
  </si>
  <si>
    <t>TRI</t>
  </si>
  <si>
    <t>Thomson Reuters Corp Ordinary Shares</t>
  </si>
  <si>
    <t>SAN</t>
  </si>
  <si>
    <t>Banco Santander S.A. Sponsored ADR (Spain)</t>
  </si>
  <si>
    <t>BSX</t>
  </si>
  <si>
    <t>Boston Scientific Corporation Common Stock</t>
  </si>
  <si>
    <t>PSA</t>
  </si>
  <si>
    <t>Public Storage Common Stock</t>
  </si>
  <si>
    <t>AMX</t>
  </si>
  <si>
    <t>America Movil S.A.B. de C.V. American Depository Receipt Series L</t>
  </si>
  <si>
    <t>VALE</t>
  </si>
  <si>
    <t>JCI</t>
  </si>
  <si>
    <t>Johnson Controls International plc Ordinary Share</t>
  </si>
  <si>
    <t>AMOV</t>
  </si>
  <si>
    <t>America Movil S.A.B. de C.V. Class A American Depositary Shares</t>
  </si>
  <si>
    <t>SNP</t>
  </si>
  <si>
    <t>China Petroleum &amp; Chemical Corporation Common Stock</t>
  </si>
  <si>
    <t>FCX</t>
  </si>
  <si>
    <t>Freeport-McMoRan Inc. Common Stock</t>
  </si>
  <si>
    <t>HUM</t>
  </si>
  <si>
    <t>Humana Inc. Common Stock</t>
  </si>
  <si>
    <t>ING</t>
  </si>
  <si>
    <t>ING Group N.V. Common Stock</t>
  </si>
  <si>
    <t>EMR</t>
  </si>
  <si>
    <t>Emerson Electric Company Common Stock</t>
  </si>
  <si>
    <t>NOC</t>
  </si>
  <si>
    <t>Northrop Grumman Corporation Common Stock</t>
  </si>
  <si>
    <t>GD</t>
  </si>
  <si>
    <t>General Dynamics Corporation Common Stock</t>
  </si>
  <si>
    <t>SPG</t>
  </si>
  <si>
    <t>Simon Property Group Inc. Common Stock</t>
  </si>
  <si>
    <t>U</t>
  </si>
  <si>
    <t>Unity Software Inc. Common Stock</t>
  </si>
  <si>
    <t>MSCI</t>
  </si>
  <si>
    <t>MSCI Inc Common Stock</t>
  </si>
  <si>
    <t>TEL</t>
  </si>
  <si>
    <t>TE Connectivity Ltd. New Switzerland Registered Shares</t>
  </si>
  <si>
    <t>PUK</t>
  </si>
  <si>
    <t>Prudential Public Limited Company Common Stock</t>
  </si>
  <si>
    <t>PGR</t>
  </si>
  <si>
    <t>Progressive Corporation (The) Common Stock</t>
  </si>
  <si>
    <t>ROP</t>
  </si>
  <si>
    <t>Roper Technologies Inc. Common Stock</t>
  </si>
  <si>
    <t>DG</t>
  </si>
  <si>
    <t>Dollar General Corporation Common Stock</t>
  </si>
  <si>
    <t>CM</t>
  </si>
  <si>
    <t>Canadian Imperial Bank of Commerce Common Stock</t>
  </si>
  <si>
    <t>INFO</t>
  </si>
  <si>
    <t>IHS Markit Ltd. Common Shares</t>
  </si>
  <si>
    <t>MET</t>
  </si>
  <si>
    <t>MetLife Inc. Common Stock</t>
  </si>
  <si>
    <t>IQV</t>
  </si>
  <si>
    <t>IQVIA Holdings Inc. Common Stock</t>
  </si>
  <si>
    <t>APH</t>
  </si>
  <si>
    <t>Amphenol Corporation Common Stock</t>
  </si>
  <si>
    <t>TWLO</t>
  </si>
  <si>
    <t>Twilio Inc. Class A Common Stock</t>
  </si>
  <si>
    <t>VMW</t>
  </si>
  <si>
    <t>Vmware Inc. Common stock Class A</t>
  </si>
  <si>
    <t>EOG</t>
  </si>
  <si>
    <t>EOG Resources Inc. Common Stock</t>
  </si>
  <si>
    <t>CP</t>
  </si>
  <si>
    <t>Canadian Pacific Railway Limited Common Stock</t>
  </si>
  <si>
    <t>HMC</t>
  </si>
  <si>
    <t>Honda Motor Company Ltd. Common Stock</t>
  </si>
  <si>
    <t>A</t>
  </si>
  <si>
    <t>Agilent Technologies Inc. Common Stock</t>
  </si>
  <si>
    <t>SPOT</t>
  </si>
  <si>
    <t>Spotify Technology S.A. Ordinary Shares</t>
  </si>
  <si>
    <t>CARR</t>
  </si>
  <si>
    <t>LFC</t>
  </si>
  <si>
    <t>China Life Insurance Company Limited American Depositary Shares</t>
  </si>
  <si>
    <t>CMG</t>
  </si>
  <si>
    <t>Chipotle Mexican Grill Inc. Common Stock</t>
  </si>
  <si>
    <t>WIT</t>
  </si>
  <si>
    <t>Wipro Limited Common Stock</t>
  </si>
  <si>
    <t>E</t>
  </si>
  <si>
    <t>ENI S.p.A. Common Stock</t>
  </si>
  <si>
    <t>ABEV</t>
  </si>
  <si>
    <t>Ambev S.A. American Depositary Shares (Each representing 1 Common Share)</t>
  </si>
  <si>
    <t>NGG</t>
  </si>
  <si>
    <t>National Grid Transco PLC National Grid PLC (NEW) American Depositary Shares</t>
  </si>
  <si>
    <t>APTV</t>
  </si>
  <si>
    <t>Aptiv PLC Ordinary Shares</t>
  </si>
  <si>
    <t>CPNG</t>
  </si>
  <si>
    <t>Coupang Inc. Class A Common Stock</t>
  </si>
  <si>
    <t>CNQ</t>
  </si>
  <si>
    <t>Canadian Natural Resources Limited Common Stock</t>
  </si>
  <si>
    <t>EPD</t>
  </si>
  <si>
    <t>Enterprise Products Partners L.P. Common Stock</t>
  </si>
  <si>
    <t>AIG</t>
  </si>
  <si>
    <t>American International Group Inc. New Common Stock</t>
  </si>
  <si>
    <t>BK</t>
  </si>
  <si>
    <t>The Bank of New York Mellon Corporation Common Stock</t>
  </si>
  <si>
    <t>DLR</t>
  </si>
  <si>
    <t>Digital Realty Trust Inc. Common Stock</t>
  </si>
  <si>
    <t>STM</t>
  </si>
  <si>
    <t>STMicroelectronics N.V. Common Stock</t>
  </si>
  <si>
    <t>VEEV</t>
  </si>
  <si>
    <t>Veeva Systems Inc. Class A Common Stock</t>
  </si>
  <si>
    <t>TRP</t>
  </si>
  <si>
    <t>TC Energy Corporation Common Stock</t>
  </si>
  <si>
    <t>TT</t>
  </si>
  <si>
    <t>Trane Technologies plc</t>
  </si>
  <si>
    <t>BCE</t>
  </si>
  <si>
    <t>BCE Inc. Common Stock</t>
  </si>
  <si>
    <t>SCCO</t>
  </si>
  <si>
    <t>Southern Copper Corporation Common Stock</t>
  </si>
  <si>
    <t>SMFG</t>
  </si>
  <si>
    <t>Sumitomo Mitsui Financial Group Inc Unsponsored American Depositary Shares (Japan)</t>
  </si>
  <si>
    <t>LYG</t>
  </si>
  <si>
    <t>Lloyds Banking Group Plc American Depositary Shares</t>
  </si>
  <si>
    <t>KKR</t>
  </si>
  <si>
    <t>KKR &amp; Co. Inc. Common Stock</t>
  </si>
  <si>
    <t>BSBR</t>
  </si>
  <si>
    <t>Banco Santander Brasil SA American Depositary Shares each representing one unit</t>
  </si>
  <si>
    <t>KMB</t>
  </si>
  <si>
    <t>Kimberly-Clark Corporation Common Stock</t>
  </si>
  <si>
    <t>NEM</t>
  </si>
  <si>
    <t>Newmont Corporation</t>
  </si>
  <si>
    <t>STZ</t>
  </si>
  <si>
    <t>Constellation Brands Inc. Common Stock</t>
  </si>
  <si>
    <t>TAK</t>
  </si>
  <si>
    <t>Takeda Pharmaceutical Company Limited American Depositary Shares (each representing 1/2 of a share of Common Stock)</t>
  </si>
  <si>
    <t>BCS</t>
  </si>
  <si>
    <t>Barclays PLC Common Stock</t>
  </si>
  <si>
    <t>RSG</t>
  </si>
  <si>
    <t>Republic Services Inc. Common Stock</t>
  </si>
  <si>
    <t>LHX</t>
  </si>
  <si>
    <t>L3Harris Technologies Inc. Common Stock</t>
  </si>
  <si>
    <t>PXD</t>
  </si>
  <si>
    <t>Pioneer Natural Resources Company Common Stock</t>
  </si>
  <si>
    <t>PLTR</t>
  </si>
  <si>
    <t>Palantir Technologies Inc. Class A Common Stock</t>
  </si>
  <si>
    <t>MSI</t>
  </si>
  <si>
    <t>Motorola Solutions Inc. Common Stock</t>
  </si>
  <si>
    <t>CNC</t>
  </si>
  <si>
    <t>Centene Corporation Common Stock</t>
  </si>
  <si>
    <t>DOW</t>
  </si>
  <si>
    <t>PH</t>
  </si>
  <si>
    <t>Parker-Hannifin Corporation Common Stock</t>
  </si>
  <si>
    <t>DELL</t>
  </si>
  <si>
    <t>SLB</t>
  </si>
  <si>
    <t>Schlumberger N.V. Common Stock</t>
  </si>
  <si>
    <t>DD</t>
  </si>
  <si>
    <t>DuPont de Nemours Inc. Common Stock</t>
  </si>
  <si>
    <t>BBVA</t>
  </si>
  <si>
    <t>Banco Bilbao Vizcaya Argentaria S.A. Common Stock</t>
  </si>
  <si>
    <t>ALC</t>
  </si>
  <si>
    <t>Alcon Inc. Ordinary Shares</t>
  </si>
  <si>
    <t>ROK</t>
  </si>
  <si>
    <t>Rockwell Automation Inc. Common Stock</t>
  </si>
  <si>
    <t>PRU</t>
  </si>
  <si>
    <t>Prudential Financial Inc. Common Stock</t>
  </si>
  <si>
    <t>HLT</t>
  </si>
  <si>
    <t>O</t>
  </si>
  <si>
    <t>Realty Income Corporation Common Stock</t>
  </si>
  <si>
    <t>XPEV</t>
  </si>
  <si>
    <t>XPeng Inc. American depositary shares each representing two Class A ordinary shares</t>
  </si>
  <si>
    <t>DIDI</t>
  </si>
  <si>
    <t>DiDi Global Inc. American Depositary Shares (each four representing one Class A Ordinary Share)</t>
  </si>
  <si>
    <t>BAX</t>
  </si>
  <si>
    <t>Baxter International Inc. Common Stock</t>
  </si>
  <si>
    <t>FRC</t>
  </si>
  <si>
    <t>FIRST REPUBLIC BANK Common Stock</t>
  </si>
  <si>
    <t>SRE</t>
  </si>
  <si>
    <t>DBA Sempra Common Stock</t>
  </si>
  <si>
    <t>AZO</t>
  </si>
  <si>
    <t>AutoZone Inc. Common Stock</t>
  </si>
  <si>
    <t>HUBS</t>
  </si>
  <si>
    <t>HubSpot Inc. Common Stock</t>
  </si>
  <si>
    <t>NTR</t>
  </si>
  <si>
    <t>Nutrien Ltd. Common Shares</t>
  </si>
  <si>
    <t>TWTR</t>
  </si>
  <si>
    <t>Twitter Inc. Common Stock</t>
  </si>
  <si>
    <t>ITUB</t>
  </si>
  <si>
    <t>Itau Unibanco Banco Holding SA American Depositary Shares (Each repstg 500 Preferred shares)</t>
  </si>
  <si>
    <t>IFF</t>
  </si>
  <si>
    <t>International Flavors &amp; Fragrances Inc. Common Stock</t>
  </si>
  <si>
    <t>PPG</t>
  </si>
  <si>
    <t>PPG Industries Inc. Common Stock</t>
  </si>
  <si>
    <t>CRH</t>
  </si>
  <si>
    <t>CRH PLC American Depositary Shares</t>
  </si>
  <si>
    <t>SYY</t>
  </si>
  <si>
    <t>Sysco Corporation Common Stock</t>
  </si>
  <si>
    <t>RMD</t>
  </si>
  <si>
    <t>ResMed Inc. Common Stock</t>
  </si>
  <si>
    <t>EPAM</t>
  </si>
  <si>
    <t>EPAM Systems Inc. Common Stock</t>
  </si>
  <si>
    <t>GIS</t>
  </si>
  <si>
    <t>General Mills Inc. Common Stock</t>
  </si>
  <si>
    <t>PHG</t>
  </si>
  <si>
    <t>Koninklijke Philips N.V. NY Registry Shares</t>
  </si>
  <si>
    <t>MFC</t>
  </si>
  <si>
    <t>Manulife Financial Corporation Common Stock</t>
  </si>
  <si>
    <t>TRV</t>
  </si>
  <si>
    <t>The Travelers Companies Inc. Common Stock</t>
  </si>
  <si>
    <t>YUM</t>
  </si>
  <si>
    <t>Yum! Brands Inc.</t>
  </si>
  <si>
    <t>MPC</t>
  </si>
  <si>
    <t>Marathon Petroleum Corporation Common Stock</t>
  </si>
  <si>
    <t>HSY</t>
  </si>
  <si>
    <t>The Hershey Company Common Stock</t>
  </si>
  <si>
    <t>AFL</t>
  </si>
  <si>
    <t>AFLAC Incorporated Common Stock</t>
  </si>
  <si>
    <t>ADM</t>
  </si>
  <si>
    <t>Archer-Daniels-Midland Company Common Stock</t>
  </si>
  <si>
    <t>KMI</t>
  </si>
  <si>
    <t>Kinder Morgan Inc. Common Stock</t>
  </si>
  <si>
    <t>OTIS</t>
  </si>
  <si>
    <t>WELL</t>
  </si>
  <si>
    <t>Welltower Inc. Common Stock</t>
  </si>
  <si>
    <t>GPN</t>
  </si>
  <si>
    <t>Global Payments Inc. Common Stock</t>
  </si>
  <si>
    <t>SU</t>
  </si>
  <si>
    <t>DHI</t>
  </si>
  <si>
    <t>D.R. Horton Inc. Common Stock</t>
  </si>
  <si>
    <t>HPQ</t>
  </si>
  <si>
    <t>HP Inc. Common Stock</t>
  </si>
  <si>
    <t>GOLD</t>
  </si>
  <si>
    <t>Barrick Gold Corporation Common Stock (BC)</t>
  </si>
  <si>
    <t>KEYS</t>
  </si>
  <si>
    <t>Keysight Technologies Inc. Common Stock</t>
  </si>
  <si>
    <t>Bitcoin</t>
  </si>
  <si>
    <t>Ethereum</t>
  </si>
  <si>
    <t>Binance Coin</t>
  </si>
  <si>
    <t>Solana</t>
  </si>
  <si>
    <t>Cardano</t>
  </si>
  <si>
    <t>XRP</t>
  </si>
  <si>
    <t>Polkadot</t>
  </si>
  <si>
    <t>Dogecoin</t>
  </si>
  <si>
    <t>Avalanche</t>
  </si>
  <si>
    <t>Crypto.com Coin</t>
  </si>
  <si>
    <t>Terra</t>
  </si>
  <si>
    <t>Uniswap</t>
  </si>
  <si>
    <t>Chainlink</t>
  </si>
  <si>
    <t>Algorand</t>
  </si>
  <si>
    <t>Polygon</t>
  </si>
  <si>
    <t>BCH</t>
  </si>
  <si>
    <t>VeChain</t>
  </si>
  <si>
    <t>Axie Infinity</t>
  </si>
  <si>
    <t>FTX Token</t>
  </si>
  <si>
    <t>The Sandbox</t>
  </si>
  <si>
    <t>AMP</t>
  </si>
  <si>
    <t>IoTeX</t>
  </si>
  <si>
    <t>Curve DAO Token</t>
  </si>
  <si>
    <t>Immutable X</t>
  </si>
  <si>
    <t>ZEN</t>
  </si>
  <si>
    <t>SNX</t>
  </si>
  <si>
    <t>NU</t>
  </si>
  <si>
    <t>NMR</t>
  </si>
  <si>
    <t>Lookup</t>
  </si>
  <si>
    <t>Asset</t>
  </si>
  <si>
    <t>Date</t>
  </si>
  <si>
    <t>Price</t>
  </si>
  <si>
    <t>Volume</t>
  </si>
  <si>
    <t>Change</t>
  </si>
  <si>
    <t>Wrapped Bitcoin</t>
  </si>
  <si>
    <t>Decentraland</t>
  </si>
  <si>
    <t>NEAR Protocol</t>
  </si>
  <si>
    <t>Fantom</t>
  </si>
  <si>
    <t>Flow</t>
  </si>
  <si>
    <t>UNUS SED LEO</t>
  </si>
  <si>
    <t>-</t>
  </si>
  <si>
    <t>3.89B</t>
  </si>
  <si>
    <t>4.03B</t>
  </si>
  <si>
    <t>1.26B</t>
  </si>
  <si>
    <t>1.63B</t>
  </si>
  <si>
    <t>2.78B</t>
  </si>
  <si>
    <t>1.16B</t>
  </si>
  <si>
    <t>https://www.nasdaq.com/market-activity/stocks/screener</t>
  </si>
  <si>
    <t>Crypto</t>
  </si>
  <si>
    <t>Last Sale</t>
  </si>
  <si>
    <t>Net Change</t>
  </si>
  <si>
    <t>% Change</t>
  </si>
  <si>
    <t>Country</t>
  </si>
  <si>
    <t>IPO Year</t>
  </si>
  <si>
    <t>Sector</t>
  </si>
  <si>
    <t>Industry</t>
  </si>
  <si>
    <t>United States</t>
  </si>
  <si>
    <t>Technology</t>
  </si>
  <si>
    <t>Computer Manufacturing</t>
  </si>
  <si>
    <t>Taiwan</t>
  </si>
  <si>
    <t>Semiconductors</t>
  </si>
  <si>
    <t>Computer Software: Prepackaged Software</t>
  </si>
  <si>
    <t>Finance</t>
  </si>
  <si>
    <t>Major Banks</t>
  </si>
  <si>
    <t>Internet and Information Services</t>
  </si>
  <si>
    <t>Miscellaneous</t>
  </si>
  <si>
    <t>Business Services</t>
  </si>
  <si>
    <t>Consumer Services</t>
  </si>
  <si>
    <t>RETAIL: Building Materials</t>
  </si>
  <si>
    <t>Catalog/Specialty Distribution</t>
  </si>
  <si>
    <t>Health Care</t>
  </si>
  <si>
    <t>Biotechnology: Pharmaceutical Preparations</t>
  </si>
  <si>
    <t>Capital Goods</t>
  </si>
  <si>
    <t>Auto Manufacturing</t>
  </si>
  <si>
    <t>Medical Specialities</t>
  </si>
  <si>
    <t>Department/Specialty Retail Stores</t>
  </si>
  <si>
    <t>China</t>
  </si>
  <si>
    <t>Netherlands</t>
  </si>
  <si>
    <t>Industrial Machinery/Components</t>
  </si>
  <si>
    <t>Consumer Non-Durables</t>
  </si>
  <si>
    <t>Package Goods/Cosmetics</t>
  </si>
  <si>
    <t>Movies/Entertainment</t>
  </si>
  <si>
    <t>Television Services</t>
  </si>
  <si>
    <t>Shoe Manufacturing</t>
  </si>
  <si>
    <t>Denmark</t>
  </si>
  <si>
    <t>Biotechnology: Biological Products (No Diagnostic Substances)</t>
  </si>
  <si>
    <t>Japan</t>
  </si>
  <si>
    <t>Beverages (Production/Distribution)</t>
  </si>
  <si>
    <t>Computer peripheral equipment</t>
  </si>
  <si>
    <t>Energy</t>
  </si>
  <si>
    <t>Oil &amp; Gas Production</t>
  </si>
  <si>
    <t>Biotechnology: Laboratory Analytical Instruments</t>
  </si>
  <si>
    <t>Ireland</t>
  </si>
  <si>
    <t>EDP Services</t>
  </si>
  <si>
    <t>Medical/Dental Instruments</t>
  </si>
  <si>
    <t>United Kingdom</t>
  </si>
  <si>
    <t>Integrated oil Companies</t>
  </si>
  <si>
    <t>Public Utilities</t>
  </si>
  <si>
    <t>Telecommunications Equipment</t>
  </si>
  <si>
    <t>Canada</t>
  </si>
  <si>
    <t>Diversified Commercial Services</t>
  </si>
  <si>
    <t>Other Pharmaceuticals</t>
  </si>
  <si>
    <t>Restaurants</t>
  </si>
  <si>
    <t>France</t>
  </si>
  <si>
    <t>Switzerland</t>
  </si>
  <si>
    <t>Transportation</t>
  </si>
  <si>
    <t>Air Freight/Delivery Services</t>
  </si>
  <si>
    <t>Investment Bankers/Brokers/Service</t>
  </si>
  <si>
    <t>Electric Utilities: Central</t>
  </si>
  <si>
    <t>Basic Industries</t>
  </si>
  <si>
    <t>Major Chemicals</t>
  </si>
  <si>
    <t>Germany</t>
  </si>
  <si>
    <t>Other Consumer Services</t>
  </si>
  <si>
    <t>Biotechnology: Electromedical &amp; Electrotherapeutic Apparatus</t>
  </si>
  <si>
    <t>Consumer Electronics/Appliances</t>
  </si>
  <si>
    <t>Railroads</t>
  </si>
  <si>
    <t>Meat/Poultry/Fish</t>
  </si>
  <si>
    <t>Farming/Seeds/Milling</t>
  </si>
  <si>
    <t>Finance: Consumer Services</t>
  </si>
  <si>
    <t>Australia</t>
  </si>
  <si>
    <t>Precious Metals</t>
  </si>
  <si>
    <t>Real Estate Investment Trusts</t>
  </si>
  <si>
    <t>India</t>
  </si>
  <si>
    <t>Commercial Banks</t>
  </si>
  <si>
    <t>Argentina</t>
  </si>
  <si>
    <t>Electronic Components</t>
  </si>
  <si>
    <t>Military/Government/Technical</t>
  </si>
  <si>
    <t>Bermuda</t>
  </si>
  <si>
    <t>Aerospace</t>
  </si>
  <si>
    <t>Managed Health Care</t>
  </si>
  <si>
    <t>Diversified Manufacture</t>
  </si>
  <si>
    <t>Trusts Except Educational Religious and Charitable</t>
  </si>
  <si>
    <t>Biotechnology: In Vitro &amp; In Vivo Diagnostic Substances</t>
  </si>
  <si>
    <t>Savings Institutions</t>
  </si>
  <si>
    <t>Industrial Specialties</t>
  </si>
  <si>
    <t>Advertising</t>
  </si>
  <si>
    <t>Computer Software: Programming Data Processing</t>
  </si>
  <si>
    <t>Consumer Durables</t>
  </si>
  <si>
    <t>Metal Fabrications</t>
  </si>
  <si>
    <t>Power Generation</t>
  </si>
  <si>
    <t>Construction/Ag Equipment/Trucks</t>
  </si>
  <si>
    <t>Investment Managers</t>
  </si>
  <si>
    <t>Hotels/Resorts</t>
  </si>
  <si>
    <t>Belgium</t>
  </si>
  <si>
    <t>Steel/Iron Ore</t>
  </si>
  <si>
    <t>Paints/Coatings</t>
  </si>
  <si>
    <t>Other Specialty Stores</t>
  </si>
  <si>
    <t>Specialty Insurers</t>
  </si>
  <si>
    <t>Medical/Nursing Services</t>
  </si>
  <si>
    <t>Trucking Freight/Courier Services</t>
  </si>
  <si>
    <t>Clothing/Shoe/Accessory Stores</t>
  </si>
  <si>
    <t>Property-Casualty Insurers</t>
  </si>
  <si>
    <t>Retail: Computer Software &amp; Peripheral Equipment</t>
  </si>
  <si>
    <t>Norway</t>
  </si>
  <si>
    <t>Sweden</t>
  </si>
  <si>
    <t>Electrical Products</t>
  </si>
  <si>
    <t>Hospital/Nursing Management</t>
  </si>
  <si>
    <t>Cayman Islands</t>
  </si>
  <si>
    <t>Real Estate</t>
  </si>
  <si>
    <t>Environmental Services</t>
  </si>
  <si>
    <t>Specialty Chemicals</t>
  </si>
  <si>
    <t>Biotechnology: Commercial Physical &amp; Biological Resarch</t>
  </si>
  <si>
    <t>Finance Companies</t>
  </si>
  <si>
    <t>Brazil</t>
  </si>
  <si>
    <t>Publishing</t>
  </si>
  <si>
    <t>Broadcasting</t>
  </si>
  <si>
    <t>Spain</t>
  </si>
  <si>
    <t>Mexico</t>
  </si>
  <si>
    <t>Auto Parts:O.E.M.</t>
  </si>
  <si>
    <t>Recreational Products/Toys</t>
  </si>
  <si>
    <t>Oil Refining/Marketing</t>
  </si>
  <si>
    <t>Life Insurance</t>
  </si>
  <si>
    <t>Office Equipment/Supplies/Services</t>
  </si>
  <si>
    <t>Luxembourg</t>
  </si>
  <si>
    <t>Wholesale Distributors</t>
  </si>
  <si>
    <t>Israel</t>
  </si>
  <si>
    <t>Medical Electronics</t>
  </si>
  <si>
    <t>Italy</t>
  </si>
  <si>
    <t>Natural Gas Distribution</t>
  </si>
  <si>
    <t>Automotive Aftermarket</t>
  </si>
  <si>
    <t>Paper</t>
  </si>
  <si>
    <t>Diversified Financial Services</t>
  </si>
  <si>
    <t>Rental/Leasing Companies</t>
  </si>
  <si>
    <t>Radio And Television Broadcasting And Communications Equipment</t>
  </si>
  <si>
    <t>Oilfield Services/Equipment</t>
  </si>
  <si>
    <t>Ophthalmic Goods</t>
  </si>
  <si>
    <t>Oil/Gas Transmission</t>
  </si>
  <si>
    <t>Building Materials</t>
  </si>
  <si>
    <t>Food Distributors</t>
  </si>
  <si>
    <t>Food Chains</t>
  </si>
  <si>
    <t>Specialty Foods</t>
  </si>
  <si>
    <t>Accident &amp;Health Insurance</t>
  </si>
  <si>
    <t>STLD</t>
  </si>
  <si>
    <t>Steel Dynamics Inc.</t>
  </si>
  <si>
    <t>FERG</t>
  </si>
  <si>
    <t>Ferguson plc Ordinary Shares</t>
  </si>
  <si>
    <t>HST</t>
  </si>
  <si>
    <t>Host Hotels &amp; Resorts Inc. Common Stock</t>
  </si>
  <si>
    <t>WCN</t>
  </si>
  <si>
    <t>Waste Connections Inc. Common Shares</t>
  </si>
  <si>
    <t>MTD</t>
  </si>
  <si>
    <t>Mettler-Toledo International Inc. Common Stock</t>
  </si>
  <si>
    <t>BBD</t>
  </si>
  <si>
    <t>Banco Bradesco Sa American Depositary Shares</t>
  </si>
  <si>
    <t>EFX</t>
  </si>
  <si>
    <t>Equifax Inc. Common Stock</t>
  </si>
  <si>
    <t>LAMR</t>
  </si>
  <si>
    <t>Lamar Advertising Company Class A Common Stock</t>
  </si>
  <si>
    <t>CTVA</t>
  </si>
  <si>
    <t>EWBC</t>
  </si>
  <si>
    <t>East West Bancorp Inc. Common Stock</t>
  </si>
  <si>
    <t>TDG</t>
  </si>
  <si>
    <t>Transdigm Group Incorporated Common Stock</t>
  </si>
  <si>
    <t>STT</t>
  </si>
  <si>
    <t>State Street Corporation Common Stock</t>
  </si>
  <si>
    <t>IAC</t>
  </si>
  <si>
    <t>IAC/InterActiveCorp Common Stock</t>
  </si>
  <si>
    <t>LEN</t>
  </si>
  <si>
    <t>Lennar Corporation Class A Common Stock</t>
  </si>
  <si>
    <t>Building operators</t>
  </si>
  <si>
    <t>AJG</t>
  </si>
  <si>
    <t>Arthur J. Gallagher &amp; Co. Common Stock</t>
  </si>
  <si>
    <t>XRAY</t>
  </si>
  <si>
    <t>DENTSPLY SIRONA Inc. Common Stock</t>
  </si>
  <si>
    <t>AVB</t>
  </si>
  <si>
    <t>AvalonBay Communities Inc. Common Stock</t>
  </si>
  <si>
    <t>CONE</t>
  </si>
  <si>
    <t>CyrusOne Inc Common Stock</t>
  </si>
  <si>
    <t>DFS</t>
  </si>
  <si>
    <t>Discover Financial Services Common Stock</t>
  </si>
  <si>
    <t>Building Products</t>
  </si>
  <si>
    <t>MCK</t>
  </si>
  <si>
    <t>McKesson Corporation Common Stock</t>
  </si>
  <si>
    <t>Ameriprise Financial Inc. Common Stock</t>
  </si>
  <si>
    <t>JKHY</t>
  </si>
  <si>
    <t>Jack Henry &amp; Associates Inc. Common Stock</t>
  </si>
  <si>
    <t>BBY</t>
  </si>
  <si>
    <t>Best Buy Co. Inc. Common Stock</t>
  </si>
  <si>
    <t>Consumer Electronics/Video Chains</t>
  </si>
  <si>
    <t>GLPI</t>
  </si>
  <si>
    <t>Gaming and Leisure Properties Inc. Common Stock</t>
  </si>
  <si>
    <t>NWG</t>
  </si>
  <si>
    <t>NatWest Group plc American Depositary Shares</t>
  </si>
  <si>
    <t>DLO</t>
  </si>
  <si>
    <t>DLocal Limited Class A Common Shares</t>
  </si>
  <si>
    <t>Uruguay</t>
  </si>
  <si>
    <t>CBRE</t>
  </si>
  <si>
    <t>CBRE Group Inc Common Stock Class A</t>
  </si>
  <si>
    <t>WMB</t>
  </si>
  <si>
    <t>Williams Companies Inc. (The) Common Stock</t>
  </si>
  <si>
    <t>WST</t>
  </si>
  <si>
    <t>West Pharmaceutical Services Inc. Common Stock</t>
  </si>
  <si>
    <t>AME</t>
  </si>
  <si>
    <t>AMETEK Inc.</t>
  </si>
  <si>
    <t>CTXS</t>
  </si>
  <si>
    <t>Citrix Systems Inc. Common Stock</t>
  </si>
  <si>
    <t>ALB</t>
  </si>
  <si>
    <t>Albemarle Corporation Common Stock</t>
  </si>
  <si>
    <t>HSIC</t>
  </si>
  <si>
    <t>Henry Schein Inc. Common Stock</t>
  </si>
  <si>
    <t>NOK</t>
  </si>
  <si>
    <t>Nokia Corporation Sponsored American Depositary Shares</t>
  </si>
  <si>
    <t>Finland</t>
  </si>
  <si>
    <t>SLF</t>
  </si>
  <si>
    <t>Sun Life Financial Inc. Common Stock</t>
  </si>
  <si>
    <t>BILL</t>
  </si>
  <si>
    <t>Bill.com Holdings Inc. Common Stock</t>
  </si>
  <si>
    <t>WYNN</t>
  </si>
  <si>
    <t>Wynn Resorts Limited Common stock</t>
  </si>
  <si>
    <t>EQR</t>
  </si>
  <si>
    <t>Equity Residential Common Shares of Beneficial Interest</t>
  </si>
  <si>
    <t>MIDD</t>
  </si>
  <si>
    <t>Middleby Corporation (The) Common Stock</t>
  </si>
  <si>
    <t>NUE</t>
  </si>
  <si>
    <t>Nucor Corporation Common Stock</t>
  </si>
  <si>
    <t>ALL</t>
  </si>
  <si>
    <t>Allstate Corporation (The) Common Stock</t>
  </si>
  <si>
    <t>GLW</t>
  </si>
  <si>
    <t>Corning Incorporated Common Stock</t>
  </si>
  <si>
    <t>MFG</t>
  </si>
  <si>
    <t>Mizuho Financial Group Inc. Sponosred ADR (Japan)</t>
  </si>
  <si>
    <t>ARE</t>
  </si>
  <si>
    <t>Alexandria Real Estate Equities Inc. Common Stock</t>
  </si>
  <si>
    <t>CMI</t>
  </si>
  <si>
    <t>Cummins Inc. Common Stock</t>
  </si>
  <si>
    <t>ZION</t>
  </si>
  <si>
    <t>Zions Bancorporation N.A. Common Stock</t>
  </si>
  <si>
    <t>PEG</t>
  </si>
  <si>
    <t>Public Service Enterprise Group Incorporated Common Stock</t>
  </si>
  <si>
    <t>CHT</t>
  </si>
  <si>
    <t>Chunghwa Telecom Co. Ltd.</t>
  </si>
  <si>
    <t>AWK</t>
  </si>
  <si>
    <t>American Water Works Company Inc. Common Stock</t>
  </si>
  <si>
    <t>Water Supply</t>
  </si>
  <si>
    <t>TU</t>
  </si>
  <si>
    <t>Telus Corporation Ordinary Shares</t>
  </si>
  <si>
    <t>BLL</t>
  </si>
  <si>
    <t>Ball Corporation Common Stock</t>
  </si>
  <si>
    <t>Containers/Packaging</t>
  </si>
  <si>
    <t>SWK</t>
  </si>
  <si>
    <t>Stanley Black &amp; Decker Inc. Common Stock</t>
  </si>
  <si>
    <t>BBDO</t>
  </si>
  <si>
    <t>Banco Bradesco Sa American Depositary Shares (each representing one Common Share)</t>
  </si>
  <si>
    <t>CHWY</t>
  </si>
  <si>
    <t>Chewy Inc. Class A Common Stock</t>
  </si>
  <si>
    <t>PSX</t>
  </si>
  <si>
    <t>Phillips 66 Common Stock</t>
  </si>
  <si>
    <t>KR</t>
  </si>
  <si>
    <t>Kroger Company (The) Common Stock</t>
  </si>
  <si>
    <t>MPLX</t>
  </si>
  <si>
    <t>MPLX LP Common Units Representing Limited Partner Interests</t>
  </si>
  <si>
    <t>LYB</t>
  </si>
  <si>
    <t>LyondellBasell Industries NV Ordinary Shares Class A (Netherlands)</t>
  </si>
  <si>
    <t>VFC</t>
  </si>
  <si>
    <t>V.F. Corporation Common Stock</t>
  </si>
  <si>
    <t>Apparel</t>
  </si>
  <si>
    <t>TSN</t>
  </si>
  <si>
    <t>Tyson Foods Inc. Common Stock</t>
  </si>
  <si>
    <t>LVS</t>
  </si>
  <si>
    <t>Las Vegas Sands Corp. Common Stock</t>
  </si>
  <si>
    <t>PINS</t>
  </si>
  <si>
    <t>Pinterest Inc. Class A Common Stock</t>
  </si>
  <si>
    <t>MT</t>
  </si>
  <si>
    <t>Arcelor Mittal NY Registry Shares NEW</t>
  </si>
  <si>
    <t>ORAN</t>
  </si>
  <si>
    <t>Orange</t>
  </si>
  <si>
    <t>ES</t>
  </si>
  <si>
    <t>Eversource Energy (D/B/A) Common Stock</t>
  </si>
  <si>
    <t>UMC</t>
  </si>
  <si>
    <t>United Microelectronics Corporation (NEW) Common Stock</t>
  </si>
  <si>
    <t>W</t>
  </si>
  <si>
    <t>Wayfair Inc. Class A Common Stock</t>
  </si>
  <si>
    <t>WEC</t>
  </si>
  <si>
    <t>WEC Energy Group Inc. Common Stock</t>
  </si>
  <si>
    <t>WY</t>
  </si>
  <si>
    <t>Weyerhaeuser Company Common Stock</t>
  </si>
  <si>
    <t>BEKE</t>
  </si>
  <si>
    <t>KE Holdings Inc American Depositary Shares (each representing three Class A Ordinary Shares)</t>
  </si>
  <si>
    <t>FTV</t>
  </si>
  <si>
    <t>PAYC</t>
  </si>
  <si>
    <t>Paycom Software Inc. Common Stock</t>
  </si>
  <si>
    <t>VLO</t>
  </si>
  <si>
    <t>Valero Energy Corporation Common Stock</t>
  </si>
  <si>
    <t>EC</t>
  </si>
  <si>
    <t>Ecopetrol S.A. American Depositary Shares</t>
  </si>
  <si>
    <t>Colombia</t>
  </si>
  <si>
    <t>LUV</t>
  </si>
  <si>
    <t>Southwest Airlines Company Common Stock</t>
  </si>
  <si>
    <t>ED</t>
  </si>
  <si>
    <t>Consolidated Edison Inc. Common Stock</t>
  </si>
  <si>
    <t>FNV</t>
  </si>
  <si>
    <t>Franco-Nevada Corporation</t>
  </si>
  <si>
    <t>DVN</t>
  </si>
  <si>
    <t>Devon Energy Corporation Common Stock</t>
  </si>
  <si>
    <t>IT</t>
  </si>
  <si>
    <t>Gartner Inc. Common Stock</t>
  </si>
  <si>
    <t>GNRC</t>
  </si>
  <si>
    <t>Generac Holdlings Inc. Common Stock</t>
  </si>
  <si>
    <t>OKE</t>
  </si>
  <si>
    <t>ONEOK Inc. Common Stock</t>
  </si>
  <si>
    <t>OXY</t>
  </si>
  <si>
    <t>Occidental Petroleum Corporation Common Stock</t>
  </si>
  <si>
    <t>URI</t>
  </si>
  <si>
    <t>United Rentals Inc. Common Stock</t>
  </si>
  <si>
    <t>EXR</t>
  </si>
  <si>
    <t>Extra Space Storage Inc Common Stock</t>
  </si>
  <si>
    <t>LH</t>
  </si>
  <si>
    <t>Laboratory Corporation of America Holdings Common Stock</t>
  </si>
  <si>
    <t>PATH</t>
  </si>
  <si>
    <t>UiPath Inc. Class A Common Stock</t>
  </si>
  <si>
    <t>ZTO</t>
  </si>
  <si>
    <t>ZTO Express (Cayman) Inc. American Depositary Shares each representing one Class A ordinary share.</t>
  </si>
  <si>
    <t>ZBH</t>
  </si>
  <si>
    <t>Zimmer Biomet Holdings Inc. Common Stock</t>
  </si>
  <si>
    <t>TLK</t>
  </si>
  <si>
    <t>PT Telekomunikasi Indonesia Tbk</t>
  </si>
  <si>
    <t>Indonesia</t>
  </si>
  <si>
    <t>FMX</t>
  </si>
  <si>
    <t>Fomento Economico Mexicano S.A.B. de C.V. Common Stock</t>
  </si>
  <si>
    <t>SYF</t>
  </si>
  <si>
    <t>Synchrony Financial Common Stock</t>
  </si>
  <si>
    <t>MLM</t>
  </si>
  <si>
    <t>Martin Marietta Materials Inc. Common Stock</t>
  </si>
  <si>
    <t>VMC</t>
  </si>
  <si>
    <t>Vulcan Materials Company (Holding Company) Common Stock</t>
  </si>
  <si>
    <t>MGA</t>
  </si>
  <si>
    <t>Magna International Inc. Common Stock</t>
  </si>
  <si>
    <t>TTM</t>
  </si>
  <si>
    <t>Tata Motors Ltd Tata Motors Limited</t>
  </si>
  <si>
    <t>DB</t>
  </si>
  <si>
    <t>Deutsche Bank AG Common Stock</t>
  </si>
  <si>
    <t>DAL</t>
  </si>
  <si>
    <t>Delta Air Lines Inc. Common Stock</t>
  </si>
  <si>
    <t>DOV</t>
  </si>
  <si>
    <t>Dover Corporation Common Stock</t>
  </si>
  <si>
    <t>LYV</t>
  </si>
  <si>
    <t>Live Nation Entertainment Inc. Common Stock</t>
  </si>
  <si>
    <t>ASAN</t>
  </si>
  <si>
    <t>Asana Inc. Class A Common Stock</t>
  </si>
  <si>
    <t>TEF</t>
  </si>
  <si>
    <t>Telefonica SA Common Stock</t>
  </si>
  <si>
    <t>ABC</t>
  </si>
  <si>
    <t>AmerisourceBergen Corporation Common Stock</t>
  </si>
  <si>
    <t>CVNA</t>
  </si>
  <si>
    <t>Carvana Co. Class A Common Stock</t>
  </si>
  <si>
    <t>IR</t>
  </si>
  <si>
    <t>Ingersoll Rand Inc. Common Stock</t>
  </si>
  <si>
    <t>GWW</t>
  </si>
  <si>
    <t>W.W. Grainger Inc. Common Stock</t>
  </si>
  <si>
    <t>CNHI</t>
  </si>
  <si>
    <t>CNH Industrial N.V. Common Shares</t>
  </si>
  <si>
    <t>EIX</t>
  </si>
  <si>
    <t>Edison International Common Stock</t>
  </si>
  <si>
    <t>PCG</t>
  </si>
  <si>
    <t>Pacific Gas &amp; Electric Co. Common Stock</t>
  </si>
  <si>
    <t>CVE</t>
  </si>
  <si>
    <t>Cenovus Energy Inc Common Stock</t>
  </si>
  <si>
    <t>IX</t>
  </si>
  <si>
    <t>Orix Corp Ads Common Stock</t>
  </si>
  <si>
    <t>INVH</t>
  </si>
  <si>
    <t>Invitation Homes Inc. Common Stock</t>
  </si>
  <si>
    <t>AVTR</t>
  </si>
  <si>
    <t>Avantor Inc. Common Stock</t>
  </si>
  <si>
    <t>CCL</t>
  </si>
  <si>
    <t>Carnival Corporation Common Stock</t>
  </si>
  <si>
    <t>KMX</t>
  </si>
  <si>
    <t>CarMax Inc</t>
  </si>
  <si>
    <t>PKI</t>
  </si>
  <si>
    <t>PerkinElmer Inc. Common Stock</t>
  </si>
  <si>
    <t>CAJ</t>
  </si>
  <si>
    <t>Canon Inc. American Depositary Shares</t>
  </si>
  <si>
    <t>HIG</t>
  </si>
  <si>
    <t>Hartford Financial Services Group Inc. (The) Common Stock</t>
  </si>
  <si>
    <t>HES</t>
  </si>
  <si>
    <t>Hess Corporation Common Stock</t>
  </si>
  <si>
    <t>ET</t>
  </si>
  <si>
    <t>RCI</t>
  </si>
  <si>
    <t>Rogers Communication Inc. Common Stock</t>
  </si>
  <si>
    <t>CS</t>
  </si>
  <si>
    <t>Credit Suisse Group American Depositary Shares</t>
  </si>
  <si>
    <t>STE</t>
  </si>
  <si>
    <t>STERIS plc (Ireland) Ordinary Shares</t>
  </si>
  <si>
    <t>XYL</t>
  </si>
  <si>
    <t>Xylem Inc. Common Stock New</t>
  </si>
  <si>
    <t>Fluid Controls</t>
  </si>
  <si>
    <t>BIO</t>
  </si>
  <si>
    <t>Bio-Rad Laboratories Inc. Class A Common Stock</t>
  </si>
  <si>
    <t>MAA</t>
  </si>
  <si>
    <t>Mid-America Apartment Communities Inc. Common Stock</t>
  </si>
  <si>
    <t>CHD</t>
  </si>
  <si>
    <t>Church &amp; Dwight Company Inc. Common Stock</t>
  </si>
  <si>
    <t>HRL</t>
  </si>
  <si>
    <t>Hormel Foods Corporation Common Stock</t>
  </si>
  <si>
    <t>YUMC</t>
  </si>
  <si>
    <t>Yum China Holdings Inc. Common Stock</t>
  </si>
  <si>
    <t>SUI</t>
  </si>
  <si>
    <t>Sun Communities Inc. Common Stock</t>
  </si>
  <si>
    <t>TOST</t>
  </si>
  <si>
    <t>Toast Inc. Class A Common Stock</t>
  </si>
  <si>
    <t>ESS</t>
  </si>
  <si>
    <t>Essex Property Trust Inc. Common Stock</t>
  </si>
  <si>
    <t>RF</t>
  </si>
  <si>
    <t>Regions Financial Corporation Common Stock</t>
  </si>
  <si>
    <t>TRU</t>
  </si>
  <si>
    <t>TransUnion Common Stock</t>
  </si>
  <si>
    <t>TYL</t>
  </si>
  <si>
    <t>Tyler Technologies Inc. Common Stock</t>
  </si>
  <si>
    <t>DRE</t>
  </si>
  <si>
    <t>Duke Realty Corporation Common Stock</t>
  </si>
  <si>
    <t>MKC</t>
  </si>
  <si>
    <t>McCormick &amp; Company Incorporated Common Stock</t>
  </si>
  <si>
    <t>AEE</t>
  </si>
  <si>
    <t>Ameren Corporation Common Stock</t>
  </si>
  <si>
    <t>CUK</t>
  </si>
  <si>
    <t>Carnival Plc ADS ADS</t>
  </si>
  <si>
    <t>Marine Transportation</t>
  </si>
  <si>
    <t>CTLT</t>
  </si>
  <si>
    <t>Catalent Inc. Common Stock</t>
  </si>
  <si>
    <t>KEY</t>
  </si>
  <si>
    <t>KeyCorp Common Stock</t>
  </si>
  <si>
    <t>DTE</t>
  </si>
  <si>
    <t>DTE Energy Company Common Stock</t>
  </si>
  <si>
    <t>RNG</t>
  </si>
  <si>
    <t>RingCentral Inc. Class A Common Stock</t>
  </si>
  <si>
    <t>ETR</t>
  </si>
  <si>
    <t>Entergy Corporation Common Stock</t>
  </si>
  <si>
    <t>PPL</t>
  </si>
  <si>
    <t>PPL Corporation Common Stock</t>
  </si>
  <si>
    <t>WAT</t>
  </si>
  <si>
    <t>Waters Corporation Common Stock</t>
  </si>
  <si>
    <t>CFG</t>
  </si>
  <si>
    <t>Citizens Financial Group Inc. Common Stock</t>
  </si>
  <si>
    <t>FTS</t>
  </si>
  <si>
    <t>Fortis Inc. Common Shares</t>
  </si>
  <si>
    <t>GIB</t>
  </si>
  <si>
    <t>CGI Inc. Common Stock</t>
  </si>
  <si>
    <t>K</t>
  </si>
  <si>
    <t>Kellogg Company Common Stock</t>
  </si>
  <si>
    <t>Packaged Foods</t>
  </si>
  <si>
    <t>FE</t>
  </si>
  <si>
    <t>FirstEnergy Corp. Common Stock</t>
  </si>
  <si>
    <t>MGM</t>
  </si>
  <si>
    <t>MGM Resorts International Common Stock</t>
  </si>
  <si>
    <t>TDY</t>
  </si>
  <si>
    <t>Teledyne Technologies Incorporated Common Stock</t>
  </si>
  <si>
    <t>CLX</t>
  </si>
  <si>
    <t>Clorox Company (The) Common Stock</t>
  </si>
  <si>
    <t>RCL</t>
  </si>
  <si>
    <t>D/B/A Royal Caribbean Cruises Ltd. Common Stock</t>
  </si>
  <si>
    <t>VTR</t>
  </si>
  <si>
    <t>Ventas Inc. Common Stock</t>
  </si>
  <si>
    <t>BR</t>
  </si>
  <si>
    <t>Broadridge Financial Solutions Inc. Common Stock</t>
  </si>
  <si>
    <t>MTB</t>
  </si>
  <si>
    <t>M&amp;T Bank Corporation Common Stock</t>
  </si>
  <si>
    <t>BBWI</t>
  </si>
  <si>
    <t>Bath &amp; Body Works Inc.</t>
  </si>
  <si>
    <t>RJF</t>
  </si>
  <si>
    <t>Raymond James Financial Inc. Common Stock</t>
  </si>
  <si>
    <t>COO</t>
  </si>
  <si>
    <t>The Cooper Companies Inc. Common Stock</t>
  </si>
  <si>
    <t>WPM</t>
  </si>
  <si>
    <t>Wheaton Precious Metals Corp Common Shares (Canada)</t>
  </si>
  <si>
    <t>AGR</t>
  </si>
  <si>
    <t>Avangrid Inc. Common Stock</t>
  </si>
  <si>
    <t>HAL</t>
  </si>
  <si>
    <t>Halliburton Company Common Stock</t>
  </si>
  <si>
    <t>HEI</t>
  </si>
  <si>
    <t>Heico Corporation Common Stock</t>
  </si>
  <si>
    <t>BKR</t>
  </si>
  <si>
    <t>Baker Hughes Company Class A Common Stock</t>
  </si>
  <si>
    <t>DPZ</t>
  </si>
  <si>
    <t>Domino's Pizza Inc Common Stock</t>
  </si>
  <si>
    <t>GPC</t>
  </si>
  <si>
    <t>Genuine Parts Company Common Stock</t>
  </si>
  <si>
    <t>CRL</t>
  </si>
  <si>
    <t>Charles River Laboratories International Inc. Common Stock</t>
  </si>
  <si>
    <t>DT</t>
  </si>
  <si>
    <t>Dynatrace Inc. Common Stock</t>
  </si>
  <si>
    <t>J</t>
  </si>
  <si>
    <t>Jacobs Engineering Group Inc. Common Stock</t>
  </si>
  <si>
    <t>HPE</t>
  </si>
  <si>
    <t>Hewlett Packard Enterprise Company Common Stock</t>
  </si>
  <si>
    <t>TDOC</t>
  </si>
  <si>
    <t>Teladoc Health Inc. Common Stock</t>
  </si>
  <si>
    <t>DRI</t>
  </si>
  <si>
    <t>Darden Restaurants Inc. Common Stock</t>
  </si>
  <si>
    <t>S</t>
  </si>
  <si>
    <t>SentinelOne Inc. Class A Common Stock</t>
  </si>
  <si>
    <t>APO</t>
  </si>
  <si>
    <t>FLT</t>
  </si>
  <si>
    <t>FleetCor Technologies Inc. Common Stock</t>
  </si>
  <si>
    <t>UI</t>
  </si>
  <si>
    <t>Ubiquiti Inc. Common Stock</t>
  </si>
  <si>
    <t>IP</t>
  </si>
  <si>
    <t>International Paper Company Common Stock</t>
  </si>
  <si>
    <t>KB</t>
  </si>
  <si>
    <t>KB Financial Group Inc</t>
  </si>
  <si>
    <t>South Korea</t>
  </si>
  <si>
    <t>PEAK</t>
  </si>
  <si>
    <t>Healthpeak Properties Inc. Common Stock</t>
  </si>
  <si>
    <t>BXP</t>
  </si>
  <si>
    <t>Boston Properties Inc. Common Stock</t>
  </si>
  <si>
    <t>FMS</t>
  </si>
  <si>
    <t>Fresenius Medical Care AG Common Stock</t>
  </si>
  <si>
    <t>AMCR</t>
  </si>
  <si>
    <t>Amcor plc Ordinary Shares</t>
  </si>
  <si>
    <t>BRO</t>
  </si>
  <si>
    <t>Brown &amp; Brown Inc. Common Stock</t>
  </si>
  <si>
    <t>DGX</t>
  </si>
  <si>
    <t>Quest Diagnostics Incorporated Common Stock</t>
  </si>
  <si>
    <t>NVR</t>
  </si>
  <si>
    <t>NVR Inc. Common Stock</t>
  </si>
  <si>
    <t>Homebuilding</t>
  </si>
  <si>
    <t>AVY</t>
  </si>
  <si>
    <t>Avery Dennison Corporation Common Stock</t>
  </si>
  <si>
    <t>PBA</t>
  </si>
  <si>
    <t>Pembina Pipeline Corp. Ordinary Shares (Canada)</t>
  </si>
  <si>
    <t>CE</t>
  </si>
  <si>
    <t>Celanese Corporation Celanese Corporation Common Stock</t>
  </si>
  <si>
    <t>QSR</t>
  </si>
  <si>
    <t>Restaurant Brands International Inc. Common Shares</t>
  </si>
  <si>
    <t>SQM</t>
  </si>
  <si>
    <t>Sociedad Quimica y Minera S.A. Common Stock</t>
  </si>
  <si>
    <t>Chile</t>
  </si>
  <si>
    <t>Agricultural Chemicals</t>
  </si>
  <si>
    <t>VICI</t>
  </si>
  <si>
    <t>VICI Properties Inc. Common Stock</t>
  </si>
  <si>
    <t>IEX</t>
  </si>
  <si>
    <t>IDEX Corporation Common Stock</t>
  </si>
  <si>
    <t>WAB</t>
  </si>
  <si>
    <t>Westinghouse Air Brake Technologies Corporation Common Stock</t>
  </si>
  <si>
    <t>BURL</t>
  </si>
  <si>
    <t>Burlington Stores Inc. Common Stock</t>
  </si>
  <si>
    <t>CMS</t>
  </si>
  <si>
    <t>CMS Energy Corporation Common Stock</t>
  </si>
  <si>
    <t>JHX</t>
  </si>
  <si>
    <t>James Hardie Industries plc American Depositary Shares (Ireland)</t>
  </si>
  <si>
    <t>PKX</t>
  </si>
  <si>
    <t>POSCO Common Stock</t>
  </si>
  <si>
    <t>GME</t>
  </si>
  <si>
    <t>BEN</t>
  </si>
  <si>
    <t>Franklin Resources Inc. Common Stock</t>
  </si>
  <si>
    <t>CDAY</t>
  </si>
  <si>
    <t>Ceridian HCM Holding Inc. Common Stock</t>
  </si>
  <si>
    <t>MOH</t>
  </si>
  <si>
    <t>Molina Healthcare Inc Common Stock</t>
  </si>
  <si>
    <t>ROL</t>
  </si>
  <si>
    <t>Rollins Inc. Common Stock</t>
  </si>
  <si>
    <t>UDR</t>
  </si>
  <si>
    <t>UDR Inc. Common Stock</t>
  </si>
  <si>
    <t>WPP</t>
  </si>
  <si>
    <t>WPP plc American Depositary Shares</t>
  </si>
  <si>
    <t>PWR</t>
  </si>
  <si>
    <t>Quanta Services Inc. Common Stock</t>
  </si>
  <si>
    <t>Engineering &amp; Construction</t>
  </si>
  <si>
    <t>LU</t>
  </si>
  <si>
    <t>Lufax Holding Ltd American Depositary Shares two of which representing one Ordinary Share</t>
  </si>
  <si>
    <t>BIP</t>
  </si>
  <si>
    <t>Brookfield Infrastructure Partners LP Limited Partnership Units</t>
  </si>
  <si>
    <t>CPT</t>
  </si>
  <si>
    <t>Camden Property Trust Common Stock</t>
  </si>
  <si>
    <t>MKL</t>
  </si>
  <si>
    <t>Markel Corporation Common Stock</t>
  </si>
  <si>
    <t>CNP</t>
  </si>
  <si>
    <t>CenterPoint Energy Inc (Holding Co) Common Stock</t>
  </si>
  <si>
    <t>ALLY</t>
  </si>
  <si>
    <t>Ally Financial Inc. Common Stock</t>
  </si>
  <si>
    <t>TXT</t>
  </si>
  <si>
    <t>Textron Inc. Common Stock</t>
  </si>
  <si>
    <t>ASX</t>
  </si>
  <si>
    <t>CLR</t>
  </si>
  <si>
    <t>Continental Resources Inc. Common Stock</t>
  </si>
  <si>
    <t>MAS</t>
  </si>
  <si>
    <t>Masco Corporation Common Stock</t>
  </si>
  <si>
    <t>AES</t>
  </si>
  <si>
    <t>The AES Corporation Common Stock</t>
  </si>
  <si>
    <t>CTRA</t>
  </si>
  <si>
    <t>Coterra Energy Inc. Common Stock</t>
  </si>
  <si>
    <t>SHG</t>
  </si>
  <si>
    <t>Shinhan Financial Group Co Ltd American Depositary Shares</t>
  </si>
  <si>
    <t>WSM</t>
  </si>
  <si>
    <t>Williams-Sonoma Inc. Common Stock (DE)</t>
  </si>
  <si>
    <t>ACI</t>
  </si>
  <si>
    <t>Albertsons Companies Inc. Class A Common Stock</t>
  </si>
  <si>
    <t>ELS</t>
  </si>
  <si>
    <t>Equity Lifestyle Properties Inc. Common Stock</t>
  </si>
  <si>
    <t>VIV</t>
  </si>
  <si>
    <t>Telefonica Brasil S.A. American Depositary Shares (Each representing One Common Share)</t>
  </si>
  <si>
    <t>AER</t>
  </si>
  <si>
    <t>AerCap Holdings N.V. Ordinary Shares</t>
  </si>
  <si>
    <t>ELAN</t>
  </si>
  <si>
    <t>Elanco Animal Health Incorporated Common Stock</t>
  </si>
  <si>
    <t>EMN</t>
  </si>
  <si>
    <t>Eastman Chemical Company Common Stock</t>
  </si>
  <si>
    <t>SNN</t>
  </si>
  <si>
    <t>Smith &amp; Nephew SNATS Inc. Common Stock</t>
  </si>
  <si>
    <t>YMM</t>
  </si>
  <si>
    <t>Full Truck Alliance Co. Ltd. American Depositary Shares (each representing 20 Class A Ordinary Shares)</t>
  </si>
  <si>
    <t>ARES</t>
  </si>
  <si>
    <t>Ares Management Corporation Class A Common Stock</t>
  </si>
  <si>
    <t>CLVT</t>
  </si>
  <si>
    <t>Clarivate Plc Ordinary Shares</t>
  </si>
  <si>
    <t>EVRG</t>
  </si>
  <si>
    <t>Evergy Inc. Common Stock</t>
  </si>
  <si>
    <t>WOLF</t>
  </si>
  <si>
    <t>Wolfspeed Inc. Common Stock</t>
  </si>
  <si>
    <t>FNF</t>
  </si>
  <si>
    <t>FNF Group of Fidelity National Financial Inc. Common Stock</t>
  </si>
  <si>
    <t>TFX</t>
  </si>
  <si>
    <t>Teleflex Incorporated Common Stock</t>
  </si>
  <si>
    <t>ELP</t>
  </si>
  <si>
    <t>Companhia Paranaense de Energia (COPEL) American Depositary Shares (each representing one Unit consisting one Common Share and four non-voting Class B Preferred Shares)</t>
  </si>
  <si>
    <t>CAG</t>
  </si>
  <si>
    <t>ConAgra Brands Inc. Common Stock</t>
  </si>
  <si>
    <t>KIM</t>
  </si>
  <si>
    <t>Kimco Realty Corporation Common Stock</t>
  </si>
  <si>
    <t>FBHS</t>
  </si>
  <si>
    <t>Fortune Brands Home &amp; Security Inc. Common Stock</t>
  </si>
  <si>
    <t>SJR</t>
  </si>
  <si>
    <t>Shaw Communications Inc. Common Stock</t>
  </si>
  <si>
    <t>AAP</t>
  </si>
  <si>
    <t>Advance Auto Parts Inc.</t>
  </si>
  <si>
    <t>WPC</t>
  </si>
  <si>
    <t>W. P. Carey Inc. REIT</t>
  </si>
  <si>
    <t>CCK</t>
  </si>
  <si>
    <t>Crown Holdings Inc.</t>
  </si>
  <si>
    <t>OMC</t>
  </si>
  <si>
    <t>Omnicom Group Inc. Common Stock</t>
  </si>
  <si>
    <t>WRB</t>
  </si>
  <si>
    <t>W.R. Berkley Corporation Common Stock</t>
  </si>
  <si>
    <t>L</t>
  </si>
  <si>
    <t>Loews Corporation Common Stock</t>
  </si>
  <si>
    <t>CF</t>
  </si>
  <si>
    <t>CF Industries Holdings Inc. Common Stock</t>
  </si>
  <si>
    <t>FND</t>
  </si>
  <si>
    <t>Floor &amp; Decor Holdings Inc. Common Stock</t>
  </si>
  <si>
    <t>MTN</t>
  </si>
  <si>
    <t>Vail Resorts Inc. Common Stock</t>
  </si>
  <si>
    <t>TECK</t>
  </si>
  <si>
    <t>Teck Resources Ltd Ordinary Shares</t>
  </si>
  <si>
    <t>WHR</t>
  </si>
  <si>
    <t>Whirlpool Corporation Common Stock</t>
  </si>
  <si>
    <t>LUMN</t>
  </si>
  <si>
    <t>Lumen Technologies Inc. Common Stock</t>
  </si>
  <si>
    <t>CAH</t>
  </si>
  <si>
    <t>Cardinal Health Inc. Common Stock</t>
  </si>
  <si>
    <t>BLDR</t>
  </si>
  <si>
    <t>Builders FirstSource Inc. Common Stock</t>
  </si>
  <si>
    <t>IPG</t>
  </si>
  <si>
    <t>Interpublic Group of Companies Inc. (The) Common Stock</t>
  </si>
  <si>
    <t>IRM</t>
  </si>
  <si>
    <t>Iron Mountain Incorporated (Delaware)Common Stock REIT</t>
  </si>
  <si>
    <t>SJM</t>
  </si>
  <si>
    <t>J.M. Smucker Company (The) New Common Stock</t>
  </si>
  <si>
    <t>AMH</t>
  </si>
  <si>
    <t>American Homes 4 Rent Common Shares of Beneficial Interest</t>
  </si>
  <si>
    <t>GFL</t>
  </si>
  <si>
    <t>GFL Environmental Inc. Subordinate voting shares no par value</t>
  </si>
  <si>
    <t>MOS</t>
  </si>
  <si>
    <t>Mosaic Company (The) Common Stock</t>
  </si>
  <si>
    <t>AEM</t>
  </si>
  <si>
    <t>Agnico Eagle Mines Limited Common Stock</t>
  </si>
  <si>
    <t>EQH</t>
  </si>
  <si>
    <t>Equitable Holdings Inc. Common Stock</t>
  </si>
  <si>
    <t>BG</t>
  </si>
  <si>
    <t>Bunge Limited Bunge Limited</t>
  </si>
  <si>
    <t>FMC</t>
  </si>
  <si>
    <t>FMC Corporation Common Stock</t>
  </si>
  <si>
    <t>Nomura Holdings Inc ADR American Depositary Shares</t>
  </si>
  <si>
    <t>PHM</t>
  </si>
  <si>
    <t>PulteGroup Inc. Common Stock</t>
  </si>
  <si>
    <t>AOS</t>
  </si>
  <si>
    <t>A.O. Smith Corporation Common Stock</t>
  </si>
  <si>
    <t>GGG</t>
  </si>
  <si>
    <t>Graco Inc. Common Stock</t>
  </si>
  <si>
    <t>JLL</t>
  </si>
  <si>
    <t>Jones Lang LaSalle Incorporated Common Stock</t>
  </si>
  <si>
    <t>RHI</t>
  </si>
  <si>
    <t>Robert Half International Inc. Common Stock</t>
  </si>
  <si>
    <t>HWM</t>
  </si>
  <si>
    <t>Howmet Aerospace Inc. Common Stock</t>
  </si>
  <si>
    <t>LDOS</t>
  </si>
  <si>
    <t>Leidos Holdings Inc. Common Stock</t>
  </si>
  <si>
    <t>MPW</t>
  </si>
  <si>
    <t>Medical Properties Trust Inc. common stock</t>
  </si>
  <si>
    <t>SUZ</t>
  </si>
  <si>
    <t>Suzano S.A. American Depositary Shares (each representing One Ordinary Share)</t>
  </si>
  <si>
    <t>TME</t>
  </si>
  <si>
    <t>Tencent Music Entertainment Group American Depositary Shares each representing two Class A Ordinary Shares</t>
  </si>
  <si>
    <t>GLOB</t>
  </si>
  <si>
    <t>Globant S.A. Common Shares</t>
  </si>
  <si>
    <t>TPR</t>
  </si>
  <si>
    <t>Tapestry Inc. Common Stock</t>
  </si>
  <si>
    <t>ATO</t>
  </si>
  <si>
    <t>Atmos Energy Corporation Common Stock</t>
  </si>
  <si>
    <t>LNC</t>
  </si>
  <si>
    <t>Lincoln National Corporation Common Stock</t>
  </si>
  <si>
    <t>PKG</t>
  </si>
  <si>
    <t>Packaging Corporation of America Common Stock</t>
  </si>
  <si>
    <t>QGEN</t>
  </si>
  <si>
    <t>TS</t>
  </si>
  <si>
    <t>Tenaris S.A. American Depositary Shares</t>
  </si>
  <si>
    <t>CSL</t>
  </si>
  <si>
    <t>Carlisle Companies Incorporated Common Stock</t>
  </si>
  <si>
    <t>WLK</t>
  </si>
  <si>
    <t>Westlake Chemical Corporation Common Stock</t>
  </si>
  <si>
    <t>WRK</t>
  </si>
  <si>
    <t>Westrock Company Common Stock</t>
  </si>
  <si>
    <t>CPB</t>
  </si>
  <si>
    <t>Campbell Soup Company Common Stock</t>
  </si>
  <si>
    <t>RPM</t>
  </si>
  <si>
    <t>RPM International Inc. Common Stock</t>
  </si>
  <si>
    <t>TRGP</t>
  </si>
  <si>
    <t>Targa Resources Inc. Common Stock</t>
  </si>
  <si>
    <t>WTRG</t>
  </si>
  <si>
    <t>Essential Utilities Inc. Common Stock</t>
  </si>
  <si>
    <t>ICL</t>
  </si>
  <si>
    <t>ICL Group Ltd. Ordinary Shares</t>
  </si>
  <si>
    <t>IHG</t>
  </si>
  <si>
    <t>Intercontinental Hotels Group American Depositary Shares (Each representing one Ordinary Share)</t>
  </si>
  <si>
    <t>NLY</t>
  </si>
  <si>
    <t>Annaly Capital Management Inc Common Stock</t>
  </si>
  <si>
    <t>ENIA</t>
  </si>
  <si>
    <t>Enel Americas S.A. American Depositary Shares</t>
  </si>
  <si>
    <t>SKM</t>
  </si>
  <si>
    <t>SK Telecom Co. Ltd. Common Stock</t>
  </si>
  <si>
    <t>ALLE</t>
  </si>
  <si>
    <t>Allegion plc Ordinary Shares</t>
  </si>
  <si>
    <t>MHK</t>
  </si>
  <si>
    <t>Mohawk Industries Inc. Common Stock</t>
  </si>
  <si>
    <t>Home Furnishings</t>
  </si>
  <si>
    <t>AFG</t>
  </si>
  <si>
    <t>American Financial Group Inc. Common Stock</t>
  </si>
  <si>
    <t>CNA</t>
  </si>
  <si>
    <t>CNA Financial Corporation Common Stock</t>
  </si>
  <si>
    <t>GDDY</t>
  </si>
  <si>
    <t>GoDaddy Inc. Class A Common Stock</t>
  </si>
  <si>
    <t>KEP</t>
  </si>
  <si>
    <t>Korea Electric Power Corporation Common Stock</t>
  </si>
  <si>
    <t>MRO</t>
  </si>
  <si>
    <t>Marathon Oil Corporation Common Stock</t>
  </si>
  <si>
    <t>WAL</t>
  </si>
  <si>
    <t>Western Alliance Bancorporation Common Stock (DE)</t>
  </si>
  <si>
    <t>Zendesk Inc. Common Stock</t>
  </si>
  <si>
    <t>WSO</t>
  </si>
  <si>
    <t>Watsco Inc. Common Stock</t>
  </si>
  <si>
    <t>BKI</t>
  </si>
  <si>
    <t>DAR</t>
  </si>
  <si>
    <t>Darling Ingredients Inc. Common Stock</t>
  </si>
  <si>
    <t>RRX</t>
  </si>
  <si>
    <t>Regal Rexnord Corporation Common Stock</t>
  </si>
  <si>
    <t>SNA</t>
  </si>
  <si>
    <t>Snap-On Incorporated Common Stock</t>
  </si>
  <si>
    <t>CMA</t>
  </si>
  <si>
    <t>Comerica Incorporated Common Stock</t>
  </si>
  <si>
    <t>DOCS</t>
  </si>
  <si>
    <t>Doximity Inc. Class A Common Stock</t>
  </si>
  <si>
    <t>HUBB</t>
  </si>
  <si>
    <t>Hubbell Inc Common Stock</t>
  </si>
  <si>
    <t>SCI</t>
  </si>
  <si>
    <t>Service Corporation International Common Stock</t>
  </si>
  <si>
    <t>CUBE</t>
  </si>
  <si>
    <t>CubeSmart Common Shares</t>
  </si>
  <si>
    <t>IVZ</t>
  </si>
  <si>
    <t>Invesco Ltd Common Stock</t>
  </si>
  <si>
    <t>TTC</t>
  </si>
  <si>
    <t>Toro Company (The) Common Stock</t>
  </si>
  <si>
    <t>Tools/Hardware</t>
  </si>
  <si>
    <t>BWA</t>
  </si>
  <si>
    <t>BorgWarner Inc. Common Stock</t>
  </si>
  <si>
    <t>CLF</t>
  </si>
  <si>
    <t>Cleveland-Cliffs Inc. Common Stock</t>
  </si>
  <si>
    <t>TD SYNNEX Corporation Common Stock</t>
  </si>
  <si>
    <t>REXR</t>
  </si>
  <si>
    <t>Rexford Industrial Realty Inc. Common Stock</t>
  </si>
  <si>
    <t>KOF</t>
  </si>
  <si>
    <t>M</t>
  </si>
  <si>
    <t>ACM</t>
  </si>
  <si>
    <t>AECOM Common Stock</t>
  </si>
  <si>
    <t>JNPR</t>
  </si>
  <si>
    <t>Juniper Networks Inc. Common Stock</t>
  </si>
  <si>
    <t>RE</t>
  </si>
  <si>
    <t>Everest Re Group Ltd. Common Stock</t>
  </si>
  <si>
    <t>DVA</t>
  </si>
  <si>
    <t>DaVita Inc. Common Stock</t>
  </si>
  <si>
    <t>RS</t>
  </si>
  <si>
    <t>Reliance Steel &amp; Aluminum Co. Common Stock (DE)</t>
  </si>
  <si>
    <t>TFII</t>
  </si>
  <si>
    <t>TFI International Inc. Common Shares</t>
  </si>
  <si>
    <t>ZNH</t>
  </si>
  <si>
    <t>China Southern Airlines Company Limited Common Stock</t>
  </si>
  <si>
    <t>Winner</t>
  </si>
  <si>
    <t>Round 1</t>
  </si>
  <si>
    <t>Round 2</t>
  </si>
  <si>
    <t>Round 3</t>
  </si>
  <si>
    <t>Round 4</t>
  </si>
  <si>
    <t>Round 5</t>
  </si>
  <si>
    <t>Round 6</t>
  </si>
  <si>
    <t>Wild Card</t>
  </si>
  <si>
    <t>Players</t>
  </si>
  <si>
    <t>Draft Order Simulator</t>
  </si>
  <si>
    <t>Pick</t>
  </si>
  <si>
    <t>Pasted Draft Pick</t>
  </si>
  <si>
    <t>Round</t>
  </si>
  <si>
    <t>Remaining Rankings</t>
  </si>
  <si>
    <t>Drafted?</t>
  </si>
  <si>
    <t>Remaining Rank</t>
  </si>
  <si>
    <t>Pick List</t>
  </si>
  <si>
    <t>Draft Pick</t>
  </si>
  <si>
    <t>Game Rules</t>
  </si>
  <si>
    <t>Scoring System</t>
  </si>
  <si>
    <t>The player with the higher score wins for the week</t>
  </si>
  <si>
    <t>Example</t>
  </si>
  <si>
    <t>Player 1</t>
  </si>
  <si>
    <t>Points</t>
  </si>
  <si>
    <t>Total</t>
  </si>
  <si>
    <t>Player 2</t>
  </si>
  <si>
    <t>Game</t>
  </si>
  <si>
    <t>Team Selection</t>
  </si>
  <si>
    <t>If an asset is not selected in time, the highest ranked remaining asset will automatically be selected</t>
  </si>
  <si>
    <t>If a player is absent from the draft, the pick will be automatically made as the highest ranking remaining asset</t>
  </si>
  <si>
    <t>Each asset may only be drafted once</t>
  </si>
  <si>
    <t>Player 1 wins the matchup</t>
  </si>
  <si>
    <t>Tiebreakers, if necessary, will be based on cumulative points scored</t>
  </si>
  <si>
    <t>2022 Fantasy Markets Draft</t>
  </si>
  <si>
    <t>Week</t>
  </si>
  <si>
    <t>Wk</t>
  </si>
  <si>
    <t>Match</t>
  </si>
  <si>
    <t>Schedule</t>
  </si>
  <si>
    <t>Index</t>
  </si>
  <si>
    <t>Asset #</t>
  </si>
  <si>
    <t>Player1</t>
  </si>
  <si>
    <t>Player2</t>
  </si>
  <si>
    <t>Date Range</t>
  </si>
  <si>
    <t>vs</t>
  </si>
  <si>
    <t>Loser</t>
  </si>
  <si>
    <t>Current</t>
  </si>
  <si>
    <t>Previous</t>
  </si>
  <si>
    <t>Player</t>
  </si>
  <si>
    <t>Pts For</t>
  </si>
  <si>
    <t>Pts Vs.</t>
  </si>
  <si>
    <t>Each player will also get to pick a bonus asset, which is not subject to the one asset per team rule above. i.e., everyone can have AAPL in their portfolio, and you may also have AAPL twice in your portfolio if you drafted it</t>
  </si>
  <si>
    <t>The overall winner will be the player with the most weekly wins. Consolation prize will be the player with the most weekly losses</t>
  </si>
  <si>
    <t>Matchups are based on a points system, where each asset independently contributes points based on its weekly ROI</t>
  </si>
  <si>
    <t>4 hours per pick</t>
  </si>
  <si>
    <t>Missed pick results in autodraft</t>
  </si>
  <si>
    <t>Draft will go continue until 4 or 6 rounds are completed</t>
  </si>
  <si>
    <t>Players will select their teams in a randomized draft</t>
  </si>
  <si>
    <t>Draft is snake style (e.g. First pick in the Round #1 picks last in the Round #2, last pick in Round #1 picks first in Round #2)</t>
  </si>
  <si>
    <t>Price Reference - Stocks: Friday 4pm ET weekly close, Cryptos: Sunday 8pm ET weekly close</t>
  </si>
  <si>
    <t>Stock 1</t>
  </si>
  <si>
    <t>Stock 2</t>
  </si>
  <si>
    <t>Crypto 3</t>
  </si>
  <si>
    <t>Stock 4</t>
  </si>
  <si>
    <t>Stock 5</t>
  </si>
  <si>
    <t>Crypto 2</t>
  </si>
  <si>
    <t>Crypto 5</t>
  </si>
  <si>
    <t>Price Wk1</t>
  </si>
  <si>
    <t>Price Wk2</t>
  </si>
  <si>
    <t>Next up:</t>
  </si>
  <si>
    <t>SHEL</t>
  </si>
  <si>
    <t>WTW</t>
  </si>
  <si>
    <t>PENN</t>
  </si>
  <si>
    <t>BRK-A</t>
  </si>
  <si>
    <t>ETH-USD</t>
  </si>
  <si>
    <t>BTC-USD</t>
  </si>
  <si>
    <t>WBTC-USD</t>
  </si>
  <si>
    <t>ADA-USD</t>
  </si>
  <si>
    <t>SOL-USD</t>
  </si>
  <si>
    <t>DOT-USD</t>
  </si>
  <si>
    <t>BNB-USD</t>
  </si>
  <si>
    <t>LUNA1-USD</t>
  </si>
  <si>
    <t>LEO-USD</t>
  </si>
  <si>
    <t>DOGE-USD</t>
  </si>
  <si>
    <t>IOTX-USD</t>
  </si>
  <si>
    <t>POT-USD</t>
  </si>
  <si>
    <t>XRP-USD</t>
  </si>
  <si>
    <t>SAND-USD</t>
  </si>
  <si>
    <t>XLM-USD</t>
  </si>
  <si>
    <t>GALA-USD</t>
  </si>
  <si>
    <t>SHIB-USD</t>
  </si>
  <si>
    <t>SLP-USD</t>
  </si>
  <si>
    <t>QNT-USD</t>
  </si>
  <si>
    <t>GRLC-USD</t>
  </si>
  <si>
    <t>HBAR-USD</t>
  </si>
  <si>
    <t>ALGO-USD</t>
  </si>
  <si>
    <t>UNO-USD</t>
  </si>
  <si>
    <t>AXS-USD</t>
  </si>
  <si>
    <t>FLOW-USD</t>
  </si>
  <si>
    <t>MANA-USD</t>
  </si>
  <si>
    <t>MATIC-USD</t>
  </si>
  <si>
    <t>AVAX-USD</t>
  </si>
  <si>
    <t>CVX-USD</t>
  </si>
  <si>
    <t>FTM-USD</t>
  </si>
  <si>
    <t>YGG-USD</t>
  </si>
  <si>
    <t>NEAR-USD</t>
  </si>
  <si>
    <t>KSM-USD</t>
  </si>
  <si>
    <t>RLY-USD</t>
  </si>
  <si>
    <t>CHZ-USD</t>
  </si>
  <si>
    <t>FTT-USD</t>
  </si>
  <si>
    <t>ENJ-USD</t>
  </si>
  <si>
    <t>LINK-USD</t>
  </si>
  <si>
    <t>Owner</t>
  </si>
  <si>
    <t>Type</t>
  </si>
  <si>
    <t>Unique Picks</t>
  </si>
  <si>
    <t>Stock</t>
  </si>
  <si>
    <t>Count</t>
  </si>
  <si>
    <t>Closing Date</t>
  </si>
  <si>
    <t>DCN-USD</t>
  </si>
  <si>
    <t>Adj Close</t>
  </si>
  <si>
    <t>Asset_Type</t>
  </si>
  <si>
    <t>Weekly_ROI</t>
  </si>
  <si>
    <t>NASDAQ &amp; NYSE Large/Megacap Stocks, 2/11/22</t>
  </si>
  <si>
    <t>Crypto Top 100 (Yahoo Finance), 2/11/22</t>
  </si>
  <si>
    <t>Filters: NASDAQ/NYSE (run twice), Mega + Large Caps</t>
  </si>
  <si>
    <t>https://finance.yahoo.com/cryptocurrencies/?count=100&amp;offset=0</t>
  </si>
  <si>
    <t>Copy and paste directly</t>
  </si>
  <si>
    <t>Price (Intraday)</t>
  </si>
  <si>
    <t>Volume in Currency (Since 0:00 UTC)</t>
  </si>
  <si>
    <t>Volume in Currency (24Hr)</t>
  </si>
  <si>
    <t>Total Volume All Currencies (24Hr)</t>
  </si>
  <si>
    <t>Circulating Supply</t>
  </si>
  <si>
    <t>52 Week Range</t>
  </si>
  <si>
    <t>1 Day Chart</t>
  </si>
  <si>
    <t>Bitcoin USD</t>
  </si>
  <si>
    <t>825.976B</t>
  </si>
  <si>
    <t>32.773B</t>
  </si>
  <si>
    <t>18.955M</t>
  </si>
  <si>
    <t>Ethereum USD</t>
  </si>
  <si>
    <t>370.629B</t>
  </si>
  <si>
    <t>17.439B</t>
  </si>
  <si>
    <t>119.537M</t>
  </si>
  <si>
    <t>USDT-USD</t>
  </si>
  <si>
    <t>Tether USD</t>
  </si>
  <si>
    <t>78.443B</t>
  </si>
  <si>
    <t>73.826B</t>
  </si>
  <si>
    <t>78.385B</t>
  </si>
  <si>
    <t>Binance Coin USD</t>
  </si>
  <si>
    <t>68.583B</t>
  </si>
  <si>
    <t>1.782B</t>
  </si>
  <si>
    <t>165.117M</t>
  </si>
  <si>
    <t>USDC-USD</t>
  </si>
  <si>
    <t>USD Coin USD</t>
  </si>
  <si>
    <t>52.087B</t>
  </si>
  <si>
    <t>4.006B</t>
  </si>
  <si>
    <t>52.144B</t>
  </si>
  <si>
    <t>XRP USD</t>
  </si>
  <si>
    <t>39.375B</t>
  </si>
  <si>
    <t>3.463B</t>
  </si>
  <si>
    <t>47.832B</t>
  </si>
  <si>
    <t>Cardano USD</t>
  </si>
  <si>
    <t>38.849B</t>
  </si>
  <si>
    <t>1.603B</t>
  </si>
  <si>
    <t>33.593B</t>
  </si>
  <si>
    <t>HEX-USD</t>
  </si>
  <si>
    <t>HEX USD</t>
  </si>
  <si>
    <t>36.192B</t>
  </si>
  <si>
    <t>15.31M</t>
  </si>
  <si>
    <t>173.411B</t>
  </si>
  <si>
    <t>Solana USD</t>
  </si>
  <si>
    <t>34.097B</t>
  </si>
  <si>
    <t>2.259B</t>
  </si>
  <si>
    <t>317.63M</t>
  </si>
  <si>
    <t>Avalanche USD</t>
  </si>
  <si>
    <t>22.179B</t>
  </si>
  <si>
    <t>245.279M</t>
  </si>
  <si>
    <t>Terra USD</t>
  </si>
  <si>
    <t>21.608B</t>
  </si>
  <si>
    <t>1.849B</t>
  </si>
  <si>
    <t>400.739M</t>
  </si>
  <si>
    <t>Dogecoin USD</t>
  </si>
  <si>
    <t>20.3B</t>
  </si>
  <si>
    <t>805.357M</t>
  </si>
  <si>
    <t>132.671B</t>
  </si>
  <si>
    <t>Polkadot USD</t>
  </si>
  <si>
    <t>20.283B</t>
  </si>
  <si>
    <t>1.464B</t>
  </si>
  <si>
    <t>987.579M</t>
  </si>
  <si>
    <t>BUSD-USD</t>
  </si>
  <si>
    <t>Binance USD USD</t>
  </si>
  <si>
    <t>17.569B</t>
  </si>
  <si>
    <t>6.116B</t>
  </si>
  <si>
    <t>17.575B</t>
  </si>
  <si>
    <t>SHIBA INU USD</t>
  </si>
  <si>
    <t>17.47B</t>
  </si>
  <si>
    <t>2.14B</t>
  </si>
  <si>
    <t>549.063T</t>
  </si>
  <si>
    <t>Polygon USD</t>
  </si>
  <si>
    <t>14.024B</t>
  </si>
  <si>
    <t>1.86B</t>
  </si>
  <si>
    <t>7.477B</t>
  </si>
  <si>
    <t>CRO-USD</t>
  </si>
  <si>
    <t>Crypto.com Coin USD</t>
  </si>
  <si>
    <t>13.078B</t>
  </si>
  <si>
    <t>237.828M</t>
  </si>
  <si>
    <t>25.263B</t>
  </si>
  <si>
    <t>Wrapped Bitcoin USD</t>
  </si>
  <si>
    <t>11.415B</t>
  </si>
  <si>
    <t>215.769M</t>
  </si>
  <si>
    <t>UST-USD</t>
  </si>
  <si>
    <t>TerraUSD USD</t>
  </si>
  <si>
    <t>11.295B</t>
  </si>
  <si>
    <t>315.62M</t>
  </si>
  <si>
    <t>11.294B</t>
  </si>
  <si>
    <t>DAI-USD</t>
  </si>
  <si>
    <t>Dai USD</t>
  </si>
  <si>
    <t>10.238B</t>
  </si>
  <si>
    <t>430.478M</t>
  </si>
  <si>
    <t>10.243B</t>
  </si>
  <si>
    <t>LTC-USD</t>
  </si>
  <si>
    <t>Litecoin USD</t>
  </si>
  <si>
    <t>9.272B</t>
  </si>
  <si>
    <t>69.616M</t>
  </si>
  <si>
    <t>ATOM-USD</t>
  </si>
  <si>
    <t>Cosmos USD</t>
  </si>
  <si>
    <t>8.326B</t>
  </si>
  <si>
    <t>795.494M</t>
  </si>
  <si>
    <t>286.37M</t>
  </si>
  <si>
    <t>Chainlink USD</t>
  </si>
  <si>
    <t>8.272B</t>
  </si>
  <si>
    <t>829.946M</t>
  </si>
  <si>
    <t>467.01M</t>
  </si>
  <si>
    <t>NEAR Protocol USD</t>
  </si>
  <si>
    <t>7.558B</t>
  </si>
  <si>
    <t>597.658M</t>
  </si>
  <si>
    <t>631.626M</t>
  </si>
  <si>
    <t>UNI1-USD</t>
  </si>
  <si>
    <t>Uniswap USD</t>
  </si>
  <si>
    <t>7.3B</t>
  </si>
  <si>
    <t>229.15M</t>
  </si>
  <si>
    <t>632.252M</t>
  </si>
  <si>
    <t>TRX-USD</t>
  </si>
  <si>
    <t>TRON USD</t>
  </si>
  <si>
    <t>6.773B</t>
  </si>
  <si>
    <t>1.339B</t>
  </si>
  <si>
    <t>101.788B</t>
  </si>
  <si>
    <t>Algorand USD</t>
  </si>
  <si>
    <t>6.49B</t>
  </si>
  <si>
    <t>307.648M</t>
  </si>
  <si>
    <t>6.564B</t>
  </si>
  <si>
    <t>BCH-USD</t>
  </si>
  <si>
    <t>Bitcoin Cash USD</t>
  </si>
  <si>
    <t>6.421B</t>
  </si>
  <si>
    <t>4.337B</t>
  </si>
  <si>
    <t>18.98M</t>
  </si>
  <si>
    <t>FTX Token USD</t>
  </si>
  <si>
    <t>6.212B</t>
  </si>
  <si>
    <t>191.598M</t>
  </si>
  <si>
    <t>138.025M</t>
  </si>
  <si>
    <t>UNUS SED LEO USD</t>
  </si>
  <si>
    <t>5.943B</t>
  </si>
  <si>
    <t>9.299M</t>
  </si>
  <si>
    <t>953.954M</t>
  </si>
  <si>
    <t>Decentraland USD</t>
  </si>
  <si>
    <t>5.915B</t>
  </si>
  <si>
    <t>893.137M</t>
  </si>
  <si>
    <t>1.832B</t>
  </si>
  <si>
    <t>STETH-USD</t>
  </si>
  <si>
    <t>Lido stETH USD</t>
  </si>
  <si>
    <t>5.735B</t>
  </si>
  <si>
    <t>1.275M</t>
  </si>
  <si>
    <t>1.856M</t>
  </si>
  <si>
    <t>Stellar USD</t>
  </si>
  <si>
    <t>5.724B</t>
  </si>
  <si>
    <t>360.147M</t>
  </si>
  <si>
    <t>24.893B</t>
  </si>
  <si>
    <t>Fantom USD</t>
  </si>
  <si>
    <t>5.481B</t>
  </si>
  <si>
    <t>795.019M</t>
  </si>
  <si>
    <t>2.545B</t>
  </si>
  <si>
    <t>ETC-USD</t>
  </si>
  <si>
    <t>Ethereum Classic USD</t>
  </si>
  <si>
    <t>4.799B</t>
  </si>
  <si>
    <t>1.176B</t>
  </si>
  <si>
    <t>132.879M</t>
  </si>
  <si>
    <t>The Sandbox USD</t>
  </si>
  <si>
    <t>4.652B</t>
  </si>
  <si>
    <t>1.092B</t>
  </si>
  <si>
    <t>1.035B</t>
  </si>
  <si>
    <t>BTCB-USD</t>
  </si>
  <si>
    <t>Bitcoin BEP2 USD</t>
  </si>
  <si>
    <t>4.594B</t>
  </si>
  <si>
    <t>50.1M</t>
  </si>
  <si>
    <t>Hedera USD</t>
  </si>
  <si>
    <t>4.558B</t>
  </si>
  <si>
    <t>94.057M</t>
  </si>
  <si>
    <t>18.093B</t>
  </si>
  <si>
    <t>EGLD-USD</t>
  </si>
  <si>
    <t>Elrond USD</t>
  </si>
  <si>
    <t>4.332B</t>
  </si>
  <si>
    <t>462.841M</t>
  </si>
  <si>
    <t>20.716M</t>
  </si>
  <si>
    <t>VET-USD</t>
  </si>
  <si>
    <t>VeChain USD</t>
  </si>
  <si>
    <t>4.115B</t>
  </si>
  <si>
    <t>321.954M</t>
  </si>
  <si>
    <t>64.316B</t>
  </si>
  <si>
    <t>THETA-USD</t>
  </si>
  <si>
    <t>THETA USD</t>
  </si>
  <si>
    <t>1.159B</t>
  </si>
  <si>
    <t>1B</t>
  </si>
  <si>
    <t>Axie Infinity USD</t>
  </si>
  <si>
    <t>512.618M</t>
  </si>
  <si>
    <t>60.907M</t>
  </si>
  <si>
    <t>XTZ-USD</t>
  </si>
  <si>
    <t>Tezos USD</t>
  </si>
  <si>
    <t>3.773B</t>
  </si>
  <si>
    <t>264.821M</t>
  </si>
  <si>
    <t>877.522M</t>
  </si>
  <si>
    <t>FIL-USD</t>
  </si>
  <si>
    <t>Filecoin USD</t>
  </si>
  <si>
    <t>3.713B</t>
  </si>
  <si>
    <t>489.936M</t>
  </si>
  <si>
    <t>159.718M</t>
  </si>
  <si>
    <t>TONCOIN-USD</t>
  </si>
  <si>
    <t>Toncoin USD</t>
  </si>
  <si>
    <t>3.389B</t>
  </si>
  <si>
    <t>4.911M</t>
  </si>
  <si>
    <t>1.221B</t>
  </si>
  <si>
    <t>HNT-USD</t>
  </si>
  <si>
    <t>Helium USD</t>
  </si>
  <si>
    <t>3.309B</t>
  </si>
  <si>
    <t>31.26M</t>
  </si>
  <si>
    <t>110.392M</t>
  </si>
  <si>
    <t>XMR-USD</t>
  </si>
  <si>
    <t>Monero USD</t>
  </si>
  <si>
    <t>3.246B</t>
  </si>
  <si>
    <t>166.007M</t>
  </si>
  <si>
    <t>18.077M</t>
  </si>
  <si>
    <t>KLAY-USD</t>
  </si>
  <si>
    <t>Klaytn USD</t>
  </si>
  <si>
    <t>3.228B</t>
  </si>
  <si>
    <t>68.459M</t>
  </si>
  <si>
    <t>2.632B</t>
  </si>
  <si>
    <t>MIOTA-USD</t>
  </si>
  <si>
    <t>IOTA USD</t>
  </si>
  <si>
    <t>2.683B</t>
  </si>
  <si>
    <t>46.088M</t>
  </si>
  <si>
    <t>FRAX-USD</t>
  </si>
  <si>
    <t>Frax USD</t>
  </si>
  <si>
    <t>2.648B</t>
  </si>
  <si>
    <t>28.432M</t>
  </si>
  <si>
    <t>2.653B</t>
  </si>
  <si>
    <t>EOS-USD</t>
  </si>
  <si>
    <t>EOS USD</t>
  </si>
  <si>
    <t>2.526B</t>
  </si>
  <si>
    <t>479.856M</t>
  </si>
  <si>
    <t>980.223M</t>
  </si>
  <si>
    <t>ONE1-USD</t>
  </si>
  <si>
    <t>Harmony USD</t>
  </si>
  <si>
    <t>2.49B</t>
  </si>
  <si>
    <t>219.037M</t>
  </si>
  <si>
    <t>11.703B</t>
  </si>
  <si>
    <t>OSMO-USD</t>
  </si>
  <si>
    <t>Osmosis USD</t>
  </si>
  <si>
    <t>2.473B</t>
  </si>
  <si>
    <t>55.254M</t>
  </si>
  <si>
    <t>282.464M</t>
  </si>
  <si>
    <t>Flow USD</t>
  </si>
  <si>
    <t>2.474B</t>
  </si>
  <si>
    <t>265.994M</t>
  </si>
  <si>
    <t>318.082M</t>
  </si>
  <si>
    <t>AAVE-USD</t>
  </si>
  <si>
    <t>Aave USD</t>
  </si>
  <si>
    <t>2.421B</t>
  </si>
  <si>
    <t>185.382M</t>
  </si>
  <si>
    <t>13.514M</t>
  </si>
  <si>
    <t>Gala USD</t>
  </si>
  <si>
    <t>2.406B</t>
  </si>
  <si>
    <t>1.28B</t>
  </si>
  <si>
    <t>6.977B</t>
  </si>
  <si>
    <t>WBNB-USD</t>
  </si>
  <si>
    <t>Wrapped BNB USD</t>
  </si>
  <si>
    <t>2.258B</t>
  </si>
  <si>
    <t>745.202M</t>
  </si>
  <si>
    <t>5.443M</t>
  </si>
  <si>
    <t>BTT-USD</t>
  </si>
  <si>
    <t>BitTorrent USD</t>
  </si>
  <si>
    <t>2.254B</t>
  </si>
  <si>
    <t>990B</t>
  </si>
  <si>
    <t>CAKE-USD</t>
  </si>
  <si>
    <t>PancakeSwap USD</t>
  </si>
  <si>
    <t>2.167B</t>
  </si>
  <si>
    <t>187.905M</t>
  </si>
  <si>
    <t>267.024M</t>
  </si>
  <si>
    <t>GRT1-USD</t>
  </si>
  <si>
    <t>The Graph USD</t>
  </si>
  <si>
    <t>2.166B</t>
  </si>
  <si>
    <t>93.753M</t>
  </si>
  <si>
    <t>4.716B</t>
  </si>
  <si>
    <t>STX-USD</t>
  </si>
  <si>
    <t>Stacks USD</t>
  </si>
  <si>
    <t>2.093B</t>
  </si>
  <si>
    <t>40.926M</t>
  </si>
  <si>
    <t>1.298B</t>
  </si>
  <si>
    <t>MKR-USD</t>
  </si>
  <si>
    <t>Maker USD</t>
  </si>
  <si>
    <t>2.069B</t>
  </si>
  <si>
    <t>81.758M</t>
  </si>
  <si>
    <t>BSV-USD</t>
  </si>
  <si>
    <t>Bitcoin SV USD</t>
  </si>
  <si>
    <t>1.893B</t>
  </si>
  <si>
    <t>108.678M</t>
  </si>
  <si>
    <t>18.976M</t>
  </si>
  <si>
    <t>NEO-USD</t>
  </si>
  <si>
    <t>Neo USD</t>
  </si>
  <si>
    <t>1.754B</t>
  </si>
  <si>
    <t>188.779M</t>
  </si>
  <si>
    <t>70.539M</t>
  </si>
  <si>
    <t>HBTC-USD</t>
  </si>
  <si>
    <t>Huobi BTC USD</t>
  </si>
  <si>
    <t>1.737B</t>
  </si>
  <si>
    <t>2.537M</t>
  </si>
  <si>
    <t>Enjin Coin USD</t>
  </si>
  <si>
    <t>1.744B</t>
  </si>
  <si>
    <t>251.22M</t>
  </si>
  <si>
    <t>854.696M</t>
  </si>
  <si>
    <t>XEC-USD</t>
  </si>
  <si>
    <t>eCash USD</t>
  </si>
  <si>
    <t>1.747B</t>
  </si>
  <si>
    <t>28.111M</t>
  </si>
  <si>
    <t>18.976T</t>
  </si>
  <si>
    <t>ZEC-USD</t>
  </si>
  <si>
    <t>Zcash USD</t>
  </si>
  <si>
    <t>1.733B</t>
  </si>
  <si>
    <t>384.374M</t>
  </si>
  <si>
    <t>13.723M</t>
  </si>
  <si>
    <t>Quant USD</t>
  </si>
  <si>
    <t>1.716B</t>
  </si>
  <si>
    <t>51.581M</t>
  </si>
  <si>
    <t>12.073M</t>
  </si>
  <si>
    <t>SAP  SE ADS</t>
  </si>
  <si>
    <t>KCS-USD</t>
  </si>
  <si>
    <t>KuCoin Token USD</t>
  </si>
  <si>
    <t>1.633B</t>
  </si>
  <si>
    <t>12.08M</t>
  </si>
  <si>
    <t>80.119M</t>
  </si>
  <si>
    <t>HT-USD</t>
  </si>
  <si>
    <t>Huobi Token USD</t>
  </si>
  <si>
    <t>1.562B</t>
  </si>
  <si>
    <t>42.496M</t>
  </si>
  <si>
    <t>156.742M</t>
  </si>
  <si>
    <t>Kusama USD</t>
  </si>
  <si>
    <t>1.542B</t>
  </si>
  <si>
    <t>58.621M</t>
  </si>
  <si>
    <t>8.47M</t>
  </si>
  <si>
    <t>RUNE-USD</t>
  </si>
  <si>
    <t>THORChain USD</t>
  </si>
  <si>
    <t>1.493B</t>
  </si>
  <si>
    <t>64.361M</t>
  </si>
  <si>
    <t>330.688M</t>
  </si>
  <si>
    <t>TUSD-USD</t>
  </si>
  <si>
    <t>TrueUSD USD</t>
  </si>
  <si>
    <t>1.477B</t>
  </si>
  <si>
    <t>131.921M</t>
  </si>
  <si>
    <t>1.478B</t>
  </si>
  <si>
    <t>LRC-USD</t>
  </si>
  <si>
    <t>Loopring USD</t>
  </si>
  <si>
    <t>1.447B</t>
  </si>
  <si>
    <t>298.653M</t>
  </si>
  <si>
    <t>1.329B</t>
  </si>
  <si>
    <t xml:space="preserve">Sony Group Corporation American Depositary Shares </t>
  </si>
  <si>
    <t>KDA-USD</t>
  </si>
  <si>
    <t>Kadena USD</t>
  </si>
  <si>
    <t>1.437B</t>
  </si>
  <si>
    <t>102.428M</t>
  </si>
  <si>
    <t>167.816M</t>
  </si>
  <si>
    <t>CRV-USD</t>
  </si>
  <si>
    <t>Curve DAO Token USD</t>
  </si>
  <si>
    <t>1.426B</t>
  </si>
  <si>
    <t>333.888M</t>
  </si>
  <si>
    <t>443.417M</t>
  </si>
  <si>
    <t>Chiliz USD</t>
  </si>
  <si>
    <t>1.351B</t>
  </si>
  <si>
    <t>191.98M</t>
  </si>
  <si>
    <t>5.975B</t>
  </si>
  <si>
    <t>Convex Finance USD</t>
  </si>
  <si>
    <t>1.334B</t>
  </si>
  <si>
    <t>26.14M</t>
  </si>
  <si>
    <t>49.492M</t>
  </si>
  <si>
    <t>YOUC-USD</t>
  </si>
  <si>
    <t>yOUcash USD</t>
  </si>
  <si>
    <t>1.328B</t>
  </si>
  <si>
    <t>7.817B</t>
  </si>
  <si>
    <t>CELO-USD</t>
  </si>
  <si>
    <t>Celo USD</t>
  </si>
  <si>
    <t>1.323B</t>
  </si>
  <si>
    <t>108.672M</t>
  </si>
  <si>
    <t>407.486M</t>
  </si>
  <si>
    <t>BAT-USD</t>
  </si>
  <si>
    <t>Basic Attention Token USD</t>
  </si>
  <si>
    <t>1.321B</t>
  </si>
  <si>
    <t>130.875M</t>
  </si>
  <si>
    <t>1.495B</t>
  </si>
  <si>
    <t>OKB-USD</t>
  </si>
  <si>
    <t>OKB USD</t>
  </si>
  <si>
    <t>1.315B</t>
  </si>
  <si>
    <t>104.068M</t>
  </si>
  <si>
    <t>60M</t>
  </si>
  <si>
    <t>AMP-USD</t>
  </si>
  <si>
    <t>Amp USD</t>
  </si>
  <si>
    <t>1.303B</t>
  </si>
  <si>
    <t>11.213M</t>
  </si>
  <si>
    <t>42.228B</t>
  </si>
  <si>
    <t>ROSE-USD</t>
  </si>
  <si>
    <t>Oasis Network USD</t>
  </si>
  <si>
    <t>1.215B</t>
  </si>
  <si>
    <t>215.358M</t>
  </si>
  <si>
    <t>3.493B</t>
  </si>
  <si>
    <t>DASH-USD</t>
  </si>
  <si>
    <t>Dash USD</t>
  </si>
  <si>
    <t>1.198B</t>
  </si>
  <si>
    <t>186.55M</t>
  </si>
  <si>
    <t>10.574M</t>
  </si>
  <si>
    <t>AR-USD</t>
  </si>
  <si>
    <t>Arweave USD</t>
  </si>
  <si>
    <t>1.191B</t>
  </si>
  <si>
    <t>96.997M</t>
  </si>
  <si>
    <t>33.395M</t>
  </si>
  <si>
    <t>NEXO-USD</t>
  </si>
  <si>
    <t>Nexo USD</t>
  </si>
  <si>
    <t>1.181B</t>
  </si>
  <si>
    <t>12.414M</t>
  </si>
  <si>
    <t>560M</t>
  </si>
  <si>
    <t>TFUEL-USD</t>
  </si>
  <si>
    <t>Theta Fuel USD</t>
  </si>
  <si>
    <t>129.085M</t>
  </si>
  <si>
    <t>5.301B</t>
  </si>
  <si>
    <t>WAVES-USD</t>
  </si>
  <si>
    <t>Waves USD</t>
  </si>
  <si>
    <t>1.158B</t>
  </si>
  <si>
    <t>186.053M</t>
  </si>
  <si>
    <t>107.465M</t>
  </si>
  <si>
    <t>OMI-USD</t>
  </si>
  <si>
    <t>ECOMI USD</t>
  </si>
  <si>
    <t>1.123B</t>
  </si>
  <si>
    <t>4.177M</t>
  </si>
  <si>
    <t>166.286B</t>
  </si>
  <si>
    <t>IoTeX USD</t>
  </si>
  <si>
    <t>1.111B</t>
  </si>
  <si>
    <t>218.814M</t>
  </si>
  <si>
    <t>9.541B</t>
  </si>
  <si>
    <t>DFI-USD</t>
  </si>
  <si>
    <t>DeFiChain USD</t>
  </si>
  <si>
    <t>1.091B</t>
  </si>
  <si>
    <t>3.612M</t>
  </si>
  <si>
    <t>300.512M</t>
  </si>
  <si>
    <t>XEM-USD</t>
  </si>
  <si>
    <t>NEM USD</t>
  </si>
  <si>
    <t>1.047B</t>
  </si>
  <si>
    <t>25.027M</t>
  </si>
  <si>
    <t>9B</t>
  </si>
  <si>
    <t>SCRT-USD</t>
  </si>
  <si>
    <t>Secret USD</t>
  </si>
  <si>
    <t>1.041B</t>
  </si>
  <si>
    <t>56.339M</t>
  </si>
  <si>
    <t>149.816M</t>
  </si>
  <si>
    <t>MINA-USD</t>
  </si>
  <si>
    <t>Mina USD</t>
  </si>
  <si>
    <t>42.604M</t>
  </si>
  <si>
    <t>374.512M</t>
  </si>
  <si>
    <t>CCXX-USD</t>
  </si>
  <si>
    <t>Counos X USD</t>
  </si>
  <si>
    <t>1.03B</t>
  </si>
  <si>
    <t>17.885M</t>
  </si>
  <si>
    <t>XYM-USD</t>
  </si>
  <si>
    <t>Symbol USD</t>
  </si>
  <si>
    <t>1.014B</t>
  </si>
  <si>
    <t>6.484M</t>
  </si>
  <si>
    <t>5.582B</t>
  </si>
  <si>
    <t>British American Tobacco  Industries p.l.c. Common Stock ADR</t>
  </si>
  <si>
    <t xml:space="preserve">Dell Technologies Inc. Class C Common Stock </t>
  </si>
  <si>
    <t>Chubb Limited  Common Stock</t>
  </si>
  <si>
    <t>VALE S.A.  American Depositary Shares Each Representing one common share</t>
  </si>
  <si>
    <t xml:space="preserve">Royal Dutch Shell PLC American Depositary Shares (each representing two (2) Ordinary Shares) </t>
  </si>
  <si>
    <t>Block Inc. Class A Common Stock</t>
  </si>
  <si>
    <t xml:space="preserve">Dow Inc. Common Stock </t>
  </si>
  <si>
    <t xml:space="preserve">Hilton Worldwide Holdings Inc. Common Stock </t>
  </si>
  <si>
    <t>Nu Holdings Ltd. Class A Ordinary Shares</t>
  </si>
  <si>
    <t>Suncor Energy  Inc. Common Stock</t>
  </si>
  <si>
    <t xml:space="preserve">Carrier Global Corporation Common Stock </t>
  </si>
  <si>
    <t>NIO Inc. American depositary shares each  representing one Class A ordinary share</t>
  </si>
  <si>
    <t>Apollo Global Management Inc. (New) Common Stock</t>
  </si>
  <si>
    <t xml:space="preserve">Corteva Inc. Common Stock </t>
  </si>
  <si>
    <t xml:space="preserve">Otis Worldwide Corporation Common Stock </t>
  </si>
  <si>
    <t xml:space="preserve">Energy Transfer LP Common Units </t>
  </si>
  <si>
    <t>GRAB</t>
  </si>
  <si>
    <t>Grab Holdings Limited Class A Ordinary Shares</t>
  </si>
  <si>
    <t>Singapore</t>
  </si>
  <si>
    <t xml:space="preserve">Fortive Corporation Common Stock </t>
  </si>
  <si>
    <t xml:space="preserve">Royalty Pharma plc Class A Ordinary Shares </t>
  </si>
  <si>
    <t xml:space="preserve">ASE Technology Holding Co. Ltd. American Depositary Shares (each representing Two Common Shares) </t>
  </si>
  <si>
    <t>CEG</t>
  </si>
  <si>
    <t xml:space="preserve">Constellation Energy Corporation Common Stock </t>
  </si>
  <si>
    <t>SSL</t>
  </si>
  <si>
    <t>Sasol Ltd. American Depositary Shares</t>
  </si>
  <si>
    <t>South Africa</t>
  </si>
  <si>
    <t>HCP</t>
  </si>
  <si>
    <t>HashiCorp Inc. Class A Common Stock</t>
  </si>
  <si>
    <t>FICO</t>
  </si>
  <si>
    <t>Fair Isaac Corproation Common Stock</t>
  </si>
  <si>
    <t>AA</t>
  </si>
  <si>
    <t xml:space="preserve">Alcoa Corporation Common Stock </t>
  </si>
  <si>
    <t>BAP</t>
  </si>
  <si>
    <t>Credicorp Ltd. Common Stock</t>
  </si>
  <si>
    <t>Peru</t>
  </si>
  <si>
    <t>APA</t>
  </si>
  <si>
    <t>APA Corporation Common Stock</t>
  </si>
  <si>
    <t>IOT</t>
  </si>
  <si>
    <t>Samsara Inc. Class A Common Stock</t>
  </si>
  <si>
    <t>AEG</t>
  </si>
  <si>
    <t>AEGON N.V. Common Stock</t>
  </si>
  <si>
    <t xml:space="preserve">Qiagen N.V. Common Shares </t>
  </si>
  <si>
    <t>WBS</t>
  </si>
  <si>
    <t>Webster Financial Corporation Common Stock</t>
  </si>
  <si>
    <t>NI</t>
  </si>
  <si>
    <t>NiSource Inc Common Stock</t>
  </si>
  <si>
    <t>Coca Cola Femsa S.A.B. de C.V.  American Depositary Shares each representing 10 Units (each Unit consists of 3 Series B Shares and 5 Series L Shares)</t>
  </si>
  <si>
    <t>H</t>
  </si>
  <si>
    <t>Hyatt Hotels Corporation Class A Common Stock</t>
  </si>
  <si>
    <t>ACH</t>
  </si>
  <si>
    <t>Aluminum Corporation of China Limited American Depositary Shares</t>
  </si>
  <si>
    <t>Aluminum</t>
  </si>
  <si>
    <t>OVV</t>
  </si>
  <si>
    <t>Ovintiv Inc. (DE)</t>
  </si>
  <si>
    <t>UHS</t>
  </si>
  <si>
    <t>Universal Health Services Inc. Common Stock</t>
  </si>
  <si>
    <t xml:space="preserve">Black Knight Inc. Common Stock </t>
  </si>
  <si>
    <t>GL</t>
  </si>
  <si>
    <t>Globe Life Inc. Common Stock</t>
  </si>
  <si>
    <t>TAP</t>
  </si>
  <si>
    <t>Molson Coors Beverage Company Class B Common Stock</t>
  </si>
  <si>
    <t>WES</t>
  </si>
  <si>
    <t>Western Midstream Partners LP Common Units Representing Limited Partner Interests</t>
  </si>
  <si>
    <t>VST</t>
  </si>
  <si>
    <t>Vistra Corp. Common Stock</t>
  </si>
  <si>
    <t>CNXC</t>
  </si>
  <si>
    <t>Concentrix Corporation Common Stock</t>
  </si>
  <si>
    <t>ARCC</t>
  </si>
  <si>
    <t>Ares Capital Corporation Common Stock</t>
  </si>
  <si>
    <t>Finance/Investors Services</t>
  </si>
  <si>
    <t>Banco De Chile Banco De Chile ADS</t>
  </si>
  <si>
    <t>SBSW</t>
  </si>
  <si>
    <t>D/B/A Sibanye-Stillwater Limited ADS</t>
  </si>
  <si>
    <t>WFG</t>
  </si>
  <si>
    <t>West Fraser Timber Co. Ltd Common stock</t>
  </si>
  <si>
    <t>ZNGA</t>
  </si>
  <si>
    <t>Zynga Inc. Class A Common Stock</t>
  </si>
  <si>
    <t>CPRI</t>
  </si>
  <si>
    <t>Capri Holdings Limited Ordinary Shares</t>
  </si>
  <si>
    <t>Hong Kong</t>
  </si>
  <si>
    <t>EBR</t>
  </si>
  <si>
    <t>Centrais Electricas Brasileiras S A American Depositary Shares (Each representing one Common Share)</t>
  </si>
  <si>
    <t>CIEN</t>
  </si>
  <si>
    <t>Ciena Corporation Common Stock</t>
  </si>
  <si>
    <t>PSXP</t>
  </si>
  <si>
    <t>Phillips 66 Partners LP Common Units representing limited partner interest in the Partnership</t>
  </si>
  <si>
    <t xml:space="preserve">SoFi Technologies Inc. Common Stock  </t>
  </si>
  <si>
    <t>MMP</t>
  </si>
  <si>
    <t>Magellan Midstream Partners L.P. Limited Partnership</t>
  </si>
  <si>
    <t>Rally USD</t>
  </si>
  <si>
    <t>Yield Guild Games USD</t>
  </si>
  <si>
    <t>Day_of_Week</t>
  </si>
  <si>
    <t>Sunday</t>
  </si>
  <si>
    <t>Friday</t>
  </si>
  <si>
    <t>Weekly Game Data</t>
  </si>
  <si>
    <t>Upload:</t>
  </si>
  <si>
    <t>Tesla</t>
  </si>
  <si>
    <t>Alphabet Class C</t>
  </si>
  <si>
    <t>NVDIA</t>
  </si>
  <si>
    <t>Royal Bank Of Canada</t>
  </si>
  <si>
    <t>Eli Lilly and Company</t>
  </si>
  <si>
    <t>Ford Motor Company</t>
  </si>
  <si>
    <t>Novo Nordisk A/S</t>
  </si>
  <si>
    <t>ConocoPhillips</t>
  </si>
  <si>
    <t>Morgan Stanley</t>
  </si>
  <si>
    <t>Bank Of Montreal</t>
  </si>
  <si>
    <t>ASML Holding</t>
  </si>
  <si>
    <t>Goldman Sachs</t>
  </si>
  <si>
    <t>Alphabet Class A</t>
  </si>
  <si>
    <t>Atlassian</t>
  </si>
  <si>
    <t>Target</t>
  </si>
  <si>
    <t>Spotify</t>
  </si>
  <si>
    <t>The Home Depot</t>
  </si>
  <si>
    <t>Potcoin</t>
  </si>
  <si>
    <t>Cloudflare</t>
  </si>
  <si>
    <t>Sea Limited</t>
  </si>
  <si>
    <t>Costco</t>
  </si>
  <si>
    <t>Shopify</t>
  </si>
  <si>
    <t>Accenture</t>
  </si>
  <si>
    <t>Snowflake</t>
  </si>
  <si>
    <t>Novavax</t>
  </si>
  <si>
    <t>Netflix</t>
  </si>
  <si>
    <t>Charles Schwab</t>
  </si>
  <si>
    <t>Apple</t>
  </si>
  <si>
    <t>Blackstone</t>
  </si>
  <si>
    <t>Applied Materials</t>
  </si>
  <si>
    <t>Intuit</t>
  </si>
  <si>
    <t>Lucid Group</t>
  </si>
  <si>
    <t>Arista Networks</t>
  </si>
  <si>
    <t>Advanced Micro Devices</t>
  </si>
  <si>
    <t>Broadcom</t>
  </si>
  <si>
    <t>Simon Property Group</t>
  </si>
  <si>
    <t>Freeport-McMoRan</t>
  </si>
  <si>
    <t>DocuSign</t>
  </si>
  <si>
    <t>Zscaler</t>
  </si>
  <si>
    <t>Adobe</t>
  </si>
  <si>
    <t>Analog Devices</t>
  </si>
  <si>
    <t>United Parcel Service</t>
  </si>
  <si>
    <t>KKR &amp; Co.</t>
  </si>
  <si>
    <t>Pfizer</t>
  </si>
  <si>
    <t>Marvell Technology</t>
  </si>
  <si>
    <t>Dollar Tree</t>
  </si>
  <si>
    <t>Toronto Dominion Bank</t>
  </si>
  <si>
    <t>Dentacoin</t>
  </si>
  <si>
    <t>Stellar Lumens</t>
  </si>
  <si>
    <t>DoorDash</t>
  </si>
  <si>
    <t>Roblox Corporation</t>
  </si>
  <si>
    <t>Meta Platforms</t>
  </si>
  <si>
    <t>Gala Games</t>
  </si>
  <si>
    <t>Shiba Inu</t>
  </si>
  <si>
    <t>Penn National Gaming</t>
  </si>
  <si>
    <t>Coinbase</t>
  </si>
  <si>
    <t>Gamestop</t>
  </si>
  <si>
    <t>Smooth Love Potion</t>
  </si>
  <si>
    <t>Quant Network</t>
  </si>
  <si>
    <t>Garlicoin</t>
  </si>
  <si>
    <t>Unobtanium</t>
  </si>
  <si>
    <t>Berkshire Hathaway</t>
  </si>
  <si>
    <t>Raytheon</t>
  </si>
  <si>
    <t>PNC Financial Services</t>
  </si>
  <si>
    <t>Disney</t>
  </si>
  <si>
    <t>Dell</t>
  </si>
  <si>
    <t>Cisco</t>
  </si>
  <si>
    <t>Bank of America</t>
  </si>
  <si>
    <t>JP Morgan Chase</t>
  </si>
  <si>
    <t>Microsoft</t>
  </si>
  <si>
    <t>Wells Fargo</t>
  </si>
  <si>
    <t>Download:</t>
  </si>
  <si>
    <t>Asset Rankings</t>
  </si>
  <si>
    <t>12/1/20 - 2/1/22</t>
  </si>
  <si>
    <t>count</t>
  </si>
  <si>
    <t>mean</t>
  </si>
  <si>
    <t>std</t>
  </si>
  <si>
    <t>Coeff_Var</t>
  </si>
  <si>
    <t>Market_Cap</t>
  </si>
  <si>
    <t>ROI_Rank</t>
  </si>
  <si>
    <t>Coeff_Var_Rank</t>
  </si>
  <si>
    <t>MarketCap_Rank</t>
  </si>
  <si>
    <t>Blended_Rank</t>
  </si>
  <si>
    <t>inf</t>
  </si>
  <si>
    <t>Asset Name</t>
  </si>
  <si>
    <t>Asana Inc</t>
  </si>
  <si>
    <t>Atom</t>
  </si>
  <si>
    <t>Moderna</t>
  </si>
  <si>
    <t>Proctor &amp; Gamble</t>
  </si>
  <si>
    <t>Nike</t>
  </si>
  <si>
    <t>Amazon</t>
  </si>
  <si>
    <t>Airbnb</t>
  </si>
  <si>
    <t>Team</t>
  </si>
  <si>
    <t>Matchup</t>
  </si>
  <si>
    <t>https://tournamentscheduler.net/</t>
  </si>
  <si>
    <t>American Express</t>
  </si>
  <si>
    <t>Exxon Mobil</t>
  </si>
  <si>
    <t>Sony</t>
  </si>
  <si>
    <t>Oracle</t>
  </si>
  <si>
    <t>Lowe's</t>
  </si>
  <si>
    <t>Brookfield Asset Mgmt</t>
  </si>
  <si>
    <t>Bank of NY Mellon</t>
  </si>
  <si>
    <t>UnitedHealthGroup</t>
  </si>
  <si>
    <t>Each player will own a portfolio of 5-7 stocks and cryptos</t>
  </si>
  <si>
    <t>Every week, players will compete in 1v1 head-to-head matchups</t>
  </si>
  <si>
    <t>30-45 seconds per pick, time for draft depending</t>
  </si>
  <si>
    <t>Slow Draft Rules (if necc.)</t>
  </si>
  <si>
    <t>Week-over-week ROI * 100 = points</t>
  </si>
  <si>
    <t>Each asset's ROI contributes equally to a weekly total score</t>
  </si>
  <si>
    <t>All assets come from Yahoo Finance. Indivdual cryptos or companies must be chosen. No ETFs, indexes, or synthetic versions of aggregated assets are allowed</t>
  </si>
  <si>
    <t>(probably okay for a future game - an ETF that represents a single asset that can't be otherwise invested in, e.g. single precious metals ETFs)</t>
  </si>
  <si>
    <t>Wins</t>
  </si>
  <si>
    <t>Losses</t>
  </si>
  <si>
    <t>Pts Against</t>
  </si>
  <si>
    <t>Season Standings</t>
  </si>
  <si>
    <t>Individual</t>
  </si>
  <si>
    <t>Mean</t>
  </si>
  <si>
    <t>Std</t>
  </si>
  <si>
    <t>Orig Rank</t>
  </si>
  <si>
    <t>(millions)</t>
  </si>
  <si>
    <t>Period: Dec '20 - Feb '22</t>
  </si>
  <si>
    <t>Taiwanese Semiconductor</t>
  </si>
  <si>
    <t>Visa</t>
  </si>
  <si>
    <t>Top Weekly Performers</t>
  </si>
  <si>
    <t>Owner(s)</t>
  </si>
  <si>
    <t>Qualcomm</t>
  </si>
  <si>
    <t>Marathon Petroleum Corp</t>
  </si>
  <si>
    <t>GLD</t>
  </si>
  <si>
    <t>SLV</t>
  </si>
  <si>
    <t>Gold</t>
  </si>
  <si>
    <t>Silver</t>
  </si>
  <si>
    <t>Hedera Hashgraph</t>
  </si>
  <si>
    <t>Biggest Pumps</t>
  </si>
  <si>
    <t>Biggest Dumps</t>
  </si>
  <si>
    <t>IMX1-USD</t>
  </si>
  <si>
    <t>&lt;--- current leader</t>
  </si>
  <si>
    <t>&lt;--- current runner up</t>
  </si>
  <si>
    <t>Total Pts</t>
  </si>
  <si>
    <t>Check Pts For</t>
  </si>
  <si>
    <t>Check Pts Vs.</t>
  </si>
  <si>
    <t>Check Standings</t>
  </si>
  <si>
    <t>Player3</t>
  </si>
  <si>
    <t>Player4</t>
  </si>
  <si>
    <t>Player5</t>
  </si>
  <si>
    <t>Player6</t>
  </si>
  <si>
    <t>Player7</t>
  </si>
  <si>
    <t>Player8</t>
  </si>
  <si>
    <t>Player9</t>
  </si>
  <si>
    <t>Player10</t>
  </si>
  <si>
    <t>Player11</t>
  </si>
  <si>
    <t>Player12</t>
  </si>
  <si>
    <t>Player13</t>
  </si>
  <si>
    <t>Player14</t>
  </si>
  <si>
    <t>Player15</t>
  </si>
  <si>
    <t>Player16</t>
  </si>
  <si>
    <t>Player17</t>
  </si>
  <si>
    <t>Player18</t>
  </si>
  <si>
    <t>Player19</t>
  </si>
  <si>
    <t>Player20</t>
  </si>
  <si>
    <t>Player21</t>
  </si>
  <si>
    <t>Player22</t>
  </si>
  <si>
    <t>Player23</t>
  </si>
  <si>
    <t>Player24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</si>
</sst>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7" formatCode="&quot;$&quot;#,##0.00_);\(&quot;$&quot;#,##0.00\)"/>
    <numFmt numFmtId="8" formatCode="&quot;$&quot;#,##0.00_);[Red]\(&quot;$&quot;#,##0.00\)"/>
    <numFmt numFmtId="44" formatCode="_(&quot;$&quot;* #,##0.00_);_(&quot;$&quot;* \(#,##0.00\);_(&quot;$&quot;* &quot;-&quot;??_);_(@_)"/>
    <numFmt numFmtId="43" formatCode="_(* #,##0.00_);_(* \(#,##0.00\);_(* &quot;-&quot;??_);_(@_)"/>
    <numFmt numFmtId="164" formatCode="0.0"/>
    <numFmt numFmtId="165" formatCode="0.0%"/>
    <numFmt numFmtId="166" formatCode="&quot;$&quot;#,##0"/>
    <numFmt numFmtId="167" formatCode="&quot;$&quot;#,##0.00"/>
    <numFmt numFmtId="168" formatCode="_(&quot;$&quot;* #,##0_);_(&quot;$&quot;* \(#,##0\);_(&quot;$&quot;* &quot;-&quot;??_);_(@_)"/>
    <numFmt numFmtId="169" formatCode="mm/dd/yy;@"/>
    <numFmt numFmtId="170" formatCode="0.000"/>
    <numFmt numFmtId="171" formatCode="#,##0.000"/>
  </numFmts>
  <fonts count="51">
    <font>
      <sz val="10"/>
      <color rgb="FF000000"/>
      <name val="Arial"/>
    </font>
    <font>
      <b/>
      <sz val="10"/>
      <color theme="1"/>
      <name val="Arial"/>
      <family val="2"/>
    </font>
    <font>
      <sz val="10"/>
      <color theme="1"/>
      <name val="Arial"/>
      <family val="2"/>
    </font>
    <font>
      <b/>
      <sz val="10"/>
      <color theme="1"/>
      <name val="Arial Narrow"/>
      <family val="2"/>
    </font>
    <font>
      <sz val="10"/>
      <color rgb="FF000000"/>
      <name val="Arial"/>
      <family val="2"/>
    </font>
    <font>
      <b/>
      <sz val="10"/>
      <color rgb="FF000000"/>
      <name val="Arial"/>
      <family val="2"/>
    </font>
    <font>
      <b/>
      <sz val="12"/>
      <color theme="0"/>
      <name val="Arial"/>
      <family val="2"/>
    </font>
    <font>
      <sz val="12"/>
      <color rgb="FF000000"/>
      <name val="Arial"/>
      <family val="2"/>
    </font>
    <font>
      <b/>
      <sz val="12"/>
      <color rgb="FFFFFFFF"/>
      <name val="Calibri"/>
      <family val="2"/>
    </font>
    <font>
      <b/>
      <sz val="12"/>
      <color theme="0"/>
      <name val="Calibri"/>
      <family val="2"/>
    </font>
    <font>
      <b/>
      <sz val="20"/>
      <color rgb="FF0070C0"/>
      <name val="Georgia"/>
      <family val="1"/>
    </font>
    <font>
      <sz val="10"/>
      <color rgb="FF000000"/>
      <name val="Arial"/>
      <family val="2"/>
    </font>
    <font>
      <b/>
      <sz val="10"/>
      <color theme="0"/>
      <name val="Arial"/>
      <family val="2"/>
    </font>
    <font>
      <b/>
      <sz val="10"/>
      <color theme="0"/>
      <name val="Arial Narrow"/>
      <family val="2"/>
    </font>
    <font>
      <sz val="8"/>
      <color rgb="FF000000"/>
      <name val="Arial Narrow"/>
      <family val="2"/>
    </font>
    <font>
      <b/>
      <sz val="10"/>
      <color rgb="FF0070C0"/>
      <name val="Georgia Pro"/>
      <family val="1"/>
    </font>
    <font>
      <sz val="10"/>
      <color rgb="FF0070C0"/>
      <name val="Georgia Pro"/>
      <family val="1"/>
    </font>
    <font>
      <sz val="5"/>
      <color rgb="FF000000"/>
      <name val="Arial Narrow"/>
      <family val="2"/>
    </font>
    <font>
      <b/>
      <sz val="6"/>
      <color theme="0"/>
      <name val="Arial Narrow"/>
      <family val="2"/>
    </font>
    <font>
      <b/>
      <sz val="10"/>
      <color rgb="FF0070C0"/>
      <name val="Arial"/>
      <family val="2"/>
    </font>
    <font>
      <sz val="10"/>
      <color rgb="FF0070C0"/>
      <name val="Arial"/>
      <family val="2"/>
    </font>
    <font>
      <u/>
      <sz val="10"/>
      <color theme="10"/>
      <name val="Arial"/>
      <family val="2"/>
    </font>
    <font>
      <b/>
      <sz val="18"/>
      <color rgb="FF0070C0"/>
      <name val="Georgia pro"/>
    </font>
    <font>
      <b/>
      <sz val="10"/>
      <color rgb="FFFFFFFF"/>
      <name val="Arial"/>
      <family val="2"/>
    </font>
    <font>
      <b/>
      <sz val="11"/>
      <color theme="0"/>
      <name val="Arial"/>
      <family val="2"/>
    </font>
    <font>
      <sz val="13"/>
      <color rgb="FF000000"/>
      <name val="Helvetica Neue"/>
      <family val="2"/>
    </font>
    <font>
      <sz val="13"/>
      <color rgb="FF000000"/>
      <name val="Helvetica Neue"/>
      <family val="2"/>
    </font>
    <font>
      <sz val="13"/>
      <color rgb="FFEB0F29"/>
      <name val="Helvetica Neue"/>
      <family val="2"/>
    </font>
    <font>
      <sz val="13"/>
      <color rgb="FF00873C"/>
      <name val="Helvetica Neue"/>
      <family val="2"/>
    </font>
    <font>
      <b/>
      <sz val="11"/>
      <name val="Calibri"/>
      <family val="2"/>
    </font>
    <font>
      <b/>
      <sz val="11"/>
      <color rgb="FFC00000"/>
      <name val="Arial"/>
      <family val="2"/>
    </font>
    <font>
      <b/>
      <sz val="10"/>
      <color rgb="FF000000"/>
      <name val="Arial Narrow"/>
      <family val="2"/>
    </font>
    <font>
      <b/>
      <sz val="12"/>
      <color rgb="FF0070C0"/>
      <name val="Georgia Pro"/>
      <family val="1"/>
    </font>
    <font>
      <sz val="10"/>
      <color rgb="FF000000"/>
      <name val="Arial Narrow"/>
      <family val="2"/>
    </font>
    <font>
      <b/>
      <sz val="12"/>
      <color rgb="FF000000"/>
      <name val="Arial"/>
      <family val="2"/>
    </font>
    <font>
      <sz val="13"/>
      <color rgb="FF000000"/>
      <name val="Arial Narrow"/>
      <family val="2"/>
    </font>
    <font>
      <sz val="10"/>
      <color theme="0" tint="-4.9989318521683403E-2"/>
      <name val="Arial"/>
      <family val="2"/>
    </font>
    <font>
      <b/>
      <sz val="10"/>
      <color theme="0" tint="-4.9989318521683403E-2"/>
      <name val="Arial Narrow"/>
      <family val="2"/>
    </font>
    <font>
      <sz val="10"/>
      <color theme="0" tint="-4.9989318521683403E-2"/>
      <name val="Arial Narrow"/>
      <family val="2"/>
    </font>
    <font>
      <sz val="16"/>
      <color theme="0" tint="-4.9989318521683403E-2"/>
      <name val="Arial Narrow"/>
      <family val="2"/>
    </font>
    <font>
      <sz val="8"/>
      <color theme="0" tint="-4.9989318521683403E-2"/>
      <name val="Arial Narrow"/>
      <family val="2"/>
    </font>
    <font>
      <b/>
      <sz val="12"/>
      <color rgb="FF0070C0"/>
      <name val="Georgia pro"/>
    </font>
    <font>
      <sz val="22"/>
      <color rgb="FF0070C0"/>
      <name val="Georgia pro"/>
    </font>
    <font>
      <b/>
      <sz val="22"/>
      <color rgb="FF0070C0"/>
      <name val="Georgia pro"/>
    </font>
    <font>
      <u/>
      <sz val="22"/>
      <color rgb="FF0070C0"/>
      <name val="Georgia pro"/>
    </font>
    <font>
      <b/>
      <sz val="12"/>
      <color theme="0"/>
      <name val="Arial Narrow"/>
      <family val="2"/>
    </font>
    <font>
      <b/>
      <sz val="16"/>
      <color rgb="FF0070C0"/>
      <name val="Georgia pro"/>
    </font>
    <font>
      <b/>
      <sz val="12"/>
      <color theme="1"/>
      <name val="Arial"/>
      <family val="2"/>
    </font>
    <font>
      <b/>
      <sz val="10"/>
      <color theme="8" tint="-0.499984740745262"/>
      <name val="Arial"/>
      <family val="2"/>
    </font>
    <font>
      <b/>
      <sz val="12"/>
      <color theme="8" tint="-0.499984740745262"/>
      <name val="Arial"/>
      <family val="2"/>
    </font>
    <font>
      <sz val="12"/>
      <color rgb="FF000000"/>
      <name val="Arial Narrow"/>
      <family val="2"/>
    </font>
  </fonts>
  <fills count="18">
    <fill>
      <patternFill patternType="none"/>
    </fill>
    <fill>
      <patternFill patternType="gray125"/>
    </fill>
    <fill>
      <patternFill patternType="solid">
        <fgColor rgb="FF38761D"/>
        <bgColor rgb="FF38761D"/>
      </patternFill>
    </fill>
    <fill>
      <patternFill patternType="solid">
        <fgColor rgb="FF0000FF"/>
        <bgColor rgb="FF0000FF"/>
      </patternFill>
    </fill>
    <fill>
      <patternFill patternType="solid">
        <fgColor rgb="FF4A86E8"/>
        <bgColor rgb="FF4A86E8"/>
      </patternFill>
    </fill>
    <fill>
      <patternFill patternType="solid">
        <fgColor rgb="FFF3F3F3"/>
        <bgColor rgb="FFF3F3F3"/>
      </patternFill>
    </fill>
    <fill>
      <patternFill patternType="solid">
        <fgColor rgb="FF002060"/>
        <bgColor indexed="64"/>
      </patternFill>
    </fill>
    <fill>
      <patternFill patternType="solid">
        <fgColor theme="8" tint="0.79998168889431442"/>
        <bgColor indexed="64"/>
      </patternFill>
    </fill>
    <fill>
      <patternFill patternType="solid">
        <fgColor theme="2" tint="-4.9989318521683403E-2"/>
        <bgColor indexed="64"/>
      </patternFill>
    </fill>
    <fill>
      <patternFill patternType="solid">
        <fgColor theme="2"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002060"/>
        <bgColor rgb="FF000000"/>
      </patternFill>
    </fill>
    <fill>
      <patternFill patternType="solid">
        <fgColor theme="7" tint="-0.499984740745262"/>
        <bgColor indexed="64"/>
      </patternFill>
    </fill>
    <fill>
      <patternFill patternType="solid">
        <fgColor theme="8" tint="0.59999389629810485"/>
        <bgColor indexed="64"/>
      </patternFill>
    </fill>
    <fill>
      <patternFill patternType="solid">
        <fgColor theme="7" tint="0.79998168889431442"/>
        <bgColor indexed="64"/>
      </patternFill>
    </fill>
  </fills>
  <borders count="35">
    <border>
      <left/>
      <right/>
      <top/>
      <bottom/>
      <diagonal/>
    </border>
    <border>
      <left style="thin">
        <color rgb="FF000000"/>
      </left>
      <right/>
      <top/>
      <bottom/>
      <diagonal/>
    </border>
    <border>
      <left/>
      <right/>
      <top/>
      <bottom style="medium">
        <color rgb="FF000000"/>
      </bottom>
      <diagonal/>
    </border>
    <border>
      <left style="thin">
        <color rgb="FF000000"/>
      </left>
      <right/>
      <top/>
      <bottom style="medium">
        <color rgb="FF000000"/>
      </bottom>
      <diagonal/>
    </border>
    <border>
      <left/>
      <right/>
      <top/>
      <bottom/>
      <diagonal/>
    </border>
    <border>
      <left/>
      <right style="thin">
        <color indexed="64"/>
      </right>
      <top/>
      <bottom/>
      <diagonal/>
    </border>
    <border>
      <left/>
      <right/>
      <top/>
      <bottom style="hair">
        <color indexed="64"/>
      </bottom>
      <diagonal/>
    </border>
    <border>
      <left/>
      <right style="thin">
        <color indexed="64"/>
      </right>
      <top/>
      <bottom style="hair">
        <color indexed="64"/>
      </bottom>
      <diagonal/>
    </border>
    <border>
      <left/>
      <right/>
      <top/>
      <bottom style="medium">
        <color indexed="64"/>
      </bottom>
      <diagonal/>
    </border>
    <border>
      <left style="thin">
        <color indexed="64"/>
      </left>
      <right style="hair">
        <color indexed="64"/>
      </right>
      <top/>
      <bottom style="hair">
        <color indexed="64"/>
      </bottom>
      <diagonal/>
    </border>
    <border>
      <left style="thin">
        <color indexed="64"/>
      </left>
      <right style="hair">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auto="1"/>
      </left>
      <right style="thin">
        <color auto="1"/>
      </right>
      <top style="thin">
        <color auto="1"/>
      </top>
      <bottom style="thin">
        <color auto="1"/>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dotted">
        <color indexed="64"/>
      </left>
      <right style="thin">
        <color indexed="64"/>
      </right>
      <top/>
      <bottom style="thin">
        <color indexed="64"/>
      </bottom>
      <diagonal/>
    </border>
    <border>
      <left style="dotted">
        <color indexed="64"/>
      </left>
      <right style="thin">
        <color indexed="64"/>
      </right>
      <top/>
      <bottom/>
      <diagonal/>
    </border>
    <border>
      <left style="medium">
        <color indexed="64"/>
      </left>
      <right style="dotted">
        <color indexed="64"/>
      </right>
      <top/>
      <bottom/>
      <diagonal/>
    </border>
    <border>
      <left style="dotted">
        <color indexed="64"/>
      </left>
      <right style="medium">
        <color indexed="64"/>
      </right>
      <top/>
      <bottom/>
      <diagonal/>
    </border>
    <border>
      <left style="medium">
        <color indexed="64"/>
      </left>
      <right style="dotted">
        <color indexed="64"/>
      </right>
      <top/>
      <bottom style="thin">
        <color indexed="64"/>
      </bottom>
      <diagonal/>
    </border>
    <border>
      <left style="dotted">
        <color indexed="64"/>
      </left>
      <right style="medium">
        <color indexed="64"/>
      </right>
      <top/>
      <bottom style="thin">
        <color indexed="64"/>
      </bottom>
      <diagonal/>
    </border>
    <border>
      <left style="medium">
        <color indexed="64"/>
      </left>
      <right style="dotted">
        <color indexed="64"/>
      </right>
      <top/>
      <bottom style="medium">
        <color indexed="64"/>
      </bottom>
      <diagonal/>
    </border>
    <border>
      <left style="dotted">
        <color indexed="64"/>
      </left>
      <right style="thin">
        <color indexed="64"/>
      </right>
      <top/>
      <bottom style="medium">
        <color indexed="64"/>
      </bottom>
      <diagonal/>
    </border>
    <border>
      <left style="dotted">
        <color indexed="64"/>
      </left>
      <right style="medium">
        <color indexed="64"/>
      </right>
      <top/>
      <bottom style="medium">
        <color indexed="64"/>
      </bottom>
      <diagonal/>
    </border>
  </borders>
  <cellStyleXfs count="7">
    <xf numFmtId="0" fontId="0" fillId="0" borderId="0"/>
    <xf numFmtId="43" fontId="11" fillId="0" borderId="0" applyFont="0" applyFill="0" applyBorder="0" applyAlignment="0" applyProtection="0"/>
    <xf numFmtId="44" fontId="11" fillId="0" borderId="0" applyFont="0" applyFill="0" applyBorder="0" applyAlignment="0" applyProtection="0"/>
    <xf numFmtId="0" fontId="21" fillId="0" borderId="0" applyNumberFormat="0" applyFill="0" applyBorder="0" applyAlignment="0" applyProtection="0"/>
    <xf numFmtId="0" fontId="4" fillId="0" borderId="4"/>
    <xf numFmtId="0" fontId="21" fillId="0" borderId="4" applyNumberFormat="0" applyFill="0" applyBorder="0" applyAlignment="0" applyProtection="0"/>
    <xf numFmtId="44" fontId="4" fillId="0" borderId="4" applyFont="0" applyFill="0" applyBorder="0" applyAlignment="0" applyProtection="0"/>
  </cellStyleXfs>
  <cellXfs count="274">
    <xf numFmtId="0" fontId="0" fillId="0" borderId="0" xfId="0" applyFont="1" applyAlignment="1"/>
    <xf numFmtId="164" fontId="2" fillId="0" borderId="0" xfId="0" applyNumberFormat="1" applyFont="1" applyAlignment="1">
      <alignment horizontal="center"/>
    </xf>
    <xf numFmtId="165" fontId="2" fillId="0" borderId="0" xfId="0" applyNumberFormat="1" applyFont="1" applyAlignment="1">
      <alignment horizontal="center"/>
    </xf>
    <xf numFmtId="0" fontId="1" fillId="5" borderId="0" xfId="0" applyFont="1" applyFill="1" applyAlignment="1">
      <alignment horizontal="center"/>
    </xf>
    <xf numFmtId="0" fontId="3" fillId="5" borderId="0" xfId="0" applyFont="1" applyFill="1" applyAlignment="1">
      <alignment horizontal="center"/>
    </xf>
    <xf numFmtId="10" fontId="2" fillId="5" borderId="0" xfId="0" applyNumberFormat="1" applyFont="1" applyFill="1" applyAlignment="1">
      <alignment horizontal="center"/>
    </xf>
    <xf numFmtId="0" fontId="2" fillId="5" borderId="1" xfId="0" applyFont="1" applyFill="1" applyBorder="1" applyAlignment="1">
      <alignment horizontal="center"/>
    </xf>
    <xf numFmtId="0" fontId="2" fillId="5" borderId="0" xfId="0" applyFont="1" applyFill="1" applyAlignment="1">
      <alignment horizontal="center"/>
    </xf>
    <xf numFmtId="1" fontId="2" fillId="5" borderId="0" xfId="0" applyNumberFormat="1" applyFont="1" applyFill="1" applyAlignment="1">
      <alignment horizontal="center"/>
    </xf>
    <xf numFmtId="164" fontId="2" fillId="5" borderId="0" xfId="0" applyNumberFormat="1" applyFont="1" applyFill="1" applyAlignment="1">
      <alignment horizontal="center"/>
    </xf>
    <xf numFmtId="0" fontId="1" fillId="5" borderId="0" xfId="0" applyFont="1" applyFill="1" applyAlignment="1">
      <alignment horizontal="left"/>
    </xf>
    <xf numFmtId="0" fontId="1" fillId="5" borderId="2" xfId="0" applyFont="1" applyFill="1" applyBorder="1" applyAlignment="1">
      <alignment horizontal="left"/>
    </xf>
    <xf numFmtId="0" fontId="1" fillId="5" borderId="2" xfId="0" applyFont="1" applyFill="1" applyBorder="1" applyAlignment="1">
      <alignment horizontal="center"/>
    </xf>
    <xf numFmtId="0" fontId="3" fillId="5" borderId="2" xfId="0" applyFont="1" applyFill="1" applyBorder="1" applyAlignment="1">
      <alignment horizontal="center"/>
    </xf>
    <xf numFmtId="10" fontId="2" fillId="5" borderId="2" xfId="0" applyNumberFormat="1" applyFont="1" applyFill="1" applyBorder="1" applyAlignment="1">
      <alignment horizontal="center"/>
    </xf>
    <xf numFmtId="0" fontId="2" fillId="5" borderId="3" xfId="0" applyFont="1" applyFill="1" applyBorder="1" applyAlignment="1">
      <alignment horizontal="center"/>
    </xf>
    <xf numFmtId="0" fontId="2" fillId="5" borderId="2" xfId="0" applyFont="1" applyFill="1" applyBorder="1" applyAlignment="1">
      <alignment horizontal="center"/>
    </xf>
    <xf numFmtId="1" fontId="2" fillId="5" borderId="2" xfId="0" applyNumberFormat="1" applyFont="1" applyFill="1" applyBorder="1" applyAlignment="1">
      <alignment horizontal="center"/>
    </xf>
    <xf numFmtId="164" fontId="2" fillId="5" borderId="2" xfId="0" applyNumberFormat="1" applyFont="1" applyFill="1" applyBorder="1" applyAlignment="1">
      <alignment horizontal="center"/>
    </xf>
    <xf numFmtId="0" fontId="2" fillId="0" borderId="0" xfId="0" applyFont="1" applyAlignment="1">
      <alignment horizontal="center"/>
    </xf>
    <xf numFmtId="0" fontId="0" fillId="0" borderId="0" xfId="0" applyFont="1" applyAlignment="1"/>
    <xf numFmtId="0" fontId="5" fillId="0" borderId="0" xfId="0" applyFont="1" applyAlignment="1"/>
    <xf numFmtId="0" fontId="0" fillId="8" borderId="0" xfId="0" applyFont="1" applyFill="1" applyAlignment="1"/>
    <xf numFmtId="0" fontId="0" fillId="8" borderId="0" xfId="0" applyFont="1" applyFill="1" applyAlignment="1">
      <alignment horizontal="left"/>
    </xf>
    <xf numFmtId="0" fontId="0" fillId="9" borderId="0" xfId="0" applyFont="1" applyFill="1" applyAlignment="1">
      <alignment horizontal="left"/>
    </xf>
    <xf numFmtId="0" fontId="0" fillId="9" borderId="0" xfId="0" applyFont="1" applyFill="1" applyAlignment="1"/>
    <xf numFmtId="0" fontId="0" fillId="0" borderId="0" xfId="0" applyFont="1" applyAlignment="1">
      <alignment horizontal="center"/>
    </xf>
    <xf numFmtId="0" fontId="6" fillId="6" borderId="0" xfId="0" applyFont="1" applyFill="1" applyAlignment="1">
      <alignment horizontal="center" vertical="top"/>
    </xf>
    <xf numFmtId="0" fontId="6" fillId="6" borderId="0" xfId="0" applyFont="1" applyFill="1" applyAlignment="1">
      <alignment horizontal="center" vertical="top" wrapText="1"/>
    </xf>
    <xf numFmtId="0" fontId="7" fillId="0" borderId="0" xfId="0" applyFont="1" applyAlignment="1">
      <alignment vertical="top"/>
    </xf>
    <xf numFmtId="0" fontId="6" fillId="6" borderId="0" xfId="0" applyFont="1" applyFill="1" applyAlignment="1">
      <alignment horizontal="left" vertical="top"/>
    </xf>
    <xf numFmtId="0" fontId="7" fillId="0" borderId="0" xfId="0" applyFont="1" applyAlignment="1">
      <alignment horizontal="left" vertical="top"/>
    </xf>
    <xf numFmtId="166" fontId="8" fillId="3" borderId="0" xfId="0" applyNumberFormat="1" applyFont="1" applyFill="1" applyAlignment="1">
      <alignment horizontal="center" vertical="top" wrapText="1"/>
    </xf>
    <xf numFmtId="0" fontId="8" fillId="2" borderId="0" xfId="0" applyFont="1" applyFill="1" applyAlignment="1">
      <alignment horizontal="center" vertical="top"/>
    </xf>
    <xf numFmtId="0" fontId="9" fillId="2" borderId="0" xfId="0" applyFont="1" applyFill="1" applyAlignment="1">
      <alignment horizontal="center" vertical="top"/>
    </xf>
    <xf numFmtId="166" fontId="8" fillId="4" borderId="1" xfId="0" applyNumberFormat="1" applyFont="1" applyFill="1" applyBorder="1" applyAlignment="1">
      <alignment horizontal="center" vertical="top" wrapText="1"/>
    </xf>
    <xf numFmtId="166" fontId="8" fillId="4" borderId="0" xfId="0" applyNumberFormat="1" applyFont="1" applyFill="1" applyAlignment="1">
      <alignment horizontal="center" vertical="top" wrapText="1"/>
    </xf>
    <xf numFmtId="0" fontId="0" fillId="10" borderId="0" xfId="0" applyFont="1" applyFill="1" applyAlignment="1">
      <alignment horizontal="center"/>
    </xf>
    <xf numFmtId="0" fontId="0" fillId="10" borderId="6" xfId="0" applyFont="1" applyFill="1" applyBorder="1" applyAlignment="1">
      <alignment horizontal="center"/>
    </xf>
    <xf numFmtId="0" fontId="0" fillId="11" borderId="0" xfId="0" applyFont="1" applyFill="1" applyAlignment="1">
      <alignment horizontal="center"/>
    </xf>
    <xf numFmtId="0" fontId="0" fillId="11" borderId="6" xfId="0" applyFont="1" applyFill="1" applyBorder="1" applyAlignment="1">
      <alignment horizontal="center"/>
    </xf>
    <xf numFmtId="0" fontId="10" fillId="0" borderId="0" xfId="0" applyFont="1" applyAlignment="1"/>
    <xf numFmtId="0" fontId="4" fillId="8" borderId="0" xfId="0" applyFont="1" applyFill="1" applyAlignment="1"/>
    <xf numFmtId="0" fontId="0" fillId="0" borderId="0" xfId="0" applyFont="1" applyAlignment="1"/>
    <xf numFmtId="0" fontId="4" fillId="0" borderId="0" xfId="0" applyFont="1" applyAlignment="1"/>
    <xf numFmtId="0" fontId="0" fillId="0" borderId="0" xfId="0" applyFont="1" applyAlignment="1"/>
    <xf numFmtId="167" fontId="3" fillId="5" borderId="0" xfId="0" applyNumberFormat="1" applyFont="1" applyFill="1" applyAlignment="1">
      <alignment horizontal="center"/>
    </xf>
    <xf numFmtId="167" fontId="3" fillId="5" borderId="2" xfId="0" applyNumberFormat="1" applyFont="1" applyFill="1" applyBorder="1" applyAlignment="1">
      <alignment horizontal="center"/>
    </xf>
    <xf numFmtId="0" fontId="0" fillId="11" borderId="10" xfId="0" applyFont="1" applyFill="1" applyBorder="1" applyAlignment="1">
      <alignment horizontal="center"/>
    </xf>
    <xf numFmtId="0" fontId="0" fillId="11" borderId="9" xfId="0" applyFont="1" applyFill="1" applyBorder="1" applyAlignment="1">
      <alignment horizontal="center"/>
    </xf>
    <xf numFmtId="0" fontId="0" fillId="10" borderId="10" xfId="0" applyFont="1" applyFill="1" applyBorder="1" applyAlignment="1">
      <alignment horizontal="center"/>
    </xf>
    <xf numFmtId="0" fontId="0" fillId="10" borderId="9" xfId="0" applyFont="1" applyFill="1" applyBorder="1" applyAlignment="1">
      <alignment horizontal="center"/>
    </xf>
    <xf numFmtId="0" fontId="5" fillId="11" borderId="5" xfId="0" applyFont="1" applyFill="1" applyBorder="1" applyAlignment="1"/>
    <xf numFmtId="0" fontId="5" fillId="11" borderId="7" xfId="0" applyFont="1" applyFill="1" applyBorder="1" applyAlignment="1"/>
    <xf numFmtId="0" fontId="5" fillId="10" borderId="5" xfId="0" applyFont="1" applyFill="1" applyBorder="1" applyAlignment="1"/>
    <xf numFmtId="0" fontId="5" fillId="10" borderId="7" xfId="0" applyFont="1" applyFill="1" applyBorder="1" applyAlignment="1"/>
    <xf numFmtId="0" fontId="0" fillId="7" borderId="0" xfId="0" applyFont="1" applyFill="1" applyAlignment="1">
      <alignment horizontal="center"/>
    </xf>
    <xf numFmtId="0" fontId="0" fillId="0" borderId="0" xfId="0" applyFont="1" applyAlignment="1">
      <alignment horizontal="left"/>
    </xf>
    <xf numFmtId="0" fontId="0" fillId="0" borderId="8" xfId="0" applyFont="1" applyBorder="1" applyAlignment="1"/>
    <xf numFmtId="0" fontId="0" fillId="0" borderId="8" xfId="0" applyFont="1" applyBorder="1" applyAlignment="1">
      <alignment horizontal="left"/>
    </xf>
    <xf numFmtId="0" fontId="5" fillId="0" borderId="0" xfId="0" applyFont="1" applyAlignment="1">
      <alignment horizontal="center"/>
    </xf>
    <xf numFmtId="0" fontId="4" fillId="0" borderId="0" xfId="0" applyFont="1" applyAlignment="1">
      <alignment horizontal="center"/>
    </xf>
    <xf numFmtId="0" fontId="0" fillId="0" borderId="0" xfId="0" applyFont="1" applyFill="1" applyAlignment="1">
      <alignment horizontal="center"/>
    </xf>
    <xf numFmtId="0" fontId="0" fillId="8" borderId="0" xfId="0" applyFont="1" applyFill="1" applyAlignment="1">
      <alignment horizontal="center"/>
    </xf>
    <xf numFmtId="0" fontId="0" fillId="9" borderId="0" xfId="0" applyFont="1" applyFill="1" applyAlignment="1">
      <alignment horizontal="center"/>
    </xf>
    <xf numFmtId="0" fontId="4" fillId="8" borderId="0" xfId="0" applyFont="1" applyFill="1" applyAlignment="1">
      <alignment horizontal="center"/>
    </xf>
    <xf numFmtId="0" fontId="13" fillId="6" borderId="0" xfId="0" applyFont="1" applyFill="1" applyAlignment="1">
      <alignment horizontal="center"/>
    </xf>
    <xf numFmtId="0" fontId="14" fillId="0" borderId="0" xfId="0" applyFont="1" applyAlignment="1"/>
    <xf numFmtId="14" fontId="5" fillId="0" borderId="0" xfId="0" applyNumberFormat="1" applyFont="1" applyAlignment="1"/>
    <xf numFmtId="0" fontId="18" fillId="6" borderId="0" xfId="0" applyFont="1" applyFill="1" applyAlignment="1">
      <alignment horizontal="center"/>
    </xf>
    <xf numFmtId="0" fontId="4" fillId="10" borderId="6" xfId="0" applyFont="1" applyFill="1" applyBorder="1" applyAlignment="1">
      <alignment horizontal="center"/>
    </xf>
    <xf numFmtId="0" fontId="4" fillId="10" borderId="9" xfId="0" applyFont="1" applyFill="1" applyBorder="1" applyAlignment="1">
      <alignment horizontal="center"/>
    </xf>
    <xf numFmtId="0" fontId="5" fillId="0" borderId="0" xfId="0" applyFont="1" applyAlignment="1">
      <alignment horizontal="right"/>
    </xf>
    <xf numFmtId="43" fontId="0" fillId="0" borderId="0" xfId="1" applyFont="1" applyAlignment="1">
      <alignment horizontal="center"/>
    </xf>
    <xf numFmtId="0" fontId="14" fillId="0" borderId="8" xfId="0" applyFont="1" applyBorder="1" applyAlignment="1"/>
    <xf numFmtId="0" fontId="15" fillId="11" borderId="11" xfId="0" applyFont="1" applyFill="1" applyBorder="1" applyAlignment="1"/>
    <xf numFmtId="0" fontId="16" fillId="11" borderId="12" xfId="0" applyFont="1" applyFill="1" applyBorder="1" applyAlignment="1"/>
    <xf numFmtId="0" fontId="15" fillId="11" borderId="13" xfId="0" applyFont="1" applyFill="1" applyBorder="1" applyAlignment="1">
      <alignment horizontal="right"/>
    </xf>
    <xf numFmtId="0" fontId="13" fillId="6" borderId="4" xfId="0" applyFont="1" applyFill="1" applyBorder="1" applyAlignment="1">
      <alignment horizontal="center"/>
    </xf>
    <xf numFmtId="44" fontId="0" fillId="12" borderId="4" xfId="2" applyFont="1" applyFill="1" applyBorder="1" applyAlignment="1"/>
    <xf numFmtId="0" fontId="19" fillId="13" borderId="14" xfId="0" applyFont="1" applyFill="1" applyBorder="1" applyAlignment="1">
      <alignment horizontal="left"/>
    </xf>
    <xf numFmtId="0" fontId="19" fillId="13" borderId="4" xfId="0" applyFont="1" applyFill="1" applyBorder="1" applyAlignment="1"/>
    <xf numFmtId="0" fontId="5" fillId="13" borderId="4" xfId="0" applyFont="1" applyFill="1" applyBorder="1" applyAlignment="1"/>
    <xf numFmtId="0" fontId="0" fillId="13" borderId="4" xfId="0" applyFont="1" applyFill="1" applyBorder="1" applyAlignment="1"/>
    <xf numFmtId="0" fontId="5" fillId="13" borderId="15" xfId="0" applyFont="1" applyFill="1" applyBorder="1" applyAlignment="1"/>
    <xf numFmtId="0" fontId="5" fillId="13" borderId="14" xfId="0" applyFont="1" applyFill="1" applyBorder="1" applyAlignment="1">
      <alignment horizontal="left"/>
    </xf>
    <xf numFmtId="0" fontId="20" fillId="13" borderId="4" xfId="0" applyFont="1" applyFill="1" applyBorder="1" applyAlignment="1"/>
    <xf numFmtId="0" fontId="5" fillId="13" borderId="16" xfId="0" applyFont="1" applyFill="1" applyBorder="1" applyAlignment="1"/>
    <xf numFmtId="0" fontId="0" fillId="13" borderId="8" xfId="0" applyFont="1" applyFill="1" applyBorder="1" applyAlignment="1"/>
    <xf numFmtId="0" fontId="5" fillId="13" borderId="17" xfId="0" applyFont="1" applyFill="1" applyBorder="1" applyAlignment="1">
      <alignment horizontal="right"/>
    </xf>
    <xf numFmtId="39" fontId="0" fillId="12" borderId="4" xfId="1" applyNumberFormat="1" applyFont="1" applyFill="1" applyBorder="1" applyAlignment="1">
      <alignment horizontal="center"/>
    </xf>
    <xf numFmtId="39" fontId="19" fillId="13" borderId="4" xfId="0" applyNumberFormat="1" applyFont="1" applyFill="1" applyBorder="1" applyAlignment="1">
      <alignment horizontal="center"/>
    </xf>
    <xf numFmtId="0" fontId="5" fillId="12" borderId="18" xfId="0" applyFont="1" applyFill="1" applyBorder="1" applyAlignment="1">
      <alignment horizontal="left"/>
    </xf>
    <xf numFmtId="0" fontId="13" fillId="6" borderId="5" xfId="0" applyFont="1" applyFill="1" applyBorder="1" applyAlignment="1">
      <alignment horizontal="center"/>
    </xf>
    <xf numFmtId="44" fontId="0" fillId="12" borderId="5" xfId="2" applyFont="1" applyFill="1" applyBorder="1" applyAlignment="1"/>
    <xf numFmtId="39" fontId="0" fillId="12" borderId="5" xfId="1" applyNumberFormat="1" applyFont="1" applyFill="1" applyBorder="1" applyAlignment="1">
      <alignment horizontal="center"/>
    </xf>
    <xf numFmtId="0" fontId="5" fillId="12" borderId="19" xfId="0" applyFont="1" applyFill="1" applyBorder="1" applyAlignment="1">
      <alignment horizontal="left"/>
    </xf>
    <xf numFmtId="44" fontId="0" fillId="12" borderId="8" xfId="2" applyFont="1" applyFill="1" applyBorder="1" applyAlignment="1"/>
    <xf numFmtId="44" fontId="0" fillId="12" borderId="20" xfId="2" applyFont="1" applyFill="1" applyBorder="1" applyAlignment="1"/>
    <xf numFmtId="39" fontId="0" fillId="12" borderId="8" xfId="1" applyNumberFormat="1" applyFont="1" applyFill="1" applyBorder="1" applyAlignment="1">
      <alignment horizontal="center"/>
    </xf>
    <xf numFmtId="39" fontId="0" fillId="12" borderId="20" xfId="1" applyNumberFormat="1" applyFont="1" applyFill="1" applyBorder="1" applyAlignment="1">
      <alignment horizontal="center"/>
    </xf>
    <xf numFmtId="0" fontId="13" fillId="6" borderId="15" xfId="0" applyFont="1" applyFill="1" applyBorder="1" applyAlignment="1">
      <alignment horizontal="right"/>
    </xf>
    <xf numFmtId="0" fontId="13" fillId="6" borderId="18" xfId="0" applyFont="1" applyFill="1" applyBorder="1" applyAlignment="1">
      <alignment horizontal="left"/>
    </xf>
    <xf numFmtId="0" fontId="5" fillId="12" borderId="15" xfId="0" applyFont="1" applyFill="1" applyBorder="1" applyAlignment="1">
      <alignment horizontal="right"/>
    </xf>
    <xf numFmtId="0" fontId="5" fillId="12" borderId="17" xfId="0" applyFont="1" applyFill="1" applyBorder="1" applyAlignment="1">
      <alignment horizontal="right"/>
    </xf>
    <xf numFmtId="0" fontId="0" fillId="0" borderId="0" xfId="0" applyFont="1" applyAlignment="1"/>
    <xf numFmtId="0" fontId="14" fillId="10" borderId="0" xfId="0" applyFont="1" applyFill="1" applyAlignment="1">
      <alignment horizontal="center"/>
    </xf>
    <xf numFmtId="0" fontId="17" fillId="10" borderId="0" xfId="0" applyFont="1" applyFill="1" applyAlignment="1">
      <alignment horizontal="center"/>
    </xf>
    <xf numFmtId="0" fontId="0" fillId="0" borderId="0" xfId="0" applyFont="1" applyAlignment="1"/>
    <xf numFmtId="0" fontId="0" fillId="0" borderId="0" xfId="0" applyFont="1" applyAlignment="1"/>
    <xf numFmtId="0" fontId="4" fillId="11" borderId="0" xfId="0" applyFont="1" applyFill="1" applyAlignment="1">
      <alignment horizontal="center"/>
    </xf>
    <xf numFmtId="0" fontId="4" fillId="10" borderId="0" xfId="0" applyFont="1" applyFill="1" applyAlignment="1">
      <alignment horizontal="center"/>
    </xf>
    <xf numFmtId="0" fontId="4" fillId="10" borderId="10" xfId="0" applyFont="1" applyFill="1" applyBorder="1" applyAlignment="1">
      <alignment horizontal="center"/>
    </xf>
    <xf numFmtId="0" fontId="4" fillId="11" borderId="10" xfId="0" applyFont="1" applyFill="1" applyBorder="1" applyAlignment="1">
      <alignment horizontal="center"/>
    </xf>
    <xf numFmtId="0" fontId="0" fillId="0" borderId="0" xfId="0" applyFont="1" applyAlignment="1"/>
    <xf numFmtId="0" fontId="0" fillId="7" borderId="0" xfId="0" applyFont="1" applyFill="1" applyAlignment="1"/>
    <xf numFmtId="14" fontId="0" fillId="0" borderId="0" xfId="0" applyNumberFormat="1" applyFont="1" applyAlignment="1">
      <alignment horizontal="center"/>
    </xf>
    <xf numFmtId="0" fontId="4" fillId="0" borderId="4" xfId="4"/>
    <xf numFmtId="0" fontId="22" fillId="0" borderId="4" xfId="4" applyFont="1"/>
    <xf numFmtId="0" fontId="21" fillId="0" borderId="4" xfId="5" applyAlignment="1"/>
    <xf numFmtId="0" fontId="23" fillId="14" borderId="4" xfId="4" applyFont="1" applyFill="1" applyAlignment="1">
      <alignment horizontal="center" vertical="top" wrapText="1"/>
    </xf>
    <xf numFmtId="0" fontId="24" fillId="15" borderId="4" xfId="4" applyFont="1" applyFill="1" applyAlignment="1">
      <alignment horizontal="center" vertical="top" wrapText="1"/>
    </xf>
    <xf numFmtId="0" fontId="12" fillId="15" borderId="4" xfId="4" applyFont="1" applyFill="1" applyAlignment="1">
      <alignment horizontal="center" vertical="top" wrapText="1"/>
    </xf>
    <xf numFmtId="8" fontId="4" fillId="0" borderId="4" xfId="4" applyNumberFormat="1"/>
    <xf numFmtId="10" fontId="4" fillId="0" borderId="4" xfId="4" applyNumberFormat="1"/>
    <xf numFmtId="168" fontId="0" fillId="0" borderId="4" xfId="6" applyNumberFormat="1" applyFont="1"/>
    <xf numFmtId="0" fontId="25" fillId="0" borderId="4" xfId="4" applyFont="1"/>
    <xf numFmtId="4" fontId="26" fillId="0" borderId="4" xfId="4" applyNumberFormat="1" applyFont="1"/>
    <xf numFmtId="0" fontId="27" fillId="0" borderId="4" xfId="4" applyFont="1"/>
    <xf numFmtId="10" fontId="27" fillId="0" borderId="4" xfId="4" applyNumberFormat="1" applyFont="1"/>
    <xf numFmtId="0" fontId="26" fillId="0" borderId="4" xfId="4" applyFont="1"/>
    <xf numFmtId="0" fontId="28" fillId="0" borderId="4" xfId="4" applyFont="1"/>
    <xf numFmtId="10" fontId="28" fillId="0" borderId="4" xfId="4" applyNumberFormat="1" applyFont="1"/>
    <xf numFmtId="3" fontId="25" fillId="0" borderId="4" xfId="4" applyNumberFormat="1" applyFont="1"/>
    <xf numFmtId="0" fontId="4" fillId="0" borderId="4" xfId="4" applyAlignment="1">
      <alignment horizontal="right"/>
    </xf>
    <xf numFmtId="0" fontId="21" fillId="0" borderId="4" xfId="3" applyBorder="1"/>
    <xf numFmtId="0" fontId="29" fillId="0" borderId="21" xfId="0" applyFont="1" applyBorder="1" applyAlignment="1">
      <alignment horizontal="center" vertical="top"/>
    </xf>
    <xf numFmtId="0" fontId="0" fillId="0" borderId="0" xfId="0"/>
    <xf numFmtId="169" fontId="0" fillId="0" borderId="0" xfId="0" applyNumberFormat="1" applyFont="1" applyAlignment="1">
      <alignment horizontal="center"/>
    </xf>
    <xf numFmtId="44" fontId="0" fillId="0" borderId="0" xfId="2" applyFont="1" applyAlignment="1"/>
    <xf numFmtId="44" fontId="0" fillId="0" borderId="0" xfId="2" applyFont="1"/>
    <xf numFmtId="0" fontId="0" fillId="0" borderId="0" xfId="0" applyAlignment="1">
      <alignment horizontal="center"/>
    </xf>
    <xf numFmtId="170" fontId="0" fillId="0" borderId="0" xfId="0" applyNumberFormat="1" applyFont="1" applyAlignment="1">
      <alignment horizontal="center"/>
    </xf>
    <xf numFmtId="170" fontId="0" fillId="0" borderId="0" xfId="0" applyNumberFormat="1" applyAlignment="1">
      <alignment horizontal="center"/>
    </xf>
    <xf numFmtId="0" fontId="0" fillId="0" borderId="0" xfId="0" applyFont="1" applyAlignment="1">
      <alignment wrapText="1"/>
    </xf>
    <xf numFmtId="0" fontId="6" fillId="15" borderId="0" xfId="0" applyFont="1" applyFill="1" applyAlignment="1">
      <alignment horizontal="center" vertical="top" wrapText="1"/>
    </xf>
    <xf numFmtId="44" fontId="6" fillId="15" borderId="0" xfId="2" applyFont="1" applyFill="1" applyAlignment="1">
      <alignment horizontal="center" vertical="top" wrapText="1"/>
    </xf>
    <xf numFmtId="0" fontId="4" fillId="0" borderId="4" xfId="4" applyAlignment="1">
      <alignment vertical="top" wrapText="1"/>
    </xf>
    <xf numFmtId="14" fontId="0" fillId="16" borderId="0" xfId="0" applyNumberFormat="1" applyFont="1" applyFill="1" applyAlignment="1">
      <alignment horizontal="center"/>
    </xf>
    <xf numFmtId="0" fontId="30" fillId="0" borderId="4" xfId="4" applyFont="1"/>
    <xf numFmtId="0" fontId="4" fillId="0" borderId="0" xfId="0" applyFont="1" applyFill="1" applyAlignment="1">
      <alignment horizontal="center"/>
    </xf>
    <xf numFmtId="0" fontId="0" fillId="0" borderId="0" xfId="0" applyFont="1" applyAlignment="1">
      <alignment horizontal="right"/>
    </xf>
    <xf numFmtId="0" fontId="0" fillId="0" borderId="8" xfId="0" applyFont="1" applyBorder="1" applyAlignment="1">
      <alignment horizontal="right"/>
    </xf>
    <xf numFmtId="0" fontId="5" fillId="0" borderId="0" xfId="0" applyFont="1" applyAlignment="1">
      <alignment horizontal="left"/>
    </xf>
    <xf numFmtId="0" fontId="4" fillId="16" borderId="0" xfId="0" applyFont="1" applyFill="1" applyAlignment="1">
      <alignment horizontal="center"/>
    </xf>
    <xf numFmtId="0" fontId="0" fillId="16" borderId="0" xfId="0" applyFont="1" applyFill="1" applyAlignment="1">
      <alignment horizontal="center"/>
    </xf>
    <xf numFmtId="0" fontId="0" fillId="12" borderId="22" xfId="0" applyFont="1" applyFill="1" applyBorder="1" applyAlignment="1"/>
    <xf numFmtId="2" fontId="4" fillId="12" borderId="22" xfId="0" applyNumberFormat="1" applyFont="1" applyFill="1" applyBorder="1" applyAlignment="1">
      <alignment horizontal="center"/>
    </xf>
    <xf numFmtId="2" fontId="0" fillId="12" borderId="22" xfId="0" applyNumberFormat="1" applyFont="1" applyFill="1" applyBorder="1" applyAlignment="1">
      <alignment horizontal="center"/>
    </xf>
    <xf numFmtId="0" fontId="13" fillId="6" borderId="14" xfId="0" applyFont="1" applyFill="1" applyBorder="1" applyAlignment="1">
      <alignment horizontal="left"/>
    </xf>
    <xf numFmtId="0" fontId="31" fillId="12" borderId="14" xfId="0" applyFont="1" applyFill="1" applyBorder="1" applyAlignment="1">
      <alignment horizontal="left"/>
    </xf>
    <xf numFmtId="7" fontId="0" fillId="12" borderId="4" xfId="2" applyNumberFormat="1" applyFont="1" applyFill="1" applyBorder="1" applyAlignment="1">
      <alignment horizontal="center"/>
    </xf>
    <xf numFmtId="2" fontId="0" fillId="12" borderId="4" xfId="1" applyNumberFormat="1" applyFont="1" applyFill="1" applyBorder="1" applyAlignment="1">
      <alignment horizontal="center"/>
    </xf>
    <xf numFmtId="0" fontId="31" fillId="12" borderId="15" xfId="0" applyFont="1" applyFill="1" applyBorder="1" applyAlignment="1">
      <alignment horizontal="right"/>
    </xf>
    <xf numFmtId="0" fontId="31" fillId="12" borderId="23" xfId="0" applyFont="1" applyFill="1" applyBorder="1" applyAlignment="1">
      <alignment horizontal="left"/>
    </xf>
    <xf numFmtId="0" fontId="31" fillId="12" borderId="24" xfId="0" applyFont="1" applyFill="1" applyBorder="1" applyAlignment="1">
      <alignment horizontal="right"/>
    </xf>
    <xf numFmtId="0" fontId="31" fillId="12" borderId="16" xfId="0" applyFont="1" applyFill="1" applyBorder="1" applyAlignment="1">
      <alignment horizontal="left"/>
    </xf>
    <xf numFmtId="0" fontId="0" fillId="12" borderId="8" xfId="0" applyFont="1" applyFill="1" applyBorder="1" applyAlignment="1"/>
    <xf numFmtId="2" fontId="0" fillId="12" borderId="8" xfId="0" applyNumberFormat="1" applyFont="1" applyFill="1" applyBorder="1" applyAlignment="1">
      <alignment horizontal="center"/>
    </xf>
    <xf numFmtId="0" fontId="31" fillId="12" borderId="17" xfId="0" applyFont="1" applyFill="1" applyBorder="1" applyAlignment="1">
      <alignment horizontal="right"/>
    </xf>
    <xf numFmtId="0" fontId="32" fillId="11" borderId="11" xfId="0" applyFont="1" applyFill="1" applyBorder="1" applyAlignment="1">
      <alignment horizontal="left"/>
    </xf>
    <xf numFmtId="0" fontId="32" fillId="11" borderId="13" xfId="0" applyFont="1" applyFill="1" applyBorder="1" applyAlignment="1">
      <alignment horizontal="right"/>
    </xf>
    <xf numFmtId="2" fontId="0" fillId="0" borderId="0" xfId="0" applyNumberFormat="1" applyFont="1" applyAlignment="1">
      <alignment horizontal="center"/>
    </xf>
    <xf numFmtId="0" fontId="33" fillId="0" borderId="0" xfId="0" applyFont="1" applyAlignment="1"/>
    <xf numFmtId="0" fontId="33" fillId="0" borderId="0" xfId="0" applyFont="1" applyAlignment="1">
      <alignment horizontal="center"/>
    </xf>
    <xf numFmtId="169" fontId="0" fillId="0" borderId="0" xfId="0" applyNumberFormat="1" applyAlignment="1">
      <alignment horizontal="center"/>
    </xf>
    <xf numFmtId="0" fontId="22" fillId="0" borderId="4" xfId="4" applyFont="1" applyAlignment="1">
      <alignment horizontal="left"/>
    </xf>
    <xf numFmtId="169" fontId="0" fillId="16" borderId="0" xfId="0" applyNumberFormat="1" applyFill="1" applyAlignment="1">
      <alignment horizontal="center"/>
    </xf>
    <xf numFmtId="44" fontId="0" fillId="16" borderId="0" xfId="2" applyFont="1" applyFill="1"/>
    <xf numFmtId="0" fontId="0" fillId="16" borderId="0" xfId="0" applyFill="1" applyAlignment="1">
      <alignment horizontal="center"/>
    </xf>
    <xf numFmtId="170" fontId="0" fillId="16" borderId="0" xfId="0" applyNumberFormat="1" applyFill="1" applyAlignment="1">
      <alignment horizontal="center"/>
    </xf>
    <xf numFmtId="0" fontId="4" fillId="16" borderId="0" xfId="0" applyFont="1" applyFill="1" applyAlignment="1"/>
    <xf numFmtId="4" fontId="0" fillId="0" borderId="0" xfId="0" applyNumberFormat="1" applyFont="1" applyAlignment="1">
      <alignment horizontal="center"/>
    </xf>
    <xf numFmtId="0" fontId="33" fillId="0" borderId="0" xfId="0" applyFont="1" applyAlignment="1">
      <alignment horizontal="left"/>
    </xf>
    <xf numFmtId="14" fontId="33" fillId="0" borderId="0" xfId="0" applyNumberFormat="1" applyFont="1" applyAlignment="1">
      <alignment horizontal="left"/>
    </xf>
    <xf numFmtId="0" fontId="35" fillId="0" borderId="0" xfId="0" applyFont="1" applyAlignment="1"/>
    <xf numFmtId="0" fontId="35" fillId="0" borderId="0" xfId="0" applyFont="1" applyAlignment="1">
      <alignment horizontal="center"/>
    </xf>
    <xf numFmtId="14" fontId="33" fillId="0" borderId="8" xfId="0" applyNumberFormat="1" applyFont="1" applyBorder="1" applyAlignment="1">
      <alignment horizontal="left"/>
    </xf>
    <xf numFmtId="0" fontId="33" fillId="0" borderId="8" xfId="0" applyFont="1" applyBorder="1" applyAlignment="1">
      <alignment horizontal="left"/>
    </xf>
    <xf numFmtId="0" fontId="33" fillId="0" borderId="8" xfId="0" applyFont="1" applyBorder="1" applyAlignment="1">
      <alignment horizontal="center"/>
    </xf>
    <xf numFmtId="0" fontId="36" fillId="0" borderId="0" xfId="0" applyFont="1" applyAlignment="1"/>
    <xf numFmtId="0" fontId="37" fillId="6" borderId="0" xfId="0" applyFont="1" applyFill="1" applyAlignment="1">
      <alignment horizontal="left" vertical="top"/>
    </xf>
    <xf numFmtId="0" fontId="37" fillId="6" borderId="0" xfId="0" applyFont="1" applyFill="1" applyAlignment="1">
      <alignment horizontal="center" vertical="top"/>
    </xf>
    <xf numFmtId="0" fontId="38" fillId="0" borderId="0" xfId="0" applyFont="1" applyAlignment="1"/>
    <xf numFmtId="0" fontId="39" fillId="0" borderId="0" xfId="0" applyFont="1" applyAlignment="1"/>
    <xf numFmtId="0" fontId="39" fillId="0" borderId="0" xfId="0" applyFont="1" applyAlignment="1">
      <alignment horizontal="center"/>
    </xf>
    <xf numFmtId="0" fontId="40" fillId="0" borderId="0" xfId="0" applyFont="1" applyAlignment="1"/>
    <xf numFmtId="0" fontId="36" fillId="0" borderId="0" xfId="0" applyFont="1" applyAlignment="1">
      <alignment horizontal="left"/>
    </xf>
    <xf numFmtId="0" fontId="36" fillId="0" borderId="0" xfId="0" applyFont="1" applyAlignment="1">
      <alignment horizontal="center"/>
    </xf>
    <xf numFmtId="0" fontId="36" fillId="0" borderId="0" xfId="0" applyFont="1" applyAlignment="1">
      <alignment horizontal="right"/>
    </xf>
    <xf numFmtId="0" fontId="43" fillId="0" borderId="0" xfId="0" applyFont="1" applyAlignment="1">
      <alignment horizontal="center" vertical="top"/>
    </xf>
    <xf numFmtId="0" fontId="42" fillId="0" borderId="0" xfId="0" applyFont="1" applyAlignment="1">
      <alignment vertical="top"/>
    </xf>
    <xf numFmtId="0" fontId="43" fillId="0" borderId="0" xfId="0" applyFont="1" applyAlignment="1">
      <alignment horizontal="left" vertical="top"/>
    </xf>
    <xf numFmtId="0" fontId="42" fillId="0" borderId="0" xfId="0" applyFont="1" applyAlignment="1">
      <alignment horizontal="center" vertical="top"/>
    </xf>
    <xf numFmtId="0" fontId="44" fillId="0" borderId="0" xfId="3" applyFont="1" applyAlignment="1">
      <alignment vertical="top"/>
    </xf>
    <xf numFmtId="0" fontId="43" fillId="0" borderId="0" xfId="0" applyFont="1" applyAlignment="1">
      <alignment vertical="top"/>
    </xf>
    <xf numFmtId="0" fontId="42" fillId="0" borderId="0" xfId="0" applyFont="1" applyAlignment="1">
      <alignment horizontal="right" vertical="top"/>
    </xf>
    <xf numFmtId="7" fontId="0" fillId="12" borderId="22" xfId="2" applyNumberFormat="1" applyFont="1" applyFill="1" applyBorder="1" applyAlignment="1">
      <alignment horizontal="center"/>
    </xf>
    <xf numFmtId="2" fontId="0" fillId="12" borderId="22" xfId="1" applyNumberFormat="1" applyFont="1" applyFill="1" applyBorder="1" applyAlignment="1">
      <alignment horizontal="center"/>
    </xf>
    <xf numFmtId="0" fontId="41" fillId="0" borderId="0" xfId="0" applyFont="1" applyAlignment="1"/>
    <xf numFmtId="0" fontId="46" fillId="0" borderId="0" xfId="0" applyFont="1" applyAlignment="1"/>
    <xf numFmtId="166" fontId="2" fillId="5" borderId="1" xfId="0" applyNumberFormat="1" applyFont="1" applyFill="1" applyBorder="1" applyAlignment="1">
      <alignment horizontal="center"/>
    </xf>
    <xf numFmtId="166" fontId="2" fillId="5" borderId="3" xfId="0" applyNumberFormat="1" applyFont="1" applyFill="1" applyBorder="1" applyAlignment="1">
      <alignment horizontal="center"/>
    </xf>
    <xf numFmtId="166" fontId="0" fillId="0" borderId="0" xfId="0" applyNumberFormat="1" applyFont="1" applyAlignment="1"/>
    <xf numFmtId="0" fontId="10" fillId="0" borderId="0" xfId="0" applyFont="1" applyAlignment="1">
      <alignment horizontal="center"/>
    </xf>
    <xf numFmtId="170" fontId="2" fillId="5" borderId="0" xfId="0" applyNumberFormat="1" applyFont="1" applyFill="1" applyAlignment="1">
      <alignment horizontal="center"/>
    </xf>
    <xf numFmtId="170" fontId="2" fillId="5" borderId="2" xfId="0" applyNumberFormat="1" applyFont="1" applyFill="1" applyBorder="1" applyAlignment="1">
      <alignment horizontal="center"/>
    </xf>
    <xf numFmtId="171" fontId="2" fillId="5" borderId="0" xfId="0" applyNumberFormat="1" applyFont="1" applyFill="1" applyAlignment="1">
      <alignment horizontal="center"/>
    </xf>
    <xf numFmtId="171" fontId="2" fillId="5" borderId="2" xfId="0" applyNumberFormat="1" applyFont="1" applyFill="1" applyBorder="1" applyAlignment="1">
      <alignment horizontal="center"/>
    </xf>
    <xf numFmtId="166" fontId="2" fillId="0" borderId="0" xfId="0" applyNumberFormat="1" applyFont="1" applyAlignment="1">
      <alignment horizontal="center"/>
    </xf>
    <xf numFmtId="0" fontId="4" fillId="0" borderId="0" xfId="0" applyFont="1" applyAlignment="1">
      <alignment horizontal="right"/>
    </xf>
    <xf numFmtId="0" fontId="47" fillId="5" borderId="0" xfId="0" applyFont="1" applyFill="1" applyAlignment="1">
      <alignment horizontal="center"/>
    </xf>
    <xf numFmtId="0" fontId="47" fillId="5" borderId="2" xfId="0" applyFont="1" applyFill="1" applyBorder="1" applyAlignment="1">
      <alignment horizontal="center"/>
    </xf>
    <xf numFmtId="0" fontId="48" fillId="0" borderId="0" xfId="0" applyFont="1" applyAlignment="1"/>
    <xf numFmtId="0" fontId="2" fillId="11" borderId="0" xfId="0" applyFont="1" applyFill="1" applyAlignment="1">
      <alignment horizontal="center"/>
    </xf>
    <xf numFmtId="0" fontId="2" fillId="10" borderId="6" xfId="0" applyFont="1" applyFill="1" applyBorder="1" applyAlignment="1">
      <alignment horizontal="center"/>
    </xf>
    <xf numFmtId="0" fontId="2" fillId="10" borderId="0" xfId="0" applyFont="1" applyFill="1" applyAlignment="1">
      <alignment horizontal="center"/>
    </xf>
    <xf numFmtId="0" fontId="0" fillId="16" borderId="0" xfId="0" applyFont="1" applyFill="1" applyAlignment="1"/>
    <xf numFmtId="0" fontId="6" fillId="6" borderId="11" xfId="0" applyFont="1" applyFill="1" applyBorder="1" applyAlignment="1">
      <alignment horizontal="center" vertical="top"/>
    </xf>
    <xf numFmtId="0" fontId="6" fillId="6" borderId="12" xfId="0" applyFont="1" applyFill="1" applyBorder="1" applyAlignment="1">
      <alignment horizontal="center" vertical="top"/>
    </xf>
    <xf numFmtId="0" fontId="6" fillId="6" borderId="13" xfId="0" applyFont="1" applyFill="1" applyBorder="1" applyAlignment="1">
      <alignment horizontal="center" vertical="top"/>
    </xf>
    <xf numFmtId="0" fontId="34" fillId="12" borderId="28" xfId="0" applyFont="1" applyFill="1" applyBorder="1" applyAlignment="1">
      <alignment vertical="center"/>
    </xf>
    <xf numFmtId="0" fontId="0" fillId="12" borderId="4" xfId="0" applyFont="1" applyFill="1" applyBorder="1" applyAlignment="1">
      <alignment horizontal="center" vertical="center"/>
    </xf>
    <xf numFmtId="0" fontId="0" fillId="12" borderId="5" xfId="0" applyFont="1" applyFill="1" applyBorder="1" applyAlignment="1">
      <alignment horizontal="center" vertical="center"/>
    </xf>
    <xf numFmtId="4" fontId="0" fillId="12" borderId="4" xfId="0" applyNumberFormat="1" applyFont="1" applyFill="1" applyBorder="1" applyAlignment="1">
      <alignment horizontal="center" vertical="center"/>
    </xf>
    <xf numFmtId="4" fontId="0" fillId="12" borderId="15" xfId="0" applyNumberFormat="1" applyFont="1" applyFill="1" applyBorder="1" applyAlignment="1">
      <alignment horizontal="center" vertical="center"/>
    </xf>
    <xf numFmtId="0" fontId="34" fillId="12" borderId="30" xfId="0" applyFont="1" applyFill="1" applyBorder="1" applyAlignment="1">
      <alignment vertical="center"/>
    </xf>
    <xf numFmtId="0" fontId="0" fillId="12" borderId="22" xfId="0" applyFont="1" applyFill="1" applyBorder="1" applyAlignment="1">
      <alignment horizontal="center" vertical="center"/>
    </xf>
    <xf numFmtId="0" fontId="0" fillId="12" borderId="25" xfId="0" applyFont="1" applyFill="1" applyBorder="1" applyAlignment="1">
      <alignment horizontal="center" vertical="center"/>
    </xf>
    <xf numFmtId="4" fontId="0" fillId="12" borderId="22" xfId="0" applyNumberFormat="1" applyFont="1" applyFill="1" applyBorder="1" applyAlignment="1">
      <alignment horizontal="center" vertical="center"/>
    </xf>
    <xf numFmtId="4" fontId="0" fillId="12" borderId="24" xfId="0" applyNumberFormat="1" applyFont="1" applyFill="1" applyBorder="1" applyAlignment="1">
      <alignment horizontal="center" vertical="center"/>
    </xf>
    <xf numFmtId="0" fontId="34" fillId="12" borderId="32" xfId="0" applyFont="1" applyFill="1" applyBorder="1" applyAlignment="1">
      <alignment vertical="center"/>
    </xf>
    <xf numFmtId="0" fontId="0" fillId="12" borderId="8" xfId="0" applyFont="1" applyFill="1" applyBorder="1" applyAlignment="1">
      <alignment horizontal="center" vertical="center"/>
    </xf>
    <xf numFmtId="0" fontId="0" fillId="12" borderId="20" xfId="0" applyFont="1" applyFill="1" applyBorder="1" applyAlignment="1">
      <alignment horizontal="center" vertical="center"/>
    </xf>
    <xf numFmtId="4" fontId="0" fillId="12" borderId="8" xfId="0" applyNumberFormat="1" applyFont="1" applyFill="1" applyBorder="1" applyAlignment="1">
      <alignment horizontal="center" vertical="center"/>
    </xf>
    <xf numFmtId="4" fontId="0" fillId="12" borderId="17" xfId="0" applyNumberFormat="1" applyFont="1" applyFill="1" applyBorder="1" applyAlignment="1">
      <alignment horizontal="center" vertical="center"/>
    </xf>
    <xf numFmtId="0" fontId="45" fillId="6" borderId="11" xfId="0" applyFont="1" applyFill="1" applyBorder="1" applyAlignment="1">
      <alignment horizontal="left" vertical="top" wrapText="1"/>
    </xf>
    <xf numFmtId="0" fontId="45" fillId="6" borderId="12" xfId="0" applyFont="1" applyFill="1" applyBorder="1" applyAlignment="1">
      <alignment horizontal="center" vertical="top" wrapText="1"/>
    </xf>
    <xf numFmtId="0" fontId="45" fillId="6" borderId="13" xfId="0" applyFont="1" applyFill="1" applyBorder="1" applyAlignment="1">
      <alignment horizontal="center" vertical="top" wrapText="1"/>
    </xf>
    <xf numFmtId="39" fontId="50" fillId="12" borderId="27" xfId="1" applyNumberFormat="1" applyFont="1" applyFill="1" applyBorder="1" applyAlignment="1">
      <alignment horizontal="center" vertical="center"/>
    </xf>
    <xf numFmtId="43" fontId="33" fillId="12" borderId="29" xfId="1" applyFont="1" applyFill="1" applyBorder="1" applyAlignment="1">
      <alignment horizontal="center" vertical="center"/>
    </xf>
    <xf numFmtId="39" fontId="50" fillId="12" borderId="26" xfId="1" applyNumberFormat="1" applyFont="1" applyFill="1" applyBorder="1" applyAlignment="1">
      <alignment horizontal="center" vertical="center"/>
    </xf>
    <xf numFmtId="43" fontId="33" fillId="12" borderId="31" xfId="1" applyFont="1" applyFill="1" applyBorder="1" applyAlignment="1">
      <alignment horizontal="center" vertical="center"/>
    </xf>
    <xf numFmtId="39" fontId="50" fillId="12" borderId="33" xfId="1" applyNumberFormat="1" applyFont="1" applyFill="1" applyBorder="1" applyAlignment="1">
      <alignment horizontal="center" vertical="center"/>
    </xf>
    <xf numFmtId="43" fontId="33" fillId="12" borderId="34" xfId="1" applyFont="1" applyFill="1" applyBorder="1" applyAlignment="1">
      <alignment horizontal="center" vertical="center"/>
    </xf>
    <xf numFmtId="0" fontId="49" fillId="0" borderId="0" xfId="0" applyFont="1" applyAlignment="1">
      <alignment horizontal="center"/>
    </xf>
    <xf numFmtId="0" fontId="20" fillId="0" borderId="0" xfId="0" applyFont="1" applyAlignment="1"/>
    <xf numFmtId="2" fontId="13" fillId="6" borderId="0" xfId="0" applyNumberFormat="1" applyFont="1" applyFill="1" applyAlignment="1">
      <alignment horizontal="center"/>
    </xf>
    <xf numFmtId="0" fontId="14" fillId="17" borderId="0" xfId="0" applyFont="1" applyFill="1" applyAlignment="1"/>
    <xf numFmtId="0" fontId="0" fillId="17" borderId="0" xfId="0" applyFont="1" applyFill="1" applyAlignment="1"/>
    <xf numFmtId="0" fontId="0" fillId="17" borderId="0" xfId="0" applyFont="1" applyFill="1" applyAlignment="1">
      <alignment horizontal="left"/>
    </xf>
    <xf numFmtId="0" fontId="5" fillId="17" borderId="0" xfId="0" applyFont="1" applyFill="1" applyAlignment="1"/>
    <xf numFmtId="2" fontId="0" fillId="17" borderId="0" xfId="0" applyNumberFormat="1" applyFont="1" applyFill="1" applyAlignment="1"/>
    <xf numFmtId="0" fontId="0" fillId="17" borderId="0" xfId="0" applyFont="1" applyFill="1" applyAlignment="1">
      <alignment horizontal="right"/>
    </xf>
    <xf numFmtId="4" fontId="0" fillId="0" borderId="0" xfId="0" applyNumberFormat="1" applyFont="1" applyAlignment="1"/>
    <xf numFmtId="0" fontId="32" fillId="11" borderId="12" xfId="0" applyFont="1" applyFill="1" applyBorder="1" applyAlignment="1">
      <alignment horizontal="center"/>
    </xf>
    <xf numFmtId="0" fontId="15" fillId="11" borderId="12" xfId="0" applyFont="1" applyFill="1" applyBorder="1" applyAlignment="1">
      <alignment horizontal="center"/>
    </xf>
    <xf numFmtId="4" fontId="36" fillId="0" borderId="0" xfId="0" applyNumberFormat="1" applyFont="1" applyAlignment="1"/>
    <xf numFmtId="0" fontId="2" fillId="0" borderId="0" xfId="0" applyFont="1" applyAlignment="1"/>
    <xf numFmtId="0" fontId="1" fillId="11" borderId="5" xfId="0" applyFont="1" applyFill="1" applyBorder="1" applyAlignment="1"/>
    <xf numFmtId="0" fontId="2" fillId="11" borderId="6" xfId="0" applyFont="1" applyFill="1" applyBorder="1" applyAlignment="1">
      <alignment horizontal="center"/>
    </xf>
    <xf numFmtId="0" fontId="1" fillId="11" borderId="7" xfId="0" applyFont="1" applyFill="1" applyBorder="1" applyAlignment="1"/>
    <xf numFmtId="0" fontId="1" fillId="10" borderId="5" xfId="0" applyFont="1" applyFill="1" applyBorder="1" applyAlignment="1"/>
    <xf numFmtId="0" fontId="1" fillId="10" borderId="7" xfId="0" applyFont="1" applyFill="1" applyBorder="1" applyAlignment="1"/>
  </cellXfs>
  <cellStyles count="7">
    <cellStyle name="Comma" xfId="1" builtinId="3"/>
    <cellStyle name="Currency" xfId="2" builtinId="4"/>
    <cellStyle name="Currency 2" xfId="6" xr:uid="{4BD11E12-E911-EE42-A653-FC3825B0F793}"/>
    <cellStyle name="Hyperlink" xfId="3" builtinId="8"/>
    <cellStyle name="Hyperlink 2" xfId="5" xr:uid="{374D3BCA-1986-5345-BEC1-E92880D80971}"/>
    <cellStyle name="Normal" xfId="0" builtinId="0"/>
    <cellStyle name="Normal 2" xfId="4" xr:uid="{46C0B01B-9019-1545-A34A-34B7254CCB7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55</xdr:col>
      <xdr:colOff>0</xdr:colOff>
      <xdr:row>3</xdr:row>
      <xdr:rowOff>4071</xdr:rowOff>
    </xdr:from>
    <xdr:ext cx="406400" cy="405754"/>
    <xdr:pic>
      <xdr:nvPicPr>
        <xdr:cNvPr id="2" name="Picture 1" descr="Bitcoin USD">
          <a:extLst>
            <a:ext uri="{FF2B5EF4-FFF2-40B4-BE49-F238E27FC236}">
              <a16:creationId xmlns:a16="http://schemas.microsoft.com/office/drawing/2014/main" id="{67903EA8-D277-424C-888C-685AF9B9D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405747" y="1507634"/>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xdr:row>
      <xdr:rowOff>212774</xdr:rowOff>
    </xdr:from>
    <xdr:ext cx="406400" cy="405755"/>
    <xdr:pic>
      <xdr:nvPicPr>
        <xdr:cNvPr id="3" name="Picture 2" descr="Ethereum USD">
          <a:extLst>
            <a:ext uri="{FF2B5EF4-FFF2-40B4-BE49-F238E27FC236}">
              <a16:creationId xmlns:a16="http://schemas.microsoft.com/office/drawing/2014/main" id="{B647388F-2770-9F4B-844C-D894BEF909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405747" y="1716337"/>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xdr:row>
      <xdr:rowOff>212775</xdr:rowOff>
    </xdr:from>
    <xdr:ext cx="406400" cy="405754"/>
    <xdr:pic>
      <xdr:nvPicPr>
        <xdr:cNvPr id="4" name="Picture 3" descr="Tether USD">
          <a:extLst>
            <a:ext uri="{FF2B5EF4-FFF2-40B4-BE49-F238E27FC236}">
              <a16:creationId xmlns:a16="http://schemas.microsoft.com/office/drawing/2014/main" id="{303456C1-E1E8-004D-9E45-A77E060967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405747" y="1935304"/>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5</xdr:row>
      <xdr:rowOff>212774</xdr:rowOff>
    </xdr:from>
    <xdr:ext cx="406400" cy="405754"/>
    <xdr:pic>
      <xdr:nvPicPr>
        <xdr:cNvPr id="5" name="Picture 4" descr="Binance Coin USD">
          <a:extLst>
            <a:ext uri="{FF2B5EF4-FFF2-40B4-BE49-F238E27FC236}">
              <a16:creationId xmlns:a16="http://schemas.microsoft.com/office/drawing/2014/main" id="{CB0152C4-6AA8-5544-A86A-09B88BDEA7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405747" y="2154268"/>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xdr:row>
      <xdr:rowOff>0</xdr:rowOff>
    </xdr:from>
    <xdr:ext cx="406400" cy="405754"/>
    <xdr:pic>
      <xdr:nvPicPr>
        <xdr:cNvPr id="6" name="Picture 5" descr="USD Coin USD">
          <a:extLst>
            <a:ext uri="{FF2B5EF4-FFF2-40B4-BE49-F238E27FC236}">
              <a16:creationId xmlns:a16="http://schemas.microsoft.com/office/drawing/2014/main" id="{254125F1-D564-DC43-BB33-7F341ABBD5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405747" y="2379425"/>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xdr:row>
      <xdr:rowOff>0</xdr:rowOff>
    </xdr:from>
    <xdr:ext cx="406400" cy="405755"/>
    <xdr:pic>
      <xdr:nvPicPr>
        <xdr:cNvPr id="7" name="Picture 6" descr="XRP USD">
          <a:extLst>
            <a:ext uri="{FF2B5EF4-FFF2-40B4-BE49-F238E27FC236}">
              <a16:creationId xmlns:a16="http://schemas.microsoft.com/office/drawing/2014/main" id="{7ACA6A87-EEC5-054B-B338-8C2E2244504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2405747" y="2598391"/>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xdr:row>
      <xdr:rowOff>218965</xdr:rowOff>
    </xdr:from>
    <xdr:ext cx="406400" cy="405754"/>
    <xdr:pic>
      <xdr:nvPicPr>
        <xdr:cNvPr id="8" name="Picture 7" descr="Cardano USD">
          <a:extLst>
            <a:ext uri="{FF2B5EF4-FFF2-40B4-BE49-F238E27FC236}">
              <a16:creationId xmlns:a16="http://schemas.microsoft.com/office/drawing/2014/main" id="{4D6E88AE-71A5-3645-92FF-EAC6A8E7E3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2405747" y="2817356"/>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10</xdr:row>
      <xdr:rowOff>0</xdr:rowOff>
    </xdr:from>
    <xdr:ext cx="406400" cy="405754"/>
    <xdr:pic>
      <xdr:nvPicPr>
        <xdr:cNvPr id="9" name="Picture 8" descr="HEX USD">
          <a:extLst>
            <a:ext uri="{FF2B5EF4-FFF2-40B4-BE49-F238E27FC236}">
              <a16:creationId xmlns:a16="http://schemas.microsoft.com/office/drawing/2014/main" id="{10BCDF9B-F0CE-2A40-9A3A-EC5FA548748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405747" y="3036322"/>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11</xdr:row>
      <xdr:rowOff>212774</xdr:rowOff>
    </xdr:from>
    <xdr:ext cx="406400" cy="405755"/>
    <xdr:pic>
      <xdr:nvPicPr>
        <xdr:cNvPr id="10" name="Picture 9" descr="Avalanche USD">
          <a:extLst>
            <a:ext uri="{FF2B5EF4-FFF2-40B4-BE49-F238E27FC236}">
              <a16:creationId xmlns:a16="http://schemas.microsoft.com/office/drawing/2014/main" id="{DB7367AF-1115-1C43-94FD-DA526B651E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405747" y="3468061"/>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12</xdr:row>
      <xdr:rowOff>212774</xdr:rowOff>
    </xdr:from>
    <xdr:ext cx="406400" cy="405754"/>
    <xdr:pic>
      <xdr:nvPicPr>
        <xdr:cNvPr id="11" name="Picture 10" descr="Terra USD">
          <a:extLst>
            <a:ext uri="{FF2B5EF4-FFF2-40B4-BE49-F238E27FC236}">
              <a16:creationId xmlns:a16="http://schemas.microsoft.com/office/drawing/2014/main" id="{FFB3DCB8-FBBB-3342-B539-348DDD7D5DC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2405747" y="368702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14</xdr:row>
      <xdr:rowOff>0</xdr:rowOff>
    </xdr:from>
    <xdr:ext cx="406400" cy="405754"/>
    <xdr:pic>
      <xdr:nvPicPr>
        <xdr:cNvPr id="12" name="Picture 11" descr="Dogecoin USD">
          <a:extLst>
            <a:ext uri="{FF2B5EF4-FFF2-40B4-BE49-F238E27FC236}">
              <a16:creationId xmlns:a16="http://schemas.microsoft.com/office/drawing/2014/main" id="{641C2B7D-B09C-884E-AE02-EE5C71E3A9C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405747" y="3912184"/>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16</xdr:row>
      <xdr:rowOff>218965</xdr:rowOff>
    </xdr:from>
    <xdr:ext cx="406400" cy="405754"/>
    <xdr:pic>
      <xdr:nvPicPr>
        <xdr:cNvPr id="13" name="Picture 12" descr="SHIBA INU USD">
          <a:extLst>
            <a:ext uri="{FF2B5EF4-FFF2-40B4-BE49-F238E27FC236}">
              <a16:creationId xmlns:a16="http://schemas.microsoft.com/office/drawing/2014/main" id="{94B55205-E7F2-F846-B8FC-6988B79258E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05747" y="456908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18</xdr:row>
      <xdr:rowOff>0</xdr:rowOff>
    </xdr:from>
    <xdr:ext cx="406400" cy="405754"/>
    <xdr:pic>
      <xdr:nvPicPr>
        <xdr:cNvPr id="14" name="Picture 13" descr="Polygon USD">
          <a:extLst>
            <a:ext uri="{FF2B5EF4-FFF2-40B4-BE49-F238E27FC236}">
              <a16:creationId xmlns:a16="http://schemas.microsoft.com/office/drawing/2014/main" id="{8CE394D7-5AA4-5D4B-8590-03CACA3843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2405747" y="4788046"/>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18</xdr:row>
      <xdr:rowOff>212774</xdr:rowOff>
    </xdr:from>
    <xdr:ext cx="406400" cy="405754"/>
    <xdr:pic>
      <xdr:nvPicPr>
        <xdr:cNvPr id="15" name="Picture 14" descr="Crypto.com Coin USD">
          <a:extLst>
            <a:ext uri="{FF2B5EF4-FFF2-40B4-BE49-F238E27FC236}">
              <a16:creationId xmlns:a16="http://schemas.microsoft.com/office/drawing/2014/main" id="{710F7E37-9573-6942-8CA0-FF35FB28967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2405747" y="500082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23</xdr:row>
      <xdr:rowOff>0</xdr:rowOff>
    </xdr:from>
    <xdr:ext cx="406400" cy="405754"/>
    <xdr:pic>
      <xdr:nvPicPr>
        <xdr:cNvPr id="16" name="Picture 15" descr="Litecoin USD">
          <a:extLst>
            <a:ext uri="{FF2B5EF4-FFF2-40B4-BE49-F238E27FC236}">
              <a16:creationId xmlns:a16="http://schemas.microsoft.com/office/drawing/2014/main" id="{AE852E74-24DE-3045-98DB-F241F018C01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2405747" y="5882874"/>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25</xdr:row>
      <xdr:rowOff>0</xdr:rowOff>
    </xdr:from>
    <xdr:ext cx="406400" cy="405755"/>
    <xdr:pic>
      <xdr:nvPicPr>
        <xdr:cNvPr id="17" name="Picture 16" descr="Chainlink USD">
          <a:extLst>
            <a:ext uri="{FF2B5EF4-FFF2-40B4-BE49-F238E27FC236}">
              <a16:creationId xmlns:a16="http://schemas.microsoft.com/office/drawing/2014/main" id="{B070A3AB-1C9A-4647-B70B-E85AC1401A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2405747" y="6320805"/>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27</xdr:row>
      <xdr:rowOff>212775</xdr:rowOff>
    </xdr:from>
    <xdr:ext cx="406400" cy="405754"/>
    <xdr:pic>
      <xdr:nvPicPr>
        <xdr:cNvPr id="18" name="Picture 17" descr="TRON USD">
          <a:extLst>
            <a:ext uri="{FF2B5EF4-FFF2-40B4-BE49-F238E27FC236}">
              <a16:creationId xmlns:a16="http://schemas.microsoft.com/office/drawing/2014/main" id="{9B6B17CF-0BBC-F848-8D1C-4FA2349C37C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2405747" y="6971511"/>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29</xdr:row>
      <xdr:rowOff>508</xdr:rowOff>
    </xdr:from>
    <xdr:ext cx="406400" cy="405755"/>
    <xdr:pic>
      <xdr:nvPicPr>
        <xdr:cNvPr id="19" name="Picture 18" descr="Algorand USD">
          <a:extLst>
            <a:ext uri="{FF2B5EF4-FFF2-40B4-BE49-F238E27FC236}">
              <a16:creationId xmlns:a16="http://schemas.microsoft.com/office/drawing/2014/main" id="{969B5864-8EC7-504D-8311-EE67B0DB5B4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405747" y="7197175"/>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30</xdr:row>
      <xdr:rowOff>0</xdr:rowOff>
    </xdr:from>
    <xdr:ext cx="406400" cy="405754"/>
    <xdr:pic>
      <xdr:nvPicPr>
        <xdr:cNvPr id="20" name="Picture 19" descr="Bitcoin Cash USD">
          <a:extLst>
            <a:ext uri="{FF2B5EF4-FFF2-40B4-BE49-F238E27FC236}">
              <a16:creationId xmlns:a16="http://schemas.microsoft.com/office/drawing/2014/main" id="{EC0048F2-69B5-BD48-84B1-0C8D187AA9A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405747" y="7415632"/>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33</xdr:row>
      <xdr:rowOff>0</xdr:rowOff>
    </xdr:from>
    <xdr:ext cx="406400" cy="405755"/>
    <xdr:pic>
      <xdr:nvPicPr>
        <xdr:cNvPr id="21" name="Picture 20" descr="Decentraland USD">
          <a:extLst>
            <a:ext uri="{FF2B5EF4-FFF2-40B4-BE49-F238E27FC236}">
              <a16:creationId xmlns:a16="http://schemas.microsoft.com/office/drawing/2014/main" id="{286393BA-3A93-0248-B5CD-FF06FD0F5D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2405747" y="8072529"/>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34</xdr:row>
      <xdr:rowOff>212774</xdr:rowOff>
    </xdr:from>
    <xdr:ext cx="406400" cy="405754"/>
    <xdr:pic>
      <xdr:nvPicPr>
        <xdr:cNvPr id="22" name="Picture 21" descr="Stellar USD">
          <a:extLst>
            <a:ext uri="{FF2B5EF4-FFF2-40B4-BE49-F238E27FC236}">
              <a16:creationId xmlns:a16="http://schemas.microsoft.com/office/drawing/2014/main" id="{7C5EF6AA-81AD-134E-A07E-A5F53F93C2D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2405747" y="8504268"/>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35</xdr:row>
      <xdr:rowOff>212774</xdr:rowOff>
    </xdr:from>
    <xdr:ext cx="406400" cy="405754"/>
    <xdr:pic>
      <xdr:nvPicPr>
        <xdr:cNvPr id="23" name="Picture 22" descr="Fantom USD">
          <a:extLst>
            <a:ext uri="{FF2B5EF4-FFF2-40B4-BE49-F238E27FC236}">
              <a16:creationId xmlns:a16="http://schemas.microsoft.com/office/drawing/2014/main" id="{E8B52C46-8A70-4C47-9698-81405B43102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2405747" y="8723234"/>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37</xdr:row>
      <xdr:rowOff>0</xdr:rowOff>
    </xdr:from>
    <xdr:ext cx="406400" cy="405755"/>
    <xdr:pic>
      <xdr:nvPicPr>
        <xdr:cNvPr id="24" name="Picture 23" descr="Ethereum Classic USD">
          <a:extLst>
            <a:ext uri="{FF2B5EF4-FFF2-40B4-BE49-F238E27FC236}">
              <a16:creationId xmlns:a16="http://schemas.microsoft.com/office/drawing/2014/main" id="{9A86A225-292A-3143-B67C-EBAC26D14D9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2405747" y="8948391"/>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38</xdr:row>
      <xdr:rowOff>507</xdr:rowOff>
    </xdr:from>
    <xdr:ext cx="406400" cy="405754"/>
    <xdr:pic>
      <xdr:nvPicPr>
        <xdr:cNvPr id="25" name="Picture 24" descr="The Sandbox USD">
          <a:extLst>
            <a:ext uri="{FF2B5EF4-FFF2-40B4-BE49-F238E27FC236}">
              <a16:creationId xmlns:a16="http://schemas.microsoft.com/office/drawing/2014/main" id="{6AFC7275-3506-EE40-87A4-CEFA80596AB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2405747" y="9167863"/>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39</xdr:row>
      <xdr:rowOff>218965</xdr:rowOff>
    </xdr:from>
    <xdr:ext cx="406400" cy="405754"/>
    <xdr:pic>
      <xdr:nvPicPr>
        <xdr:cNvPr id="26" name="Picture 25" descr="Hedera USD">
          <a:extLst>
            <a:ext uri="{FF2B5EF4-FFF2-40B4-BE49-F238E27FC236}">
              <a16:creationId xmlns:a16="http://schemas.microsoft.com/office/drawing/2014/main" id="{BD396A20-A478-9F42-AFBC-AD74BCD4FA5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2405747" y="960528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41</xdr:row>
      <xdr:rowOff>0</xdr:rowOff>
    </xdr:from>
    <xdr:ext cx="406400" cy="405755"/>
    <xdr:pic>
      <xdr:nvPicPr>
        <xdr:cNvPr id="27" name="Picture 26" descr="Elrond USD">
          <a:extLst>
            <a:ext uri="{FF2B5EF4-FFF2-40B4-BE49-F238E27FC236}">
              <a16:creationId xmlns:a16="http://schemas.microsoft.com/office/drawing/2014/main" id="{9048A352-7A83-AE4A-934C-72F73BC4DCD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2405747" y="9824253"/>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41</xdr:row>
      <xdr:rowOff>212774</xdr:rowOff>
    </xdr:from>
    <xdr:ext cx="406400" cy="405754"/>
    <xdr:pic>
      <xdr:nvPicPr>
        <xdr:cNvPr id="28" name="Picture 27" descr="VeChain USD">
          <a:extLst>
            <a:ext uri="{FF2B5EF4-FFF2-40B4-BE49-F238E27FC236}">
              <a16:creationId xmlns:a16="http://schemas.microsoft.com/office/drawing/2014/main" id="{49B9CD2F-A01C-DF42-9721-4B73A78F4B0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2405747" y="1003702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42</xdr:row>
      <xdr:rowOff>212775</xdr:rowOff>
    </xdr:from>
    <xdr:ext cx="406400" cy="405754"/>
    <xdr:pic>
      <xdr:nvPicPr>
        <xdr:cNvPr id="29" name="Picture 28" descr="THETA USD">
          <a:extLst>
            <a:ext uri="{FF2B5EF4-FFF2-40B4-BE49-F238E27FC236}">
              <a16:creationId xmlns:a16="http://schemas.microsoft.com/office/drawing/2014/main" id="{382C0119-2CEF-904D-A82F-8A8145BFDAD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2405747" y="10255993"/>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44</xdr:row>
      <xdr:rowOff>508</xdr:rowOff>
    </xdr:from>
    <xdr:ext cx="406400" cy="405754"/>
    <xdr:pic>
      <xdr:nvPicPr>
        <xdr:cNvPr id="30" name="Picture 29" descr="Axie Infinity USD">
          <a:extLst>
            <a:ext uri="{FF2B5EF4-FFF2-40B4-BE49-F238E27FC236}">
              <a16:creationId xmlns:a16="http://schemas.microsoft.com/office/drawing/2014/main" id="{E9AE4E05-7A66-1144-8C7D-82B302B9157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2405747" y="1048165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45</xdr:row>
      <xdr:rowOff>0</xdr:rowOff>
    </xdr:from>
    <xdr:ext cx="406400" cy="405755"/>
    <xdr:pic>
      <xdr:nvPicPr>
        <xdr:cNvPr id="31" name="Picture 30" descr="Tezos USD">
          <a:extLst>
            <a:ext uri="{FF2B5EF4-FFF2-40B4-BE49-F238E27FC236}">
              <a16:creationId xmlns:a16="http://schemas.microsoft.com/office/drawing/2014/main" id="{8E297CFC-044A-5F47-8FCB-80C34C95FF1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2405747" y="10700115"/>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46</xdr:row>
      <xdr:rowOff>507</xdr:rowOff>
    </xdr:from>
    <xdr:ext cx="406400" cy="405754"/>
    <xdr:pic>
      <xdr:nvPicPr>
        <xdr:cNvPr id="32" name="Picture 31" descr="Filecoin USD">
          <a:extLst>
            <a:ext uri="{FF2B5EF4-FFF2-40B4-BE49-F238E27FC236}">
              <a16:creationId xmlns:a16="http://schemas.microsoft.com/office/drawing/2014/main" id="{E88460F1-CD3B-7746-9422-AB3989857BC2}"/>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52405747" y="1091958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49</xdr:row>
      <xdr:rowOff>0</xdr:rowOff>
    </xdr:from>
    <xdr:ext cx="406400" cy="405755"/>
    <xdr:pic>
      <xdr:nvPicPr>
        <xdr:cNvPr id="33" name="Picture 32" descr="Monero USD">
          <a:extLst>
            <a:ext uri="{FF2B5EF4-FFF2-40B4-BE49-F238E27FC236}">
              <a16:creationId xmlns:a16="http://schemas.microsoft.com/office/drawing/2014/main" id="{CC6C47B8-0409-894E-B512-96BD53D7F05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2405747" y="11575977"/>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50</xdr:row>
      <xdr:rowOff>212774</xdr:rowOff>
    </xdr:from>
    <xdr:ext cx="406400" cy="405754"/>
    <xdr:pic>
      <xdr:nvPicPr>
        <xdr:cNvPr id="34" name="Picture 33" descr="IOTA USD">
          <a:extLst>
            <a:ext uri="{FF2B5EF4-FFF2-40B4-BE49-F238E27FC236}">
              <a16:creationId xmlns:a16="http://schemas.microsoft.com/office/drawing/2014/main" id="{C83DF3DB-D1A5-DA40-B1D9-99FEAF08940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2405747" y="1200771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53</xdr:row>
      <xdr:rowOff>507</xdr:rowOff>
    </xdr:from>
    <xdr:ext cx="406400" cy="405755"/>
    <xdr:pic>
      <xdr:nvPicPr>
        <xdr:cNvPr id="35" name="Picture 34" descr="EOS USD">
          <a:extLst>
            <a:ext uri="{FF2B5EF4-FFF2-40B4-BE49-F238E27FC236}">
              <a16:creationId xmlns:a16="http://schemas.microsoft.com/office/drawing/2014/main" id="{B0D6F326-9148-2D46-82BF-271180B6074D}"/>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2405747" y="12452346"/>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57</xdr:row>
      <xdr:rowOff>0</xdr:rowOff>
    </xdr:from>
    <xdr:ext cx="406400" cy="405755"/>
    <xdr:pic>
      <xdr:nvPicPr>
        <xdr:cNvPr id="36" name="Picture 35" descr="Aave USD">
          <a:extLst>
            <a:ext uri="{FF2B5EF4-FFF2-40B4-BE49-F238E27FC236}">
              <a16:creationId xmlns:a16="http://schemas.microsoft.com/office/drawing/2014/main" id="{F6EBBCAB-F8DC-6046-B6AA-11904D8E6BE6}"/>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2405747" y="13327701"/>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61</xdr:row>
      <xdr:rowOff>0</xdr:rowOff>
    </xdr:from>
    <xdr:ext cx="406400" cy="405754"/>
    <xdr:pic>
      <xdr:nvPicPr>
        <xdr:cNvPr id="37" name="Picture 36" descr="PancakeSwap USD">
          <a:extLst>
            <a:ext uri="{FF2B5EF4-FFF2-40B4-BE49-F238E27FC236}">
              <a16:creationId xmlns:a16="http://schemas.microsoft.com/office/drawing/2014/main" id="{FB0241CE-795A-B449-8358-65F7CE5F0C6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2405747" y="14203563"/>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64</xdr:row>
      <xdr:rowOff>0</xdr:rowOff>
    </xdr:from>
    <xdr:ext cx="406400" cy="405754"/>
    <xdr:pic>
      <xdr:nvPicPr>
        <xdr:cNvPr id="38" name="Picture 37" descr="Maker USD">
          <a:extLst>
            <a:ext uri="{FF2B5EF4-FFF2-40B4-BE49-F238E27FC236}">
              <a16:creationId xmlns:a16="http://schemas.microsoft.com/office/drawing/2014/main" id="{FDB6798B-5C32-A04A-A9EC-510978CE0E1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52405747" y="1486046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64</xdr:row>
      <xdr:rowOff>212774</xdr:rowOff>
    </xdr:from>
    <xdr:ext cx="406400" cy="405755"/>
    <xdr:pic>
      <xdr:nvPicPr>
        <xdr:cNvPr id="39" name="Picture 38" descr="Bitcoin SV USD">
          <a:extLst>
            <a:ext uri="{FF2B5EF4-FFF2-40B4-BE49-F238E27FC236}">
              <a16:creationId xmlns:a16="http://schemas.microsoft.com/office/drawing/2014/main" id="{2E456BCD-6D03-1445-AA23-45CE1A61FAF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2405747" y="15073234"/>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65</xdr:row>
      <xdr:rowOff>212775</xdr:rowOff>
    </xdr:from>
    <xdr:ext cx="406400" cy="405754"/>
    <xdr:pic>
      <xdr:nvPicPr>
        <xdr:cNvPr id="40" name="Picture 39" descr="Neo USD">
          <a:extLst>
            <a:ext uri="{FF2B5EF4-FFF2-40B4-BE49-F238E27FC236}">
              <a16:creationId xmlns:a16="http://schemas.microsoft.com/office/drawing/2014/main" id="{B0CE04D7-43C5-B143-8318-CB476C62A518}"/>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2405747" y="1529220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68</xdr:row>
      <xdr:rowOff>0</xdr:rowOff>
    </xdr:from>
    <xdr:ext cx="406400" cy="405754"/>
    <xdr:pic>
      <xdr:nvPicPr>
        <xdr:cNvPr id="41" name="Picture 40" descr="Enjin Coin USD">
          <a:extLst>
            <a:ext uri="{FF2B5EF4-FFF2-40B4-BE49-F238E27FC236}">
              <a16:creationId xmlns:a16="http://schemas.microsoft.com/office/drawing/2014/main" id="{77748702-866C-4F43-9C25-D43B9FFD89D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2405747" y="15736322"/>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70</xdr:row>
      <xdr:rowOff>507</xdr:rowOff>
    </xdr:from>
    <xdr:ext cx="406400" cy="405754"/>
    <xdr:pic>
      <xdr:nvPicPr>
        <xdr:cNvPr id="42" name="Picture 41" descr="Zcash USD">
          <a:extLst>
            <a:ext uri="{FF2B5EF4-FFF2-40B4-BE49-F238E27FC236}">
              <a16:creationId xmlns:a16="http://schemas.microsoft.com/office/drawing/2014/main" id="{A40429D4-ED2D-3649-88DB-CCBAFC209085}"/>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52405747" y="1617476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70</xdr:row>
      <xdr:rowOff>218965</xdr:rowOff>
    </xdr:from>
    <xdr:ext cx="406400" cy="405754"/>
    <xdr:pic>
      <xdr:nvPicPr>
        <xdr:cNvPr id="43" name="Picture 42" descr="Quant USD">
          <a:extLst>
            <a:ext uri="{FF2B5EF4-FFF2-40B4-BE49-F238E27FC236}">
              <a16:creationId xmlns:a16="http://schemas.microsoft.com/office/drawing/2014/main" id="{EB62D386-669D-B74C-936D-1FBFBF10FCF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2405747" y="16393218"/>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73</xdr:row>
      <xdr:rowOff>212774</xdr:rowOff>
    </xdr:from>
    <xdr:ext cx="406400" cy="405754"/>
    <xdr:pic>
      <xdr:nvPicPr>
        <xdr:cNvPr id="44" name="Picture 43" descr="Kusama USD">
          <a:extLst>
            <a:ext uri="{FF2B5EF4-FFF2-40B4-BE49-F238E27FC236}">
              <a16:creationId xmlns:a16="http://schemas.microsoft.com/office/drawing/2014/main" id="{822554AC-A004-AB46-977E-A02421EB93B2}"/>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2405747" y="17043923"/>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74</xdr:row>
      <xdr:rowOff>218965</xdr:rowOff>
    </xdr:from>
    <xdr:ext cx="406400" cy="405754"/>
    <xdr:pic>
      <xdr:nvPicPr>
        <xdr:cNvPr id="45" name="Picture 44" descr="THORChain USD">
          <a:extLst>
            <a:ext uri="{FF2B5EF4-FFF2-40B4-BE49-F238E27FC236}">
              <a16:creationId xmlns:a16="http://schemas.microsoft.com/office/drawing/2014/main" id="{4B47B666-36E5-714F-9FFC-093094923EE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52405747" y="1726908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76</xdr:row>
      <xdr:rowOff>0</xdr:rowOff>
    </xdr:from>
    <xdr:ext cx="406400" cy="405754"/>
    <xdr:pic>
      <xdr:nvPicPr>
        <xdr:cNvPr id="46" name="Picture 45" descr="TrueUSD USD">
          <a:extLst>
            <a:ext uri="{FF2B5EF4-FFF2-40B4-BE49-F238E27FC236}">
              <a16:creationId xmlns:a16="http://schemas.microsoft.com/office/drawing/2014/main" id="{0474E3F6-9742-7847-9458-C634D52D70A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2405747" y="17488046"/>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76</xdr:row>
      <xdr:rowOff>218965</xdr:rowOff>
    </xdr:from>
    <xdr:ext cx="406400" cy="405755"/>
    <xdr:pic>
      <xdr:nvPicPr>
        <xdr:cNvPr id="47" name="Picture 46" descr="Loopring USD">
          <a:extLst>
            <a:ext uri="{FF2B5EF4-FFF2-40B4-BE49-F238E27FC236}">
              <a16:creationId xmlns:a16="http://schemas.microsoft.com/office/drawing/2014/main" id="{675FE147-A38D-A046-BDC9-C8A08D0B3B9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52405747" y="17707011"/>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78</xdr:row>
      <xdr:rowOff>0</xdr:rowOff>
    </xdr:from>
    <xdr:ext cx="406400" cy="405754"/>
    <xdr:pic>
      <xdr:nvPicPr>
        <xdr:cNvPr id="48" name="Picture 47" descr="Kadena USD">
          <a:extLst>
            <a:ext uri="{FF2B5EF4-FFF2-40B4-BE49-F238E27FC236}">
              <a16:creationId xmlns:a16="http://schemas.microsoft.com/office/drawing/2014/main" id="{B640F8FD-07B0-5B41-B80C-FC9CB7F195FF}"/>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2405747" y="1792597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79</xdr:row>
      <xdr:rowOff>507</xdr:rowOff>
    </xdr:from>
    <xdr:ext cx="406400" cy="405754"/>
    <xdr:pic>
      <xdr:nvPicPr>
        <xdr:cNvPr id="49" name="Picture 48" descr="Curve DAO Token USD">
          <a:extLst>
            <a:ext uri="{FF2B5EF4-FFF2-40B4-BE49-F238E27FC236}">
              <a16:creationId xmlns:a16="http://schemas.microsoft.com/office/drawing/2014/main" id="{52966F2E-7E4E-8646-8163-2CFB2A4AEB3B}"/>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2405747" y="1814545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79</xdr:row>
      <xdr:rowOff>212774</xdr:rowOff>
    </xdr:from>
    <xdr:ext cx="406400" cy="405754"/>
    <xdr:pic>
      <xdr:nvPicPr>
        <xdr:cNvPr id="50" name="Picture 49" descr="Chiliz USD">
          <a:extLst>
            <a:ext uri="{FF2B5EF4-FFF2-40B4-BE49-F238E27FC236}">
              <a16:creationId xmlns:a16="http://schemas.microsoft.com/office/drawing/2014/main" id="{2151A837-A577-FA45-A95C-BE6089FDC0E9}"/>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52405747" y="1835771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83</xdr:row>
      <xdr:rowOff>0</xdr:rowOff>
    </xdr:from>
    <xdr:ext cx="406400" cy="405754"/>
    <xdr:pic>
      <xdr:nvPicPr>
        <xdr:cNvPr id="51" name="Picture 50" descr="Celo USD">
          <a:extLst>
            <a:ext uri="{FF2B5EF4-FFF2-40B4-BE49-F238E27FC236}">
              <a16:creationId xmlns:a16="http://schemas.microsoft.com/office/drawing/2014/main" id="{25E31B1E-BCD6-CD42-BE98-F11BE427FA4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52405747" y="19020805"/>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84</xdr:row>
      <xdr:rowOff>0</xdr:rowOff>
    </xdr:from>
    <xdr:ext cx="406400" cy="405754"/>
    <xdr:pic>
      <xdr:nvPicPr>
        <xdr:cNvPr id="52" name="Picture 51" descr="Basic Attention Token USD">
          <a:extLst>
            <a:ext uri="{FF2B5EF4-FFF2-40B4-BE49-F238E27FC236}">
              <a16:creationId xmlns:a16="http://schemas.microsoft.com/office/drawing/2014/main" id="{9981B507-AABB-B147-824D-68B0E08C6C11}"/>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2405747" y="1923977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87</xdr:row>
      <xdr:rowOff>0</xdr:rowOff>
    </xdr:from>
    <xdr:ext cx="406400" cy="405754"/>
    <xdr:pic>
      <xdr:nvPicPr>
        <xdr:cNvPr id="53" name="Picture 52" descr="Oasis Network USD">
          <a:extLst>
            <a:ext uri="{FF2B5EF4-FFF2-40B4-BE49-F238E27FC236}">
              <a16:creationId xmlns:a16="http://schemas.microsoft.com/office/drawing/2014/main" id="{D08AC258-202A-EC4B-91AD-BC51FF3F5939}"/>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52405747" y="1989666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88</xdr:row>
      <xdr:rowOff>507</xdr:rowOff>
    </xdr:from>
    <xdr:ext cx="406400" cy="405754"/>
    <xdr:pic>
      <xdr:nvPicPr>
        <xdr:cNvPr id="54" name="Picture 53" descr="Dash USD">
          <a:extLst>
            <a:ext uri="{FF2B5EF4-FFF2-40B4-BE49-F238E27FC236}">
              <a16:creationId xmlns:a16="http://schemas.microsoft.com/office/drawing/2014/main" id="{0C714A87-F3ED-FB49-A012-4FCBBE2CE912}"/>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2405747" y="20116139"/>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88</xdr:row>
      <xdr:rowOff>212775</xdr:rowOff>
    </xdr:from>
    <xdr:ext cx="406400" cy="405754"/>
    <xdr:pic>
      <xdr:nvPicPr>
        <xdr:cNvPr id="55" name="Picture 54" descr="Arweave USD">
          <a:extLst>
            <a:ext uri="{FF2B5EF4-FFF2-40B4-BE49-F238E27FC236}">
              <a16:creationId xmlns:a16="http://schemas.microsoft.com/office/drawing/2014/main" id="{14C2685D-3FBE-6740-9A3C-A1AB5FDED0B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52405747" y="20328407"/>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91</xdr:row>
      <xdr:rowOff>0</xdr:rowOff>
    </xdr:from>
    <xdr:ext cx="406400" cy="405754"/>
    <xdr:pic>
      <xdr:nvPicPr>
        <xdr:cNvPr id="56" name="Picture 55" descr="Theta Fuel USD">
          <a:extLst>
            <a:ext uri="{FF2B5EF4-FFF2-40B4-BE49-F238E27FC236}">
              <a16:creationId xmlns:a16="http://schemas.microsoft.com/office/drawing/2014/main" id="{AC67C61B-BC8B-8546-A4ED-3CE6AE21D288}"/>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2405747" y="20772529"/>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92</xdr:row>
      <xdr:rowOff>0</xdr:rowOff>
    </xdr:from>
    <xdr:ext cx="406400" cy="405754"/>
    <xdr:pic>
      <xdr:nvPicPr>
        <xdr:cNvPr id="57" name="Picture 56" descr="Waves USD">
          <a:extLst>
            <a:ext uri="{FF2B5EF4-FFF2-40B4-BE49-F238E27FC236}">
              <a16:creationId xmlns:a16="http://schemas.microsoft.com/office/drawing/2014/main" id="{B6D4E1C4-1DB6-8B45-B814-34D0E3FCFD4D}"/>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2405747" y="20991494"/>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93</xdr:row>
      <xdr:rowOff>0</xdr:rowOff>
    </xdr:from>
    <xdr:ext cx="406400" cy="405754"/>
    <xdr:pic>
      <xdr:nvPicPr>
        <xdr:cNvPr id="58" name="Picture 57" descr="ECOMI USD">
          <a:extLst>
            <a:ext uri="{FF2B5EF4-FFF2-40B4-BE49-F238E27FC236}">
              <a16:creationId xmlns:a16="http://schemas.microsoft.com/office/drawing/2014/main" id="{FD09239A-7371-6248-827F-057570BC4966}"/>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52405747" y="21210460"/>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94</xdr:row>
      <xdr:rowOff>0</xdr:rowOff>
    </xdr:from>
    <xdr:ext cx="406400" cy="405755"/>
    <xdr:pic>
      <xdr:nvPicPr>
        <xdr:cNvPr id="59" name="Picture 58" descr="IoTeX USD">
          <a:extLst>
            <a:ext uri="{FF2B5EF4-FFF2-40B4-BE49-F238E27FC236}">
              <a16:creationId xmlns:a16="http://schemas.microsoft.com/office/drawing/2014/main" id="{106A6FC9-1AA2-CF47-8EDE-3778EA712F7A}"/>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2405747" y="21429425"/>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95</xdr:row>
      <xdr:rowOff>0</xdr:rowOff>
    </xdr:from>
    <xdr:ext cx="406400" cy="405754"/>
    <xdr:pic>
      <xdr:nvPicPr>
        <xdr:cNvPr id="60" name="Picture 59" descr="DeFiChain USD">
          <a:extLst>
            <a:ext uri="{FF2B5EF4-FFF2-40B4-BE49-F238E27FC236}">
              <a16:creationId xmlns:a16="http://schemas.microsoft.com/office/drawing/2014/main" id="{A7DB8098-BCCC-E84E-9014-813F97E6F1F3}"/>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2405747" y="21648391"/>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95</xdr:row>
      <xdr:rowOff>212774</xdr:rowOff>
    </xdr:from>
    <xdr:ext cx="406400" cy="405754"/>
    <xdr:pic>
      <xdr:nvPicPr>
        <xdr:cNvPr id="61" name="Picture 60" descr="NEM USD">
          <a:extLst>
            <a:ext uri="{FF2B5EF4-FFF2-40B4-BE49-F238E27FC236}">
              <a16:creationId xmlns:a16="http://schemas.microsoft.com/office/drawing/2014/main" id="{29746DDB-8FCA-F647-8E38-A072A1DCF17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52405747" y="21861165"/>
          <a:ext cx="406400" cy="4057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55</xdr:col>
      <xdr:colOff>0</xdr:colOff>
      <xdr:row>99</xdr:row>
      <xdr:rowOff>0</xdr:rowOff>
    </xdr:from>
    <xdr:ext cx="406400" cy="405755"/>
    <xdr:pic>
      <xdr:nvPicPr>
        <xdr:cNvPr id="62" name="Picture 61" descr="Counos X USD">
          <a:extLst>
            <a:ext uri="{FF2B5EF4-FFF2-40B4-BE49-F238E27FC236}">
              <a16:creationId xmlns:a16="http://schemas.microsoft.com/office/drawing/2014/main" id="{0355DC11-791B-B04B-9695-BE57F8C02535}"/>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2405747" y="22524253"/>
          <a:ext cx="406400" cy="4057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ournamentscheduler.ne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6" Type="http://schemas.openxmlformats.org/officeDocument/2006/relationships/hyperlink" Target="https://finance.yahoo.com/chart/TRX-USD?p=TRX-USD" TargetMode="External"/><Relationship Id="rId21" Type="http://schemas.openxmlformats.org/officeDocument/2006/relationships/hyperlink" Target="https://finance.yahoo.com/chart/LTC-USD?p=LTC-USD" TargetMode="External"/><Relationship Id="rId42" Type="http://schemas.openxmlformats.org/officeDocument/2006/relationships/hyperlink" Target="https://finance.yahoo.com/chart/AXS-USD?p=AXS-USD" TargetMode="External"/><Relationship Id="rId47" Type="http://schemas.openxmlformats.org/officeDocument/2006/relationships/hyperlink" Target="https://finance.yahoo.com/chart/XMR-USD?p=XMR-USD" TargetMode="External"/><Relationship Id="rId63" Type="http://schemas.openxmlformats.org/officeDocument/2006/relationships/hyperlink" Target="https://finance.yahoo.com/chart/BSV-USD?p=BSV-USD" TargetMode="External"/><Relationship Id="rId68" Type="http://schemas.openxmlformats.org/officeDocument/2006/relationships/hyperlink" Target="https://finance.yahoo.com/chart/ZEC-USD?p=ZEC-USD" TargetMode="External"/><Relationship Id="rId84" Type="http://schemas.openxmlformats.org/officeDocument/2006/relationships/hyperlink" Target="https://finance.yahoo.com/chart/AMP-USD?p=AMP-USD" TargetMode="External"/><Relationship Id="rId89" Type="http://schemas.openxmlformats.org/officeDocument/2006/relationships/hyperlink" Target="https://finance.yahoo.com/chart/TFUEL-USD?p=TFUEL-USD" TargetMode="External"/><Relationship Id="rId16" Type="http://schemas.openxmlformats.org/officeDocument/2006/relationships/hyperlink" Target="https://finance.yahoo.com/chart/MATIC-USD?p=MATIC-USD" TargetMode="External"/><Relationship Id="rId11" Type="http://schemas.openxmlformats.org/officeDocument/2006/relationships/hyperlink" Target="https://finance.yahoo.com/chart/LUNA1-USD?p=LUNA1-USD" TargetMode="External"/><Relationship Id="rId32" Type="http://schemas.openxmlformats.org/officeDocument/2006/relationships/hyperlink" Target="https://finance.yahoo.com/chart/STETH-USD?p=STETH-USD" TargetMode="External"/><Relationship Id="rId37" Type="http://schemas.openxmlformats.org/officeDocument/2006/relationships/hyperlink" Target="https://finance.yahoo.com/chart/BTCB-USD?p=BTCB-USD" TargetMode="External"/><Relationship Id="rId53" Type="http://schemas.openxmlformats.org/officeDocument/2006/relationships/hyperlink" Target="https://finance.yahoo.com/chart/OSMO-USD?p=OSMO-USD" TargetMode="External"/><Relationship Id="rId58" Type="http://schemas.openxmlformats.org/officeDocument/2006/relationships/hyperlink" Target="https://finance.yahoo.com/chart/BTT-USD?p=BTT-USD" TargetMode="External"/><Relationship Id="rId74" Type="http://schemas.openxmlformats.org/officeDocument/2006/relationships/hyperlink" Target="https://finance.yahoo.com/chart/TUSD-USD?p=TUSD-USD" TargetMode="External"/><Relationship Id="rId79" Type="http://schemas.openxmlformats.org/officeDocument/2006/relationships/hyperlink" Target="https://finance.yahoo.com/chart/CVX-USD?p=CVX-USD" TargetMode="External"/><Relationship Id="rId5" Type="http://schemas.openxmlformats.org/officeDocument/2006/relationships/hyperlink" Target="https://finance.yahoo.com/chart/USDC-USD?p=USDC-USD" TargetMode="External"/><Relationship Id="rId90" Type="http://schemas.openxmlformats.org/officeDocument/2006/relationships/hyperlink" Target="https://finance.yahoo.com/chart/WAVES-USD?p=WAVES-USD" TargetMode="External"/><Relationship Id="rId95" Type="http://schemas.openxmlformats.org/officeDocument/2006/relationships/hyperlink" Target="https://finance.yahoo.com/chart/SCRT-USD?p=SCRT-USD" TargetMode="External"/><Relationship Id="rId22" Type="http://schemas.openxmlformats.org/officeDocument/2006/relationships/hyperlink" Target="https://finance.yahoo.com/chart/ATOM-USD?p=ATOM-USD" TargetMode="External"/><Relationship Id="rId27" Type="http://schemas.openxmlformats.org/officeDocument/2006/relationships/hyperlink" Target="https://finance.yahoo.com/chart/ALGO-USD?p=ALGO-USD" TargetMode="External"/><Relationship Id="rId43" Type="http://schemas.openxmlformats.org/officeDocument/2006/relationships/hyperlink" Target="https://finance.yahoo.com/chart/XTZ-USD?p=XTZ-USD" TargetMode="External"/><Relationship Id="rId48" Type="http://schemas.openxmlformats.org/officeDocument/2006/relationships/hyperlink" Target="https://finance.yahoo.com/chart/KLAY-USD?p=KLAY-USD" TargetMode="External"/><Relationship Id="rId64" Type="http://schemas.openxmlformats.org/officeDocument/2006/relationships/hyperlink" Target="https://finance.yahoo.com/chart/NEO-USD?p=NEO-USD" TargetMode="External"/><Relationship Id="rId69" Type="http://schemas.openxmlformats.org/officeDocument/2006/relationships/hyperlink" Target="https://finance.yahoo.com/chart/QNT-USD?p=QNT-USD" TargetMode="External"/><Relationship Id="rId80" Type="http://schemas.openxmlformats.org/officeDocument/2006/relationships/hyperlink" Target="https://finance.yahoo.com/chart/YOUC-USD?p=YOUC-USD" TargetMode="External"/><Relationship Id="rId85" Type="http://schemas.openxmlformats.org/officeDocument/2006/relationships/hyperlink" Target="https://finance.yahoo.com/chart/ROSE-USD?p=ROSE-USD" TargetMode="External"/><Relationship Id="rId3" Type="http://schemas.openxmlformats.org/officeDocument/2006/relationships/hyperlink" Target="https://finance.yahoo.com/chart/USDT-USD?p=USDT-USD" TargetMode="External"/><Relationship Id="rId12" Type="http://schemas.openxmlformats.org/officeDocument/2006/relationships/hyperlink" Target="https://finance.yahoo.com/chart/DOGE-USD?p=DOGE-USD" TargetMode="External"/><Relationship Id="rId17" Type="http://schemas.openxmlformats.org/officeDocument/2006/relationships/hyperlink" Target="https://finance.yahoo.com/chart/CRO-USD?p=CRO-USD" TargetMode="External"/><Relationship Id="rId25" Type="http://schemas.openxmlformats.org/officeDocument/2006/relationships/hyperlink" Target="https://finance.yahoo.com/chart/UNI1-USD?p=UNI1-USD" TargetMode="External"/><Relationship Id="rId33" Type="http://schemas.openxmlformats.org/officeDocument/2006/relationships/hyperlink" Target="https://finance.yahoo.com/chart/XLM-USD?p=XLM-USD" TargetMode="External"/><Relationship Id="rId38" Type="http://schemas.openxmlformats.org/officeDocument/2006/relationships/hyperlink" Target="https://finance.yahoo.com/chart/HBAR-USD?p=HBAR-USD" TargetMode="External"/><Relationship Id="rId46" Type="http://schemas.openxmlformats.org/officeDocument/2006/relationships/hyperlink" Target="https://finance.yahoo.com/chart/HNT-USD?p=HNT-USD" TargetMode="External"/><Relationship Id="rId59" Type="http://schemas.openxmlformats.org/officeDocument/2006/relationships/hyperlink" Target="https://finance.yahoo.com/chart/CAKE-USD?p=CAKE-USD" TargetMode="External"/><Relationship Id="rId67" Type="http://schemas.openxmlformats.org/officeDocument/2006/relationships/hyperlink" Target="https://finance.yahoo.com/chart/XEC-USD?p=XEC-USD" TargetMode="External"/><Relationship Id="rId20" Type="http://schemas.openxmlformats.org/officeDocument/2006/relationships/hyperlink" Target="https://finance.yahoo.com/chart/DAI-USD?p=DAI-USD" TargetMode="External"/><Relationship Id="rId41" Type="http://schemas.openxmlformats.org/officeDocument/2006/relationships/hyperlink" Target="https://finance.yahoo.com/chart/THETA-USD?p=THETA-USD" TargetMode="External"/><Relationship Id="rId54" Type="http://schemas.openxmlformats.org/officeDocument/2006/relationships/hyperlink" Target="https://finance.yahoo.com/chart/FLOW-USD?p=FLOW-USD" TargetMode="External"/><Relationship Id="rId62" Type="http://schemas.openxmlformats.org/officeDocument/2006/relationships/hyperlink" Target="https://finance.yahoo.com/chart/MKR-USD?p=MKR-USD" TargetMode="External"/><Relationship Id="rId70" Type="http://schemas.openxmlformats.org/officeDocument/2006/relationships/hyperlink" Target="https://finance.yahoo.com/chart/KCS-USD?p=KCS-USD" TargetMode="External"/><Relationship Id="rId75" Type="http://schemas.openxmlformats.org/officeDocument/2006/relationships/hyperlink" Target="https://finance.yahoo.com/chart/LRC-USD?p=LRC-USD" TargetMode="External"/><Relationship Id="rId83" Type="http://schemas.openxmlformats.org/officeDocument/2006/relationships/hyperlink" Target="https://finance.yahoo.com/chart/OKB-USD?p=OKB-USD" TargetMode="External"/><Relationship Id="rId88" Type="http://schemas.openxmlformats.org/officeDocument/2006/relationships/hyperlink" Target="https://finance.yahoo.com/chart/NEXO-USD?p=NEXO-USD" TargetMode="External"/><Relationship Id="rId91" Type="http://schemas.openxmlformats.org/officeDocument/2006/relationships/hyperlink" Target="https://finance.yahoo.com/chart/OMI-USD?p=OMI-USD" TargetMode="External"/><Relationship Id="rId96" Type="http://schemas.openxmlformats.org/officeDocument/2006/relationships/hyperlink" Target="https://finance.yahoo.com/chart/MINA-USD?p=MINA-USD" TargetMode="External"/><Relationship Id="rId1" Type="http://schemas.openxmlformats.org/officeDocument/2006/relationships/hyperlink" Target="https://finance.yahoo.com/chart/BTC-USD?p=BTC-USD" TargetMode="External"/><Relationship Id="rId6" Type="http://schemas.openxmlformats.org/officeDocument/2006/relationships/hyperlink" Target="https://finance.yahoo.com/chart/XRP-USD?p=XRP-USD" TargetMode="External"/><Relationship Id="rId15" Type="http://schemas.openxmlformats.org/officeDocument/2006/relationships/hyperlink" Target="https://finance.yahoo.com/chart/SHIB-USD?p=SHIB-USD" TargetMode="External"/><Relationship Id="rId23" Type="http://schemas.openxmlformats.org/officeDocument/2006/relationships/hyperlink" Target="https://finance.yahoo.com/chart/LINK-USD?p=LINK-USD" TargetMode="External"/><Relationship Id="rId28" Type="http://schemas.openxmlformats.org/officeDocument/2006/relationships/hyperlink" Target="https://finance.yahoo.com/chart/BCH-USD?p=BCH-USD" TargetMode="External"/><Relationship Id="rId36" Type="http://schemas.openxmlformats.org/officeDocument/2006/relationships/hyperlink" Target="https://finance.yahoo.com/chart/SAND-USD?p=SAND-USD" TargetMode="External"/><Relationship Id="rId49" Type="http://schemas.openxmlformats.org/officeDocument/2006/relationships/hyperlink" Target="https://finance.yahoo.com/chart/MIOTA-USD?p=MIOTA-USD" TargetMode="External"/><Relationship Id="rId57" Type="http://schemas.openxmlformats.org/officeDocument/2006/relationships/hyperlink" Target="https://finance.yahoo.com/chart/WBNB-USD?p=WBNB-USD" TargetMode="External"/><Relationship Id="rId10" Type="http://schemas.openxmlformats.org/officeDocument/2006/relationships/hyperlink" Target="https://finance.yahoo.com/chart/AVAX-USD?p=AVAX-USD" TargetMode="External"/><Relationship Id="rId31" Type="http://schemas.openxmlformats.org/officeDocument/2006/relationships/hyperlink" Target="https://finance.yahoo.com/chart/MANA-USD?p=MANA-USD" TargetMode="External"/><Relationship Id="rId44" Type="http://schemas.openxmlformats.org/officeDocument/2006/relationships/hyperlink" Target="https://finance.yahoo.com/chart/FIL-USD?p=FIL-USD" TargetMode="External"/><Relationship Id="rId52" Type="http://schemas.openxmlformats.org/officeDocument/2006/relationships/hyperlink" Target="https://finance.yahoo.com/chart/ONE1-USD?p=ONE1-USD" TargetMode="External"/><Relationship Id="rId60" Type="http://schemas.openxmlformats.org/officeDocument/2006/relationships/hyperlink" Target="https://finance.yahoo.com/chart/GRT1-USD?p=GRT1-USD" TargetMode="External"/><Relationship Id="rId65" Type="http://schemas.openxmlformats.org/officeDocument/2006/relationships/hyperlink" Target="https://finance.yahoo.com/chart/HBTC-USD?p=HBTC-USD" TargetMode="External"/><Relationship Id="rId73" Type="http://schemas.openxmlformats.org/officeDocument/2006/relationships/hyperlink" Target="https://finance.yahoo.com/chart/RUNE-USD?p=RUNE-USD" TargetMode="External"/><Relationship Id="rId78" Type="http://schemas.openxmlformats.org/officeDocument/2006/relationships/hyperlink" Target="https://finance.yahoo.com/chart/CHZ-USD?p=CHZ-USD" TargetMode="External"/><Relationship Id="rId81" Type="http://schemas.openxmlformats.org/officeDocument/2006/relationships/hyperlink" Target="https://finance.yahoo.com/chart/CELO-USD?p=CELO-USD" TargetMode="External"/><Relationship Id="rId86" Type="http://schemas.openxmlformats.org/officeDocument/2006/relationships/hyperlink" Target="https://finance.yahoo.com/chart/DASH-USD?p=DASH-USD" TargetMode="External"/><Relationship Id="rId94" Type="http://schemas.openxmlformats.org/officeDocument/2006/relationships/hyperlink" Target="https://finance.yahoo.com/chart/XEM-USD?p=XEM-USD" TargetMode="External"/><Relationship Id="rId99" Type="http://schemas.openxmlformats.org/officeDocument/2006/relationships/hyperlink" Target="https://finance.yahoo.com/cryptocurrencies/?count=100&amp;offset=0" TargetMode="External"/><Relationship Id="rId4" Type="http://schemas.openxmlformats.org/officeDocument/2006/relationships/hyperlink" Target="https://finance.yahoo.com/chart/BNB-USD?p=BNB-USD" TargetMode="External"/><Relationship Id="rId9" Type="http://schemas.openxmlformats.org/officeDocument/2006/relationships/hyperlink" Target="https://finance.yahoo.com/chart/SOL-USD?p=SOL-USD" TargetMode="External"/><Relationship Id="rId13" Type="http://schemas.openxmlformats.org/officeDocument/2006/relationships/hyperlink" Target="https://finance.yahoo.com/chart/DOT-USD?p=DOT-USD" TargetMode="External"/><Relationship Id="rId18" Type="http://schemas.openxmlformats.org/officeDocument/2006/relationships/hyperlink" Target="https://finance.yahoo.com/chart/WBTC-USD?p=WBTC-USD" TargetMode="External"/><Relationship Id="rId39" Type="http://schemas.openxmlformats.org/officeDocument/2006/relationships/hyperlink" Target="https://finance.yahoo.com/chart/EGLD-USD?p=EGLD-USD" TargetMode="External"/><Relationship Id="rId34" Type="http://schemas.openxmlformats.org/officeDocument/2006/relationships/hyperlink" Target="https://finance.yahoo.com/chart/FTM-USD?p=FTM-USD" TargetMode="External"/><Relationship Id="rId50" Type="http://schemas.openxmlformats.org/officeDocument/2006/relationships/hyperlink" Target="https://finance.yahoo.com/chart/FRAX-USD?p=FRAX-USD" TargetMode="External"/><Relationship Id="rId55" Type="http://schemas.openxmlformats.org/officeDocument/2006/relationships/hyperlink" Target="https://finance.yahoo.com/chart/AAVE-USD?p=AAVE-USD" TargetMode="External"/><Relationship Id="rId76" Type="http://schemas.openxmlformats.org/officeDocument/2006/relationships/hyperlink" Target="https://finance.yahoo.com/chart/KDA-USD?p=KDA-USD" TargetMode="External"/><Relationship Id="rId97" Type="http://schemas.openxmlformats.org/officeDocument/2006/relationships/hyperlink" Target="https://finance.yahoo.com/chart/CCXX-USD?p=CCXX-USD" TargetMode="External"/><Relationship Id="rId7" Type="http://schemas.openxmlformats.org/officeDocument/2006/relationships/hyperlink" Target="https://finance.yahoo.com/chart/ADA-USD?p=ADA-USD" TargetMode="External"/><Relationship Id="rId71" Type="http://schemas.openxmlformats.org/officeDocument/2006/relationships/hyperlink" Target="https://finance.yahoo.com/chart/HT-USD?p=HT-USD" TargetMode="External"/><Relationship Id="rId92" Type="http://schemas.openxmlformats.org/officeDocument/2006/relationships/hyperlink" Target="https://finance.yahoo.com/chart/IOTX-USD?p=IOTX-USD" TargetMode="External"/><Relationship Id="rId2" Type="http://schemas.openxmlformats.org/officeDocument/2006/relationships/hyperlink" Target="https://finance.yahoo.com/chart/ETH-USD?p=ETH-USD" TargetMode="External"/><Relationship Id="rId29" Type="http://schemas.openxmlformats.org/officeDocument/2006/relationships/hyperlink" Target="https://finance.yahoo.com/chart/FTT-USD?p=FTT-USD" TargetMode="External"/><Relationship Id="rId24" Type="http://schemas.openxmlformats.org/officeDocument/2006/relationships/hyperlink" Target="https://finance.yahoo.com/chart/NEAR-USD?p=NEAR-USD" TargetMode="External"/><Relationship Id="rId40" Type="http://schemas.openxmlformats.org/officeDocument/2006/relationships/hyperlink" Target="https://finance.yahoo.com/chart/VET-USD?p=VET-USD" TargetMode="External"/><Relationship Id="rId45" Type="http://schemas.openxmlformats.org/officeDocument/2006/relationships/hyperlink" Target="https://finance.yahoo.com/chart/TONCOIN-USD?p=TONCOIN-USD" TargetMode="External"/><Relationship Id="rId66" Type="http://schemas.openxmlformats.org/officeDocument/2006/relationships/hyperlink" Target="https://finance.yahoo.com/chart/ENJ-USD?p=ENJ-USD" TargetMode="External"/><Relationship Id="rId87" Type="http://schemas.openxmlformats.org/officeDocument/2006/relationships/hyperlink" Target="https://finance.yahoo.com/chart/AR-USD?p=AR-USD" TargetMode="External"/><Relationship Id="rId61" Type="http://schemas.openxmlformats.org/officeDocument/2006/relationships/hyperlink" Target="https://finance.yahoo.com/chart/STX-USD?p=STX-USD" TargetMode="External"/><Relationship Id="rId82" Type="http://schemas.openxmlformats.org/officeDocument/2006/relationships/hyperlink" Target="https://finance.yahoo.com/chart/BAT-USD?p=BAT-USD" TargetMode="External"/><Relationship Id="rId19" Type="http://schemas.openxmlformats.org/officeDocument/2006/relationships/hyperlink" Target="https://finance.yahoo.com/chart/UST-USD?p=UST-USD" TargetMode="External"/><Relationship Id="rId14" Type="http://schemas.openxmlformats.org/officeDocument/2006/relationships/hyperlink" Target="https://finance.yahoo.com/chart/BUSD-USD?p=BUSD-USD" TargetMode="External"/><Relationship Id="rId30" Type="http://schemas.openxmlformats.org/officeDocument/2006/relationships/hyperlink" Target="https://finance.yahoo.com/chart/LEO-USD?p=LEO-USD" TargetMode="External"/><Relationship Id="rId35" Type="http://schemas.openxmlformats.org/officeDocument/2006/relationships/hyperlink" Target="https://finance.yahoo.com/chart/ETC-USD?p=ETC-USD" TargetMode="External"/><Relationship Id="rId56" Type="http://schemas.openxmlformats.org/officeDocument/2006/relationships/hyperlink" Target="https://finance.yahoo.com/chart/GALA-USD?p=GALA-USD" TargetMode="External"/><Relationship Id="rId77" Type="http://schemas.openxmlformats.org/officeDocument/2006/relationships/hyperlink" Target="https://finance.yahoo.com/chart/CRV-USD?p=CRV-USD" TargetMode="External"/><Relationship Id="rId100" Type="http://schemas.openxmlformats.org/officeDocument/2006/relationships/drawing" Target="../drawings/drawing1.xml"/><Relationship Id="rId8" Type="http://schemas.openxmlformats.org/officeDocument/2006/relationships/hyperlink" Target="https://finance.yahoo.com/chart/HEX-USD?p=HEX-USD" TargetMode="External"/><Relationship Id="rId51" Type="http://schemas.openxmlformats.org/officeDocument/2006/relationships/hyperlink" Target="https://finance.yahoo.com/chart/EOS-USD?p=EOS-USD" TargetMode="External"/><Relationship Id="rId72" Type="http://schemas.openxmlformats.org/officeDocument/2006/relationships/hyperlink" Target="https://finance.yahoo.com/chart/KSM-USD?p=KSM-USD" TargetMode="External"/><Relationship Id="rId93" Type="http://schemas.openxmlformats.org/officeDocument/2006/relationships/hyperlink" Target="https://finance.yahoo.com/chart/DFI-USD?p=DFI-USD" TargetMode="External"/><Relationship Id="rId98" Type="http://schemas.openxmlformats.org/officeDocument/2006/relationships/hyperlink" Target="https://www.nasdaq.com/market-activity/stocks/screener"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44281-157B-43E3-BE3F-6123EBA430FB}">
  <sheetPr>
    <tabColor theme="4" tint="0.59999389629810485"/>
  </sheetPr>
  <dimension ref="A1:T39"/>
  <sheetViews>
    <sheetView showGridLines="0" tabSelected="1" zoomScale="137" zoomScaleNormal="137" workbookViewId="0">
      <selection activeCell="H11" sqref="H11"/>
    </sheetView>
  </sheetViews>
  <sheetFormatPr baseColWidth="10" defaultColWidth="8.83203125" defaultRowHeight="13"/>
  <cols>
    <col min="1" max="1" width="5.33203125" customWidth="1"/>
    <col min="2" max="2" width="20.5" customWidth="1"/>
    <col min="3" max="4" width="7.6640625" customWidth="1"/>
    <col min="5" max="6" width="11.5" customWidth="1"/>
    <col min="7" max="7" width="9.1640625" style="114" customWidth="1"/>
    <col min="9" max="9" width="4.83203125" hidden="1" customWidth="1"/>
    <col min="10" max="10" width="7" style="114" customWidth="1"/>
    <col min="11" max="11" width="23.6640625" customWidth="1"/>
    <col min="12" max="12" width="9.1640625" bestFit="1" customWidth="1"/>
    <col min="13" max="13" width="33.83203125" customWidth="1"/>
    <col min="14" max="14" width="4.83203125" style="114" customWidth="1"/>
    <col min="15" max="15" width="17.83203125" bestFit="1" customWidth="1"/>
  </cols>
  <sheetData>
    <row r="1" spans="1:13" ht="21">
      <c r="A1" s="210" t="s">
        <v>2629</v>
      </c>
      <c r="J1" s="210" t="s">
        <v>2638</v>
      </c>
    </row>
    <row r="2" spans="1:13" s="114" customFormat="1" ht="17" customHeight="1">
      <c r="A2" s="210"/>
      <c r="J2" s="209" t="s">
        <v>1873</v>
      </c>
      <c r="K2" s="255">
        <v>3</v>
      </c>
    </row>
    <row r="3" spans="1:13" ht="17" thickBot="1">
      <c r="B3" s="209" t="s">
        <v>2630</v>
      </c>
      <c r="K3" s="209" t="s">
        <v>2647</v>
      </c>
    </row>
    <row r="4" spans="1:13" ht="36" customHeight="1">
      <c r="B4" s="246" t="s">
        <v>1886</v>
      </c>
      <c r="C4" s="247" t="s">
        <v>2626</v>
      </c>
      <c r="D4" s="247" t="s">
        <v>2627</v>
      </c>
      <c r="E4" s="247" t="s">
        <v>1887</v>
      </c>
      <c r="F4" s="248" t="s">
        <v>2628</v>
      </c>
      <c r="K4" s="228" t="s">
        <v>1016</v>
      </c>
      <c r="L4" s="229" t="s">
        <v>1862</v>
      </c>
      <c r="M4" s="230" t="s">
        <v>2639</v>
      </c>
    </row>
    <row r="5" spans="1:13" ht="17" customHeight="1">
      <c r="B5" s="231" t="s">
        <v>2677</v>
      </c>
      <c r="C5" s="232">
        <f ca="1">INDEX(Matchups!$D$283:$G$306,MATCH($B5,Matchups!$B$283:$B$306,0),MATCH(C$4,Matchups!$D$282:$G$282,0))</f>
        <v>3</v>
      </c>
      <c r="D5" s="233">
        <f ca="1">INDEX(Matchups!$D$283:$G$306,MATCH($B5,Matchups!$B$283:$B$306,0),MATCH(D$4,Matchups!$D$282:$G$282,0))</f>
        <v>0</v>
      </c>
      <c r="E5" s="234">
        <f ca="1">INDEX(Matchups!$D$283:$G$306,MATCH($B5,Matchups!$B$283:$B$306,0),MATCH(E$4,Matchups!$D$282:$G$282,0))</f>
        <v>4.3860907564026057</v>
      </c>
      <c r="F5" s="235">
        <f ca="1">INDEX(Matchups!$D$283:$G$306,MATCH($B5,Matchups!$B$283:$B$306,0),MATCH(F$4,Matchups!$D$282:$G$282,0))</f>
        <v>-36.51653877482218</v>
      </c>
      <c r="G5" s="256" t="s">
        <v>2650</v>
      </c>
      <c r="I5" s="223">
        <v>1</v>
      </c>
      <c r="J5" s="223"/>
      <c r="K5" s="231" t="str">
        <f t="array" ref="K5">INDEX(IF(Upload_Download!$N$4:$N$630=$K$2,Upload_Download!$G$4:$G$630,FALSE),MATCH(LARGE(IF(Upload_Download!$N$4:$N$630=$K$2,Upload_Download!$M$4:$M$630,-999),$I5),IF(Upload_Download!$N$4:$N$630=$K$2,Upload_Download!$M$4:$M$630,FALSE),0),1)</f>
        <v>Terra</v>
      </c>
      <c r="L5" s="249">
        <f t="array" ref="L5">100*(INDEX(IF(Upload_Download!$N$4:$N$630=$K$2,Upload_Download!$M$4:$M$630,FALSE),MATCH(LARGE(IF(Upload_Download!$N$4:$N$630=$K$2,Upload_Download!$M$4:$M$630,-999),$I5),IF(Upload_Download!$N$4:$N$630=$K$2,Upload_Download!$M$4:$M$630,FALSE),0),1)-1)</f>
        <v>47.154383525429999</v>
      </c>
      <c r="M5" s="250" t="str">
        <f>INDEX(Upload_Download!$AI$4:$AI$126,MATCH(K5,Upload_Download!$AH$4:$AH$126,0),1)</f>
        <v>Player21</v>
      </c>
    </row>
    <row r="6" spans="1:13" ht="17" customHeight="1">
      <c r="B6" s="231" t="s">
        <v>2659</v>
      </c>
      <c r="C6" s="232">
        <f ca="1">INDEX(Matchups!$D$283:$G$306,MATCH($B6,Matchups!$B$283:$B$306,0),MATCH(C$4,Matchups!$D$282:$G$282,0))</f>
        <v>3</v>
      </c>
      <c r="D6" s="233">
        <f ca="1">INDEX(Matchups!$D$283:$G$306,MATCH($B6,Matchups!$B$283:$B$306,0),MATCH(D$4,Matchups!$D$282:$G$282,0))</f>
        <v>0</v>
      </c>
      <c r="E6" s="234">
        <f ca="1">INDEX(Matchups!$D$283:$G$306,MATCH($B6,Matchups!$B$283:$B$306,0),MATCH(E$4,Matchups!$D$282:$G$282,0))</f>
        <v>1.3581028236374841</v>
      </c>
      <c r="F6" s="235">
        <f ca="1">INDEX(Matchups!$D$283:$G$306,MATCH($B6,Matchups!$B$283:$B$306,0),MATCH(F$4,Matchups!$D$282:$G$282,0))</f>
        <v>-76.083708247118125</v>
      </c>
      <c r="I6">
        <f>I5+1</f>
        <v>2</v>
      </c>
      <c r="K6" s="231" t="str">
        <f t="array" ref="K6">INDEX(IF(Upload_Download!$N$4:$N$630=$K$2,Upload_Download!$G$4:$G$630,FALSE),MATCH(LARGE(IF(Upload_Download!$N$4:$N$630=$K$2,Upload_Download!$M$4:$M$630,-999),$I6),IF(Upload_Download!$N$4:$N$630=$K$2,Upload_Download!$M$4:$M$630,FALSE),0),1)</f>
        <v>Cloudflare</v>
      </c>
      <c r="L6" s="249">
        <f t="array" ref="L6">100*(INDEX(IF(Upload_Download!$N$4:$N$630=$K$2,Upload_Download!$M$4:$M$630,FALSE),MATCH(LARGE(IF(Upload_Download!$N$4:$N$630=$K$2,Upload_Download!$M$4:$M$630,-999),$I6),IF(Upload_Download!$N$4:$N$630=$K$2,Upload_Download!$M$4:$M$630,FALSE),0),1)-1)</f>
        <v>13.977254107215597</v>
      </c>
      <c r="M6" s="250" t="str">
        <f>INDEX(Upload_Download!$AI$4:$AI$126,MATCH(K6,Upload_Download!$AH$4:$AH$126,0),1)</f>
        <v>Player24</v>
      </c>
    </row>
    <row r="7" spans="1:13" ht="17" customHeight="1">
      <c r="B7" s="231" t="s">
        <v>2660</v>
      </c>
      <c r="C7" s="232">
        <f ca="1">INDEX(Matchups!$D$283:$G$306,MATCH($B7,Matchups!$B$283:$B$306,0),MATCH(C$4,Matchups!$D$282:$G$282,0))</f>
        <v>3</v>
      </c>
      <c r="D7" s="233">
        <f ca="1">INDEX(Matchups!$D$283:$G$306,MATCH($B7,Matchups!$B$283:$B$306,0),MATCH(D$4,Matchups!$D$282:$G$282,0))</f>
        <v>0</v>
      </c>
      <c r="E7" s="234">
        <f ca="1">INDEX(Matchups!$D$283:$G$306,MATCH($B7,Matchups!$B$283:$B$306,0),MATCH(E$4,Matchups!$D$282:$G$282,0))</f>
        <v>-25.682100291972606</v>
      </c>
      <c r="F7" s="235">
        <f ca="1">INDEX(Matchups!$D$283:$G$306,MATCH($B7,Matchups!$B$283:$B$306,0),MATCH(F$4,Matchups!$D$282:$G$282,0))</f>
        <v>-80.290728865281238</v>
      </c>
      <c r="I7" s="114">
        <f t="shared" ref="I7:I15" si="0">I6+1</f>
        <v>3</v>
      </c>
      <c r="K7" s="231" t="str">
        <f t="array" ref="K7">INDEX(IF(Upload_Download!$N$4:$N$630=$K$2,Upload_Download!$G$4:$G$630,FALSE),MATCH(LARGE(IF(Upload_Download!$N$4:$N$630=$K$2,Upload_Download!$M$4:$M$630,-999),$I7),IF(Upload_Download!$N$4:$N$630=$K$2,Upload_Download!$M$4:$M$630,FALSE),0),1)</f>
        <v>Freeport-McMoRan</v>
      </c>
      <c r="L7" s="249">
        <f t="array" ref="L7">100*(INDEX(IF(Upload_Download!$N$4:$N$630=$K$2,Upload_Download!$M$4:$M$630,FALSE),MATCH(LARGE(IF(Upload_Download!$N$4:$N$630=$K$2,Upload_Download!$M$4:$M$630,-999),$I7),IF(Upload_Download!$N$4:$N$630=$K$2,Upload_Download!$M$4:$M$630,FALSE),0),1)-1)</f>
        <v>7.7173399802348941</v>
      </c>
      <c r="M7" s="250" t="str">
        <f>INDEX(Upload_Download!$AI$4:$AI$126,MATCH(K7,Upload_Download!$AH$4:$AH$126,0),1)</f>
        <v>Player6</v>
      </c>
    </row>
    <row r="8" spans="1:13" ht="17" customHeight="1">
      <c r="B8" s="236" t="s">
        <v>2671</v>
      </c>
      <c r="C8" s="237">
        <f ca="1">INDEX(Matchups!$D$283:$G$306,MATCH($B8,Matchups!$B$283:$B$306,0),MATCH(C$4,Matchups!$D$282:$G$282,0))</f>
        <v>3</v>
      </c>
      <c r="D8" s="238">
        <f ca="1">INDEX(Matchups!$D$283:$G$306,MATCH($B8,Matchups!$B$283:$B$306,0),MATCH(D$4,Matchups!$D$282:$G$282,0))</f>
        <v>0</v>
      </c>
      <c r="E8" s="239">
        <f ca="1">INDEX(Matchups!$D$283:$G$306,MATCH($B8,Matchups!$B$283:$B$306,0),MATCH(E$4,Matchups!$D$282:$G$282,0))</f>
        <v>-34.381636178585495</v>
      </c>
      <c r="F8" s="240">
        <f ca="1">INDEX(Matchups!$D$283:$G$306,MATCH($B8,Matchups!$B$283:$B$306,0),MATCH(F$4,Matchups!$D$282:$G$282,0))</f>
        <v>-49.619575030259689</v>
      </c>
      <c r="I8" s="114">
        <f t="shared" si="0"/>
        <v>4</v>
      </c>
      <c r="K8" s="236" t="str">
        <f t="array" ref="K8">INDEX(IF(Upload_Download!$N$4:$N$630=$K$2,Upload_Download!$G$4:$G$630,FALSE),MATCH(LARGE(IF(Upload_Download!$N$4:$N$630=$K$2,Upload_Download!$M$4:$M$630,-999),$I8),IF(Upload_Download!$N$4:$N$630=$K$2,Upload_Download!$M$4:$M$630,FALSE),0),1)</f>
        <v>Sea Limited</v>
      </c>
      <c r="L8" s="251">
        <f t="array" ref="L8">100*(INDEX(IF(Upload_Download!$N$4:$N$630=$K$2,Upload_Download!$M$4:$M$630,FALSE),MATCH(LARGE(IF(Upload_Download!$N$4:$N$630=$K$2,Upload_Download!$M$4:$M$630,-999),$I8),IF(Upload_Download!$N$4:$N$630=$K$2,Upload_Download!$M$4:$M$630,FALSE),0),1)-1)</f>
        <v>7.6513462962334966</v>
      </c>
      <c r="M8" s="252" t="str">
        <f>INDEX(Upload_Download!$AI$4:$AI$126,MATCH(K8,Upload_Download!$AH$4:$AH$126,0),1)</f>
        <v>Player15</v>
      </c>
    </row>
    <row r="9" spans="1:13" ht="17" customHeight="1">
      <c r="B9" s="231" t="s">
        <v>1879</v>
      </c>
      <c r="C9" s="232">
        <f ca="1">INDEX(Matchups!$D$283:$G$306,MATCH($B9,Matchups!$B$283:$B$306,0),MATCH(C$4,Matchups!$D$282:$G$282,0))</f>
        <v>3</v>
      </c>
      <c r="D9" s="233">
        <f ca="1">INDEX(Matchups!$D$283:$G$306,MATCH($B9,Matchups!$B$283:$B$306,0),MATCH(D$4,Matchups!$D$282:$G$282,0))</f>
        <v>0</v>
      </c>
      <c r="E9" s="234">
        <f ca="1">INDEX(Matchups!$D$283:$G$306,MATCH($B9,Matchups!$B$283:$B$306,0),MATCH(E$4,Matchups!$D$282:$G$282,0))</f>
        <v>-49.50855124981333</v>
      </c>
      <c r="F9" s="235">
        <f ca="1">INDEX(Matchups!$D$283:$G$306,MATCH($B9,Matchups!$B$283:$B$306,0),MATCH(F$4,Matchups!$D$282:$G$282,0))</f>
        <v>-99.981090480039882</v>
      </c>
      <c r="I9" s="114">
        <f t="shared" si="0"/>
        <v>5</v>
      </c>
      <c r="K9" s="231" t="str">
        <f t="array" ref="K9">INDEX(IF(Upload_Download!$N$4:$N$630=$K$2,Upload_Download!$G$4:$G$630,FALSE),MATCH(LARGE(IF(Upload_Download!$N$4:$N$630=$K$2,Upload_Download!$M$4:$M$630,-999),$I9),IF(Upload_Download!$N$4:$N$630=$K$2,Upload_Download!$M$4:$M$630,FALSE),0),1)</f>
        <v>Unobtanium</v>
      </c>
      <c r="L9" s="249">
        <f t="array" ref="L9">100*(INDEX(IF(Upload_Download!$N$4:$N$630=$K$2,Upload_Download!$M$4:$M$630,FALSE),MATCH(LARGE(IF(Upload_Download!$N$4:$N$630=$K$2,Upload_Download!$M$4:$M$630,-999),$I9),IF(Upload_Download!$N$4:$N$630=$K$2,Upload_Download!$M$4:$M$630,FALSE),0),1)-1)</f>
        <v>6.4587428128306978</v>
      </c>
      <c r="M9" s="250" t="str">
        <f>INDEX(Upload_Download!$AI$4:$AI$126,MATCH(K9,Upload_Download!$AH$4:$AH$126,0),1)</f>
        <v>Player11</v>
      </c>
    </row>
    <row r="10" spans="1:13" ht="17" customHeight="1">
      <c r="B10" s="231" t="s">
        <v>2670</v>
      </c>
      <c r="C10" s="232">
        <f ca="1">INDEX(Matchups!$D$283:$G$306,MATCH($B10,Matchups!$B$283:$B$306,0),MATCH(C$4,Matchups!$D$282:$G$282,0))</f>
        <v>2</v>
      </c>
      <c r="D10" s="233">
        <f ca="1">INDEX(Matchups!$D$283:$G$306,MATCH($B10,Matchups!$B$283:$B$306,0),MATCH(D$4,Matchups!$D$282:$G$282,0))</f>
        <v>1</v>
      </c>
      <c r="E10" s="234">
        <f ca="1">INDEX(Matchups!$D$283:$G$306,MATCH($B10,Matchups!$B$283:$B$306,0),MATCH(E$4,Matchups!$D$282:$G$282,0))</f>
        <v>-7.0532318288787978</v>
      </c>
      <c r="F10" s="235">
        <f ca="1">INDEX(Matchups!$D$283:$G$306,MATCH($B10,Matchups!$B$283:$B$306,0),MATCH(F$4,Matchups!$D$282:$G$282,0))</f>
        <v>-109.85263758625548</v>
      </c>
      <c r="I10" s="114">
        <f t="shared" si="0"/>
        <v>6</v>
      </c>
      <c r="K10" s="231" t="str">
        <f t="array" ref="K10">INDEX(IF(Upload_Download!$N$4:$N$630=$K$2,Upload_Download!$G$4:$G$630,FALSE),MATCH(LARGE(IF(Upload_Download!$N$4:$N$630=$K$2,Upload_Download!$M$4:$M$630,-999),$I10),IF(Upload_Download!$N$4:$N$630=$K$2,Upload_Download!$M$4:$M$630,FALSE),0),1)</f>
        <v>Advanced Micro Devices</v>
      </c>
      <c r="L10" s="249">
        <f t="array" ref="L10">100*(INDEX(IF(Upload_Download!$N$4:$N$630=$K$2,Upload_Download!$M$4:$M$630,FALSE),MATCH(LARGE(IF(Upload_Download!$N$4:$N$630=$K$2,Upload_Download!$M$4:$M$630,-999),$I10),IF(Upload_Download!$N$4:$N$630=$K$2,Upload_Download!$M$4:$M$630,FALSE),0),1)-1)</f>
        <v>6.3515730573999063</v>
      </c>
      <c r="M10" s="250" t="str">
        <f>INDEX(Upload_Download!$AI$4:$AI$126,MATCH(K10,Upload_Download!$AH$4:$AH$126,0),1)</f>
        <v>Player4</v>
      </c>
    </row>
    <row r="11" spans="1:13" ht="17" customHeight="1">
      <c r="B11" s="231" t="s">
        <v>2676</v>
      </c>
      <c r="C11" s="232">
        <f ca="1">INDEX(Matchups!$D$283:$G$306,MATCH($B11,Matchups!$B$283:$B$306,0),MATCH(C$4,Matchups!$D$282:$G$282,0))</f>
        <v>2</v>
      </c>
      <c r="D11" s="233">
        <f ca="1">INDEX(Matchups!$D$283:$G$306,MATCH($B11,Matchups!$B$283:$B$306,0),MATCH(D$4,Matchups!$D$282:$G$282,0))</f>
        <v>1</v>
      </c>
      <c r="E11" s="234">
        <f ca="1">INDEX(Matchups!$D$283:$G$306,MATCH($B11,Matchups!$B$283:$B$306,0),MATCH(E$4,Matchups!$D$282:$G$282,0))</f>
        <v>-34.095719731516056</v>
      </c>
      <c r="F11" s="235">
        <f ca="1">INDEX(Matchups!$D$283:$G$306,MATCH($B11,Matchups!$B$283:$B$306,0),MATCH(F$4,Matchups!$D$282:$G$282,0))</f>
        <v>-41.33043264421427</v>
      </c>
      <c r="I11" s="114">
        <f t="shared" si="0"/>
        <v>7</v>
      </c>
      <c r="K11" s="231" t="str">
        <f t="array" ref="K11">INDEX(IF(Upload_Download!$N$4:$N$630=$K$2,Upload_Download!$G$4:$G$630,FALSE),MATCH(LARGE(IF(Upload_Download!$N$4:$N$630=$K$2,Upload_Download!$M$4:$M$630,-999),$I11),IF(Upload_Download!$N$4:$N$630=$K$2,Upload_Download!$M$4:$M$630,FALSE),0),1)</f>
        <v>Penn National Gaming</v>
      </c>
      <c r="L11" s="249">
        <f t="array" ref="L11">100*(INDEX(IF(Upload_Download!$N$4:$N$630=$K$2,Upload_Download!$M$4:$M$630,FALSE),MATCH(LARGE(IF(Upload_Download!$N$4:$N$630=$K$2,Upload_Download!$M$4:$M$630,-999),$I11),IF(Upload_Download!$N$4:$N$630=$K$2,Upload_Download!$M$4:$M$630,FALSE),0),1)-1)</f>
        <v>6.2830573131829048</v>
      </c>
      <c r="M11" s="250" t="str">
        <f>INDEX(Upload_Download!$AI$4:$AI$126,MATCH(K11,Upload_Download!$AH$4:$AH$126,0),1)</f>
        <v>Player17</v>
      </c>
    </row>
    <row r="12" spans="1:13" ht="17" customHeight="1">
      <c r="B12" s="236" t="s">
        <v>2658</v>
      </c>
      <c r="C12" s="237">
        <f ca="1">INDEX(Matchups!$D$283:$G$306,MATCH($B12,Matchups!$B$283:$B$306,0),MATCH(C$4,Matchups!$D$282:$G$282,0))</f>
        <v>2</v>
      </c>
      <c r="D12" s="238">
        <f ca="1">INDEX(Matchups!$D$283:$G$306,MATCH($B12,Matchups!$B$283:$B$306,0),MATCH(D$4,Matchups!$D$282:$G$282,0))</f>
        <v>1</v>
      </c>
      <c r="E12" s="239">
        <f ca="1">INDEX(Matchups!$D$283:$G$306,MATCH($B12,Matchups!$B$283:$B$306,0),MATCH(E$4,Matchups!$D$282:$G$282,0))</f>
        <v>-41.930825534528061</v>
      </c>
      <c r="F12" s="240">
        <f ca="1">INDEX(Matchups!$D$283:$G$306,MATCH($B12,Matchups!$B$283:$B$306,0),MATCH(F$4,Matchups!$D$282:$G$282,0))</f>
        <v>-44.798858177447734</v>
      </c>
      <c r="I12" s="114">
        <f t="shared" si="0"/>
        <v>8</v>
      </c>
      <c r="K12" s="236" t="str">
        <f t="array" ref="K12">INDEX(IF(Upload_Download!$N$4:$N$630=$K$2,Upload_Download!$G$4:$G$630,FALSE),MATCH(LARGE(IF(Upload_Download!$N$4:$N$630=$K$2,Upload_Download!$M$4:$M$630,-999),$I12),IF(Upload_Download!$N$4:$N$630=$K$2,Upload_Download!$M$4:$M$630,FALSE),0),1)</f>
        <v>Raytheon</v>
      </c>
      <c r="L12" s="251">
        <f t="array" ref="L12">100*(INDEX(IF(Upload_Download!$N$4:$N$630=$K$2,Upload_Download!$M$4:$M$630,FALSE),MATCH(LARGE(IF(Upload_Download!$N$4:$N$630=$K$2,Upload_Download!$M$4:$M$630,-999),$I12),IF(Upload_Download!$N$4:$N$630=$K$2,Upload_Download!$M$4:$M$630,FALSE),0),1)-1)</f>
        <v>5.6715539105250068</v>
      </c>
      <c r="M12" s="252" t="str">
        <f>INDEX(Upload_Download!$AI$4:$AI$126,MATCH(K12,Upload_Download!$AH$4:$AH$126,0),1)</f>
        <v>Player23</v>
      </c>
    </row>
    <row r="13" spans="1:13" ht="17" customHeight="1">
      <c r="B13" s="231" t="s">
        <v>2666</v>
      </c>
      <c r="C13" s="232">
        <f ca="1">INDEX(Matchups!$D$283:$G$306,MATCH($B13,Matchups!$B$283:$B$306,0),MATCH(C$4,Matchups!$D$282:$G$282,0))</f>
        <v>2</v>
      </c>
      <c r="D13" s="233">
        <f ca="1">INDEX(Matchups!$D$283:$G$306,MATCH($B13,Matchups!$B$283:$B$306,0),MATCH(D$4,Matchups!$D$282:$G$282,0))</f>
        <v>1</v>
      </c>
      <c r="E13" s="234">
        <f ca="1">INDEX(Matchups!$D$283:$G$306,MATCH($B13,Matchups!$B$283:$B$306,0),MATCH(E$4,Matchups!$D$282:$G$282,0))</f>
        <v>-55.732037521264637</v>
      </c>
      <c r="F13" s="235">
        <f ca="1">INDEX(Matchups!$D$283:$G$306,MATCH($B13,Matchups!$B$283:$B$306,0),MATCH(F$4,Matchups!$D$282:$G$282,0))</f>
        <v>-93.406953763271261</v>
      </c>
      <c r="H13" s="44"/>
      <c r="I13" s="114">
        <f t="shared" si="0"/>
        <v>9</v>
      </c>
      <c r="K13" s="231" t="str">
        <f t="array" ref="K13">INDEX(IF(Upload_Download!$N$4:$N$630=$K$2,Upload_Download!$G$4:$G$630,FALSE),MATCH(LARGE(IF(Upload_Download!$N$4:$N$630=$K$2,Upload_Download!$M$4:$M$630,-999),$I13),IF(Upload_Download!$N$4:$N$630=$K$2,Upload_Download!$M$4:$M$630,FALSE),0),1)</f>
        <v>Adobe</v>
      </c>
      <c r="L13" s="249">
        <f t="array" ref="L13">100*(INDEX(IF(Upload_Download!$N$4:$N$630=$K$2,Upload_Download!$M$4:$M$630,FALSE),MATCH(LARGE(IF(Upload_Download!$N$4:$N$630=$K$2,Upload_Download!$M$4:$M$630,-999),$I13),IF(Upload_Download!$N$4:$N$630=$K$2,Upload_Download!$M$4:$M$630,FALSE),0),1)-1)</f>
        <v>5.1925187800746953</v>
      </c>
      <c r="M13" s="250" t="str">
        <f>INDEX(Upload_Download!$AI$4:$AI$126,MATCH(K13,Upload_Download!$AH$4:$AH$126,0),1)</f>
        <v>Player5</v>
      </c>
    </row>
    <row r="14" spans="1:13" ht="17" customHeight="1">
      <c r="B14" s="231" t="s">
        <v>2668</v>
      </c>
      <c r="C14" s="232">
        <f ca="1">INDEX(Matchups!$D$283:$G$306,MATCH($B14,Matchups!$B$283:$B$306,0),MATCH(C$4,Matchups!$D$282:$G$282,0))</f>
        <v>2</v>
      </c>
      <c r="D14" s="233">
        <f ca="1">INDEX(Matchups!$D$283:$G$306,MATCH($B14,Matchups!$B$283:$B$306,0),MATCH(D$4,Matchups!$D$282:$G$282,0))</f>
        <v>1</v>
      </c>
      <c r="E14" s="234">
        <f ca="1">INDEX(Matchups!$D$283:$G$306,MATCH($B14,Matchups!$B$283:$B$306,0),MATCH(E$4,Matchups!$D$282:$G$282,0))</f>
        <v>-64.16515301481077</v>
      </c>
      <c r="F14" s="235">
        <f ca="1">INDEX(Matchups!$D$283:$G$306,MATCH($B14,Matchups!$B$283:$B$306,0),MATCH(F$4,Matchups!$D$282:$G$282,0))</f>
        <v>-70.787404006234965</v>
      </c>
      <c r="I14" s="114">
        <f t="shared" si="0"/>
        <v>10</v>
      </c>
      <c r="K14" s="231" t="str">
        <f t="array" ref="K14">INDEX(IF(Upload_Download!$N$4:$N$630=$K$2,Upload_Download!$G$4:$G$630,FALSE),MATCH(LARGE(IF(Upload_Download!$N$4:$N$630=$K$2,Upload_Download!$M$4:$M$630,-999),$I14),IF(Upload_Download!$N$4:$N$630=$K$2,Upload_Download!$M$4:$M$630,FALSE),0),1)</f>
        <v>Eli Lilly and Company</v>
      </c>
      <c r="L14" s="249">
        <f t="array" ref="L14">100*(INDEX(IF(Upload_Download!$N$4:$N$630=$K$2,Upload_Download!$M$4:$M$630,FALSE),MATCH(LARGE(IF(Upload_Download!$N$4:$N$630=$K$2,Upload_Download!$M$4:$M$630,-999),$I14),IF(Upload_Download!$N$4:$N$630=$K$2,Upload_Download!$M$4:$M$630,FALSE),0),1)-1)</f>
        <v>4.386005015189598</v>
      </c>
      <c r="M14" s="250" t="str">
        <f>INDEX(Upload_Download!$AI$4:$AI$126,MATCH(K14,Upload_Download!$AH$4:$AH$126,0),1)</f>
        <v>Player7</v>
      </c>
    </row>
    <row r="15" spans="1:13" ht="17" customHeight="1">
      <c r="B15" s="231" t="s">
        <v>2656</v>
      </c>
      <c r="C15" s="232">
        <f ca="1">INDEX(Matchups!$D$283:$G$306,MATCH($B15,Matchups!$B$283:$B$306,0),MATCH(C$4,Matchups!$D$282:$G$282,0))</f>
        <v>2</v>
      </c>
      <c r="D15" s="233">
        <f ca="1">INDEX(Matchups!$D$283:$G$306,MATCH($B15,Matchups!$B$283:$B$306,0),MATCH(D$4,Matchups!$D$282:$G$282,0))</f>
        <v>1</v>
      </c>
      <c r="E15" s="234">
        <f ca="1">INDEX(Matchups!$D$283:$G$306,MATCH($B15,Matchups!$B$283:$B$306,0),MATCH(E$4,Matchups!$D$282:$G$282,0))</f>
        <v>-68.30291201728275</v>
      </c>
      <c r="F15" s="235">
        <f ca="1">INDEX(Matchups!$D$283:$G$306,MATCH($B15,Matchups!$B$283:$B$306,0),MATCH(F$4,Matchups!$D$282:$G$282,0))</f>
        <v>-31.444727757984481</v>
      </c>
      <c r="I15" s="114">
        <f t="shared" si="0"/>
        <v>11</v>
      </c>
      <c r="K15" s="231" t="str">
        <f t="array" ref="K15">INDEX(IF(Upload_Download!$N$4:$N$630=$K$2,Upload_Download!$G$4:$G$630,FALSE),MATCH(LARGE(IF(Upload_Download!$N$4:$N$630=$K$2,Upload_Download!$M$4:$M$630,-999),$I15),IF(Upload_Download!$N$4:$N$630=$K$2,Upload_Download!$M$4:$M$630,FALSE),0),1)</f>
        <v>DocuSign</v>
      </c>
      <c r="L15" s="249">
        <f t="array" ref="L15">100*(INDEX(IF(Upload_Download!$N$4:$N$630=$K$2,Upload_Download!$M$4:$M$630,FALSE),MATCH(LARGE(IF(Upload_Download!$N$4:$N$630=$K$2,Upload_Download!$M$4:$M$630,-999),$I15),IF(Upload_Download!$N$4:$N$630=$K$2,Upload_Download!$M$4:$M$630,FALSE),0),1)-1)</f>
        <v>4.3434901782267055</v>
      </c>
      <c r="M15" s="250" t="str">
        <f>INDEX(Upload_Download!$AI$4:$AI$126,MATCH(K15,Upload_Download!$AH$4:$AH$126,0),1)</f>
        <v>Player24</v>
      </c>
    </row>
    <row r="16" spans="1:13" ht="17" customHeight="1" thickBot="1">
      <c r="B16" s="236" t="s">
        <v>1880</v>
      </c>
      <c r="C16" s="237">
        <f ca="1">INDEX(Matchups!$D$283:$G$306,MATCH($B16,Matchups!$B$283:$B$306,0),MATCH(C$4,Matchups!$D$282:$G$282,0))</f>
        <v>1</v>
      </c>
      <c r="D16" s="238">
        <f ca="1">INDEX(Matchups!$D$283:$G$306,MATCH($B16,Matchups!$B$283:$B$306,0),MATCH(D$4,Matchups!$D$282:$G$282,0))</f>
        <v>2</v>
      </c>
      <c r="E16" s="239">
        <f ca="1">INDEX(Matchups!$D$283:$G$306,MATCH($B16,Matchups!$B$283:$B$306,0),MATCH(E$4,Matchups!$D$282:$G$282,0))</f>
        <v>4.7003261197636839</v>
      </c>
      <c r="F16" s="240">
        <f ca="1">INDEX(Matchups!$D$283:$G$306,MATCH($B16,Matchups!$B$283:$B$306,0),MATCH(F$4,Matchups!$D$282:$G$282,0))</f>
        <v>-32.287850945194776</v>
      </c>
      <c r="I16">
        <v>12</v>
      </c>
      <c r="K16" s="241" t="str">
        <f t="array" ref="K16">INDEX(IF(Upload_Download!$N$4:$N$630=$K$2,Upload_Download!$G$4:$G$630,FALSE),MATCH(LARGE(IF(Upload_Download!$N$4:$N$630=$K$2,Upload_Download!$M$4:$M$630,-999),$I16),IF(Upload_Download!$N$4:$N$630=$K$2,Upload_Download!$M$4:$M$630,FALSE),0),1)</f>
        <v>DoorDash</v>
      </c>
      <c r="L16" s="253">
        <f t="array" ref="L16">100*(INDEX(IF(Upload_Download!$N$4:$N$630=$K$2,Upload_Download!$M$4:$M$630,FALSE),MATCH(LARGE(IF(Upload_Download!$N$4:$N$630=$K$2,Upload_Download!$M$4:$M$630,-999),$I16),IF(Upload_Download!$N$4:$N$630=$K$2,Upload_Download!$M$4:$M$630,FALSE),0),1)-1)</f>
        <v>4.2926902533195088</v>
      </c>
      <c r="M16" s="254" t="str">
        <f>INDEX(Upload_Download!$AI$4:$AI$126,MATCH(K16,Upload_Download!$AH$4:$AH$126,0),1)</f>
        <v>Player12</v>
      </c>
    </row>
    <row r="17" spans="2:13" ht="17" customHeight="1">
      <c r="B17" s="231" t="s">
        <v>2674</v>
      </c>
      <c r="C17" s="232">
        <f ca="1">INDEX(Matchups!$D$283:$G$306,MATCH($B17,Matchups!$B$283:$B$306,0),MATCH(C$4,Matchups!$D$282:$G$282,0))</f>
        <v>1</v>
      </c>
      <c r="D17" s="233">
        <f ca="1">INDEX(Matchups!$D$283:$G$306,MATCH($B17,Matchups!$B$283:$B$306,0),MATCH(D$4,Matchups!$D$282:$G$282,0))</f>
        <v>2</v>
      </c>
      <c r="E17" s="234">
        <f ca="1">INDEX(Matchups!$D$283:$G$306,MATCH($B17,Matchups!$B$283:$B$306,0),MATCH(E$4,Matchups!$D$282:$G$282,0))</f>
        <v>-17.264863569116571</v>
      </c>
      <c r="F17" s="235">
        <f ca="1">INDEX(Matchups!$D$283:$G$306,MATCH($B17,Matchups!$B$283:$B$306,0),MATCH(F$4,Matchups!$D$282:$G$282,0))</f>
        <v>-107.04911249928884</v>
      </c>
    </row>
    <row r="18" spans="2:13" ht="17" customHeight="1" thickBot="1">
      <c r="B18" s="231" t="s">
        <v>2669</v>
      </c>
      <c r="C18" s="232">
        <f ca="1">INDEX(Matchups!$D$283:$G$306,MATCH($B18,Matchups!$B$283:$B$306,0),MATCH(C$4,Matchups!$D$282:$G$282,0))</f>
        <v>1</v>
      </c>
      <c r="D18" s="233">
        <f ca="1">INDEX(Matchups!$D$283:$G$306,MATCH($B18,Matchups!$B$283:$B$306,0),MATCH(D$4,Matchups!$D$282:$G$282,0))</f>
        <v>2</v>
      </c>
      <c r="E18" s="234">
        <f ca="1">INDEX(Matchups!$D$283:$G$306,MATCH($B18,Matchups!$B$283:$B$306,0),MATCH(E$4,Matchups!$D$282:$G$282,0))</f>
        <v>-20.579678322777671</v>
      </c>
      <c r="F18" s="235">
        <f ca="1">INDEX(Matchups!$D$283:$G$306,MATCH($B18,Matchups!$B$283:$B$306,0),MATCH(F$4,Matchups!$D$282:$G$282,0))</f>
        <v>-8.6807527483478975</v>
      </c>
      <c r="I18" s="114"/>
      <c r="K18" s="209" t="s">
        <v>2648</v>
      </c>
    </row>
    <row r="19" spans="2:13" ht="17" customHeight="1">
      <c r="B19" s="231" t="s">
        <v>2675</v>
      </c>
      <c r="C19" s="232">
        <f ca="1">INDEX(Matchups!$D$283:$G$306,MATCH($B19,Matchups!$B$283:$B$306,0),MATCH(C$4,Matchups!$D$282:$G$282,0))</f>
        <v>1</v>
      </c>
      <c r="D19" s="233">
        <f ca="1">INDEX(Matchups!$D$283:$G$306,MATCH($B19,Matchups!$B$283:$B$306,0),MATCH(D$4,Matchups!$D$282:$G$282,0))</f>
        <v>2</v>
      </c>
      <c r="E19" s="234">
        <f ca="1">INDEX(Matchups!$D$283:$G$306,MATCH($B19,Matchups!$B$283:$B$306,0),MATCH(E$4,Matchups!$D$282:$G$282,0))</f>
        <v>-29.371027350976476</v>
      </c>
      <c r="F19" s="235">
        <f ca="1">INDEX(Matchups!$D$283:$G$306,MATCH($B19,Matchups!$B$283:$B$306,0),MATCH(F$4,Matchups!$D$282:$G$282,0))</f>
        <v>78.685107237258364</v>
      </c>
      <c r="I19" s="114"/>
      <c r="K19" s="228" t="s">
        <v>1016</v>
      </c>
      <c r="L19" s="229" t="s">
        <v>1862</v>
      </c>
      <c r="M19" s="230" t="s">
        <v>2639</v>
      </c>
    </row>
    <row r="20" spans="2:13" ht="17" customHeight="1">
      <c r="B20" s="236" t="s">
        <v>2662</v>
      </c>
      <c r="C20" s="237">
        <f ca="1">INDEX(Matchups!$D$283:$G$306,MATCH($B20,Matchups!$B$283:$B$306,0),MATCH(C$4,Matchups!$D$282:$G$282,0))</f>
        <v>1</v>
      </c>
      <c r="D20" s="238">
        <f ca="1">INDEX(Matchups!$D$283:$G$306,MATCH($B20,Matchups!$B$283:$B$306,0),MATCH(D$4,Matchups!$D$282:$G$282,0))</f>
        <v>2</v>
      </c>
      <c r="E20" s="239">
        <f ca="1">INDEX(Matchups!$D$283:$G$306,MATCH($B20,Matchups!$B$283:$B$306,0),MATCH(E$4,Matchups!$D$282:$G$282,0))</f>
        <v>-57.555960392112659</v>
      </c>
      <c r="F20" s="240">
        <f ca="1">INDEX(Matchups!$D$283:$G$306,MATCH($B20,Matchups!$B$283:$B$306,0),MATCH(F$4,Matchups!$D$282:$G$282,0))</f>
        <v>-36.206965622336661</v>
      </c>
      <c r="I20" s="223">
        <v>123</v>
      </c>
      <c r="J20" s="223"/>
      <c r="K20" s="231" t="str">
        <f t="array" ref="K20">INDEX(IF(Upload_Download!$N$4:$N$630=$K$2,Upload_Download!$G$4:$G$630,FALSE),MATCH(LARGE(IF(Upload_Download!$N$4:$N$630=$K$2,Upload_Download!$M$4:$M$630,-999),$I20),IF(Upload_Download!$N$4:$N$630=$K$2,Upload_Download!$M$4:$M$630,FALSE),0),1)</f>
        <v>Garlicoin</v>
      </c>
      <c r="L20" s="249">
        <f t="array" ref="L20">100*(INDEX(IF(Upload_Download!$N$4:$N$630=$K$2,Upload_Download!$M$4:$M$630,FALSE),MATCH(LARGE(IF(Upload_Download!$N$4:$N$630=$K$2,Upload_Download!$M$4:$M$630,-999),$I20),IF(Upload_Download!$N$4:$N$630=$K$2,Upload_Download!$M$4:$M$630,FALSE),0),1)-1)</f>
        <v>-31.477314820004665</v>
      </c>
      <c r="M20" s="250" t="str">
        <f>INDEX(Upload_Download!$AI$4:$AI$126,MATCH(K20,Upload_Download!$AH$4:$AH$126,0),1)</f>
        <v>Player11</v>
      </c>
    </row>
    <row r="21" spans="2:13" ht="17" customHeight="1">
      <c r="B21" s="231" t="s">
        <v>2663</v>
      </c>
      <c r="C21" s="232">
        <f ca="1">INDEX(Matchups!$D$283:$G$306,MATCH($B21,Matchups!$B$283:$B$306,0),MATCH(C$4,Matchups!$D$282:$G$282,0))</f>
        <v>1</v>
      </c>
      <c r="D21" s="233">
        <f ca="1">INDEX(Matchups!$D$283:$G$306,MATCH($B21,Matchups!$B$283:$B$306,0),MATCH(D$4,Matchups!$D$282:$G$282,0))</f>
        <v>2</v>
      </c>
      <c r="E21" s="234">
        <f ca="1">INDEX(Matchups!$D$283:$G$306,MATCH($B21,Matchups!$B$283:$B$306,0),MATCH(E$4,Matchups!$D$282:$G$282,0))</f>
        <v>-67.390337131691027</v>
      </c>
      <c r="F21" s="235">
        <f ca="1">INDEX(Matchups!$D$283:$G$306,MATCH($B21,Matchups!$B$283:$B$306,0),MATCH(F$4,Matchups!$D$282:$G$282,0))</f>
        <v>-57.828790808448915</v>
      </c>
      <c r="I21" s="114">
        <f>I20-1</f>
        <v>122</v>
      </c>
      <c r="K21" s="231" t="str">
        <f t="array" ref="K21">INDEX(IF(Upload_Download!$N$4:$N$630=$K$2,Upload_Download!$G$4:$G$630,FALSE),MATCH(LARGE(IF(Upload_Download!$N$4:$N$630=$K$2,Upload_Download!$M$4:$M$630,-999),$I21),IF(Upload_Download!$N$4:$N$630=$K$2,Upload_Download!$M$4:$M$630,FALSE),0),1)</f>
        <v>Immutable X</v>
      </c>
      <c r="L21" s="249">
        <f t="array" ref="L21">100*(INDEX(IF(Upload_Download!$N$4:$N$630=$K$2,Upload_Download!$M$4:$M$630,FALSE),MATCH(LARGE(IF(Upload_Download!$N$4:$N$630=$K$2,Upload_Download!$M$4:$M$630,-999),$I21),IF(Upload_Download!$N$4:$N$630=$K$2,Upload_Download!$M$4:$M$630,FALSE),0),1)-1)</f>
        <v>-22.259853811881612</v>
      </c>
      <c r="M21" s="250" t="str">
        <f>INDEX(Upload_Download!$AI$4:$AI$126,MATCH(K21,Upload_Download!$AH$4:$AH$126,0),1)</f>
        <v>Player20</v>
      </c>
    </row>
    <row r="22" spans="2:13" ht="17" customHeight="1">
      <c r="B22" s="231" t="s">
        <v>2672</v>
      </c>
      <c r="C22" s="232">
        <f ca="1">INDEX(Matchups!$D$283:$G$306,MATCH($B22,Matchups!$B$283:$B$306,0),MATCH(C$4,Matchups!$D$282:$G$282,0))</f>
        <v>1</v>
      </c>
      <c r="D22" s="233">
        <f ca="1">INDEX(Matchups!$D$283:$G$306,MATCH($B22,Matchups!$B$283:$B$306,0),MATCH(D$4,Matchups!$D$282:$G$282,0))</f>
        <v>2</v>
      </c>
      <c r="E22" s="234">
        <f ca="1">INDEX(Matchups!$D$283:$G$306,MATCH($B22,Matchups!$B$283:$B$306,0),MATCH(E$4,Matchups!$D$282:$G$282,0))</f>
        <v>-68.605424003897269</v>
      </c>
      <c r="F22" s="235">
        <f ca="1">INDEX(Matchups!$D$283:$G$306,MATCH($B22,Matchups!$B$283:$B$306,0),MATCH(F$4,Matchups!$D$282:$G$282,0))</f>
        <v>-71.045792733968767</v>
      </c>
      <c r="I22" s="114">
        <f t="shared" ref="I22:I31" si="1">I21-1</f>
        <v>121</v>
      </c>
      <c r="K22" s="231" t="str">
        <f t="array" ref="K22">INDEX(IF(Upload_Download!$N$4:$N$630=$K$2,Upload_Download!$G$4:$G$630,FALSE),MATCH(LARGE(IF(Upload_Download!$N$4:$N$630=$K$2,Upload_Download!$M$4:$M$630,-999),$I22),IF(Upload_Download!$N$4:$N$630=$K$2,Upload_Download!$M$4:$M$630,FALSE),0),1)</f>
        <v>Dentacoin</v>
      </c>
      <c r="L22" s="249">
        <f t="array" ref="L22">100*(INDEX(IF(Upload_Download!$N$4:$N$630=$K$2,Upload_Download!$M$4:$M$630,FALSE),MATCH(LARGE(IF(Upload_Download!$N$4:$N$630=$K$2,Upload_Download!$M$4:$M$630,-999),$I22),IF(Upload_Download!$N$4:$N$630=$K$2,Upload_Download!$M$4:$M$630,FALSE),0),1)-1)</f>
        <v>-19.999995149361471</v>
      </c>
      <c r="M22" s="250" t="str">
        <f>INDEX(Upload_Download!$AI$4:$AI$126,MATCH(K22,Upload_Download!$AH$4:$AH$126,0),1)</f>
        <v>Player11</v>
      </c>
    </row>
    <row r="23" spans="2:13" ht="17" customHeight="1">
      <c r="B23" s="231" t="s">
        <v>2657</v>
      </c>
      <c r="C23" s="232">
        <f ca="1">INDEX(Matchups!$D$283:$G$306,MATCH($B23,Matchups!$B$283:$B$306,0),MATCH(C$4,Matchups!$D$282:$G$282,0))</f>
        <v>1</v>
      </c>
      <c r="D23" s="233">
        <f ca="1">INDEX(Matchups!$D$283:$G$306,MATCH($B23,Matchups!$B$283:$B$306,0),MATCH(D$4,Matchups!$D$282:$G$282,0))</f>
        <v>2</v>
      </c>
      <c r="E23" s="234">
        <f ca="1">INDEX(Matchups!$D$283:$G$306,MATCH($B23,Matchups!$B$283:$B$306,0),MATCH(E$4,Matchups!$D$282:$G$282,0))</f>
        <v>-71.431063972926779</v>
      </c>
      <c r="F23" s="235">
        <f ca="1">INDEX(Matchups!$D$283:$G$306,MATCH($B23,Matchups!$B$283:$B$306,0),MATCH(F$4,Matchups!$D$282:$G$282,0))</f>
        <v>-42.405030943787182</v>
      </c>
      <c r="I23" s="114">
        <f t="shared" si="1"/>
        <v>120</v>
      </c>
      <c r="K23" s="236" t="str">
        <f t="array" ref="K23">INDEX(IF(Upload_Download!$N$4:$N$630=$K$2,Upload_Download!$G$4:$G$630,FALSE),MATCH(LARGE(IF(Upload_Download!$N$4:$N$630=$K$2,Upload_Download!$M$4:$M$630,-999),$I23),IF(Upload_Download!$N$4:$N$630=$K$2,Upload_Download!$M$4:$M$630,FALSE),0),1)</f>
        <v>Gala Games</v>
      </c>
      <c r="L23" s="251">
        <f t="array" ref="L23">100*(INDEX(IF(Upload_Download!$N$4:$N$630=$K$2,Upload_Download!$M$4:$M$630,FALSE),MATCH(LARGE(IF(Upload_Download!$N$4:$N$630=$K$2,Upload_Download!$M$4:$M$630,-999),$I23),IF(Upload_Download!$N$4:$N$630=$K$2,Upload_Download!$M$4:$M$630,FALSE),0),1)-1)</f>
        <v>-17.378917378917368</v>
      </c>
      <c r="M23" s="252" t="str">
        <f>INDEX(Upload_Download!$AI$4:$AI$126,MATCH(K23,Upload_Download!$AH$4:$AH$126,0),1)</f>
        <v>Player2</v>
      </c>
    </row>
    <row r="24" spans="2:13" ht="17" customHeight="1">
      <c r="B24" s="236" t="s">
        <v>2664</v>
      </c>
      <c r="C24" s="237">
        <f ca="1">INDEX(Matchups!$D$283:$G$306,MATCH($B24,Matchups!$B$283:$B$306,0),MATCH(C$4,Matchups!$D$282:$G$282,0))</f>
        <v>1</v>
      </c>
      <c r="D24" s="238">
        <f ca="1">INDEX(Matchups!$D$283:$G$306,MATCH($B24,Matchups!$B$283:$B$306,0),MATCH(D$4,Matchups!$D$282:$G$282,0))</f>
        <v>2</v>
      </c>
      <c r="E24" s="239">
        <f ca="1">INDEX(Matchups!$D$283:$G$306,MATCH($B24,Matchups!$B$283:$B$306,0),MATCH(E$4,Matchups!$D$282:$G$282,0))</f>
        <v>-75.810907909084193</v>
      </c>
      <c r="F24" s="240">
        <f ca="1">INDEX(Matchups!$D$283:$G$306,MATCH($B24,Matchups!$B$283:$B$306,0),MATCH(F$4,Matchups!$D$282:$G$282,0))</f>
        <v>4.1905489816321975</v>
      </c>
      <c r="I24" s="114">
        <f t="shared" si="1"/>
        <v>119</v>
      </c>
      <c r="K24" s="231" t="str">
        <f t="array" ref="K24">INDEX(IF(Upload_Download!$N$4:$N$630=$K$2,Upload_Download!$G$4:$G$630,FALSE),MATCH(LARGE(IF(Upload_Download!$N$4:$N$630=$K$2,Upload_Download!$M$4:$M$630,-999),$I24),IF(Upload_Download!$N$4:$N$630=$K$2,Upload_Download!$M$4:$M$630,FALSE),0),1)</f>
        <v>Curve DAO Token</v>
      </c>
      <c r="L24" s="249">
        <f t="array" ref="L24">100*(INDEX(IF(Upload_Download!$N$4:$N$630=$K$2,Upload_Download!$M$4:$M$630,FALSE),MATCH(LARGE(IF(Upload_Download!$N$4:$N$630=$K$2,Upload_Download!$M$4:$M$630,-999),$I24),IF(Upload_Download!$N$4:$N$630=$K$2,Upload_Download!$M$4:$M$630,FALSE),0),1)-1)</f>
        <v>-16.398673014983235</v>
      </c>
      <c r="M24" s="250" t="str">
        <f>INDEX(Upload_Download!$AI$4:$AI$126,MATCH(K24,Upload_Download!$AH$4:$AH$126,0),1)</f>
        <v>Player20</v>
      </c>
    </row>
    <row r="25" spans="2:13" ht="17" customHeight="1">
      <c r="B25" s="231" t="s">
        <v>2667</v>
      </c>
      <c r="C25" s="232">
        <f ca="1">INDEX(Matchups!$D$283:$G$306,MATCH($B25,Matchups!$B$283:$B$306,0),MATCH(C$4,Matchups!$D$282:$G$282,0))</f>
        <v>0</v>
      </c>
      <c r="D25" s="233">
        <f ca="1">INDEX(Matchups!$D$283:$G$306,MATCH($B25,Matchups!$B$283:$B$306,0),MATCH(D$4,Matchups!$D$282:$G$282,0))</f>
        <v>3</v>
      </c>
      <c r="E25" s="234">
        <f ca="1">INDEX(Matchups!$D$283:$G$306,MATCH($B25,Matchups!$B$283:$B$306,0),MATCH(E$4,Matchups!$D$282:$G$282,0))</f>
        <v>-39.72759942916182</v>
      </c>
      <c r="F25" s="235">
        <f ca="1">INDEX(Matchups!$D$283:$G$306,MATCH($B25,Matchups!$B$283:$B$306,0),MATCH(F$4,Matchups!$D$282:$G$282,0))</f>
        <v>12.554375889556091</v>
      </c>
      <c r="I25" s="114">
        <f t="shared" si="1"/>
        <v>118</v>
      </c>
      <c r="K25" s="231" t="str">
        <f t="array" ref="K25">INDEX(IF(Upload_Download!$N$4:$N$630=$K$2,Upload_Download!$G$4:$G$630,FALSE),MATCH(LARGE(IF(Upload_Download!$N$4:$N$630=$K$2,Upload_Download!$M$4:$M$630,-999),$I25),IF(Upload_Download!$N$4:$N$630=$K$2,Upload_Download!$M$4:$M$630,FALSE),0),1)</f>
        <v>Asana Inc</v>
      </c>
      <c r="L25" s="249">
        <f t="array" ref="L25">100*(INDEX(IF(Upload_Download!$N$4:$N$630=$K$2,Upload_Download!$M$4:$M$630,FALSE),MATCH(LARGE(IF(Upload_Download!$N$4:$N$630=$K$2,Upload_Download!$M$4:$M$630,-999),$I25),IF(Upload_Download!$N$4:$N$630=$K$2,Upload_Download!$M$4:$M$630,FALSE),0),1)-1)</f>
        <v>-14.317391515542866</v>
      </c>
      <c r="M25" s="250" t="str">
        <f>INDEX(Upload_Download!$AI$4:$AI$126,MATCH(K25,Upload_Download!$AH$4:$AH$126,0),1)</f>
        <v>Player24</v>
      </c>
    </row>
    <row r="26" spans="2:13" ht="17" customHeight="1">
      <c r="B26" s="231" t="s">
        <v>2665</v>
      </c>
      <c r="C26" s="232">
        <f ca="1">INDEX(Matchups!$D$283:$G$306,MATCH($B26,Matchups!$B$283:$B$306,0),MATCH(C$4,Matchups!$D$282:$G$282,0))</f>
        <v>0</v>
      </c>
      <c r="D26" s="233">
        <f ca="1">INDEX(Matchups!$D$283:$G$306,MATCH($B26,Matchups!$B$283:$B$306,0),MATCH(D$4,Matchups!$D$282:$G$282,0))</f>
        <v>3</v>
      </c>
      <c r="E26" s="234">
        <f ca="1">INDEX(Matchups!$D$283:$G$306,MATCH($B26,Matchups!$B$283:$B$306,0),MATCH(E$4,Matchups!$D$282:$G$282,0))</f>
        <v>-72.063695103832558</v>
      </c>
      <c r="F26" s="235">
        <f ca="1">INDEX(Matchups!$D$283:$G$306,MATCH($B26,Matchups!$B$283:$B$306,0),MATCH(F$4,Matchups!$D$282:$G$282,0))</f>
        <v>-52.396406051104393</v>
      </c>
      <c r="I26" s="114">
        <f t="shared" si="1"/>
        <v>117</v>
      </c>
      <c r="K26" s="231" t="str">
        <f t="array" ref="K26">INDEX(IF(Upload_Download!$N$4:$N$630=$K$2,Upload_Download!$G$4:$G$630,FALSE),MATCH(LARGE(IF(Upload_Download!$N$4:$N$630=$K$2,Upload_Download!$M$4:$M$630,-999),$I26),IF(Upload_Download!$N$4:$N$630=$K$2,Upload_Download!$M$4:$M$630,FALSE),0),1)</f>
        <v>Zscaler</v>
      </c>
      <c r="L26" s="249">
        <f t="array" ref="L26">100*(INDEX(IF(Upload_Download!$N$4:$N$630=$K$2,Upload_Download!$M$4:$M$630,FALSE),MATCH(LARGE(IF(Upload_Download!$N$4:$N$630=$K$2,Upload_Download!$M$4:$M$630,-999),$I26),IF(Upload_Download!$N$4:$N$630=$K$2,Upload_Download!$M$4:$M$630,FALSE),0),1)-1)</f>
        <v>-13.074992147002851</v>
      </c>
      <c r="M26" s="250" t="str">
        <f>INDEX(Upload_Download!$AI$4:$AI$126,MATCH(K26,Upload_Download!$AH$4:$AH$126,0),1)</f>
        <v>Player19</v>
      </c>
    </row>
    <row r="27" spans="2:13" ht="17" customHeight="1">
      <c r="B27" s="231" t="s">
        <v>2673</v>
      </c>
      <c r="C27" s="232">
        <f ca="1">INDEX(Matchups!$D$283:$G$306,MATCH($B27,Matchups!$B$283:$B$306,0),MATCH(C$4,Matchups!$D$282:$G$282,0))</f>
        <v>0</v>
      </c>
      <c r="D27" s="233">
        <f ca="1">INDEX(Matchups!$D$283:$G$306,MATCH($B27,Matchups!$B$283:$B$306,0),MATCH(D$4,Matchups!$D$282:$G$282,0))</f>
        <v>3</v>
      </c>
      <c r="E27" s="234">
        <f ca="1">INDEX(Matchups!$D$283:$G$306,MATCH($B27,Matchups!$B$283:$B$306,0),MATCH(E$4,Matchups!$D$282:$G$282,0))</f>
        <v>-116.31152055045558</v>
      </c>
      <c r="F27" s="235">
        <f ca="1">INDEX(Matchups!$D$283:$G$306,MATCH($B27,Matchups!$B$283:$B$306,0),MATCH(F$4,Matchups!$D$282:$G$282,0))</f>
        <v>-57.905819147424516</v>
      </c>
      <c r="I27" s="114">
        <f t="shared" si="1"/>
        <v>116</v>
      </c>
      <c r="K27" s="236" t="str">
        <f t="array" ref="K27">INDEX(IF(Upload_Download!$N$4:$N$630=$K$2,Upload_Download!$G$4:$G$630,FALSE),MATCH(LARGE(IF(Upload_Download!$N$4:$N$630=$K$2,Upload_Download!$M$4:$M$630,-999),$I27),IF(Upload_Download!$N$4:$N$630=$K$2,Upload_Download!$M$4:$M$630,FALSE),0),1)</f>
        <v>Dell</v>
      </c>
      <c r="L27" s="251">
        <f t="array" ref="L27">100*(INDEX(IF(Upload_Download!$N$4:$N$630=$K$2,Upload_Download!$M$4:$M$630,FALSE),MATCH(LARGE(IF(Upload_Download!$N$4:$N$630=$K$2,Upload_Download!$M$4:$M$630,-999),$I27),IF(Upload_Download!$N$4:$N$630=$K$2,Upload_Download!$M$4:$M$630,FALSE),0),1)-1)</f>
        <v>-12.63158276513343</v>
      </c>
      <c r="M27" s="252" t="str">
        <f>INDEX(Upload_Download!$AI$4:$AI$126,MATCH(K27,Upload_Download!$AH$4:$AH$126,0),1)</f>
        <v>Player10</v>
      </c>
    </row>
    <row r="28" spans="2:13" ht="17" customHeight="1" thickBot="1">
      <c r="B28" s="241" t="s">
        <v>2661</v>
      </c>
      <c r="C28" s="242">
        <f ca="1">INDEX(Matchups!$D$283:$G$306,MATCH($B28,Matchups!$B$283:$B$306,0),MATCH(C$4,Matchups!$D$282:$G$282,0))</f>
        <v>0</v>
      </c>
      <c r="D28" s="243">
        <f ca="1">INDEX(Matchups!$D$283:$G$306,MATCH($B28,Matchups!$B$283:$B$306,0),MATCH(D$4,Matchups!$D$282:$G$282,0))</f>
        <v>3</v>
      </c>
      <c r="E28" s="244">
        <f ca="1">INDEX(Matchups!$D$283:$G$306,MATCH($B28,Matchups!$B$283:$B$306,0),MATCH(E$4,Matchups!$D$282:$G$282,0))</f>
        <v>-145.77615384789729</v>
      </c>
      <c r="F28" s="245">
        <f ca="1">INDEX(Matchups!$D$283:$G$306,MATCH($B28,Matchups!$B$283:$B$306,0),MATCH(F$4,Matchups!$D$282:$G$282,0))</f>
        <v>-47.806734528394031</v>
      </c>
      <c r="G28" s="256" t="s">
        <v>2651</v>
      </c>
      <c r="I28" s="114">
        <f t="shared" si="1"/>
        <v>115</v>
      </c>
      <c r="K28" s="231" t="str">
        <f t="array" ref="K28">INDEX(IF(Upload_Download!$N$4:$N$630=$K$2,Upload_Download!$G$4:$G$630,FALSE),MATCH(LARGE(IF(Upload_Download!$N$4:$N$630=$K$2,Upload_Download!$M$4:$M$630,-999),$I28),IF(Upload_Download!$N$4:$N$630=$K$2,Upload_Download!$M$4:$M$630,FALSE),0),1)</f>
        <v>Shiba Inu</v>
      </c>
      <c r="L28" s="249">
        <f t="array" ref="L28">100*(INDEX(IF(Upload_Download!$N$4:$N$630=$K$2,Upload_Download!$M$4:$M$630,FALSE),MATCH(LARGE(IF(Upload_Download!$N$4:$N$630=$K$2,Upload_Download!$M$4:$M$630,-999),$I28),IF(Upload_Download!$N$4:$N$630=$K$2,Upload_Download!$M$4:$M$630,FALSE),0),1)-1)</f>
        <v>-11.5384585785675</v>
      </c>
      <c r="M28" s="250" t="str">
        <f>INDEX(Upload_Download!$AI$4:$AI$126,MATCH(K28,Upload_Download!$AH$4:$AH$126,0),1)</f>
        <v>Player3</v>
      </c>
    </row>
    <row r="29" spans="2:13" ht="17" customHeight="1">
      <c r="I29" s="114">
        <f t="shared" si="1"/>
        <v>114</v>
      </c>
      <c r="K29" s="231" t="str">
        <f t="array" ref="K29">INDEX(IF(Upload_Download!$N$4:$N$630=$K$2,Upload_Download!$G$4:$G$630,FALSE),MATCH(LARGE(IF(Upload_Download!$N$4:$N$630=$K$2,Upload_Download!$M$4:$M$630,-999),$I29),IF(Upload_Download!$N$4:$N$630=$K$2,Upload_Download!$M$4:$M$630,FALSE),0),1)</f>
        <v>Airbnb</v>
      </c>
      <c r="L29" s="249">
        <f t="array" ref="L29">100*(INDEX(IF(Upload_Download!$N$4:$N$630=$K$2,Upload_Download!$M$4:$M$630,FALSE),MATCH(LARGE(IF(Upload_Download!$N$4:$N$630=$K$2,Upload_Download!$M$4:$M$630,-999),$I29),IF(Upload_Download!$N$4:$N$630=$K$2,Upload_Download!$M$4:$M$630,FALSE),0),1)-1)</f>
        <v>-11.326471269243388</v>
      </c>
      <c r="M29" s="250" t="str">
        <f>INDEX(Upload_Download!$AI$4:$AI$126,MATCH(K29,Upload_Download!$AH$4:$AH$126,0),1)</f>
        <v>Player24</v>
      </c>
    </row>
    <row r="30" spans="2:13" s="114" customFormat="1" ht="17" customHeight="1">
      <c r="I30" s="114">
        <f t="shared" si="1"/>
        <v>113</v>
      </c>
      <c r="K30" s="231" t="str">
        <f t="array" ref="K30">INDEX(IF(Upload_Download!$N$4:$N$630=$K$2,Upload_Download!$G$4:$G$630,FALSE),MATCH(LARGE(IF(Upload_Download!$N$4:$N$630=$K$2,Upload_Download!$M$4:$M$630,-999),$I30),IF(Upload_Download!$N$4:$N$630=$K$2,Upload_Download!$M$4:$M$630,FALSE),0),1)</f>
        <v>Dogecoin</v>
      </c>
      <c r="L30" s="249">
        <f t="array" ref="L30">100*(INDEX(IF(Upload_Download!$N$4:$N$630=$K$2,Upload_Download!$M$4:$M$630,FALSE),MATCH(LARGE(IF(Upload_Download!$N$4:$N$630=$K$2,Upload_Download!$M$4:$M$630,-999),$I30),IF(Upload_Download!$N$4:$N$630=$K$2,Upload_Download!$M$4:$M$630,FALSE),0),1)-1)</f>
        <v>-10.051288745544939</v>
      </c>
      <c r="M30" s="250" t="str">
        <f>INDEX(Upload_Download!$AI$4:$AI$126,MATCH(K30,Upload_Download!$AH$4:$AH$126,0),1)</f>
        <v>Player17</v>
      </c>
    </row>
    <row r="31" spans="2:13" ht="17" customHeight="1" thickBot="1">
      <c r="B31" s="114"/>
      <c r="C31" s="114"/>
      <c r="D31" s="114"/>
      <c r="E31" s="114"/>
      <c r="F31" s="114"/>
      <c r="I31" s="114">
        <f t="shared" si="1"/>
        <v>112</v>
      </c>
      <c r="K31" s="241" t="str">
        <f t="array" ref="K31">INDEX(IF(Upload_Download!$N$4:$N$630=$K$2,Upload_Download!$G$4:$G$630,FALSE),MATCH(LARGE(IF(Upload_Download!$N$4:$N$630=$K$2,Upload_Download!$M$4:$M$630,-999),$I31),IF(Upload_Download!$N$4:$N$630=$K$2,Upload_Download!$M$4:$M$630,FALSE),0),1)</f>
        <v>NIO</v>
      </c>
      <c r="L31" s="253">
        <f t="array" ref="L31">100*(INDEX(IF(Upload_Download!$N$4:$N$630=$K$2,Upload_Download!$M$4:$M$630,FALSE),MATCH(LARGE(IF(Upload_Download!$N$4:$N$630=$K$2,Upload_Download!$M$4:$M$630,-999),$I31),IF(Upload_Download!$N$4:$N$630=$K$2,Upload_Download!$M$4:$M$630,FALSE),0),1)-1)</f>
        <v>-9.7802612665058408</v>
      </c>
      <c r="M31" s="254" t="str">
        <f>INDEX(Upload_Download!$AI$4:$AI$126,MATCH(K31,Upload_Download!$AH$4:$AH$126,0),1)</f>
        <v>Player1</v>
      </c>
    </row>
    <row r="32" spans="2:13">
      <c r="B32" s="114"/>
      <c r="C32" s="114"/>
      <c r="D32" s="114"/>
      <c r="E32" s="114"/>
      <c r="F32" s="114"/>
    </row>
    <row r="33" spans="2:7" ht="40" customHeight="1">
      <c r="B33" s="114"/>
      <c r="C33" s="114"/>
      <c r="D33" s="114"/>
      <c r="E33" s="114"/>
      <c r="F33" s="114"/>
    </row>
    <row r="34" spans="2:7" ht="40" customHeight="1">
      <c r="B34" s="114"/>
      <c r="C34" s="114"/>
      <c r="D34" s="114"/>
      <c r="E34" s="114"/>
      <c r="F34" s="114"/>
    </row>
    <row r="38" spans="2:7">
      <c r="E38" s="267">
        <f ca="1">SUM(E5:E28)</f>
        <v>-1152.2958792527786</v>
      </c>
      <c r="F38" s="267">
        <f ca="1">SUM(F5:F28)</f>
        <v>-1152.2958792527788</v>
      </c>
      <c r="G38" s="190" t="b">
        <f ca="1">E38=F38</f>
        <v>1</v>
      </c>
    </row>
    <row r="39" spans="2:7">
      <c r="E39" s="264"/>
      <c r="F39" s="264"/>
    </row>
  </sheetData>
  <autoFilter ref="B4:F28" xr:uid="{3F244281-157B-43E3-BE3F-6123EBA430FB}">
    <sortState xmlns:xlrd2="http://schemas.microsoft.com/office/spreadsheetml/2017/richdata2" ref="B5:F28">
      <sortCondition descending="1" ref="C5:C28"/>
      <sortCondition descending="1" ref="E5:E28"/>
    </sortState>
  </autoFilter>
  <sortState xmlns:xlrd2="http://schemas.microsoft.com/office/spreadsheetml/2017/richdata2" ref="B5:F28">
    <sortCondition descending="1" ref="C5:C28"/>
    <sortCondition descending="1" ref="E5:E2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5863-5864-4423-898E-616C48DB1FFB}">
  <sheetPr>
    <tabColor theme="4" tint="0.59999389629810485"/>
  </sheetPr>
  <dimension ref="A1:MT306"/>
  <sheetViews>
    <sheetView showGridLines="0" topLeftCell="A271" zoomScale="112" zoomScaleNormal="150" workbookViewId="0">
      <selection activeCell="B283" sqref="B283:B306"/>
    </sheetView>
  </sheetViews>
  <sheetFormatPr baseColWidth="10" defaultColWidth="8.83203125" defaultRowHeight="13" outlineLevelCol="1"/>
  <cols>
    <col min="1" max="1" width="3" style="43" customWidth="1"/>
    <col min="2" max="2" width="7.5" style="183" customWidth="1" outlineLevel="1"/>
    <col min="3" max="3" width="4.6640625" style="173" customWidth="1" outlineLevel="1"/>
    <col min="4" max="4" width="5.6640625" style="173" customWidth="1" outlineLevel="1"/>
    <col min="5" max="5" width="6.1640625" style="173" customWidth="1" outlineLevel="1"/>
    <col min="6" max="7" width="12.83203125" style="174" customWidth="1" outlineLevel="1"/>
    <col min="8" max="8" width="4.33203125" style="173" customWidth="1" outlineLevel="1"/>
    <col min="9" max="9" width="8.83203125" style="174" customWidth="1" outlineLevel="1"/>
    <col min="10" max="10" width="8.83203125" style="173" customWidth="1" outlineLevel="1"/>
    <col min="11" max="11" width="15.5" style="173" customWidth="1" outlineLevel="1"/>
    <col min="12" max="12" width="3" style="174" customWidth="1" outlineLevel="1"/>
    <col min="13" max="13" width="15.5" style="173" customWidth="1" outlineLevel="1"/>
    <col min="14" max="14" width="2.83203125" style="114" customWidth="1"/>
    <col min="15" max="17" width="1.6640625" style="67" customWidth="1"/>
    <col min="18" max="19" width="7.5" style="67" customWidth="1"/>
    <col min="20" max="20" width="1.33203125" customWidth="1"/>
    <col min="21" max="21" width="17.5" style="57" customWidth="1"/>
    <col min="22" max="27" width="11" customWidth="1"/>
    <col min="28" max="28" width="17.5" style="151" customWidth="1"/>
    <col min="29" max="29" width="2.83203125" customWidth="1"/>
    <col min="30" max="32" width="1.6640625" style="67" customWidth="1"/>
    <col min="33" max="34" width="7.5" style="67" customWidth="1"/>
    <col min="35" max="35" width="1.33203125" style="43" customWidth="1"/>
    <col min="36" max="36" width="17.5" style="43" customWidth="1"/>
    <col min="37" max="42" width="11" style="43" customWidth="1"/>
    <col min="43" max="43" width="17.5" style="43" customWidth="1"/>
    <col min="44" max="44" width="2.83203125" customWidth="1"/>
    <col min="45" max="45" width="1.6640625" style="67" customWidth="1"/>
    <col min="46" max="46" width="2.1640625" style="67" customWidth="1"/>
    <col min="47" max="47" width="1.6640625" style="67" customWidth="1"/>
    <col min="48" max="49" width="7.5" style="67" customWidth="1"/>
    <col min="50" max="50" width="1.33203125" style="43" customWidth="1"/>
    <col min="51" max="51" width="17.5" style="43" customWidth="1"/>
    <col min="52" max="57" width="11" style="43" customWidth="1"/>
    <col min="58" max="58" width="17.5" style="43" customWidth="1"/>
    <col min="59" max="59" width="2.83203125" customWidth="1"/>
    <col min="60" max="62" width="1.6640625" style="67" customWidth="1"/>
    <col min="63" max="64" width="7.5" style="67" customWidth="1"/>
    <col min="65" max="65" width="1.33203125" style="105" customWidth="1"/>
    <col min="66" max="66" width="17.5" style="105" customWidth="1"/>
    <col min="67" max="72" width="11" style="105" customWidth="1"/>
    <col min="73" max="73" width="17.5" style="105" customWidth="1"/>
    <col min="74" max="74" width="2.83203125" style="105" customWidth="1"/>
    <col min="75" max="77" width="1.6640625" style="67" customWidth="1"/>
    <col min="78" max="79" width="7.5" style="67" customWidth="1"/>
    <col min="80" max="80" width="1.33203125" style="105" customWidth="1"/>
    <col min="81" max="81" width="17.5" style="105" customWidth="1"/>
    <col min="82" max="87" width="11" style="105" customWidth="1"/>
    <col min="88" max="88" width="17.5" style="105" customWidth="1"/>
    <col min="89" max="89" width="2.83203125" style="105" customWidth="1"/>
    <col min="90" max="92" width="1.6640625" style="67" customWidth="1"/>
    <col min="93" max="94" width="7.5" style="67" customWidth="1"/>
    <col min="95" max="95" width="1.33203125" style="105" customWidth="1"/>
    <col min="96" max="96" width="17.5" style="105" customWidth="1"/>
    <col min="97" max="102" width="11" style="105" customWidth="1"/>
    <col min="103" max="103" width="17.5" style="105" customWidth="1"/>
    <col min="104" max="104" width="2.83203125" style="105" customWidth="1"/>
    <col min="105" max="107" width="1.6640625" style="67" customWidth="1"/>
    <col min="108" max="109" width="7.5" style="67" customWidth="1"/>
    <col min="110" max="110" width="1.33203125" style="105" customWidth="1"/>
    <col min="111" max="111" width="17.5" style="105" customWidth="1"/>
    <col min="112" max="117" width="11" style="105" customWidth="1"/>
    <col min="118" max="118" width="17.5" style="105" customWidth="1"/>
    <col min="119" max="119" width="2.83203125" style="105" customWidth="1"/>
    <col min="120" max="122" width="1.6640625" style="67" customWidth="1"/>
    <col min="123" max="124" width="7.5" style="67" customWidth="1"/>
    <col min="125" max="125" width="1.33203125" style="105" customWidth="1"/>
    <col min="126" max="126" width="17.5" style="105" customWidth="1"/>
    <col min="127" max="132" width="11" style="105" customWidth="1"/>
    <col min="133" max="133" width="17.5" style="105" customWidth="1"/>
    <col min="134" max="134" width="2.83203125" style="105" customWidth="1"/>
    <col min="135" max="137" width="1.6640625" style="67" customWidth="1"/>
    <col min="138" max="139" width="7.5" style="67" customWidth="1"/>
    <col min="140" max="140" width="1.33203125" style="105" customWidth="1"/>
    <col min="141" max="141" width="17.5" style="105" customWidth="1"/>
    <col min="142" max="147" width="11" style="105" customWidth="1"/>
    <col min="148" max="148" width="17.5" style="105" customWidth="1"/>
    <col min="149" max="149" width="2.83203125" style="105" customWidth="1"/>
    <col min="150" max="152" width="1.6640625" style="67" customWidth="1"/>
    <col min="153" max="154" width="7.5" style="67" customWidth="1"/>
    <col min="155" max="155" width="1.33203125" style="105" customWidth="1"/>
    <col min="156" max="156" width="17.5" style="105" customWidth="1"/>
    <col min="157" max="162" width="11" style="105" customWidth="1"/>
    <col min="163" max="163" width="17.5" style="105" customWidth="1"/>
    <col min="164" max="164" width="2.83203125" style="105" customWidth="1"/>
    <col min="165" max="167" width="1.6640625" style="67" customWidth="1"/>
    <col min="168" max="169" width="7.5" style="67" customWidth="1"/>
    <col min="170" max="170" width="1.33203125" style="105" customWidth="1"/>
    <col min="171" max="171" width="17.5" style="105" customWidth="1"/>
    <col min="172" max="177" width="11" style="105" customWidth="1"/>
    <col min="178" max="178" width="17.5" style="105" customWidth="1"/>
    <col min="179" max="179" width="2.83203125" style="105" customWidth="1"/>
    <col min="180" max="182" width="1.6640625" style="67" customWidth="1"/>
    <col min="183" max="184" width="7.5" style="67" customWidth="1"/>
    <col min="185" max="185" width="1.33203125" style="105" customWidth="1"/>
    <col min="186" max="186" width="17.5" style="105" customWidth="1"/>
    <col min="187" max="192" width="11" style="105" customWidth="1"/>
    <col min="193" max="193" width="17.5" style="105" customWidth="1"/>
    <col min="194" max="194" width="2.83203125" style="105" customWidth="1"/>
    <col min="195" max="197" width="1.6640625" style="67" customWidth="1"/>
    <col min="198" max="199" width="7.5" style="67" customWidth="1"/>
    <col min="200" max="200" width="1.33203125" style="105" customWidth="1"/>
    <col min="201" max="201" width="17.5" style="105" customWidth="1"/>
    <col min="202" max="207" width="11" style="105" customWidth="1"/>
    <col min="208" max="208" width="17.5" style="105" customWidth="1"/>
    <col min="209" max="209" width="2.83203125" style="105" customWidth="1"/>
    <col min="210" max="212" width="1.6640625" style="67" customWidth="1"/>
    <col min="213" max="214" width="7.5" style="67" customWidth="1"/>
    <col min="215" max="215" width="1.33203125" style="105" customWidth="1"/>
    <col min="216" max="216" width="17.5" style="105" customWidth="1"/>
    <col min="217" max="222" width="11" style="105" customWidth="1"/>
    <col min="223" max="223" width="17.5" style="105" customWidth="1"/>
    <col min="224" max="224" width="2.83203125" style="105" customWidth="1"/>
    <col min="225" max="227" width="1.6640625" style="67" customWidth="1"/>
    <col min="228" max="229" width="7.5" style="67" customWidth="1"/>
    <col min="230" max="230" width="1.33203125" style="105" customWidth="1"/>
    <col min="231" max="231" width="17.5" style="105" customWidth="1"/>
    <col min="232" max="237" width="11" style="105" customWidth="1"/>
    <col min="238" max="238" width="17.5" style="105" customWidth="1"/>
    <col min="239" max="239" width="2.83203125" style="105" customWidth="1"/>
    <col min="240" max="242" width="1.6640625" style="67" customWidth="1"/>
    <col min="243" max="244" width="7.5" style="67" customWidth="1"/>
    <col min="245" max="245" width="1.33203125" style="105" customWidth="1"/>
    <col min="246" max="246" width="17.5" style="105" customWidth="1"/>
    <col min="247" max="252" width="11" style="105" customWidth="1"/>
    <col min="253" max="253" width="17.5" style="105" customWidth="1"/>
    <col min="254" max="254" width="2.83203125" style="105" customWidth="1"/>
    <col min="255" max="257" width="1.6640625" style="67" customWidth="1"/>
    <col min="258" max="259" width="7.5" style="67" customWidth="1"/>
    <col min="260" max="260" width="1.33203125" style="105" customWidth="1"/>
    <col min="261" max="261" width="17.5" style="105" customWidth="1"/>
    <col min="262" max="267" width="11" style="105" customWidth="1"/>
    <col min="268" max="268" width="17.5" style="105" customWidth="1"/>
    <col min="269" max="269" width="2.83203125" style="105" customWidth="1"/>
    <col min="270" max="272" width="1.6640625" style="67" customWidth="1"/>
    <col min="273" max="274" width="7.5" style="67" customWidth="1"/>
    <col min="275" max="275" width="1.33203125" style="105" customWidth="1"/>
    <col min="276" max="276" width="17.5" style="105" customWidth="1"/>
    <col min="277" max="282" width="11" style="105" customWidth="1"/>
    <col min="283" max="283" width="17.5" style="105" customWidth="1"/>
    <col min="284" max="284" width="2.83203125" style="114" customWidth="1"/>
    <col min="285" max="287" width="1.6640625" style="67" customWidth="1"/>
    <col min="288" max="289" width="7.5" style="67" customWidth="1"/>
    <col min="290" max="290" width="1.33203125" style="114" customWidth="1"/>
    <col min="291" max="291" width="17.5" style="114" customWidth="1"/>
    <col min="292" max="297" width="11" style="114" customWidth="1"/>
    <col min="298" max="298" width="17.5" style="114" customWidth="1"/>
    <col min="299" max="299" width="2.83203125" style="114" customWidth="1"/>
    <col min="300" max="302" width="1.6640625" style="67" customWidth="1"/>
    <col min="303" max="304" width="7.5" style="67" customWidth="1"/>
    <col min="305" max="305" width="1.33203125" style="114" customWidth="1"/>
    <col min="306" max="306" width="17.5" style="114" customWidth="1"/>
    <col min="307" max="312" width="11" style="114" customWidth="1"/>
    <col min="313" max="313" width="17.5" style="114" customWidth="1"/>
    <col min="314" max="314" width="2.83203125" style="114" customWidth="1"/>
    <col min="315" max="317" width="1.6640625" style="67" customWidth="1"/>
    <col min="318" max="319" width="7.5" style="67" customWidth="1"/>
    <col min="320" max="320" width="1.33203125" style="114" customWidth="1"/>
    <col min="321" max="321" width="17.5" style="114" customWidth="1"/>
    <col min="322" max="327" width="11" style="114" customWidth="1"/>
    <col min="328" max="328" width="17.5" style="114" customWidth="1"/>
    <col min="329" max="329" width="2.83203125" style="114" customWidth="1"/>
    <col min="330" max="332" width="1.6640625" style="67" customWidth="1"/>
    <col min="333" max="334" width="7.5" style="67" customWidth="1"/>
    <col min="335" max="335" width="1.33203125" style="114" customWidth="1"/>
    <col min="336" max="336" width="17.5" style="114" customWidth="1"/>
    <col min="337" max="342" width="11" style="114" customWidth="1"/>
    <col min="343" max="343" width="17.5" style="114" customWidth="1"/>
    <col min="344" max="344" width="2.83203125" style="114" customWidth="1"/>
    <col min="345" max="347" width="1.6640625" style="67" customWidth="1"/>
    <col min="348" max="349" width="7.5" style="67" customWidth="1"/>
    <col min="350" max="350" width="1.33203125" style="114" customWidth="1"/>
    <col min="351" max="351" width="17.5" style="114" customWidth="1"/>
    <col min="352" max="357" width="11" style="114" customWidth="1"/>
    <col min="358" max="358" width="17.5" style="114" customWidth="1"/>
  </cols>
  <sheetData>
    <row r="1" spans="2:358" s="201" customFormat="1" ht="28">
      <c r="B1" s="202" t="s">
        <v>1876</v>
      </c>
      <c r="F1" s="203"/>
      <c r="G1" s="203"/>
      <c r="I1" s="203"/>
      <c r="J1" s="204" t="s">
        <v>2609</v>
      </c>
      <c r="L1" s="203"/>
      <c r="U1" s="202" t="s">
        <v>1873</v>
      </c>
      <c r="V1" s="200">
        <v>1</v>
      </c>
      <c r="W1" s="205"/>
      <c r="AB1" s="206"/>
      <c r="AJ1" s="202" t="s">
        <v>1873</v>
      </c>
      <c r="AK1" s="200">
        <f>V1+1</f>
        <v>2</v>
      </c>
      <c r="AL1" s="205"/>
      <c r="AQ1" s="206"/>
      <c r="AY1" s="202" t="s">
        <v>1873</v>
      </c>
      <c r="AZ1" s="200">
        <f>AK1+1</f>
        <v>3</v>
      </c>
      <c r="BA1" s="205"/>
      <c r="BF1" s="206"/>
      <c r="BN1" s="202" t="s">
        <v>1873</v>
      </c>
      <c r="BO1" s="200">
        <f>AZ1+1</f>
        <v>4</v>
      </c>
      <c r="BP1" s="205"/>
      <c r="BU1" s="206"/>
      <c r="CC1" s="202" t="s">
        <v>1873</v>
      </c>
      <c r="CD1" s="200">
        <f>BO1+1</f>
        <v>5</v>
      </c>
      <c r="CE1" s="205"/>
      <c r="CJ1" s="206"/>
      <c r="CR1" s="202" t="s">
        <v>1873</v>
      </c>
      <c r="CS1" s="200">
        <f>CD1+1</f>
        <v>6</v>
      </c>
      <c r="CT1" s="205"/>
      <c r="CY1" s="206"/>
      <c r="DG1" s="202" t="s">
        <v>1873</v>
      </c>
      <c r="DH1" s="200">
        <f>CS1+1</f>
        <v>7</v>
      </c>
      <c r="DI1" s="205"/>
      <c r="DN1" s="206"/>
      <c r="DV1" s="202" t="s">
        <v>1873</v>
      </c>
      <c r="DW1" s="200">
        <f>DH1+1</f>
        <v>8</v>
      </c>
      <c r="DX1" s="205"/>
      <c r="EC1" s="206"/>
      <c r="EK1" s="202" t="s">
        <v>1873</v>
      </c>
      <c r="EL1" s="200">
        <f>DW1+1</f>
        <v>9</v>
      </c>
      <c r="EM1" s="205"/>
      <c r="ER1" s="206"/>
      <c r="EZ1" s="202" t="s">
        <v>1873</v>
      </c>
      <c r="FA1" s="200">
        <f>EL1+1</f>
        <v>10</v>
      </c>
      <c r="FB1" s="205"/>
      <c r="FG1" s="206"/>
      <c r="FO1" s="202" t="s">
        <v>1873</v>
      </c>
      <c r="FP1" s="200">
        <f>FA1+1</f>
        <v>11</v>
      </c>
      <c r="FQ1" s="205"/>
      <c r="FV1" s="206"/>
      <c r="GD1" s="202" t="s">
        <v>1873</v>
      </c>
      <c r="GE1" s="200">
        <f>FP1+1</f>
        <v>12</v>
      </c>
      <c r="GF1" s="205"/>
      <c r="GK1" s="206"/>
      <c r="GS1" s="202" t="s">
        <v>1873</v>
      </c>
      <c r="GT1" s="200">
        <f>GE1+1</f>
        <v>13</v>
      </c>
      <c r="GU1" s="205"/>
      <c r="GZ1" s="206"/>
      <c r="HH1" s="202" t="s">
        <v>1873</v>
      </c>
      <c r="HI1" s="200">
        <f>GT1+1</f>
        <v>14</v>
      </c>
      <c r="HJ1" s="205"/>
      <c r="HO1" s="206"/>
      <c r="HW1" s="202" t="s">
        <v>1873</v>
      </c>
      <c r="HX1" s="200">
        <f>HI1+1</f>
        <v>15</v>
      </c>
      <c r="HY1" s="205"/>
      <c r="ID1" s="206"/>
      <c r="IL1" s="202" t="s">
        <v>1873</v>
      </c>
      <c r="IM1" s="200">
        <f>HX1+1</f>
        <v>16</v>
      </c>
      <c r="IN1" s="205"/>
      <c r="IS1" s="206"/>
      <c r="JA1" s="202" t="s">
        <v>1873</v>
      </c>
      <c r="JB1" s="200">
        <f>IM1+1</f>
        <v>17</v>
      </c>
      <c r="JC1" s="205"/>
      <c r="JH1" s="206"/>
      <c r="JP1" s="202" t="s">
        <v>1873</v>
      </c>
      <c r="JQ1" s="200">
        <f>JB1+1</f>
        <v>18</v>
      </c>
      <c r="JR1" s="205"/>
      <c r="JW1" s="206"/>
      <c r="KE1" s="202" t="s">
        <v>1873</v>
      </c>
      <c r="KF1" s="200">
        <f>JQ1+1</f>
        <v>19</v>
      </c>
      <c r="KG1" s="205"/>
      <c r="KL1" s="206"/>
      <c r="KT1" s="202" t="s">
        <v>1873</v>
      </c>
      <c r="KU1" s="200">
        <f>KF1+1</f>
        <v>20</v>
      </c>
      <c r="KV1" s="205"/>
      <c r="LA1" s="206"/>
      <c r="LI1" s="202" t="s">
        <v>1873</v>
      </c>
      <c r="LJ1" s="200">
        <f>KU1+1</f>
        <v>21</v>
      </c>
      <c r="LK1" s="205"/>
      <c r="LP1" s="206"/>
      <c r="LX1" s="202" t="s">
        <v>1873</v>
      </c>
      <c r="LY1" s="200">
        <f>LJ1+1</f>
        <v>22</v>
      </c>
      <c r="LZ1" s="205"/>
      <c r="ME1" s="206"/>
      <c r="MM1" s="202" t="s">
        <v>1873</v>
      </c>
      <c r="MN1" s="200">
        <f>LY1+1</f>
        <v>23</v>
      </c>
      <c r="MO1" s="205"/>
      <c r="MT1" s="206"/>
    </row>
    <row r="2" spans="2:358">
      <c r="U2" s="153" t="s">
        <v>1881</v>
      </c>
      <c r="V2" s="68">
        <v>44596</v>
      </c>
      <c r="W2" s="68">
        <v>44605</v>
      </c>
      <c r="AJ2" s="153" t="s">
        <v>1881</v>
      </c>
      <c r="AK2" s="68">
        <f>V2+7</f>
        <v>44603</v>
      </c>
      <c r="AL2" s="68">
        <f>W2+7</f>
        <v>44612</v>
      </c>
      <c r="AM2" s="114"/>
      <c r="AN2" s="114"/>
      <c r="AO2" s="114"/>
      <c r="AP2" s="114"/>
      <c r="AQ2" s="151"/>
      <c r="AY2" s="153" t="s">
        <v>1881</v>
      </c>
      <c r="AZ2" s="68">
        <f>AK2+7</f>
        <v>44610</v>
      </c>
      <c r="BA2" s="68">
        <f>AL2+7</f>
        <v>44619</v>
      </c>
      <c r="BB2" s="114"/>
      <c r="BC2" s="114"/>
      <c r="BD2" s="114"/>
      <c r="BE2" s="114"/>
      <c r="BF2" s="151"/>
      <c r="BN2" s="153" t="s">
        <v>1881</v>
      </c>
      <c r="BO2" s="68">
        <f>AZ2+7</f>
        <v>44617</v>
      </c>
      <c r="BP2" s="68">
        <f>BA2+7</f>
        <v>44626</v>
      </c>
      <c r="BQ2" s="114"/>
      <c r="BR2" s="114"/>
      <c r="BS2" s="114"/>
      <c r="BT2" s="114"/>
      <c r="BU2" s="151"/>
      <c r="CC2" s="153" t="s">
        <v>1881</v>
      </c>
      <c r="CD2" s="68">
        <f>BO2+7</f>
        <v>44624</v>
      </c>
      <c r="CE2" s="68">
        <f>BP2+7</f>
        <v>44633</v>
      </c>
      <c r="CF2" s="114"/>
      <c r="CG2" s="114"/>
      <c r="CH2" s="114"/>
      <c r="CI2" s="114"/>
      <c r="CJ2" s="151"/>
      <c r="CR2" s="153" t="s">
        <v>1881</v>
      </c>
      <c r="CS2" s="68">
        <f>CD2+7</f>
        <v>44631</v>
      </c>
      <c r="CT2" s="68">
        <f>CE2+7</f>
        <v>44640</v>
      </c>
      <c r="CU2" s="114"/>
      <c r="CV2" s="114"/>
      <c r="CW2" s="114"/>
      <c r="CX2" s="114"/>
      <c r="CY2" s="151"/>
      <c r="DG2" s="153" t="s">
        <v>1881</v>
      </c>
      <c r="DH2" s="68">
        <f>CS2+7</f>
        <v>44638</v>
      </c>
      <c r="DI2" s="68">
        <f>CT2+7</f>
        <v>44647</v>
      </c>
      <c r="DJ2" s="114"/>
      <c r="DK2" s="114"/>
      <c r="DL2" s="114"/>
      <c r="DM2" s="114"/>
      <c r="DN2" s="151"/>
      <c r="DV2" s="153" t="s">
        <v>1881</v>
      </c>
      <c r="DW2" s="68">
        <f>DH2+7</f>
        <v>44645</v>
      </c>
      <c r="DX2" s="68">
        <f>DI2+7</f>
        <v>44654</v>
      </c>
      <c r="DY2" s="114"/>
      <c r="DZ2" s="114"/>
      <c r="EA2" s="114"/>
      <c r="EB2" s="114"/>
      <c r="EC2" s="151"/>
      <c r="EK2" s="153" t="s">
        <v>1881</v>
      </c>
      <c r="EL2" s="68">
        <f>DW2+7</f>
        <v>44652</v>
      </c>
      <c r="EM2" s="68">
        <f>DX2+7</f>
        <v>44661</v>
      </c>
      <c r="EN2" s="114"/>
      <c r="EO2" s="114"/>
      <c r="EP2" s="114"/>
      <c r="EQ2" s="114"/>
      <c r="ER2" s="151"/>
      <c r="EZ2" s="153" t="s">
        <v>1881</v>
      </c>
      <c r="FA2" s="68">
        <f>EL2+7</f>
        <v>44659</v>
      </c>
      <c r="FB2" s="68">
        <f>EM2+7</f>
        <v>44668</v>
      </c>
      <c r="FC2" s="114"/>
      <c r="FD2" s="114"/>
      <c r="FE2" s="114"/>
      <c r="FF2" s="114"/>
      <c r="FG2" s="151"/>
      <c r="FO2" s="153" t="s">
        <v>1881</v>
      </c>
      <c r="FP2" s="68">
        <f>FA2+7</f>
        <v>44666</v>
      </c>
      <c r="FQ2" s="68">
        <f>FB2+7</f>
        <v>44675</v>
      </c>
      <c r="FR2" s="114"/>
      <c r="FS2" s="114"/>
      <c r="FT2" s="114"/>
      <c r="FU2" s="114"/>
      <c r="FV2" s="151"/>
      <c r="GD2" s="153" t="s">
        <v>1881</v>
      </c>
      <c r="GE2" s="68">
        <f>FP2+7</f>
        <v>44673</v>
      </c>
      <c r="GF2" s="68">
        <f>FQ2+7</f>
        <v>44682</v>
      </c>
      <c r="GG2" s="114"/>
      <c r="GH2" s="114"/>
      <c r="GI2" s="114"/>
      <c r="GJ2" s="114"/>
      <c r="GK2" s="151"/>
      <c r="GS2" s="153" t="s">
        <v>1881</v>
      </c>
      <c r="GT2" s="68">
        <f>GE2+7</f>
        <v>44680</v>
      </c>
      <c r="GU2" s="68">
        <f>GF2+7</f>
        <v>44689</v>
      </c>
      <c r="GV2" s="114"/>
      <c r="GW2" s="114"/>
      <c r="GX2" s="114"/>
      <c r="GY2" s="114"/>
      <c r="GZ2" s="151"/>
      <c r="HH2" s="153" t="s">
        <v>1881</v>
      </c>
      <c r="HI2" s="68">
        <f>GT2+7</f>
        <v>44687</v>
      </c>
      <c r="HJ2" s="68">
        <f>GU2+7</f>
        <v>44696</v>
      </c>
      <c r="HK2" s="114"/>
      <c r="HL2" s="114"/>
      <c r="HM2" s="114"/>
      <c r="HN2" s="114"/>
      <c r="HO2" s="151"/>
      <c r="HW2" s="153" t="s">
        <v>1881</v>
      </c>
      <c r="HX2" s="68">
        <f>HI2+7</f>
        <v>44694</v>
      </c>
      <c r="HY2" s="68">
        <f>HJ2+7</f>
        <v>44703</v>
      </c>
      <c r="HZ2" s="114"/>
      <c r="IA2" s="114"/>
      <c r="IB2" s="114"/>
      <c r="IC2" s="114"/>
      <c r="ID2" s="151"/>
      <c r="IL2" s="153" t="s">
        <v>1881</v>
      </c>
      <c r="IM2" s="68">
        <f>HX2+7</f>
        <v>44701</v>
      </c>
      <c r="IN2" s="68">
        <f>HY2+7</f>
        <v>44710</v>
      </c>
      <c r="IO2" s="114"/>
      <c r="IP2" s="114"/>
      <c r="IQ2" s="114"/>
      <c r="IR2" s="114"/>
      <c r="IS2" s="151"/>
      <c r="JA2" s="153" t="s">
        <v>1881</v>
      </c>
      <c r="JB2" s="68">
        <f>IM2+7</f>
        <v>44708</v>
      </c>
      <c r="JC2" s="68">
        <f>IN2+7</f>
        <v>44717</v>
      </c>
      <c r="JD2" s="114"/>
      <c r="JE2" s="114"/>
      <c r="JF2" s="114"/>
      <c r="JG2" s="114"/>
      <c r="JH2" s="151"/>
      <c r="JP2" s="153" t="s">
        <v>1881</v>
      </c>
      <c r="JQ2" s="68">
        <f>JB2+7</f>
        <v>44715</v>
      </c>
      <c r="JR2" s="68">
        <f>JC2+7</f>
        <v>44724</v>
      </c>
      <c r="JS2" s="114"/>
      <c r="JT2" s="114"/>
      <c r="JU2" s="114"/>
      <c r="JV2" s="114"/>
      <c r="JW2" s="151"/>
      <c r="KE2" s="153" t="s">
        <v>1881</v>
      </c>
      <c r="KF2" s="68">
        <f>JQ2+7</f>
        <v>44722</v>
      </c>
      <c r="KG2" s="68">
        <f>JR2+7</f>
        <v>44731</v>
      </c>
      <c r="KL2" s="151"/>
      <c r="KT2" s="153" t="s">
        <v>1881</v>
      </c>
      <c r="KU2" s="68">
        <f>KF2+7</f>
        <v>44729</v>
      </c>
      <c r="KV2" s="68">
        <f>KG2+7</f>
        <v>44738</v>
      </c>
      <c r="LA2" s="151"/>
      <c r="LI2" s="153" t="s">
        <v>1881</v>
      </c>
      <c r="LJ2" s="68">
        <f>KU2+7</f>
        <v>44736</v>
      </c>
      <c r="LK2" s="68">
        <f>KV2+7</f>
        <v>44745</v>
      </c>
      <c r="LP2" s="151"/>
      <c r="LX2" s="153" t="s">
        <v>1881</v>
      </c>
      <c r="LY2" s="68">
        <f>LJ2+7</f>
        <v>44743</v>
      </c>
      <c r="LZ2" s="68">
        <f>LK2+7</f>
        <v>44752</v>
      </c>
      <c r="ME2" s="151"/>
      <c r="MM2" s="153" t="s">
        <v>1881</v>
      </c>
      <c r="MN2" s="68">
        <f>LY2+7</f>
        <v>44750</v>
      </c>
      <c r="MO2" s="68">
        <f>LZ2+7</f>
        <v>44759</v>
      </c>
      <c r="MT2" s="151"/>
    </row>
    <row r="3" spans="2:358" s="190" customFormat="1" ht="21" thickBot="1">
      <c r="B3" s="191" t="s">
        <v>1017</v>
      </c>
      <c r="C3" s="191" t="s">
        <v>1874</v>
      </c>
      <c r="D3" s="191" t="s">
        <v>1875</v>
      </c>
      <c r="E3" s="191" t="s">
        <v>1877</v>
      </c>
      <c r="F3" s="192" t="s">
        <v>1861</v>
      </c>
      <c r="G3" s="192" t="s">
        <v>1864</v>
      </c>
      <c r="H3" s="193"/>
      <c r="I3" s="192" t="s">
        <v>1877</v>
      </c>
      <c r="J3" s="194" t="s">
        <v>1851</v>
      </c>
      <c r="K3" s="194" t="s">
        <v>2608</v>
      </c>
      <c r="L3" s="195"/>
      <c r="M3" s="194"/>
      <c r="O3" s="196"/>
      <c r="P3" s="196"/>
      <c r="Q3" s="196"/>
      <c r="R3" s="196"/>
      <c r="S3" s="196"/>
      <c r="U3" s="197"/>
      <c r="V3" s="198">
        <f>W3-1</f>
        <v>0</v>
      </c>
      <c r="W3" s="198">
        <f>V1</f>
        <v>1</v>
      </c>
      <c r="X3" s="198"/>
      <c r="Y3" s="198"/>
      <c r="Z3" s="198">
        <f>W3</f>
        <v>1</v>
      </c>
      <c r="AA3" s="198">
        <f>V3</f>
        <v>0</v>
      </c>
      <c r="AB3" s="199"/>
      <c r="AD3" s="196"/>
      <c r="AE3" s="196"/>
      <c r="AF3" s="196"/>
      <c r="AG3" s="196"/>
      <c r="AH3" s="196"/>
      <c r="AJ3" s="197"/>
      <c r="AK3" s="198">
        <f>AL3-1</f>
        <v>1</v>
      </c>
      <c r="AL3" s="198">
        <f>AK1</f>
        <v>2</v>
      </c>
      <c r="AM3" s="198"/>
      <c r="AN3" s="198"/>
      <c r="AO3" s="198">
        <f>AL3</f>
        <v>2</v>
      </c>
      <c r="AP3" s="198">
        <f>AK3</f>
        <v>1</v>
      </c>
      <c r="AQ3" s="199"/>
      <c r="AS3" s="196"/>
      <c r="AT3" s="196"/>
      <c r="AU3" s="196"/>
      <c r="AV3" s="196"/>
      <c r="AW3" s="196"/>
      <c r="AY3" s="197"/>
      <c r="AZ3" s="198">
        <f>BA3-1</f>
        <v>2</v>
      </c>
      <c r="BA3" s="198">
        <f>AZ1</f>
        <v>3</v>
      </c>
      <c r="BB3" s="198"/>
      <c r="BC3" s="198"/>
      <c r="BD3" s="198">
        <f>BA3</f>
        <v>3</v>
      </c>
      <c r="BE3" s="198">
        <f>AZ3</f>
        <v>2</v>
      </c>
      <c r="BF3" s="199"/>
      <c r="BH3" s="196"/>
      <c r="BI3" s="196"/>
      <c r="BJ3" s="196"/>
      <c r="BK3" s="196"/>
      <c r="BL3" s="196"/>
      <c r="BN3" s="197"/>
      <c r="BO3" s="198">
        <f>BP3-1</f>
        <v>3</v>
      </c>
      <c r="BP3" s="198">
        <f>BO1</f>
        <v>4</v>
      </c>
      <c r="BQ3" s="198"/>
      <c r="BR3" s="198"/>
      <c r="BS3" s="198">
        <f>BP3</f>
        <v>4</v>
      </c>
      <c r="BT3" s="198">
        <f>BO3</f>
        <v>3</v>
      </c>
      <c r="BU3" s="199"/>
      <c r="BW3" s="196"/>
      <c r="BX3" s="196"/>
      <c r="BY3" s="196"/>
      <c r="BZ3" s="196"/>
      <c r="CA3" s="196"/>
      <c r="CC3" s="197"/>
      <c r="CD3" s="198">
        <f>CE3-1</f>
        <v>4</v>
      </c>
      <c r="CE3" s="198">
        <f>CD1</f>
        <v>5</v>
      </c>
      <c r="CF3" s="198"/>
      <c r="CG3" s="198"/>
      <c r="CH3" s="198">
        <f>CE3</f>
        <v>5</v>
      </c>
      <c r="CI3" s="198">
        <f>CD3</f>
        <v>4</v>
      </c>
      <c r="CJ3" s="199"/>
      <c r="CL3" s="196"/>
      <c r="CM3" s="196"/>
      <c r="CN3" s="196"/>
      <c r="CO3" s="196"/>
      <c r="CP3" s="196"/>
      <c r="CR3" s="197"/>
      <c r="CS3" s="198">
        <f>CT3-1</f>
        <v>5</v>
      </c>
      <c r="CT3" s="198">
        <f>CS1</f>
        <v>6</v>
      </c>
      <c r="CU3" s="198"/>
      <c r="CV3" s="198"/>
      <c r="CW3" s="198">
        <f>CT3</f>
        <v>6</v>
      </c>
      <c r="CX3" s="198">
        <f>CS3</f>
        <v>5</v>
      </c>
      <c r="CY3" s="199"/>
      <c r="DA3" s="196"/>
      <c r="DB3" s="196"/>
      <c r="DC3" s="196"/>
      <c r="DD3" s="196"/>
      <c r="DE3" s="196"/>
      <c r="DG3" s="197"/>
      <c r="DH3" s="198">
        <f>DI3-1</f>
        <v>6</v>
      </c>
      <c r="DI3" s="198">
        <f>DH1</f>
        <v>7</v>
      </c>
      <c r="DJ3" s="198"/>
      <c r="DK3" s="198"/>
      <c r="DL3" s="198">
        <f>DI3</f>
        <v>7</v>
      </c>
      <c r="DM3" s="198">
        <f>DH3</f>
        <v>6</v>
      </c>
      <c r="DN3" s="199"/>
      <c r="DP3" s="196"/>
      <c r="DQ3" s="196"/>
      <c r="DR3" s="196"/>
      <c r="DS3" s="196"/>
      <c r="DT3" s="196"/>
      <c r="DV3" s="197"/>
      <c r="DW3" s="198">
        <f>DX3-1</f>
        <v>7</v>
      </c>
      <c r="DX3" s="198">
        <f>DW1</f>
        <v>8</v>
      </c>
      <c r="DY3" s="198"/>
      <c r="DZ3" s="198"/>
      <c r="EA3" s="198">
        <f>DX3</f>
        <v>8</v>
      </c>
      <c r="EB3" s="198">
        <f>DW3</f>
        <v>7</v>
      </c>
      <c r="EC3" s="199"/>
      <c r="EE3" s="196"/>
      <c r="EF3" s="196"/>
      <c r="EG3" s="196"/>
      <c r="EH3" s="196"/>
      <c r="EI3" s="196"/>
      <c r="EK3" s="197"/>
      <c r="EL3" s="198">
        <f>EM3-1</f>
        <v>8</v>
      </c>
      <c r="EM3" s="198">
        <f>EL1</f>
        <v>9</v>
      </c>
      <c r="EN3" s="198"/>
      <c r="EO3" s="198"/>
      <c r="EP3" s="198">
        <f>EM3</f>
        <v>9</v>
      </c>
      <c r="EQ3" s="198">
        <f>EL3</f>
        <v>8</v>
      </c>
      <c r="ER3" s="199"/>
      <c r="ET3" s="196"/>
      <c r="EU3" s="196"/>
      <c r="EV3" s="196"/>
      <c r="EW3" s="196"/>
      <c r="EX3" s="196"/>
      <c r="EZ3" s="197"/>
      <c r="FA3" s="198">
        <f>FB3-1</f>
        <v>9</v>
      </c>
      <c r="FB3" s="198">
        <f>FA1</f>
        <v>10</v>
      </c>
      <c r="FC3" s="198"/>
      <c r="FD3" s="198"/>
      <c r="FE3" s="198">
        <f>FB3</f>
        <v>10</v>
      </c>
      <c r="FF3" s="198">
        <f>FA3</f>
        <v>9</v>
      </c>
      <c r="FG3" s="199"/>
      <c r="FI3" s="196"/>
      <c r="FJ3" s="196"/>
      <c r="FK3" s="196"/>
      <c r="FL3" s="196"/>
      <c r="FM3" s="196"/>
      <c r="FO3" s="197"/>
      <c r="FP3" s="198">
        <f>FQ3-1</f>
        <v>10</v>
      </c>
      <c r="FQ3" s="198">
        <f>FP1</f>
        <v>11</v>
      </c>
      <c r="FR3" s="198"/>
      <c r="FS3" s="198"/>
      <c r="FT3" s="198">
        <f>FQ3</f>
        <v>11</v>
      </c>
      <c r="FU3" s="198">
        <f>FP3</f>
        <v>10</v>
      </c>
      <c r="FV3" s="199"/>
      <c r="FX3" s="196"/>
      <c r="FY3" s="196"/>
      <c r="FZ3" s="196"/>
      <c r="GA3" s="196"/>
      <c r="GB3" s="196"/>
      <c r="GD3" s="197"/>
      <c r="GE3" s="198">
        <f>GF3-1</f>
        <v>11</v>
      </c>
      <c r="GF3" s="198">
        <f>GE1</f>
        <v>12</v>
      </c>
      <c r="GG3" s="198"/>
      <c r="GH3" s="198"/>
      <c r="GI3" s="198">
        <f>GF3</f>
        <v>12</v>
      </c>
      <c r="GJ3" s="198">
        <f>GE3</f>
        <v>11</v>
      </c>
      <c r="GK3" s="199"/>
      <c r="GM3" s="196"/>
      <c r="GN3" s="196"/>
      <c r="GO3" s="196"/>
      <c r="GP3" s="196"/>
      <c r="GQ3" s="196"/>
      <c r="GS3" s="197"/>
      <c r="GT3" s="198">
        <f>GU3-1</f>
        <v>12</v>
      </c>
      <c r="GU3" s="198">
        <f>GT1</f>
        <v>13</v>
      </c>
      <c r="GV3" s="198"/>
      <c r="GW3" s="198"/>
      <c r="GX3" s="198">
        <f>GU3</f>
        <v>13</v>
      </c>
      <c r="GY3" s="198">
        <f>GT3</f>
        <v>12</v>
      </c>
      <c r="GZ3" s="199"/>
      <c r="HB3" s="196"/>
      <c r="HC3" s="196"/>
      <c r="HD3" s="196"/>
      <c r="HE3" s="196"/>
      <c r="HF3" s="196"/>
      <c r="HH3" s="197"/>
      <c r="HI3" s="198">
        <f>HJ3-1</f>
        <v>13</v>
      </c>
      <c r="HJ3" s="198">
        <f>HI1</f>
        <v>14</v>
      </c>
      <c r="HK3" s="198"/>
      <c r="HL3" s="198"/>
      <c r="HM3" s="198">
        <f>HJ3</f>
        <v>14</v>
      </c>
      <c r="HN3" s="198">
        <f>HI3</f>
        <v>13</v>
      </c>
      <c r="HO3" s="199"/>
      <c r="HQ3" s="196"/>
      <c r="HR3" s="196"/>
      <c r="HS3" s="196"/>
      <c r="HT3" s="196"/>
      <c r="HU3" s="196"/>
      <c r="HW3" s="197"/>
      <c r="HX3" s="198">
        <f>HY3-1</f>
        <v>14</v>
      </c>
      <c r="HY3" s="198">
        <f>HX1</f>
        <v>15</v>
      </c>
      <c r="HZ3" s="198"/>
      <c r="IA3" s="198"/>
      <c r="IB3" s="198">
        <f>HY3</f>
        <v>15</v>
      </c>
      <c r="IC3" s="198">
        <f>HX3</f>
        <v>14</v>
      </c>
      <c r="ID3" s="199"/>
      <c r="IF3" s="196"/>
      <c r="IG3" s="196"/>
      <c r="IH3" s="196"/>
      <c r="II3" s="196"/>
      <c r="IJ3" s="196"/>
      <c r="IL3" s="197"/>
      <c r="IM3" s="198">
        <f>IN3-1</f>
        <v>15</v>
      </c>
      <c r="IN3" s="198">
        <f>IM1</f>
        <v>16</v>
      </c>
      <c r="IO3" s="198"/>
      <c r="IP3" s="198"/>
      <c r="IQ3" s="198">
        <f>IN3</f>
        <v>16</v>
      </c>
      <c r="IR3" s="198">
        <f>IM3</f>
        <v>15</v>
      </c>
      <c r="IS3" s="199"/>
      <c r="IU3" s="196"/>
      <c r="IV3" s="196"/>
      <c r="IW3" s="196"/>
      <c r="IX3" s="196"/>
      <c r="IY3" s="196"/>
      <c r="JA3" s="197"/>
      <c r="JB3" s="198">
        <f>JC3-1</f>
        <v>16</v>
      </c>
      <c r="JC3" s="198">
        <f>JB1</f>
        <v>17</v>
      </c>
      <c r="JD3" s="198"/>
      <c r="JE3" s="198"/>
      <c r="JF3" s="198">
        <f>JC3</f>
        <v>17</v>
      </c>
      <c r="JG3" s="198">
        <f>JB3</f>
        <v>16</v>
      </c>
      <c r="JH3" s="199"/>
      <c r="JJ3" s="196"/>
      <c r="JK3" s="196"/>
      <c r="JL3" s="196"/>
      <c r="JM3" s="196"/>
      <c r="JN3" s="196"/>
      <c r="JP3" s="197"/>
      <c r="JQ3" s="198">
        <f>JR3-1</f>
        <v>17</v>
      </c>
      <c r="JR3" s="198">
        <f>JQ1</f>
        <v>18</v>
      </c>
      <c r="JS3" s="198"/>
      <c r="JT3" s="198"/>
      <c r="JU3" s="198">
        <f>JR3</f>
        <v>18</v>
      </c>
      <c r="JV3" s="198">
        <f>JQ3</f>
        <v>17</v>
      </c>
      <c r="JW3" s="199"/>
      <c r="JY3" s="196"/>
      <c r="JZ3" s="196"/>
      <c r="KA3" s="196"/>
      <c r="KB3" s="196"/>
      <c r="KC3" s="196"/>
      <c r="KE3" s="197"/>
      <c r="KF3" s="198">
        <f>KG3-1</f>
        <v>18</v>
      </c>
      <c r="KG3" s="198">
        <f>KF1</f>
        <v>19</v>
      </c>
      <c r="KH3" s="198"/>
      <c r="KI3" s="198"/>
      <c r="KJ3" s="198">
        <f>KG3</f>
        <v>19</v>
      </c>
      <c r="KK3" s="198">
        <f>KF3</f>
        <v>18</v>
      </c>
      <c r="KL3" s="199"/>
      <c r="KN3" s="196"/>
      <c r="KO3" s="196"/>
      <c r="KP3" s="196"/>
      <c r="KQ3" s="196"/>
      <c r="KR3" s="196"/>
      <c r="KT3" s="197"/>
      <c r="KU3" s="198">
        <f>KV3-1</f>
        <v>19</v>
      </c>
      <c r="KV3" s="198">
        <f>KU1</f>
        <v>20</v>
      </c>
      <c r="KW3" s="198"/>
      <c r="KX3" s="198"/>
      <c r="KY3" s="198">
        <f>KV3</f>
        <v>20</v>
      </c>
      <c r="KZ3" s="198">
        <f>KU3</f>
        <v>19</v>
      </c>
      <c r="LA3" s="199"/>
      <c r="LC3" s="196"/>
      <c r="LD3" s="196"/>
      <c r="LE3" s="196"/>
      <c r="LF3" s="196"/>
      <c r="LG3" s="196"/>
      <c r="LI3" s="197"/>
      <c r="LJ3" s="198">
        <f>LK3-1</f>
        <v>20</v>
      </c>
      <c r="LK3" s="198">
        <f>LJ1</f>
        <v>21</v>
      </c>
      <c r="LL3" s="198"/>
      <c r="LM3" s="198"/>
      <c r="LN3" s="198">
        <f>LK3</f>
        <v>21</v>
      </c>
      <c r="LO3" s="198">
        <f>LJ3</f>
        <v>20</v>
      </c>
      <c r="LP3" s="199"/>
      <c r="LR3" s="196"/>
      <c r="LS3" s="196"/>
      <c r="LT3" s="196"/>
      <c r="LU3" s="196"/>
      <c r="LV3" s="196"/>
      <c r="LX3" s="197"/>
      <c r="LY3" s="198">
        <f>LZ3-1</f>
        <v>21</v>
      </c>
      <c r="LZ3" s="198">
        <f>LY1</f>
        <v>22</v>
      </c>
      <c r="MA3" s="198"/>
      <c r="MB3" s="198"/>
      <c r="MC3" s="198">
        <f>LZ3</f>
        <v>22</v>
      </c>
      <c r="MD3" s="198">
        <f>LY3</f>
        <v>21</v>
      </c>
      <c r="ME3" s="199"/>
      <c r="MG3" s="196"/>
      <c r="MH3" s="196"/>
      <c r="MI3" s="196"/>
      <c r="MJ3" s="196"/>
      <c r="MK3" s="196"/>
      <c r="MM3" s="197"/>
      <c r="MN3" s="198">
        <f>MO3-1</f>
        <v>22</v>
      </c>
      <c r="MO3" s="198">
        <f>MN1</f>
        <v>23</v>
      </c>
      <c r="MP3" s="198"/>
      <c r="MQ3" s="198"/>
      <c r="MR3" s="198">
        <f>MO3</f>
        <v>23</v>
      </c>
      <c r="MS3" s="198">
        <f>MN3</f>
        <v>22</v>
      </c>
      <c r="MT3" s="199"/>
    </row>
    <row r="4" spans="2:358" ht="17">
      <c r="B4" s="184">
        <v>44564</v>
      </c>
      <c r="C4" s="183">
        <v>1</v>
      </c>
      <c r="D4" s="183">
        <v>1</v>
      </c>
      <c r="E4" s="183" t="str">
        <f t="shared" ref="E4:E67" si="0">C4&amp;"_"&amp;D4</f>
        <v>1_1</v>
      </c>
      <c r="F4" s="174" t="str">
        <f t="shared" ref="F4:F67" si="1">INDEX($K$4:$K$301,MATCH($E4,$I$4:$I$301,0),1)</f>
        <v>Player4</v>
      </c>
      <c r="G4" s="174" t="str">
        <f t="shared" ref="G4:G67" si="2">INDEX($M$4:$M$301,MATCH($E4,$I$4:$I$301,0),1)</f>
        <v>Player15</v>
      </c>
      <c r="I4" s="174" t="str">
        <f>J4&amp;"_"&amp;COUNTIF(J$4:J4,J4)</f>
        <v>1_1</v>
      </c>
      <c r="J4" s="185">
        <v>1</v>
      </c>
      <c r="K4" s="185" t="s">
        <v>2657</v>
      </c>
      <c r="L4" s="186" t="s">
        <v>1027</v>
      </c>
      <c r="M4" s="185" t="s">
        <v>2668</v>
      </c>
      <c r="T4" s="43"/>
      <c r="U4" s="170" t="str">
        <f>INDEX(Matchups!$F$4:$G$279,MATCH(O6&amp;"_"&amp;P6,Matchups!$E$4:$E$279,0),1)</f>
        <v>Player4</v>
      </c>
      <c r="V4" s="76"/>
      <c r="W4" s="76"/>
      <c r="X4" s="265" t="s">
        <v>1882</v>
      </c>
      <c r="Y4" s="265"/>
      <c r="Z4" s="76"/>
      <c r="AA4" s="76"/>
      <c r="AB4" s="171" t="str">
        <f>INDEX(Matchups!$F$4:$G$279,MATCH(O6&amp;"_"&amp;P6,Matchups!$E$4:$E$279,0),2)</f>
        <v>Player15</v>
      </c>
      <c r="AJ4" s="170" t="str">
        <f>INDEX(Matchups!$F$4:$G$279,MATCH(AD6&amp;"_"&amp;AE6,Matchups!$E$4:$E$279,0),1)</f>
        <v>Player4</v>
      </c>
      <c r="AK4" s="76"/>
      <c r="AL4" s="76"/>
      <c r="AM4" s="265" t="s">
        <v>1882</v>
      </c>
      <c r="AN4" s="265"/>
      <c r="AO4" s="76"/>
      <c r="AP4" s="76"/>
      <c r="AQ4" s="171" t="str">
        <f>INDEX(Matchups!$F$4:$G$279,MATCH(AD6&amp;"_"&amp;AE6,Matchups!$E$4:$E$279,0),2)</f>
        <v>Player24</v>
      </c>
      <c r="AY4" s="170" t="str">
        <f>INDEX(Matchups!$F$4:$G$279,MATCH(AS6&amp;"_"&amp;AT6,Matchups!$E$4:$E$279,0),1)</f>
        <v>Player4</v>
      </c>
      <c r="AZ4" s="76"/>
      <c r="BA4" s="76"/>
      <c r="BB4" s="265" t="s">
        <v>1882</v>
      </c>
      <c r="BC4" s="265"/>
      <c r="BD4" s="76"/>
      <c r="BE4" s="76"/>
      <c r="BF4" s="171" t="str">
        <f>INDEX(Matchups!$F$4:$G$279,MATCH(AS6&amp;"_"&amp;AT6,Matchups!$E$4:$E$279,0),2)</f>
        <v>Player22</v>
      </c>
      <c r="BN4" s="170" t="str">
        <f>INDEX(Matchups!$F$4:$G$279,MATCH(BH6&amp;"_"&amp;BI6,Matchups!$E$4:$E$279,0),1)</f>
        <v>Player4</v>
      </c>
      <c r="BO4" s="76"/>
      <c r="BP4" s="76"/>
      <c r="BQ4" s="265" t="s">
        <v>1882</v>
      </c>
      <c r="BR4" s="265"/>
      <c r="BS4" s="76"/>
      <c r="BT4" s="76"/>
      <c r="BU4" s="171" t="str">
        <f>INDEX(Matchups!$F$4:$G$279,MATCH(BH6&amp;"_"&amp;BI6,Matchups!$E$4:$E$279,0),2)</f>
        <v>Player18</v>
      </c>
      <c r="BV4" s="114"/>
      <c r="CB4" s="114"/>
      <c r="CC4" s="170" t="str">
        <f>INDEX(Matchups!$F$4:$G$279,MATCH(BW6&amp;"_"&amp;BX6,Matchups!$E$4:$E$279,0),1)</f>
        <v>Player4</v>
      </c>
      <c r="CD4" s="76"/>
      <c r="CE4" s="76"/>
      <c r="CF4" s="265" t="s">
        <v>1882</v>
      </c>
      <c r="CG4" s="265"/>
      <c r="CH4" s="76"/>
      <c r="CI4" s="76"/>
      <c r="CJ4" s="171" t="str">
        <f>INDEX(Matchups!$F$4:$G$279,MATCH(BW6&amp;"_"&amp;BX6,Matchups!$E$4:$E$279,0),2)</f>
        <v>Player1</v>
      </c>
      <c r="CK4" s="114"/>
      <c r="CQ4" s="114"/>
      <c r="CR4" s="170" t="str">
        <f>INDEX(Matchups!$F$4:$G$279,MATCH(CL6&amp;"_"&amp;CM6,Matchups!$E$4:$E$279,0),1)</f>
        <v>Player4</v>
      </c>
      <c r="CS4" s="76"/>
      <c r="CT4" s="76"/>
      <c r="CU4" s="265" t="s">
        <v>1882</v>
      </c>
      <c r="CV4" s="265"/>
      <c r="CW4" s="76"/>
      <c r="CX4" s="76"/>
      <c r="CY4" s="171" t="str">
        <f>INDEX(Matchups!$F$4:$G$279,MATCH(CL6&amp;"_"&amp;CM6,Matchups!$E$4:$E$279,0),2)</f>
        <v>Player2</v>
      </c>
      <c r="DG4" s="170" t="str">
        <f>INDEX(Matchups!$F$4:$G$279,MATCH(DA6&amp;"_"&amp;DB6,Matchups!$E$4:$E$279,0),1)</f>
        <v>Player4</v>
      </c>
      <c r="DH4" s="76"/>
      <c r="DI4" s="76"/>
      <c r="DJ4" s="265" t="s">
        <v>1882</v>
      </c>
      <c r="DK4" s="265"/>
      <c r="DL4" s="76"/>
      <c r="DM4" s="76"/>
      <c r="DN4" s="171" t="str">
        <f>INDEX(Matchups!$F$4:$G$279,MATCH(DA6&amp;"_"&amp;DB6,Matchups!$E$4:$E$279,0),2)</f>
        <v>Player23</v>
      </c>
      <c r="DO4" s="114"/>
      <c r="DU4" s="114"/>
      <c r="DV4" s="170" t="str">
        <f>INDEX(Matchups!$F$4:$G$279,MATCH(DP6&amp;"_"&amp;DQ6,Matchups!$E$4:$E$279,0),1)</f>
        <v>Player4</v>
      </c>
      <c r="DW4" s="76"/>
      <c r="DX4" s="76"/>
      <c r="DY4" s="265" t="s">
        <v>1882</v>
      </c>
      <c r="DZ4" s="265"/>
      <c r="EA4" s="76"/>
      <c r="EB4" s="76"/>
      <c r="EC4" s="171" t="str">
        <f>INDEX(Matchups!$F$4:$G$279,MATCH(DP6&amp;"_"&amp;DQ6,Matchups!$E$4:$E$279,0),2)</f>
        <v>Player8</v>
      </c>
      <c r="ED4" s="114"/>
      <c r="EJ4" s="114"/>
      <c r="EK4" s="170" t="str">
        <f>INDEX(Matchups!$F$4:$G$279,MATCH(EE6&amp;"_"&amp;EF6,Matchups!$E$4:$E$279,0),1)</f>
        <v>Player4</v>
      </c>
      <c r="EL4" s="76"/>
      <c r="EM4" s="76"/>
      <c r="EN4" s="265" t="s">
        <v>1882</v>
      </c>
      <c r="EO4" s="265"/>
      <c r="EP4" s="76"/>
      <c r="EQ4" s="76"/>
      <c r="ER4" s="171" t="str">
        <f>INDEX(Matchups!$F$4:$G$279,MATCH(EE6&amp;"_"&amp;EF6,Matchups!$E$4:$E$279,0),2)</f>
        <v>Player3</v>
      </c>
      <c r="EZ4" s="170" t="str">
        <f>INDEX(Matchups!$F$4:$G$279,MATCH(ET6&amp;"_"&amp;EU6,Matchups!$E$4:$E$279,0),1)</f>
        <v>Player4</v>
      </c>
      <c r="FA4" s="76"/>
      <c r="FB4" s="76"/>
      <c r="FC4" s="265" t="s">
        <v>1882</v>
      </c>
      <c r="FD4" s="265"/>
      <c r="FE4" s="76"/>
      <c r="FF4" s="76"/>
      <c r="FG4" s="171" t="str">
        <f>INDEX(Matchups!$F$4:$G$279,MATCH(ET6&amp;"_"&amp;EU6,Matchups!$E$4:$E$279,0),2)</f>
        <v>Player6</v>
      </c>
      <c r="FH4" s="114"/>
      <c r="FN4" s="114"/>
      <c r="FO4" s="170" t="str">
        <f>INDEX(Matchups!$F$4:$G$279,MATCH(FI6&amp;"_"&amp;FJ6,Matchups!$E$4:$E$279,0),1)</f>
        <v>Player4</v>
      </c>
      <c r="FP4" s="76"/>
      <c r="FQ4" s="76"/>
      <c r="FR4" s="265" t="s">
        <v>1882</v>
      </c>
      <c r="FS4" s="265"/>
      <c r="FT4" s="76"/>
      <c r="FU4" s="76"/>
      <c r="FV4" s="171" t="str">
        <f>INDEX(Matchups!$F$4:$G$279,MATCH(FI6&amp;"_"&amp;FJ6,Matchups!$E$4:$E$279,0),2)</f>
        <v>Player16</v>
      </c>
      <c r="FW4" s="114"/>
      <c r="GC4" s="114"/>
      <c r="GD4" s="170" t="str">
        <f>INDEX(Matchups!$F$4:$G$279,MATCH(FX6&amp;"_"&amp;FY6,Matchups!$E$4:$E$279,0),1)</f>
        <v>Player4</v>
      </c>
      <c r="GE4" s="76"/>
      <c r="GF4" s="76"/>
      <c r="GG4" s="265" t="s">
        <v>1882</v>
      </c>
      <c r="GH4" s="265"/>
      <c r="GI4" s="76"/>
      <c r="GJ4" s="76"/>
      <c r="GK4" s="171" t="str">
        <f>INDEX(Matchups!$F$4:$G$279,MATCH(FX6&amp;"_"&amp;FY6,Matchups!$E$4:$E$279,0),2)</f>
        <v>Player13</v>
      </c>
      <c r="GS4" s="170" t="str">
        <f>INDEX(Matchups!$F$4:$G$279,MATCH(GM6&amp;"_"&amp;GN6,Matchups!$E$4:$E$279,0),1)</f>
        <v>Player4</v>
      </c>
      <c r="GT4" s="76"/>
      <c r="GU4" s="76"/>
      <c r="GV4" s="265" t="s">
        <v>1882</v>
      </c>
      <c r="GW4" s="265"/>
      <c r="GX4" s="76"/>
      <c r="GY4" s="76"/>
      <c r="GZ4" s="171" t="str">
        <f>INDEX(Matchups!$F$4:$G$279,MATCH(GM6&amp;"_"&amp;GN6,Matchups!$E$4:$E$279,0),2)</f>
        <v>Player17</v>
      </c>
      <c r="HA4" s="114"/>
      <c r="HG4" s="114"/>
      <c r="HH4" s="170" t="str">
        <f>INDEX(Matchups!$F$4:$G$279,MATCH(HB6&amp;"_"&amp;HC6,Matchups!$E$4:$E$279,0),1)</f>
        <v>Player4</v>
      </c>
      <c r="HI4" s="76"/>
      <c r="HJ4" s="76"/>
      <c r="HK4" s="265" t="s">
        <v>1882</v>
      </c>
      <c r="HL4" s="265"/>
      <c r="HM4" s="76"/>
      <c r="HN4" s="76"/>
      <c r="HO4" s="171" t="str">
        <f>INDEX(Matchups!$F$4:$G$279,MATCH(HB6&amp;"_"&amp;HC6,Matchups!$E$4:$E$279,0),2)</f>
        <v>Player9</v>
      </c>
      <c r="HP4" s="114"/>
      <c r="HV4" s="114"/>
      <c r="HW4" s="170" t="str">
        <f>INDEX(Matchups!$F$4:$G$279,MATCH(HQ6&amp;"_"&amp;HR6,Matchups!$E$4:$E$279,0),1)</f>
        <v>Player4</v>
      </c>
      <c r="HX4" s="76"/>
      <c r="HY4" s="76"/>
      <c r="HZ4" s="265" t="s">
        <v>1882</v>
      </c>
      <c r="IA4" s="265"/>
      <c r="IB4" s="76"/>
      <c r="IC4" s="76"/>
      <c r="ID4" s="171" t="str">
        <f>INDEX(Matchups!$F$4:$G$279,MATCH(HQ6&amp;"_"&amp;HR6,Matchups!$E$4:$E$279,0),2)</f>
        <v>Player5</v>
      </c>
      <c r="IL4" s="170" t="str">
        <f>INDEX(Matchups!$F$4:$G$279,MATCH(IF6&amp;"_"&amp;IG6,Matchups!$E$4:$E$279,0),1)</f>
        <v>Player4</v>
      </c>
      <c r="IM4" s="76"/>
      <c r="IN4" s="76"/>
      <c r="IO4" s="265" t="s">
        <v>1882</v>
      </c>
      <c r="IP4" s="265"/>
      <c r="IQ4" s="76"/>
      <c r="IR4" s="76"/>
      <c r="IS4" s="171" t="str">
        <f>INDEX(Matchups!$F$4:$G$279,MATCH(IF6&amp;"_"&amp;IG6,Matchups!$E$4:$E$279,0),2)</f>
        <v>Player19</v>
      </c>
      <c r="IT4" s="114"/>
      <c r="IZ4" s="114"/>
      <c r="JA4" s="170" t="str">
        <f>INDEX(Matchups!$F$4:$G$279,MATCH(IU6&amp;"_"&amp;IV6,Matchups!$E$4:$E$279,0),1)</f>
        <v>Player4</v>
      </c>
      <c r="JB4" s="76"/>
      <c r="JC4" s="76"/>
      <c r="JD4" s="265" t="s">
        <v>1882</v>
      </c>
      <c r="JE4" s="265"/>
      <c r="JF4" s="76"/>
      <c r="JG4" s="76"/>
      <c r="JH4" s="171" t="str">
        <f>INDEX(Matchups!$F$4:$G$279,MATCH(IU6&amp;"_"&amp;IV6,Matchups!$E$4:$E$279,0),2)</f>
        <v>Player21</v>
      </c>
      <c r="JI4" s="114"/>
      <c r="JO4" s="114"/>
      <c r="JP4" s="170" t="str">
        <f>INDEX(Matchups!$F$4:$G$279,MATCH(JJ6&amp;"_"&amp;JK6,Matchups!$E$4:$E$279,0),1)</f>
        <v>Player4</v>
      </c>
      <c r="JQ4" s="76"/>
      <c r="JR4" s="76"/>
      <c r="JS4" s="265" t="s">
        <v>1882</v>
      </c>
      <c r="JT4" s="265"/>
      <c r="JU4" s="76"/>
      <c r="JV4" s="76"/>
      <c r="JW4" s="171" t="str">
        <f>INDEX(Matchups!$F$4:$G$279,MATCH(JJ6&amp;"_"&amp;JK6,Matchups!$E$4:$E$279,0),2)</f>
        <v>Player10</v>
      </c>
      <c r="KE4" s="170" t="str">
        <f>INDEX(Matchups!$F$4:$G$279,MATCH(JY6&amp;"_"&amp;JZ6,Matchups!$E$4:$E$279,0),1)</f>
        <v>Player4</v>
      </c>
      <c r="KF4" s="76"/>
      <c r="KG4" s="76"/>
      <c r="KH4" s="265" t="s">
        <v>1882</v>
      </c>
      <c r="KI4" s="265"/>
      <c r="KJ4" s="76"/>
      <c r="KK4" s="76"/>
      <c r="KL4" s="171" t="str">
        <f>INDEX(Matchups!$F$4:$G$279,MATCH(JY6&amp;"_"&amp;JZ6,Matchups!$E$4:$E$279,0),2)</f>
        <v>Player7</v>
      </c>
      <c r="KT4" s="170" t="str">
        <f>INDEX(Matchups!$F$4:$G$279,MATCH(KN6&amp;"_"&amp;KO6,Matchups!$E$4:$E$279,0),1)</f>
        <v>Player4</v>
      </c>
      <c r="KU4" s="76"/>
      <c r="KV4" s="76"/>
      <c r="KW4" s="265" t="s">
        <v>1882</v>
      </c>
      <c r="KX4" s="265"/>
      <c r="KY4" s="76"/>
      <c r="KZ4" s="76"/>
      <c r="LA4" s="171" t="str">
        <f>INDEX(Matchups!$F$4:$G$279,MATCH(KN6&amp;"_"&amp;KO6,Matchups!$E$4:$E$279,0),2)</f>
        <v>Player14</v>
      </c>
      <c r="LI4" s="170" t="str">
        <f>INDEX(Matchups!$F$4:$G$279,MATCH(LC6&amp;"_"&amp;LD6,Matchups!$E$4:$E$279,0),1)</f>
        <v>Player14</v>
      </c>
      <c r="LJ4" s="76"/>
      <c r="LK4" s="76"/>
      <c r="LL4" s="265" t="s">
        <v>1882</v>
      </c>
      <c r="LM4" s="265"/>
      <c r="LN4" s="76"/>
      <c r="LO4" s="76"/>
      <c r="LP4" s="171" t="str">
        <f>INDEX(Matchups!$F$4:$G$279,MATCH(LC6&amp;"_"&amp;LD6,Matchups!$E$4:$E$279,0),2)</f>
        <v>Player5</v>
      </c>
      <c r="LX4" s="170" t="str">
        <f>INDEX(Matchups!$F$4:$G$279,MATCH(LR6&amp;"_"&amp;LS6,Matchups!$E$4:$E$279,0),1)</f>
        <v>Player4</v>
      </c>
      <c r="LY4" s="76"/>
      <c r="LZ4" s="76"/>
      <c r="MA4" s="265" t="s">
        <v>1882</v>
      </c>
      <c r="MB4" s="265"/>
      <c r="MC4" s="76"/>
      <c r="MD4" s="76"/>
      <c r="ME4" s="171" t="str">
        <f>INDEX(Matchups!$F$4:$G$279,MATCH(LR6&amp;"_"&amp;LS6,Matchups!$E$4:$E$279,0),2)</f>
        <v>Player12</v>
      </c>
      <c r="MM4" s="170" t="str">
        <f>INDEX(Matchups!$F$4:$G$279,MATCH(MG6&amp;"_"&amp;MH6,Matchups!$E$4:$E$279,0),1)</f>
        <v>Player4</v>
      </c>
      <c r="MN4" s="76"/>
      <c r="MO4" s="76"/>
      <c r="MP4" s="265" t="s">
        <v>1882</v>
      </c>
      <c r="MQ4" s="265"/>
      <c r="MR4" s="76"/>
      <c r="MS4" s="76"/>
      <c r="MT4" s="171" t="str">
        <f>INDEX(Matchups!$F$4:$G$279,MATCH(MG6&amp;"_"&amp;MH6,Matchups!$E$4:$E$279,0),2)</f>
        <v>Player11</v>
      </c>
    </row>
    <row r="5" spans="2:358" ht="17">
      <c r="B5" s="184">
        <v>44564</v>
      </c>
      <c r="C5" s="183">
        <v>1</v>
      </c>
      <c r="D5" s="183">
        <f t="shared" ref="D5:D15" si="3">D4+1</f>
        <v>2</v>
      </c>
      <c r="E5" s="183" t="str">
        <f t="shared" si="0"/>
        <v>1_2</v>
      </c>
      <c r="F5" s="174" t="str">
        <f t="shared" si="1"/>
        <v>Player3</v>
      </c>
      <c r="G5" s="174" t="str">
        <f t="shared" si="2"/>
        <v>Player19</v>
      </c>
      <c r="I5" s="174" t="str">
        <f>J5&amp;"_"&amp;COUNTIF(J$4:J5,J5)</f>
        <v>1_2</v>
      </c>
      <c r="J5" s="185">
        <v>1</v>
      </c>
      <c r="K5" s="185" t="s">
        <v>2656</v>
      </c>
      <c r="L5" s="186" t="s">
        <v>1027</v>
      </c>
      <c r="M5" s="185" t="s">
        <v>2672</v>
      </c>
      <c r="O5" s="69" t="s">
        <v>1874</v>
      </c>
      <c r="P5" s="69" t="s">
        <v>1824</v>
      </c>
      <c r="Q5" s="69" t="s">
        <v>829</v>
      </c>
      <c r="R5" s="69" t="s">
        <v>1879</v>
      </c>
      <c r="S5" s="69" t="s">
        <v>1880</v>
      </c>
      <c r="T5" s="43"/>
      <c r="U5" s="159" t="s">
        <v>1016</v>
      </c>
      <c r="V5" s="78" t="s">
        <v>1885</v>
      </c>
      <c r="W5" s="78" t="s">
        <v>1884</v>
      </c>
      <c r="X5" s="78" t="s">
        <v>1862</v>
      </c>
      <c r="Y5" s="78" t="s">
        <v>1862</v>
      </c>
      <c r="Z5" s="78" t="s">
        <v>1884</v>
      </c>
      <c r="AA5" s="78" t="s">
        <v>1885</v>
      </c>
      <c r="AB5" s="101" t="s">
        <v>1016</v>
      </c>
      <c r="AD5" s="69" t="s">
        <v>1874</v>
      </c>
      <c r="AE5" s="69" t="s">
        <v>1824</v>
      </c>
      <c r="AF5" s="69" t="s">
        <v>829</v>
      </c>
      <c r="AG5" s="69" t="s">
        <v>1879</v>
      </c>
      <c r="AH5" s="69" t="s">
        <v>1880</v>
      </c>
      <c r="AJ5" s="159" t="s">
        <v>1016</v>
      </c>
      <c r="AK5" s="78" t="s">
        <v>1885</v>
      </c>
      <c r="AL5" s="78" t="s">
        <v>1884</v>
      </c>
      <c r="AM5" s="78" t="s">
        <v>1862</v>
      </c>
      <c r="AN5" s="78" t="s">
        <v>1862</v>
      </c>
      <c r="AO5" s="78" t="s">
        <v>1884</v>
      </c>
      <c r="AP5" s="78" t="s">
        <v>1885</v>
      </c>
      <c r="AQ5" s="101" t="s">
        <v>1016</v>
      </c>
      <c r="AS5" s="69" t="s">
        <v>1874</v>
      </c>
      <c r="AT5" s="69" t="s">
        <v>1824</v>
      </c>
      <c r="AU5" s="69" t="s">
        <v>829</v>
      </c>
      <c r="AV5" s="69" t="s">
        <v>1879</v>
      </c>
      <c r="AW5" s="69" t="s">
        <v>1880</v>
      </c>
      <c r="AY5" s="159" t="s">
        <v>1016</v>
      </c>
      <c r="AZ5" s="78" t="s">
        <v>1885</v>
      </c>
      <c r="BA5" s="78" t="s">
        <v>1884</v>
      </c>
      <c r="BB5" s="78" t="s">
        <v>1862</v>
      </c>
      <c r="BC5" s="78" t="s">
        <v>1862</v>
      </c>
      <c r="BD5" s="78" t="s">
        <v>1884</v>
      </c>
      <c r="BE5" s="78" t="s">
        <v>1885</v>
      </c>
      <c r="BF5" s="101" t="s">
        <v>1016</v>
      </c>
      <c r="BH5" s="69" t="s">
        <v>1874</v>
      </c>
      <c r="BI5" s="69" t="s">
        <v>1824</v>
      </c>
      <c r="BJ5" s="69" t="s">
        <v>829</v>
      </c>
      <c r="BK5" s="69" t="s">
        <v>1879</v>
      </c>
      <c r="BL5" s="69" t="s">
        <v>1880</v>
      </c>
      <c r="BN5" s="159" t="s">
        <v>1016</v>
      </c>
      <c r="BO5" s="78" t="s">
        <v>1885</v>
      </c>
      <c r="BP5" s="78" t="s">
        <v>1884</v>
      </c>
      <c r="BQ5" s="78" t="s">
        <v>1862</v>
      </c>
      <c r="BR5" s="78" t="s">
        <v>1862</v>
      </c>
      <c r="BS5" s="78" t="s">
        <v>1884</v>
      </c>
      <c r="BT5" s="78" t="s">
        <v>1885</v>
      </c>
      <c r="BU5" s="101" t="s">
        <v>1016</v>
      </c>
      <c r="BV5" s="114"/>
      <c r="BW5" s="69" t="s">
        <v>1874</v>
      </c>
      <c r="BX5" s="69" t="s">
        <v>1824</v>
      </c>
      <c r="BY5" s="69" t="s">
        <v>829</v>
      </c>
      <c r="BZ5" s="69" t="s">
        <v>1879</v>
      </c>
      <c r="CA5" s="69" t="s">
        <v>1880</v>
      </c>
      <c r="CB5" s="114"/>
      <c r="CC5" s="159" t="s">
        <v>1016</v>
      </c>
      <c r="CD5" s="78" t="s">
        <v>1885</v>
      </c>
      <c r="CE5" s="78" t="s">
        <v>1884</v>
      </c>
      <c r="CF5" s="78" t="s">
        <v>1862</v>
      </c>
      <c r="CG5" s="78" t="s">
        <v>1862</v>
      </c>
      <c r="CH5" s="78" t="s">
        <v>1884</v>
      </c>
      <c r="CI5" s="78" t="s">
        <v>1885</v>
      </c>
      <c r="CJ5" s="101" t="s">
        <v>1016</v>
      </c>
      <c r="CK5" s="114"/>
      <c r="CL5" s="69" t="s">
        <v>1874</v>
      </c>
      <c r="CM5" s="69" t="s">
        <v>1824</v>
      </c>
      <c r="CN5" s="69" t="s">
        <v>829</v>
      </c>
      <c r="CO5" s="69" t="s">
        <v>1879</v>
      </c>
      <c r="CP5" s="69" t="s">
        <v>1880</v>
      </c>
      <c r="CQ5" s="114"/>
      <c r="CR5" s="159" t="s">
        <v>1016</v>
      </c>
      <c r="CS5" s="78" t="s">
        <v>1885</v>
      </c>
      <c r="CT5" s="78" t="s">
        <v>1884</v>
      </c>
      <c r="CU5" s="78" t="s">
        <v>1862</v>
      </c>
      <c r="CV5" s="78" t="s">
        <v>1862</v>
      </c>
      <c r="CW5" s="78" t="s">
        <v>1884</v>
      </c>
      <c r="CX5" s="78" t="s">
        <v>1885</v>
      </c>
      <c r="CY5" s="101" t="s">
        <v>1016</v>
      </c>
      <c r="DA5" s="69" t="s">
        <v>1874</v>
      </c>
      <c r="DB5" s="69" t="s">
        <v>1824</v>
      </c>
      <c r="DC5" s="69" t="s">
        <v>829</v>
      </c>
      <c r="DD5" s="69" t="s">
        <v>1879</v>
      </c>
      <c r="DE5" s="69" t="s">
        <v>1880</v>
      </c>
      <c r="DG5" s="159" t="s">
        <v>1016</v>
      </c>
      <c r="DH5" s="78" t="s">
        <v>1885</v>
      </c>
      <c r="DI5" s="78" t="s">
        <v>1884</v>
      </c>
      <c r="DJ5" s="78" t="s">
        <v>1862</v>
      </c>
      <c r="DK5" s="78" t="s">
        <v>1862</v>
      </c>
      <c r="DL5" s="78" t="s">
        <v>1884</v>
      </c>
      <c r="DM5" s="78" t="s">
        <v>1885</v>
      </c>
      <c r="DN5" s="101" t="s">
        <v>1016</v>
      </c>
      <c r="DO5" s="114"/>
      <c r="DP5" s="69" t="s">
        <v>1874</v>
      </c>
      <c r="DQ5" s="69" t="s">
        <v>1824</v>
      </c>
      <c r="DR5" s="69" t="s">
        <v>829</v>
      </c>
      <c r="DS5" s="69" t="s">
        <v>1879</v>
      </c>
      <c r="DT5" s="69" t="s">
        <v>1880</v>
      </c>
      <c r="DU5" s="114"/>
      <c r="DV5" s="159" t="s">
        <v>1016</v>
      </c>
      <c r="DW5" s="78" t="s">
        <v>1885</v>
      </c>
      <c r="DX5" s="78" t="s">
        <v>1884</v>
      </c>
      <c r="DY5" s="78" t="s">
        <v>1862</v>
      </c>
      <c r="DZ5" s="78" t="s">
        <v>1862</v>
      </c>
      <c r="EA5" s="78" t="s">
        <v>1884</v>
      </c>
      <c r="EB5" s="78" t="s">
        <v>1885</v>
      </c>
      <c r="EC5" s="101" t="s">
        <v>1016</v>
      </c>
      <c r="ED5" s="114"/>
      <c r="EE5" s="69" t="s">
        <v>1874</v>
      </c>
      <c r="EF5" s="69" t="s">
        <v>1824</v>
      </c>
      <c r="EG5" s="69" t="s">
        <v>829</v>
      </c>
      <c r="EH5" s="69" t="s">
        <v>1879</v>
      </c>
      <c r="EI5" s="69" t="s">
        <v>1880</v>
      </c>
      <c r="EJ5" s="114"/>
      <c r="EK5" s="159" t="s">
        <v>1016</v>
      </c>
      <c r="EL5" s="78" t="s">
        <v>1885</v>
      </c>
      <c r="EM5" s="78" t="s">
        <v>1884</v>
      </c>
      <c r="EN5" s="78" t="s">
        <v>1862</v>
      </c>
      <c r="EO5" s="78" t="s">
        <v>1862</v>
      </c>
      <c r="EP5" s="78" t="s">
        <v>1884</v>
      </c>
      <c r="EQ5" s="78" t="s">
        <v>1885</v>
      </c>
      <c r="ER5" s="101" t="s">
        <v>1016</v>
      </c>
      <c r="ET5" s="69" t="s">
        <v>1874</v>
      </c>
      <c r="EU5" s="69" t="s">
        <v>1824</v>
      </c>
      <c r="EV5" s="69" t="s">
        <v>829</v>
      </c>
      <c r="EW5" s="69" t="s">
        <v>1879</v>
      </c>
      <c r="EX5" s="69" t="s">
        <v>1880</v>
      </c>
      <c r="EZ5" s="159" t="s">
        <v>1016</v>
      </c>
      <c r="FA5" s="78" t="s">
        <v>1885</v>
      </c>
      <c r="FB5" s="78" t="s">
        <v>1884</v>
      </c>
      <c r="FC5" s="78" t="s">
        <v>1862</v>
      </c>
      <c r="FD5" s="78" t="s">
        <v>1862</v>
      </c>
      <c r="FE5" s="78" t="s">
        <v>1884</v>
      </c>
      <c r="FF5" s="78" t="s">
        <v>1885</v>
      </c>
      <c r="FG5" s="101" t="s">
        <v>1016</v>
      </c>
      <c r="FH5" s="114"/>
      <c r="FI5" s="69" t="s">
        <v>1874</v>
      </c>
      <c r="FJ5" s="69" t="s">
        <v>1824</v>
      </c>
      <c r="FK5" s="69" t="s">
        <v>829</v>
      </c>
      <c r="FL5" s="69" t="s">
        <v>1879</v>
      </c>
      <c r="FM5" s="69" t="s">
        <v>1880</v>
      </c>
      <c r="FN5" s="114"/>
      <c r="FO5" s="159" t="s">
        <v>1016</v>
      </c>
      <c r="FP5" s="78" t="s">
        <v>1885</v>
      </c>
      <c r="FQ5" s="78" t="s">
        <v>1884</v>
      </c>
      <c r="FR5" s="78" t="s">
        <v>1862</v>
      </c>
      <c r="FS5" s="78" t="s">
        <v>1862</v>
      </c>
      <c r="FT5" s="78" t="s">
        <v>1884</v>
      </c>
      <c r="FU5" s="78" t="s">
        <v>1885</v>
      </c>
      <c r="FV5" s="101" t="s">
        <v>1016</v>
      </c>
      <c r="FW5" s="114"/>
      <c r="FX5" s="69" t="s">
        <v>1874</v>
      </c>
      <c r="FY5" s="69" t="s">
        <v>1824</v>
      </c>
      <c r="FZ5" s="69" t="s">
        <v>829</v>
      </c>
      <c r="GA5" s="69" t="s">
        <v>1879</v>
      </c>
      <c r="GB5" s="69" t="s">
        <v>1880</v>
      </c>
      <c r="GC5" s="114"/>
      <c r="GD5" s="159" t="s">
        <v>1016</v>
      </c>
      <c r="GE5" s="78" t="s">
        <v>1885</v>
      </c>
      <c r="GF5" s="78" t="s">
        <v>1884</v>
      </c>
      <c r="GG5" s="78" t="s">
        <v>1862</v>
      </c>
      <c r="GH5" s="78" t="s">
        <v>1862</v>
      </c>
      <c r="GI5" s="78" t="s">
        <v>1884</v>
      </c>
      <c r="GJ5" s="78" t="s">
        <v>1885</v>
      </c>
      <c r="GK5" s="101" t="s">
        <v>1016</v>
      </c>
      <c r="GM5" s="69" t="s">
        <v>1874</v>
      </c>
      <c r="GN5" s="69" t="s">
        <v>1824</v>
      </c>
      <c r="GO5" s="69" t="s">
        <v>829</v>
      </c>
      <c r="GP5" s="69" t="s">
        <v>1879</v>
      </c>
      <c r="GQ5" s="69" t="s">
        <v>1880</v>
      </c>
      <c r="GS5" s="159" t="s">
        <v>1016</v>
      </c>
      <c r="GT5" s="78" t="s">
        <v>1885</v>
      </c>
      <c r="GU5" s="78" t="s">
        <v>1884</v>
      </c>
      <c r="GV5" s="78" t="s">
        <v>1862</v>
      </c>
      <c r="GW5" s="78" t="s">
        <v>1862</v>
      </c>
      <c r="GX5" s="78" t="s">
        <v>1884</v>
      </c>
      <c r="GY5" s="78" t="s">
        <v>1885</v>
      </c>
      <c r="GZ5" s="101" t="s">
        <v>1016</v>
      </c>
      <c r="HA5" s="114"/>
      <c r="HB5" s="69" t="s">
        <v>1874</v>
      </c>
      <c r="HC5" s="69" t="s">
        <v>1824</v>
      </c>
      <c r="HD5" s="69" t="s">
        <v>829</v>
      </c>
      <c r="HE5" s="69" t="s">
        <v>1879</v>
      </c>
      <c r="HF5" s="69" t="s">
        <v>1880</v>
      </c>
      <c r="HG5" s="114"/>
      <c r="HH5" s="159" t="s">
        <v>1016</v>
      </c>
      <c r="HI5" s="78" t="s">
        <v>1885</v>
      </c>
      <c r="HJ5" s="78" t="s">
        <v>1884</v>
      </c>
      <c r="HK5" s="78" t="s">
        <v>1862</v>
      </c>
      <c r="HL5" s="78" t="s">
        <v>1862</v>
      </c>
      <c r="HM5" s="78" t="s">
        <v>1884</v>
      </c>
      <c r="HN5" s="78" t="s">
        <v>1885</v>
      </c>
      <c r="HO5" s="101" t="s">
        <v>1016</v>
      </c>
      <c r="HP5" s="114"/>
      <c r="HQ5" s="69" t="s">
        <v>1874</v>
      </c>
      <c r="HR5" s="69" t="s">
        <v>1824</v>
      </c>
      <c r="HS5" s="69" t="s">
        <v>829</v>
      </c>
      <c r="HT5" s="69" t="s">
        <v>1879</v>
      </c>
      <c r="HU5" s="69" t="s">
        <v>1880</v>
      </c>
      <c r="HV5" s="114"/>
      <c r="HW5" s="159" t="s">
        <v>1016</v>
      </c>
      <c r="HX5" s="78" t="s">
        <v>1885</v>
      </c>
      <c r="HY5" s="78" t="s">
        <v>1884</v>
      </c>
      <c r="HZ5" s="78" t="s">
        <v>1862</v>
      </c>
      <c r="IA5" s="78" t="s">
        <v>1862</v>
      </c>
      <c r="IB5" s="78" t="s">
        <v>1884</v>
      </c>
      <c r="IC5" s="78" t="s">
        <v>1885</v>
      </c>
      <c r="ID5" s="101" t="s">
        <v>1016</v>
      </c>
      <c r="IF5" s="69" t="s">
        <v>1874</v>
      </c>
      <c r="IG5" s="69" t="s">
        <v>1824</v>
      </c>
      <c r="IH5" s="69" t="s">
        <v>829</v>
      </c>
      <c r="II5" s="69" t="s">
        <v>1879</v>
      </c>
      <c r="IJ5" s="69" t="s">
        <v>1880</v>
      </c>
      <c r="IL5" s="159" t="s">
        <v>1016</v>
      </c>
      <c r="IM5" s="78" t="s">
        <v>1885</v>
      </c>
      <c r="IN5" s="78" t="s">
        <v>1884</v>
      </c>
      <c r="IO5" s="78" t="s">
        <v>1862</v>
      </c>
      <c r="IP5" s="78" t="s">
        <v>1862</v>
      </c>
      <c r="IQ5" s="78" t="s">
        <v>1884</v>
      </c>
      <c r="IR5" s="78" t="s">
        <v>1885</v>
      </c>
      <c r="IS5" s="101" t="s">
        <v>1016</v>
      </c>
      <c r="IT5" s="114"/>
      <c r="IU5" s="69" t="s">
        <v>1874</v>
      </c>
      <c r="IV5" s="69" t="s">
        <v>1824</v>
      </c>
      <c r="IW5" s="69" t="s">
        <v>829</v>
      </c>
      <c r="IX5" s="69" t="s">
        <v>1879</v>
      </c>
      <c r="IY5" s="69" t="s">
        <v>1880</v>
      </c>
      <c r="IZ5" s="114"/>
      <c r="JA5" s="159" t="s">
        <v>1016</v>
      </c>
      <c r="JB5" s="78" t="s">
        <v>1885</v>
      </c>
      <c r="JC5" s="78" t="s">
        <v>1884</v>
      </c>
      <c r="JD5" s="78" t="s">
        <v>1862</v>
      </c>
      <c r="JE5" s="78" t="s">
        <v>1862</v>
      </c>
      <c r="JF5" s="78" t="s">
        <v>1884</v>
      </c>
      <c r="JG5" s="78" t="s">
        <v>1885</v>
      </c>
      <c r="JH5" s="101" t="s">
        <v>1016</v>
      </c>
      <c r="JI5" s="114"/>
      <c r="JJ5" s="69" t="s">
        <v>1874</v>
      </c>
      <c r="JK5" s="69" t="s">
        <v>1824</v>
      </c>
      <c r="JL5" s="69" t="s">
        <v>829</v>
      </c>
      <c r="JM5" s="69" t="s">
        <v>1879</v>
      </c>
      <c r="JN5" s="69" t="s">
        <v>1880</v>
      </c>
      <c r="JO5" s="114"/>
      <c r="JP5" s="159" t="s">
        <v>1016</v>
      </c>
      <c r="JQ5" s="78" t="s">
        <v>1885</v>
      </c>
      <c r="JR5" s="78" t="s">
        <v>1884</v>
      </c>
      <c r="JS5" s="78" t="s">
        <v>1862</v>
      </c>
      <c r="JT5" s="78" t="s">
        <v>1862</v>
      </c>
      <c r="JU5" s="78" t="s">
        <v>1884</v>
      </c>
      <c r="JV5" s="78" t="s">
        <v>1885</v>
      </c>
      <c r="JW5" s="101" t="s">
        <v>1016</v>
      </c>
      <c r="JY5" s="69" t="s">
        <v>1874</v>
      </c>
      <c r="JZ5" s="69" t="s">
        <v>1824</v>
      </c>
      <c r="KA5" s="69" t="s">
        <v>829</v>
      </c>
      <c r="KB5" s="69" t="s">
        <v>1879</v>
      </c>
      <c r="KC5" s="69" t="s">
        <v>1880</v>
      </c>
      <c r="KE5" s="159" t="s">
        <v>1016</v>
      </c>
      <c r="KF5" s="78" t="s">
        <v>1885</v>
      </c>
      <c r="KG5" s="78" t="s">
        <v>1884</v>
      </c>
      <c r="KH5" s="78" t="s">
        <v>1862</v>
      </c>
      <c r="KI5" s="78" t="s">
        <v>1862</v>
      </c>
      <c r="KJ5" s="78" t="s">
        <v>1884</v>
      </c>
      <c r="KK5" s="78" t="s">
        <v>1885</v>
      </c>
      <c r="KL5" s="101" t="s">
        <v>1016</v>
      </c>
      <c r="KN5" s="69" t="s">
        <v>1874</v>
      </c>
      <c r="KO5" s="69" t="s">
        <v>1824</v>
      </c>
      <c r="KP5" s="69" t="s">
        <v>829</v>
      </c>
      <c r="KQ5" s="69" t="s">
        <v>1879</v>
      </c>
      <c r="KR5" s="69" t="s">
        <v>1880</v>
      </c>
      <c r="KT5" s="159" t="s">
        <v>1016</v>
      </c>
      <c r="KU5" s="78" t="s">
        <v>1885</v>
      </c>
      <c r="KV5" s="78" t="s">
        <v>1884</v>
      </c>
      <c r="KW5" s="78" t="s">
        <v>1862</v>
      </c>
      <c r="KX5" s="78" t="s">
        <v>1862</v>
      </c>
      <c r="KY5" s="78" t="s">
        <v>1884</v>
      </c>
      <c r="KZ5" s="78" t="s">
        <v>1885</v>
      </c>
      <c r="LA5" s="101" t="s">
        <v>1016</v>
      </c>
      <c r="LC5" s="69" t="s">
        <v>1874</v>
      </c>
      <c r="LD5" s="69" t="s">
        <v>1824</v>
      </c>
      <c r="LE5" s="69" t="s">
        <v>829</v>
      </c>
      <c r="LF5" s="69" t="s">
        <v>1879</v>
      </c>
      <c r="LG5" s="69" t="s">
        <v>1880</v>
      </c>
      <c r="LI5" s="159" t="s">
        <v>1016</v>
      </c>
      <c r="LJ5" s="78" t="s">
        <v>1885</v>
      </c>
      <c r="LK5" s="78" t="s">
        <v>1884</v>
      </c>
      <c r="LL5" s="78" t="s">
        <v>1862</v>
      </c>
      <c r="LM5" s="78" t="s">
        <v>1862</v>
      </c>
      <c r="LN5" s="78" t="s">
        <v>1884</v>
      </c>
      <c r="LO5" s="78" t="s">
        <v>1885</v>
      </c>
      <c r="LP5" s="101" t="s">
        <v>1016</v>
      </c>
      <c r="LR5" s="69" t="s">
        <v>1874</v>
      </c>
      <c r="LS5" s="69" t="s">
        <v>1824</v>
      </c>
      <c r="LT5" s="69" t="s">
        <v>829</v>
      </c>
      <c r="LU5" s="69" t="s">
        <v>1879</v>
      </c>
      <c r="LV5" s="69" t="s">
        <v>1880</v>
      </c>
      <c r="LX5" s="159" t="s">
        <v>1016</v>
      </c>
      <c r="LY5" s="78" t="s">
        <v>1885</v>
      </c>
      <c r="LZ5" s="78" t="s">
        <v>1884</v>
      </c>
      <c r="MA5" s="78" t="s">
        <v>1862</v>
      </c>
      <c r="MB5" s="78" t="s">
        <v>1862</v>
      </c>
      <c r="MC5" s="78" t="s">
        <v>1884</v>
      </c>
      <c r="MD5" s="78" t="s">
        <v>1885</v>
      </c>
      <c r="ME5" s="101" t="s">
        <v>1016</v>
      </c>
      <c r="MG5" s="69" t="s">
        <v>1874</v>
      </c>
      <c r="MH5" s="69" t="s">
        <v>1824</v>
      </c>
      <c r="MI5" s="69" t="s">
        <v>829</v>
      </c>
      <c r="MJ5" s="69" t="s">
        <v>1879</v>
      </c>
      <c r="MK5" s="69" t="s">
        <v>1880</v>
      </c>
      <c r="MM5" s="159" t="s">
        <v>1016</v>
      </c>
      <c r="MN5" s="78" t="s">
        <v>1885</v>
      </c>
      <c r="MO5" s="78" t="s">
        <v>1884</v>
      </c>
      <c r="MP5" s="78" t="s">
        <v>1862</v>
      </c>
      <c r="MQ5" s="78" t="s">
        <v>1862</v>
      </c>
      <c r="MR5" s="78" t="s">
        <v>1884</v>
      </c>
      <c r="MS5" s="78" t="s">
        <v>1885</v>
      </c>
      <c r="MT5" s="101" t="s">
        <v>1016</v>
      </c>
    </row>
    <row r="6" spans="2:358" ht="17">
      <c r="B6" s="184">
        <v>44564</v>
      </c>
      <c r="C6" s="183">
        <v>1</v>
      </c>
      <c r="D6" s="183">
        <f t="shared" si="3"/>
        <v>3</v>
      </c>
      <c r="E6" s="183" t="str">
        <f t="shared" si="0"/>
        <v>1_3</v>
      </c>
      <c r="F6" s="174" t="str">
        <f t="shared" si="1"/>
        <v>Player17</v>
      </c>
      <c r="G6" s="174" t="str">
        <f t="shared" si="2"/>
        <v>Player14</v>
      </c>
      <c r="I6" s="174" t="str">
        <f>J6&amp;"_"&amp;COUNTIF(J$4:J6,J6)</f>
        <v>1_3</v>
      </c>
      <c r="J6" s="185">
        <v>1</v>
      </c>
      <c r="K6" s="185" t="s">
        <v>2670</v>
      </c>
      <c r="L6" s="186" t="s">
        <v>1027</v>
      </c>
      <c r="M6" s="185" t="s">
        <v>2667</v>
      </c>
      <c r="O6" s="106">
        <f>V1</f>
        <v>1</v>
      </c>
      <c r="P6" s="106">
        <v>1</v>
      </c>
      <c r="Q6" s="106">
        <v>1</v>
      </c>
      <c r="R6" s="107" t="str">
        <f>INDEX(Matchups!$F$4:$G$279,MATCH(O6&amp;"_"&amp;P6,Matchups!$E$4:$E$279,0),1)</f>
        <v>Player4</v>
      </c>
      <c r="S6" s="107" t="str">
        <f>INDEX(Matchups!$F$4:$G$279,MATCH(O6&amp;"_"&amp;P6,Matchups!$E$4:$E$279,0),2)</f>
        <v>Player15</v>
      </c>
      <c r="T6" s="43"/>
      <c r="U6" s="160" t="str">
        <f>INDEX(Draft!$AZ$3:$AZ$170,MATCH(R6&amp;Q6,Draft!$BA$3:$BA$170,0),1)</f>
        <v>Alphabet Class C</v>
      </c>
      <c r="V6" s="161">
        <f>INDEX(Upload_Download!$I$4:$I$1004,MATCH(U6&amp;V$3,Upload_Download!$O$4:$O$1004,0),1)</f>
        <v>2860.320068359375</v>
      </c>
      <c r="W6" s="161">
        <f>INDEX(Upload_Download!$I$4:$I$1004,MATCH(U6&amp;W$3,Upload_Download!$O$4:$O$1004,0),1)</f>
        <v>2682.60009765625</v>
      </c>
      <c r="X6" s="162">
        <f>100*(W6/V6-1)</f>
        <v>-6.2132896478631405</v>
      </c>
      <c r="Y6" s="162">
        <f>100*(Z6/AA6-1)</f>
        <v>-5.6913837128542033</v>
      </c>
      <c r="Z6" s="161">
        <f>INDEX(Upload_Download!$I$4:$I$1004,MATCH(AB6&amp;Z$3,Upload_Download!$O$4:$O$1004,0),1)</f>
        <v>2883.46337890625</v>
      </c>
      <c r="AA6" s="161">
        <f>INDEX(Upload_Download!$I$4:$I$1004,MATCH(AB6&amp;AA$3,Upload_Download!$O$4:$O$1004,0),1)</f>
        <v>3057.47607421875</v>
      </c>
      <c r="AB6" s="163" t="str">
        <f>INDEX(Draft!$AZ$3:$AZ$170,MATCH(S6&amp;Q6,Draft!$BA$3:$BA$170,0),1)</f>
        <v>Ethereum</v>
      </c>
      <c r="AD6" s="106">
        <f>AK1</f>
        <v>2</v>
      </c>
      <c r="AE6" s="106">
        <v>1</v>
      </c>
      <c r="AF6" s="106">
        <v>1</v>
      </c>
      <c r="AG6" s="107" t="str">
        <f>INDEX(Matchups!$F$4:$G$279,MATCH(AD6&amp;"_"&amp;AE6,Matchups!$E$4:$E$279,0),1)</f>
        <v>Player4</v>
      </c>
      <c r="AH6" s="107" t="str">
        <f>INDEX(Matchups!$F$4:$G$279,MATCH(AD6&amp;"_"&amp;AE6,Matchups!$E$4:$E$279,0),2)</f>
        <v>Player24</v>
      </c>
      <c r="AJ6" s="160" t="str">
        <f>INDEX(Draft!$AZ$3:$AZ$170,MATCH(AG6&amp;AF6,Draft!$BA$3:$BA$170,0),1)</f>
        <v>Alphabet Class C</v>
      </c>
      <c r="AK6" s="161">
        <f>INDEX(Upload_Download!$I$4:$I$1004,MATCH(AJ6&amp;AK$3,Upload_Download!$O$4:$O$1004,0),1)</f>
        <v>2682.60009765625</v>
      </c>
      <c r="AL6" s="161">
        <f>INDEX(Upload_Download!$I$4:$I$1004,MATCH(AJ6&amp;AL$3,Upload_Download!$O$4:$O$1004,0),1)</f>
        <v>2609.35009765625</v>
      </c>
      <c r="AM6" s="162">
        <f>100*(AL6/AK6-1)</f>
        <v>-2.7305598051680313</v>
      </c>
      <c r="AN6" s="162">
        <f>100*(AO6/AP6-1)</f>
        <v>-8.9250200230241656</v>
      </c>
      <c r="AO6" s="161">
        <f>INDEX(Upload_Download!$I$4:$I$1004,MATCH(AQ6&amp;AO$3,Upload_Download!$O$4:$O$1004,0),1)</f>
        <v>38431.37890625</v>
      </c>
      <c r="AP6" s="161">
        <f>INDEX(Upload_Download!$I$4:$I$1004,MATCH(AQ6&amp;AP$3,Upload_Download!$O$4:$O$1004,0),1)</f>
        <v>42197.515625</v>
      </c>
      <c r="AQ6" s="163" t="str">
        <f>INDEX(Draft!$AZ$3:$AZ$170,MATCH(AH6&amp;AF6,Draft!$BA$3:$BA$170,0),1)</f>
        <v>Bitcoin</v>
      </c>
      <c r="AS6" s="106">
        <f>AZ1</f>
        <v>3</v>
      </c>
      <c r="AT6" s="106">
        <v>1</v>
      </c>
      <c r="AU6" s="106">
        <v>1</v>
      </c>
      <c r="AV6" s="107" t="str">
        <f>INDEX(Matchups!$F$4:$G$279,MATCH(AS6&amp;"_"&amp;AT6,Matchups!$E$4:$E$279,0),1)</f>
        <v>Player4</v>
      </c>
      <c r="AW6" s="107" t="str">
        <f>INDEX(Matchups!$F$4:$G$279,MATCH(AS6&amp;"_"&amp;AT6,Matchups!$E$4:$E$279,0),2)</f>
        <v>Player22</v>
      </c>
      <c r="AY6" s="160" t="str">
        <f>INDEX(Draft!$AZ$3:$AZ$170,MATCH(AV6&amp;AU6,Draft!$BA$3:$BA$170,0),1)</f>
        <v>Alphabet Class C</v>
      </c>
      <c r="AZ6" s="161">
        <f>INDEX(Upload_Download!$I$4:$I$1004,MATCH(AY6&amp;AZ$3,Upload_Download!$O$4:$O$1004,0),1)</f>
        <v>2609.35009765625</v>
      </c>
      <c r="BA6" s="161">
        <f>INDEX(Upload_Download!$I$4:$I$1004,MATCH(AY6&amp;BA$3,Upload_Download!$O$4:$O$1004,0),1)</f>
        <v>2690.389892578125</v>
      </c>
      <c r="BB6" s="162">
        <f>100*(BA6/AZ6-1)</f>
        <v>3.105746331037218</v>
      </c>
      <c r="BC6" s="162">
        <f>100*(BD6/BE6-1)</f>
        <v>3.105746331037218</v>
      </c>
      <c r="BD6" s="161">
        <f>INDEX(Upload_Download!$I$4:$I$1004,MATCH(BF6&amp;BD$3,Upload_Download!$O$4:$O$1004,0),1)</f>
        <v>2690.389892578125</v>
      </c>
      <c r="BE6" s="161">
        <f>INDEX(Upload_Download!$I$4:$I$1004,MATCH(BF6&amp;BE$3,Upload_Download!$O$4:$O$1004,0),1)</f>
        <v>2609.35009765625</v>
      </c>
      <c r="BF6" s="163" t="str">
        <f>INDEX(Draft!$AZ$3:$AZ$170,MATCH(AW6&amp;AU6,Draft!$BA$3:$BA$170,0),1)</f>
        <v>Alphabet Class C</v>
      </c>
      <c r="BH6" s="106">
        <f>BO1</f>
        <v>4</v>
      </c>
      <c r="BI6" s="106">
        <v>1</v>
      </c>
      <c r="BJ6" s="106">
        <v>1</v>
      </c>
      <c r="BK6" s="107" t="str">
        <f>INDEX(Matchups!$F$4:$G$279,MATCH(BH6&amp;"_"&amp;BI6,Matchups!$E$4:$E$279,0),1)</f>
        <v>Player4</v>
      </c>
      <c r="BL6" s="107" t="str">
        <f>INDEX(Matchups!$F$4:$G$279,MATCH(BH6&amp;"_"&amp;BI6,Matchups!$E$4:$E$279,0),2)</f>
        <v>Player18</v>
      </c>
      <c r="BN6" s="160" t="str">
        <f>INDEX(Draft!$AZ$3:$AZ$170,MATCH(BK6&amp;BJ6,Draft!$BA$3:$BA$170,0),1)</f>
        <v>Alphabet Class C</v>
      </c>
      <c r="BO6" s="161">
        <f>INDEX(Upload_Download!$I$4:$I$1004,MATCH(BN6&amp;BO$3,Upload_Download!$O$4:$O$1004,0),1)</f>
        <v>2690.389892578125</v>
      </c>
      <c r="BP6" s="161" t="e">
        <f>INDEX(Upload_Download!$I$4:$I$1004,MATCH(BN6&amp;BP$3,Upload_Download!$O$4:$O$1004,0),1)</f>
        <v>#N/A</v>
      </c>
      <c r="BQ6" s="162" t="e">
        <f>100*(BP6/BO6-1)</f>
        <v>#N/A</v>
      </c>
      <c r="BR6" s="162" t="e">
        <f>100*(BS6/BT6-1)</f>
        <v>#N/A</v>
      </c>
      <c r="BS6" s="161" t="e">
        <f>INDEX(Upload_Download!$I$4:$I$1004,MATCH(BU6&amp;BS$3,Upload_Download!$O$4:$O$1004,0),1)</f>
        <v>#N/A</v>
      </c>
      <c r="BT6" s="161">
        <f>INDEX(Upload_Download!$I$4:$I$1004,MATCH(BU6&amp;BT$3,Upload_Download!$O$4:$O$1004,0),1)</f>
        <v>3075.77001953125</v>
      </c>
      <c r="BU6" s="163" t="str">
        <f>INDEX(Draft!$AZ$3:$AZ$170,MATCH(BL6&amp;BJ6,Draft!$BA$3:$BA$170,0),1)</f>
        <v>Amazon</v>
      </c>
      <c r="BV6" s="114"/>
      <c r="BW6" s="106">
        <f>CD1</f>
        <v>5</v>
      </c>
      <c r="BX6" s="106">
        <v>1</v>
      </c>
      <c r="BY6" s="106">
        <v>1</v>
      </c>
      <c r="BZ6" s="107" t="str">
        <f>INDEX(Matchups!$F$4:$G$279,MATCH(BW6&amp;"_"&amp;BX6,Matchups!$E$4:$E$279,0),1)</f>
        <v>Player4</v>
      </c>
      <c r="CA6" s="107" t="str">
        <f>INDEX(Matchups!$F$4:$G$279,MATCH(BW6&amp;"_"&amp;BX6,Matchups!$E$4:$E$279,0),2)</f>
        <v>Player1</v>
      </c>
      <c r="CB6" s="114"/>
      <c r="CC6" s="160" t="str">
        <f>INDEX(Draft!$AZ$3:$AZ$170,MATCH(BZ6&amp;BY6,Draft!$BA$3:$BA$170,0),1)</f>
        <v>Alphabet Class C</v>
      </c>
      <c r="CD6" s="161" t="e">
        <f>INDEX(Upload_Download!$I$4:$I$1004,MATCH(CC6&amp;CD$3,Upload_Download!$O$4:$O$1004,0),1)</f>
        <v>#N/A</v>
      </c>
      <c r="CE6" s="161" t="e">
        <f>INDEX(Upload_Download!$I$4:$I$1004,MATCH(CC6&amp;CE$3,Upload_Download!$O$4:$O$1004,0),1)</f>
        <v>#N/A</v>
      </c>
      <c r="CF6" s="162" t="e">
        <f>100*(CE6/CD6-1)</f>
        <v>#N/A</v>
      </c>
      <c r="CG6" s="162" t="e">
        <f>100*(CH6/CI6-1)</f>
        <v>#N/A</v>
      </c>
      <c r="CH6" s="161" t="e">
        <f>INDEX(Upload_Download!$I$4:$I$1004,MATCH(CJ6&amp;CH$3,Upload_Download!$O$4:$O$1004,0),1)</f>
        <v>#N/A</v>
      </c>
      <c r="CI6" s="161" t="e">
        <f>INDEX(Upload_Download!$I$4:$I$1004,MATCH(CJ6&amp;CI$3,Upload_Download!$O$4:$O$1004,0),1)</f>
        <v>#N/A</v>
      </c>
      <c r="CJ6" s="163" t="str">
        <f>INDEX(Draft!$AZ$3:$AZ$170,MATCH(CA6&amp;BY6,Draft!$BA$3:$BA$170,0),1)</f>
        <v>Meta Platforms</v>
      </c>
      <c r="CK6" s="114"/>
      <c r="CL6" s="106">
        <f>CS1</f>
        <v>6</v>
      </c>
      <c r="CM6" s="106">
        <v>1</v>
      </c>
      <c r="CN6" s="106">
        <v>1</v>
      </c>
      <c r="CO6" s="107" t="str">
        <f>INDEX(Matchups!$F$4:$G$279,MATCH(CL6&amp;"_"&amp;CM6,Matchups!$E$4:$E$279,0),1)</f>
        <v>Player4</v>
      </c>
      <c r="CP6" s="107" t="str">
        <f>INDEX(Matchups!$F$4:$G$279,MATCH(CL6&amp;"_"&amp;CM6,Matchups!$E$4:$E$279,0),2)</f>
        <v>Player2</v>
      </c>
      <c r="CQ6" s="114"/>
      <c r="CR6" s="160" t="str">
        <f>INDEX(Draft!$AZ$3:$AZ$170,MATCH(CO6&amp;CN6,Draft!$BA$3:$BA$170,0),1)</f>
        <v>Alphabet Class C</v>
      </c>
      <c r="CS6" s="161" t="e">
        <f>INDEX(Upload_Download!$I$4:$I$1004,MATCH(CR6&amp;CS$3,Upload_Download!$O$4:$O$1004,0),1)</f>
        <v>#N/A</v>
      </c>
      <c r="CT6" s="161" t="e">
        <f>INDEX(Upload_Download!$I$4:$I$1004,MATCH(CR6&amp;CT$3,Upload_Download!$O$4:$O$1004,0),1)</f>
        <v>#N/A</v>
      </c>
      <c r="CU6" s="162" t="e">
        <f>100*(CT6/CS6-1)</f>
        <v>#N/A</v>
      </c>
      <c r="CV6" s="162" t="e">
        <f>100*(CW6/CX6-1)</f>
        <v>#N/A</v>
      </c>
      <c r="CW6" s="161" t="e">
        <f>INDEX(Upload_Download!$I$4:$I$1004,MATCH(CY6&amp;CW$3,Upload_Download!$O$4:$O$1004,0),1)</f>
        <v>#N/A</v>
      </c>
      <c r="CX6" s="161" t="e">
        <f>INDEX(Upload_Download!$I$4:$I$1004,MATCH(CY6&amp;CX$3,Upload_Download!$O$4:$O$1004,0),1)</f>
        <v>#N/A</v>
      </c>
      <c r="CY6" s="163" t="str">
        <f>INDEX(Draft!$AZ$3:$AZ$170,MATCH(CP6&amp;CN6,Draft!$BA$3:$BA$170,0),1)</f>
        <v>Cardano</v>
      </c>
      <c r="DA6" s="106">
        <f>DH1</f>
        <v>7</v>
      </c>
      <c r="DB6" s="106">
        <v>1</v>
      </c>
      <c r="DC6" s="106">
        <v>1</v>
      </c>
      <c r="DD6" s="107" t="str">
        <f>INDEX(Matchups!$F$4:$G$279,MATCH(DA6&amp;"_"&amp;DB6,Matchups!$E$4:$E$279,0),1)</f>
        <v>Player4</v>
      </c>
      <c r="DE6" s="107" t="str">
        <f>INDEX(Matchups!$F$4:$G$279,MATCH(DA6&amp;"_"&amp;DB6,Matchups!$E$4:$E$279,0),2)</f>
        <v>Player23</v>
      </c>
      <c r="DG6" s="160" t="str">
        <f>INDEX(Draft!$AZ$3:$AZ$170,MATCH(DD6&amp;DC6,Draft!$BA$3:$BA$170,0),1)</f>
        <v>Alphabet Class C</v>
      </c>
      <c r="DH6" s="161" t="e">
        <f>INDEX(Upload_Download!$I$4:$I$1004,MATCH(DG6&amp;DH$3,Upload_Download!$O$4:$O$1004,0),1)</f>
        <v>#N/A</v>
      </c>
      <c r="DI6" s="161" t="e">
        <f>INDEX(Upload_Download!$I$4:$I$1004,MATCH(DG6&amp;DI$3,Upload_Download!$O$4:$O$1004,0),1)</f>
        <v>#N/A</v>
      </c>
      <c r="DJ6" s="162" t="e">
        <f>100*(DI6/DH6-1)</f>
        <v>#N/A</v>
      </c>
      <c r="DK6" s="162" t="e">
        <f>100*(DL6/DM6-1)</f>
        <v>#N/A</v>
      </c>
      <c r="DL6" s="161" t="e">
        <f>INDEX(Upload_Download!$I$4:$I$1004,MATCH(DN6&amp;DL$3,Upload_Download!$O$4:$O$1004,0),1)</f>
        <v>#N/A</v>
      </c>
      <c r="DM6" s="161" t="e">
        <f>INDEX(Upload_Download!$I$4:$I$1004,MATCH(DN6&amp;DM$3,Upload_Download!$O$4:$O$1004,0),1)</f>
        <v>#N/A</v>
      </c>
      <c r="DN6" s="163" t="str">
        <f>INDEX(Draft!$AZ$3:$AZ$170,MATCH(DE6&amp;DC6,Draft!$BA$3:$BA$170,0),1)</f>
        <v>NVDIA</v>
      </c>
      <c r="DO6" s="114"/>
      <c r="DP6" s="106">
        <f>DW1</f>
        <v>8</v>
      </c>
      <c r="DQ6" s="106">
        <v>1</v>
      </c>
      <c r="DR6" s="106">
        <v>1</v>
      </c>
      <c r="DS6" s="107" t="str">
        <f>INDEX(Matchups!$F$4:$G$279,MATCH(DP6&amp;"_"&amp;DQ6,Matchups!$E$4:$E$279,0),1)</f>
        <v>Player4</v>
      </c>
      <c r="DT6" s="107" t="str">
        <f>INDEX(Matchups!$F$4:$G$279,MATCH(DP6&amp;"_"&amp;DQ6,Matchups!$E$4:$E$279,0),2)</f>
        <v>Player8</v>
      </c>
      <c r="DU6" s="114"/>
      <c r="DV6" s="160" t="str">
        <f>INDEX(Draft!$AZ$3:$AZ$170,MATCH(DS6&amp;DR6,Draft!$BA$3:$BA$170,0),1)</f>
        <v>Alphabet Class C</v>
      </c>
      <c r="DW6" s="161" t="e">
        <f>INDEX(Upload_Download!$I$4:$I$1004,MATCH(DV6&amp;DW$3,Upload_Download!$O$4:$O$1004,0),1)</f>
        <v>#N/A</v>
      </c>
      <c r="DX6" s="161" t="e">
        <f>INDEX(Upload_Download!$I$4:$I$1004,MATCH(DV6&amp;DX$3,Upload_Download!$O$4:$O$1004,0),1)</f>
        <v>#N/A</v>
      </c>
      <c r="DY6" s="162" t="e">
        <f>100*(DX6/DW6-1)</f>
        <v>#N/A</v>
      </c>
      <c r="DZ6" s="162" t="e">
        <f>100*(EA6/EB6-1)</f>
        <v>#N/A</v>
      </c>
      <c r="EA6" s="161" t="e">
        <f>INDEX(Upload_Download!$I$4:$I$1004,MATCH(EC6&amp;EA$3,Upload_Download!$O$4:$O$1004,0),1)</f>
        <v>#N/A</v>
      </c>
      <c r="EB6" s="161" t="e">
        <f>INDEX(Upload_Download!$I$4:$I$1004,MATCH(EC6&amp;EB$3,Upload_Download!$O$4:$O$1004,0),1)</f>
        <v>#N/A</v>
      </c>
      <c r="EC6" s="163" t="str">
        <f>INDEX(Draft!$AZ$3:$AZ$170,MATCH(DT6&amp;DR6,Draft!$BA$3:$BA$170,0),1)</f>
        <v>Solana</v>
      </c>
      <c r="ED6" s="114"/>
      <c r="EE6" s="106">
        <f>EL1</f>
        <v>9</v>
      </c>
      <c r="EF6" s="106">
        <v>1</v>
      </c>
      <c r="EG6" s="106">
        <v>1</v>
      </c>
      <c r="EH6" s="107" t="str">
        <f>INDEX(Matchups!$F$4:$G$279,MATCH(EE6&amp;"_"&amp;EF6,Matchups!$E$4:$E$279,0),1)</f>
        <v>Player4</v>
      </c>
      <c r="EI6" s="107" t="str">
        <f>INDEX(Matchups!$F$4:$G$279,MATCH(EE6&amp;"_"&amp;EF6,Matchups!$E$4:$E$279,0),2)</f>
        <v>Player3</v>
      </c>
      <c r="EJ6" s="114"/>
      <c r="EK6" s="160" t="str">
        <f>INDEX(Draft!$AZ$3:$AZ$170,MATCH(EH6&amp;EG6,Draft!$BA$3:$BA$170,0),1)</f>
        <v>Alphabet Class C</v>
      </c>
      <c r="EL6" s="161" t="e">
        <f>INDEX(Upload_Download!$I$4:$I$1004,MATCH(EK6&amp;EL$3,Upload_Download!$O$4:$O$1004,0),1)</f>
        <v>#N/A</v>
      </c>
      <c r="EM6" s="161" t="e">
        <f>INDEX(Upload_Download!$I$4:$I$1004,MATCH(EK6&amp;EM$3,Upload_Download!$O$4:$O$1004,0),1)</f>
        <v>#N/A</v>
      </c>
      <c r="EN6" s="162" t="e">
        <f>100*(EM6/EL6-1)</f>
        <v>#N/A</v>
      </c>
      <c r="EO6" s="162" t="e">
        <f>100*(EP6/EQ6-1)</f>
        <v>#N/A</v>
      </c>
      <c r="EP6" s="161" t="e">
        <f>INDEX(Upload_Download!$I$4:$I$1004,MATCH(ER6&amp;EP$3,Upload_Download!$O$4:$O$1004,0),1)</f>
        <v>#N/A</v>
      </c>
      <c r="EQ6" s="161" t="e">
        <f>INDEX(Upload_Download!$I$4:$I$1004,MATCH(ER6&amp;EQ$3,Upload_Download!$O$4:$O$1004,0),1)</f>
        <v>#N/A</v>
      </c>
      <c r="ER6" s="163" t="str">
        <f>INDEX(Draft!$AZ$3:$AZ$170,MATCH(EI6&amp;EG6,Draft!$BA$3:$BA$170,0),1)</f>
        <v>Bitcoin</v>
      </c>
      <c r="ET6" s="106">
        <f>FA1</f>
        <v>10</v>
      </c>
      <c r="EU6" s="106">
        <v>1</v>
      </c>
      <c r="EV6" s="106">
        <v>1</v>
      </c>
      <c r="EW6" s="107" t="str">
        <f>INDEX(Matchups!$F$4:$G$279,MATCH(ET6&amp;"_"&amp;EU6,Matchups!$E$4:$E$279,0),1)</f>
        <v>Player4</v>
      </c>
      <c r="EX6" s="107" t="str">
        <f>INDEX(Matchups!$F$4:$G$279,MATCH(ET6&amp;"_"&amp;EU6,Matchups!$E$4:$E$279,0),2)</f>
        <v>Player6</v>
      </c>
      <c r="EZ6" s="160" t="str">
        <f>INDEX(Draft!$AZ$3:$AZ$170,MATCH(EW6&amp;EV6,Draft!$BA$3:$BA$170,0),1)</f>
        <v>Alphabet Class C</v>
      </c>
      <c r="FA6" s="161" t="e">
        <f>INDEX(Upload_Download!$I$4:$I$1004,MATCH(EZ6&amp;FA$3,Upload_Download!$O$4:$O$1004,0),1)</f>
        <v>#N/A</v>
      </c>
      <c r="FB6" s="161" t="e">
        <f>INDEX(Upload_Download!$I$4:$I$1004,MATCH(EZ6&amp;FB$3,Upload_Download!$O$4:$O$1004,0),1)</f>
        <v>#N/A</v>
      </c>
      <c r="FC6" s="162" t="e">
        <f>100*(FB6/FA6-1)</f>
        <v>#N/A</v>
      </c>
      <c r="FD6" s="162" t="e">
        <f>100*(FE6/FF6-1)</f>
        <v>#N/A</v>
      </c>
      <c r="FE6" s="161" t="e">
        <f>INDEX(Upload_Download!$I$4:$I$1004,MATCH(FG6&amp;FE$3,Upload_Download!$O$4:$O$1004,0),1)</f>
        <v>#N/A</v>
      </c>
      <c r="FF6" s="161" t="e">
        <f>INDEX(Upload_Download!$I$4:$I$1004,MATCH(FG6&amp;FF$3,Upload_Download!$O$4:$O$1004,0),1)</f>
        <v>#N/A</v>
      </c>
      <c r="FG6" s="163" t="str">
        <f>INDEX(Draft!$AZ$3:$AZ$170,MATCH(EX6&amp;EV6,Draft!$BA$3:$BA$170,0),1)</f>
        <v>Bitcoin</v>
      </c>
      <c r="FH6" s="114"/>
      <c r="FI6" s="106">
        <f>FP1</f>
        <v>11</v>
      </c>
      <c r="FJ6" s="106">
        <v>1</v>
      </c>
      <c r="FK6" s="106">
        <v>1</v>
      </c>
      <c r="FL6" s="107" t="str">
        <f>INDEX(Matchups!$F$4:$G$279,MATCH(FI6&amp;"_"&amp;FJ6,Matchups!$E$4:$E$279,0),1)</f>
        <v>Player4</v>
      </c>
      <c r="FM6" s="107" t="str">
        <f>INDEX(Matchups!$F$4:$G$279,MATCH(FI6&amp;"_"&amp;FJ6,Matchups!$E$4:$E$279,0),2)</f>
        <v>Player16</v>
      </c>
      <c r="FN6" s="114"/>
      <c r="FO6" s="160" t="str">
        <f>INDEX(Draft!$AZ$3:$AZ$170,MATCH(FL6&amp;FK6,Draft!$BA$3:$BA$170,0),1)</f>
        <v>Alphabet Class C</v>
      </c>
      <c r="FP6" s="161" t="e">
        <f>INDEX(Upload_Download!$I$4:$I$1004,MATCH(FO6&amp;FP$3,Upload_Download!$O$4:$O$1004,0),1)</f>
        <v>#N/A</v>
      </c>
      <c r="FQ6" s="161" t="e">
        <f>INDEX(Upload_Download!$I$4:$I$1004,MATCH(FO6&amp;FQ$3,Upload_Download!$O$4:$O$1004,0),1)</f>
        <v>#N/A</v>
      </c>
      <c r="FR6" s="162" t="e">
        <f>100*(FQ6/FP6-1)</f>
        <v>#N/A</v>
      </c>
      <c r="FS6" s="162" t="e">
        <f>100*(FT6/FU6-1)</f>
        <v>#N/A</v>
      </c>
      <c r="FT6" s="161" t="e">
        <f>INDEX(Upload_Download!$I$4:$I$1004,MATCH(FV6&amp;FT$3,Upload_Download!$O$4:$O$1004,0),1)</f>
        <v>#N/A</v>
      </c>
      <c r="FU6" s="161" t="e">
        <f>INDEX(Upload_Download!$I$4:$I$1004,MATCH(FV6&amp;FU$3,Upload_Download!$O$4:$O$1004,0),1)</f>
        <v>#N/A</v>
      </c>
      <c r="FV6" s="163" t="str">
        <f>INDEX(Draft!$AZ$3:$AZ$170,MATCH(FM6&amp;FK6,Draft!$BA$3:$BA$170,0),1)</f>
        <v>Tesla</v>
      </c>
      <c r="FW6" s="114"/>
      <c r="FX6" s="106">
        <f>GE1</f>
        <v>12</v>
      </c>
      <c r="FY6" s="106">
        <v>1</v>
      </c>
      <c r="FZ6" s="106">
        <v>1</v>
      </c>
      <c r="GA6" s="107" t="str">
        <f>INDEX(Matchups!$F$4:$G$279,MATCH(FX6&amp;"_"&amp;FY6,Matchups!$E$4:$E$279,0),1)</f>
        <v>Player4</v>
      </c>
      <c r="GB6" s="107" t="str">
        <f>INDEX(Matchups!$F$4:$G$279,MATCH(FX6&amp;"_"&amp;FY6,Matchups!$E$4:$E$279,0),2)</f>
        <v>Player13</v>
      </c>
      <c r="GC6" s="114"/>
      <c r="GD6" s="160" t="str">
        <f>INDEX(Draft!$AZ$3:$AZ$170,MATCH(GA6&amp;FZ6,Draft!$BA$3:$BA$170,0),1)</f>
        <v>Alphabet Class C</v>
      </c>
      <c r="GE6" s="161" t="e">
        <f>INDEX(Upload_Download!$I$4:$I$1004,MATCH(GD6&amp;GE$3,Upload_Download!$O$4:$O$1004,0),1)</f>
        <v>#N/A</v>
      </c>
      <c r="GF6" s="161" t="e">
        <f>INDEX(Upload_Download!$I$4:$I$1004,MATCH(GD6&amp;GF$3,Upload_Download!$O$4:$O$1004,0),1)</f>
        <v>#N/A</v>
      </c>
      <c r="GG6" s="162" t="e">
        <f>100*(GF6/GE6-1)</f>
        <v>#N/A</v>
      </c>
      <c r="GH6" s="162" t="e">
        <f>100*(GI6/GJ6-1)</f>
        <v>#N/A</v>
      </c>
      <c r="GI6" s="161" t="e">
        <f>INDEX(Upload_Download!$I$4:$I$1004,MATCH(GK6&amp;GI$3,Upload_Download!$O$4:$O$1004,0),1)</f>
        <v>#N/A</v>
      </c>
      <c r="GJ6" s="161" t="e">
        <f>INDEX(Upload_Download!$I$4:$I$1004,MATCH(GK6&amp;GJ$3,Upload_Download!$O$4:$O$1004,0),1)</f>
        <v>#N/A</v>
      </c>
      <c r="GK6" s="163" t="str">
        <f>INDEX(Draft!$AZ$3:$AZ$170,MATCH(GB6&amp;FZ6,Draft!$BA$3:$BA$170,0),1)</f>
        <v>Microsoft</v>
      </c>
      <c r="GM6" s="106">
        <f>GT1</f>
        <v>13</v>
      </c>
      <c r="GN6" s="106">
        <v>1</v>
      </c>
      <c r="GO6" s="106">
        <v>1</v>
      </c>
      <c r="GP6" s="107" t="str">
        <f>INDEX(Matchups!$F$4:$G$279,MATCH(GM6&amp;"_"&amp;GN6,Matchups!$E$4:$E$279,0),1)</f>
        <v>Player4</v>
      </c>
      <c r="GQ6" s="107" t="str">
        <f>INDEX(Matchups!$F$4:$G$279,MATCH(GM6&amp;"_"&amp;GN6,Matchups!$E$4:$E$279,0),2)</f>
        <v>Player17</v>
      </c>
      <c r="GS6" s="160" t="str">
        <f>INDEX(Draft!$AZ$3:$AZ$170,MATCH(GP6&amp;GO6,Draft!$BA$3:$BA$170,0),1)</f>
        <v>Alphabet Class C</v>
      </c>
      <c r="GT6" s="161" t="e">
        <f>INDEX(Upload_Download!$I$4:$I$1004,MATCH(GS6&amp;GT$3,Upload_Download!$O$4:$O$1004,0),1)</f>
        <v>#N/A</v>
      </c>
      <c r="GU6" s="161" t="e">
        <f>INDEX(Upload_Download!$I$4:$I$1004,MATCH(GS6&amp;GU$3,Upload_Download!$O$4:$O$1004,0),1)</f>
        <v>#N/A</v>
      </c>
      <c r="GV6" s="162" t="e">
        <f>100*(GU6/GT6-1)</f>
        <v>#N/A</v>
      </c>
      <c r="GW6" s="162" t="e">
        <f>100*(GX6/GY6-1)</f>
        <v>#N/A</v>
      </c>
      <c r="GX6" s="161" t="e">
        <f>INDEX(Upload_Download!$I$4:$I$1004,MATCH(GZ6&amp;GX$3,Upload_Download!$O$4:$O$1004,0),1)</f>
        <v>#N/A</v>
      </c>
      <c r="GY6" s="161" t="e">
        <f>INDEX(Upload_Download!$I$4:$I$1004,MATCH(GZ6&amp;GY$3,Upload_Download!$O$4:$O$1004,0),1)</f>
        <v>#N/A</v>
      </c>
      <c r="GZ6" s="163" t="str">
        <f>INDEX(Draft!$AZ$3:$AZ$170,MATCH(GQ6&amp;GO6,Draft!$BA$3:$BA$170,0),1)</f>
        <v>Ethereum</v>
      </c>
      <c r="HA6" s="114"/>
      <c r="HB6" s="106">
        <f>HI1</f>
        <v>14</v>
      </c>
      <c r="HC6" s="106">
        <v>1</v>
      </c>
      <c r="HD6" s="106">
        <v>1</v>
      </c>
      <c r="HE6" s="107" t="str">
        <f>INDEX(Matchups!$F$4:$G$279,MATCH(HB6&amp;"_"&amp;HC6,Matchups!$E$4:$E$279,0),1)</f>
        <v>Player4</v>
      </c>
      <c r="HF6" s="107" t="str">
        <f>INDEX(Matchups!$F$4:$G$279,MATCH(HB6&amp;"_"&amp;HC6,Matchups!$E$4:$E$279,0),2)</f>
        <v>Player9</v>
      </c>
      <c r="HG6" s="114"/>
      <c r="HH6" s="160" t="str">
        <f>INDEX(Draft!$AZ$3:$AZ$170,MATCH(HE6&amp;HD6,Draft!$BA$3:$BA$170,0),1)</f>
        <v>Alphabet Class C</v>
      </c>
      <c r="HI6" s="161" t="e">
        <f>INDEX(Upload_Download!$I$4:$I$1004,MATCH(HH6&amp;HI$3,Upload_Download!$O$4:$O$1004,0),1)</f>
        <v>#N/A</v>
      </c>
      <c r="HJ6" s="161" t="e">
        <f>INDEX(Upload_Download!$I$4:$I$1004,MATCH(HH6&amp;HJ$3,Upload_Download!$O$4:$O$1004,0),1)</f>
        <v>#N/A</v>
      </c>
      <c r="HK6" s="162" t="e">
        <f>100*(HJ6/HI6-1)</f>
        <v>#N/A</v>
      </c>
      <c r="HL6" s="162" t="e">
        <f>100*(HM6/HN6-1)</f>
        <v>#N/A</v>
      </c>
      <c r="HM6" s="161" t="e">
        <f>INDEX(Upload_Download!$I$4:$I$1004,MATCH(HO6&amp;HM$3,Upload_Download!$O$4:$O$1004,0),1)</f>
        <v>#N/A</v>
      </c>
      <c r="HN6" s="161" t="e">
        <f>INDEX(Upload_Download!$I$4:$I$1004,MATCH(HO6&amp;HN$3,Upload_Download!$O$4:$O$1004,0),1)</f>
        <v>#N/A</v>
      </c>
      <c r="HO6" s="163" t="str">
        <f>INDEX(Draft!$AZ$3:$AZ$170,MATCH(HF6&amp;HD6,Draft!$BA$3:$BA$170,0),1)</f>
        <v>Apple</v>
      </c>
      <c r="HP6" s="114"/>
      <c r="HQ6" s="106">
        <f>HX1</f>
        <v>15</v>
      </c>
      <c r="HR6" s="106">
        <v>1</v>
      </c>
      <c r="HS6" s="106">
        <v>1</v>
      </c>
      <c r="HT6" s="107" t="str">
        <f>INDEX(Matchups!$F$4:$G$279,MATCH(HQ6&amp;"_"&amp;HR6,Matchups!$E$4:$E$279,0),1)</f>
        <v>Player4</v>
      </c>
      <c r="HU6" s="107" t="str">
        <f>INDEX(Matchups!$F$4:$G$279,MATCH(HQ6&amp;"_"&amp;HR6,Matchups!$E$4:$E$279,0),2)</f>
        <v>Player5</v>
      </c>
      <c r="HV6" s="114"/>
      <c r="HW6" s="160" t="str">
        <f>INDEX(Draft!$AZ$3:$AZ$170,MATCH(HT6&amp;HS6,Draft!$BA$3:$BA$170,0),1)</f>
        <v>Alphabet Class C</v>
      </c>
      <c r="HX6" s="161" t="e">
        <f>INDEX(Upload_Download!$I$4:$I$1004,MATCH(HW6&amp;HX$3,Upload_Download!$O$4:$O$1004,0),1)</f>
        <v>#N/A</v>
      </c>
      <c r="HY6" s="161" t="e">
        <f>INDEX(Upload_Download!$I$4:$I$1004,MATCH(HW6&amp;HY$3,Upload_Download!$O$4:$O$1004,0),1)</f>
        <v>#N/A</v>
      </c>
      <c r="HZ6" s="162" t="e">
        <f>100*(HY6/HX6-1)</f>
        <v>#N/A</v>
      </c>
      <c r="IA6" s="162" t="e">
        <f>100*(IB6/IC6-1)</f>
        <v>#N/A</v>
      </c>
      <c r="IB6" s="161" t="e">
        <f>INDEX(Upload_Download!$I$4:$I$1004,MATCH(ID6&amp;IB$3,Upload_Download!$O$4:$O$1004,0),1)</f>
        <v>#N/A</v>
      </c>
      <c r="IC6" s="161" t="e">
        <f>INDEX(Upload_Download!$I$4:$I$1004,MATCH(ID6&amp;IC$3,Upload_Download!$O$4:$O$1004,0),1)</f>
        <v>#N/A</v>
      </c>
      <c r="ID6" s="163" t="str">
        <f>INDEX(Draft!$AZ$3:$AZ$170,MATCH(HU6&amp;HS6,Draft!$BA$3:$BA$170,0),1)</f>
        <v>Tesla</v>
      </c>
      <c r="IF6" s="106">
        <f>IM1</f>
        <v>16</v>
      </c>
      <c r="IG6" s="106">
        <v>1</v>
      </c>
      <c r="IH6" s="106">
        <v>1</v>
      </c>
      <c r="II6" s="107" t="str">
        <f>INDEX(Matchups!$F$4:$G$279,MATCH(IF6&amp;"_"&amp;IG6,Matchups!$E$4:$E$279,0),1)</f>
        <v>Player4</v>
      </c>
      <c r="IJ6" s="107" t="str">
        <f>INDEX(Matchups!$F$4:$G$279,MATCH(IF6&amp;"_"&amp;IG6,Matchups!$E$4:$E$279,0),2)</f>
        <v>Player19</v>
      </c>
      <c r="IL6" s="160" t="str">
        <f>INDEX(Draft!$AZ$3:$AZ$170,MATCH(II6&amp;IH6,Draft!$BA$3:$BA$170,0),1)</f>
        <v>Alphabet Class C</v>
      </c>
      <c r="IM6" s="161" t="e">
        <f>INDEX(Upload_Download!$I$4:$I$1004,MATCH(IL6&amp;IM$3,Upload_Download!$O$4:$O$1004,0),1)</f>
        <v>#N/A</v>
      </c>
      <c r="IN6" s="161" t="e">
        <f>INDEX(Upload_Download!$I$4:$I$1004,MATCH(IL6&amp;IN$3,Upload_Download!$O$4:$O$1004,0),1)</f>
        <v>#N/A</v>
      </c>
      <c r="IO6" s="162" t="e">
        <f>100*(IN6/IM6-1)</f>
        <v>#N/A</v>
      </c>
      <c r="IP6" s="162" t="e">
        <f>100*(IQ6/IR6-1)</f>
        <v>#N/A</v>
      </c>
      <c r="IQ6" s="161" t="e">
        <f>INDEX(Upload_Download!$I$4:$I$1004,MATCH(IS6&amp;IQ$3,Upload_Download!$O$4:$O$1004,0),1)</f>
        <v>#N/A</v>
      </c>
      <c r="IR6" s="161" t="e">
        <f>INDEX(Upload_Download!$I$4:$I$1004,MATCH(IS6&amp;IR$3,Upload_Download!$O$4:$O$1004,0),1)</f>
        <v>#N/A</v>
      </c>
      <c r="IS6" s="163" t="str">
        <f>INDEX(Draft!$AZ$3:$AZ$170,MATCH(IJ6&amp;IH6,Draft!$BA$3:$BA$170,0),1)</f>
        <v>Visa</v>
      </c>
      <c r="IT6" s="114"/>
      <c r="IU6" s="106">
        <f>JB1</f>
        <v>17</v>
      </c>
      <c r="IV6" s="106">
        <v>1</v>
      </c>
      <c r="IW6" s="106">
        <v>1</v>
      </c>
      <c r="IX6" s="107" t="str">
        <f>INDEX(Matchups!$F$4:$G$279,MATCH(IU6&amp;"_"&amp;IV6,Matchups!$E$4:$E$279,0),1)</f>
        <v>Player4</v>
      </c>
      <c r="IY6" s="107" t="str">
        <f>INDEX(Matchups!$F$4:$G$279,MATCH(IU6&amp;"_"&amp;IV6,Matchups!$E$4:$E$279,0),2)</f>
        <v>Player21</v>
      </c>
      <c r="IZ6" s="114"/>
      <c r="JA6" s="160" t="str">
        <f>INDEX(Draft!$AZ$3:$AZ$170,MATCH(IX6&amp;IW6,Draft!$BA$3:$BA$170,0),1)</f>
        <v>Alphabet Class C</v>
      </c>
      <c r="JB6" s="161" t="e">
        <f>INDEX(Upload_Download!$I$4:$I$1004,MATCH(JA6&amp;JB$3,Upload_Download!$O$4:$O$1004,0),1)</f>
        <v>#N/A</v>
      </c>
      <c r="JC6" s="161" t="e">
        <f>INDEX(Upload_Download!$I$4:$I$1004,MATCH(JA6&amp;JC$3,Upload_Download!$O$4:$O$1004,0),1)</f>
        <v>#N/A</v>
      </c>
      <c r="JD6" s="162" t="e">
        <f>100*(JC6/JB6-1)</f>
        <v>#N/A</v>
      </c>
      <c r="JE6" s="162" t="e">
        <f>100*(JF6/JG6-1)</f>
        <v>#N/A</v>
      </c>
      <c r="JF6" s="161" t="e">
        <f>INDEX(Upload_Download!$I$4:$I$1004,MATCH(JH6&amp;JF$3,Upload_Download!$O$4:$O$1004,0),1)</f>
        <v>#N/A</v>
      </c>
      <c r="JG6" s="161" t="e">
        <f>INDEX(Upload_Download!$I$4:$I$1004,MATCH(JH6&amp;JG$3,Upload_Download!$O$4:$O$1004,0),1)</f>
        <v>#N/A</v>
      </c>
      <c r="JH6" s="163" t="str">
        <f>INDEX(Draft!$AZ$3:$AZ$170,MATCH(IY6&amp;IW6,Draft!$BA$3:$BA$170,0),1)</f>
        <v>Solana</v>
      </c>
      <c r="JI6" s="114"/>
      <c r="JJ6" s="106">
        <f>JQ1</f>
        <v>18</v>
      </c>
      <c r="JK6" s="106">
        <v>1</v>
      </c>
      <c r="JL6" s="106">
        <v>1</v>
      </c>
      <c r="JM6" s="107" t="str">
        <f>INDEX(Matchups!$F$4:$G$279,MATCH(JJ6&amp;"_"&amp;JK6,Matchups!$E$4:$E$279,0),1)</f>
        <v>Player4</v>
      </c>
      <c r="JN6" s="107" t="str">
        <f>INDEX(Matchups!$F$4:$G$279,MATCH(JJ6&amp;"_"&amp;JK6,Matchups!$E$4:$E$279,0),2)</f>
        <v>Player10</v>
      </c>
      <c r="JO6" s="114"/>
      <c r="JP6" s="160" t="str">
        <f>INDEX(Draft!$AZ$3:$AZ$170,MATCH(JM6&amp;JL6,Draft!$BA$3:$BA$170,0),1)</f>
        <v>Alphabet Class C</v>
      </c>
      <c r="JQ6" s="161" t="e">
        <f>INDEX(Upload_Download!$I$4:$I$1004,MATCH(JP6&amp;JQ$3,Upload_Download!$O$4:$O$1004,0),1)</f>
        <v>#N/A</v>
      </c>
      <c r="JR6" s="161" t="e">
        <f>INDEX(Upload_Download!$I$4:$I$1004,MATCH(JP6&amp;JR$3,Upload_Download!$O$4:$O$1004,0),1)</f>
        <v>#N/A</v>
      </c>
      <c r="JS6" s="162" t="e">
        <f>100*(JR6/JQ6-1)</f>
        <v>#N/A</v>
      </c>
      <c r="JT6" s="162" t="e">
        <f>100*(JU6/JV6-1)</f>
        <v>#N/A</v>
      </c>
      <c r="JU6" s="161" t="e">
        <f>INDEX(Upload_Download!$I$4:$I$1004,MATCH(JW6&amp;JU$3,Upload_Download!$O$4:$O$1004,0),1)</f>
        <v>#N/A</v>
      </c>
      <c r="JV6" s="161" t="e">
        <f>INDEX(Upload_Download!$I$4:$I$1004,MATCH(JW6&amp;JV$3,Upload_Download!$O$4:$O$1004,0),1)</f>
        <v>#N/A</v>
      </c>
      <c r="JW6" s="163" t="str">
        <f>INDEX(Draft!$AZ$3:$AZ$170,MATCH(JN6&amp;JL6,Draft!$BA$3:$BA$170,0),1)</f>
        <v>Bitcoin</v>
      </c>
      <c r="JY6" s="106">
        <f>KF1</f>
        <v>19</v>
      </c>
      <c r="JZ6" s="106">
        <v>1</v>
      </c>
      <c r="KA6" s="106">
        <v>1</v>
      </c>
      <c r="KB6" s="107" t="str">
        <f>INDEX(Matchups!$F$4:$G$279,MATCH(JY6&amp;"_"&amp;JZ6,Matchups!$E$4:$E$279,0),1)</f>
        <v>Player4</v>
      </c>
      <c r="KC6" s="107" t="str">
        <f>INDEX(Matchups!$F$4:$G$279,MATCH(JY6&amp;"_"&amp;JZ6,Matchups!$E$4:$E$279,0),2)</f>
        <v>Player7</v>
      </c>
      <c r="KE6" s="160" t="str">
        <f>INDEX(Draft!$AZ$3:$AZ$170,MATCH(KB6&amp;KA6,Draft!$BA$3:$BA$170,0),1)</f>
        <v>Alphabet Class C</v>
      </c>
      <c r="KF6" s="161" t="e">
        <f>INDEX(Upload_Download!$I$4:$I$1004,MATCH(KE6&amp;KF$3,Upload_Download!$O$4:$O$1004,0),1)</f>
        <v>#N/A</v>
      </c>
      <c r="KG6" s="161" t="e">
        <f>INDEX(Upload_Download!$I$4:$I$1004,MATCH(KE6&amp;KG$3,Upload_Download!$O$4:$O$1004,0),1)</f>
        <v>#N/A</v>
      </c>
      <c r="KH6" s="162" t="e">
        <f>100*(KG6/KF6-1)</f>
        <v>#N/A</v>
      </c>
      <c r="KI6" s="162" t="e">
        <f>100*(KJ6/KK6-1)</f>
        <v>#N/A</v>
      </c>
      <c r="KJ6" s="161" t="e">
        <f>INDEX(Upload_Download!$I$4:$I$1004,MATCH(KL6&amp;KJ$3,Upload_Download!$O$4:$O$1004,0),1)</f>
        <v>#N/A</v>
      </c>
      <c r="KK6" s="161" t="e">
        <f>INDEX(Upload_Download!$I$4:$I$1004,MATCH(KL6&amp;KK$3,Upload_Download!$O$4:$O$1004,0),1)</f>
        <v>#N/A</v>
      </c>
      <c r="KL6" s="163" t="str">
        <f>INDEX(Draft!$AZ$3:$AZ$170,MATCH(KC6&amp;KA6,Draft!$BA$3:$BA$170,0),1)</f>
        <v>Tesla</v>
      </c>
      <c r="KN6" s="106">
        <f>KU1</f>
        <v>20</v>
      </c>
      <c r="KO6" s="106">
        <v>1</v>
      </c>
      <c r="KP6" s="106">
        <v>1</v>
      </c>
      <c r="KQ6" s="107" t="str">
        <f>INDEX(Matchups!$F$4:$G$279,MATCH(KN6&amp;"_"&amp;KO6,Matchups!$E$4:$E$279,0),1)</f>
        <v>Player4</v>
      </c>
      <c r="KR6" s="107" t="str">
        <f>INDEX(Matchups!$F$4:$G$279,MATCH(KN6&amp;"_"&amp;KO6,Matchups!$E$4:$E$279,0),2)</f>
        <v>Player14</v>
      </c>
      <c r="KT6" s="160" t="str">
        <f>INDEX(Draft!$AZ$3:$AZ$170,MATCH(KQ6&amp;KP6,Draft!$BA$3:$BA$170,0),1)</f>
        <v>Alphabet Class C</v>
      </c>
      <c r="KU6" s="161" t="e">
        <f>INDEX(Upload_Download!$I$4:$I$1004,MATCH(KT6&amp;KU$3,Upload_Download!$O$4:$O$1004,0),1)</f>
        <v>#N/A</v>
      </c>
      <c r="KV6" s="161" t="e">
        <f>INDEX(Upload_Download!$I$4:$I$1004,MATCH(KT6&amp;KV$3,Upload_Download!$O$4:$O$1004,0),1)</f>
        <v>#N/A</v>
      </c>
      <c r="KW6" s="162" t="e">
        <f>100*(KV6/KU6-1)</f>
        <v>#N/A</v>
      </c>
      <c r="KX6" s="162" t="e">
        <f>100*(KY6/KZ6-1)</f>
        <v>#N/A</v>
      </c>
      <c r="KY6" s="161" t="e">
        <f>INDEX(Upload_Download!$I$4:$I$1004,MATCH(LA6&amp;KY$3,Upload_Download!$O$4:$O$1004,0),1)</f>
        <v>#N/A</v>
      </c>
      <c r="KZ6" s="161" t="e">
        <f>INDEX(Upload_Download!$I$4:$I$1004,MATCH(LA6&amp;KZ$3,Upload_Download!$O$4:$O$1004,0),1)</f>
        <v>#N/A</v>
      </c>
      <c r="LA6" s="163" t="str">
        <f>INDEX(Draft!$AZ$3:$AZ$170,MATCH(KR6&amp;KP6,Draft!$BA$3:$BA$170,0),1)</f>
        <v>Taiwanese Semiconductor</v>
      </c>
      <c r="LC6" s="106">
        <f>LJ1</f>
        <v>21</v>
      </c>
      <c r="LD6" s="106">
        <v>1</v>
      </c>
      <c r="LE6" s="106">
        <v>1</v>
      </c>
      <c r="LF6" s="107" t="str">
        <f>INDEX(Matchups!$F$4:$G$279,MATCH(LC6&amp;"_"&amp;LD6,Matchups!$E$4:$E$279,0),1)</f>
        <v>Player14</v>
      </c>
      <c r="LG6" s="107" t="str">
        <f>INDEX(Matchups!$F$4:$G$279,MATCH(LC6&amp;"_"&amp;LD6,Matchups!$E$4:$E$279,0),2)</f>
        <v>Player5</v>
      </c>
      <c r="LI6" s="160" t="str">
        <f>INDEX(Draft!$AZ$3:$AZ$170,MATCH(LF6&amp;LE6,Draft!$BA$3:$BA$170,0),1)</f>
        <v>Taiwanese Semiconductor</v>
      </c>
      <c r="LJ6" s="161" t="e">
        <f>INDEX(Upload_Download!$I$4:$I$1004,MATCH(LI6&amp;LJ$3,Upload_Download!$O$4:$O$1004,0),1)</f>
        <v>#N/A</v>
      </c>
      <c r="LK6" s="161" t="e">
        <f>INDEX(Upload_Download!$I$4:$I$1004,MATCH(LI6&amp;LK$3,Upload_Download!$O$4:$O$1004,0),1)</f>
        <v>#N/A</v>
      </c>
      <c r="LL6" s="162" t="e">
        <f>100*(LK6/LJ6-1)</f>
        <v>#N/A</v>
      </c>
      <c r="LM6" s="162" t="e">
        <f>100*(LN6/LO6-1)</f>
        <v>#N/A</v>
      </c>
      <c r="LN6" s="161" t="e">
        <f>INDEX(Upload_Download!$I$4:$I$1004,MATCH(LP6&amp;LN$3,Upload_Download!$O$4:$O$1004,0),1)</f>
        <v>#N/A</v>
      </c>
      <c r="LO6" s="161" t="e">
        <f>INDEX(Upload_Download!$I$4:$I$1004,MATCH(LP6&amp;LO$3,Upload_Download!$O$4:$O$1004,0),1)</f>
        <v>#N/A</v>
      </c>
      <c r="LP6" s="163" t="str">
        <f>INDEX(Draft!$AZ$3:$AZ$170,MATCH(LG6&amp;LE6,Draft!$BA$3:$BA$170,0),1)</f>
        <v>Tesla</v>
      </c>
      <c r="LR6" s="106">
        <f>LY1</f>
        <v>22</v>
      </c>
      <c r="LS6" s="106">
        <v>1</v>
      </c>
      <c r="LT6" s="106">
        <v>1</v>
      </c>
      <c r="LU6" s="107" t="str">
        <f>INDEX(Matchups!$F$4:$G$279,MATCH(LR6&amp;"_"&amp;LS6,Matchups!$E$4:$E$279,0),1)</f>
        <v>Player4</v>
      </c>
      <c r="LV6" s="107" t="str">
        <f>INDEX(Matchups!$F$4:$G$279,MATCH(LR6&amp;"_"&amp;LS6,Matchups!$E$4:$E$279,0),2)</f>
        <v>Player12</v>
      </c>
      <c r="LX6" s="160" t="str">
        <f>INDEX(Draft!$AZ$3:$AZ$170,MATCH(LU6&amp;LT6,Draft!$BA$3:$BA$170,0),1)</f>
        <v>Alphabet Class C</v>
      </c>
      <c r="LY6" s="161" t="e">
        <f>INDEX(Upload_Download!$I$4:$I$1004,MATCH(LX6&amp;LY$3,Upload_Download!$O$4:$O$1004,0),1)</f>
        <v>#N/A</v>
      </c>
      <c r="LZ6" s="161" t="e">
        <f>INDEX(Upload_Download!$I$4:$I$1004,MATCH(LX6&amp;LZ$3,Upload_Download!$O$4:$O$1004,0),1)</f>
        <v>#N/A</v>
      </c>
      <c r="MA6" s="162" t="e">
        <f>100*(LZ6/LY6-1)</f>
        <v>#N/A</v>
      </c>
      <c r="MB6" s="162" t="e">
        <f>100*(MC6/MD6-1)</f>
        <v>#N/A</v>
      </c>
      <c r="MC6" s="161" t="e">
        <f>INDEX(Upload_Download!$I$4:$I$1004,MATCH(ME6&amp;MC$3,Upload_Download!$O$4:$O$1004,0),1)</f>
        <v>#N/A</v>
      </c>
      <c r="MD6" s="161" t="e">
        <f>INDEX(Upload_Download!$I$4:$I$1004,MATCH(ME6&amp;MD$3,Upload_Download!$O$4:$O$1004,0),1)</f>
        <v>#N/A</v>
      </c>
      <c r="ME6" s="163" t="str">
        <f>INDEX(Draft!$AZ$3:$AZ$170,MATCH(LV6&amp;LT6,Draft!$BA$3:$BA$170,0),1)</f>
        <v>Tesla</v>
      </c>
      <c r="MG6" s="106">
        <f>MN1</f>
        <v>23</v>
      </c>
      <c r="MH6" s="106">
        <v>1</v>
      </c>
      <c r="MI6" s="106">
        <v>1</v>
      </c>
      <c r="MJ6" s="107" t="str">
        <f>INDEX(Matchups!$F$4:$G$279,MATCH(MG6&amp;"_"&amp;MH6,Matchups!$E$4:$E$279,0),1)</f>
        <v>Player4</v>
      </c>
      <c r="MK6" s="107" t="str">
        <f>INDEX(Matchups!$F$4:$G$279,MATCH(MG6&amp;"_"&amp;MH6,Matchups!$E$4:$E$279,0),2)</f>
        <v>Player11</v>
      </c>
      <c r="MM6" s="160" t="str">
        <f>INDEX(Draft!$AZ$3:$AZ$170,MATCH(MJ6&amp;MI6,Draft!$BA$3:$BA$170,0),1)</f>
        <v>Alphabet Class C</v>
      </c>
      <c r="MN6" s="161" t="e">
        <f>INDEX(Upload_Download!$I$4:$I$1004,MATCH(MM6&amp;MN$3,Upload_Download!$O$4:$O$1004,0),1)</f>
        <v>#N/A</v>
      </c>
      <c r="MO6" s="161" t="e">
        <f>INDEX(Upload_Download!$I$4:$I$1004,MATCH(MM6&amp;MO$3,Upload_Download!$O$4:$O$1004,0),1)</f>
        <v>#N/A</v>
      </c>
      <c r="MP6" s="162" t="e">
        <f>100*(MO6/MN6-1)</f>
        <v>#N/A</v>
      </c>
      <c r="MQ6" s="162" t="e">
        <f>100*(MR6/MS6-1)</f>
        <v>#N/A</v>
      </c>
      <c r="MR6" s="161" t="e">
        <f>INDEX(Upload_Download!$I$4:$I$1004,MATCH(MT6&amp;MR$3,Upload_Download!$O$4:$O$1004,0),1)</f>
        <v>#N/A</v>
      </c>
      <c r="MS6" s="161" t="e">
        <f>INDEX(Upload_Download!$I$4:$I$1004,MATCH(MT6&amp;MS$3,Upload_Download!$O$4:$O$1004,0),1)</f>
        <v>#N/A</v>
      </c>
      <c r="MT6" s="163" t="str">
        <f>INDEX(Draft!$AZ$3:$AZ$170,MATCH(MK6&amp;MI6,Draft!$BA$3:$BA$170,0),1)</f>
        <v>Cardano</v>
      </c>
    </row>
    <row r="7" spans="2:358" ht="17">
      <c r="B7" s="184">
        <v>44564</v>
      </c>
      <c r="C7" s="183">
        <v>1</v>
      </c>
      <c r="D7" s="183">
        <f t="shared" si="3"/>
        <v>4</v>
      </c>
      <c r="E7" s="183" t="str">
        <f t="shared" si="0"/>
        <v>1_4</v>
      </c>
      <c r="F7" s="174" t="str">
        <f t="shared" si="1"/>
        <v>Player18</v>
      </c>
      <c r="G7" s="174" t="str">
        <f t="shared" si="2"/>
        <v>Player9</v>
      </c>
      <c r="I7" s="174" t="str">
        <f>J7&amp;"_"&amp;COUNTIF(J$4:J7,J7)</f>
        <v>1_4</v>
      </c>
      <c r="J7" s="185">
        <v>1</v>
      </c>
      <c r="K7" s="185" t="s">
        <v>2671</v>
      </c>
      <c r="L7" s="186" t="s">
        <v>1027</v>
      </c>
      <c r="M7" s="185" t="s">
        <v>2662</v>
      </c>
      <c r="O7" s="106">
        <f>O6</f>
        <v>1</v>
      </c>
      <c r="P7" s="106">
        <v>1</v>
      </c>
      <c r="Q7" s="106">
        <v>2</v>
      </c>
      <c r="R7" s="107" t="str">
        <f>INDEX(Matchups!$F$4:$G$279,MATCH(O7&amp;"_"&amp;P7,Matchups!$E$4:$E$279,0),1)</f>
        <v>Player4</v>
      </c>
      <c r="S7" s="107" t="str">
        <f>INDEX(Matchups!$F$4:$G$279,MATCH(O7&amp;"_"&amp;P7,Matchups!$E$4:$E$279,0),2)</f>
        <v>Player15</v>
      </c>
      <c r="T7" s="43"/>
      <c r="U7" s="160" t="str">
        <f>INDEX(Draft!$AZ$3:$AZ$170,MATCH(R7&amp;Q7,Draft!$BA$3:$BA$170,0),1)</f>
        <v>Binance Coin</v>
      </c>
      <c r="V7" s="161">
        <f>INDEX(Upload_Download!$I$4:$I$1004,MATCH(U7&amp;V$3,Upload_Download!$O$4:$O$1004,0),1)</f>
        <v>419.54556274414062</v>
      </c>
      <c r="W7" s="161">
        <f>INDEX(Upload_Download!$I$4:$I$1004,MATCH(U7&amp;W$3,Upload_Download!$O$4:$O$1004,0),1)</f>
        <v>398.88677978515619</v>
      </c>
      <c r="X7" s="162">
        <f t="shared" ref="X7" si="4">100*(W7/V7-1)</f>
        <v>-4.9240856759062313</v>
      </c>
      <c r="Y7" s="162">
        <f>100*(Z7/AA7-1)</f>
        <v>-6.8578615021806062</v>
      </c>
      <c r="Z7" s="161">
        <f>INDEX(Upload_Download!$I$4:$I$1004,MATCH(AB7&amp;Z$3,Upload_Download!$O$4:$O$1004,0),1)</f>
        <v>860</v>
      </c>
      <c r="AA7" s="161">
        <f>INDEX(Upload_Download!$I$4:$I$1004,MATCH(AB7&amp;AA$3,Upload_Download!$O$4:$O$1004,0),1)</f>
        <v>923.32000732421875</v>
      </c>
      <c r="AB7" s="163" t="str">
        <f>INDEX(Draft!$AZ$3:$AZ$170,MATCH(S7&amp;Q7,Draft!$BA$3:$BA$170,0),1)</f>
        <v>Tesla</v>
      </c>
      <c r="AD7" s="106">
        <f>AD6</f>
        <v>2</v>
      </c>
      <c r="AE7" s="106">
        <v>1</v>
      </c>
      <c r="AF7" s="106">
        <v>2</v>
      </c>
      <c r="AG7" s="107" t="str">
        <f>INDEX(Matchups!$F$4:$G$279,MATCH(AD7&amp;"_"&amp;AE7,Matchups!$E$4:$E$279,0),1)</f>
        <v>Player4</v>
      </c>
      <c r="AH7" s="107" t="str">
        <f>INDEX(Matchups!$F$4:$G$279,MATCH(AD7&amp;"_"&amp;AE7,Matchups!$E$4:$E$279,0),2)</f>
        <v>Player24</v>
      </c>
      <c r="AJ7" s="160" t="str">
        <f>INDEX(Draft!$AZ$3:$AZ$170,MATCH(AG7&amp;AF7,Draft!$BA$3:$BA$170,0),1)</f>
        <v>Binance Coin</v>
      </c>
      <c r="AK7" s="161">
        <f>INDEX(Upload_Download!$I$4:$I$1004,MATCH(AJ7&amp;AK$3,Upload_Download!$O$4:$O$1004,0),1)</f>
        <v>398.88677978515619</v>
      </c>
      <c r="AL7" s="161">
        <f>INDEX(Upload_Download!$I$4:$I$1004,MATCH(AJ7&amp;AL$3,Upload_Download!$O$4:$O$1004,0),1)</f>
        <v>380.825927734375</v>
      </c>
      <c r="AM7" s="162">
        <f t="shared" ref="AM7:AM11" si="5">100*(AL7/AK7-1)</f>
        <v>-4.5278141482926415</v>
      </c>
      <c r="AN7" s="162">
        <f>100*(AO7/AP7-1)</f>
        <v>-2.8890528017925132</v>
      </c>
      <c r="AO7" s="161">
        <f>INDEX(Upload_Download!$I$4:$I$1004,MATCH(AQ7&amp;AO$3,Upload_Download!$O$4:$O$1004,0),1)</f>
        <v>2608.06005859375</v>
      </c>
      <c r="AP7" s="161">
        <f>INDEX(Upload_Download!$I$4:$I$1004,MATCH(AQ7&amp;AP$3,Upload_Download!$O$4:$O$1004,0),1)</f>
        <v>2685.64990234375</v>
      </c>
      <c r="AQ7" s="163" t="str">
        <f>INDEX(Draft!$AZ$3:$AZ$170,MATCH(AH7&amp;AF7,Draft!$BA$3:$BA$170,0),1)</f>
        <v>Alphabet Class A</v>
      </c>
      <c r="AS7" s="106">
        <f>AS6</f>
        <v>3</v>
      </c>
      <c r="AT7" s="106">
        <v>1</v>
      </c>
      <c r="AU7" s="106">
        <v>2</v>
      </c>
      <c r="AV7" s="107" t="str">
        <f>INDEX(Matchups!$F$4:$G$279,MATCH(AS7&amp;"_"&amp;AT7,Matchups!$E$4:$E$279,0),1)</f>
        <v>Player4</v>
      </c>
      <c r="AW7" s="107" t="str">
        <f>INDEX(Matchups!$F$4:$G$279,MATCH(AS7&amp;"_"&amp;AT7,Matchups!$E$4:$E$279,0),2)</f>
        <v>Player22</v>
      </c>
      <c r="AY7" s="160" t="str">
        <f>INDEX(Draft!$AZ$3:$AZ$170,MATCH(AV7&amp;AU7,Draft!$BA$3:$BA$170,0),1)</f>
        <v>Binance Coin</v>
      </c>
      <c r="AZ7" s="161">
        <f>INDEX(Upload_Download!$I$4:$I$1004,MATCH(AY7&amp;AZ$3,Upload_Download!$O$4:$O$1004,0),1)</f>
        <v>380.825927734375</v>
      </c>
      <c r="BA7" s="161">
        <f>INDEX(Upload_Download!$I$4:$I$1004,MATCH(AY7&amp;BA$3,Upload_Download!$O$4:$O$1004,0),1)</f>
        <v>360.53103637695312</v>
      </c>
      <c r="BB7" s="162">
        <f t="shared" ref="BB7:BB11" si="6">100*(BA7/AZ7-1)</f>
        <v>-5.329177947037655</v>
      </c>
      <c r="BC7" s="162">
        <f>100*(BD7/BE7-1)</f>
        <v>-2.5294770704946457</v>
      </c>
      <c r="BD7" s="161">
        <f>INDEX(Upload_Download!$I$4:$I$1004,MATCH(BF7&amp;BD$3,Upload_Download!$O$4:$O$1004,0),1)</f>
        <v>199.2200012207031</v>
      </c>
      <c r="BE7" s="161">
        <f>INDEX(Upload_Download!$I$4:$I$1004,MATCH(BF7&amp;BE$3,Upload_Download!$O$4:$O$1004,0),1)</f>
        <v>204.38999938964841</v>
      </c>
      <c r="BF7" s="163" t="str">
        <f>INDEX(Draft!$AZ$3:$AZ$170,MATCH(AW7&amp;AU7,Draft!$BA$3:$BA$170,0),1)</f>
        <v>Target</v>
      </c>
      <c r="BH7" s="106">
        <f>BH6</f>
        <v>4</v>
      </c>
      <c r="BI7" s="106">
        <v>1</v>
      </c>
      <c r="BJ7" s="106">
        <v>2</v>
      </c>
      <c r="BK7" s="107" t="str">
        <f>INDEX(Matchups!$F$4:$G$279,MATCH(BH7&amp;"_"&amp;BI7,Matchups!$E$4:$E$279,0),1)</f>
        <v>Player4</v>
      </c>
      <c r="BL7" s="107" t="str">
        <f>INDEX(Matchups!$F$4:$G$279,MATCH(BH7&amp;"_"&amp;BI7,Matchups!$E$4:$E$279,0),2)</f>
        <v>Player18</v>
      </c>
      <c r="BN7" s="160" t="str">
        <f>INDEX(Draft!$AZ$3:$AZ$170,MATCH(BK7&amp;BJ7,Draft!$BA$3:$BA$170,0),1)</f>
        <v>Binance Coin</v>
      </c>
      <c r="BO7" s="161">
        <f>INDEX(Upload_Download!$I$4:$I$1004,MATCH(BN7&amp;BO$3,Upload_Download!$O$4:$O$1004,0),1)</f>
        <v>360.53103637695312</v>
      </c>
      <c r="BP7" s="161" t="e">
        <f>INDEX(Upload_Download!$I$4:$I$1004,MATCH(BN7&amp;BP$3,Upload_Download!$O$4:$O$1004,0),1)</f>
        <v>#N/A</v>
      </c>
      <c r="BQ7" s="162" t="e">
        <f t="shared" ref="BQ7:BQ11" si="7">100*(BP7/BO7-1)</f>
        <v>#N/A</v>
      </c>
      <c r="BR7" s="162" t="e">
        <f>100*(BS7/BT7-1)</f>
        <v>#N/A</v>
      </c>
      <c r="BS7" s="161" t="e">
        <f>INDEX(Upload_Download!$I$4:$I$1004,MATCH(BU7&amp;BS$3,Upload_Download!$O$4:$O$1004,0),1)</f>
        <v>#N/A</v>
      </c>
      <c r="BT7" s="161">
        <f>INDEX(Upload_Download!$I$4:$I$1004,MATCH(BU7&amp;BT$3,Upload_Download!$O$4:$O$1004,0),1)</f>
        <v>241.57000732421881</v>
      </c>
      <c r="BU7" s="163" t="str">
        <f>INDEX(Draft!$AZ$3:$AZ$170,MATCH(BL7&amp;BJ7,Draft!$BA$3:$BA$170,0),1)</f>
        <v>NVDIA</v>
      </c>
      <c r="BV7" s="114"/>
      <c r="BW7" s="106">
        <f>BW6</f>
        <v>5</v>
      </c>
      <c r="BX7" s="106">
        <v>1</v>
      </c>
      <c r="BY7" s="106">
        <v>2</v>
      </c>
      <c r="BZ7" s="107" t="str">
        <f>INDEX(Matchups!$F$4:$G$279,MATCH(BW7&amp;"_"&amp;BX7,Matchups!$E$4:$E$279,0),1)</f>
        <v>Player4</v>
      </c>
      <c r="CA7" s="107" t="str">
        <f>INDEX(Matchups!$F$4:$G$279,MATCH(BW7&amp;"_"&amp;BX7,Matchups!$E$4:$E$279,0),2)</f>
        <v>Player1</v>
      </c>
      <c r="CB7" s="114"/>
      <c r="CC7" s="160" t="str">
        <f>INDEX(Draft!$AZ$3:$AZ$170,MATCH(BZ7&amp;BY7,Draft!$BA$3:$BA$170,0),1)</f>
        <v>Binance Coin</v>
      </c>
      <c r="CD7" s="161" t="e">
        <f>INDEX(Upload_Download!$I$4:$I$1004,MATCH(CC7&amp;CD$3,Upload_Download!$O$4:$O$1004,0),1)</f>
        <v>#N/A</v>
      </c>
      <c r="CE7" s="161" t="e">
        <f>INDEX(Upload_Download!$I$4:$I$1004,MATCH(CC7&amp;CE$3,Upload_Download!$O$4:$O$1004,0),1)</f>
        <v>#N/A</v>
      </c>
      <c r="CF7" s="162" t="e">
        <f t="shared" ref="CF7:CF11" si="8">100*(CE7/CD7-1)</f>
        <v>#N/A</v>
      </c>
      <c r="CG7" s="162" t="e">
        <f>100*(CH7/CI7-1)</f>
        <v>#N/A</v>
      </c>
      <c r="CH7" s="161" t="e">
        <f>INDEX(Upload_Download!$I$4:$I$1004,MATCH(CJ7&amp;CH$3,Upload_Download!$O$4:$O$1004,0),1)</f>
        <v>#N/A</v>
      </c>
      <c r="CI7" s="161" t="e">
        <f>INDEX(Upload_Download!$I$4:$I$1004,MATCH(CJ7&amp;CI$3,Upload_Download!$O$4:$O$1004,0),1)</f>
        <v>#N/A</v>
      </c>
      <c r="CJ7" s="163" t="str">
        <f>INDEX(Draft!$AZ$3:$AZ$170,MATCH(CA7&amp;BY7,Draft!$BA$3:$BA$170,0),1)</f>
        <v>Ethereum</v>
      </c>
      <c r="CK7" s="114"/>
      <c r="CL7" s="106">
        <f>CL6</f>
        <v>6</v>
      </c>
      <c r="CM7" s="106">
        <v>1</v>
      </c>
      <c r="CN7" s="106">
        <v>2</v>
      </c>
      <c r="CO7" s="107" t="str">
        <f>INDEX(Matchups!$F$4:$G$279,MATCH(CL7&amp;"_"&amp;CM7,Matchups!$E$4:$E$279,0),1)</f>
        <v>Player4</v>
      </c>
      <c r="CP7" s="107" t="str">
        <f>INDEX(Matchups!$F$4:$G$279,MATCH(CL7&amp;"_"&amp;CM7,Matchups!$E$4:$E$279,0),2)</f>
        <v>Player2</v>
      </c>
      <c r="CQ7" s="114"/>
      <c r="CR7" s="160" t="str">
        <f>INDEX(Draft!$AZ$3:$AZ$170,MATCH(CO7&amp;CN7,Draft!$BA$3:$BA$170,0),1)</f>
        <v>Binance Coin</v>
      </c>
      <c r="CS7" s="161" t="e">
        <f>INDEX(Upload_Download!$I$4:$I$1004,MATCH(CR7&amp;CS$3,Upload_Download!$O$4:$O$1004,0),1)</f>
        <v>#N/A</v>
      </c>
      <c r="CT7" s="161" t="e">
        <f>INDEX(Upload_Download!$I$4:$I$1004,MATCH(CR7&amp;CT$3,Upload_Download!$O$4:$O$1004,0),1)</f>
        <v>#N/A</v>
      </c>
      <c r="CU7" s="162" t="e">
        <f t="shared" ref="CU7:CU11" si="9">100*(CT7/CS7-1)</f>
        <v>#N/A</v>
      </c>
      <c r="CV7" s="162" t="e">
        <f>100*(CW7/CX7-1)</f>
        <v>#N/A</v>
      </c>
      <c r="CW7" s="161" t="e">
        <f>INDEX(Upload_Download!$I$4:$I$1004,MATCH(CY7&amp;CW$3,Upload_Download!$O$4:$O$1004,0),1)</f>
        <v>#N/A</v>
      </c>
      <c r="CX7" s="161" t="e">
        <f>INDEX(Upload_Download!$I$4:$I$1004,MATCH(CY7&amp;CX$3,Upload_Download!$O$4:$O$1004,0),1)</f>
        <v>#N/A</v>
      </c>
      <c r="CY7" s="163" t="str">
        <f>INDEX(Draft!$AZ$3:$AZ$170,MATCH(CP7&amp;CN7,Draft!$BA$3:$BA$170,0),1)</f>
        <v>UNUS SED LEO</v>
      </c>
      <c r="DA7" s="106">
        <f>DA6</f>
        <v>7</v>
      </c>
      <c r="DB7" s="106">
        <v>1</v>
      </c>
      <c r="DC7" s="106">
        <v>2</v>
      </c>
      <c r="DD7" s="107" t="str">
        <f>INDEX(Matchups!$F$4:$G$279,MATCH(DA7&amp;"_"&amp;DB7,Matchups!$E$4:$E$279,0),1)</f>
        <v>Player4</v>
      </c>
      <c r="DE7" s="107" t="str">
        <f>INDEX(Matchups!$F$4:$G$279,MATCH(DA7&amp;"_"&amp;DB7,Matchups!$E$4:$E$279,0),2)</f>
        <v>Player23</v>
      </c>
      <c r="DG7" s="160" t="str">
        <f>INDEX(Draft!$AZ$3:$AZ$170,MATCH(DD7&amp;DC7,Draft!$BA$3:$BA$170,0),1)</f>
        <v>Binance Coin</v>
      </c>
      <c r="DH7" s="161" t="e">
        <f>INDEX(Upload_Download!$I$4:$I$1004,MATCH(DG7&amp;DH$3,Upload_Download!$O$4:$O$1004,0),1)</f>
        <v>#N/A</v>
      </c>
      <c r="DI7" s="161" t="e">
        <f>INDEX(Upload_Download!$I$4:$I$1004,MATCH(DG7&amp;DI$3,Upload_Download!$O$4:$O$1004,0),1)</f>
        <v>#N/A</v>
      </c>
      <c r="DJ7" s="162" t="e">
        <f t="shared" ref="DJ7:DJ11" si="10">100*(DI7/DH7-1)</f>
        <v>#N/A</v>
      </c>
      <c r="DK7" s="162" t="e">
        <f>100*(DL7/DM7-1)</f>
        <v>#N/A</v>
      </c>
      <c r="DL7" s="161" t="e">
        <f>INDEX(Upload_Download!$I$4:$I$1004,MATCH(DN7&amp;DL$3,Upload_Download!$O$4:$O$1004,0),1)</f>
        <v>#N/A</v>
      </c>
      <c r="DM7" s="161" t="e">
        <f>INDEX(Upload_Download!$I$4:$I$1004,MATCH(DN7&amp;DM$3,Upload_Download!$O$4:$O$1004,0),1)</f>
        <v>#N/A</v>
      </c>
      <c r="DN7" s="163" t="str">
        <f>INDEX(Draft!$AZ$3:$AZ$170,MATCH(DE7&amp;DC7,Draft!$BA$3:$BA$170,0),1)</f>
        <v>Polkadot</v>
      </c>
      <c r="DO7" s="114"/>
      <c r="DP7" s="106">
        <f>DP6</f>
        <v>8</v>
      </c>
      <c r="DQ7" s="106">
        <v>1</v>
      </c>
      <c r="DR7" s="106">
        <v>2</v>
      </c>
      <c r="DS7" s="107" t="str">
        <f>INDEX(Matchups!$F$4:$G$279,MATCH(DP7&amp;"_"&amp;DQ7,Matchups!$E$4:$E$279,0),1)</f>
        <v>Player4</v>
      </c>
      <c r="DT7" s="107" t="str">
        <f>INDEX(Matchups!$F$4:$G$279,MATCH(DP7&amp;"_"&amp;DQ7,Matchups!$E$4:$E$279,0),2)</f>
        <v>Player8</v>
      </c>
      <c r="DU7" s="114"/>
      <c r="DV7" s="160" t="str">
        <f>INDEX(Draft!$AZ$3:$AZ$170,MATCH(DS7&amp;DR7,Draft!$BA$3:$BA$170,0),1)</f>
        <v>Binance Coin</v>
      </c>
      <c r="DW7" s="161" t="e">
        <f>INDEX(Upload_Download!$I$4:$I$1004,MATCH(DV7&amp;DW$3,Upload_Download!$O$4:$O$1004,0),1)</f>
        <v>#N/A</v>
      </c>
      <c r="DX7" s="161" t="e">
        <f>INDEX(Upload_Download!$I$4:$I$1004,MATCH(DV7&amp;DX$3,Upload_Download!$O$4:$O$1004,0),1)</f>
        <v>#N/A</v>
      </c>
      <c r="DY7" s="162" t="e">
        <f t="shared" ref="DY7:DY11" si="11">100*(DX7/DW7-1)</f>
        <v>#N/A</v>
      </c>
      <c r="DZ7" s="162" t="e">
        <f>100*(EA7/EB7-1)</f>
        <v>#N/A</v>
      </c>
      <c r="EA7" s="161" t="e">
        <f>INDEX(Upload_Download!$I$4:$I$1004,MATCH(EC7&amp;EA$3,Upload_Download!$O$4:$O$1004,0),1)</f>
        <v>#N/A</v>
      </c>
      <c r="EB7" s="161" t="e">
        <f>INDEX(Upload_Download!$I$4:$I$1004,MATCH(EC7&amp;EB$3,Upload_Download!$O$4:$O$1004,0),1)</f>
        <v>#N/A</v>
      </c>
      <c r="EC7" s="163" t="str">
        <f>INDEX(Draft!$AZ$3:$AZ$170,MATCH(DT7&amp;DR7,Draft!$BA$3:$BA$170,0),1)</f>
        <v>Cardano</v>
      </c>
      <c r="ED7" s="114"/>
      <c r="EE7" s="106">
        <f>EE6</f>
        <v>9</v>
      </c>
      <c r="EF7" s="106">
        <v>1</v>
      </c>
      <c r="EG7" s="106">
        <v>2</v>
      </c>
      <c r="EH7" s="107" t="str">
        <f>INDEX(Matchups!$F$4:$G$279,MATCH(EE7&amp;"_"&amp;EF7,Matchups!$E$4:$E$279,0),1)</f>
        <v>Player4</v>
      </c>
      <c r="EI7" s="107" t="str">
        <f>INDEX(Matchups!$F$4:$G$279,MATCH(EE7&amp;"_"&amp;EF7,Matchups!$E$4:$E$279,0),2)</f>
        <v>Player3</v>
      </c>
      <c r="EJ7" s="114"/>
      <c r="EK7" s="160" t="str">
        <f>INDEX(Draft!$AZ$3:$AZ$170,MATCH(EH7&amp;EG7,Draft!$BA$3:$BA$170,0),1)</f>
        <v>Binance Coin</v>
      </c>
      <c r="EL7" s="161" t="e">
        <f>INDEX(Upload_Download!$I$4:$I$1004,MATCH(EK7&amp;EL$3,Upload_Download!$O$4:$O$1004,0),1)</f>
        <v>#N/A</v>
      </c>
      <c r="EM7" s="161" t="e">
        <f>INDEX(Upload_Download!$I$4:$I$1004,MATCH(EK7&amp;EM$3,Upload_Download!$O$4:$O$1004,0),1)</f>
        <v>#N/A</v>
      </c>
      <c r="EN7" s="162" t="e">
        <f t="shared" ref="EN7:EN11" si="12">100*(EM7/EL7-1)</f>
        <v>#N/A</v>
      </c>
      <c r="EO7" s="162" t="e">
        <f>100*(EP7/EQ7-1)</f>
        <v>#N/A</v>
      </c>
      <c r="EP7" s="161" t="e">
        <f>INDEX(Upload_Download!$I$4:$I$1004,MATCH(ER7&amp;EP$3,Upload_Download!$O$4:$O$1004,0),1)</f>
        <v>#N/A</v>
      </c>
      <c r="EQ7" s="161" t="e">
        <f>INDEX(Upload_Download!$I$4:$I$1004,MATCH(ER7&amp;EQ$3,Upload_Download!$O$4:$O$1004,0),1)</f>
        <v>#N/A</v>
      </c>
      <c r="ER7" s="163" t="str">
        <f>INDEX(Draft!$AZ$3:$AZ$170,MATCH(EI7&amp;EG7,Draft!$BA$3:$BA$170,0),1)</f>
        <v>Ford Motor Company</v>
      </c>
      <c r="ET7" s="106">
        <f>ET6</f>
        <v>10</v>
      </c>
      <c r="EU7" s="106">
        <v>1</v>
      </c>
      <c r="EV7" s="106">
        <v>2</v>
      </c>
      <c r="EW7" s="107" t="str">
        <f>INDEX(Matchups!$F$4:$G$279,MATCH(ET7&amp;"_"&amp;EU7,Matchups!$E$4:$E$279,0),1)</f>
        <v>Player4</v>
      </c>
      <c r="EX7" s="107" t="str">
        <f>INDEX(Matchups!$F$4:$G$279,MATCH(ET7&amp;"_"&amp;EU7,Matchups!$E$4:$E$279,0),2)</f>
        <v>Player6</v>
      </c>
      <c r="EZ7" s="160" t="str">
        <f>INDEX(Draft!$AZ$3:$AZ$170,MATCH(EW7&amp;EV7,Draft!$BA$3:$BA$170,0),1)</f>
        <v>Binance Coin</v>
      </c>
      <c r="FA7" s="161" t="e">
        <f>INDEX(Upload_Download!$I$4:$I$1004,MATCH(EZ7&amp;FA$3,Upload_Download!$O$4:$O$1004,0),1)</f>
        <v>#N/A</v>
      </c>
      <c r="FB7" s="161" t="e">
        <f>INDEX(Upload_Download!$I$4:$I$1004,MATCH(EZ7&amp;FB$3,Upload_Download!$O$4:$O$1004,0),1)</f>
        <v>#N/A</v>
      </c>
      <c r="FC7" s="162" t="e">
        <f t="shared" ref="FC7:FC11" si="13">100*(FB7/FA7-1)</f>
        <v>#N/A</v>
      </c>
      <c r="FD7" s="162" t="e">
        <f>100*(FE7/FF7-1)</f>
        <v>#N/A</v>
      </c>
      <c r="FE7" s="161" t="e">
        <f>INDEX(Upload_Download!$I$4:$I$1004,MATCH(FG7&amp;FE$3,Upload_Download!$O$4:$O$1004,0),1)</f>
        <v>#N/A</v>
      </c>
      <c r="FF7" s="161" t="e">
        <f>INDEX(Upload_Download!$I$4:$I$1004,MATCH(FG7&amp;FF$3,Upload_Download!$O$4:$O$1004,0),1)</f>
        <v>#N/A</v>
      </c>
      <c r="FG7" s="163" t="str">
        <f>INDEX(Draft!$AZ$3:$AZ$170,MATCH(EX7&amp;EV7,Draft!$BA$3:$BA$170,0),1)</f>
        <v>Goldman Sachs</v>
      </c>
      <c r="FH7" s="114"/>
      <c r="FI7" s="106">
        <f>FI6</f>
        <v>11</v>
      </c>
      <c r="FJ7" s="106">
        <v>1</v>
      </c>
      <c r="FK7" s="106">
        <v>2</v>
      </c>
      <c r="FL7" s="107" t="str">
        <f>INDEX(Matchups!$F$4:$G$279,MATCH(FI7&amp;"_"&amp;FJ7,Matchups!$E$4:$E$279,0),1)</f>
        <v>Player4</v>
      </c>
      <c r="FM7" s="107" t="str">
        <f>INDEX(Matchups!$F$4:$G$279,MATCH(FI7&amp;"_"&amp;FJ7,Matchups!$E$4:$E$279,0),2)</f>
        <v>Player16</v>
      </c>
      <c r="FN7" s="114"/>
      <c r="FO7" s="160" t="str">
        <f>INDEX(Draft!$AZ$3:$AZ$170,MATCH(FL7&amp;FK7,Draft!$BA$3:$BA$170,0),1)</f>
        <v>Binance Coin</v>
      </c>
      <c r="FP7" s="161" t="e">
        <f>INDEX(Upload_Download!$I$4:$I$1004,MATCH(FO7&amp;FP$3,Upload_Download!$O$4:$O$1004,0),1)</f>
        <v>#N/A</v>
      </c>
      <c r="FQ7" s="161" t="e">
        <f>INDEX(Upload_Download!$I$4:$I$1004,MATCH(FO7&amp;FQ$3,Upload_Download!$O$4:$O$1004,0),1)</f>
        <v>#N/A</v>
      </c>
      <c r="FR7" s="162" t="e">
        <f t="shared" ref="FR7:FR11" si="14">100*(FQ7/FP7-1)</f>
        <v>#N/A</v>
      </c>
      <c r="FS7" s="162" t="e">
        <f>100*(FT7/FU7-1)</f>
        <v>#N/A</v>
      </c>
      <c r="FT7" s="161" t="e">
        <f>INDEX(Upload_Download!$I$4:$I$1004,MATCH(FV7&amp;FT$3,Upload_Download!$O$4:$O$1004,0),1)</f>
        <v>#N/A</v>
      </c>
      <c r="FU7" s="161" t="e">
        <f>INDEX(Upload_Download!$I$4:$I$1004,MATCH(FV7&amp;FU$3,Upload_Download!$O$4:$O$1004,0),1)</f>
        <v>#N/A</v>
      </c>
      <c r="FV7" s="163" t="str">
        <f>INDEX(Draft!$AZ$3:$AZ$170,MATCH(FM7&amp;FK7,Draft!$BA$3:$BA$170,0),1)</f>
        <v>Microsoft</v>
      </c>
      <c r="FW7" s="114"/>
      <c r="FX7" s="106">
        <f>FX6</f>
        <v>12</v>
      </c>
      <c r="FY7" s="106">
        <v>1</v>
      </c>
      <c r="FZ7" s="106">
        <v>2</v>
      </c>
      <c r="GA7" s="107" t="str">
        <f>INDEX(Matchups!$F$4:$G$279,MATCH(FX7&amp;"_"&amp;FY7,Matchups!$E$4:$E$279,0),1)</f>
        <v>Player4</v>
      </c>
      <c r="GB7" s="107" t="str">
        <f>INDEX(Matchups!$F$4:$G$279,MATCH(FX7&amp;"_"&amp;FY7,Matchups!$E$4:$E$279,0),2)</f>
        <v>Player13</v>
      </c>
      <c r="GC7" s="114"/>
      <c r="GD7" s="160" t="str">
        <f>INDEX(Draft!$AZ$3:$AZ$170,MATCH(GA7&amp;FZ7,Draft!$BA$3:$BA$170,0),1)</f>
        <v>Binance Coin</v>
      </c>
      <c r="GE7" s="161" t="e">
        <f>INDEX(Upload_Download!$I$4:$I$1004,MATCH(GD7&amp;GE$3,Upload_Download!$O$4:$O$1004,0),1)</f>
        <v>#N/A</v>
      </c>
      <c r="GF7" s="161" t="e">
        <f>INDEX(Upload_Download!$I$4:$I$1004,MATCH(GD7&amp;GF$3,Upload_Download!$O$4:$O$1004,0),1)</f>
        <v>#N/A</v>
      </c>
      <c r="GG7" s="162" t="e">
        <f t="shared" ref="GG7:GG11" si="15">100*(GF7/GE7-1)</f>
        <v>#N/A</v>
      </c>
      <c r="GH7" s="162" t="e">
        <f>100*(GI7/GJ7-1)</f>
        <v>#N/A</v>
      </c>
      <c r="GI7" s="161" t="e">
        <f>INDEX(Upload_Download!$I$4:$I$1004,MATCH(GK7&amp;GI$3,Upload_Download!$O$4:$O$1004,0),1)</f>
        <v>#N/A</v>
      </c>
      <c r="GJ7" s="161" t="e">
        <f>INDEX(Upload_Download!$I$4:$I$1004,MATCH(GK7&amp;GJ$3,Upload_Download!$O$4:$O$1004,0),1)</f>
        <v>#N/A</v>
      </c>
      <c r="GK7" s="163" t="str">
        <f>INDEX(Draft!$AZ$3:$AZ$170,MATCH(GB7&amp;FZ7,Draft!$BA$3:$BA$170,0),1)</f>
        <v>Bank of America</v>
      </c>
      <c r="GM7" s="106">
        <f>GM6</f>
        <v>13</v>
      </c>
      <c r="GN7" s="106">
        <v>1</v>
      </c>
      <c r="GO7" s="106">
        <v>2</v>
      </c>
      <c r="GP7" s="107" t="str">
        <f>INDEX(Matchups!$F$4:$G$279,MATCH(GM7&amp;"_"&amp;GN7,Matchups!$E$4:$E$279,0),1)</f>
        <v>Player4</v>
      </c>
      <c r="GQ7" s="107" t="str">
        <f>INDEX(Matchups!$F$4:$G$279,MATCH(GM7&amp;"_"&amp;GN7,Matchups!$E$4:$E$279,0),2)</f>
        <v>Player17</v>
      </c>
      <c r="GS7" s="160" t="str">
        <f>INDEX(Draft!$AZ$3:$AZ$170,MATCH(GP7&amp;GO7,Draft!$BA$3:$BA$170,0),1)</f>
        <v>Binance Coin</v>
      </c>
      <c r="GT7" s="161" t="e">
        <f>INDEX(Upload_Download!$I$4:$I$1004,MATCH(GS7&amp;GT$3,Upload_Download!$O$4:$O$1004,0),1)</f>
        <v>#N/A</v>
      </c>
      <c r="GU7" s="161" t="e">
        <f>INDEX(Upload_Download!$I$4:$I$1004,MATCH(GS7&amp;GU$3,Upload_Download!$O$4:$O$1004,0),1)</f>
        <v>#N/A</v>
      </c>
      <c r="GV7" s="162" t="e">
        <f t="shared" ref="GV7:GV11" si="16">100*(GU7/GT7-1)</f>
        <v>#N/A</v>
      </c>
      <c r="GW7" s="162" t="e">
        <f>100*(GX7/GY7-1)</f>
        <v>#N/A</v>
      </c>
      <c r="GX7" s="161" t="e">
        <f>INDEX(Upload_Download!$I$4:$I$1004,MATCH(GZ7&amp;GX$3,Upload_Download!$O$4:$O$1004,0),1)</f>
        <v>#N/A</v>
      </c>
      <c r="GY7" s="161" t="e">
        <f>INDEX(Upload_Download!$I$4:$I$1004,MATCH(GZ7&amp;GY$3,Upload_Download!$O$4:$O$1004,0),1)</f>
        <v>#N/A</v>
      </c>
      <c r="GZ7" s="163" t="str">
        <f>INDEX(Draft!$AZ$3:$AZ$170,MATCH(GQ7&amp;GO7,Draft!$BA$3:$BA$170,0),1)</f>
        <v>Dogecoin</v>
      </c>
      <c r="HA7" s="114"/>
      <c r="HB7" s="106">
        <f>HB6</f>
        <v>14</v>
      </c>
      <c r="HC7" s="106">
        <v>1</v>
      </c>
      <c r="HD7" s="106">
        <v>2</v>
      </c>
      <c r="HE7" s="107" t="str">
        <f>INDEX(Matchups!$F$4:$G$279,MATCH(HB7&amp;"_"&amp;HC7,Matchups!$E$4:$E$279,0),1)</f>
        <v>Player4</v>
      </c>
      <c r="HF7" s="107" t="str">
        <f>INDEX(Matchups!$F$4:$G$279,MATCH(HB7&amp;"_"&amp;HC7,Matchups!$E$4:$E$279,0),2)</f>
        <v>Player9</v>
      </c>
      <c r="HG7" s="114"/>
      <c r="HH7" s="160" t="str">
        <f>INDEX(Draft!$AZ$3:$AZ$170,MATCH(HE7&amp;HD7,Draft!$BA$3:$BA$170,0),1)</f>
        <v>Binance Coin</v>
      </c>
      <c r="HI7" s="161" t="e">
        <f>INDEX(Upload_Download!$I$4:$I$1004,MATCH(HH7&amp;HI$3,Upload_Download!$O$4:$O$1004,0),1)</f>
        <v>#N/A</v>
      </c>
      <c r="HJ7" s="161" t="e">
        <f>INDEX(Upload_Download!$I$4:$I$1004,MATCH(HH7&amp;HJ$3,Upload_Download!$O$4:$O$1004,0),1)</f>
        <v>#N/A</v>
      </c>
      <c r="HK7" s="162" t="e">
        <f t="shared" ref="HK7:HK11" si="17">100*(HJ7/HI7-1)</f>
        <v>#N/A</v>
      </c>
      <c r="HL7" s="162" t="e">
        <f>100*(HM7/HN7-1)</f>
        <v>#N/A</v>
      </c>
      <c r="HM7" s="161" t="e">
        <f>INDEX(Upload_Download!$I$4:$I$1004,MATCH(HO7&amp;HM$3,Upload_Download!$O$4:$O$1004,0),1)</f>
        <v>#N/A</v>
      </c>
      <c r="HN7" s="161" t="e">
        <f>INDEX(Upload_Download!$I$4:$I$1004,MATCH(HO7&amp;HN$3,Upload_Download!$O$4:$O$1004,0),1)</f>
        <v>#N/A</v>
      </c>
      <c r="HO7" s="163" t="str">
        <f>INDEX(Draft!$AZ$3:$AZ$170,MATCH(HF7&amp;HD7,Draft!$BA$3:$BA$170,0),1)</f>
        <v>Bitcoin</v>
      </c>
      <c r="HP7" s="114"/>
      <c r="HQ7" s="106">
        <f>HQ6</f>
        <v>15</v>
      </c>
      <c r="HR7" s="106">
        <v>1</v>
      </c>
      <c r="HS7" s="106">
        <v>2</v>
      </c>
      <c r="HT7" s="107" t="str">
        <f>INDEX(Matchups!$F$4:$G$279,MATCH(HQ7&amp;"_"&amp;HR7,Matchups!$E$4:$E$279,0),1)</f>
        <v>Player4</v>
      </c>
      <c r="HU7" s="107" t="str">
        <f>INDEX(Matchups!$F$4:$G$279,MATCH(HQ7&amp;"_"&amp;HR7,Matchups!$E$4:$E$279,0),2)</f>
        <v>Player5</v>
      </c>
      <c r="HV7" s="114"/>
      <c r="HW7" s="160" t="str">
        <f>INDEX(Draft!$AZ$3:$AZ$170,MATCH(HT7&amp;HS7,Draft!$BA$3:$BA$170,0),1)</f>
        <v>Binance Coin</v>
      </c>
      <c r="HX7" s="161" t="e">
        <f>INDEX(Upload_Download!$I$4:$I$1004,MATCH(HW7&amp;HX$3,Upload_Download!$O$4:$O$1004,0),1)</f>
        <v>#N/A</v>
      </c>
      <c r="HY7" s="161" t="e">
        <f>INDEX(Upload_Download!$I$4:$I$1004,MATCH(HW7&amp;HY$3,Upload_Download!$O$4:$O$1004,0),1)</f>
        <v>#N/A</v>
      </c>
      <c r="HZ7" s="162" t="e">
        <f t="shared" ref="HZ7:HZ11" si="18">100*(HY7/HX7-1)</f>
        <v>#N/A</v>
      </c>
      <c r="IA7" s="162" t="e">
        <f>100*(IB7/IC7-1)</f>
        <v>#N/A</v>
      </c>
      <c r="IB7" s="161" t="e">
        <f>INDEX(Upload_Download!$I$4:$I$1004,MATCH(ID7&amp;IB$3,Upload_Download!$O$4:$O$1004,0),1)</f>
        <v>#N/A</v>
      </c>
      <c r="IC7" s="161" t="e">
        <f>INDEX(Upload_Download!$I$4:$I$1004,MATCH(ID7&amp;IC$3,Upload_Download!$O$4:$O$1004,0),1)</f>
        <v>#N/A</v>
      </c>
      <c r="ID7" s="163" t="str">
        <f>INDEX(Draft!$AZ$3:$AZ$170,MATCH(HU7&amp;HS7,Draft!$BA$3:$BA$170,0),1)</f>
        <v>Alphabet Class C</v>
      </c>
      <c r="IF7" s="106">
        <f>IF6</f>
        <v>16</v>
      </c>
      <c r="IG7" s="106">
        <v>1</v>
      </c>
      <c r="IH7" s="106">
        <v>2</v>
      </c>
      <c r="II7" s="107" t="str">
        <f>INDEX(Matchups!$F$4:$G$279,MATCH(IF7&amp;"_"&amp;IG7,Matchups!$E$4:$E$279,0),1)</f>
        <v>Player4</v>
      </c>
      <c r="IJ7" s="107" t="str">
        <f>INDEX(Matchups!$F$4:$G$279,MATCH(IF7&amp;"_"&amp;IG7,Matchups!$E$4:$E$279,0),2)</f>
        <v>Player19</v>
      </c>
      <c r="IL7" s="160" t="str">
        <f>INDEX(Draft!$AZ$3:$AZ$170,MATCH(II7&amp;IH7,Draft!$BA$3:$BA$170,0),1)</f>
        <v>Binance Coin</v>
      </c>
      <c r="IM7" s="161" t="e">
        <f>INDEX(Upload_Download!$I$4:$I$1004,MATCH(IL7&amp;IM$3,Upload_Download!$O$4:$O$1004,0),1)</f>
        <v>#N/A</v>
      </c>
      <c r="IN7" s="161" t="e">
        <f>INDEX(Upload_Download!$I$4:$I$1004,MATCH(IL7&amp;IN$3,Upload_Download!$O$4:$O$1004,0),1)</f>
        <v>#N/A</v>
      </c>
      <c r="IO7" s="162" t="e">
        <f t="shared" ref="IO7:IO11" si="19">100*(IN7/IM7-1)</f>
        <v>#N/A</v>
      </c>
      <c r="IP7" s="162" t="e">
        <f>100*(IQ7/IR7-1)</f>
        <v>#N/A</v>
      </c>
      <c r="IQ7" s="161" t="e">
        <f>INDEX(Upload_Download!$I$4:$I$1004,MATCH(IS7&amp;IQ$3,Upload_Download!$O$4:$O$1004,0),1)</f>
        <v>#N/A</v>
      </c>
      <c r="IR7" s="161" t="e">
        <f>INDEX(Upload_Download!$I$4:$I$1004,MATCH(IS7&amp;IR$3,Upload_Download!$O$4:$O$1004,0),1)</f>
        <v>#N/A</v>
      </c>
      <c r="IS7" s="163" t="str">
        <f>INDEX(Draft!$AZ$3:$AZ$170,MATCH(IJ7&amp;IH7,Draft!$BA$3:$BA$170,0),1)</f>
        <v>Wells Fargo</v>
      </c>
      <c r="IT7" s="114"/>
      <c r="IU7" s="106">
        <f>IU6</f>
        <v>17</v>
      </c>
      <c r="IV7" s="106">
        <v>1</v>
      </c>
      <c r="IW7" s="106">
        <v>2</v>
      </c>
      <c r="IX7" s="107" t="str">
        <f>INDEX(Matchups!$F$4:$G$279,MATCH(IU7&amp;"_"&amp;IV7,Matchups!$E$4:$E$279,0),1)</f>
        <v>Player4</v>
      </c>
      <c r="IY7" s="107" t="str">
        <f>INDEX(Matchups!$F$4:$G$279,MATCH(IU7&amp;"_"&amp;IV7,Matchups!$E$4:$E$279,0),2)</f>
        <v>Player21</v>
      </c>
      <c r="IZ7" s="114"/>
      <c r="JA7" s="160" t="str">
        <f>INDEX(Draft!$AZ$3:$AZ$170,MATCH(IX7&amp;IW7,Draft!$BA$3:$BA$170,0),1)</f>
        <v>Binance Coin</v>
      </c>
      <c r="JB7" s="161" t="e">
        <f>INDEX(Upload_Download!$I$4:$I$1004,MATCH(JA7&amp;JB$3,Upload_Download!$O$4:$O$1004,0),1)</f>
        <v>#N/A</v>
      </c>
      <c r="JC7" s="161" t="e">
        <f>INDEX(Upload_Download!$I$4:$I$1004,MATCH(JA7&amp;JC$3,Upload_Download!$O$4:$O$1004,0),1)</f>
        <v>#N/A</v>
      </c>
      <c r="JD7" s="162" t="e">
        <f t="shared" ref="JD7:JD11" si="20">100*(JC7/JB7-1)</f>
        <v>#N/A</v>
      </c>
      <c r="JE7" s="162" t="e">
        <f>100*(JF7/JG7-1)</f>
        <v>#N/A</v>
      </c>
      <c r="JF7" s="161" t="e">
        <f>INDEX(Upload_Download!$I$4:$I$1004,MATCH(JH7&amp;JF$3,Upload_Download!$O$4:$O$1004,0),1)</f>
        <v>#N/A</v>
      </c>
      <c r="JG7" s="161" t="e">
        <f>INDEX(Upload_Download!$I$4:$I$1004,MATCH(JH7&amp;JG$3,Upload_Download!$O$4:$O$1004,0),1)</f>
        <v>#N/A</v>
      </c>
      <c r="JH7" s="163" t="str">
        <f>INDEX(Draft!$AZ$3:$AZ$170,MATCH(IY7&amp;IW7,Draft!$BA$3:$BA$170,0),1)</f>
        <v>Terra</v>
      </c>
      <c r="JI7" s="114"/>
      <c r="JJ7" s="106">
        <f>JJ6</f>
        <v>18</v>
      </c>
      <c r="JK7" s="106">
        <v>1</v>
      </c>
      <c r="JL7" s="106">
        <v>2</v>
      </c>
      <c r="JM7" s="107" t="str">
        <f>INDEX(Matchups!$F$4:$G$279,MATCH(JJ7&amp;"_"&amp;JK7,Matchups!$E$4:$E$279,0),1)</f>
        <v>Player4</v>
      </c>
      <c r="JN7" s="107" t="str">
        <f>INDEX(Matchups!$F$4:$G$279,MATCH(JJ7&amp;"_"&amp;JK7,Matchups!$E$4:$E$279,0),2)</f>
        <v>Player10</v>
      </c>
      <c r="JO7" s="114"/>
      <c r="JP7" s="160" t="str">
        <f>INDEX(Draft!$AZ$3:$AZ$170,MATCH(JM7&amp;JL7,Draft!$BA$3:$BA$170,0),1)</f>
        <v>Binance Coin</v>
      </c>
      <c r="JQ7" s="161" t="e">
        <f>INDEX(Upload_Download!$I$4:$I$1004,MATCH(JP7&amp;JQ$3,Upload_Download!$O$4:$O$1004,0),1)</f>
        <v>#N/A</v>
      </c>
      <c r="JR7" s="161" t="e">
        <f>INDEX(Upload_Download!$I$4:$I$1004,MATCH(JP7&amp;JR$3,Upload_Download!$O$4:$O$1004,0),1)</f>
        <v>#N/A</v>
      </c>
      <c r="JS7" s="162" t="e">
        <f t="shared" ref="JS7:JS11" si="21">100*(JR7/JQ7-1)</f>
        <v>#N/A</v>
      </c>
      <c r="JT7" s="162" t="e">
        <f>100*(JU7/JV7-1)</f>
        <v>#N/A</v>
      </c>
      <c r="JU7" s="161" t="e">
        <f>INDEX(Upload_Download!$I$4:$I$1004,MATCH(JW7&amp;JU$3,Upload_Download!$O$4:$O$1004,0),1)</f>
        <v>#N/A</v>
      </c>
      <c r="JV7" s="161" t="e">
        <f>INDEX(Upload_Download!$I$4:$I$1004,MATCH(JW7&amp;JV$3,Upload_Download!$O$4:$O$1004,0),1)</f>
        <v>#N/A</v>
      </c>
      <c r="JW7" s="163" t="str">
        <f>INDEX(Draft!$AZ$3:$AZ$170,MATCH(JN7&amp;JL7,Draft!$BA$3:$BA$170,0),1)</f>
        <v>Solana</v>
      </c>
      <c r="JY7" s="106">
        <f>JY6</f>
        <v>19</v>
      </c>
      <c r="JZ7" s="106">
        <v>1</v>
      </c>
      <c r="KA7" s="106">
        <v>2</v>
      </c>
      <c r="KB7" s="107" t="str">
        <f>INDEX(Matchups!$F$4:$G$279,MATCH(JY7&amp;"_"&amp;JZ7,Matchups!$E$4:$E$279,0),1)</f>
        <v>Player4</v>
      </c>
      <c r="KC7" s="107" t="str">
        <f>INDEX(Matchups!$F$4:$G$279,MATCH(JY7&amp;"_"&amp;JZ7,Matchups!$E$4:$E$279,0),2)</f>
        <v>Player7</v>
      </c>
      <c r="KE7" s="160" t="str">
        <f>INDEX(Draft!$AZ$3:$AZ$170,MATCH(KB7&amp;KA7,Draft!$BA$3:$BA$170,0),1)</f>
        <v>Binance Coin</v>
      </c>
      <c r="KF7" s="161" t="e">
        <f>INDEX(Upload_Download!$I$4:$I$1004,MATCH(KE7&amp;KF$3,Upload_Download!$O$4:$O$1004,0),1)</f>
        <v>#N/A</v>
      </c>
      <c r="KG7" s="161" t="e">
        <f>INDEX(Upload_Download!$I$4:$I$1004,MATCH(KE7&amp;KG$3,Upload_Download!$O$4:$O$1004,0),1)</f>
        <v>#N/A</v>
      </c>
      <c r="KH7" s="162" t="e">
        <f t="shared" ref="KH7:KH11" si="22">100*(KG7/KF7-1)</f>
        <v>#N/A</v>
      </c>
      <c r="KI7" s="162" t="e">
        <f>100*(KJ7/KK7-1)</f>
        <v>#N/A</v>
      </c>
      <c r="KJ7" s="161" t="e">
        <f>INDEX(Upload_Download!$I$4:$I$1004,MATCH(KL7&amp;KJ$3,Upload_Download!$O$4:$O$1004,0),1)</f>
        <v>#N/A</v>
      </c>
      <c r="KK7" s="161" t="e">
        <f>INDEX(Upload_Download!$I$4:$I$1004,MATCH(KL7&amp;KK$3,Upload_Download!$O$4:$O$1004,0),1)</f>
        <v>#N/A</v>
      </c>
      <c r="KL7" s="163" t="str">
        <f>INDEX(Draft!$AZ$3:$AZ$170,MATCH(KC7&amp;KA7,Draft!$BA$3:$BA$170,0),1)</f>
        <v>Eli Lilly and Company</v>
      </c>
      <c r="KN7" s="106">
        <f>KN6</f>
        <v>20</v>
      </c>
      <c r="KO7" s="106">
        <v>1</v>
      </c>
      <c r="KP7" s="106">
        <v>2</v>
      </c>
      <c r="KQ7" s="107" t="str">
        <f>INDEX(Matchups!$F$4:$G$279,MATCH(KN7&amp;"_"&amp;KO7,Matchups!$E$4:$E$279,0),1)</f>
        <v>Player4</v>
      </c>
      <c r="KR7" s="107" t="str">
        <f>INDEX(Matchups!$F$4:$G$279,MATCH(KN7&amp;"_"&amp;KO7,Matchups!$E$4:$E$279,0),2)</f>
        <v>Player14</v>
      </c>
      <c r="KT7" s="160" t="str">
        <f>INDEX(Draft!$AZ$3:$AZ$170,MATCH(KQ7&amp;KP7,Draft!$BA$3:$BA$170,0),1)</f>
        <v>Binance Coin</v>
      </c>
      <c r="KU7" s="161" t="e">
        <f>INDEX(Upload_Download!$I$4:$I$1004,MATCH(KT7&amp;KU$3,Upload_Download!$O$4:$O$1004,0),1)</f>
        <v>#N/A</v>
      </c>
      <c r="KV7" s="161" t="e">
        <f>INDEX(Upload_Download!$I$4:$I$1004,MATCH(KT7&amp;KV$3,Upload_Download!$O$4:$O$1004,0),1)</f>
        <v>#N/A</v>
      </c>
      <c r="KW7" s="162" t="e">
        <f t="shared" ref="KW7:KW11" si="23">100*(KV7/KU7-1)</f>
        <v>#N/A</v>
      </c>
      <c r="KX7" s="162" t="e">
        <f>100*(KY7/KZ7-1)</f>
        <v>#N/A</v>
      </c>
      <c r="KY7" s="161" t="e">
        <f>INDEX(Upload_Download!$I$4:$I$1004,MATCH(LA7&amp;KY$3,Upload_Download!$O$4:$O$1004,0),1)</f>
        <v>#N/A</v>
      </c>
      <c r="KZ7" s="161" t="e">
        <f>INDEX(Upload_Download!$I$4:$I$1004,MATCH(LA7&amp;KZ$3,Upload_Download!$O$4:$O$1004,0),1)</f>
        <v>#N/A</v>
      </c>
      <c r="LA7" s="163" t="str">
        <f>INDEX(Draft!$AZ$3:$AZ$170,MATCH(KR7&amp;KP7,Draft!$BA$3:$BA$170,0),1)</f>
        <v>Blackstone</v>
      </c>
      <c r="LC7" s="106">
        <f>LC6</f>
        <v>21</v>
      </c>
      <c r="LD7" s="106">
        <v>1</v>
      </c>
      <c r="LE7" s="106">
        <v>2</v>
      </c>
      <c r="LF7" s="107" t="str">
        <f>INDEX(Matchups!$F$4:$G$279,MATCH(LC7&amp;"_"&amp;LD7,Matchups!$E$4:$E$279,0),1)</f>
        <v>Player14</v>
      </c>
      <c r="LG7" s="107" t="str">
        <f>INDEX(Matchups!$F$4:$G$279,MATCH(LC7&amp;"_"&amp;LD7,Matchups!$E$4:$E$279,0),2)</f>
        <v>Player5</v>
      </c>
      <c r="LI7" s="160" t="str">
        <f>INDEX(Draft!$AZ$3:$AZ$170,MATCH(LF7&amp;LE7,Draft!$BA$3:$BA$170,0),1)</f>
        <v>Blackstone</v>
      </c>
      <c r="LJ7" s="161" t="e">
        <f>INDEX(Upload_Download!$I$4:$I$1004,MATCH(LI7&amp;LJ$3,Upload_Download!$O$4:$O$1004,0),1)</f>
        <v>#N/A</v>
      </c>
      <c r="LK7" s="161" t="e">
        <f>INDEX(Upload_Download!$I$4:$I$1004,MATCH(LI7&amp;LK$3,Upload_Download!$O$4:$O$1004,0),1)</f>
        <v>#N/A</v>
      </c>
      <c r="LL7" s="162" t="e">
        <f t="shared" ref="LL7:LL11" si="24">100*(LK7/LJ7-1)</f>
        <v>#N/A</v>
      </c>
      <c r="LM7" s="162" t="e">
        <f>100*(LN7/LO7-1)</f>
        <v>#N/A</v>
      </c>
      <c r="LN7" s="161" t="e">
        <f>INDEX(Upload_Download!$I$4:$I$1004,MATCH(LP7&amp;LN$3,Upload_Download!$O$4:$O$1004,0),1)</f>
        <v>#N/A</v>
      </c>
      <c r="LO7" s="161" t="e">
        <f>INDEX(Upload_Download!$I$4:$I$1004,MATCH(LP7&amp;LO$3,Upload_Download!$O$4:$O$1004,0),1)</f>
        <v>#N/A</v>
      </c>
      <c r="LP7" s="163" t="str">
        <f>INDEX(Draft!$AZ$3:$AZ$170,MATCH(LG7&amp;LE7,Draft!$BA$3:$BA$170,0),1)</f>
        <v>Alphabet Class C</v>
      </c>
      <c r="LR7" s="106">
        <f>LR6</f>
        <v>22</v>
      </c>
      <c r="LS7" s="106">
        <v>1</v>
      </c>
      <c r="LT7" s="106">
        <v>2</v>
      </c>
      <c r="LU7" s="107" t="str">
        <f>INDEX(Matchups!$F$4:$G$279,MATCH(LR7&amp;"_"&amp;LS7,Matchups!$E$4:$E$279,0),1)</f>
        <v>Player4</v>
      </c>
      <c r="LV7" s="107" t="str">
        <f>INDEX(Matchups!$F$4:$G$279,MATCH(LR7&amp;"_"&amp;LS7,Matchups!$E$4:$E$279,0),2)</f>
        <v>Player12</v>
      </c>
      <c r="LX7" s="160" t="str">
        <f>INDEX(Draft!$AZ$3:$AZ$170,MATCH(LU7&amp;LT7,Draft!$BA$3:$BA$170,0),1)</f>
        <v>Binance Coin</v>
      </c>
      <c r="LY7" s="161" t="e">
        <f>INDEX(Upload_Download!$I$4:$I$1004,MATCH(LX7&amp;LY$3,Upload_Download!$O$4:$O$1004,0),1)</f>
        <v>#N/A</v>
      </c>
      <c r="LZ7" s="161" t="e">
        <f>INDEX(Upload_Download!$I$4:$I$1004,MATCH(LX7&amp;LZ$3,Upload_Download!$O$4:$O$1004,0),1)</f>
        <v>#N/A</v>
      </c>
      <c r="MA7" s="162" t="e">
        <f t="shared" ref="MA7:MA11" si="25">100*(LZ7/LY7-1)</f>
        <v>#N/A</v>
      </c>
      <c r="MB7" s="162" t="e">
        <f>100*(MC7/MD7-1)</f>
        <v>#N/A</v>
      </c>
      <c r="MC7" s="161" t="e">
        <f>INDEX(Upload_Download!$I$4:$I$1004,MATCH(ME7&amp;MC$3,Upload_Download!$O$4:$O$1004,0),1)</f>
        <v>#N/A</v>
      </c>
      <c r="MD7" s="161" t="e">
        <f>INDEX(Upload_Download!$I$4:$I$1004,MATCH(ME7&amp;MD$3,Upload_Download!$O$4:$O$1004,0),1)</f>
        <v>#N/A</v>
      </c>
      <c r="ME7" s="163" t="str">
        <f>INDEX(Draft!$AZ$3:$AZ$170,MATCH(LV7&amp;LT7,Draft!$BA$3:$BA$170,0),1)</f>
        <v>Atlassian</v>
      </c>
      <c r="MG7" s="106">
        <f>MG6</f>
        <v>23</v>
      </c>
      <c r="MH7" s="106">
        <v>1</v>
      </c>
      <c r="MI7" s="106">
        <v>2</v>
      </c>
      <c r="MJ7" s="107" t="str">
        <f>INDEX(Matchups!$F$4:$G$279,MATCH(MG7&amp;"_"&amp;MH7,Matchups!$E$4:$E$279,0),1)</f>
        <v>Player4</v>
      </c>
      <c r="MK7" s="107" t="str">
        <f>INDEX(Matchups!$F$4:$G$279,MATCH(MG7&amp;"_"&amp;MH7,Matchups!$E$4:$E$279,0),2)</f>
        <v>Player11</v>
      </c>
      <c r="MM7" s="160" t="str">
        <f>INDEX(Draft!$AZ$3:$AZ$170,MATCH(MJ7&amp;MI7,Draft!$BA$3:$BA$170,0),1)</f>
        <v>Binance Coin</v>
      </c>
      <c r="MN7" s="161" t="e">
        <f>INDEX(Upload_Download!$I$4:$I$1004,MATCH(MM7&amp;MN$3,Upload_Download!$O$4:$O$1004,0),1)</f>
        <v>#N/A</v>
      </c>
      <c r="MO7" s="161" t="e">
        <f>INDEX(Upload_Download!$I$4:$I$1004,MATCH(MM7&amp;MO$3,Upload_Download!$O$4:$O$1004,0),1)</f>
        <v>#N/A</v>
      </c>
      <c r="MP7" s="162" t="e">
        <f t="shared" ref="MP7:MP11" si="26">100*(MO7/MN7-1)</f>
        <v>#N/A</v>
      </c>
      <c r="MQ7" s="162" t="e">
        <f>100*(MR7/MS7-1)</f>
        <v>#N/A</v>
      </c>
      <c r="MR7" s="161" t="e">
        <f>INDEX(Upload_Download!$I$4:$I$1004,MATCH(MT7&amp;MR$3,Upload_Download!$O$4:$O$1004,0),1)</f>
        <v>#N/A</v>
      </c>
      <c r="MS7" s="161" t="e">
        <f>INDEX(Upload_Download!$I$4:$I$1004,MATCH(MT7&amp;MS$3,Upload_Download!$O$4:$O$1004,0),1)</f>
        <v>#N/A</v>
      </c>
      <c r="MT7" s="163" t="str">
        <f>INDEX(Draft!$AZ$3:$AZ$170,MATCH(MK7&amp;MI7,Draft!$BA$3:$BA$170,0),1)</f>
        <v>JP Morgan Chase</v>
      </c>
    </row>
    <row r="8" spans="2:358" ht="17">
      <c r="B8" s="184">
        <v>44564</v>
      </c>
      <c r="C8" s="183">
        <v>1</v>
      </c>
      <c r="D8" s="183">
        <f t="shared" si="3"/>
        <v>5</v>
      </c>
      <c r="E8" s="183" t="str">
        <f t="shared" si="0"/>
        <v>1_5</v>
      </c>
      <c r="F8" s="174" t="str">
        <f t="shared" si="1"/>
        <v>Player10</v>
      </c>
      <c r="G8" s="174" t="str">
        <f t="shared" si="2"/>
        <v>Player21</v>
      </c>
      <c r="I8" s="174" t="str">
        <f>J8&amp;"_"&amp;COUNTIF(J$4:J8,J8)</f>
        <v>1_5</v>
      </c>
      <c r="J8" s="185">
        <v>1</v>
      </c>
      <c r="K8" s="185" t="s">
        <v>2663</v>
      </c>
      <c r="L8" s="186" t="s">
        <v>1027</v>
      </c>
      <c r="M8" s="185" t="s">
        <v>2674</v>
      </c>
      <c r="O8" s="106">
        <f t="shared" ref="O8:O12" si="27">O7</f>
        <v>1</v>
      </c>
      <c r="P8" s="106">
        <v>1</v>
      </c>
      <c r="Q8" s="106">
        <v>3</v>
      </c>
      <c r="R8" s="107" t="str">
        <f>INDEX(Matchups!$F$4:$G$279,MATCH(O8&amp;"_"&amp;P8,Matchups!$E$4:$E$279,0),1)</f>
        <v>Player4</v>
      </c>
      <c r="S8" s="107" t="str">
        <f>INDEX(Matchups!$F$4:$G$279,MATCH(O8&amp;"_"&amp;P8,Matchups!$E$4:$E$279,0),2)</f>
        <v>Player15</v>
      </c>
      <c r="T8" s="43"/>
      <c r="U8" s="160" t="str">
        <f>INDEX(Draft!$AZ$3:$AZ$170,MATCH(R8&amp;Q8,Draft!$BA$3:$BA$170,0),1)</f>
        <v>Advanced Micro Devices</v>
      </c>
      <c r="V8" s="161">
        <f>INDEX(Upload_Download!$I$4:$I$1004,MATCH(U8&amp;V$3,Upload_Download!$O$4:$O$1004,0),1)</f>
        <v>123.59999847412109</v>
      </c>
      <c r="W8" s="161">
        <f>INDEX(Upload_Download!$I$4:$I$1004,MATCH(U8&amp;W$3,Upload_Download!$O$4:$O$1004,0),1)</f>
        <v>113.1800003051758</v>
      </c>
      <c r="X8" s="162">
        <f t="shared" ref="X8:X11" si="28">100*(W8/V8-1)</f>
        <v>-8.4304193346143137</v>
      </c>
      <c r="Y8" s="162">
        <f t="shared" ref="Y8:Y11" si="29">100*(Z8/AA8-1)</f>
        <v>-4.0190762157275017</v>
      </c>
      <c r="Z8" s="161">
        <f>INDEX(Upload_Download!$I$4:$I$1004,MATCH(AB8&amp;Z$3,Upload_Download!$O$4:$O$1004,0),1)</f>
        <v>1.670021057128906</v>
      </c>
      <c r="AA8" s="161">
        <f>INDEX(Upload_Download!$I$4:$I$1004,MATCH(AB8&amp;AA$3,Upload_Download!$O$4:$O$1004,0),1)</f>
        <v>1.739951014518738</v>
      </c>
      <c r="AB8" s="163" t="str">
        <f>INDEX(Draft!$AZ$3:$AZ$170,MATCH(S8&amp;Q8,Draft!$BA$3:$BA$170,0),1)</f>
        <v>Polygon</v>
      </c>
      <c r="AD8" s="106">
        <f t="shared" ref="AD8:AD12" si="30">AD7</f>
        <v>2</v>
      </c>
      <c r="AE8" s="106">
        <v>1</v>
      </c>
      <c r="AF8" s="106">
        <v>3</v>
      </c>
      <c r="AG8" s="107" t="str">
        <f>INDEX(Matchups!$F$4:$G$279,MATCH(AD8&amp;"_"&amp;AE8,Matchups!$E$4:$E$279,0),1)</f>
        <v>Player4</v>
      </c>
      <c r="AH8" s="107" t="str">
        <f>INDEX(Matchups!$F$4:$G$279,MATCH(AD8&amp;"_"&amp;AE8,Matchups!$E$4:$E$279,0),2)</f>
        <v>Player24</v>
      </c>
      <c r="AJ8" s="160" t="str">
        <f>INDEX(Draft!$AZ$3:$AZ$170,MATCH(AG8&amp;AF8,Draft!$BA$3:$BA$170,0),1)</f>
        <v>Advanced Micro Devices</v>
      </c>
      <c r="AK8" s="161">
        <f>INDEX(Upload_Download!$I$4:$I$1004,MATCH(AJ8&amp;AK$3,Upload_Download!$O$4:$O$1004,0),1)</f>
        <v>113.1800003051758</v>
      </c>
      <c r="AL8" s="161">
        <f>INDEX(Upload_Download!$I$4:$I$1004,MATCH(AJ8&amp;AL$3,Upload_Download!$O$4:$O$1004,0),1)</f>
        <v>113.8300018310547</v>
      </c>
      <c r="AM8" s="162">
        <f t="shared" si="5"/>
        <v>0.57430776120008797</v>
      </c>
      <c r="AN8" s="162">
        <f t="shared" ref="AN8:AN11" si="31">100*(AO8/AP8-1)</f>
        <v>-8.6256153071892943</v>
      </c>
      <c r="AO8" s="161">
        <f>INDEX(Upload_Download!$I$4:$I$1004,MATCH(AQ8&amp;AO$3,Upload_Download!$O$4:$O$1004,0),1)</f>
        <v>95.870002746582031</v>
      </c>
      <c r="AP8" s="161">
        <f>INDEX(Upload_Download!$I$4:$I$1004,MATCH(AQ8&amp;AP$3,Upload_Download!$O$4:$O$1004,0),1)</f>
        <v>104.9199981689453</v>
      </c>
      <c r="AQ8" s="163" t="str">
        <f>INDEX(Draft!$AZ$3:$AZ$170,MATCH(AH8&amp;AF8,Draft!$BA$3:$BA$170,0),1)</f>
        <v>Cloudflare</v>
      </c>
      <c r="AS8" s="106">
        <f t="shared" ref="AS8:AS12" si="32">AS7</f>
        <v>3</v>
      </c>
      <c r="AT8" s="106">
        <v>1</v>
      </c>
      <c r="AU8" s="106">
        <v>3</v>
      </c>
      <c r="AV8" s="107" t="str">
        <f>INDEX(Matchups!$F$4:$G$279,MATCH(AS8&amp;"_"&amp;AT8,Matchups!$E$4:$E$279,0),1)</f>
        <v>Player4</v>
      </c>
      <c r="AW8" s="107" t="str">
        <f>INDEX(Matchups!$F$4:$G$279,MATCH(AS8&amp;"_"&amp;AT8,Matchups!$E$4:$E$279,0),2)</f>
        <v>Player22</v>
      </c>
      <c r="AY8" s="160" t="str">
        <f>INDEX(Draft!$AZ$3:$AZ$170,MATCH(AV8&amp;AU8,Draft!$BA$3:$BA$170,0),1)</f>
        <v>Advanced Micro Devices</v>
      </c>
      <c r="AZ8" s="161">
        <f>INDEX(Upload_Download!$I$4:$I$1004,MATCH(AY8&amp;AZ$3,Upload_Download!$O$4:$O$1004,0),1)</f>
        <v>113.8300018310547</v>
      </c>
      <c r="BA8" s="161">
        <f>INDEX(Upload_Download!$I$4:$I$1004,MATCH(AY8&amp;BA$3,Upload_Download!$O$4:$O$1004,0),1)</f>
        <v>121.05999755859381</v>
      </c>
      <c r="BB8" s="162">
        <f t="shared" si="6"/>
        <v>6.3515730573999285</v>
      </c>
      <c r="BC8" s="162">
        <f t="shared" ref="BC8:BC11" si="33">100*(BD8/BE8-1)</f>
        <v>-8.7121981278586844</v>
      </c>
      <c r="BD8" s="161">
        <f>INDEX(Upload_Download!$I$4:$I$1004,MATCH(BF8&amp;BD$3,Upload_Download!$O$4:$O$1004,0),1)</f>
        <v>316.64999389648438</v>
      </c>
      <c r="BE8" s="161">
        <f>INDEX(Upload_Download!$I$4:$I$1004,MATCH(BF8&amp;BE$3,Upload_Download!$O$4:$O$1004,0),1)</f>
        <v>346.8699951171875</v>
      </c>
      <c r="BF8" s="163" t="str">
        <f>INDEX(Draft!$AZ$3:$AZ$170,MATCH(AW8&amp;AU8,Draft!$BA$3:$BA$170,0),1)</f>
        <v>The Home Depot</v>
      </c>
      <c r="BH8" s="106">
        <f t="shared" ref="BH8:BH12" si="34">BH7</f>
        <v>4</v>
      </c>
      <c r="BI8" s="106">
        <v>1</v>
      </c>
      <c r="BJ8" s="106">
        <v>3</v>
      </c>
      <c r="BK8" s="107" t="str">
        <f>INDEX(Matchups!$F$4:$G$279,MATCH(BH8&amp;"_"&amp;BI8,Matchups!$E$4:$E$279,0),1)</f>
        <v>Player4</v>
      </c>
      <c r="BL8" s="107" t="str">
        <f>INDEX(Matchups!$F$4:$G$279,MATCH(BH8&amp;"_"&amp;BI8,Matchups!$E$4:$E$279,0),2)</f>
        <v>Player18</v>
      </c>
      <c r="BN8" s="160" t="str">
        <f>INDEX(Draft!$AZ$3:$AZ$170,MATCH(BK8&amp;BJ8,Draft!$BA$3:$BA$170,0),1)</f>
        <v>Advanced Micro Devices</v>
      </c>
      <c r="BO8" s="161">
        <f>INDEX(Upload_Download!$I$4:$I$1004,MATCH(BN8&amp;BO$3,Upload_Download!$O$4:$O$1004,0),1)</f>
        <v>121.05999755859381</v>
      </c>
      <c r="BP8" s="161" t="e">
        <f>INDEX(Upload_Download!$I$4:$I$1004,MATCH(BN8&amp;BP$3,Upload_Download!$O$4:$O$1004,0),1)</f>
        <v>#N/A</v>
      </c>
      <c r="BQ8" s="162" t="e">
        <f t="shared" si="7"/>
        <v>#N/A</v>
      </c>
      <c r="BR8" s="162" t="e">
        <f t="shared" ref="BR8:BR11" si="35">100*(BS8/BT8-1)</f>
        <v>#N/A</v>
      </c>
      <c r="BS8" s="161" t="e">
        <f>INDEX(Upload_Download!$I$4:$I$1004,MATCH(BU8&amp;BS$3,Upload_Download!$O$4:$O$1004,0),1)</f>
        <v>#N/A</v>
      </c>
      <c r="BT8" s="161">
        <f>INDEX(Upload_Download!$I$4:$I$1004,MATCH(BU8&amp;BT$3,Upload_Download!$O$4:$O$1004,0),1)</f>
        <v>94.550003051757812</v>
      </c>
      <c r="BU8" s="163" t="str">
        <f>INDEX(Draft!$AZ$3:$AZ$170,MATCH(BL8&amp;BJ8,Draft!$BA$3:$BA$170,0),1)</f>
        <v>Morgan Stanley</v>
      </c>
      <c r="BV8" s="114"/>
      <c r="BW8" s="106">
        <f t="shared" ref="BW8:BW12" si="36">BW7</f>
        <v>5</v>
      </c>
      <c r="BX8" s="106">
        <v>1</v>
      </c>
      <c r="BY8" s="106">
        <v>3</v>
      </c>
      <c r="BZ8" s="107" t="str">
        <f>INDEX(Matchups!$F$4:$G$279,MATCH(BW8&amp;"_"&amp;BX8,Matchups!$E$4:$E$279,0),1)</f>
        <v>Player4</v>
      </c>
      <c r="CA8" s="107" t="str">
        <f>INDEX(Matchups!$F$4:$G$279,MATCH(BW8&amp;"_"&amp;BX8,Matchups!$E$4:$E$279,0),2)</f>
        <v>Player1</v>
      </c>
      <c r="CB8" s="114"/>
      <c r="CC8" s="160" t="str">
        <f>INDEX(Draft!$AZ$3:$AZ$170,MATCH(BZ8&amp;BY8,Draft!$BA$3:$BA$170,0),1)</f>
        <v>Advanced Micro Devices</v>
      </c>
      <c r="CD8" s="161" t="e">
        <f>INDEX(Upload_Download!$I$4:$I$1004,MATCH(CC8&amp;CD$3,Upload_Download!$O$4:$O$1004,0),1)</f>
        <v>#N/A</v>
      </c>
      <c r="CE8" s="161" t="e">
        <f>INDEX(Upload_Download!$I$4:$I$1004,MATCH(CC8&amp;CE$3,Upload_Download!$O$4:$O$1004,0),1)</f>
        <v>#N/A</v>
      </c>
      <c r="CF8" s="162" t="e">
        <f t="shared" si="8"/>
        <v>#N/A</v>
      </c>
      <c r="CG8" s="162" t="e">
        <f t="shared" ref="CG8:CG11" si="37">100*(CH8/CI8-1)</f>
        <v>#N/A</v>
      </c>
      <c r="CH8" s="161" t="e">
        <f>INDEX(Upload_Download!$I$4:$I$1004,MATCH(CJ8&amp;CH$3,Upload_Download!$O$4:$O$1004,0),1)</f>
        <v>#N/A</v>
      </c>
      <c r="CI8" s="161" t="e">
        <f>INDEX(Upload_Download!$I$4:$I$1004,MATCH(CJ8&amp;CI$3,Upload_Download!$O$4:$O$1004,0),1)</f>
        <v>#N/A</v>
      </c>
      <c r="CJ8" s="163" t="str">
        <f>INDEX(Draft!$AZ$3:$AZ$170,MATCH(CA8&amp;BY8,Draft!$BA$3:$BA$170,0),1)</f>
        <v>Netflix</v>
      </c>
      <c r="CK8" s="114"/>
      <c r="CL8" s="106">
        <f t="shared" ref="CL8:CL12" si="38">CL7</f>
        <v>6</v>
      </c>
      <c r="CM8" s="106">
        <v>1</v>
      </c>
      <c r="CN8" s="106">
        <v>3</v>
      </c>
      <c r="CO8" s="107" t="str">
        <f>INDEX(Matchups!$F$4:$G$279,MATCH(CL8&amp;"_"&amp;CM8,Matchups!$E$4:$E$279,0),1)</f>
        <v>Player4</v>
      </c>
      <c r="CP8" s="107" t="str">
        <f>INDEX(Matchups!$F$4:$G$279,MATCH(CL8&amp;"_"&amp;CM8,Matchups!$E$4:$E$279,0),2)</f>
        <v>Player2</v>
      </c>
      <c r="CQ8" s="114"/>
      <c r="CR8" s="160" t="str">
        <f>INDEX(Draft!$AZ$3:$AZ$170,MATCH(CO8&amp;CN8,Draft!$BA$3:$BA$170,0),1)</f>
        <v>Advanced Micro Devices</v>
      </c>
      <c r="CS8" s="161" t="e">
        <f>INDEX(Upload_Download!$I$4:$I$1004,MATCH(CR8&amp;CS$3,Upload_Download!$O$4:$O$1004,0),1)</f>
        <v>#N/A</v>
      </c>
      <c r="CT8" s="161" t="e">
        <f>INDEX(Upload_Download!$I$4:$I$1004,MATCH(CR8&amp;CT$3,Upload_Download!$O$4:$O$1004,0),1)</f>
        <v>#N/A</v>
      </c>
      <c r="CU8" s="162" t="e">
        <f t="shared" si="9"/>
        <v>#N/A</v>
      </c>
      <c r="CV8" s="162" t="e">
        <f t="shared" ref="CV8:CV11" si="39">100*(CW8/CX8-1)</f>
        <v>#N/A</v>
      </c>
      <c r="CW8" s="161" t="e">
        <f>INDEX(Upload_Download!$I$4:$I$1004,MATCH(CY8&amp;CW$3,Upload_Download!$O$4:$O$1004,0),1)</f>
        <v>#N/A</v>
      </c>
      <c r="CX8" s="161" t="e">
        <f>INDEX(Upload_Download!$I$4:$I$1004,MATCH(CY8&amp;CX$3,Upload_Download!$O$4:$O$1004,0),1)</f>
        <v>#N/A</v>
      </c>
      <c r="CY8" s="163" t="str">
        <f>INDEX(Draft!$AZ$3:$AZ$170,MATCH(CP8&amp;CN8,Draft!$BA$3:$BA$170,0),1)</f>
        <v>IoTeX</v>
      </c>
      <c r="DA8" s="106">
        <f t="shared" ref="DA8:DA12" si="40">DA7</f>
        <v>7</v>
      </c>
      <c r="DB8" s="106">
        <v>1</v>
      </c>
      <c r="DC8" s="106">
        <v>3</v>
      </c>
      <c r="DD8" s="107" t="str">
        <f>INDEX(Matchups!$F$4:$G$279,MATCH(DA8&amp;"_"&amp;DB8,Matchups!$E$4:$E$279,0),1)</f>
        <v>Player4</v>
      </c>
      <c r="DE8" s="107" t="str">
        <f>INDEX(Matchups!$F$4:$G$279,MATCH(DA8&amp;"_"&amp;DB8,Matchups!$E$4:$E$279,0),2)</f>
        <v>Player23</v>
      </c>
      <c r="DG8" s="160" t="str">
        <f>INDEX(Draft!$AZ$3:$AZ$170,MATCH(DD8&amp;DC8,Draft!$BA$3:$BA$170,0),1)</f>
        <v>Advanced Micro Devices</v>
      </c>
      <c r="DH8" s="161" t="e">
        <f>INDEX(Upload_Download!$I$4:$I$1004,MATCH(DG8&amp;DH$3,Upload_Download!$O$4:$O$1004,0),1)</f>
        <v>#N/A</v>
      </c>
      <c r="DI8" s="161" t="e">
        <f>INDEX(Upload_Download!$I$4:$I$1004,MATCH(DG8&amp;DI$3,Upload_Download!$O$4:$O$1004,0),1)</f>
        <v>#N/A</v>
      </c>
      <c r="DJ8" s="162" t="e">
        <f t="shared" si="10"/>
        <v>#N/A</v>
      </c>
      <c r="DK8" s="162" t="e">
        <f t="shared" ref="DK8:DK11" si="41">100*(DL8/DM8-1)</f>
        <v>#N/A</v>
      </c>
      <c r="DL8" s="161" t="e">
        <f>INDEX(Upload_Download!$I$4:$I$1004,MATCH(DN8&amp;DL$3,Upload_Download!$O$4:$O$1004,0),1)</f>
        <v>#N/A</v>
      </c>
      <c r="DM8" s="161" t="e">
        <f>INDEX(Upload_Download!$I$4:$I$1004,MATCH(DN8&amp;DM$3,Upload_Download!$O$4:$O$1004,0),1)</f>
        <v>#N/A</v>
      </c>
      <c r="DN8" s="163" t="str">
        <f>INDEX(Draft!$AZ$3:$AZ$170,MATCH(DE8&amp;DC8,Draft!$BA$3:$BA$170,0),1)</f>
        <v>XRP</v>
      </c>
      <c r="DO8" s="114"/>
      <c r="DP8" s="106">
        <f t="shared" ref="DP8:DP12" si="42">DP7</f>
        <v>8</v>
      </c>
      <c r="DQ8" s="106">
        <v>1</v>
      </c>
      <c r="DR8" s="106">
        <v>3</v>
      </c>
      <c r="DS8" s="107" t="str">
        <f>INDEX(Matchups!$F$4:$G$279,MATCH(DP8&amp;"_"&amp;DQ8,Matchups!$E$4:$E$279,0),1)</f>
        <v>Player4</v>
      </c>
      <c r="DT8" s="107" t="str">
        <f>INDEX(Matchups!$F$4:$G$279,MATCH(DP8&amp;"_"&amp;DQ8,Matchups!$E$4:$E$279,0),2)</f>
        <v>Player8</v>
      </c>
      <c r="DU8" s="114"/>
      <c r="DV8" s="160" t="str">
        <f>INDEX(Draft!$AZ$3:$AZ$170,MATCH(DS8&amp;DR8,Draft!$BA$3:$BA$170,0),1)</f>
        <v>Advanced Micro Devices</v>
      </c>
      <c r="DW8" s="161" t="e">
        <f>INDEX(Upload_Download!$I$4:$I$1004,MATCH(DV8&amp;DW$3,Upload_Download!$O$4:$O$1004,0),1)</f>
        <v>#N/A</v>
      </c>
      <c r="DX8" s="161" t="e">
        <f>INDEX(Upload_Download!$I$4:$I$1004,MATCH(DV8&amp;DX$3,Upload_Download!$O$4:$O$1004,0),1)</f>
        <v>#N/A</v>
      </c>
      <c r="DY8" s="162" t="e">
        <f t="shared" si="11"/>
        <v>#N/A</v>
      </c>
      <c r="DZ8" s="162" t="e">
        <f t="shared" ref="DZ8:DZ11" si="43">100*(EA8/EB8-1)</f>
        <v>#N/A</v>
      </c>
      <c r="EA8" s="161" t="e">
        <f>INDEX(Upload_Download!$I$4:$I$1004,MATCH(EC8&amp;EA$3,Upload_Download!$O$4:$O$1004,0),1)</f>
        <v>#N/A</v>
      </c>
      <c r="EB8" s="161" t="e">
        <f>INDEX(Upload_Download!$I$4:$I$1004,MATCH(EC8&amp;EB$3,Upload_Download!$O$4:$O$1004,0),1)</f>
        <v>#N/A</v>
      </c>
      <c r="EC8" s="163" t="str">
        <f>INDEX(Draft!$AZ$3:$AZ$170,MATCH(DT8&amp;DR8,Draft!$BA$3:$BA$170,0),1)</f>
        <v>Lucid Group</v>
      </c>
      <c r="ED8" s="114"/>
      <c r="EE8" s="106">
        <f t="shared" ref="EE8:EE12" si="44">EE7</f>
        <v>9</v>
      </c>
      <c r="EF8" s="106">
        <v>1</v>
      </c>
      <c r="EG8" s="106">
        <v>3</v>
      </c>
      <c r="EH8" s="107" t="str">
        <f>INDEX(Matchups!$F$4:$G$279,MATCH(EE8&amp;"_"&amp;EF8,Matchups!$E$4:$E$279,0),1)</f>
        <v>Player4</v>
      </c>
      <c r="EI8" s="107" t="str">
        <f>INDEX(Matchups!$F$4:$G$279,MATCH(EE8&amp;"_"&amp;EF8,Matchups!$E$4:$E$279,0),2)</f>
        <v>Player3</v>
      </c>
      <c r="EJ8" s="114"/>
      <c r="EK8" s="160" t="str">
        <f>INDEX(Draft!$AZ$3:$AZ$170,MATCH(EH8&amp;EG8,Draft!$BA$3:$BA$170,0),1)</f>
        <v>Advanced Micro Devices</v>
      </c>
      <c r="EL8" s="161" t="e">
        <f>INDEX(Upload_Download!$I$4:$I$1004,MATCH(EK8&amp;EL$3,Upload_Download!$O$4:$O$1004,0),1)</f>
        <v>#N/A</v>
      </c>
      <c r="EM8" s="161" t="e">
        <f>INDEX(Upload_Download!$I$4:$I$1004,MATCH(EK8&amp;EM$3,Upload_Download!$O$4:$O$1004,0),1)</f>
        <v>#N/A</v>
      </c>
      <c r="EN8" s="162" t="e">
        <f t="shared" si="12"/>
        <v>#N/A</v>
      </c>
      <c r="EO8" s="162" t="e">
        <f t="shared" ref="EO8:EO11" si="45">100*(EP8/EQ8-1)</f>
        <v>#N/A</v>
      </c>
      <c r="EP8" s="161" t="e">
        <f>INDEX(Upload_Download!$I$4:$I$1004,MATCH(ER8&amp;EP$3,Upload_Download!$O$4:$O$1004,0),1)</f>
        <v>#N/A</v>
      </c>
      <c r="EQ8" s="161" t="e">
        <f>INDEX(Upload_Download!$I$4:$I$1004,MATCH(ER8&amp;EQ$3,Upload_Download!$O$4:$O$1004,0),1)</f>
        <v>#N/A</v>
      </c>
      <c r="ER8" s="163" t="str">
        <f>INDEX(Draft!$AZ$3:$AZ$170,MATCH(EI8&amp;EG8,Draft!$BA$3:$BA$170,0),1)</f>
        <v>Spotify</v>
      </c>
      <c r="ET8" s="106">
        <f t="shared" ref="ET8:ET12" si="46">ET7</f>
        <v>10</v>
      </c>
      <c r="EU8" s="106">
        <v>1</v>
      </c>
      <c r="EV8" s="106">
        <v>3</v>
      </c>
      <c r="EW8" s="107" t="str">
        <f>INDEX(Matchups!$F$4:$G$279,MATCH(ET8&amp;"_"&amp;EU8,Matchups!$E$4:$E$279,0),1)</f>
        <v>Player4</v>
      </c>
      <c r="EX8" s="107" t="str">
        <f>INDEX(Matchups!$F$4:$G$279,MATCH(ET8&amp;"_"&amp;EU8,Matchups!$E$4:$E$279,0),2)</f>
        <v>Player6</v>
      </c>
      <c r="EZ8" s="160" t="str">
        <f>INDEX(Draft!$AZ$3:$AZ$170,MATCH(EW8&amp;EV8,Draft!$BA$3:$BA$170,0),1)</f>
        <v>Advanced Micro Devices</v>
      </c>
      <c r="FA8" s="161" t="e">
        <f>INDEX(Upload_Download!$I$4:$I$1004,MATCH(EZ8&amp;FA$3,Upload_Download!$O$4:$O$1004,0),1)</f>
        <v>#N/A</v>
      </c>
      <c r="FB8" s="161" t="e">
        <f>INDEX(Upload_Download!$I$4:$I$1004,MATCH(EZ8&amp;FB$3,Upload_Download!$O$4:$O$1004,0),1)</f>
        <v>#N/A</v>
      </c>
      <c r="FC8" s="162" t="e">
        <f t="shared" si="13"/>
        <v>#N/A</v>
      </c>
      <c r="FD8" s="162" t="e">
        <f t="shared" ref="FD8:FD11" si="47">100*(FE8/FF8-1)</f>
        <v>#N/A</v>
      </c>
      <c r="FE8" s="161" t="e">
        <f>INDEX(Upload_Download!$I$4:$I$1004,MATCH(FG8&amp;FE$3,Upload_Download!$O$4:$O$1004,0),1)</f>
        <v>#N/A</v>
      </c>
      <c r="FF8" s="161" t="e">
        <f>INDEX(Upload_Download!$I$4:$I$1004,MATCH(FG8&amp;FF$3,Upload_Download!$O$4:$O$1004,0),1)</f>
        <v>#N/A</v>
      </c>
      <c r="FG8" s="163" t="str">
        <f>INDEX(Draft!$AZ$3:$AZ$170,MATCH(EX8&amp;EV8,Draft!$BA$3:$BA$170,0),1)</f>
        <v>ConocoPhillips</v>
      </c>
      <c r="FH8" s="114"/>
      <c r="FI8" s="106">
        <f t="shared" ref="FI8:FI12" si="48">FI7</f>
        <v>11</v>
      </c>
      <c r="FJ8" s="106">
        <v>1</v>
      </c>
      <c r="FK8" s="106">
        <v>3</v>
      </c>
      <c r="FL8" s="107" t="str">
        <f>INDEX(Matchups!$F$4:$G$279,MATCH(FI8&amp;"_"&amp;FJ8,Matchups!$E$4:$E$279,0),1)</f>
        <v>Player4</v>
      </c>
      <c r="FM8" s="107" t="str">
        <f>INDEX(Matchups!$F$4:$G$279,MATCH(FI8&amp;"_"&amp;FJ8,Matchups!$E$4:$E$279,0),2)</f>
        <v>Player16</v>
      </c>
      <c r="FN8" s="114"/>
      <c r="FO8" s="160" t="str">
        <f>INDEX(Draft!$AZ$3:$AZ$170,MATCH(FL8&amp;FK8,Draft!$BA$3:$BA$170,0),1)</f>
        <v>Advanced Micro Devices</v>
      </c>
      <c r="FP8" s="161" t="e">
        <f>INDEX(Upload_Download!$I$4:$I$1004,MATCH(FO8&amp;FP$3,Upload_Download!$O$4:$O$1004,0),1)</f>
        <v>#N/A</v>
      </c>
      <c r="FQ8" s="161" t="e">
        <f>INDEX(Upload_Download!$I$4:$I$1004,MATCH(FO8&amp;FQ$3,Upload_Download!$O$4:$O$1004,0),1)</f>
        <v>#N/A</v>
      </c>
      <c r="FR8" s="162" t="e">
        <f t="shared" si="14"/>
        <v>#N/A</v>
      </c>
      <c r="FS8" s="162" t="e">
        <f t="shared" ref="FS8:FS11" si="49">100*(FT8/FU8-1)</f>
        <v>#N/A</v>
      </c>
      <c r="FT8" s="161" t="e">
        <f>INDEX(Upload_Download!$I$4:$I$1004,MATCH(FV8&amp;FT$3,Upload_Download!$O$4:$O$1004,0),1)</f>
        <v>#N/A</v>
      </c>
      <c r="FU8" s="161" t="e">
        <f>INDEX(Upload_Download!$I$4:$I$1004,MATCH(FV8&amp;FU$3,Upload_Download!$O$4:$O$1004,0),1)</f>
        <v>#N/A</v>
      </c>
      <c r="FV8" s="163" t="str">
        <f>INDEX(Draft!$AZ$3:$AZ$170,MATCH(FM8&amp;FK8,Draft!$BA$3:$BA$170,0),1)</f>
        <v>Lowe's</v>
      </c>
      <c r="FW8" s="114"/>
      <c r="FX8" s="106">
        <f t="shared" ref="FX8:FX12" si="50">FX7</f>
        <v>12</v>
      </c>
      <c r="FY8" s="106">
        <v>1</v>
      </c>
      <c r="FZ8" s="106">
        <v>3</v>
      </c>
      <c r="GA8" s="107" t="str">
        <f>INDEX(Matchups!$F$4:$G$279,MATCH(FX8&amp;"_"&amp;FY8,Matchups!$E$4:$E$279,0),1)</f>
        <v>Player4</v>
      </c>
      <c r="GB8" s="107" t="str">
        <f>INDEX(Matchups!$F$4:$G$279,MATCH(FX8&amp;"_"&amp;FY8,Matchups!$E$4:$E$279,0),2)</f>
        <v>Player13</v>
      </c>
      <c r="GC8" s="114"/>
      <c r="GD8" s="160" t="str">
        <f>INDEX(Draft!$AZ$3:$AZ$170,MATCH(GA8&amp;FZ8,Draft!$BA$3:$BA$170,0),1)</f>
        <v>Advanced Micro Devices</v>
      </c>
      <c r="GE8" s="161" t="e">
        <f>INDEX(Upload_Download!$I$4:$I$1004,MATCH(GD8&amp;GE$3,Upload_Download!$O$4:$O$1004,0),1)</f>
        <v>#N/A</v>
      </c>
      <c r="GF8" s="161" t="e">
        <f>INDEX(Upload_Download!$I$4:$I$1004,MATCH(GD8&amp;GF$3,Upload_Download!$O$4:$O$1004,0),1)</f>
        <v>#N/A</v>
      </c>
      <c r="GG8" s="162" t="e">
        <f t="shared" si="15"/>
        <v>#N/A</v>
      </c>
      <c r="GH8" s="162" t="e">
        <f t="shared" ref="GH8:GH11" si="51">100*(GI8/GJ8-1)</f>
        <v>#N/A</v>
      </c>
      <c r="GI8" s="161" t="e">
        <f>INDEX(Upload_Download!$I$4:$I$1004,MATCH(GK8&amp;GI$3,Upload_Download!$O$4:$O$1004,0),1)</f>
        <v>#N/A</v>
      </c>
      <c r="GJ8" s="161" t="e">
        <f>INDEX(Upload_Download!$I$4:$I$1004,MATCH(GK8&amp;GJ$3,Upload_Download!$O$4:$O$1004,0),1)</f>
        <v>#N/A</v>
      </c>
      <c r="GK8" s="163" t="str">
        <f>INDEX(Draft!$AZ$3:$AZ$170,MATCH(GB8&amp;FZ8,Draft!$BA$3:$BA$170,0),1)</f>
        <v>Intuit</v>
      </c>
      <c r="GM8" s="106">
        <f t="shared" ref="GM8:GM12" si="52">GM7</f>
        <v>13</v>
      </c>
      <c r="GN8" s="106">
        <v>1</v>
      </c>
      <c r="GO8" s="106">
        <v>3</v>
      </c>
      <c r="GP8" s="107" t="str">
        <f>INDEX(Matchups!$F$4:$G$279,MATCH(GM8&amp;"_"&amp;GN8,Matchups!$E$4:$E$279,0),1)</f>
        <v>Player4</v>
      </c>
      <c r="GQ8" s="107" t="str">
        <f>INDEX(Matchups!$F$4:$G$279,MATCH(GM8&amp;"_"&amp;GN8,Matchups!$E$4:$E$279,0),2)</f>
        <v>Player17</v>
      </c>
      <c r="GS8" s="160" t="str">
        <f>INDEX(Draft!$AZ$3:$AZ$170,MATCH(GP8&amp;GO8,Draft!$BA$3:$BA$170,0),1)</f>
        <v>Advanced Micro Devices</v>
      </c>
      <c r="GT8" s="161" t="e">
        <f>INDEX(Upload_Download!$I$4:$I$1004,MATCH(GS8&amp;GT$3,Upload_Download!$O$4:$O$1004,0),1)</f>
        <v>#N/A</v>
      </c>
      <c r="GU8" s="161" t="e">
        <f>INDEX(Upload_Download!$I$4:$I$1004,MATCH(GS8&amp;GU$3,Upload_Download!$O$4:$O$1004,0),1)</f>
        <v>#N/A</v>
      </c>
      <c r="GV8" s="162" t="e">
        <f t="shared" si="16"/>
        <v>#N/A</v>
      </c>
      <c r="GW8" s="162" t="e">
        <f t="shared" ref="GW8:GW11" si="53">100*(GX8/GY8-1)</f>
        <v>#N/A</v>
      </c>
      <c r="GX8" s="161" t="e">
        <f>INDEX(Upload_Download!$I$4:$I$1004,MATCH(GZ8&amp;GX$3,Upload_Download!$O$4:$O$1004,0),1)</f>
        <v>#N/A</v>
      </c>
      <c r="GY8" s="161" t="e">
        <f>INDEX(Upload_Download!$I$4:$I$1004,MATCH(GZ8&amp;GY$3,Upload_Download!$O$4:$O$1004,0),1)</f>
        <v>#N/A</v>
      </c>
      <c r="GZ8" s="163" t="str">
        <f>INDEX(Draft!$AZ$3:$AZ$170,MATCH(GQ8&amp;GO8,Draft!$BA$3:$BA$170,0),1)</f>
        <v>Sony</v>
      </c>
      <c r="HA8" s="114"/>
      <c r="HB8" s="106">
        <f t="shared" ref="HB8:HB12" si="54">HB7</f>
        <v>14</v>
      </c>
      <c r="HC8" s="106">
        <v>1</v>
      </c>
      <c r="HD8" s="106">
        <v>3</v>
      </c>
      <c r="HE8" s="107" t="str">
        <f>INDEX(Matchups!$F$4:$G$279,MATCH(HB8&amp;"_"&amp;HC8,Matchups!$E$4:$E$279,0),1)</f>
        <v>Player4</v>
      </c>
      <c r="HF8" s="107" t="str">
        <f>INDEX(Matchups!$F$4:$G$279,MATCH(HB8&amp;"_"&amp;HC8,Matchups!$E$4:$E$279,0),2)</f>
        <v>Player9</v>
      </c>
      <c r="HG8" s="114"/>
      <c r="HH8" s="160" t="str">
        <f>INDEX(Draft!$AZ$3:$AZ$170,MATCH(HE8&amp;HD8,Draft!$BA$3:$BA$170,0),1)</f>
        <v>Advanced Micro Devices</v>
      </c>
      <c r="HI8" s="161" t="e">
        <f>INDEX(Upload_Download!$I$4:$I$1004,MATCH(HH8&amp;HI$3,Upload_Download!$O$4:$O$1004,0),1)</f>
        <v>#N/A</v>
      </c>
      <c r="HJ8" s="161" t="e">
        <f>INDEX(Upload_Download!$I$4:$I$1004,MATCH(HH8&amp;HJ$3,Upload_Download!$O$4:$O$1004,0),1)</f>
        <v>#N/A</v>
      </c>
      <c r="HK8" s="162" t="e">
        <f t="shared" si="17"/>
        <v>#N/A</v>
      </c>
      <c r="HL8" s="162" t="e">
        <f t="shared" ref="HL8:HL11" si="55">100*(HM8/HN8-1)</f>
        <v>#N/A</v>
      </c>
      <c r="HM8" s="161" t="e">
        <f>INDEX(Upload_Download!$I$4:$I$1004,MATCH(HO8&amp;HM$3,Upload_Download!$O$4:$O$1004,0),1)</f>
        <v>#N/A</v>
      </c>
      <c r="HN8" s="161" t="e">
        <f>INDEX(Upload_Download!$I$4:$I$1004,MATCH(HO8&amp;HN$3,Upload_Download!$O$4:$O$1004,0),1)</f>
        <v>#N/A</v>
      </c>
      <c r="HO8" s="163" t="str">
        <f>INDEX(Draft!$AZ$3:$AZ$170,MATCH(HF8&amp;HD8,Draft!$BA$3:$BA$170,0),1)</f>
        <v>Novavax</v>
      </c>
      <c r="HP8" s="114"/>
      <c r="HQ8" s="106">
        <f t="shared" ref="HQ8:HQ12" si="56">HQ7</f>
        <v>15</v>
      </c>
      <c r="HR8" s="106">
        <v>1</v>
      </c>
      <c r="HS8" s="106">
        <v>3</v>
      </c>
      <c r="HT8" s="107" t="str">
        <f>INDEX(Matchups!$F$4:$G$279,MATCH(HQ8&amp;"_"&amp;HR8,Matchups!$E$4:$E$279,0),1)</f>
        <v>Player4</v>
      </c>
      <c r="HU8" s="107" t="str">
        <f>INDEX(Matchups!$F$4:$G$279,MATCH(HQ8&amp;"_"&amp;HR8,Matchups!$E$4:$E$279,0),2)</f>
        <v>Player5</v>
      </c>
      <c r="HV8" s="114"/>
      <c r="HW8" s="160" t="str">
        <f>INDEX(Draft!$AZ$3:$AZ$170,MATCH(HT8&amp;HS8,Draft!$BA$3:$BA$170,0),1)</f>
        <v>Advanced Micro Devices</v>
      </c>
      <c r="HX8" s="161" t="e">
        <f>INDEX(Upload_Download!$I$4:$I$1004,MATCH(HW8&amp;HX$3,Upload_Download!$O$4:$O$1004,0),1)</f>
        <v>#N/A</v>
      </c>
      <c r="HY8" s="161" t="e">
        <f>INDEX(Upload_Download!$I$4:$I$1004,MATCH(HW8&amp;HY$3,Upload_Download!$O$4:$O$1004,0),1)</f>
        <v>#N/A</v>
      </c>
      <c r="HZ8" s="162" t="e">
        <f t="shared" si="18"/>
        <v>#N/A</v>
      </c>
      <c r="IA8" s="162" t="e">
        <f t="shared" ref="IA8:IA11" si="57">100*(IB8/IC8-1)</f>
        <v>#N/A</v>
      </c>
      <c r="IB8" s="161" t="e">
        <f>INDEX(Upload_Download!$I$4:$I$1004,MATCH(ID8&amp;IB$3,Upload_Download!$O$4:$O$1004,0),1)</f>
        <v>#N/A</v>
      </c>
      <c r="IC8" s="161" t="e">
        <f>INDEX(Upload_Download!$I$4:$I$1004,MATCH(ID8&amp;IC$3,Upload_Download!$O$4:$O$1004,0),1)</f>
        <v>#N/A</v>
      </c>
      <c r="ID8" s="163" t="str">
        <f>INDEX(Draft!$AZ$3:$AZ$170,MATCH(HU8&amp;HS8,Draft!$BA$3:$BA$170,0),1)</f>
        <v>Oracle</v>
      </c>
      <c r="IF8" s="106">
        <f t="shared" ref="IF8:IF12" si="58">IF7</f>
        <v>16</v>
      </c>
      <c r="IG8" s="106">
        <v>1</v>
      </c>
      <c r="IH8" s="106">
        <v>3</v>
      </c>
      <c r="II8" s="107" t="str">
        <f>INDEX(Matchups!$F$4:$G$279,MATCH(IF8&amp;"_"&amp;IG8,Matchups!$E$4:$E$279,0),1)</f>
        <v>Player4</v>
      </c>
      <c r="IJ8" s="107" t="str">
        <f>INDEX(Matchups!$F$4:$G$279,MATCH(IF8&amp;"_"&amp;IG8,Matchups!$E$4:$E$279,0),2)</f>
        <v>Player19</v>
      </c>
      <c r="IL8" s="160" t="str">
        <f>INDEX(Draft!$AZ$3:$AZ$170,MATCH(II8&amp;IH8,Draft!$BA$3:$BA$170,0),1)</f>
        <v>Advanced Micro Devices</v>
      </c>
      <c r="IM8" s="161" t="e">
        <f>INDEX(Upload_Download!$I$4:$I$1004,MATCH(IL8&amp;IM$3,Upload_Download!$O$4:$O$1004,0),1)</f>
        <v>#N/A</v>
      </c>
      <c r="IN8" s="161" t="e">
        <f>INDEX(Upload_Download!$I$4:$I$1004,MATCH(IL8&amp;IN$3,Upload_Download!$O$4:$O$1004,0),1)</f>
        <v>#N/A</v>
      </c>
      <c r="IO8" s="162" t="e">
        <f t="shared" si="19"/>
        <v>#N/A</v>
      </c>
      <c r="IP8" s="162" t="e">
        <f t="shared" ref="IP8:IP11" si="59">100*(IQ8/IR8-1)</f>
        <v>#N/A</v>
      </c>
      <c r="IQ8" s="161" t="e">
        <f>INDEX(Upload_Download!$I$4:$I$1004,MATCH(IS8&amp;IQ$3,Upload_Download!$O$4:$O$1004,0),1)</f>
        <v>#N/A</v>
      </c>
      <c r="IR8" s="161" t="e">
        <f>INDEX(Upload_Download!$I$4:$I$1004,MATCH(IS8&amp;IR$3,Upload_Download!$O$4:$O$1004,0),1)</f>
        <v>#N/A</v>
      </c>
      <c r="IS8" s="163" t="str">
        <f>INDEX(Draft!$AZ$3:$AZ$170,MATCH(IJ8&amp;IH8,Draft!$BA$3:$BA$170,0),1)</f>
        <v>Arista Networks</v>
      </c>
      <c r="IT8" s="114"/>
      <c r="IU8" s="106">
        <f t="shared" ref="IU8:IU12" si="60">IU7</f>
        <v>17</v>
      </c>
      <c r="IV8" s="106">
        <v>1</v>
      </c>
      <c r="IW8" s="106">
        <v>3</v>
      </c>
      <c r="IX8" s="107" t="str">
        <f>INDEX(Matchups!$F$4:$G$279,MATCH(IU8&amp;"_"&amp;IV8,Matchups!$E$4:$E$279,0),1)</f>
        <v>Player4</v>
      </c>
      <c r="IY8" s="107" t="str">
        <f>INDEX(Matchups!$F$4:$G$279,MATCH(IU8&amp;"_"&amp;IV8,Matchups!$E$4:$E$279,0),2)</f>
        <v>Player21</v>
      </c>
      <c r="IZ8" s="114"/>
      <c r="JA8" s="160" t="str">
        <f>INDEX(Draft!$AZ$3:$AZ$170,MATCH(IX8&amp;IW8,Draft!$BA$3:$BA$170,0),1)</f>
        <v>Advanced Micro Devices</v>
      </c>
      <c r="JB8" s="161" t="e">
        <f>INDEX(Upload_Download!$I$4:$I$1004,MATCH(JA8&amp;JB$3,Upload_Download!$O$4:$O$1004,0),1)</f>
        <v>#N/A</v>
      </c>
      <c r="JC8" s="161" t="e">
        <f>INDEX(Upload_Download!$I$4:$I$1004,MATCH(JA8&amp;JC$3,Upload_Download!$O$4:$O$1004,0),1)</f>
        <v>#N/A</v>
      </c>
      <c r="JD8" s="162" t="e">
        <f t="shared" si="20"/>
        <v>#N/A</v>
      </c>
      <c r="JE8" s="162" t="e">
        <f t="shared" ref="JE8:JE11" si="61">100*(JF8/JG8-1)</f>
        <v>#N/A</v>
      </c>
      <c r="JF8" s="161" t="e">
        <f>INDEX(Upload_Download!$I$4:$I$1004,MATCH(JH8&amp;JF$3,Upload_Download!$O$4:$O$1004,0),1)</f>
        <v>#N/A</v>
      </c>
      <c r="JG8" s="161" t="e">
        <f>INDEX(Upload_Download!$I$4:$I$1004,MATCH(JH8&amp;JG$3,Upload_Download!$O$4:$O$1004,0),1)</f>
        <v>#N/A</v>
      </c>
      <c r="JH8" s="163" t="str">
        <f>INDEX(Draft!$AZ$3:$AZ$170,MATCH(IY8&amp;IW8,Draft!$BA$3:$BA$170,0),1)</f>
        <v>Uniswap</v>
      </c>
      <c r="JI8" s="114"/>
      <c r="JJ8" s="106">
        <f t="shared" ref="JJ8:JJ12" si="62">JJ7</f>
        <v>18</v>
      </c>
      <c r="JK8" s="106">
        <v>1</v>
      </c>
      <c r="JL8" s="106">
        <v>3</v>
      </c>
      <c r="JM8" s="107" t="str">
        <f>INDEX(Matchups!$F$4:$G$279,MATCH(JJ8&amp;"_"&amp;JK8,Matchups!$E$4:$E$279,0),1)</f>
        <v>Player4</v>
      </c>
      <c r="JN8" s="107" t="str">
        <f>INDEX(Matchups!$F$4:$G$279,MATCH(JJ8&amp;"_"&amp;JK8,Matchups!$E$4:$E$279,0),2)</f>
        <v>Player10</v>
      </c>
      <c r="JO8" s="114"/>
      <c r="JP8" s="160" t="str">
        <f>INDEX(Draft!$AZ$3:$AZ$170,MATCH(JM8&amp;JL8,Draft!$BA$3:$BA$170,0),1)</f>
        <v>Advanced Micro Devices</v>
      </c>
      <c r="JQ8" s="161" t="e">
        <f>INDEX(Upload_Download!$I$4:$I$1004,MATCH(JP8&amp;JQ$3,Upload_Download!$O$4:$O$1004,0),1)</f>
        <v>#N/A</v>
      </c>
      <c r="JR8" s="161" t="e">
        <f>INDEX(Upload_Download!$I$4:$I$1004,MATCH(JP8&amp;JR$3,Upload_Download!$O$4:$O$1004,0),1)</f>
        <v>#N/A</v>
      </c>
      <c r="JS8" s="162" t="e">
        <f t="shared" si="21"/>
        <v>#N/A</v>
      </c>
      <c r="JT8" s="162" t="e">
        <f t="shared" ref="JT8:JT11" si="63">100*(JU8/JV8-1)</f>
        <v>#N/A</v>
      </c>
      <c r="JU8" s="161" t="e">
        <f>INDEX(Upload_Download!$I$4:$I$1004,MATCH(JW8&amp;JU$3,Upload_Download!$O$4:$O$1004,0),1)</f>
        <v>#N/A</v>
      </c>
      <c r="JV8" s="161" t="e">
        <f>INDEX(Upload_Download!$I$4:$I$1004,MATCH(JW8&amp;JV$3,Upload_Download!$O$4:$O$1004,0),1)</f>
        <v>#N/A</v>
      </c>
      <c r="JW8" s="163" t="str">
        <f>INDEX(Draft!$AZ$3:$AZ$170,MATCH(JN8&amp;JL8,Draft!$BA$3:$BA$170,0),1)</f>
        <v>Snowflake</v>
      </c>
      <c r="JY8" s="106">
        <f t="shared" ref="JY8:JY12" si="64">JY7</f>
        <v>19</v>
      </c>
      <c r="JZ8" s="106">
        <v>1</v>
      </c>
      <c r="KA8" s="106">
        <v>3</v>
      </c>
      <c r="KB8" s="107" t="str">
        <f>INDEX(Matchups!$F$4:$G$279,MATCH(JY8&amp;"_"&amp;JZ8,Matchups!$E$4:$E$279,0),1)</f>
        <v>Player4</v>
      </c>
      <c r="KC8" s="107" t="str">
        <f>INDEX(Matchups!$F$4:$G$279,MATCH(JY8&amp;"_"&amp;JZ8,Matchups!$E$4:$E$279,0),2)</f>
        <v>Player7</v>
      </c>
      <c r="KE8" s="160" t="str">
        <f>INDEX(Draft!$AZ$3:$AZ$170,MATCH(KB8&amp;KA8,Draft!$BA$3:$BA$170,0),1)</f>
        <v>Advanced Micro Devices</v>
      </c>
      <c r="KF8" s="161" t="e">
        <f>INDEX(Upload_Download!$I$4:$I$1004,MATCH(KE8&amp;KF$3,Upload_Download!$O$4:$O$1004,0),1)</f>
        <v>#N/A</v>
      </c>
      <c r="KG8" s="161" t="e">
        <f>INDEX(Upload_Download!$I$4:$I$1004,MATCH(KE8&amp;KG$3,Upload_Download!$O$4:$O$1004,0),1)</f>
        <v>#N/A</v>
      </c>
      <c r="KH8" s="162" t="e">
        <f t="shared" si="22"/>
        <v>#N/A</v>
      </c>
      <c r="KI8" s="162" t="e">
        <f t="shared" ref="KI8:KI11" si="65">100*(KJ8/KK8-1)</f>
        <v>#N/A</v>
      </c>
      <c r="KJ8" s="161" t="e">
        <f>INDEX(Upload_Download!$I$4:$I$1004,MATCH(KL8&amp;KJ$3,Upload_Download!$O$4:$O$1004,0),1)</f>
        <v>#N/A</v>
      </c>
      <c r="KK8" s="161" t="e">
        <f>INDEX(Upload_Download!$I$4:$I$1004,MATCH(KL8&amp;KK$3,Upload_Download!$O$4:$O$1004,0),1)</f>
        <v>#N/A</v>
      </c>
      <c r="KL8" s="163" t="str">
        <f>INDEX(Draft!$AZ$3:$AZ$170,MATCH(KC8&amp;KA8,Draft!$BA$3:$BA$170,0),1)</f>
        <v>American Express</v>
      </c>
      <c r="KN8" s="106">
        <f t="shared" ref="KN8:KN12" si="66">KN7</f>
        <v>20</v>
      </c>
      <c r="KO8" s="106">
        <v>1</v>
      </c>
      <c r="KP8" s="106">
        <v>3</v>
      </c>
      <c r="KQ8" s="107" t="str">
        <f>INDEX(Matchups!$F$4:$G$279,MATCH(KN8&amp;"_"&amp;KO8,Matchups!$E$4:$E$279,0),1)</f>
        <v>Player4</v>
      </c>
      <c r="KR8" s="107" t="str">
        <f>INDEX(Matchups!$F$4:$G$279,MATCH(KN8&amp;"_"&amp;KO8,Matchups!$E$4:$E$279,0),2)</f>
        <v>Player14</v>
      </c>
      <c r="KT8" s="160" t="str">
        <f>INDEX(Draft!$AZ$3:$AZ$170,MATCH(KQ8&amp;KP8,Draft!$BA$3:$BA$170,0),1)</f>
        <v>Advanced Micro Devices</v>
      </c>
      <c r="KU8" s="161" t="e">
        <f>INDEX(Upload_Download!$I$4:$I$1004,MATCH(KT8&amp;KU$3,Upload_Download!$O$4:$O$1004,0),1)</f>
        <v>#N/A</v>
      </c>
      <c r="KV8" s="161" t="e">
        <f>INDEX(Upload_Download!$I$4:$I$1004,MATCH(KT8&amp;KV$3,Upload_Download!$O$4:$O$1004,0),1)</f>
        <v>#N/A</v>
      </c>
      <c r="KW8" s="162" t="e">
        <f t="shared" si="23"/>
        <v>#N/A</v>
      </c>
      <c r="KX8" s="162" t="e">
        <f t="shared" ref="KX8:KX11" si="67">100*(KY8/KZ8-1)</f>
        <v>#N/A</v>
      </c>
      <c r="KY8" s="161" t="e">
        <f>INDEX(Upload_Download!$I$4:$I$1004,MATCH(LA8&amp;KY$3,Upload_Download!$O$4:$O$1004,0),1)</f>
        <v>#N/A</v>
      </c>
      <c r="KZ8" s="161" t="e">
        <f>INDEX(Upload_Download!$I$4:$I$1004,MATCH(LA8&amp;KZ$3,Upload_Download!$O$4:$O$1004,0),1)</f>
        <v>#N/A</v>
      </c>
      <c r="LA8" s="163" t="str">
        <f>INDEX(Draft!$AZ$3:$AZ$170,MATCH(KR8&amp;KP8,Draft!$BA$3:$BA$170,0),1)</f>
        <v>Novo Nordisk A/S</v>
      </c>
      <c r="LC8" s="106">
        <f t="shared" ref="LC8:LC12" si="68">LC7</f>
        <v>21</v>
      </c>
      <c r="LD8" s="106">
        <v>1</v>
      </c>
      <c r="LE8" s="106">
        <v>3</v>
      </c>
      <c r="LF8" s="107" t="str">
        <f>INDEX(Matchups!$F$4:$G$279,MATCH(LC8&amp;"_"&amp;LD8,Matchups!$E$4:$E$279,0),1)</f>
        <v>Player14</v>
      </c>
      <c r="LG8" s="107" t="str">
        <f>INDEX(Matchups!$F$4:$G$279,MATCH(LC8&amp;"_"&amp;LD8,Matchups!$E$4:$E$279,0),2)</f>
        <v>Player5</v>
      </c>
      <c r="LI8" s="160" t="str">
        <f>INDEX(Draft!$AZ$3:$AZ$170,MATCH(LF8&amp;LE8,Draft!$BA$3:$BA$170,0),1)</f>
        <v>Novo Nordisk A/S</v>
      </c>
      <c r="LJ8" s="161" t="e">
        <f>INDEX(Upload_Download!$I$4:$I$1004,MATCH(LI8&amp;LJ$3,Upload_Download!$O$4:$O$1004,0),1)</f>
        <v>#N/A</v>
      </c>
      <c r="LK8" s="161" t="e">
        <f>INDEX(Upload_Download!$I$4:$I$1004,MATCH(LI8&amp;LK$3,Upload_Download!$O$4:$O$1004,0),1)</f>
        <v>#N/A</v>
      </c>
      <c r="LL8" s="162" t="e">
        <f t="shared" si="24"/>
        <v>#N/A</v>
      </c>
      <c r="LM8" s="162" t="e">
        <f t="shared" ref="LM8:LM11" si="69">100*(LN8/LO8-1)</f>
        <v>#N/A</v>
      </c>
      <c r="LN8" s="161" t="e">
        <f>INDEX(Upload_Download!$I$4:$I$1004,MATCH(LP8&amp;LN$3,Upload_Download!$O$4:$O$1004,0),1)</f>
        <v>#N/A</v>
      </c>
      <c r="LO8" s="161" t="e">
        <f>INDEX(Upload_Download!$I$4:$I$1004,MATCH(LP8&amp;LO$3,Upload_Download!$O$4:$O$1004,0),1)</f>
        <v>#N/A</v>
      </c>
      <c r="LP8" s="163" t="str">
        <f>INDEX(Draft!$AZ$3:$AZ$170,MATCH(LG8&amp;LE8,Draft!$BA$3:$BA$170,0),1)</f>
        <v>Oracle</v>
      </c>
      <c r="LR8" s="106">
        <f t="shared" ref="LR8:LR12" si="70">LR7</f>
        <v>22</v>
      </c>
      <c r="LS8" s="106">
        <v>1</v>
      </c>
      <c r="LT8" s="106">
        <v>3</v>
      </c>
      <c r="LU8" s="107" t="str">
        <f>INDEX(Matchups!$F$4:$G$279,MATCH(LR8&amp;"_"&amp;LS8,Matchups!$E$4:$E$279,0),1)</f>
        <v>Player4</v>
      </c>
      <c r="LV8" s="107" t="str">
        <f>INDEX(Matchups!$F$4:$G$279,MATCH(LR8&amp;"_"&amp;LS8,Matchups!$E$4:$E$279,0),2)</f>
        <v>Player12</v>
      </c>
      <c r="LX8" s="160" t="str">
        <f>INDEX(Draft!$AZ$3:$AZ$170,MATCH(LU8&amp;LT8,Draft!$BA$3:$BA$170,0),1)</f>
        <v>Advanced Micro Devices</v>
      </c>
      <c r="LY8" s="161" t="e">
        <f>INDEX(Upload_Download!$I$4:$I$1004,MATCH(LX8&amp;LY$3,Upload_Download!$O$4:$O$1004,0),1)</f>
        <v>#N/A</v>
      </c>
      <c r="LZ8" s="161" t="e">
        <f>INDEX(Upload_Download!$I$4:$I$1004,MATCH(LX8&amp;LZ$3,Upload_Download!$O$4:$O$1004,0),1)</f>
        <v>#N/A</v>
      </c>
      <c r="MA8" s="162" t="e">
        <f t="shared" si="25"/>
        <v>#N/A</v>
      </c>
      <c r="MB8" s="162" t="e">
        <f t="shared" ref="MB8:MB11" si="71">100*(MC8/MD8-1)</f>
        <v>#N/A</v>
      </c>
      <c r="MC8" s="161" t="e">
        <f>INDEX(Upload_Download!$I$4:$I$1004,MATCH(ME8&amp;MC$3,Upload_Download!$O$4:$O$1004,0),1)</f>
        <v>#N/A</v>
      </c>
      <c r="MD8" s="161" t="e">
        <f>INDEX(Upload_Download!$I$4:$I$1004,MATCH(ME8&amp;MD$3,Upload_Download!$O$4:$O$1004,0),1)</f>
        <v>#N/A</v>
      </c>
      <c r="ME8" s="163" t="str">
        <f>INDEX(Draft!$AZ$3:$AZ$170,MATCH(LV8&amp;LT8,Draft!$BA$3:$BA$170,0),1)</f>
        <v>Applied Materials</v>
      </c>
      <c r="MG8" s="106">
        <f t="shared" ref="MG8:MG12" si="72">MG7</f>
        <v>23</v>
      </c>
      <c r="MH8" s="106">
        <v>1</v>
      </c>
      <c r="MI8" s="106">
        <v>3</v>
      </c>
      <c r="MJ8" s="107" t="str">
        <f>INDEX(Matchups!$F$4:$G$279,MATCH(MG8&amp;"_"&amp;MH8,Matchups!$E$4:$E$279,0),1)</f>
        <v>Player4</v>
      </c>
      <c r="MK8" s="107" t="str">
        <f>INDEX(Matchups!$F$4:$G$279,MATCH(MG8&amp;"_"&amp;MH8,Matchups!$E$4:$E$279,0),2)</f>
        <v>Player11</v>
      </c>
      <c r="MM8" s="160" t="str">
        <f>INDEX(Draft!$AZ$3:$AZ$170,MATCH(MJ8&amp;MI8,Draft!$BA$3:$BA$170,0),1)</f>
        <v>Advanced Micro Devices</v>
      </c>
      <c r="MN8" s="161" t="e">
        <f>INDEX(Upload_Download!$I$4:$I$1004,MATCH(MM8&amp;MN$3,Upload_Download!$O$4:$O$1004,0),1)</f>
        <v>#N/A</v>
      </c>
      <c r="MO8" s="161" t="e">
        <f>INDEX(Upload_Download!$I$4:$I$1004,MATCH(MM8&amp;MO$3,Upload_Download!$O$4:$O$1004,0),1)</f>
        <v>#N/A</v>
      </c>
      <c r="MP8" s="162" t="e">
        <f t="shared" si="26"/>
        <v>#N/A</v>
      </c>
      <c r="MQ8" s="162" t="e">
        <f t="shared" ref="MQ8:MQ11" si="73">100*(MR8/MS8-1)</f>
        <v>#N/A</v>
      </c>
      <c r="MR8" s="161" t="e">
        <f>INDEX(Upload_Download!$I$4:$I$1004,MATCH(MT8&amp;MR$3,Upload_Download!$O$4:$O$1004,0),1)</f>
        <v>#N/A</v>
      </c>
      <c r="MS8" s="161" t="e">
        <f>INDEX(Upload_Download!$I$4:$I$1004,MATCH(MT8&amp;MS$3,Upload_Download!$O$4:$O$1004,0),1)</f>
        <v>#N/A</v>
      </c>
      <c r="MT8" s="163" t="str">
        <f>INDEX(Draft!$AZ$3:$AZ$170,MATCH(MK8&amp;MI8,Draft!$BA$3:$BA$170,0),1)</f>
        <v>Potcoin</v>
      </c>
    </row>
    <row r="9" spans="2:358" ht="17">
      <c r="B9" s="184">
        <v>44564</v>
      </c>
      <c r="C9" s="183">
        <v>1</v>
      </c>
      <c r="D9" s="183">
        <f t="shared" si="3"/>
        <v>6</v>
      </c>
      <c r="E9" s="183" t="str">
        <f t="shared" si="0"/>
        <v>1_6</v>
      </c>
      <c r="F9" s="174" t="str">
        <f t="shared" si="1"/>
        <v>Player2</v>
      </c>
      <c r="G9" s="174" t="str">
        <f t="shared" si="2"/>
        <v>Player22</v>
      </c>
      <c r="I9" s="174" t="str">
        <f>J9&amp;"_"&amp;COUNTIF(J$4:J9,J9)</f>
        <v>1_6</v>
      </c>
      <c r="J9" s="185">
        <v>1</v>
      </c>
      <c r="K9" s="185" t="s">
        <v>1880</v>
      </c>
      <c r="L9" s="186" t="s">
        <v>1027</v>
      </c>
      <c r="M9" s="185" t="s">
        <v>2675</v>
      </c>
      <c r="O9" s="106">
        <f t="shared" si="27"/>
        <v>1</v>
      </c>
      <c r="P9" s="106">
        <v>1</v>
      </c>
      <c r="Q9" s="106">
        <v>4</v>
      </c>
      <c r="R9" s="107" t="str">
        <f>INDEX(Matchups!$F$4:$G$279,MATCH(O9&amp;"_"&amp;P9,Matchups!$E$4:$E$279,0),1)</f>
        <v>Player4</v>
      </c>
      <c r="S9" s="107" t="str">
        <f>INDEX(Matchups!$F$4:$G$279,MATCH(O9&amp;"_"&amp;P9,Matchups!$E$4:$E$279,0),2)</f>
        <v>Player15</v>
      </c>
      <c r="T9" s="43"/>
      <c r="U9" s="160" t="str">
        <f>INDEX(Draft!$AZ$3:$AZ$170,MATCH(R9&amp;Q9,Draft!$BA$3:$BA$170,0),1)</f>
        <v>Broadcom</v>
      </c>
      <c r="V9" s="161">
        <f>INDEX(Upload_Download!$I$4:$I$1004,MATCH(U9&amp;V$3,Upload_Download!$O$4:$O$1004,0),1)</f>
        <v>590.15997314453125</v>
      </c>
      <c r="W9" s="161">
        <f>INDEX(Upload_Download!$I$4:$I$1004,MATCH(U9&amp;W$3,Upload_Download!$O$4:$O$1004,0),1)</f>
        <v>573.41998291015625</v>
      </c>
      <c r="X9" s="162">
        <f t="shared" si="28"/>
        <v>-2.8365173844610014</v>
      </c>
      <c r="Y9" s="162">
        <f t="shared" si="29"/>
        <v>2.1029508560109988</v>
      </c>
      <c r="Z9" s="161">
        <f>INDEX(Upload_Download!$I$4:$I$1004,MATCH(AB9&amp;Z$3,Upload_Download!$O$4:$O$1004,0),1)</f>
        <v>158.2799987792969</v>
      </c>
      <c r="AA9" s="161">
        <f>INDEX(Upload_Download!$I$4:$I$1004,MATCH(AB9&amp;AA$3,Upload_Download!$O$4:$O$1004,0),1)</f>
        <v>155.02000427246091</v>
      </c>
      <c r="AB9" s="163" t="str">
        <f>INDEX(Draft!$AZ$3:$AZ$170,MATCH(S9&amp;Q9,Draft!$BA$3:$BA$170,0),1)</f>
        <v>Sea Limited</v>
      </c>
      <c r="AD9" s="106">
        <f t="shared" si="30"/>
        <v>2</v>
      </c>
      <c r="AE9" s="106">
        <v>1</v>
      </c>
      <c r="AF9" s="106">
        <v>4</v>
      </c>
      <c r="AG9" s="107" t="str">
        <f>INDEX(Matchups!$F$4:$G$279,MATCH(AD9&amp;"_"&amp;AE9,Matchups!$E$4:$E$279,0),1)</f>
        <v>Player4</v>
      </c>
      <c r="AH9" s="107" t="str">
        <f>INDEX(Matchups!$F$4:$G$279,MATCH(AD9&amp;"_"&amp;AE9,Matchups!$E$4:$E$279,0),2)</f>
        <v>Player24</v>
      </c>
      <c r="AJ9" s="160" t="str">
        <f>INDEX(Draft!$AZ$3:$AZ$170,MATCH(AG9&amp;AF9,Draft!$BA$3:$BA$170,0),1)</f>
        <v>Broadcom</v>
      </c>
      <c r="AK9" s="161">
        <f>INDEX(Upload_Download!$I$4:$I$1004,MATCH(AJ9&amp;AK$3,Upload_Download!$O$4:$O$1004,0),1)</f>
        <v>573.41998291015625</v>
      </c>
      <c r="AL9" s="161">
        <f>INDEX(Upload_Download!$I$4:$I$1004,MATCH(AJ9&amp;AL$3,Upload_Download!$O$4:$O$1004,0),1)</f>
        <v>579.989990234375</v>
      </c>
      <c r="AM9" s="162">
        <f t="shared" si="5"/>
        <v>1.1457583481613964</v>
      </c>
      <c r="AN9" s="162">
        <f t="shared" si="31"/>
        <v>-9.9608133926018976</v>
      </c>
      <c r="AO9" s="161">
        <f>INDEX(Upload_Download!$I$4:$I$1004,MATCH(AQ9&amp;AO$3,Upload_Download!$O$4:$O$1004,0),1)</f>
        <v>110.2799987792969</v>
      </c>
      <c r="AP9" s="161">
        <f>INDEX(Upload_Download!$I$4:$I$1004,MATCH(AQ9&amp;AP$3,Upload_Download!$O$4:$O$1004,0),1)</f>
        <v>122.48000335693359</v>
      </c>
      <c r="AQ9" s="163" t="str">
        <f>INDEX(Draft!$AZ$3:$AZ$170,MATCH(AH9&amp;AF9,Draft!$BA$3:$BA$170,0),1)</f>
        <v>DocuSign</v>
      </c>
      <c r="AS9" s="106">
        <f t="shared" si="32"/>
        <v>3</v>
      </c>
      <c r="AT9" s="106">
        <v>1</v>
      </c>
      <c r="AU9" s="106">
        <v>4</v>
      </c>
      <c r="AV9" s="107" t="str">
        <f>INDEX(Matchups!$F$4:$G$279,MATCH(AS9&amp;"_"&amp;AT9,Matchups!$E$4:$E$279,0),1)</f>
        <v>Player4</v>
      </c>
      <c r="AW9" s="107" t="str">
        <f>INDEX(Matchups!$F$4:$G$279,MATCH(AS9&amp;"_"&amp;AT9,Matchups!$E$4:$E$279,0),2)</f>
        <v>Player22</v>
      </c>
      <c r="AY9" s="160" t="str">
        <f>INDEX(Draft!$AZ$3:$AZ$170,MATCH(AV9&amp;AU9,Draft!$BA$3:$BA$170,0),1)</f>
        <v>Broadcom</v>
      </c>
      <c r="AZ9" s="161">
        <f>INDEX(Upload_Download!$I$4:$I$1004,MATCH(AY9&amp;AZ$3,Upload_Download!$O$4:$O$1004,0),1)</f>
        <v>579.989990234375</v>
      </c>
      <c r="BA9" s="161">
        <f>INDEX(Upload_Download!$I$4:$I$1004,MATCH(AY9&amp;BA$3,Upload_Download!$O$4:$O$1004,0),1)</f>
        <v>588.010009765625</v>
      </c>
      <c r="BB9" s="162">
        <f t="shared" si="6"/>
        <v>1.3827858525643055</v>
      </c>
      <c r="BC9" s="162">
        <f t="shared" si="33"/>
        <v>1.6972707900308803</v>
      </c>
      <c r="BD9" s="161">
        <f>INDEX(Upload_Download!$I$4:$I$1004,MATCH(BF9&amp;BD$3,Upload_Download!$O$4:$O$1004,0),1)</f>
        <v>475.75</v>
      </c>
      <c r="BE9" s="161">
        <f>INDEX(Upload_Download!$I$4:$I$1004,MATCH(BF9&amp;BE$3,Upload_Download!$O$4:$O$1004,0),1)</f>
        <v>467.80999755859381</v>
      </c>
      <c r="BF9" s="163" t="str">
        <f>INDEX(Draft!$AZ$3:$AZ$170,MATCH(AW9&amp;AU9,Draft!$BA$3:$BA$170,0),1)</f>
        <v>UnitedHealthGroup</v>
      </c>
      <c r="BH9" s="106">
        <f t="shared" si="34"/>
        <v>4</v>
      </c>
      <c r="BI9" s="106">
        <v>1</v>
      </c>
      <c r="BJ9" s="106">
        <v>4</v>
      </c>
      <c r="BK9" s="107" t="str">
        <f>INDEX(Matchups!$F$4:$G$279,MATCH(BH9&amp;"_"&amp;BI9,Matchups!$E$4:$E$279,0),1)</f>
        <v>Player4</v>
      </c>
      <c r="BL9" s="107" t="str">
        <f>INDEX(Matchups!$F$4:$G$279,MATCH(BH9&amp;"_"&amp;BI9,Matchups!$E$4:$E$279,0),2)</f>
        <v>Player18</v>
      </c>
      <c r="BN9" s="160" t="str">
        <f>INDEX(Draft!$AZ$3:$AZ$170,MATCH(BK9&amp;BJ9,Draft!$BA$3:$BA$170,0),1)</f>
        <v>Broadcom</v>
      </c>
      <c r="BO9" s="161">
        <f>INDEX(Upload_Download!$I$4:$I$1004,MATCH(BN9&amp;BO$3,Upload_Download!$O$4:$O$1004,0),1)</f>
        <v>588.010009765625</v>
      </c>
      <c r="BP9" s="161" t="e">
        <f>INDEX(Upload_Download!$I$4:$I$1004,MATCH(BN9&amp;BP$3,Upload_Download!$O$4:$O$1004,0),1)</f>
        <v>#N/A</v>
      </c>
      <c r="BQ9" s="162" t="e">
        <f t="shared" si="7"/>
        <v>#N/A</v>
      </c>
      <c r="BR9" s="162" t="e">
        <f t="shared" si="35"/>
        <v>#N/A</v>
      </c>
      <c r="BS9" s="161" t="e">
        <f>INDEX(Upload_Download!$I$4:$I$1004,MATCH(BU9&amp;BS$3,Upload_Download!$O$4:$O$1004,0),1)</f>
        <v>#N/A</v>
      </c>
      <c r="BT9" s="161">
        <f>INDEX(Upload_Download!$I$4:$I$1004,MATCH(BU9&amp;BT$3,Upload_Download!$O$4:$O$1004,0),1)</f>
        <v>85.75</v>
      </c>
      <c r="BU9" s="163" t="str">
        <f>INDEX(Draft!$AZ$3:$AZ$170,MATCH(BL9&amp;BJ9,Draft!$BA$3:$BA$170,0),1)</f>
        <v>Charles Schwab</v>
      </c>
      <c r="BV9" s="114"/>
      <c r="BW9" s="106">
        <f t="shared" si="36"/>
        <v>5</v>
      </c>
      <c r="BX9" s="106">
        <v>1</v>
      </c>
      <c r="BY9" s="106">
        <v>4</v>
      </c>
      <c r="BZ9" s="107" t="str">
        <f>INDEX(Matchups!$F$4:$G$279,MATCH(BW9&amp;"_"&amp;BX9,Matchups!$E$4:$E$279,0),1)</f>
        <v>Player4</v>
      </c>
      <c r="CA9" s="107" t="str">
        <f>INDEX(Matchups!$F$4:$G$279,MATCH(BW9&amp;"_"&amp;BX9,Matchups!$E$4:$E$279,0),2)</f>
        <v>Player1</v>
      </c>
      <c r="CB9" s="114"/>
      <c r="CC9" s="160" t="str">
        <f>INDEX(Draft!$AZ$3:$AZ$170,MATCH(BZ9&amp;BY9,Draft!$BA$3:$BA$170,0),1)</f>
        <v>Broadcom</v>
      </c>
      <c r="CD9" s="161" t="e">
        <f>INDEX(Upload_Download!$I$4:$I$1004,MATCH(CC9&amp;CD$3,Upload_Download!$O$4:$O$1004,0),1)</f>
        <v>#N/A</v>
      </c>
      <c r="CE9" s="161" t="e">
        <f>INDEX(Upload_Download!$I$4:$I$1004,MATCH(CC9&amp;CE$3,Upload_Download!$O$4:$O$1004,0),1)</f>
        <v>#N/A</v>
      </c>
      <c r="CF9" s="162" t="e">
        <f t="shared" si="8"/>
        <v>#N/A</v>
      </c>
      <c r="CG9" s="162" t="e">
        <f t="shared" si="37"/>
        <v>#N/A</v>
      </c>
      <c r="CH9" s="161" t="e">
        <f>INDEX(Upload_Download!$I$4:$I$1004,MATCH(CJ9&amp;CH$3,Upload_Download!$O$4:$O$1004,0),1)</f>
        <v>#N/A</v>
      </c>
      <c r="CI9" s="161" t="e">
        <f>INDEX(Upload_Download!$I$4:$I$1004,MATCH(CJ9&amp;CI$3,Upload_Download!$O$4:$O$1004,0),1)</f>
        <v>#N/A</v>
      </c>
      <c r="CJ9" s="163" t="str">
        <f>INDEX(Draft!$AZ$3:$AZ$170,MATCH(CA9&amp;BY9,Draft!$BA$3:$BA$170,0),1)</f>
        <v>NIO</v>
      </c>
      <c r="CK9" s="114"/>
      <c r="CL9" s="106">
        <f t="shared" si="38"/>
        <v>6</v>
      </c>
      <c r="CM9" s="106">
        <v>1</v>
      </c>
      <c r="CN9" s="106">
        <v>4</v>
      </c>
      <c r="CO9" s="107" t="str">
        <f>INDEX(Matchups!$F$4:$G$279,MATCH(CL9&amp;"_"&amp;CM9,Matchups!$E$4:$E$279,0),1)</f>
        <v>Player4</v>
      </c>
      <c r="CP9" s="107" t="str">
        <f>INDEX(Matchups!$F$4:$G$279,MATCH(CL9&amp;"_"&amp;CM9,Matchups!$E$4:$E$279,0),2)</f>
        <v>Player2</v>
      </c>
      <c r="CQ9" s="114"/>
      <c r="CR9" s="160" t="str">
        <f>INDEX(Draft!$AZ$3:$AZ$170,MATCH(CO9&amp;CN9,Draft!$BA$3:$BA$170,0),1)</f>
        <v>Broadcom</v>
      </c>
      <c r="CS9" s="161" t="e">
        <f>INDEX(Upload_Download!$I$4:$I$1004,MATCH(CR9&amp;CS$3,Upload_Download!$O$4:$O$1004,0),1)</f>
        <v>#N/A</v>
      </c>
      <c r="CT9" s="161" t="e">
        <f>INDEX(Upload_Download!$I$4:$I$1004,MATCH(CR9&amp;CT$3,Upload_Download!$O$4:$O$1004,0),1)</f>
        <v>#N/A</v>
      </c>
      <c r="CU9" s="162" t="e">
        <f t="shared" si="9"/>
        <v>#N/A</v>
      </c>
      <c r="CV9" s="162" t="e">
        <f t="shared" si="39"/>
        <v>#N/A</v>
      </c>
      <c r="CW9" s="161" t="e">
        <f>INDEX(Upload_Download!$I$4:$I$1004,MATCH(CY9&amp;CW$3,Upload_Download!$O$4:$O$1004,0),1)</f>
        <v>#N/A</v>
      </c>
      <c r="CX9" s="161" t="e">
        <f>INDEX(Upload_Download!$I$4:$I$1004,MATCH(CY9&amp;CX$3,Upload_Download!$O$4:$O$1004,0),1)</f>
        <v>#N/A</v>
      </c>
      <c r="CY9" s="163" t="str">
        <f>INDEX(Draft!$AZ$3:$AZ$170,MATCH(CP9&amp;CN9,Draft!$BA$3:$BA$170,0),1)</f>
        <v>Gala Games</v>
      </c>
      <c r="DA9" s="106">
        <f t="shared" si="40"/>
        <v>7</v>
      </c>
      <c r="DB9" s="106">
        <v>1</v>
      </c>
      <c r="DC9" s="106">
        <v>4</v>
      </c>
      <c r="DD9" s="107" t="str">
        <f>INDEX(Matchups!$F$4:$G$279,MATCH(DA9&amp;"_"&amp;DB9,Matchups!$E$4:$E$279,0),1)</f>
        <v>Player4</v>
      </c>
      <c r="DE9" s="107" t="str">
        <f>INDEX(Matchups!$F$4:$G$279,MATCH(DA9&amp;"_"&amp;DB9,Matchups!$E$4:$E$279,0),2)</f>
        <v>Player23</v>
      </c>
      <c r="DG9" s="160" t="str">
        <f>INDEX(Draft!$AZ$3:$AZ$170,MATCH(DD9&amp;DC9,Draft!$BA$3:$BA$170,0),1)</f>
        <v>Broadcom</v>
      </c>
      <c r="DH9" s="161" t="e">
        <f>INDEX(Upload_Download!$I$4:$I$1004,MATCH(DG9&amp;DH$3,Upload_Download!$O$4:$O$1004,0),1)</f>
        <v>#N/A</v>
      </c>
      <c r="DI9" s="161" t="e">
        <f>INDEX(Upload_Download!$I$4:$I$1004,MATCH(DG9&amp;DI$3,Upload_Download!$O$4:$O$1004,0),1)</f>
        <v>#N/A</v>
      </c>
      <c r="DJ9" s="162" t="e">
        <f t="shared" si="10"/>
        <v>#N/A</v>
      </c>
      <c r="DK9" s="162" t="e">
        <f t="shared" si="41"/>
        <v>#N/A</v>
      </c>
      <c r="DL9" s="161" t="e">
        <f>INDEX(Upload_Download!$I$4:$I$1004,MATCH(DN9&amp;DL$3,Upload_Download!$O$4:$O$1004,0),1)</f>
        <v>#N/A</v>
      </c>
      <c r="DM9" s="161" t="e">
        <f>INDEX(Upload_Download!$I$4:$I$1004,MATCH(DN9&amp;DM$3,Upload_Download!$O$4:$O$1004,0),1)</f>
        <v>#N/A</v>
      </c>
      <c r="DN9" s="163" t="str">
        <f>INDEX(Draft!$AZ$3:$AZ$170,MATCH(DE9&amp;DC9,Draft!$BA$3:$BA$170,0),1)</f>
        <v>Shopify</v>
      </c>
      <c r="DO9" s="114"/>
      <c r="DP9" s="106">
        <f t="shared" si="42"/>
        <v>8</v>
      </c>
      <c r="DQ9" s="106">
        <v>1</v>
      </c>
      <c r="DR9" s="106">
        <v>4</v>
      </c>
      <c r="DS9" s="107" t="str">
        <f>INDEX(Matchups!$F$4:$G$279,MATCH(DP9&amp;"_"&amp;DQ9,Matchups!$E$4:$E$279,0),1)</f>
        <v>Player4</v>
      </c>
      <c r="DT9" s="107" t="str">
        <f>INDEX(Matchups!$F$4:$G$279,MATCH(DP9&amp;"_"&amp;DQ9,Matchups!$E$4:$E$279,0),2)</f>
        <v>Player8</v>
      </c>
      <c r="DU9" s="114"/>
      <c r="DV9" s="160" t="str">
        <f>INDEX(Draft!$AZ$3:$AZ$170,MATCH(DS9&amp;DR9,Draft!$BA$3:$BA$170,0),1)</f>
        <v>Broadcom</v>
      </c>
      <c r="DW9" s="161" t="e">
        <f>INDEX(Upload_Download!$I$4:$I$1004,MATCH(DV9&amp;DW$3,Upload_Download!$O$4:$O$1004,0),1)</f>
        <v>#N/A</v>
      </c>
      <c r="DX9" s="161" t="e">
        <f>INDEX(Upload_Download!$I$4:$I$1004,MATCH(DV9&amp;DX$3,Upload_Download!$O$4:$O$1004,0),1)</f>
        <v>#N/A</v>
      </c>
      <c r="DY9" s="162" t="e">
        <f t="shared" si="11"/>
        <v>#N/A</v>
      </c>
      <c r="DZ9" s="162" t="e">
        <f t="shared" si="43"/>
        <v>#N/A</v>
      </c>
      <c r="EA9" s="161" t="e">
        <f>INDEX(Upload_Download!$I$4:$I$1004,MATCH(EC9&amp;EA$3,Upload_Download!$O$4:$O$1004,0),1)</f>
        <v>#N/A</v>
      </c>
      <c r="EB9" s="161" t="e">
        <f>INDEX(Upload_Download!$I$4:$I$1004,MATCH(EC9&amp;EB$3,Upload_Download!$O$4:$O$1004,0),1)</f>
        <v>#N/A</v>
      </c>
      <c r="EC9" s="163" t="str">
        <f>INDEX(Draft!$AZ$3:$AZ$170,MATCH(DT9&amp;DR9,Draft!$BA$3:$BA$170,0),1)</f>
        <v>The Sandbox</v>
      </c>
      <c r="ED9" s="114"/>
      <c r="EE9" s="106">
        <f t="shared" si="44"/>
        <v>9</v>
      </c>
      <c r="EF9" s="106">
        <v>1</v>
      </c>
      <c r="EG9" s="106">
        <v>4</v>
      </c>
      <c r="EH9" s="107" t="str">
        <f>INDEX(Matchups!$F$4:$G$279,MATCH(EE9&amp;"_"&amp;EF9,Matchups!$E$4:$E$279,0),1)</f>
        <v>Player4</v>
      </c>
      <c r="EI9" s="107" t="str">
        <f>INDEX(Matchups!$F$4:$G$279,MATCH(EE9&amp;"_"&amp;EF9,Matchups!$E$4:$E$279,0),2)</f>
        <v>Player3</v>
      </c>
      <c r="EJ9" s="114"/>
      <c r="EK9" s="160" t="str">
        <f>INDEX(Draft!$AZ$3:$AZ$170,MATCH(EH9&amp;EG9,Draft!$BA$3:$BA$170,0),1)</f>
        <v>Broadcom</v>
      </c>
      <c r="EL9" s="161" t="e">
        <f>INDEX(Upload_Download!$I$4:$I$1004,MATCH(EK9&amp;EL$3,Upload_Download!$O$4:$O$1004,0),1)</f>
        <v>#N/A</v>
      </c>
      <c r="EM9" s="161" t="e">
        <f>INDEX(Upload_Download!$I$4:$I$1004,MATCH(EK9&amp;EM$3,Upload_Download!$O$4:$O$1004,0),1)</f>
        <v>#N/A</v>
      </c>
      <c r="EN9" s="162" t="e">
        <f t="shared" si="12"/>
        <v>#N/A</v>
      </c>
      <c r="EO9" s="162" t="e">
        <f t="shared" si="45"/>
        <v>#N/A</v>
      </c>
      <c r="EP9" s="161" t="e">
        <f>INDEX(Upload_Download!$I$4:$I$1004,MATCH(ER9&amp;EP$3,Upload_Download!$O$4:$O$1004,0),1)</f>
        <v>#N/A</v>
      </c>
      <c r="EQ9" s="161" t="e">
        <f>INDEX(Upload_Download!$I$4:$I$1004,MATCH(ER9&amp;EQ$3,Upload_Download!$O$4:$O$1004,0),1)</f>
        <v>#N/A</v>
      </c>
      <c r="ER9" s="163" t="str">
        <f>INDEX(Draft!$AZ$3:$AZ$170,MATCH(EI9&amp;EG9,Draft!$BA$3:$BA$170,0),1)</f>
        <v>Shiba Inu</v>
      </c>
      <c r="ET9" s="106">
        <f t="shared" si="46"/>
        <v>10</v>
      </c>
      <c r="EU9" s="106">
        <v>1</v>
      </c>
      <c r="EV9" s="106">
        <v>4</v>
      </c>
      <c r="EW9" s="107" t="str">
        <f>INDEX(Matchups!$F$4:$G$279,MATCH(ET9&amp;"_"&amp;EU9,Matchups!$E$4:$E$279,0),1)</f>
        <v>Player4</v>
      </c>
      <c r="EX9" s="107" t="str">
        <f>INDEX(Matchups!$F$4:$G$279,MATCH(ET9&amp;"_"&amp;EU9,Matchups!$E$4:$E$279,0),2)</f>
        <v>Player6</v>
      </c>
      <c r="EZ9" s="160" t="str">
        <f>INDEX(Draft!$AZ$3:$AZ$170,MATCH(EW9&amp;EV9,Draft!$BA$3:$BA$170,0),1)</f>
        <v>Broadcom</v>
      </c>
      <c r="FA9" s="161" t="e">
        <f>INDEX(Upload_Download!$I$4:$I$1004,MATCH(EZ9&amp;FA$3,Upload_Download!$O$4:$O$1004,0),1)</f>
        <v>#N/A</v>
      </c>
      <c r="FB9" s="161" t="e">
        <f>INDEX(Upload_Download!$I$4:$I$1004,MATCH(EZ9&amp;FB$3,Upload_Download!$O$4:$O$1004,0),1)</f>
        <v>#N/A</v>
      </c>
      <c r="FC9" s="162" t="e">
        <f t="shared" si="13"/>
        <v>#N/A</v>
      </c>
      <c r="FD9" s="162" t="e">
        <f t="shared" si="47"/>
        <v>#N/A</v>
      </c>
      <c r="FE9" s="161" t="e">
        <f>INDEX(Upload_Download!$I$4:$I$1004,MATCH(FG9&amp;FE$3,Upload_Download!$O$4:$O$1004,0),1)</f>
        <v>#N/A</v>
      </c>
      <c r="FF9" s="161" t="e">
        <f>INDEX(Upload_Download!$I$4:$I$1004,MATCH(FG9&amp;FF$3,Upload_Download!$O$4:$O$1004,0),1)</f>
        <v>#N/A</v>
      </c>
      <c r="FG9" s="163" t="str">
        <f>INDEX(Draft!$AZ$3:$AZ$170,MATCH(EX9&amp;EV9,Draft!$BA$3:$BA$170,0),1)</f>
        <v>Freeport-McMoRan</v>
      </c>
      <c r="FH9" s="114"/>
      <c r="FI9" s="106">
        <f t="shared" si="48"/>
        <v>11</v>
      </c>
      <c r="FJ9" s="106">
        <v>1</v>
      </c>
      <c r="FK9" s="106">
        <v>4</v>
      </c>
      <c r="FL9" s="107" t="str">
        <f>INDEX(Matchups!$F$4:$G$279,MATCH(FI9&amp;"_"&amp;FJ9,Matchups!$E$4:$E$279,0),1)</f>
        <v>Player4</v>
      </c>
      <c r="FM9" s="107" t="str">
        <f>INDEX(Matchups!$F$4:$G$279,MATCH(FI9&amp;"_"&amp;FJ9,Matchups!$E$4:$E$279,0),2)</f>
        <v>Player16</v>
      </c>
      <c r="FN9" s="114"/>
      <c r="FO9" s="160" t="str">
        <f>INDEX(Draft!$AZ$3:$AZ$170,MATCH(FL9&amp;FK9,Draft!$BA$3:$BA$170,0),1)</f>
        <v>Broadcom</v>
      </c>
      <c r="FP9" s="161" t="e">
        <f>INDEX(Upload_Download!$I$4:$I$1004,MATCH(FO9&amp;FP$3,Upload_Download!$O$4:$O$1004,0),1)</f>
        <v>#N/A</v>
      </c>
      <c r="FQ9" s="161" t="e">
        <f>INDEX(Upload_Download!$I$4:$I$1004,MATCH(FO9&amp;FQ$3,Upload_Download!$O$4:$O$1004,0),1)</f>
        <v>#N/A</v>
      </c>
      <c r="FR9" s="162" t="e">
        <f t="shared" si="14"/>
        <v>#N/A</v>
      </c>
      <c r="FS9" s="162" t="e">
        <f t="shared" si="49"/>
        <v>#N/A</v>
      </c>
      <c r="FT9" s="161" t="e">
        <f>INDEX(Upload_Download!$I$4:$I$1004,MATCH(FV9&amp;FT$3,Upload_Download!$O$4:$O$1004,0),1)</f>
        <v>#N/A</v>
      </c>
      <c r="FU9" s="161" t="e">
        <f>INDEX(Upload_Download!$I$4:$I$1004,MATCH(FV9&amp;FU$3,Upload_Download!$O$4:$O$1004,0),1)</f>
        <v>#N/A</v>
      </c>
      <c r="FV9" s="163" t="str">
        <f>INDEX(Draft!$AZ$3:$AZ$170,MATCH(FM9&amp;FK9,Draft!$BA$3:$BA$170,0),1)</f>
        <v>Toronto Dominion Bank</v>
      </c>
      <c r="FW9" s="114"/>
      <c r="FX9" s="106">
        <f t="shared" si="50"/>
        <v>12</v>
      </c>
      <c r="FY9" s="106">
        <v>1</v>
      </c>
      <c r="FZ9" s="106">
        <v>4</v>
      </c>
      <c r="GA9" s="107" t="str">
        <f>INDEX(Matchups!$F$4:$G$279,MATCH(FX9&amp;"_"&amp;FY9,Matchups!$E$4:$E$279,0),1)</f>
        <v>Player4</v>
      </c>
      <c r="GB9" s="107" t="str">
        <f>INDEX(Matchups!$F$4:$G$279,MATCH(FX9&amp;"_"&amp;FY9,Matchups!$E$4:$E$279,0),2)</f>
        <v>Player13</v>
      </c>
      <c r="GC9" s="114"/>
      <c r="GD9" s="160" t="str">
        <f>INDEX(Draft!$AZ$3:$AZ$170,MATCH(GA9&amp;FZ9,Draft!$BA$3:$BA$170,0),1)</f>
        <v>Broadcom</v>
      </c>
      <c r="GE9" s="161" t="e">
        <f>INDEX(Upload_Download!$I$4:$I$1004,MATCH(GD9&amp;GE$3,Upload_Download!$O$4:$O$1004,0),1)</f>
        <v>#N/A</v>
      </c>
      <c r="GF9" s="161" t="e">
        <f>INDEX(Upload_Download!$I$4:$I$1004,MATCH(GD9&amp;GF$3,Upload_Download!$O$4:$O$1004,0),1)</f>
        <v>#N/A</v>
      </c>
      <c r="GG9" s="162" t="e">
        <f t="shared" si="15"/>
        <v>#N/A</v>
      </c>
      <c r="GH9" s="162" t="e">
        <f t="shared" si="51"/>
        <v>#N/A</v>
      </c>
      <c r="GI9" s="161" t="e">
        <f>INDEX(Upload_Download!$I$4:$I$1004,MATCH(GK9&amp;GI$3,Upload_Download!$O$4:$O$1004,0),1)</f>
        <v>#N/A</v>
      </c>
      <c r="GJ9" s="161" t="e">
        <f>INDEX(Upload_Download!$I$4:$I$1004,MATCH(GK9&amp;GJ$3,Upload_Download!$O$4:$O$1004,0),1)</f>
        <v>#N/A</v>
      </c>
      <c r="GK9" s="163" t="str">
        <f>INDEX(Draft!$AZ$3:$AZ$170,MATCH(GB9&amp;FZ9,Draft!$BA$3:$BA$170,0),1)</f>
        <v>Bank Of Montreal</v>
      </c>
      <c r="GM9" s="106">
        <f t="shared" si="52"/>
        <v>13</v>
      </c>
      <c r="GN9" s="106">
        <v>1</v>
      </c>
      <c r="GO9" s="106">
        <v>4</v>
      </c>
      <c r="GP9" s="107" t="str">
        <f>INDEX(Matchups!$F$4:$G$279,MATCH(GM9&amp;"_"&amp;GN9,Matchups!$E$4:$E$279,0),1)</f>
        <v>Player4</v>
      </c>
      <c r="GQ9" s="107" t="str">
        <f>INDEX(Matchups!$F$4:$G$279,MATCH(GM9&amp;"_"&amp;GN9,Matchups!$E$4:$E$279,0),2)</f>
        <v>Player17</v>
      </c>
      <c r="GS9" s="160" t="str">
        <f>INDEX(Draft!$AZ$3:$AZ$170,MATCH(GP9&amp;GO9,Draft!$BA$3:$BA$170,0),1)</f>
        <v>Broadcom</v>
      </c>
      <c r="GT9" s="161" t="e">
        <f>INDEX(Upload_Download!$I$4:$I$1004,MATCH(GS9&amp;GT$3,Upload_Download!$O$4:$O$1004,0),1)</f>
        <v>#N/A</v>
      </c>
      <c r="GU9" s="161" t="e">
        <f>INDEX(Upload_Download!$I$4:$I$1004,MATCH(GS9&amp;GU$3,Upload_Download!$O$4:$O$1004,0),1)</f>
        <v>#N/A</v>
      </c>
      <c r="GV9" s="162" t="e">
        <f t="shared" si="16"/>
        <v>#N/A</v>
      </c>
      <c r="GW9" s="162" t="e">
        <f t="shared" si="53"/>
        <v>#N/A</v>
      </c>
      <c r="GX9" s="161" t="e">
        <f>INDEX(Upload_Download!$I$4:$I$1004,MATCH(GZ9&amp;GX$3,Upload_Download!$O$4:$O$1004,0),1)</f>
        <v>#N/A</v>
      </c>
      <c r="GY9" s="161" t="e">
        <f>INDEX(Upload_Download!$I$4:$I$1004,MATCH(GZ9&amp;GY$3,Upload_Download!$O$4:$O$1004,0),1)</f>
        <v>#N/A</v>
      </c>
      <c r="GZ9" s="163" t="str">
        <f>INDEX(Draft!$AZ$3:$AZ$170,MATCH(GQ9&amp;GO9,Draft!$BA$3:$BA$170,0),1)</f>
        <v>Penn National Gaming</v>
      </c>
      <c r="HA9" s="114"/>
      <c r="HB9" s="106">
        <f t="shared" si="54"/>
        <v>14</v>
      </c>
      <c r="HC9" s="106">
        <v>1</v>
      </c>
      <c r="HD9" s="106">
        <v>4</v>
      </c>
      <c r="HE9" s="107" t="str">
        <f>INDEX(Matchups!$F$4:$G$279,MATCH(HB9&amp;"_"&amp;HC9,Matchups!$E$4:$E$279,0),1)</f>
        <v>Player4</v>
      </c>
      <c r="HF9" s="107" t="str">
        <f>INDEX(Matchups!$F$4:$G$279,MATCH(HB9&amp;"_"&amp;HC9,Matchups!$E$4:$E$279,0),2)</f>
        <v>Player9</v>
      </c>
      <c r="HG9" s="114"/>
      <c r="HH9" s="160" t="str">
        <f>INDEX(Draft!$AZ$3:$AZ$170,MATCH(HE9&amp;HD9,Draft!$BA$3:$BA$170,0),1)</f>
        <v>Broadcom</v>
      </c>
      <c r="HI9" s="161" t="e">
        <f>INDEX(Upload_Download!$I$4:$I$1004,MATCH(HH9&amp;HI$3,Upload_Download!$O$4:$O$1004,0),1)</f>
        <v>#N/A</v>
      </c>
      <c r="HJ9" s="161" t="e">
        <f>INDEX(Upload_Download!$I$4:$I$1004,MATCH(HH9&amp;HJ$3,Upload_Download!$O$4:$O$1004,0),1)</f>
        <v>#N/A</v>
      </c>
      <c r="HK9" s="162" t="e">
        <f t="shared" si="17"/>
        <v>#N/A</v>
      </c>
      <c r="HL9" s="162" t="e">
        <f t="shared" si="55"/>
        <v>#N/A</v>
      </c>
      <c r="HM9" s="161" t="e">
        <f>INDEX(Upload_Download!$I$4:$I$1004,MATCH(HO9&amp;HM$3,Upload_Download!$O$4:$O$1004,0),1)</f>
        <v>#N/A</v>
      </c>
      <c r="HN9" s="161" t="e">
        <f>INDEX(Upload_Download!$I$4:$I$1004,MATCH(HO9&amp;HN$3,Upload_Download!$O$4:$O$1004,0),1)</f>
        <v>#N/A</v>
      </c>
      <c r="HO9" s="163" t="str">
        <f>INDEX(Draft!$AZ$3:$AZ$170,MATCH(HF9&amp;HD9,Draft!$BA$3:$BA$170,0),1)</f>
        <v>Avalanche</v>
      </c>
      <c r="HP9" s="114"/>
      <c r="HQ9" s="106">
        <f t="shared" si="56"/>
        <v>15</v>
      </c>
      <c r="HR9" s="106">
        <v>1</v>
      </c>
      <c r="HS9" s="106">
        <v>4</v>
      </c>
      <c r="HT9" s="107" t="str">
        <f>INDEX(Matchups!$F$4:$G$279,MATCH(HQ9&amp;"_"&amp;HR9,Matchups!$E$4:$E$279,0),1)</f>
        <v>Player4</v>
      </c>
      <c r="HU9" s="107" t="str">
        <f>INDEX(Matchups!$F$4:$G$279,MATCH(HQ9&amp;"_"&amp;HR9,Matchups!$E$4:$E$279,0),2)</f>
        <v>Player5</v>
      </c>
      <c r="HV9" s="114"/>
      <c r="HW9" s="160" t="str">
        <f>INDEX(Draft!$AZ$3:$AZ$170,MATCH(HT9&amp;HS9,Draft!$BA$3:$BA$170,0),1)</f>
        <v>Broadcom</v>
      </c>
      <c r="HX9" s="161" t="e">
        <f>INDEX(Upload_Download!$I$4:$I$1004,MATCH(HW9&amp;HX$3,Upload_Download!$O$4:$O$1004,0),1)</f>
        <v>#N/A</v>
      </c>
      <c r="HY9" s="161" t="e">
        <f>INDEX(Upload_Download!$I$4:$I$1004,MATCH(HW9&amp;HY$3,Upload_Download!$O$4:$O$1004,0),1)</f>
        <v>#N/A</v>
      </c>
      <c r="HZ9" s="162" t="e">
        <f t="shared" si="18"/>
        <v>#N/A</v>
      </c>
      <c r="IA9" s="162" t="e">
        <f t="shared" si="57"/>
        <v>#N/A</v>
      </c>
      <c r="IB9" s="161" t="e">
        <f>INDEX(Upload_Download!$I$4:$I$1004,MATCH(ID9&amp;IB$3,Upload_Download!$O$4:$O$1004,0),1)</f>
        <v>#N/A</v>
      </c>
      <c r="IC9" s="161" t="e">
        <f>INDEX(Upload_Download!$I$4:$I$1004,MATCH(ID9&amp;IC$3,Upload_Download!$O$4:$O$1004,0),1)</f>
        <v>#N/A</v>
      </c>
      <c r="ID9" s="163" t="str">
        <f>INDEX(Draft!$AZ$3:$AZ$170,MATCH(HU9&amp;HS9,Draft!$BA$3:$BA$170,0),1)</f>
        <v>Adobe</v>
      </c>
      <c r="IF9" s="106">
        <f t="shared" si="58"/>
        <v>16</v>
      </c>
      <c r="IG9" s="106">
        <v>1</v>
      </c>
      <c r="IH9" s="106">
        <v>4</v>
      </c>
      <c r="II9" s="107" t="str">
        <f>INDEX(Matchups!$F$4:$G$279,MATCH(IF9&amp;"_"&amp;IG9,Matchups!$E$4:$E$279,0),1)</f>
        <v>Player4</v>
      </c>
      <c r="IJ9" s="107" t="str">
        <f>INDEX(Matchups!$F$4:$G$279,MATCH(IF9&amp;"_"&amp;IG9,Matchups!$E$4:$E$279,0),2)</f>
        <v>Player19</v>
      </c>
      <c r="IL9" s="160" t="str">
        <f>INDEX(Draft!$AZ$3:$AZ$170,MATCH(II9&amp;IH9,Draft!$BA$3:$BA$170,0),1)</f>
        <v>Broadcom</v>
      </c>
      <c r="IM9" s="161" t="e">
        <f>INDEX(Upload_Download!$I$4:$I$1004,MATCH(IL9&amp;IM$3,Upload_Download!$O$4:$O$1004,0),1)</f>
        <v>#N/A</v>
      </c>
      <c r="IN9" s="161" t="e">
        <f>INDEX(Upload_Download!$I$4:$I$1004,MATCH(IL9&amp;IN$3,Upload_Download!$O$4:$O$1004,0),1)</f>
        <v>#N/A</v>
      </c>
      <c r="IO9" s="162" t="e">
        <f t="shared" si="19"/>
        <v>#N/A</v>
      </c>
      <c r="IP9" s="162" t="e">
        <f t="shared" si="59"/>
        <v>#N/A</v>
      </c>
      <c r="IQ9" s="161" t="e">
        <f>INDEX(Upload_Download!$I$4:$I$1004,MATCH(IS9&amp;IQ$3,Upload_Download!$O$4:$O$1004,0),1)</f>
        <v>#N/A</v>
      </c>
      <c r="IR9" s="161" t="e">
        <f>INDEX(Upload_Download!$I$4:$I$1004,MATCH(IS9&amp;IR$3,Upload_Download!$O$4:$O$1004,0),1)</f>
        <v>#N/A</v>
      </c>
      <c r="IS9" s="163" t="str">
        <f>INDEX(Draft!$AZ$3:$AZ$170,MATCH(IJ9&amp;IH9,Draft!$BA$3:$BA$170,0),1)</f>
        <v>Zscaler</v>
      </c>
      <c r="IT9" s="114"/>
      <c r="IU9" s="106">
        <f t="shared" si="60"/>
        <v>17</v>
      </c>
      <c r="IV9" s="106">
        <v>1</v>
      </c>
      <c r="IW9" s="106">
        <v>4</v>
      </c>
      <c r="IX9" s="107" t="str">
        <f>INDEX(Matchups!$F$4:$G$279,MATCH(IU9&amp;"_"&amp;IV9,Matchups!$E$4:$E$279,0),1)</f>
        <v>Player4</v>
      </c>
      <c r="IY9" s="107" t="str">
        <f>INDEX(Matchups!$F$4:$G$279,MATCH(IU9&amp;"_"&amp;IV9,Matchups!$E$4:$E$279,0),2)</f>
        <v>Player21</v>
      </c>
      <c r="IZ9" s="114"/>
      <c r="JA9" s="160" t="str">
        <f>INDEX(Draft!$AZ$3:$AZ$170,MATCH(IX9&amp;IW9,Draft!$BA$3:$BA$170,0),1)</f>
        <v>Broadcom</v>
      </c>
      <c r="JB9" s="161" t="e">
        <f>INDEX(Upload_Download!$I$4:$I$1004,MATCH(JA9&amp;JB$3,Upload_Download!$O$4:$O$1004,0),1)</f>
        <v>#N/A</v>
      </c>
      <c r="JC9" s="161" t="e">
        <f>INDEX(Upload_Download!$I$4:$I$1004,MATCH(JA9&amp;JC$3,Upload_Download!$O$4:$O$1004,0),1)</f>
        <v>#N/A</v>
      </c>
      <c r="JD9" s="162" t="e">
        <f t="shared" si="20"/>
        <v>#N/A</v>
      </c>
      <c r="JE9" s="162" t="e">
        <f t="shared" si="61"/>
        <v>#N/A</v>
      </c>
      <c r="JF9" s="161" t="e">
        <f>INDEX(Upload_Download!$I$4:$I$1004,MATCH(JH9&amp;JF$3,Upload_Download!$O$4:$O$1004,0),1)</f>
        <v>#N/A</v>
      </c>
      <c r="JG9" s="161" t="e">
        <f>INDEX(Upload_Download!$I$4:$I$1004,MATCH(JH9&amp;JG$3,Upload_Download!$O$4:$O$1004,0),1)</f>
        <v>#N/A</v>
      </c>
      <c r="JH9" s="163" t="str">
        <f>INDEX(Draft!$AZ$3:$AZ$170,MATCH(IY9&amp;IW9,Draft!$BA$3:$BA$170,0),1)</f>
        <v>Stellar Lumens</v>
      </c>
      <c r="JI9" s="114"/>
      <c r="JJ9" s="106">
        <f t="shared" si="62"/>
        <v>18</v>
      </c>
      <c r="JK9" s="106">
        <v>1</v>
      </c>
      <c r="JL9" s="106">
        <v>4</v>
      </c>
      <c r="JM9" s="107" t="str">
        <f>INDEX(Matchups!$F$4:$G$279,MATCH(JJ9&amp;"_"&amp;JK9,Matchups!$E$4:$E$279,0),1)</f>
        <v>Player4</v>
      </c>
      <c r="JN9" s="107" t="str">
        <f>INDEX(Matchups!$F$4:$G$279,MATCH(JJ9&amp;"_"&amp;JK9,Matchups!$E$4:$E$279,0),2)</f>
        <v>Player10</v>
      </c>
      <c r="JO9" s="114"/>
      <c r="JP9" s="160" t="str">
        <f>INDEX(Draft!$AZ$3:$AZ$170,MATCH(JM9&amp;JL9,Draft!$BA$3:$BA$170,0),1)</f>
        <v>Broadcom</v>
      </c>
      <c r="JQ9" s="161" t="e">
        <f>INDEX(Upload_Download!$I$4:$I$1004,MATCH(JP9&amp;JQ$3,Upload_Download!$O$4:$O$1004,0),1)</f>
        <v>#N/A</v>
      </c>
      <c r="JR9" s="161" t="e">
        <f>INDEX(Upload_Download!$I$4:$I$1004,MATCH(JP9&amp;JR$3,Upload_Download!$O$4:$O$1004,0),1)</f>
        <v>#N/A</v>
      </c>
      <c r="JS9" s="162" t="e">
        <f t="shared" si="21"/>
        <v>#N/A</v>
      </c>
      <c r="JT9" s="162" t="e">
        <f t="shared" si="63"/>
        <v>#N/A</v>
      </c>
      <c r="JU9" s="161" t="e">
        <f>INDEX(Upload_Download!$I$4:$I$1004,MATCH(JW9&amp;JU$3,Upload_Download!$O$4:$O$1004,0),1)</f>
        <v>#N/A</v>
      </c>
      <c r="JV9" s="161" t="e">
        <f>INDEX(Upload_Download!$I$4:$I$1004,MATCH(JW9&amp;JV$3,Upload_Download!$O$4:$O$1004,0),1)</f>
        <v>#N/A</v>
      </c>
      <c r="JW9" s="163" t="str">
        <f>INDEX(Draft!$AZ$3:$AZ$170,MATCH(JN9&amp;JL9,Draft!$BA$3:$BA$170,0),1)</f>
        <v>Costco</v>
      </c>
      <c r="JY9" s="106">
        <f t="shared" si="64"/>
        <v>19</v>
      </c>
      <c r="JZ9" s="106">
        <v>1</v>
      </c>
      <c r="KA9" s="106">
        <v>4</v>
      </c>
      <c r="KB9" s="107" t="str">
        <f>INDEX(Matchups!$F$4:$G$279,MATCH(JY9&amp;"_"&amp;JZ9,Matchups!$E$4:$E$279,0),1)</f>
        <v>Player4</v>
      </c>
      <c r="KC9" s="107" t="str">
        <f>INDEX(Matchups!$F$4:$G$279,MATCH(JY9&amp;"_"&amp;JZ9,Matchups!$E$4:$E$279,0),2)</f>
        <v>Player7</v>
      </c>
      <c r="KE9" s="160" t="str">
        <f>INDEX(Draft!$AZ$3:$AZ$170,MATCH(KB9&amp;KA9,Draft!$BA$3:$BA$170,0),1)</f>
        <v>Broadcom</v>
      </c>
      <c r="KF9" s="161" t="e">
        <f>INDEX(Upload_Download!$I$4:$I$1004,MATCH(KE9&amp;KF$3,Upload_Download!$O$4:$O$1004,0),1)</f>
        <v>#N/A</v>
      </c>
      <c r="KG9" s="161" t="e">
        <f>INDEX(Upload_Download!$I$4:$I$1004,MATCH(KE9&amp;KG$3,Upload_Download!$O$4:$O$1004,0),1)</f>
        <v>#N/A</v>
      </c>
      <c r="KH9" s="162" t="e">
        <f t="shared" si="22"/>
        <v>#N/A</v>
      </c>
      <c r="KI9" s="162" t="e">
        <f t="shared" si="65"/>
        <v>#N/A</v>
      </c>
      <c r="KJ9" s="161" t="e">
        <f>INDEX(Upload_Download!$I$4:$I$1004,MATCH(KL9&amp;KJ$3,Upload_Download!$O$4:$O$1004,0),1)</f>
        <v>#N/A</v>
      </c>
      <c r="KK9" s="161" t="e">
        <f>INDEX(Upload_Download!$I$4:$I$1004,MATCH(KL9&amp;KK$3,Upload_Download!$O$4:$O$1004,0),1)</f>
        <v>#N/A</v>
      </c>
      <c r="KL9" s="163" t="str">
        <f>INDEX(Draft!$AZ$3:$AZ$170,MATCH(KC9&amp;KA9,Draft!$BA$3:$BA$170,0),1)</f>
        <v>Accenture</v>
      </c>
      <c r="KN9" s="106">
        <f t="shared" si="66"/>
        <v>20</v>
      </c>
      <c r="KO9" s="106">
        <v>1</v>
      </c>
      <c r="KP9" s="106">
        <v>4</v>
      </c>
      <c r="KQ9" s="107" t="str">
        <f>INDEX(Matchups!$F$4:$G$279,MATCH(KN9&amp;"_"&amp;KO9,Matchups!$E$4:$E$279,0),1)</f>
        <v>Player4</v>
      </c>
      <c r="KR9" s="107" t="str">
        <f>INDEX(Matchups!$F$4:$G$279,MATCH(KN9&amp;"_"&amp;KO9,Matchups!$E$4:$E$279,0),2)</f>
        <v>Player14</v>
      </c>
      <c r="KT9" s="160" t="str">
        <f>INDEX(Draft!$AZ$3:$AZ$170,MATCH(KQ9&amp;KP9,Draft!$BA$3:$BA$170,0),1)</f>
        <v>Broadcom</v>
      </c>
      <c r="KU9" s="161" t="e">
        <f>INDEX(Upload_Download!$I$4:$I$1004,MATCH(KT9&amp;KU$3,Upload_Download!$O$4:$O$1004,0),1)</f>
        <v>#N/A</v>
      </c>
      <c r="KV9" s="161" t="e">
        <f>INDEX(Upload_Download!$I$4:$I$1004,MATCH(KT9&amp;KV$3,Upload_Download!$O$4:$O$1004,0),1)</f>
        <v>#N/A</v>
      </c>
      <c r="KW9" s="162" t="e">
        <f t="shared" si="23"/>
        <v>#N/A</v>
      </c>
      <c r="KX9" s="162" t="e">
        <f t="shared" si="67"/>
        <v>#N/A</v>
      </c>
      <c r="KY9" s="161" t="e">
        <f>INDEX(Upload_Download!$I$4:$I$1004,MATCH(LA9&amp;KY$3,Upload_Download!$O$4:$O$1004,0),1)</f>
        <v>#N/A</v>
      </c>
      <c r="KZ9" s="161" t="e">
        <f>INDEX(Upload_Download!$I$4:$I$1004,MATCH(LA9&amp;KZ$3,Upload_Download!$O$4:$O$1004,0),1)</f>
        <v>#N/A</v>
      </c>
      <c r="LA9" s="163" t="str">
        <f>INDEX(Draft!$AZ$3:$AZ$170,MATCH(KR9&amp;KP9,Draft!$BA$3:$BA$170,0),1)</f>
        <v>Brookfield Asset Mgmt</v>
      </c>
      <c r="LC9" s="106">
        <f t="shared" si="68"/>
        <v>21</v>
      </c>
      <c r="LD9" s="106">
        <v>1</v>
      </c>
      <c r="LE9" s="106">
        <v>4</v>
      </c>
      <c r="LF9" s="107" t="str">
        <f>INDEX(Matchups!$F$4:$G$279,MATCH(LC9&amp;"_"&amp;LD9,Matchups!$E$4:$E$279,0),1)</f>
        <v>Player14</v>
      </c>
      <c r="LG9" s="107" t="str">
        <f>INDEX(Matchups!$F$4:$G$279,MATCH(LC9&amp;"_"&amp;LD9,Matchups!$E$4:$E$279,0),2)</f>
        <v>Player5</v>
      </c>
      <c r="LI9" s="160" t="str">
        <f>INDEX(Draft!$AZ$3:$AZ$170,MATCH(LF9&amp;LE9,Draft!$BA$3:$BA$170,0),1)</f>
        <v>Brookfield Asset Mgmt</v>
      </c>
      <c r="LJ9" s="161" t="e">
        <f>INDEX(Upload_Download!$I$4:$I$1004,MATCH(LI9&amp;LJ$3,Upload_Download!$O$4:$O$1004,0),1)</f>
        <v>#N/A</v>
      </c>
      <c r="LK9" s="161" t="e">
        <f>INDEX(Upload_Download!$I$4:$I$1004,MATCH(LI9&amp;LK$3,Upload_Download!$O$4:$O$1004,0),1)</f>
        <v>#N/A</v>
      </c>
      <c r="LL9" s="162" t="e">
        <f t="shared" si="24"/>
        <v>#N/A</v>
      </c>
      <c r="LM9" s="162" t="e">
        <f t="shared" si="69"/>
        <v>#N/A</v>
      </c>
      <c r="LN9" s="161" t="e">
        <f>INDEX(Upload_Download!$I$4:$I$1004,MATCH(LP9&amp;LN$3,Upload_Download!$O$4:$O$1004,0),1)</f>
        <v>#N/A</v>
      </c>
      <c r="LO9" s="161" t="e">
        <f>INDEX(Upload_Download!$I$4:$I$1004,MATCH(LP9&amp;LO$3,Upload_Download!$O$4:$O$1004,0),1)</f>
        <v>#N/A</v>
      </c>
      <c r="LP9" s="163" t="str">
        <f>INDEX(Draft!$AZ$3:$AZ$170,MATCH(LG9&amp;LE9,Draft!$BA$3:$BA$170,0),1)</f>
        <v>Adobe</v>
      </c>
      <c r="LR9" s="106">
        <f t="shared" si="70"/>
        <v>22</v>
      </c>
      <c r="LS9" s="106">
        <v>1</v>
      </c>
      <c r="LT9" s="106">
        <v>4</v>
      </c>
      <c r="LU9" s="107" t="str">
        <f>INDEX(Matchups!$F$4:$G$279,MATCH(LR9&amp;"_"&amp;LS9,Matchups!$E$4:$E$279,0),1)</f>
        <v>Player4</v>
      </c>
      <c r="LV9" s="107" t="str">
        <f>INDEX(Matchups!$F$4:$G$279,MATCH(LR9&amp;"_"&amp;LS9,Matchups!$E$4:$E$279,0),2)</f>
        <v>Player12</v>
      </c>
      <c r="LX9" s="160" t="str">
        <f>INDEX(Draft!$AZ$3:$AZ$170,MATCH(LU9&amp;LT9,Draft!$BA$3:$BA$170,0),1)</f>
        <v>Broadcom</v>
      </c>
      <c r="LY9" s="161" t="e">
        <f>INDEX(Upload_Download!$I$4:$I$1004,MATCH(LX9&amp;LY$3,Upload_Download!$O$4:$O$1004,0),1)</f>
        <v>#N/A</v>
      </c>
      <c r="LZ9" s="161" t="e">
        <f>INDEX(Upload_Download!$I$4:$I$1004,MATCH(LX9&amp;LZ$3,Upload_Download!$O$4:$O$1004,0),1)</f>
        <v>#N/A</v>
      </c>
      <c r="MA9" s="162" t="e">
        <f t="shared" si="25"/>
        <v>#N/A</v>
      </c>
      <c r="MB9" s="162" t="e">
        <f t="shared" si="71"/>
        <v>#N/A</v>
      </c>
      <c r="MC9" s="161" t="e">
        <f>INDEX(Upload_Download!$I$4:$I$1004,MATCH(ME9&amp;MC$3,Upload_Download!$O$4:$O$1004,0),1)</f>
        <v>#N/A</v>
      </c>
      <c r="MD9" s="161" t="e">
        <f>INDEX(Upload_Download!$I$4:$I$1004,MATCH(ME9&amp;MD$3,Upload_Download!$O$4:$O$1004,0),1)</f>
        <v>#N/A</v>
      </c>
      <c r="ME9" s="163" t="str">
        <f>INDEX(Draft!$AZ$3:$AZ$170,MATCH(LV9&amp;LT9,Draft!$BA$3:$BA$170,0),1)</f>
        <v>DoorDash</v>
      </c>
      <c r="MG9" s="106">
        <f t="shared" si="72"/>
        <v>23</v>
      </c>
      <c r="MH9" s="106">
        <v>1</v>
      </c>
      <c r="MI9" s="106">
        <v>4</v>
      </c>
      <c r="MJ9" s="107" t="str">
        <f>INDEX(Matchups!$F$4:$G$279,MATCH(MG9&amp;"_"&amp;MH9,Matchups!$E$4:$E$279,0),1)</f>
        <v>Player4</v>
      </c>
      <c r="MK9" s="107" t="str">
        <f>INDEX(Matchups!$F$4:$G$279,MATCH(MG9&amp;"_"&amp;MH9,Matchups!$E$4:$E$279,0),2)</f>
        <v>Player11</v>
      </c>
      <c r="MM9" s="160" t="str">
        <f>INDEX(Draft!$AZ$3:$AZ$170,MATCH(MJ9&amp;MI9,Draft!$BA$3:$BA$170,0),1)</f>
        <v>Broadcom</v>
      </c>
      <c r="MN9" s="161" t="e">
        <f>INDEX(Upload_Download!$I$4:$I$1004,MATCH(MM9&amp;MN$3,Upload_Download!$O$4:$O$1004,0),1)</f>
        <v>#N/A</v>
      </c>
      <c r="MO9" s="161" t="e">
        <f>INDEX(Upload_Download!$I$4:$I$1004,MATCH(MM9&amp;MO$3,Upload_Download!$O$4:$O$1004,0),1)</f>
        <v>#N/A</v>
      </c>
      <c r="MP9" s="162" t="e">
        <f t="shared" si="26"/>
        <v>#N/A</v>
      </c>
      <c r="MQ9" s="162" t="e">
        <f t="shared" si="73"/>
        <v>#N/A</v>
      </c>
      <c r="MR9" s="161" t="e">
        <f>INDEX(Upload_Download!$I$4:$I$1004,MATCH(MT9&amp;MR$3,Upload_Download!$O$4:$O$1004,0),1)</f>
        <v>#N/A</v>
      </c>
      <c r="MS9" s="161" t="e">
        <f>INDEX(Upload_Download!$I$4:$I$1004,MATCH(MT9&amp;MS$3,Upload_Download!$O$4:$O$1004,0),1)</f>
        <v>#N/A</v>
      </c>
      <c r="MT9" s="163" t="str">
        <f>INDEX(Draft!$AZ$3:$AZ$170,MATCH(MK9&amp;MI9,Draft!$BA$3:$BA$170,0),1)</f>
        <v>Dentacoin</v>
      </c>
    </row>
    <row r="10" spans="2:358" ht="17">
      <c r="B10" s="184">
        <v>44564</v>
      </c>
      <c r="C10" s="183">
        <v>1</v>
      </c>
      <c r="D10" s="183">
        <f t="shared" si="3"/>
        <v>7</v>
      </c>
      <c r="E10" s="183" t="str">
        <f t="shared" si="0"/>
        <v>1_7</v>
      </c>
      <c r="F10" s="174" t="str">
        <f t="shared" si="1"/>
        <v>Player16</v>
      </c>
      <c r="G10" s="174" t="str">
        <f t="shared" si="2"/>
        <v>Player11</v>
      </c>
      <c r="I10" s="174" t="str">
        <f>J10&amp;"_"&amp;COUNTIF(J$4:J10,J10)</f>
        <v>1_7</v>
      </c>
      <c r="J10" s="185">
        <v>1</v>
      </c>
      <c r="K10" s="185" t="s">
        <v>2669</v>
      </c>
      <c r="L10" s="186" t="s">
        <v>1027</v>
      </c>
      <c r="M10" s="185" t="s">
        <v>2664</v>
      </c>
      <c r="O10" s="106">
        <f t="shared" si="27"/>
        <v>1</v>
      </c>
      <c r="P10" s="106">
        <v>1</v>
      </c>
      <c r="Q10" s="106">
        <v>5</v>
      </c>
      <c r="R10" s="107" t="str">
        <f>INDEX(Matchups!$F$4:$G$279,MATCH(O10&amp;"_"&amp;P10,Matchups!$E$4:$E$279,0),1)</f>
        <v>Player4</v>
      </c>
      <c r="S10" s="107" t="str">
        <f>INDEX(Matchups!$F$4:$G$279,MATCH(O10&amp;"_"&amp;P10,Matchups!$E$4:$E$279,0),2)</f>
        <v>Player15</v>
      </c>
      <c r="T10" s="43"/>
      <c r="U10" s="160" t="str">
        <f>INDEX(Draft!$AZ$3:$AZ$170,MATCH(R10&amp;Q10,Draft!$BA$3:$BA$170,0),1)</f>
        <v>Moderna</v>
      </c>
      <c r="V10" s="161">
        <f>INDEX(Upload_Download!$I$4:$I$1004,MATCH(U10&amp;V$3,Upload_Download!$O$4:$O$1004,0),1)</f>
        <v>163.00999450683591</v>
      </c>
      <c r="W10" s="161">
        <f>INDEX(Upload_Download!$I$4:$I$1004,MATCH(U10&amp;W$3,Upload_Download!$O$4:$O$1004,0),1)</f>
        <v>161.32000732421881</v>
      </c>
      <c r="X10" s="162">
        <f t="shared" si="28"/>
        <v>-1.0367383838824851</v>
      </c>
      <c r="Y10" s="162">
        <f t="shared" si="29"/>
        <v>-8.8481968401121769E-2</v>
      </c>
      <c r="Z10" s="161">
        <f>INDEX(Upload_Download!$I$4:$I$1004,MATCH(AB10&amp;Z$3,Upload_Download!$O$4:$O$1004,0),1)</f>
        <v>42211.69140625</v>
      </c>
      <c r="AA10" s="161">
        <f>INDEX(Upload_Download!$I$4:$I$1004,MATCH(AB10&amp;AA$3,Upload_Download!$O$4:$O$1004,0),1)</f>
        <v>42249.07421875</v>
      </c>
      <c r="AB10" s="163" t="str">
        <f>INDEX(Draft!$AZ$3:$AZ$170,MATCH(S10&amp;Q10,Draft!$BA$3:$BA$170,0),1)</f>
        <v>Wrapped Bitcoin</v>
      </c>
      <c r="AD10" s="106">
        <f t="shared" si="30"/>
        <v>2</v>
      </c>
      <c r="AE10" s="106">
        <v>1</v>
      </c>
      <c r="AF10" s="106">
        <v>5</v>
      </c>
      <c r="AG10" s="107" t="str">
        <f>INDEX(Matchups!$F$4:$G$279,MATCH(AD10&amp;"_"&amp;AE10,Matchups!$E$4:$E$279,0),1)</f>
        <v>Player4</v>
      </c>
      <c r="AH10" s="107" t="str">
        <f>INDEX(Matchups!$F$4:$G$279,MATCH(AD10&amp;"_"&amp;AE10,Matchups!$E$4:$E$279,0),2)</f>
        <v>Player24</v>
      </c>
      <c r="AJ10" s="160" t="str">
        <f>INDEX(Draft!$AZ$3:$AZ$170,MATCH(AG10&amp;AF10,Draft!$BA$3:$BA$170,0),1)</f>
        <v>Moderna</v>
      </c>
      <c r="AK10" s="161">
        <f>INDEX(Upload_Download!$I$4:$I$1004,MATCH(AJ10&amp;AK$3,Upload_Download!$O$4:$O$1004,0),1)</f>
        <v>161.32000732421881</v>
      </c>
      <c r="AL10" s="161">
        <f>INDEX(Upload_Download!$I$4:$I$1004,MATCH(AJ10&amp;AL$3,Upload_Download!$O$4:$O$1004,0),1)</f>
        <v>145.74000549316409</v>
      </c>
      <c r="AM10" s="162">
        <f t="shared" si="5"/>
        <v>-9.6578236571377207</v>
      </c>
      <c r="AN10" s="162">
        <f t="shared" si="31"/>
        <v>5.0261185243148265</v>
      </c>
      <c r="AO10" s="161">
        <f>INDEX(Upload_Download!$I$4:$I$1004,MATCH(AQ10&amp;AO$3,Upload_Download!$O$4:$O$1004,0),1)</f>
        <v>174.8999938964844</v>
      </c>
      <c r="AP10" s="161">
        <f>INDEX(Upload_Download!$I$4:$I$1004,MATCH(AQ10&amp;AP$3,Upload_Download!$O$4:$O$1004,0),1)</f>
        <v>166.5299987792969</v>
      </c>
      <c r="AQ10" s="163" t="str">
        <f>INDEX(Draft!$AZ$3:$AZ$170,MATCH(AH10&amp;AF10,Draft!$BA$3:$BA$170,0),1)</f>
        <v>Airbnb</v>
      </c>
      <c r="AS10" s="106">
        <f t="shared" si="32"/>
        <v>3</v>
      </c>
      <c r="AT10" s="106">
        <v>1</v>
      </c>
      <c r="AU10" s="106">
        <v>5</v>
      </c>
      <c r="AV10" s="107" t="str">
        <f>INDEX(Matchups!$F$4:$G$279,MATCH(AS10&amp;"_"&amp;AT10,Matchups!$E$4:$E$279,0),1)</f>
        <v>Player4</v>
      </c>
      <c r="AW10" s="107" t="str">
        <f>INDEX(Matchups!$F$4:$G$279,MATCH(AS10&amp;"_"&amp;AT10,Matchups!$E$4:$E$279,0),2)</f>
        <v>Player22</v>
      </c>
      <c r="AY10" s="160" t="str">
        <f>INDEX(Draft!$AZ$3:$AZ$170,MATCH(AV10&amp;AU10,Draft!$BA$3:$BA$170,0),1)</f>
        <v>Moderna</v>
      </c>
      <c r="AZ10" s="161">
        <f>INDEX(Upload_Download!$I$4:$I$1004,MATCH(AY10&amp;AZ$3,Upload_Download!$O$4:$O$1004,0),1)</f>
        <v>145.74000549316409</v>
      </c>
      <c r="BA10" s="161">
        <f>INDEX(Upload_Download!$I$4:$I$1004,MATCH(AY10&amp;BA$3,Upload_Download!$O$4:$O$1004,0),1)</f>
        <v>151.33000183105469</v>
      </c>
      <c r="BB10" s="162">
        <f t="shared" si="6"/>
        <v>3.8355949822938662</v>
      </c>
      <c r="BC10" s="162">
        <f t="shared" si="33"/>
        <v>1.5909065266160649</v>
      </c>
      <c r="BD10" s="161">
        <f>INDEX(Upload_Download!$I$4:$I$1004,MATCH(BF10&amp;BD$3,Upload_Download!$O$4:$O$1004,0),1)</f>
        <v>162.1199951171875</v>
      </c>
      <c r="BE10" s="161">
        <f>INDEX(Upload_Download!$I$4:$I$1004,MATCH(BF10&amp;BE$3,Upload_Download!$O$4:$O$1004,0),1)</f>
        <v>159.5812072753906</v>
      </c>
      <c r="BF10" s="163" t="str">
        <f>INDEX(Draft!$AZ$3:$AZ$170,MATCH(AW10&amp;AU10,Draft!$BA$3:$BA$170,0),1)</f>
        <v>Analog Devices</v>
      </c>
      <c r="BH10" s="106">
        <f t="shared" si="34"/>
        <v>4</v>
      </c>
      <c r="BI10" s="106">
        <v>1</v>
      </c>
      <c r="BJ10" s="106">
        <v>5</v>
      </c>
      <c r="BK10" s="107" t="str">
        <f>INDEX(Matchups!$F$4:$G$279,MATCH(BH10&amp;"_"&amp;BI10,Matchups!$E$4:$E$279,0),1)</f>
        <v>Player4</v>
      </c>
      <c r="BL10" s="107" t="str">
        <f>INDEX(Matchups!$F$4:$G$279,MATCH(BH10&amp;"_"&amp;BI10,Matchups!$E$4:$E$279,0),2)</f>
        <v>Player18</v>
      </c>
      <c r="BN10" s="160" t="str">
        <f>INDEX(Draft!$AZ$3:$AZ$170,MATCH(BK10&amp;BJ10,Draft!$BA$3:$BA$170,0),1)</f>
        <v>Moderna</v>
      </c>
      <c r="BO10" s="161">
        <f>INDEX(Upload_Download!$I$4:$I$1004,MATCH(BN10&amp;BO$3,Upload_Download!$O$4:$O$1004,0),1)</f>
        <v>151.33000183105469</v>
      </c>
      <c r="BP10" s="161" t="e">
        <f>INDEX(Upload_Download!$I$4:$I$1004,MATCH(BN10&amp;BP$3,Upload_Download!$O$4:$O$1004,0),1)</f>
        <v>#N/A</v>
      </c>
      <c r="BQ10" s="162" t="e">
        <f t="shared" si="7"/>
        <v>#N/A</v>
      </c>
      <c r="BR10" s="162" t="e">
        <f t="shared" si="35"/>
        <v>#N/A</v>
      </c>
      <c r="BS10" s="161" t="e">
        <f>INDEX(Upload_Download!$I$4:$I$1004,MATCH(BU10&amp;BS$3,Upload_Download!$O$4:$O$1004,0),1)</f>
        <v>#N/A</v>
      </c>
      <c r="BT10" s="161">
        <f>INDEX(Upload_Download!$I$4:$I$1004,MATCH(BU10&amp;BT$3,Upload_Download!$O$4:$O$1004,0),1)</f>
        <v>138.80000305175781</v>
      </c>
      <c r="BU10" s="163" t="str">
        <f>INDEX(Draft!$AZ$3:$AZ$170,MATCH(BL10&amp;BJ10,Draft!$BA$3:$BA$170,0),1)</f>
        <v>Nike</v>
      </c>
      <c r="BV10" s="114"/>
      <c r="BW10" s="106">
        <f t="shared" si="36"/>
        <v>5</v>
      </c>
      <c r="BX10" s="106">
        <v>1</v>
      </c>
      <c r="BY10" s="106">
        <v>5</v>
      </c>
      <c r="BZ10" s="107" t="str">
        <f>INDEX(Matchups!$F$4:$G$279,MATCH(BW10&amp;"_"&amp;BX10,Matchups!$E$4:$E$279,0),1)</f>
        <v>Player4</v>
      </c>
      <c r="CA10" s="107" t="str">
        <f>INDEX(Matchups!$F$4:$G$279,MATCH(BW10&amp;"_"&amp;BX10,Matchups!$E$4:$E$279,0),2)</f>
        <v>Player1</v>
      </c>
      <c r="CB10" s="114"/>
      <c r="CC10" s="160" t="str">
        <f>INDEX(Draft!$AZ$3:$AZ$170,MATCH(BZ10&amp;BY10,Draft!$BA$3:$BA$170,0),1)</f>
        <v>Moderna</v>
      </c>
      <c r="CD10" s="161" t="e">
        <f>INDEX(Upload_Download!$I$4:$I$1004,MATCH(CC10&amp;CD$3,Upload_Download!$O$4:$O$1004,0),1)</f>
        <v>#N/A</v>
      </c>
      <c r="CE10" s="161" t="e">
        <f>INDEX(Upload_Download!$I$4:$I$1004,MATCH(CC10&amp;CE$3,Upload_Download!$O$4:$O$1004,0),1)</f>
        <v>#N/A</v>
      </c>
      <c r="CF10" s="162" t="e">
        <f t="shared" si="8"/>
        <v>#N/A</v>
      </c>
      <c r="CG10" s="162" t="e">
        <f t="shared" si="37"/>
        <v>#N/A</v>
      </c>
      <c r="CH10" s="161" t="e">
        <f>INDEX(Upload_Download!$I$4:$I$1004,MATCH(CJ10&amp;CH$3,Upload_Download!$O$4:$O$1004,0),1)</f>
        <v>#N/A</v>
      </c>
      <c r="CI10" s="161" t="e">
        <f>INDEX(Upload_Download!$I$4:$I$1004,MATCH(CJ10&amp;CI$3,Upload_Download!$O$4:$O$1004,0),1)</f>
        <v>#N/A</v>
      </c>
      <c r="CJ10" s="163" t="str">
        <f>INDEX(Draft!$AZ$3:$AZ$170,MATCH(CA10&amp;BY10,Draft!$BA$3:$BA$170,0),1)</f>
        <v>Marathon Petroleum Corp</v>
      </c>
      <c r="CK10" s="114"/>
      <c r="CL10" s="106">
        <f t="shared" si="38"/>
        <v>6</v>
      </c>
      <c r="CM10" s="106">
        <v>1</v>
      </c>
      <c r="CN10" s="106">
        <v>5</v>
      </c>
      <c r="CO10" s="107" t="str">
        <f>INDEX(Matchups!$F$4:$G$279,MATCH(CL10&amp;"_"&amp;CM10,Matchups!$E$4:$E$279,0),1)</f>
        <v>Player4</v>
      </c>
      <c r="CP10" s="107" t="str">
        <f>INDEX(Matchups!$F$4:$G$279,MATCH(CL10&amp;"_"&amp;CM10,Matchups!$E$4:$E$279,0),2)</f>
        <v>Player2</v>
      </c>
      <c r="CQ10" s="114"/>
      <c r="CR10" s="160" t="str">
        <f>INDEX(Draft!$AZ$3:$AZ$170,MATCH(CO10&amp;CN10,Draft!$BA$3:$BA$170,0),1)</f>
        <v>Moderna</v>
      </c>
      <c r="CS10" s="161" t="e">
        <f>INDEX(Upload_Download!$I$4:$I$1004,MATCH(CR10&amp;CS$3,Upload_Download!$O$4:$O$1004,0),1)</f>
        <v>#N/A</v>
      </c>
      <c r="CT10" s="161" t="e">
        <f>INDEX(Upload_Download!$I$4:$I$1004,MATCH(CR10&amp;CT$3,Upload_Download!$O$4:$O$1004,0),1)</f>
        <v>#N/A</v>
      </c>
      <c r="CU10" s="162" t="e">
        <f t="shared" si="9"/>
        <v>#N/A</v>
      </c>
      <c r="CV10" s="162" t="e">
        <f t="shared" si="39"/>
        <v>#N/A</v>
      </c>
      <c r="CW10" s="161" t="e">
        <f>INDEX(Upload_Download!$I$4:$I$1004,MATCH(CY10&amp;CW$3,Upload_Download!$O$4:$O$1004,0),1)</f>
        <v>#N/A</v>
      </c>
      <c r="CX10" s="161" t="e">
        <f>INDEX(Upload_Download!$I$4:$I$1004,MATCH(CY10&amp;CX$3,Upload_Download!$O$4:$O$1004,0),1)</f>
        <v>#N/A</v>
      </c>
      <c r="CY10" s="163" t="str">
        <f>INDEX(Draft!$AZ$3:$AZ$170,MATCH(CP10&amp;CN10,Draft!$BA$3:$BA$170,0),1)</f>
        <v>Smooth Love Potion</v>
      </c>
      <c r="DA10" s="106">
        <f t="shared" si="40"/>
        <v>7</v>
      </c>
      <c r="DB10" s="106">
        <v>1</v>
      </c>
      <c r="DC10" s="106">
        <v>5</v>
      </c>
      <c r="DD10" s="107" t="str">
        <f>INDEX(Matchups!$F$4:$G$279,MATCH(DA10&amp;"_"&amp;DB10,Matchups!$E$4:$E$279,0),1)</f>
        <v>Player4</v>
      </c>
      <c r="DE10" s="107" t="str">
        <f>INDEX(Matchups!$F$4:$G$279,MATCH(DA10&amp;"_"&amp;DB10,Matchups!$E$4:$E$279,0),2)</f>
        <v>Player23</v>
      </c>
      <c r="DG10" s="160" t="str">
        <f>INDEX(Draft!$AZ$3:$AZ$170,MATCH(DD10&amp;DC10,Draft!$BA$3:$BA$170,0),1)</f>
        <v>Moderna</v>
      </c>
      <c r="DH10" s="161" t="e">
        <f>INDEX(Upload_Download!$I$4:$I$1004,MATCH(DG10&amp;DH$3,Upload_Download!$O$4:$O$1004,0),1)</f>
        <v>#N/A</v>
      </c>
      <c r="DI10" s="161" t="e">
        <f>INDEX(Upload_Download!$I$4:$I$1004,MATCH(DG10&amp;DI$3,Upload_Download!$O$4:$O$1004,0),1)</f>
        <v>#N/A</v>
      </c>
      <c r="DJ10" s="162" t="e">
        <f t="shared" si="10"/>
        <v>#N/A</v>
      </c>
      <c r="DK10" s="162" t="e">
        <f t="shared" si="41"/>
        <v>#N/A</v>
      </c>
      <c r="DL10" s="161" t="e">
        <f>INDEX(Upload_Download!$I$4:$I$1004,MATCH(DN10&amp;DL$3,Upload_Download!$O$4:$O$1004,0),1)</f>
        <v>#N/A</v>
      </c>
      <c r="DM10" s="161" t="e">
        <f>INDEX(Upload_Download!$I$4:$I$1004,MATCH(DN10&amp;DM$3,Upload_Download!$O$4:$O$1004,0),1)</f>
        <v>#N/A</v>
      </c>
      <c r="DN10" s="163" t="str">
        <f>INDEX(Draft!$AZ$3:$AZ$170,MATCH(DE10&amp;DC10,Draft!$BA$3:$BA$170,0),1)</f>
        <v>Raytheon</v>
      </c>
      <c r="DO10" s="114"/>
      <c r="DP10" s="106">
        <f t="shared" si="42"/>
        <v>8</v>
      </c>
      <c r="DQ10" s="106">
        <v>1</v>
      </c>
      <c r="DR10" s="106">
        <v>5</v>
      </c>
      <c r="DS10" s="107" t="str">
        <f>INDEX(Matchups!$F$4:$G$279,MATCH(DP10&amp;"_"&amp;DQ10,Matchups!$E$4:$E$279,0),1)</f>
        <v>Player4</v>
      </c>
      <c r="DT10" s="107" t="str">
        <f>INDEX(Matchups!$F$4:$G$279,MATCH(DP10&amp;"_"&amp;DQ10,Matchups!$E$4:$E$279,0),2)</f>
        <v>Player8</v>
      </c>
      <c r="DU10" s="114"/>
      <c r="DV10" s="160" t="str">
        <f>INDEX(Draft!$AZ$3:$AZ$170,MATCH(DS10&amp;DR10,Draft!$BA$3:$BA$170,0),1)</f>
        <v>Moderna</v>
      </c>
      <c r="DW10" s="161" t="e">
        <f>INDEX(Upload_Download!$I$4:$I$1004,MATCH(DV10&amp;DW$3,Upload_Download!$O$4:$O$1004,0),1)</f>
        <v>#N/A</v>
      </c>
      <c r="DX10" s="161" t="e">
        <f>INDEX(Upload_Download!$I$4:$I$1004,MATCH(DV10&amp;DX$3,Upload_Download!$O$4:$O$1004,0),1)</f>
        <v>#N/A</v>
      </c>
      <c r="DY10" s="162" t="e">
        <f t="shared" si="11"/>
        <v>#N/A</v>
      </c>
      <c r="DZ10" s="162" t="e">
        <f t="shared" si="43"/>
        <v>#N/A</v>
      </c>
      <c r="EA10" s="161" t="e">
        <f>INDEX(Upload_Download!$I$4:$I$1004,MATCH(EC10&amp;EA$3,Upload_Download!$O$4:$O$1004,0),1)</f>
        <v>#N/A</v>
      </c>
      <c r="EB10" s="161" t="e">
        <f>INDEX(Upload_Download!$I$4:$I$1004,MATCH(EC10&amp;EB$3,Upload_Download!$O$4:$O$1004,0),1)</f>
        <v>#N/A</v>
      </c>
      <c r="EC10" s="163" t="str">
        <f>INDEX(Draft!$AZ$3:$AZ$170,MATCH(DT10&amp;DR10,Draft!$BA$3:$BA$170,0),1)</f>
        <v>Hedera Hashgraph</v>
      </c>
      <c r="ED10" s="114"/>
      <c r="EE10" s="106">
        <f t="shared" si="44"/>
        <v>9</v>
      </c>
      <c r="EF10" s="106">
        <v>1</v>
      </c>
      <c r="EG10" s="106">
        <v>5</v>
      </c>
      <c r="EH10" s="107" t="str">
        <f>INDEX(Matchups!$F$4:$G$279,MATCH(EE10&amp;"_"&amp;EF10,Matchups!$E$4:$E$279,0),1)</f>
        <v>Player4</v>
      </c>
      <c r="EI10" s="107" t="str">
        <f>INDEX(Matchups!$F$4:$G$279,MATCH(EE10&amp;"_"&amp;EF10,Matchups!$E$4:$E$279,0),2)</f>
        <v>Player3</v>
      </c>
      <c r="EJ10" s="114"/>
      <c r="EK10" s="160" t="str">
        <f>INDEX(Draft!$AZ$3:$AZ$170,MATCH(EH10&amp;EG10,Draft!$BA$3:$BA$170,0),1)</f>
        <v>Moderna</v>
      </c>
      <c r="EL10" s="161" t="e">
        <f>INDEX(Upload_Download!$I$4:$I$1004,MATCH(EK10&amp;EL$3,Upload_Download!$O$4:$O$1004,0),1)</f>
        <v>#N/A</v>
      </c>
      <c r="EM10" s="161" t="e">
        <f>INDEX(Upload_Download!$I$4:$I$1004,MATCH(EK10&amp;EM$3,Upload_Download!$O$4:$O$1004,0),1)</f>
        <v>#N/A</v>
      </c>
      <c r="EN10" s="162" t="e">
        <f t="shared" si="12"/>
        <v>#N/A</v>
      </c>
      <c r="EO10" s="162" t="e">
        <f t="shared" si="45"/>
        <v>#N/A</v>
      </c>
      <c r="EP10" s="161" t="e">
        <f>INDEX(Upload_Download!$I$4:$I$1004,MATCH(ER10&amp;EP$3,Upload_Download!$O$4:$O$1004,0),1)</f>
        <v>#N/A</v>
      </c>
      <c r="EQ10" s="161" t="e">
        <f>INDEX(Upload_Download!$I$4:$I$1004,MATCH(ER10&amp;EQ$3,Upload_Download!$O$4:$O$1004,0),1)</f>
        <v>#N/A</v>
      </c>
      <c r="ER10" s="163" t="str">
        <f>INDEX(Draft!$AZ$3:$AZ$170,MATCH(EI10&amp;EG10,Draft!$BA$3:$BA$170,0),1)</f>
        <v>Bank of NY Mellon</v>
      </c>
      <c r="ET10" s="106">
        <f t="shared" si="46"/>
        <v>10</v>
      </c>
      <c r="EU10" s="106">
        <v>1</v>
      </c>
      <c r="EV10" s="106">
        <v>5</v>
      </c>
      <c r="EW10" s="107" t="str">
        <f>INDEX(Matchups!$F$4:$G$279,MATCH(ET10&amp;"_"&amp;EU10,Matchups!$E$4:$E$279,0),1)</f>
        <v>Player4</v>
      </c>
      <c r="EX10" s="107" t="str">
        <f>INDEX(Matchups!$F$4:$G$279,MATCH(ET10&amp;"_"&amp;EU10,Matchups!$E$4:$E$279,0),2)</f>
        <v>Player6</v>
      </c>
      <c r="EZ10" s="160" t="str">
        <f>INDEX(Draft!$AZ$3:$AZ$170,MATCH(EW10&amp;EV10,Draft!$BA$3:$BA$170,0),1)</f>
        <v>Moderna</v>
      </c>
      <c r="FA10" s="161" t="e">
        <f>INDEX(Upload_Download!$I$4:$I$1004,MATCH(EZ10&amp;FA$3,Upload_Download!$O$4:$O$1004,0),1)</f>
        <v>#N/A</v>
      </c>
      <c r="FB10" s="161" t="e">
        <f>INDEX(Upload_Download!$I$4:$I$1004,MATCH(EZ10&amp;FB$3,Upload_Download!$O$4:$O$1004,0),1)</f>
        <v>#N/A</v>
      </c>
      <c r="FC10" s="162" t="e">
        <f t="shared" si="13"/>
        <v>#N/A</v>
      </c>
      <c r="FD10" s="162" t="e">
        <f t="shared" si="47"/>
        <v>#N/A</v>
      </c>
      <c r="FE10" s="161" t="e">
        <f>INDEX(Upload_Download!$I$4:$I$1004,MATCH(FG10&amp;FE$3,Upload_Download!$O$4:$O$1004,0),1)</f>
        <v>#N/A</v>
      </c>
      <c r="FF10" s="161" t="e">
        <f>INDEX(Upload_Download!$I$4:$I$1004,MATCH(FG10&amp;FF$3,Upload_Download!$O$4:$O$1004,0),1)</f>
        <v>#N/A</v>
      </c>
      <c r="FG10" s="163" t="str">
        <f>INDEX(Draft!$AZ$3:$AZ$170,MATCH(EX10&amp;EV10,Draft!$BA$3:$BA$170,0),1)</f>
        <v>Royal Bank Of Canada</v>
      </c>
      <c r="FH10" s="114"/>
      <c r="FI10" s="106">
        <f t="shared" si="48"/>
        <v>11</v>
      </c>
      <c r="FJ10" s="106">
        <v>1</v>
      </c>
      <c r="FK10" s="106">
        <v>5</v>
      </c>
      <c r="FL10" s="107" t="str">
        <f>INDEX(Matchups!$F$4:$G$279,MATCH(FI10&amp;"_"&amp;FJ10,Matchups!$E$4:$E$279,0),1)</f>
        <v>Player4</v>
      </c>
      <c r="FM10" s="107" t="str">
        <f>INDEX(Matchups!$F$4:$G$279,MATCH(FI10&amp;"_"&amp;FJ10,Matchups!$E$4:$E$279,0),2)</f>
        <v>Player16</v>
      </c>
      <c r="FN10" s="114"/>
      <c r="FO10" s="160" t="str">
        <f>INDEX(Draft!$AZ$3:$AZ$170,MATCH(FL10&amp;FK10,Draft!$BA$3:$BA$170,0),1)</f>
        <v>Moderna</v>
      </c>
      <c r="FP10" s="161" t="e">
        <f>INDEX(Upload_Download!$I$4:$I$1004,MATCH(FO10&amp;FP$3,Upload_Download!$O$4:$O$1004,0),1)</f>
        <v>#N/A</v>
      </c>
      <c r="FQ10" s="161" t="e">
        <f>INDEX(Upload_Download!$I$4:$I$1004,MATCH(FO10&amp;FQ$3,Upload_Download!$O$4:$O$1004,0),1)</f>
        <v>#N/A</v>
      </c>
      <c r="FR10" s="162" t="e">
        <f t="shared" si="14"/>
        <v>#N/A</v>
      </c>
      <c r="FS10" s="162" t="e">
        <f t="shared" si="49"/>
        <v>#N/A</v>
      </c>
      <c r="FT10" s="161" t="e">
        <f>INDEX(Upload_Download!$I$4:$I$1004,MATCH(FV10&amp;FT$3,Upload_Download!$O$4:$O$1004,0),1)</f>
        <v>#N/A</v>
      </c>
      <c r="FU10" s="161" t="e">
        <f>INDEX(Upload_Download!$I$4:$I$1004,MATCH(FV10&amp;FU$3,Upload_Download!$O$4:$O$1004,0),1)</f>
        <v>#N/A</v>
      </c>
      <c r="FV10" s="163" t="str">
        <f>INDEX(Draft!$AZ$3:$AZ$170,MATCH(FM10&amp;FK10,Draft!$BA$3:$BA$170,0),1)</f>
        <v>United Parcel Service</v>
      </c>
      <c r="FW10" s="114"/>
      <c r="FX10" s="106">
        <f t="shared" si="50"/>
        <v>12</v>
      </c>
      <c r="FY10" s="106">
        <v>1</v>
      </c>
      <c r="FZ10" s="106">
        <v>5</v>
      </c>
      <c r="GA10" s="107" t="str">
        <f>INDEX(Matchups!$F$4:$G$279,MATCH(FX10&amp;"_"&amp;FY10,Matchups!$E$4:$E$279,0),1)</f>
        <v>Player4</v>
      </c>
      <c r="GB10" s="107" t="str">
        <f>INDEX(Matchups!$F$4:$G$279,MATCH(FX10&amp;"_"&amp;FY10,Matchups!$E$4:$E$279,0),2)</f>
        <v>Player13</v>
      </c>
      <c r="GC10" s="114"/>
      <c r="GD10" s="160" t="str">
        <f>INDEX(Draft!$AZ$3:$AZ$170,MATCH(GA10&amp;FZ10,Draft!$BA$3:$BA$170,0),1)</f>
        <v>Moderna</v>
      </c>
      <c r="GE10" s="161" t="e">
        <f>INDEX(Upload_Download!$I$4:$I$1004,MATCH(GD10&amp;GE$3,Upload_Download!$O$4:$O$1004,0),1)</f>
        <v>#N/A</v>
      </c>
      <c r="GF10" s="161" t="e">
        <f>INDEX(Upload_Download!$I$4:$I$1004,MATCH(GD10&amp;GF$3,Upload_Download!$O$4:$O$1004,0),1)</f>
        <v>#N/A</v>
      </c>
      <c r="GG10" s="162" t="e">
        <f t="shared" si="15"/>
        <v>#N/A</v>
      </c>
      <c r="GH10" s="162" t="e">
        <f t="shared" si="51"/>
        <v>#N/A</v>
      </c>
      <c r="GI10" s="161" t="e">
        <f>INDEX(Upload_Download!$I$4:$I$1004,MATCH(GK10&amp;GI$3,Upload_Download!$O$4:$O$1004,0),1)</f>
        <v>#N/A</v>
      </c>
      <c r="GJ10" s="161" t="e">
        <f>INDEX(Upload_Download!$I$4:$I$1004,MATCH(GK10&amp;GJ$3,Upload_Download!$O$4:$O$1004,0),1)</f>
        <v>#N/A</v>
      </c>
      <c r="GK10" s="163" t="str">
        <f>INDEX(Draft!$AZ$3:$AZ$170,MATCH(GB10&amp;FZ10,Draft!$BA$3:$BA$170,0),1)</f>
        <v>Fantom</v>
      </c>
      <c r="GM10" s="106">
        <f t="shared" si="52"/>
        <v>13</v>
      </c>
      <c r="GN10" s="106">
        <v>1</v>
      </c>
      <c r="GO10" s="106">
        <v>5</v>
      </c>
      <c r="GP10" s="107" t="str">
        <f>INDEX(Matchups!$F$4:$G$279,MATCH(GM10&amp;"_"&amp;GN10,Matchups!$E$4:$E$279,0),1)</f>
        <v>Player4</v>
      </c>
      <c r="GQ10" s="107" t="str">
        <f>INDEX(Matchups!$F$4:$G$279,MATCH(GM10&amp;"_"&amp;GN10,Matchups!$E$4:$E$279,0),2)</f>
        <v>Player17</v>
      </c>
      <c r="GS10" s="160" t="str">
        <f>INDEX(Draft!$AZ$3:$AZ$170,MATCH(GP10&amp;GO10,Draft!$BA$3:$BA$170,0),1)</f>
        <v>Moderna</v>
      </c>
      <c r="GT10" s="161" t="e">
        <f>INDEX(Upload_Download!$I$4:$I$1004,MATCH(GS10&amp;GT$3,Upload_Download!$O$4:$O$1004,0),1)</f>
        <v>#N/A</v>
      </c>
      <c r="GU10" s="161" t="e">
        <f>INDEX(Upload_Download!$I$4:$I$1004,MATCH(GS10&amp;GU$3,Upload_Download!$O$4:$O$1004,0),1)</f>
        <v>#N/A</v>
      </c>
      <c r="GV10" s="162" t="e">
        <f t="shared" si="16"/>
        <v>#N/A</v>
      </c>
      <c r="GW10" s="162" t="e">
        <f t="shared" si="53"/>
        <v>#N/A</v>
      </c>
      <c r="GX10" s="161" t="e">
        <f>INDEX(Upload_Download!$I$4:$I$1004,MATCH(GZ10&amp;GX$3,Upload_Download!$O$4:$O$1004,0),1)</f>
        <v>#N/A</v>
      </c>
      <c r="GY10" s="161" t="e">
        <f>INDEX(Upload_Download!$I$4:$I$1004,MATCH(GZ10&amp;GY$3,Upload_Download!$O$4:$O$1004,0),1)</f>
        <v>#N/A</v>
      </c>
      <c r="GZ10" s="163" t="str">
        <f>INDEX(Draft!$AZ$3:$AZ$170,MATCH(GQ10&amp;GO10,Draft!$BA$3:$BA$170,0),1)</f>
        <v>Gamestop</v>
      </c>
      <c r="HA10" s="114"/>
      <c r="HB10" s="106">
        <f t="shared" si="54"/>
        <v>14</v>
      </c>
      <c r="HC10" s="106">
        <v>1</v>
      </c>
      <c r="HD10" s="106">
        <v>5</v>
      </c>
      <c r="HE10" s="107" t="str">
        <f>INDEX(Matchups!$F$4:$G$279,MATCH(HB10&amp;"_"&amp;HC10,Matchups!$E$4:$E$279,0),1)</f>
        <v>Player4</v>
      </c>
      <c r="HF10" s="107" t="str">
        <f>INDEX(Matchups!$F$4:$G$279,MATCH(HB10&amp;"_"&amp;HC10,Matchups!$E$4:$E$279,0),2)</f>
        <v>Player9</v>
      </c>
      <c r="HG10" s="114"/>
      <c r="HH10" s="160" t="str">
        <f>INDEX(Draft!$AZ$3:$AZ$170,MATCH(HE10&amp;HD10,Draft!$BA$3:$BA$170,0),1)</f>
        <v>Moderna</v>
      </c>
      <c r="HI10" s="161" t="e">
        <f>INDEX(Upload_Download!$I$4:$I$1004,MATCH(HH10&amp;HI$3,Upload_Download!$O$4:$O$1004,0),1)</f>
        <v>#N/A</v>
      </c>
      <c r="HJ10" s="161" t="e">
        <f>INDEX(Upload_Download!$I$4:$I$1004,MATCH(HH10&amp;HJ$3,Upload_Download!$O$4:$O$1004,0),1)</f>
        <v>#N/A</v>
      </c>
      <c r="HK10" s="162" t="e">
        <f t="shared" si="17"/>
        <v>#N/A</v>
      </c>
      <c r="HL10" s="162" t="e">
        <f t="shared" si="55"/>
        <v>#N/A</v>
      </c>
      <c r="HM10" s="161" t="e">
        <f>INDEX(Upload_Download!$I$4:$I$1004,MATCH(HO10&amp;HM$3,Upload_Download!$O$4:$O$1004,0),1)</f>
        <v>#N/A</v>
      </c>
      <c r="HN10" s="161" t="e">
        <f>INDEX(Upload_Download!$I$4:$I$1004,MATCH(HO10&amp;HN$3,Upload_Download!$O$4:$O$1004,0),1)</f>
        <v>#N/A</v>
      </c>
      <c r="HO10" s="163" t="str">
        <f>INDEX(Draft!$AZ$3:$AZ$170,MATCH(HF10&amp;HD10,Draft!$BA$3:$BA$170,0),1)</f>
        <v>Proctor &amp; Gamble</v>
      </c>
      <c r="HP10" s="114"/>
      <c r="HQ10" s="106">
        <f t="shared" si="56"/>
        <v>15</v>
      </c>
      <c r="HR10" s="106">
        <v>1</v>
      </c>
      <c r="HS10" s="106">
        <v>5</v>
      </c>
      <c r="HT10" s="107" t="str">
        <f>INDEX(Matchups!$F$4:$G$279,MATCH(HQ10&amp;"_"&amp;HR10,Matchups!$E$4:$E$279,0),1)</f>
        <v>Player4</v>
      </c>
      <c r="HU10" s="107" t="str">
        <f>INDEX(Matchups!$F$4:$G$279,MATCH(HQ10&amp;"_"&amp;HR10,Matchups!$E$4:$E$279,0),2)</f>
        <v>Player5</v>
      </c>
      <c r="HV10" s="114"/>
      <c r="HW10" s="160" t="str">
        <f>INDEX(Draft!$AZ$3:$AZ$170,MATCH(HT10&amp;HS10,Draft!$BA$3:$BA$170,0),1)</f>
        <v>Moderna</v>
      </c>
      <c r="HX10" s="161" t="e">
        <f>INDEX(Upload_Download!$I$4:$I$1004,MATCH(HW10&amp;HX$3,Upload_Download!$O$4:$O$1004,0),1)</f>
        <v>#N/A</v>
      </c>
      <c r="HY10" s="161" t="e">
        <f>INDEX(Upload_Download!$I$4:$I$1004,MATCH(HW10&amp;HY$3,Upload_Download!$O$4:$O$1004,0),1)</f>
        <v>#N/A</v>
      </c>
      <c r="HZ10" s="162" t="e">
        <f t="shared" si="18"/>
        <v>#N/A</v>
      </c>
      <c r="IA10" s="162" t="e">
        <f t="shared" si="57"/>
        <v>#N/A</v>
      </c>
      <c r="IB10" s="161" t="e">
        <f>INDEX(Upload_Download!$I$4:$I$1004,MATCH(ID10&amp;IB$3,Upload_Download!$O$4:$O$1004,0),1)</f>
        <v>#N/A</v>
      </c>
      <c r="IC10" s="161" t="e">
        <f>INDEX(Upload_Download!$I$4:$I$1004,MATCH(ID10&amp;IC$3,Upload_Download!$O$4:$O$1004,0),1)</f>
        <v>#N/A</v>
      </c>
      <c r="ID10" s="163" t="str">
        <f>INDEX(Draft!$AZ$3:$AZ$170,MATCH(HU10&amp;HS10,Draft!$BA$3:$BA$170,0),1)</f>
        <v>Royal Bank Of Canada</v>
      </c>
      <c r="IF10" s="106">
        <f t="shared" si="58"/>
        <v>16</v>
      </c>
      <c r="IG10" s="106">
        <v>1</v>
      </c>
      <c r="IH10" s="106">
        <v>5</v>
      </c>
      <c r="II10" s="107" t="str">
        <f>INDEX(Matchups!$F$4:$G$279,MATCH(IF10&amp;"_"&amp;IG10,Matchups!$E$4:$E$279,0),1)</f>
        <v>Player4</v>
      </c>
      <c r="IJ10" s="107" t="str">
        <f>INDEX(Matchups!$F$4:$G$279,MATCH(IF10&amp;"_"&amp;IG10,Matchups!$E$4:$E$279,0),2)</f>
        <v>Player19</v>
      </c>
      <c r="IL10" s="160" t="str">
        <f>INDEX(Draft!$AZ$3:$AZ$170,MATCH(II10&amp;IH10,Draft!$BA$3:$BA$170,0),1)</f>
        <v>Moderna</v>
      </c>
      <c r="IM10" s="161" t="e">
        <f>INDEX(Upload_Download!$I$4:$I$1004,MATCH(IL10&amp;IM$3,Upload_Download!$O$4:$O$1004,0),1)</f>
        <v>#N/A</v>
      </c>
      <c r="IN10" s="161" t="e">
        <f>INDEX(Upload_Download!$I$4:$I$1004,MATCH(IL10&amp;IN$3,Upload_Download!$O$4:$O$1004,0),1)</f>
        <v>#N/A</v>
      </c>
      <c r="IO10" s="162" t="e">
        <f t="shared" si="19"/>
        <v>#N/A</v>
      </c>
      <c r="IP10" s="162" t="e">
        <f t="shared" si="59"/>
        <v>#N/A</v>
      </c>
      <c r="IQ10" s="161" t="e">
        <f>INDEX(Upload_Download!$I$4:$I$1004,MATCH(IS10&amp;IQ$3,Upload_Download!$O$4:$O$1004,0),1)</f>
        <v>#N/A</v>
      </c>
      <c r="IR10" s="161" t="e">
        <f>INDEX(Upload_Download!$I$4:$I$1004,MATCH(IS10&amp;IR$3,Upload_Download!$O$4:$O$1004,0),1)</f>
        <v>#N/A</v>
      </c>
      <c r="IS10" s="163" t="str">
        <f>INDEX(Draft!$AZ$3:$AZ$170,MATCH(IJ10&amp;IH10,Draft!$BA$3:$BA$170,0),1)</f>
        <v>Roblox Corporation</v>
      </c>
      <c r="IT10" s="114"/>
      <c r="IU10" s="106">
        <f t="shared" si="60"/>
        <v>17</v>
      </c>
      <c r="IV10" s="106">
        <v>1</v>
      </c>
      <c r="IW10" s="106">
        <v>5</v>
      </c>
      <c r="IX10" s="107" t="str">
        <f>INDEX(Matchups!$F$4:$G$279,MATCH(IU10&amp;"_"&amp;IV10,Matchups!$E$4:$E$279,0),1)</f>
        <v>Player4</v>
      </c>
      <c r="IY10" s="107" t="str">
        <f>INDEX(Matchups!$F$4:$G$279,MATCH(IU10&amp;"_"&amp;IV10,Matchups!$E$4:$E$279,0),2)</f>
        <v>Player21</v>
      </c>
      <c r="IZ10" s="114"/>
      <c r="JA10" s="160" t="str">
        <f>INDEX(Draft!$AZ$3:$AZ$170,MATCH(IX10&amp;IW10,Draft!$BA$3:$BA$170,0),1)</f>
        <v>Moderna</v>
      </c>
      <c r="JB10" s="161" t="e">
        <f>INDEX(Upload_Download!$I$4:$I$1004,MATCH(JA10&amp;JB$3,Upload_Download!$O$4:$O$1004,0),1)</f>
        <v>#N/A</v>
      </c>
      <c r="JC10" s="161" t="e">
        <f>INDEX(Upload_Download!$I$4:$I$1004,MATCH(JA10&amp;JC$3,Upload_Download!$O$4:$O$1004,0),1)</f>
        <v>#N/A</v>
      </c>
      <c r="JD10" s="162" t="e">
        <f t="shared" si="20"/>
        <v>#N/A</v>
      </c>
      <c r="JE10" s="162" t="e">
        <f t="shared" si="61"/>
        <v>#N/A</v>
      </c>
      <c r="JF10" s="161" t="e">
        <f>INDEX(Upload_Download!$I$4:$I$1004,MATCH(JH10&amp;JF$3,Upload_Download!$O$4:$O$1004,0),1)</f>
        <v>#N/A</v>
      </c>
      <c r="JG10" s="161" t="e">
        <f>INDEX(Upload_Download!$I$4:$I$1004,MATCH(JH10&amp;JG$3,Upload_Download!$O$4:$O$1004,0),1)</f>
        <v>#N/A</v>
      </c>
      <c r="JH10" s="163" t="str">
        <f>INDEX(Draft!$AZ$3:$AZ$170,MATCH(IY10&amp;IW10,Draft!$BA$3:$BA$170,0),1)</f>
        <v>Gold</v>
      </c>
      <c r="JI10" s="114"/>
      <c r="JJ10" s="106">
        <f t="shared" si="62"/>
        <v>18</v>
      </c>
      <c r="JK10" s="106">
        <v>1</v>
      </c>
      <c r="JL10" s="106">
        <v>5</v>
      </c>
      <c r="JM10" s="107" t="str">
        <f>INDEX(Matchups!$F$4:$G$279,MATCH(JJ10&amp;"_"&amp;JK10,Matchups!$E$4:$E$279,0),1)</f>
        <v>Player4</v>
      </c>
      <c r="JN10" s="107" t="str">
        <f>INDEX(Matchups!$F$4:$G$279,MATCH(JJ10&amp;"_"&amp;JK10,Matchups!$E$4:$E$279,0),2)</f>
        <v>Player10</v>
      </c>
      <c r="JO10" s="114"/>
      <c r="JP10" s="160" t="str">
        <f>INDEX(Draft!$AZ$3:$AZ$170,MATCH(JM10&amp;JL10,Draft!$BA$3:$BA$170,0),1)</f>
        <v>Moderna</v>
      </c>
      <c r="JQ10" s="161" t="e">
        <f>INDEX(Upload_Download!$I$4:$I$1004,MATCH(JP10&amp;JQ$3,Upload_Download!$O$4:$O$1004,0),1)</f>
        <v>#N/A</v>
      </c>
      <c r="JR10" s="161" t="e">
        <f>INDEX(Upload_Download!$I$4:$I$1004,MATCH(JP10&amp;JR$3,Upload_Download!$O$4:$O$1004,0),1)</f>
        <v>#N/A</v>
      </c>
      <c r="JS10" s="162" t="e">
        <f t="shared" si="21"/>
        <v>#N/A</v>
      </c>
      <c r="JT10" s="162" t="e">
        <f t="shared" si="63"/>
        <v>#N/A</v>
      </c>
      <c r="JU10" s="161" t="e">
        <f>INDEX(Upload_Download!$I$4:$I$1004,MATCH(JW10&amp;JU$3,Upload_Download!$O$4:$O$1004,0),1)</f>
        <v>#N/A</v>
      </c>
      <c r="JV10" s="161" t="e">
        <f>INDEX(Upload_Download!$I$4:$I$1004,MATCH(JW10&amp;JV$3,Upload_Download!$O$4:$O$1004,0),1)</f>
        <v>#N/A</v>
      </c>
      <c r="JW10" s="163" t="str">
        <f>INDEX(Draft!$AZ$3:$AZ$170,MATCH(JN10&amp;JL10,Draft!$BA$3:$BA$170,0),1)</f>
        <v>KKR &amp; Co.</v>
      </c>
      <c r="JY10" s="106">
        <f t="shared" si="64"/>
        <v>19</v>
      </c>
      <c r="JZ10" s="106">
        <v>1</v>
      </c>
      <c r="KA10" s="106">
        <v>5</v>
      </c>
      <c r="KB10" s="107" t="str">
        <f>INDEX(Matchups!$F$4:$G$279,MATCH(JY10&amp;"_"&amp;JZ10,Matchups!$E$4:$E$279,0),1)</f>
        <v>Player4</v>
      </c>
      <c r="KC10" s="107" t="str">
        <f>INDEX(Matchups!$F$4:$G$279,MATCH(JY10&amp;"_"&amp;JZ10,Matchups!$E$4:$E$279,0),2)</f>
        <v>Player7</v>
      </c>
      <c r="KE10" s="160" t="str">
        <f>INDEX(Draft!$AZ$3:$AZ$170,MATCH(KB10&amp;KA10,Draft!$BA$3:$BA$170,0),1)</f>
        <v>Moderna</v>
      </c>
      <c r="KF10" s="161" t="e">
        <f>INDEX(Upload_Download!$I$4:$I$1004,MATCH(KE10&amp;KF$3,Upload_Download!$O$4:$O$1004,0),1)</f>
        <v>#N/A</v>
      </c>
      <c r="KG10" s="161" t="e">
        <f>INDEX(Upload_Download!$I$4:$I$1004,MATCH(KE10&amp;KG$3,Upload_Download!$O$4:$O$1004,0),1)</f>
        <v>#N/A</v>
      </c>
      <c r="KH10" s="162" t="e">
        <f t="shared" si="22"/>
        <v>#N/A</v>
      </c>
      <c r="KI10" s="162" t="e">
        <f t="shared" si="65"/>
        <v>#N/A</v>
      </c>
      <c r="KJ10" s="161" t="e">
        <f>INDEX(Upload_Download!$I$4:$I$1004,MATCH(KL10&amp;KJ$3,Upload_Download!$O$4:$O$1004,0),1)</f>
        <v>#N/A</v>
      </c>
      <c r="KK10" s="161" t="e">
        <f>INDEX(Upload_Download!$I$4:$I$1004,MATCH(KL10&amp;KK$3,Upload_Download!$O$4:$O$1004,0),1)</f>
        <v>#N/A</v>
      </c>
      <c r="KL10" s="163" t="str">
        <f>INDEX(Draft!$AZ$3:$AZ$170,MATCH(KC10&amp;KA10,Draft!$BA$3:$BA$170,0),1)</f>
        <v>PNC Financial Services</v>
      </c>
      <c r="KN10" s="106">
        <f t="shared" si="66"/>
        <v>20</v>
      </c>
      <c r="KO10" s="106">
        <v>1</v>
      </c>
      <c r="KP10" s="106">
        <v>5</v>
      </c>
      <c r="KQ10" s="107" t="str">
        <f>INDEX(Matchups!$F$4:$G$279,MATCH(KN10&amp;"_"&amp;KO10,Matchups!$E$4:$E$279,0),1)</f>
        <v>Player4</v>
      </c>
      <c r="KR10" s="107" t="str">
        <f>INDEX(Matchups!$F$4:$G$279,MATCH(KN10&amp;"_"&amp;KO10,Matchups!$E$4:$E$279,0),2)</f>
        <v>Player14</v>
      </c>
      <c r="KT10" s="160" t="str">
        <f>INDEX(Draft!$AZ$3:$AZ$170,MATCH(KQ10&amp;KP10,Draft!$BA$3:$BA$170,0),1)</f>
        <v>Moderna</v>
      </c>
      <c r="KU10" s="161" t="e">
        <f>INDEX(Upload_Download!$I$4:$I$1004,MATCH(KT10&amp;KU$3,Upload_Download!$O$4:$O$1004,0),1)</f>
        <v>#N/A</v>
      </c>
      <c r="KV10" s="161" t="e">
        <f>INDEX(Upload_Download!$I$4:$I$1004,MATCH(KT10&amp;KV$3,Upload_Download!$O$4:$O$1004,0),1)</f>
        <v>#N/A</v>
      </c>
      <c r="KW10" s="162" t="e">
        <f t="shared" si="23"/>
        <v>#N/A</v>
      </c>
      <c r="KX10" s="162" t="e">
        <f t="shared" si="67"/>
        <v>#N/A</v>
      </c>
      <c r="KY10" s="161" t="e">
        <f>INDEX(Upload_Download!$I$4:$I$1004,MATCH(LA10&amp;KY$3,Upload_Download!$O$4:$O$1004,0),1)</f>
        <v>#N/A</v>
      </c>
      <c r="KZ10" s="161" t="e">
        <f>INDEX(Upload_Download!$I$4:$I$1004,MATCH(LA10&amp;KZ$3,Upload_Download!$O$4:$O$1004,0),1)</f>
        <v>#N/A</v>
      </c>
      <c r="LA10" s="163" t="str">
        <f>INDEX(Draft!$AZ$3:$AZ$170,MATCH(KR10&amp;KP10,Draft!$BA$3:$BA$170,0),1)</f>
        <v>Coinbase</v>
      </c>
      <c r="LC10" s="106">
        <f t="shared" si="68"/>
        <v>21</v>
      </c>
      <c r="LD10" s="106">
        <v>1</v>
      </c>
      <c r="LE10" s="106">
        <v>5</v>
      </c>
      <c r="LF10" s="107" t="str">
        <f>INDEX(Matchups!$F$4:$G$279,MATCH(LC10&amp;"_"&amp;LD10,Matchups!$E$4:$E$279,0),1)</f>
        <v>Player14</v>
      </c>
      <c r="LG10" s="107" t="str">
        <f>INDEX(Matchups!$F$4:$G$279,MATCH(LC10&amp;"_"&amp;LD10,Matchups!$E$4:$E$279,0),2)</f>
        <v>Player5</v>
      </c>
      <c r="LI10" s="160" t="str">
        <f>INDEX(Draft!$AZ$3:$AZ$170,MATCH(LF10&amp;LE10,Draft!$BA$3:$BA$170,0),1)</f>
        <v>Coinbase</v>
      </c>
      <c r="LJ10" s="161" t="e">
        <f>INDEX(Upload_Download!$I$4:$I$1004,MATCH(LI10&amp;LJ$3,Upload_Download!$O$4:$O$1004,0),1)</f>
        <v>#N/A</v>
      </c>
      <c r="LK10" s="161" t="e">
        <f>INDEX(Upload_Download!$I$4:$I$1004,MATCH(LI10&amp;LK$3,Upload_Download!$O$4:$O$1004,0),1)</f>
        <v>#N/A</v>
      </c>
      <c r="LL10" s="162" t="e">
        <f t="shared" si="24"/>
        <v>#N/A</v>
      </c>
      <c r="LM10" s="162" t="e">
        <f t="shared" si="69"/>
        <v>#N/A</v>
      </c>
      <c r="LN10" s="161" t="e">
        <f>INDEX(Upload_Download!$I$4:$I$1004,MATCH(LP10&amp;LN$3,Upload_Download!$O$4:$O$1004,0),1)</f>
        <v>#N/A</v>
      </c>
      <c r="LO10" s="161" t="e">
        <f>INDEX(Upload_Download!$I$4:$I$1004,MATCH(LP10&amp;LO$3,Upload_Download!$O$4:$O$1004,0),1)</f>
        <v>#N/A</v>
      </c>
      <c r="LP10" s="163" t="str">
        <f>INDEX(Draft!$AZ$3:$AZ$170,MATCH(LG10&amp;LE10,Draft!$BA$3:$BA$170,0),1)</f>
        <v>Royal Bank Of Canada</v>
      </c>
      <c r="LR10" s="106">
        <f t="shared" si="70"/>
        <v>22</v>
      </c>
      <c r="LS10" s="106">
        <v>1</v>
      </c>
      <c r="LT10" s="106">
        <v>5</v>
      </c>
      <c r="LU10" s="107" t="str">
        <f>INDEX(Matchups!$F$4:$G$279,MATCH(LR10&amp;"_"&amp;LS10,Matchups!$E$4:$E$279,0),1)</f>
        <v>Player4</v>
      </c>
      <c r="LV10" s="107" t="str">
        <f>INDEX(Matchups!$F$4:$G$279,MATCH(LR10&amp;"_"&amp;LS10,Matchups!$E$4:$E$279,0),2)</f>
        <v>Player12</v>
      </c>
      <c r="LX10" s="160" t="str">
        <f>INDEX(Draft!$AZ$3:$AZ$170,MATCH(LU10&amp;LT10,Draft!$BA$3:$BA$170,0),1)</f>
        <v>Moderna</v>
      </c>
      <c r="LY10" s="161" t="e">
        <f>INDEX(Upload_Download!$I$4:$I$1004,MATCH(LX10&amp;LY$3,Upload_Download!$O$4:$O$1004,0),1)</f>
        <v>#N/A</v>
      </c>
      <c r="LZ10" s="161" t="e">
        <f>INDEX(Upload_Download!$I$4:$I$1004,MATCH(LX10&amp;LZ$3,Upload_Download!$O$4:$O$1004,0),1)</f>
        <v>#N/A</v>
      </c>
      <c r="MA10" s="162" t="e">
        <f t="shared" si="25"/>
        <v>#N/A</v>
      </c>
      <c r="MB10" s="162" t="e">
        <f t="shared" si="71"/>
        <v>#N/A</v>
      </c>
      <c r="MC10" s="161" t="e">
        <f>INDEX(Upload_Download!$I$4:$I$1004,MATCH(ME10&amp;MC$3,Upload_Download!$O$4:$O$1004,0),1)</f>
        <v>#N/A</v>
      </c>
      <c r="MD10" s="161" t="e">
        <f>INDEX(Upload_Download!$I$4:$I$1004,MATCH(ME10&amp;MD$3,Upload_Download!$O$4:$O$1004,0),1)</f>
        <v>#N/A</v>
      </c>
      <c r="ME10" s="163" t="str">
        <f>INDEX(Draft!$AZ$3:$AZ$170,MATCH(LV10&amp;LT10,Draft!$BA$3:$BA$170,0),1)</f>
        <v>Quant Network</v>
      </c>
      <c r="MG10" s="106">
        <f t="shared" si="72"/>
        <v>23</v>
      </c>
      <c r="MH10" s="106">
        <v>1</v>
      </c>
      <c r="MI10" s="106">
        <v>5</v>
      </c>
      <c r="MJ10" s="107" t="str">
        <f>INDEX(Matchups!$F$4:$G$279,MATCH(MG10&amp;"_"&amp;MH10,Matchups!$E$4:$E$279,0),1)</f>
        <v>Player4</v>
      </c>
      <c r="MK10" s="107" t="str">
        <f>INDEX(Matchups!$F$4:$G$279,MATCH(MG10&amp;"_"&amp;MH10,Matchups!$E$4:$E$279,0),2)</f>
        <v>Player11</v>
      </c>
      <c r="MM10" s="160" t="str">
        <f>INDEX(Draft!$AZ$3:$AZ$170,MATCH(MJ10&amp;MI10,Draft!$BA$3:$BA$170,0),1)</f>
        <v>Moderna</v>
      </c>
      <c r="MN10" s="161" t="e">
        <f>INDEX(Upload_Download!$I$4:$I$1004,MATCH(MM10&amp;MN$3,Upload_Download!$O$4:$O$1004,0),1)</f>
        <v>#N/A</v>
      </c>
      <c r="MO10" s="161" t="e">
        <f>INDEX(Upload_Download!$I$4:$I$1004,MATCH(MM10&amp;MO$3,Upload_Download!$O$4:$O$1004,0),1)</f>
        <v>#N/A</v>
      </c>
      <c r="MP10" s="162" t="e">
        <f t="shared" si="26"/>
        <v>#N/A</v>
      </c>
      <c r="MQ10" s="162" t="e">
        <f t="shared" si="73"/>
        <v>#N/A</v>
      </c>
      <c r="MR10" s="161" t="e">
        <f>INDEX(Upload_Download!$I$4:$I$1004,MATCH(MT10&amp;MR$3,Upload_Download!$O$4:$O$1004,0),1)</f>
        <v>#N/A</v>
      </c>
      <c r="MS10" s="161" t="e">
        <f>INDEX(Upload_Download!$I$4:$I$1004,MATCH(MT10&amp;MS$3,Upload_Download!$O$4:$O$1004,0),1)</f>
        <v>#N/A</v>
      </c>
      <c r="MT10" s="163" t="str">
        <f>INDEX(Draft!$AZ$3:$AZ$170,MATCH(MK10&amp;MI10,Draft!$BA$3:$BA$170,0),1)</f>
        <v>Garlicoin</v>
      </c>
    </row>
    <row r="11" spans="2:358" ht="17">
      <c r="B11" s="184">
        <v>44564</v>
      </c>
      <c r="C11" s="183">
        <v>1</v>
      </c>
      <c r="D11" s="183">
        <f t="shared" si="3"/>
        <v>8</v>
      </c>
      <c r="E11" s="183" t="str">
        <f t="shared" si="0"/>
        <v>1_8</v>
      </c>
      <c r="F11" s="174" t="str">
        <f t="shared" si="1"/>
        <v>Player5</v>
      </c>
      <c r="G11" s="174" t="str">
        <f t="shared" si="2"/>
        <v>Player6</v>
      </c>
      <c r="I11" s="174" t="str">
        <f>J11&amp;"_"&amp;COUNTIF(J$4:J11,J11)</f>
        <v>1_8</v>
      </c>
      <c r="J11" s="185">
        <v>1</v>
      </c>
      <c r="K11" s="185" t="s">
        <v>2658</v>
      </c>
      <c r="L11" s="186" t="s">
        <v>1027</v>
      </c>
      <c r="M11" s="185" t="s">
        <v>2659</v>
      </c>
      <c r="O11" s="106">
        <f t="shared" si="27"/>
        <v>1</v>
      </c>
      <c r="P11" s="106">
        <v>1</v>
      </c>
      <c r="Q11" s="106">
        <v>6</v>
      </c>
      <c r="R11" s="107" t="str">
        <f>INDEX(Matchups!$F$4:$G$279,MATCH(O11&amp;"_"&amp;P11,Matchups!$E$4:$E$279,0),1)</f>
        <v>Player4</v>
      </c>
      <c r="S11" s="107" t="str">
        <f>INDEX(Matchups!$F$4:$G$279,MATCH(O11&amp;"_"&amp;P11,Matchups!$E$4:$E$279,0),2)</f>
        <v>Player15</v>
      </c>
      <c r="T11" s="43"/>
      <c r="U11" s="164" t="str">
        <f>INDEX(Draft!$AZ$3:$AZ$170,MATCH(R11&amp;Q11,Draft!$BA$3:$BA$170,0),1)</f>
        <v>NEAR Protocol</v>
      </c>
      <c r="V11" s="207">
        <f>INDEX(Upload_Download!$I$4:$I$1004,MATCH(U11&amp;V$3,Upload_Download!$O$4:$O$1004,0),1)</f>
        <v>13.49761295318604</v>
      </c>
      <c r="W11" s="207">
        <f>INDEX(Upload_Download!$I$4:$I$1004,MATCH(U11&amp;W$3,Upload_Download!$O$4:$O$1004,0),1)</f>
        <v>10.42464542388916</v>
      </c>
      <c r="X11" s="208">
        <f t="shared" si="28"/>
        <v>-22.766748016518889</v>
      </c>
      <c r="Y11" s="208">
        <f t="shared" si="29"/>
        <v>1.2687910360737131</v>
      </c>
      <c r="Z11" s="207">
        <f>INDEX(Upload_Download!$I$4:$I$1004,MATCH(AB11&amp;Z$3,Upload_Download!$O$4:$O$1004,0),1)</f>
        <v>479370</v>
      </c>
      <c r="AA11" s="207">
        <f>INDEX(Upload_Download!$I$4:$I$1004,MATCH(AB11&amp;AA$3,Upload_Download!$O$4:$O$1004,0),1)</f>
        <v>473364</v>
      </c>
      <c r="AB11" s="165" t="str">
        <f>INDEX(Draft!$AZ$3:$AZ$170,MATCH(S11&amp;Q11,Draft!$BA$3:$BA$170,0),1)</f>
        <v>Berkshire Hathaway</v>
      </c>
      <c r="AD11" s="106">
        <f t="shared" si="30"/>
        <v>2</v>
      </c>
      <c r="AE11" s="106">
        <v>1</v>
      </c>
      <c r="AF11" s="106">
        <v>6</v>
      </c>
      <c r="AG11" s="107" t="str">
        <f>INDEX(Matchups!$F$4:$G$279,MATCH(AD11&amp;"_"&amp;AE11,Matchups!$E$4:$E$279,0),1)</f>
        <v>Player4</v>
      </c>
      <c r="AH11" s="107" t="str">
        <f>INDEX(Matchups!$F$4:$G$279,MATCH(AD11&amp;"_"&amp;AE11,Matchups!$E$4:$E$279,0),2)</f>
        <v>Player24</v>
      </c>
      <c r="AJ11" s="164" t="str">
        <f>INDEX(Draft!$AZ$3:$AZ$170,MATCH(AG11&amp;AF11,Draft!$BA$3:$BA$170,0),1)</f>
        <v>NEAR Protocol</v>
      </c>
      <c r="AK11" s="207">
        <f>INDEX(Upload_Download!$I$4:$I$1004,MATCH(AJ11&amp;AK$3,Upload_Download!$O$4:$O$1004,0),1)</f>
        <v>10.42464542388916</v>
      </c>
      <c r="AL11" s="161">
        <f>INDEX(Upload_Download!$I$4:$I$1004,MATCH(AJ11&amp;AL$3,Upload_Download!$O$4:$O$1004,0),1)</f>
        <v>9.2952117919921875</v>
      </c>
      <c r="AM11" s="208">
        <f t="shared" si="5"/>
        <v>-10.834264245657298</v>
      </c>
      <c r="AN11" s="208">
        <f t="shared" si="31"/>
        <v>2.5665984098611982</v>
      </c>
      <c r="AO11" s="207">
        <f>INDEX(Upload_Download!$I$4:$I$1004,MATCH(AQ11&amp;AO$3,Upload_Download!$O$4:$O$1004,0),1)</f>
        <v>63.139999389648438</v>
      </c>
      <c r="AP11" s="207">
        <f>INDEX(Upload_Download!$I$4:$I$1004,MATCH(AQ11&amp;AP$3,Upload_Download!$O$4:$O$1004,0),1)</f>
        <v>61.560001373291023</v>
      </c>
      <c r="AQ11" s="165" t="str">
        <f>INDEX(Draft!$AZ$3:$AZ$170,MATCH(AH11&amp;AF11,Draft!$BA$3:$BA$170,0),1)</f>
        <v>Asana Inc</v>
      </c>
      <c r="AS11" s="106">
        <f t="shared" si="32"/>
        <v>3</v>
      </c>
      <c r="AT11" s="106">
        <v>1</v>
      </c>
      <c r="AU11" s="106">
        <v>6</v>
      </c>
      <c r="AV11" s="107" t="str">
        <f>INDEX(Matchups!$F$4:$G$279,MATCH(AS11&amp;"_"&amp;AT11,Matchups!$E$4:$E$279,0),1)</f>
        <v>Player4</v>
      </c>
      <c r="AW11" s="107" t="str">
        <f>INDEX(Matchups!$F$4:$G$279,MATCH(AS11&amp;"_"&amp;AT11,Matchups!$E$4:$E$279,0),2)</f>
        <v>Player22</v>
      </c>
      <c r="AY11" s="164" t="str">
        <f>INDEX(Draft!$AZ$3:$AZ$170,MATCH(AV11&amp;AU11,Draft!$BA$3:$BA$170,0),1)</f>
        <v>NEAR Protocol</v>
      </c>
      <c r="AZ11" s="207">
        <f>INDEX(Upload_Download!$I$4:$I$1004,MATCH(AY11&amp;AZ$3,Upload_Download!$O$4:$O$1004,0),1)</f>
        <v>9.2952117919921875</v>
      </c>
      <c r="BA11" s="207">
        <f>INDEX(Upload_Download!$I$4:$I$1004,MATCH(AY11&amp;BA$3,Upload_Download!$O$4:$O$1004,0),1)</f>
        <v>8.5014572143554688</v>
      </c>
      <c r="BB11" s="208">
        <f t="shared" si="6"/>
        <v>-8.5393920590441823</v>
      </c>
      <c r="BC11" s="208">
        <f t="shared" si="33"/>
        <v>-1.4644332956074479</v>
      </c>
      <c r="BD11" s="207">
        <f>INDEX(Upload_Download!$I$4:$I$1004,MATCH(BF11&amp;BD$3,Upload_Download!$O$4:$O$1004,0),1)</f>
        <v>164.8500061035156</v>
      </c>
      <c r="BE11" s="207">
        <f>INDEX(Upload_Download!$I$4:$I$1004,MATCH(BF11&amp;BE$3,Upload_Download!$O$4:$O$1004,0),1)</f>
        <v>167.30000305175781</v>
      </c>
      <c r="BF11" s="165" t="str">
        <f>INDEX(Draft!$AZ$3:$AZ$170,MATCH(AW11&amp;AU11,Draft!$BA$3:$BA$170,0),1)</f>
        <v>Apple</v>
      </c>
      <c r="BH11" s="106">
        <f t="shared" si="34"/>
        <v>4</v>
      </c>
      <c r="BI11" s="106">
        <v>1</v>
      </c>
      <c r="BJ11" s="106">
        <v>6</v>
      </c>
      <c r="BK11" s="107" t="str">
        <f>INDEX(Matchups!$F$4:$G$279,MATCH(BH11&amp;"_"&amp;BI11,Matchups!$E$4:$E$279,0),1)</f>
        <v>Player4</v>
      </c>
      <c r="BL11" s="107" t="str">
        <f>INDEX(Matchups!$F$4:$G$279,MATCH(BH11&amp;"_"&amp;BI11,Matchups!$E$4:$E$279,0),2)</f>
        <v>Player18</v>
      </c>
      <c r="BN11" s="164" t="str">
        <f>INDEX(Draft!$AZ$3:$AZ$170,MATCH(BK11&amp;BJ11,Draft!$BA$3:$BA$170,0),1)</f>
        <v>NEAR Protocol</v>
      </c>
      <c r="BO11" s="207">
        <f>INDEX(Upload_Download!$I$4:$I$1004,MATCH(BN11&amp;BO$3,Upload_Download!$O$4:$O$1004,0),1)</f>
        <v>8.5014572143554688</v>
      </c>
      <c r="BP11" s="207" t="e">
        <f>INDEX(Upload_Download!$I$4:$I$1004,MATCH(BN11&amp;BP$3,Upload_Download!$O$4:$O$1004,0),1)</f>
        <v>#N/A</v>
      </c>
      <c r="BQ11" s="208" t="e">
        <f t="shared" si="7"/>
        <v>#N/A</v>
      </c>
      <c r="BR11" s="208" t="e">
        <f t="shared" si="35"/>
        <v>#N/A</v>
      </c>
      <c r="BS11" s="207" t="e">
        <f>INDEX(Upload_Download!$I$4:$I$1004,MATCH(BU11&amp;BS$3,Upload_Download!$O$4:$O$1004,0),1)</f>
        <v>#N/A</v>
      </c>
      <c r="BT11" s="207">
        <f>INDEX(Upload_Download!$I$4:$I$1004,MATCH(BU11&amp;BT$3,Upload_Download!$O$4:$O$1004,0),1)</f>
        <v>41.570762634277337</v>
      </c>
      <c r="BU11" s="165" t="str">
        <f>INDEX(Draft!$AZ$3:$AZ$170,MATCH(BL11&amp;BJ11,Draft!$BA$3:$BA$170,0),1)</f>
        <v>FTX Token</v>
      </c>
      <c r="BV11" s="114"/>
      <c r="BW11" s="106">
        <f t="shared" si="36"/>
        <v>5</v>
      </c>
      <c r="BX11" s="106">
        <v>1</v>
      </c>
      <c r="BY11" s="106">
        <v>6</v>
      </c>
      <c r="BZ11" s="107" t="str">
        <f>INDEX(Matchups!$F$4:$G$279,MATCH(BW11&amp;"_"&amp;BX11,Matchups!$E$4:$E$279,0),1)</f>
        <v>Player4</v>
      </c>
      <c r="CA11" s="107" t="str">
        <f>INDEX(Matchups!$F$4:$G$279,MATCH(BW11&amp;"_"&amp;BX11,Matchups!$E$4:$E$279,0),2)</f>
        <v>Player1</v>
      </c>
      <c r="CB11" s="114"/>
      <c r="CC11" s="164" t="str">
        <f>INDEX(Draft!$AZ$3:$AZ$170,MATCH(BZ11&amp;BY11,Draft!$BA$3:$BA$170,0),1)</f>
        <v>NEAR Protocol</v>
      </c>
      <c r="CD11" s="207" t="e">
        <f>INDEX(Upload_Download!$I$4:$I$1004,MATCH(CC11&amp;CD$3,Upload_Download!$O$4:$O$1004,0),1)</f>
        <v>#N/A</v>
      </c>
      <c r="CE11" s="207" t="e">
        <f>INDEX(Upload_Download!$I$4:$I$1004,MATCH(CC11&amp;CE$3,Upload_Download!$O$4:$O$1004,0),1)</f>
        <v>#N/A</v>
      </c>
      <c r="CF11" s="208" t="e">
        <f t="shared" si="8"/>
        <v>#N/A</v>
      </c>
      <c r="CG11" s="208" t="e">
        <f t="shared" si="37"/>
        <v>#N/A</v>
      </c>
      <c r="CH11" s="207" t="e">
        <f>INDEX(Upload_Download!$I$4:$I$1004,MATCH(CJ11&amp;CH$3,Upload_Download!$O$4:$O$1004,0),1)</f>
        <v>#N/A</v>
      </c>
      <c r="CI11" s="207" t="e">
        <f>INDEX(Upload_Download!$I$4:$I$1004,MATCH(CJ11&amp;CI$3,Upload_Download!$O$4:$O$1004,0),1)</f>
        <v>#N/A</v>
      </c>
      <c r="CJ11" s="165" t="str">
        <f>INDEX(Draft!$AZ$3:$AZ$170,MATCH(CA11&amp;BY11,Draft!$BA$3:$BA$170,0),1)</f>
        <v>Qualcomm</v>
      </c>
      <c r="CK11" s="114"/>
      <c r="CL11" s="106">
        <f t="shared" si="38"/>
        <v>6</v>
      </c>
      <c r="CM11" s="106">
        <v>1</v>
      </c>
      <c r="CN11" s="106">
        <v>6</v>
      </c>
      <c r="CO11" s="107" t="str">
        <f>INDEX(Matchups!$F$4:$G$279,MATCH(CL11&amp;"_"&amp;CM11,Matchups!$E$4:$E$279,0),1)</f>
        <v>Player4</v>
      </c>
      <c r="CP11" s="107" t="str">
        <f>INDEX(Matchups!$F$4:$G$279,MATCH(CL11&amp;"_"&amp;CM11,Matchups!$E$4:$E$279,0),2)</f>
        <v>Player2</v>
      </c>
      <c r="CQ11" s="114"/>
      <c r="CR11" s="164" t="str">
        <f>INDEX(Draft!$AZ$3:$AZ$170,MATCH(CO11&amp;CN11,Draft!$BA$3:$BA$170,0),1)</f>
        <v>NEAR Protocol</v>
      </c>
      <c r="CS11" s="207" t="e">
        <f>INDEX(Upload_Download!$I$4:$I$1004,MATCH(CR11&amp;CS$3,Upload_Download!$O$4:$O$1004,0),1)</f>
        <v>#N/A</v>
      </c>
      <c r="CT11" s="207" t="e">
        <f>INDEX(Upload_Download!$I$4:$I$1004,MATCH(CR11&amp;CT$3,Upload_Download!$O$4:$O$1004,0),1)</f>
        <v>#N/A</v>
      </c>
      <c r="CU11" s="208" t="e">
        <f t="shared" si="9"/>
        <v>#N/A</v>
      </c>
      <c r="CV11" s="208" t="e">
        <f t="shared" si="39"/>
        <v>#N/A</v>
      </c>
      <c r="CW11" s="207" t="e">
        <f>INDEX(Upload_Download!$I$4:$I$1004,MATCH(CY11&amp;CW$3,Upload_Download!$O$4:$O$1004,0),1)</f>
        <v>#N/A</v>
      </c>
      <c r="CX11" s="207" t="e">
        <f>INDEX(Upload_Download!$I$4:$I$1004,MATCH(CY11&amp;CX$3,Upload_Download!$O$4:$O$1004,0),1)</f>
        <v>#N/A</v>
      </c>
      <c r="CY11" s="165" t="str">
        <f>INDEX(Draft!$AZ$3:$AZ$170,MATCH(CP11&amp;CN11,Draft!$BA$3:$BA$170,0),1)</f>
        <v>Flow</v>
      </c>
      <c r="DA11" s="106">
        <f t="shared" si="40"/>
        <v>7</v>
      </c>
      <c r="DB11" s="106">
        <v>1</v>
      </c>
      <c r="DC11" s="106">
        <v>6</v>
      </c>
      <c r="DD11" s="107" t="str">
        <f>INDEX(Matchups!$F$4:$G$279,MATCH(DA11&amp;"_"&amp;DB11,Matchups!$E$4:$E$279,0),1)</f>
        <v>Player4</v>
      </c>
      <c r="DE11" s="107" t="str">
        <f>INDEX(Matchups!$F$4:$G$279,MATCH(DA11&amp;"_"&amp;DB11,Matchups!$E$4:$E$279,0),2)</f>
        <v>Player23</v>
      </c>
      <c r="DG11" s="164" t="str">
        <f>INDEX(Draft!$AZ$3:$AZ$170,MATCH(DD11&amp;DC11,Draft!$BA$3:$BA$170,0),1)</f>
        <v>NEAR Protocol</v>
      </c>
      <c r="DH11" s="207" t="e">
        <f>INDEX(Upload_Download!$I$4:$I$1004,MATCH(DG11&amp;DH$3,Upload_Download!$O$4:$O$1004,0),1)</f>
        <v>#N/A</v>
      </c>
      <c r="DI11" s="207" t="e">
        <f>INDEX(Upload_Download!$I$4:$I$1004,MATCH(DG11&amp;DI$3,Upload_Download!$O$4:$O$1004,0),1)</f>
        <v>#N/A</v>
      </c>
      <c r="DJ11" s="208" t="e">
        <f t="shared" si="10"/>
        <v>#N/A</v>
      </c>
      <c r="DK11" s="208" t="e">
        <f t="shared" si="41"/>
        <v>#N/A</v>
      </c>
      <c r="DL11" s="207" t="e">
        <f>INDEX(Upload_Download!$I$4:$I$1004,MATCH(DN11&amp;DL$3,Upload_Download!$O$4:$O$1004,0),1)</f>
        <v>#N/A</v>
      </c>
      <c r="DM11" s="207" t="e">
        <f>INDEX(Upload_Download!$I$4:$I$1004,MATCH(DN11&amp;DM$3,Upload_Download!$O$4:$O$1004,0),1)</f>
        <v>#N/A</v>
      </c>
      <c r="DN11" s="165" t="str">
        <f>INDEX(Draft!$AZ$3:$AZ$170,MATCH(DE11&amp;DC11,Draft!$BA$3:$BA$170,0),1)</f>
        <v>CVS</v>
      </c>
      <c r="DO11" s="114"/>
      <c r="DP11" s="106">
        <f t="shared" si="42"/>
        <v>8</v>
      </c>
      <c r="DQ11" s="106">
        <v>1</v>
      </c>
      <c r="DR11" s="106">
        <v>6</v>
      </c>
      <c r="DS11" s="107" t="str">
        <f>INDEX(Matchups!$F$4:$G$279,MATCH(DP11&amp;"_"&amp;DQ11,Matchups!$E$4:$E$279,0),1)</f>
        <v>Player4</v>
      </c>
      <c r="DT11" s="107" t="str">
        <f>INDEX(Matchups!$F$4:$G$279,MATCH(DP11&amp;"_"&amp;DQ11,Matchups!$E$4:$E$279,0),2)</f>
        <v>Player8</v>
      </c>
      <c r="DU11" s="114"/>
      <c r="DV11" s="164" t="str">
        <f>INDEX(Draft!$AZ$3:$AZ$170,MATCH(DS11&amp;DR11,Draft!$BA$3:$BA$170,0),1)</f>
        <v>NEAR Protocol</v>
      </c>
      <c r="DW11" s="207" t="e">
        <f>INDEX(Upload_Download!$I$4:$I$1004,MATCH(DV11&amp;DW$3,Upload_Download!$O$4:$O$1004,0),1)</f>
        <v>#N/A</v>
      </c>
      <c r="DX11" s="207" t="e">
        <f>INDEX(Upload_Download!$I$4:$I$1004,MATCH(DV11&amp;DX$3,Upload_Download!$O$4:$O$1004,0),1)</f>
        <v>#N/A</v>
      </c>
      <c r="DY11" s="208" t="e">
        <f t="shared" si="11"/>
        <v>#N/A</v>
      </c>
      <c r="DZ11" s="208" t="e">
        <f t="shared" si="43"/>
        <v>#N/A</v>
      </c>
      <c r="EA11" s="207" t="e">
        <f>INDEX(Upload_Download!$I$4:$I$1004,MATCH(EC11&amp;EA$3,Upload_Download!$O$4:$O$1004,0),1)</f>
        <v>#N/A</v>
      </c>
      <c r="EB11" s="207" t="e">
        <f>INDEX(Upload_Download!$I$4:$I$1004,MATCH(EC11&amp;EB$3,Upload_Download!$O$4:$O$1004,0),1)</f>
        <v>#N/A</v>
      </c>
      <c r="EC11" s="165" t="str">
        <f>INDEX(Draft!$AZ$3:$AZ$170,MATCH(DT11&amp;DR11,Draft!$BA$3:$BA$170,0),1)</f>
        <v>Algorand</v>
      </c>
      <c r="ED11" s="114"/>
      <c r="EE11" s="106">
        <f t="shared" si="44"/>
        <v>9</v>
      </c>
      <c r="EF11" s="106">
        <v>1</v>
      </c>
      <c r="EG11" s="106">
        <v>6</v>
      </c>
      <c r="EH11" s="107" t="str">
        <f>INDEX(Matchups!$F$4:$G$279,MATCH(EE11&amp;"_"&amp;EF11,Matchups!$E$4:$E$279,0),1)</f>
        <v>Player4</v>
      </c>
      <c r="EI11" s="107" t="str">
        <f>INDEX(Matchups!$F$4:$G$279,MATCH(EE11&amp;"_"&amp;EF11,Matchups!$E$4:$E$279,0),2)</f>
        <v>Player3</v>
      </c>
      <c r="EJ11" s="114"/>
      <c r="EK11" s="164" t="str">
        <f>INDEX(Draft!$AZ$3:$AZ$170,MATCH(EH11&amp;EG11,Draft!$BA$3:$BA$170,0),1)</f>
        <v>NEAR Protocol</v>
      </c>
      <c r="EL11" s="207" t="e">
        <f>INDEX(Upload_Download!$I$4:$I$1004,MATCH(EK11&amp;EL$3,Upload_Download!$O$4:$O$1004,0),1)</f>
        <v>#N/A</v>
      </c>
      <c r="EM11" s="207" t="e">
        <f>INDEX(Upload_Download!$I$4:$I$1004,MATCH(EK11&amp;EM$3,Upload_Download!$O$4:$O$1004,0),1)</f>
        <v>#N/A</v>
      </c>
      <c r="EN11" s="208" t="e">
        <f t="shared" si="12"/>
        <v>#N/A</v>
      </c>
      <c r="EO11" s="208" t="e">
        <f t="shared" si="45"/>
        <v>#N/A</v>
      </c>
      <c r="EP11" s="207" t="e">
        <f>INDEX(Upload_Download!$I$4:$I$1004,MATCH(ER11&amp;EP$3,Upload_Download!$O$4:$O$1004,0),1)</f>
        <v>#N/A</v>
      </c>
      <c r="EQ11" s="207" t="e">
        <f>INDEX(Upload_Download!$I$4:$I$1004,MATCH(ER11&amp;EQ$3,Upload_Download!$O$4:$O$1004,0),1)</f>
        <v>#N/A</v>
      </c>
      <c r="ER11" s="165" t="str">
        <f>INDEX(Draft!$AZ$3:$AZ$170,MATCH(EI11&amp;EG11,Draft!$BA$3:$BA$170,0),1)</f>
        <v>Crypto.com Coin</v>
      </c>
      <c r="ET11" s="106">
        <f t="shared" si="46"/>
        <v>10</v>
      </c>
      <c r="EU11" s="106">
        <v>1</v>
      </c>
      <c r="EV11" s="106">
        <v>6</v>
      </c>
      <c r="EW11" s="107" t="str">
        <f>INDEX(Matchups!$F$4:$G$279,MATCH(ET11&amp;"_"&amp;EU11,Matchups!$E$4:$E$279,0),1)</f>
        <v>Player4</v>
      </c>
      <c r="EX11" s="107" t="str">
        <f>INDEX(Matchups!$F$4:$G$279,MATCH(ET11&amp;"_"&amp;EU11,Matchups!$E$4:$E$279,0),2)</f>
        <v>Player6</v>
      </c>
      <c r="EZ11" s="164" t="str">
        <f>INDEX(Draft!$AZ$3:$AZ$170,MATCH(EW11&amp;EV11,Draft!$BA$3:$BA$170,0),1)</f>
        <v>NEAR Protocol</v>
      </c>
      <c r="FA11" s="207" t="e">
        <f>INDEX(Upload_Download!$I$4:$I$1004,MATCH(EZ11&amp;FA$3,Upload_Download!$O$4:$O$1004,0),1)</f>
        <v>#N/A</v>
      </c>
      <c r="FB11" s="207" t="e">
        <f>INDEX(Upload_Download!$I$4:$I$1004,MATCH(EZ11&amp;FB$3,Upload_Download!$O$4:$O$1004,0),1)</f>
        <v>#N/A</v>
      </c>
      <c r="FC11" s="208" t="e">
        <f t="shared" si="13"/>
        <v>#N/A</v>
      </c>
      <c r="FD11" s="208" t="e">
        <f t="shared" si="47"/>
        <v>#N/A</v>
      </c>
      <c r="FE11" s="207" t="e">
        <f>INDEX(Upload_Download!$I$4:$I$1004,MATCH(FG11&amp;FE$3,Upload_Download!$O$4:$O$1004,0),1)</f>
        <v>#N/A</v>
      </c>
      <c r="FF11" s="207" t="e">
        <f>INDEX(Upload_Download!$I$4:$I$1004,MATCH(FG11&amp;FF$3,Upload_Download!$O$4:$O$1004,0),1)</f>
        <v>#N/A</v>
      </c>
      <c r="FG11" s="165" t="str">
        <f>INDEX(Draft!$AZ$3:$AZ$170,MATCH(EX11&amp;EV11,Draft!$BA$3:$BA$170,0),1)</f>
        <v>Cisco</v>
      </c>
      <c r="FH11" s="114"/>
      <c r="FI11" s="106">
        <f t="shared" si="48"/>
        <v>11</v>
      </c>
      <c r="FJ11" s="106">
        <v>1</v>
      </c>
      <c r="FK11" s="106">
        <v>6</v>
      </c>
      <c r="FL11" s="107" t="str">
        <f>INDEX(Matchups!$F$4:$G$279,MATCH(FI11&amp;"_"&amp;FJ11,Matchups!$E$4:$E$279,0),1)</f>
        <v>Player4</v>
      </c>
      <c r="FM11" s="107" t="str">
        <f>INDEX(Matchups!$F$4:$G$279,MATCH(FI11&amp;"_"&amp;FJ11,Matchups!$E$4:$E$279,0),2)</f>
        <v>Player16</v>
      </c>
      <c r="FN11" s="114"/>
      <c r="FO11" s="164" t="str">
        <f>INDEX(Draft!$AZ$3:$AZ$170,MATCH(FL11&amp;FK11,Draft!$BA$3:$BA$170,0),1)</f>
        <v>NEAR Protocol</v>
      </c>
      <c r="FP11" s="207" t="e">
        <f>INDEX(Upload_Download!$I$4:$I$1004,MATCH(FO11&amp;FP$3,Upload_Download!$O$4:$O$1004,0),1)</f>
        <v>#N/A</v>
      </c>
      <c r="FQ11" s="207" t="e">
        <f>INDEX(Upload_Download!$I$4:$I$1004,MATCH(FO11&amp;FQ$3,Upload_Download!$O$4:$O$1004,0),1)</f>
        <v>#N/A</v>
      </c>
      <c r="FR11" s="208" t="e">
        <f t="shared" si="14"/>
        <v>#N/A</v>
      </c>
      <c r="FS11" s="208" t="e">
        <f t="shared" si="49"/>
        <v>#N/A</v>
      </c>
      <c r="FT11" s="207" t="e">
        <f>INDEX(Upload_Download!$I$4:$I$1004,MATCH(FV11&amp;FT$3,Upload_Download!$O$4:$O$1004,0),1)</f>
        <v>#N/A</v>
      </c>
      <c r="FU11" s="207" t="e">
        <f>INDEX(Upload_Download!$I$4:$I$1004,MATCH(FV11&amp;FU$3,Upload_Download!$O$4:$O$1004,0),1)</f>
        <v>#N/A</v>
      </c>
      <c r="FV11" s="165" t="str">
        <f>INDEX(Draft!$AZ$3:$AZ$170,MATCH(FM11&amp;FK11,Draft!$BA$3:$BA$170,0),1)</f>
        <v>Dollar Tree</v>
      </c>
      <c r="FW11" s="114"/>
      <c r="FX11" s="106">
        <f t="shared" si="50"/>
        <v>12</v>
      </c>
      <c r="FY11" s="106">
        <v>1</v>
      </c>
      <c r="FZ11" s="106">
        <v>6</v>
      </c>
      <c r="GA11" s="107" t="str">
        <f>INDEX(Matchups!$F$4:$G$279,MATCH(FX11&amp;"_"&amp;FY11,Matchups!$E$4:$E$279,0),1)</f>
        <v>Player4</v>
      </c>
      <c r="GB11" s="107" t="str">
        <f>INDEX(Matchups!$F$4:$G$279,MATCH(FX11&amp;"_"&amp;FY11,Matchups!$E$4:$E$279,0),2)</f>
        <v>Player13</v>
      </c>
      <c r="GC11" s="114"/>
      <c r="GD11" s="164" t="str">
        <f>INDEX(Draft!$AZ$3:$AZ$170,MATCH(GA11&amp;FZ11,Draft!$BA$3:$BA$170,0),1)</f>
        <v>NEAR Protocol</v>
      </c>
      <c r="GE11" s="207" t="e">
        <f>INDEX(Upload_Download!$I$4:$I$1004,MATCH(GD11&amp;GE$3,Upload_Download!$O$4:$O$1004,0),1)</f>
        <v>#N/A</v>
      </c>
      <c r="GF11" s="207" t="e">
        <f>INDEX(Upload_Download!$I$4:$I$1004,MATCH(GD11&amp;GF$3,Upload_Download!$O$4:$O$1004,0),1)</f>
        <v>#N/A</v>
      </c>
      <c r="GG11" s="208" t="e">
        <f t="shared" si="15"/>
        <v>#N/A</v>
      </c>
      <c r="GH11" s="208" t="e">
        <f t="shared" si="51"/>
        <v>#N/A</v>
      </c>
      <c r="GI11" s="207" t="e">
        <f>INDEX(Upload_Download!$I$4:$I$1004,MATCH(GK11&amp;GI$3,Upload_Download!$O$4:$O$1004,0),1)</f>
        <v>#N/A</v>
      </c>
      <c r="GJ11" s="207" t="e">
        <f>INDEX(Upload_Download!$I$4:$I$1004,MATCH(GK11&amp;GJ$3,Upload_Download!$O$4:$O$1004,0),1)</f>
        <v>#N/A</v>
      </c>
      <c r="GK11" s="165" t="str">
        <f>INDEX(Draft!$AZ$3:$AZ$170,MATCH(GB11&amp;FZ11,Draft!$BA$3:$BA$170,0),1)</f>
        <v>Atom</v>
      </c>
      <c r="GM11" s="106">
        <f t="shared" si="52"/>
        <v>13</v>
      </c>
      <c r="GN11" s="106">
        <v>1</v>
      </c>
      <c r="GO11" s="106">
        <v>6</v>
      </c>
      <c r="GP11" s="107" t="str">
        <f>INDEX(Matchups!$F$4:$G$279,MATCH(GM11&amp;"_"&amp;GN11,Matchups!$E$4:$E$279,0),1)</f>
        <v>Player4</v>
      </c>
      <c r="GQ11" s="107" t="str">
        <f>INDEX(Matchups!$F$4:$G$279,MATCH(GM11&amp;"_"&amp;GN11,Matchups!$E$4:$E$279,0),2)</f>
        <v>Player17</v>
      </c>
      <c r="GS11" s="164" t="str">
        <f>INDEX(Draft!$AZ$3:$AZ$170,MATCH(GP11&amp;GO11,Draft!$BA$3:$BA$170,0),1)</f>
        <v>NEAR Protocol</v>
      </c>
      <c r="GT11" s="207" t="e">
        <f>INDEX(Upload_Download!$I$4:$I$1004,MATCH(GS11&amp;GT$3,Upload_Download!$O$4:$O$1004,0),1)</f>
        <v>#N/A</v>
      </c>
      <c r="GU11" s="207" t="e">
        <f>INDEX(Upload_Download!$I$4:$I$1004,MATCH(GS11&amp;GU$3,Upload_Download!$O$4:$O$1004,0),1)</f>
        <v>#N/A</v>
      </c>
      <c r="GV11" s="208" t="e">
        <f t="shared" si="16"/>
        <v>#N/A</v>
      </c>
      <c r="GW11" s="208" t="e">
        <f t="shared" si="53"/>
        <v>#N/A</v>
      </c>
      <c r="GX11" s="207" t="e">
        <f>INDEX(Upload_Download!$I$4:$I$1004,MATCH(GZ11&amp;GX$3,Upload_Download!$O$4:$O$1004,0),1)</f>
        <v>#N/A</v>
      </c>
      <c r="GY11" s="207" t="e">
        <f>INDEX(Upload_Download!$I$4:$I$1004,MATCH(GZ11&amp;GY$3,Upload_Download!$O$4:$O$1004,0),1)</f>
        <v>#N/A</v>
      </c>
      <c r="GZ11" s="165" t="str">
        <f>INDEX(Draft!$AZ$3:$AZ$170,MATCH(GQ11&amp;GO11,Draft!$BA$3:$BA$170,0),1)</f>
        <v>Disney</v>
      </c>
      <c r="HA11" s="114"/>
      <c r="HB11" s="106">
        <f t="shared" si="54"/>
        <v>14</v>
      </c>
      <c r="HC11" s="106">
        <v>1</v>
      </c>
      <c r="HD11" s="106">
        <v>6</v>
      </c>
      <c r="HE11" s="107" t="str">
        <f>INDEX(Matchups!$F$4:$G$279,MATCH(HB11&amp;"_"&amp;HC11,Matchups!$E$4:$E$279,0),1)</f>
        <v>Player4</v>
      </c>
      <c r="HF11" s="107" t="str">
        <f>INDEX(Matchups!$F$4:$G$279,MATCH(HB11&amp;"_"&amp;HC11,Matchups!$E$4:$E$279,0),2)</f>
        <v>Player9</v>
      </c>
      <c r="HG11" s="114"/>
      <c r="HH11" s="164" t="str">
        <f>INDEX(Draft!$AZ$3:$AZ$170,MATCH(HE11&amp;HD11,Draft!$BA$3:$BA$170,0),1)</f>
        <v>NEAR Protocol</v>
      </c>
      <c r="HI11" s="207" t="e">
        <f>INDEX(Upload_Download!$I$4:$I$1004,MATCH(HH11&amp;HI$3,Upload_Download!$O$4:$O$1004,0),1)</f>
        <v>#N/A</v>
      </c>
      <c r="HJ11" s="207" t="e">
        <f>INDEX(Upload_Download!$I$4:$I$1004,MATCH(HH11&amp;HJ$3,Upload_Download!$O$4:$O$1004,0),1)</f>
        <v>#N/A</v>
      </c>
      <c r="HK11" s="208" t="e">
        <f t="shared" si="17"/>
        <v>#N/A</v>
      </c>
      <c r="HL11" s="208" t="e">
        <f t="shared" si="55"/>
        <v>#N/A</v>
      </c>
      <c r="HM11" s="207" t="e">
        <f>INDEX(Upload_Download!$I$4:$I$1004,MATCH(HO11&amp;HM$3,Upload_Download!$O$4:$O$1004,0),1)</f>
        <v>#N/A</v>
      </c>
      <c r="HN11" s="207" t="e">
        <f>INDEX(Upload_Download!$I$4:$I$1004,MATCH(HO11&amp;HN$3,Upload_Download!$O$4:$O$1004,0),1)</f>
        <v>#N/A</v>
      </c>
      <c r="HO11" s="165" t="str">
        <f>INDEX(Draft!$AZ$3:$AZ$170,MATCH(HF11&amp;HD11,Draft!$BA$3:$BA$170,0),1)</f>
        <v>Chainlink</v>
      </c>
      <c r="HP11" s="114"/>
      <c r="HQ11" s="106">
        <f t="shared" si="56"/>
        <v>15</v>
      </c>
      <c r="HR11" s="106">
        <v>1</v>
      </c>
      <c r="HS11" s="106">
        <v>6</v>
      </c>
      <c r="HT11" s="107" t="str">
        <f>INDEX(Matchups!$F$4:$G$279,MATCH(HQ11&amp;"_"&amp;HR11,Matchups!$E$4:$E$279,0),1)</f>
        <v>Player4</v>
      </c>
      <c r="HU11" s="107" t="str">
        <f>INDEX(Matchups!$F$4:$G$279,MATCH(HQ11&amp;"_"&amp;HR11,Matchups!$E$4:$E$279,0),2)</f>
        <v>Player5</v>
      </c>
      <c r="HV11" s="114"/>
      <c r="HW11" s="164" t="str">
        <f>INDEX(Draft!$AZ$3:$AZ$170,MATCH(HT11&amp;HS11,Draft!$BA$3:$BA$170,0),1)</f>
        <v>NEAR Protocol</v>
      </c>
      <c r="HX11" s="207" t="e">
        <f>INDEX(Upload_Download!$I$4:$I$1004,MATCH(HW11&amp;HX$3,Upload_Download!$O$4:$O$1004,0),1)</f>
        <v>#N/A</v>
      </c>
      <c r="HY11" s="207" t="e">
        <f>INDEX(Upload_Download!$I$4:$I$1004,MATCH(HW11&amp;HY$3,Upload_Download!$O$4:$O$1004,0),1)</f>
        <v>#N/A</v>
      </c>
      <c r="HZ11" s="208" t="e">
        <f t="shared" si="18"/>
        <v>#N/A</v>
      </c>
      <c r="IA11" s="208" t="e">
        <f t="shared" si="57"/>
        <v>#N/A</v>
      </c>
      <c r="IB11" s="207" t="e">
        <f>INDEX(Upload_Download!$I$4:$I$1004,MATCH(ID11&amp;IB$3,Upload_Download!$O$4:$O$1004,0),1)</f>
        <v>#N/A</v>
      </c>
      <c r="IC11" s="207" t="e">
        <f>INDEX(Upload_Download!$I$4:$I$1004,MATCH(ID11&amp;IC$3,Upload_Download!$O$4:$O$1004,0),1)</f>
        <v>#N/A</v>
      </c>
      <c r="ID11" s="165" t="str">
        <f>INDEX(Draft!$AZ$3:$AZ$170,MATCH(HU11&amp;HS11,Draft!$BA$3:$BA$170,0),1)</f>
        <v>Marvell Technology</v>
      </c>
      <c r="IF11" s="106">
        <f t="shared" si="58"/>
        <v>16</v>
      </c>
      <c r="IG11" s="106">
        <v>1</v>
      </c>
      <c r="IH11" s="106">
        <v>6</v>
      </c>
      <c r="II11" s="107" t="str">
        <f>INDEX(Matchups!$F$4:$G$279,MATCH(IF11&amp;"_"&amp;IG11,Matchups!$E$4:$E$279,0),1)</f>
        <v>Player4</v>
      </c>
      <c r="IJ11" s="107" t="str">
        <f>INDEX(Matchups!$F$4:$G$279,MATCH(IF11&amp;"_"&amp;IG11,Matchups!$E$4:$E$279,0),2)</f>
        <v>Player19</v>
      </c>
      <c r="IL11" s="164" t="str">
        <f>INDEX(Draft!$AZ$3:$AZ$170,MATCH(II11&amp;IH11,Draft!$BA$3:$BA$170,0),1)</f>
        <v>NEAR Protocol</v>
      </c>
      <c r="IM11" s="207" t="e">
        <f>INDEX(Upload_Download!$I$4:$I$1004,MATCH(IL11&amp;IM$3,Upload_Download!$O$4:$O$1004,0),1)</f>
        <v>#N/A</v>
      </c>
      <c r="IN11" s="207" t="e">
        <f>INDEX(Upload_Download!$I$4:$I$1004,MATCH(IL11&amp;IN$3,Upload_Download!$O$4:$O$1004,0),1)</f>
        <v>#N/A</v>
      </c>
      <c r="IO11" s="208" t="e">
        <f t="shared" si="19"/>
        <v>#N/A</v>
      </c>
      <c r="IP11" s="208" t="e">
        <f t="shared" si="59"/>
        <v>#N/A</v>
      </c>
      <c r="IQ11" s="207" t="e">
        <f>INDEX(Upload_Download!$I$4:$I$1004,MATCH(IS11&amp;IQ$3,Upload_Download!$O$4:$O$1004,0),1)</f>
        <v>#N/A</v>
      </c>
      <c r="IR11" s="207" t="e">
        <f>INDEX(Upload_Download!$I$4:$I$1004,MATCH(IS11&amp;IR$3,Upload_Download!$O$4:$O$1004,0),1)</f>
        <v>#N/A</v>
      </c>
      <c r="IS11" s="165" t="str">
        <f>INDEX(Draft!$AZ$3:$AZ$170,MATCH(IJ11&amp;IH11,Draft!$BA$3:$BA$170,0),1)</f>
        <v>VeChain</v>
      </c>
      <c r="IT11" s="114"/>
      <c r="IU11" s="106">
        <f t="shared" si="60"/>
        <v>17</v>
      </c>
      <c r="IV11" s="106">
        <v>1</v>
      </c>
      <c r="IW11" s="106">
        <v>6</v>
      </c>
      <c r="IX11" s="107" t="str">
        <f>INDEX(Matchups!$F$4:$G$279,MATCH(IU11&amp;"_"&amp;IV11,Matchups!$E$4:$E$279,0),1)</f>
        <v>Player4</v>
      </c>
      <c r="IY11" s="107" t="str">
        <f>INDEX(Matchups!$F$4:$G$279,MATCH(IU11&amp;"_"&amp;IV11,Matchups!$E$4:$E$279,0),2)</f>
        <v>Player21</v>
      </c>
      <c r="IZ11" s="114"/>
      <c r="JA11" s="164" t="str">
        <f>INDEX(Draft!$AZ$3:$AZ$170,MATCH(IX11&amp;IW11,Draft!$BA$3:$BA$170,0),1)</f>
        <v>NEAR Protocol</v>
      </c>
      <c r="JB11" s="207" t="e">
        <f>INDEX(Upload_Download!$I$4:$I$1004,MATCH(JA11&amp;JB$3,Upload_Download!$O$4:$O$1004,0),1)</f>
        <v>#N/A</v>
      </c>
      <c r="JC11" s="207" t="e">
        <f>INDEX(Upload_Download!$I$4:$I$1004,MATCH(JA11&amp;JC$3,Upload_Download!$O$4:$O$1004,0),1)</f>
        <v>#N/A</v>
      </c>
      <c r="JD11" s="208" t="e">
        <f t="shared" si="20"/>
        <v>#N/A</v>
      </c>
      <c r="JE11" s="208" t="e">
        <f t="shared" si="61"/>
        <v>#N/A</v>
      </c>
      <c r="JF11" s="207" t="e">
        <f>INDEX(Upload_Download!$I$4:$I$1004,MATCH(JH11&amp;JF$3,Upload_Download!$O$4:$O$1004,0),1)</f>
        <v>#N/A</v>
      </c>
      <c r="JG11" s="207" t="e">
        <f>INDEX(Upload_Download!$I$4:$I$1004,MATCH(JH11&amp;JG$3,Upload_Download!$O$4:$O$1004,0),1)</f>
        <v>#N/A</v>
      </c>
      <c r="JH11" s="165" t="str">
        <f>INDEX(Draft!$AZ$3:$AZ$170,MATCH(IY11&amp;IW11,Draft!$BA$3:$BA$170,0),1)</f>
        <v>Silver</v>
      </c>
      <c r="JI11" s="114"/>
      <c r="JJ11" s="106">
        <f t="shared" si="62"/>
        <v>18</v>
      </c>
      <c r="JK11" s="106">
        <v>1</v>
      </c>
      <c r="JL11" s="106">
        <v>6</v>
      </c>
      <c r="JM11" s="107" t="str">
        <f>INDEX(Matchups!$F$4:$G$279,MATCH(JJ11&amp;"_"&amp;JK11,Matchups!$E$4:$E$279,0),1)</f>
        <v>Player4</v>
      </c>
      <c r="JN11" s="107" t="str">
        <f>INDEX(Matchups!$F$4:$G$279,MATCH(JJ11&amp;"_"&amp;JK11,Matchups!$E$4:$E$279,0),2)</f>
        <v>Player10</v>
      </c>
      <c r="JO11" s="114"/>
      <c r="JP11" s="164" t="str">
        <f>INDEX(Draft!$AZ$3:$AZ$170,MATCH(JM11&amp;JL11,Draft!$BA$3:$BA$170,0),1)</f>
        <v>NEAR Protocol</v>
      </c>
      <c r="JQ11" s="207" t="e">
        <f>INDEX(Upload_Download!$I$4:$I$1004,MATCH(JP11&amp;JQ$3,Upload_Download!$O$4:$O$1004,0),1)</f>
        <v>#N/A</v>
      </c>
      <c r="JR11" s="207" t="e">
        <f>INDEX(Upload_Download!$I$4:$I$1004,MATCH(JP11&amp;JR$3,Upload_Download!$O$4:$O$1004,0),1)</f>
        <v>#N/A</v>
      </c>
      <c r="JS11" s="208" t="e">
        <f t="shared" si="21"/>
        <v>#N/A</v>
      </c>
      <c r="JT11" s="208" t="e">
        <f t="shared" si="63"/>
        <v>#N/A</v>
      </c>
      <c r="JU11" s="207" t="e">
        <f>INDEX(Upload_Download!$I$4:$I$1004,MATCH(JW11&amp;JU$3,Upload_Download!$O$4:$O$1004,0),1)</f>
        <v>#N/A</v>
      </c>
      <c r="JV11" s="207" t="e">
        <f>INDEX(Upload_Download!$I$4:$I$1004,MATCH(JW11&amp;JV$3,Upload_Download!$O$4:$O$1004,0),1)</f>
        <v>#N/A</v>
      </c>
      <c r="JW11" s="165" t="str">
        <f>INDEX(Draft!$AZ$3:$AZ$170,MATCH(JN11&amp;JL11,Draft!$BA$3:$BA$170,0),1)</f>
        <v>Dell</v>
      </c>
      <c r="JY11" s="106">
        <f t="shared" si="64"/>
        <v>19</v>
      </c>
      <c r="JZ11" s="106">
        <v>1</v>
      </c>
      <c r="KA11" s="106">
        <v>6</v>
      </c>
      <c r="KB11" s="107" t="str">
        <f>INDEX(Matchups!$F$4:$G$279,MATCH(JY11&amp;"_"&amp;JZ11,Matchups!$E$4:$E$279,0),1)</f>
        <v>Player4</v>
      </c>
      <c r="KC11" s="107" t="str">
        <f>INDEX(Matchups!$F$4:$G$279,MATCH(JY11&amp;"_"&amp;JZ11,Matchups!$E$4:$E$279,0),2)</f>
        <v>Player7</v>
      </c>
      <c r="KE11" s="164" t="str">
        <f>INDEX(Draft!$AZ$3:$AZ$170,MATCH(KB11&amp;KA11,Draft!$BA$3:$BA$170,0),1)</f>
        <v>NEAR Protocol</v>
      </c>
      <c r="KF11" s="207" t="e">
        <f>INDEX(Upload_Download!$I$4:$I$1004,MATCH(KE11&amp;KF$3,Upload_Download!$O$4:$O$1004,0),1)</f>
        <v>#N/A</v>
      </c>
      <c r="KG11" s="207" t="e">
        <f>INDEX(Upload_Download!$I$4:$I$1004,MATCH(KE11&amp;KG$3,Upload_Download!$O$4:$O$1004,0),1)</f>
        <v>#N/A</v>
      </c>
      <c r="KH11" s="208" t="e">
        <f t="shared" si="22"/>
        <v>#N/A</v>
      </c>
      <c r="KI11" s="208" t="e">
        <f t="shared" si="65"/>
        <v>#N/A</v>
      </c>
      <c r="KJ11" s="207" t="e">
        <f>INDEX(Upload_Download!$I$4:$I$1004,MATCH(KL11&amp;KJ$3,Upload_Download!$O$4:$O$1004,0),1)</f>
        <v>#N/A</v>
      </c>
      <c r="KK11" s="207" t="e">
        <f>INDEX(Upload_Download!$I$4:$I$1004,MATCH(KL11&amp;KK$3,Upload_Download!$O$4:$O$1004,0),1)</f>
        <v>#N/A</v>
      </c>
      <c r="KL11" s="165" t="str">
        <f>INDEX(Draft!$AZ$3:$AZ$170,MATCH(KC11&amp;KA11,Draft!$BA$3:$BA$170,0),1)</f>
        <v>Pfizer</v>
      </c>
      <c r="KN11" s="106">
        <f t="shared" si="66"/>
        <v>20</v>
      </c>
      <c r="KO11" s="106">
        <v>1</v>
      </c>
      <c r="KP11" s="106">
        <v>6</v>
      </c>
      <c r="KQ11" s="107" t="str">
        <f>INDEX(Matchups!$F$4:$G$279,MATCH(KN11&amp;"_"&amp;KO11,Matchups!$E$4:$E$279,0),1)</f>
        <v>Player4</v>
      </c>
      <c r="KR11" s="107" t="str">
        <f>INDEX(Matchups!$F$4:$G$279,MATCH(KN11&amp;"_"&amp;KO11,Matchups!$E$4:$E$279,0),2)</f>
        <v>Player14</v>
      </c>
      <c r="KT11" s="164" t="str">
        <f>INDEX(Draft!$AZ$3:$AZ$170,MATCH(KQ11&amp;KP11,Draft!$BA$3:$BA$170,0),1)</f>
        <v>NEAR Protocol</v>
      </c>
      <c r="KU11" s="207" t="e">
        <f>INDEX(Upload_Download!$I$4:$I$1004,MATCH(KT11&amp;KU$3,Upload_Download!$O$4:$O$1004,0),1)</f>
        <v>#N/A</v>
      </c>
      <c r="KV11" s="207" t="e">
        <f>INDEX(Upload_Download!$I$4:$I$1004,MATCH(KT11&amp;KV$3,Upload_Download!$O$4:$O$1004,0),1)</f>
        <v>#N/A</v>
      </c>
      <c r="KW11" s="208" t="e">
        <f t="shared" si="23"/>
        <v>#N/A</v>
      </c>
      <c r="KX11" s="208" t="e">
        <f t="shared" si="67"/>
        <v>#N/A</v>
      </c>
      <c r="KY11" s="207" t="e">
        <f>INDEX(Upload_Download!$I$4:$I$1004,MATCH(LA11&amp;KY$3,Upload_Download!$O$4:$O$1004,0),1)</f>
        <v>#N/A</v>
      </c>
      <c r="KZ11" s="207" t="e">
        <f>INDEX(Upload_Download!$I$4:$I$1004,MATCH(LA11&amp;KZ$3,Upload_Download!$O$4:$O$1004,0),1)</f>
        <v>#N/A</v>
      </c>
      <c r="LA11" s="165" t="str">
        <f>INDEX(Draft!$AZ$3:$AZ$170,MATCH(KR11&amp;KP11,Draft!$BA$3:$BA$170,0),1)</f>
        <v>Decentraland</v>
      </c>
      <c r="LC11" s="106">
        <f t="shared" si="68"/>
        <v>21</v>
      </c>
      <c r="LD11" s="106">
        <v>1</v>
      </c>
      <c r="LE11" s="106">
        <v>6</v>
      </c>
      <c r="LF11" s="107" t="str">
        <f>INDEX(Matchups!$F$4:$G$279,MATCH(LC11&amp;"_"&amp;LD11,Matchups!$E$4:$E$279,0),1)</f>
        <v>Player14</v>
      </c>
      <c r="LG11" s="107" t="str">
        <f>INDEX(Matchups!$F$4:$G$279,MATCH(LC11&amp;"_"&amp;LD11,Matchups!$E$4:$E$279,0),2)</f>
        <v>Player5</v>
      </c>
      <c r="LI11" s="164" t="str">
        <f>INDEX(Draft!$AZ$3:$AZ$170,MATCH(LF11&amp;LE11,Draft!$BA$3:$BA$170,0),1)</f>
        <v>Decentraland</v>
      </c>
      <c r="LJ11" s="207" t="e">
        <f>INDEX(Upload_Download!$I$4:$I$1004,MATCH(LI11&amp;LJ$3,Upload_Download!$O$4:$O$1004,0),1)</f>
        <v>#N/A</v>
      </c>
      <c r="LK11" s="207" t="e">
        <f>INDEX(Upload_Download!$I$4:$I$1004,MATCH(LI11&amp;LK$3,Upload_Download!$O$4:$O$1004,0),1)</f>
        <v>#N/A</v>
      </c>
      <c r="LL11" s="208" t="e">
        <f t="shared" si="24"/>
        <v>#N/A</v>
      </c>
      <c r="LM11" s="208" t="e">
        <f t="shared" si="69"/>
        <v>#N/A</v>
      </c>
      <c r="LN11" s="207" t="e">
        <f>INDEX(Upload_Download!$I$4:$I$1004,MATCH(LP11&amp;LN$3,Upload_Download!$O$4:$O$1004,0),1)</f>
        <v>#N/A</v>
      </c>
      <c r="LO11" s="207" t="e">
        <f>INDEX(Upload_Download!$I$4:$I$1004,MATCH(LP11&amp;LO$3,Upload_Download!$O$4:$O$1004,0),1)</f>
        <v>#N/A</v>
      </c>
      <c r="LP11" s="165" t="str">
        <f>INDEX(Draft!$AZ$3:$AZ$170,MATCH(LG11&amp;LE11,Draft!$BA$3:$BA$170,0),1)</f>
        <v>Marvell Technology</v>
      </c>
      <c r="LR11" s="106">
        <f t="shared" si="70"/>
        <v>22</v>
      </c>
      <c r="LS11" s="106">
        <v>1</v>
      </c>
      <c r="LT11" s="106">
        <v>6</v>
      </c>
      <c r="LU11" s="107" t="str">
        <f>INDEX(Matchups!$F$4:$G$279,MATCH(LR11&amp;"_"&amp;LS11,Matchups!$E$4:$E$279,0),1)</f>
        <v>Player4</v>
      </c>
      <c r="LV11" s="107" t="str">
        <f>INDEX(Matchups!$F$4:$G$279,MATCH(LR11&amp;"_"&amp;LS11,Matchups!$E$4:$E$279,0),2)</f>
        <v>Player12</v>
      </c>
      <c r="LX11" s="164" t="str">
        <f>INDEX(Draft!$AZ$3:$AZ$170,MATCH(LU11&amp;LT11,Draft!$BA$3:$BA$170,0),1)</f>
        <v>NEAR Protocol</v>
      </c>
      <c r="LY11" s="207" t="e">
        <f>INDEX(Upload_Download!$I$4:$I$1004,MATCH(LX11&amp;LY$3,Upload_Download!$O$4:$O$1004,0),1)</f>
        <v>#N/A</v>
      </c>
      <c r="LZ11" s="207" t="e">
        <f>INDEX(Upload_Download!$I$4:$I$1004,MATCH(LX11&amp;LZ$3,Upload_Download!$O$4:$O$1004,0),1)</f>
        <v>#N/A</v>
      </c>
      <c r="MA11" s="208" t="e">
        <f t="shared" si="25"/>
        <v>#N/A</v>
      </c>
      <c r="MB11" s="208" t="e">
        <f t="shared" si="71"/>
        <v>#N/A</v>
      </c>
      <c r="MC11" s="207" t="e">
        <f>INDEX(Upload_Download!$I$4:$I$1004,MATCH(ME11&amp;MC$3,Upload_Download!$O$4:$O$1004,0),1)</f>
        <v>#N/A</v>
      </c>
      <c r="MD11" s="207" t="e">
        <f>INDEX(Upload_Download!$I$4:$I$1004,MATCH(ME11&amp;MD$3,Upload_Download!$O$4:$O$1004,0),1)</f>
        <v>#N/A</v>
      </c>
      <c r="ME11" s="165" t="str">
        <f>INDEX(Draft!$AZ$3:$AZ$170,MATCH(LV11&amp;LT11,Draft!$BA$3:$BA$170,0),1)</f>
        <v>Axie Infinity</v>
      </c>
      <c r="MG11" s="106">
        <f t="shared" si="72"/>
        <v>23</v>
      </c>
      <c r="MH11" s="106">
        <v>1</v>
      </c>
      <c r="MI11" s="106">
        <v>6</v>
      </c>
      <c r="MJ11" s="107" t="str">
        <f>INDEX(Matchups!$F$4:$G$279,MATCH(MG11&amp;"_"&amp;MH11,Matchups!$E$4:$E$279,0),1)</f>
        <v>Player4</v>
      </c>
      <c r="MK11" s="107" t="str">
        <f>INDEX(Matchups!$F$4:$G$279,MATCH(MG11&amp;"_"&amp;MH11,Matchups!$E$4:$E$279,0),2)</f>
        <v>Player11</v>
      </c>
      <c r="MM11" s="164" t="str">
        <f>INDEX(Draft!$AZ$3:$AZ$170,MATCH(MJ11&amp;MI11,Draft!$BA$3:$BA$170,0),1)</f>
        <v>NEAR Protocol</v>
      </c>
      <c r="MN11" s="207" t="e">
        <f>INDEX(Upload_Download!$I$4:$I$1004,MATCH(MM11&amp;MN$3,Upload_Download!$O$4:$O$1004,0),1)</f>
        <v>#N/A</v>
      </c>
      <c r="MO11" s="207" t="e">
        <f>INDEX(Upload_Download!$I$4:$I$1004,MATCH(MM11&amp;MO$3,Upload_Download!$O$4:$O$1004,0),1)</f>
        <v>#N/A</v>
      </c>
      <c r="MP11" s="208" t="e">
        <f t="shared" si="26"/>
        <v>#N/A</v>
      </c>
      <c r="MQ11" s="208" t="e">
        <f t="shared" si="73"/>
        <v>#N/A</v>
      </c>
      <c r="MR11" s="207" t="e">
        <f>INDEX(Upload_Download!$I$4:$I$1004,MATCH(MT11&amp;MR$3,Upload_Download!$O$4:$O$1004,0),1)</f>
        <v>#N/A</v>
      </c>
      <c r="MS11" s="207" t="e">
        <f>INDEX(Upload_Download!$I$4:$I$1004,MATCH(MT11&amp;MS$3,Upload_Download!$O$4:$O$1004,0),1)</f>
        <v>#N/A</v>
      </c>
      <c r="MT11" s="165" t="str">
        <f>INDEX(Draft!$AZ$3:$AZ$170,MATCH(MK11&amp;MI11,Draft!$BA$3:$BA$170,0),1)</f>
        <v>Unobtanium</v>
      </c>
    </row>
    <row r="12" spans="2:358" ht="17" hidden="1" customHeight="1">
      <c r="B12" s="184">
        <v>44564</v>
      </c>
      <c r="C12" s="183">
        <v>1</v>
      </c>
      <c r="D12" s="183">
        <f t="shared" si="3"/>
        <v>9</v>
      </c>
      <c r="E12" s="183" t="str">
        <f t="shared" si="0"/>
        <v>1_9</v>
      </c>
      <c r="F12" s="174" t="str">
        <f t="shared" si="1"/>
        <v>Player23</v>
      </c>
      <c r="G12" s="174" t="str">
        <f t="shared" si="2"/>
        <v>Player24</v>
      </c>
      <c r="I12" s="174" t="str">
        <f>J12&amp;"_"&amp;COUNTIF(J$4:J12,J12)</f>
        <v>1_9</v>
      </c>
      <c r="J12" s="185">
        <v>1</v>
      </c>
      <c r="K12" s="185" t="s">
        <v>2676</v>
      </c>
      <c r="L12" s="186" t="s">
        <v>1027</v>
      </c>
      <c r="M12" s="185" t="s">
        <v>2677</v>
      </c>
      <c r="O12" s="106">
        <f t="shared" si="27"/>
        <v>1</v>
      </c>
      <c r="P12" s="106">
        <v>1</v>
      </c>
      <c r="Q12" s="106">
        <v>7</v>
      </c>
      <c r="R12" s="107" t="str">
        <f>INDEX(Matchups!$F$4:$G$279,MATCH(O12&amp;"_"&amp;P12,Matchups!$E$4:$E$279,0),1)</f>
        <v>Player4</v>
      </c>
      <c r="S12" s="107" t="str">
        <f>INDEX(Matchups!$F$4:$G$279,MATCH(O12&amp;"_"&amp;P12,Matchups!$E$4:$E$279,0),2)</f>
        <v>Player15</v>
      </c>
      <c r="T12" s="43"/>
      <c r="U12" s="164" t="e">
        <f>INDEX(Draft!$AZ$3:$AZ$170,MATCH(R12&amp;Q12,Draft!$BA$3:$BA$170,0),1)</f>
        <v>#N/A</v>
      </c>
      <c r="V12" s="156"/>
      <c r="W12" s="156"/>
      <c r="X12" s="157"/>
      <c r="Y12" s="158"/>
      <c r="Z12" s="156"/>
      <c r="AA12" s="156"/>
      <c r="AB12" s="165" t="e">
        <f>INDEX(Draft!$AZ$3:$AZ$170,MATCH(S12&amp;Q12,Draft!$BA$3:$BA$170,0),1)</f>
        <v>#N/A</v>
      </c>
      <c r="AD12" s="106">
        <f t="shared" si="30"/>
        <v>2</v>
      </c>
      <c r="AE12" s="106">
        <v>1</v>
      </c>
      <c r="AF12" s="106">
        <v>7</v>
      </c>
      <c r="AG12" s="107" t="str">
        <f>INDEX(Matchups!$F$4:$G$279,MATCH(AD12&amp;"_"&amp;AE12,Matchups!$E$4:$E$279,0),1)</f>
        <v>Player4</v>
      </c>
      <c r="AH12" s="107" t="str">
        <f>INDEX(Matchups!$F$4:$G$279,MATCH(AD12&amp;"_"&amp;AE12,Matchups!$E$4:$E$279,0),2)</f>
        <v>Player24</v>
      </c>
      <c r="AJ12" s="164" t="e">
        <f>INDEX(Draft!$AZ$3:$AZ$170,MATCH(AG12&amp;AF12,Draft!$BA$3:$BA$170,0),1)</f>
        <v>#N/A</v>
      </c>
      <c r="AK12" s="156"/>
      <c r="AL12" s="156"/>
      <c r="AM12" s="157"/>
      <c r="AN12" s="158"/>
      <c r="AO12" s="156"/>
      <c r="AP12" s="156"/>
      <c r="AQ12" s="165" t="e">
        <f>INDEX(Draft!$AZ$3:$AZ$170,MATCH(AH12&amp;AF12,Draft!$BA$3:$BA$170,0),1)</f>
        <v>#N/A</v>
      </c>
      <c r="AS12" s="106">
        <f t="shared" si="32"/>
        <v>3</v>
      </c>
      <c r="AT12" s="106">
        <v>1</v>
      </c>
      <c r="AU12" s="106">
        <v>7</v>
      </c>
      <c r="AV12" s="107" t="str">
        <f>INDEX(Matchups!$F$4:$G$279,MATCH(AS12&amp;"_"&amp;AT12,Matchups!$E$4:$E$279,0),1)</f>
        <v>Player4</v>
      </c>
      <c r="AW12" s="107" t="str">
        <f>INDEX(Matchups!$F$4:$G$279,MATCH(AS12&amp;"_"&amp;AT12,Matchups!$E$4:$E$279,0),2)</f>
        <v>Player22</v>
      </c>
      <c r="AY12" s="164" t="e">
        <f>INDEX(Draft!$AZ$3:$AZ$170,MATCH(AV12&amp;AU12,Draft!$BA$3:$BA$170,0),1)</f>
        <v>#N/A</v>
      </c>
      <c r="AZ12" s="156"/>
      <c r="BA12" s="156"/>
      <c r="BB12" s="157"/>
      <c r="BC12" s="158"/>
      <c r="BD12" s="156"/>
      <c r="BE12" s="156"/>
      <c r="BF12" s="165" t="e">
        <f>INDEX(Draft!$AZ$3:$AZ$170,MATCH(AW12&amp;AU12,Draft!$BA$3:$BA$170,0),1)</f>
        <v>#N/A</v>
      </c>
      <c r="BH12" s="106">
        <f t="shared" si="34"/>
        <v>4</v>
      </c>
      <c r="BI12" s="106">
        <v>1</v>
      </c>
      <c r="BJ12" s="106">
        <v>7</v>
      </c>
      <c r="BK12" s="107" t="str">
        <f>INDEX(Matchups!$F$4:$G$279,MATCH(BH12&amp;"_"&amp;BI12,Matchups!$E$4:$E$279,0),1)</f>
        <v>Player4</v>
      </c>
      <c r="BL12" s="107" t="str">
        <f>INDEX(Matchups!$F$4:$G$279,MATCH(BH12&amp;"_"&amp;BI12,Matchups!$E$4:$E$279,0),2)</f>
        <v>Player18</v>
      </c>
      <c r="BN12" s="164" t="e">
        <f>INDEX(Draft!$AZ$3:$AZ$170,MATCH(BK12&amp;BJ12,Draft!$BA$3:$BA$170,0),1)</f>
        <v>#N/A</v>
      </c>
      <c r="BO12" s="156"/>
      <c r="BP12" s="156"/>
      <c r="BQ12" s="157"/>
      <c r="BR12" s="158"/>
      <c r="BS12" s="156"/>
      <c r="BT12" s="156"/>
      <c r="BU12" s="165" t="e">
        <f>INDEX(Draft!$AZ$3:$AZ$170,MATCH(BL12&amp;BJ12,Draft!$BA$3:$BA$170,0),1)</f>
        <v>#N/A</v>
      </c>
      <c r="BV12" s="114"/>
      <c r="BW12" s="106">
        <f t="shared" si="36"/>
        <v>5</v>
      </c>
      <c r="BX12" s="106">
        <v>1</v>
      </c>
      <c r="BY12" s="106">
        <v>7</v>
      </c>
      <c r="BZ12" s="107" t="str">
        <f>INDEX(Matchups!$F$4:$G$279,MATCH(BW12&amp;"_"&amp;BX12,Matchups!$E$4:$E$279,0),1)</f>
        <v>Player4</v>
      </c>
      <c r="CA12" s="107" t="str">
        <f>INDEX(Matchups!$F$4:$G$279,MATCH(BW12&amp;"_"&amp;BX12,Matchups!$E$4:$E$279,0),2)</f>
        <v>Player1</v>
      </c>
      <c r="CB12" s="114"/>
      <c r="CC12" s="164" t="e">
        <f>INDEX(Draft!$AZ$3:$AZ$170,MATCH(BZ12&amp;BY12,Draft!$BA$3:$BA$170,0),1)</f>
        <v>#N/A</v>
      </c>
      <c r="CD12" s="156"/>
      <c r="CE12" s="156"/>
      <c r="CF12" s="157"/>
      <c r="CG12" s="158"/>
      <c r="CH12" s="156"/>
      <c r="CI12" s="156"/>
      <c r="CJ12" s="165" t="e">
        <f>INDEX(Draft!$AZ$3:$AZ$170,MATCH(CA12&amp;BY12,Draft!$BA$3:$BA$170,0),1)</f>
        <v>#N/A</v>
      </c>
      <c r="CK12" s="114"/>
      <c r="CL12" s="106">
        <f t="shared" si="38"/>
        <v>6</v>
      </c>
      <c r="CM12" s="106">
        <v>1</v>
      </c>
      <c r="CN12" s="106">
        <v>7</v>
      </c>
      <c r="CO12" s="107" t="str">
        <f>INDEX(Matchups!$F$4:$G$279,MATCH(CL12&amp;"_"&amp;CM12,Matchups!$E$4:$E$279,0),1)</f>
        <v>Player4</v>
      </c>
      <c r="CP12" s="107" t="str">
        <f>INDEX(Matchups!$F$4:$G$279,MATCH(CL12&amp;"_"&amp;CM12,Matchups!$E$4:$E$279,0),2)</f>
        <v>Player2</v>
      </c>
      <c r="CQ12" s="114"/>
      <c r="CR12" s="164" t="e">
        <f>INDEX(Draft!$AZ$3:$AZ$170,MATCH(CO12&amp;CN12,Draft!$BA$3:$BA$170,0),1)</f>
        <v>#N/A</v>
      </c>
      <c r="CS12" s="156"/>
      <c r="CT12" s="156"/>
      <c r="CU12" s="157"/>
      <c r="CV12" s="158"/>
      <c r="CW12" s="156"/>
      <c r="CX12" s="156"/>
      <c r="CY12" s="165" t="e">
        <f>INDEX(Draft!$AZ$3:$AZ$170,MATCH(CP12&amp;CN12,Draft!$BA$3:$BA$170,0),1)</f>
        <v>#N/A</v>
      </c>
      <c r="DA12" s="106">
        <f t="shared" si="40"/>
        <v>7</v>
      </c>
      <c r="DB12" s="106">
        <v>1</v>
      </c>
      <c r="DC12" s="106">
        <v>7</v>
      </c>
      <c r="DD12" s="107" t="str">
        <f>INDEX(Matchups!$F$4:$G$279,MATCH(DA12&amp;"_"&amp;DB12,Matchups!$E$4:$E$279,0),1)</f>
        <v>Player4</v>
      </c>
      <c r="DE12" s="107" t="str">
        <f>INDEX(Matchups!$F$4:$G$279,MATCH(DA12&amp;"_"&amp;DB12,Matchups!$E$4:$E$279,0),2)</f>
        <v>Player23</v>
      </c>
      <c r="DG12" s="164" t="e">
        <f>INDEX(Draft!$AZ$3:$AZ$170,MATCH(DD12&amp;DC12,Draft!$BA$3:$BA$170,0),1)</f>
        <v>#N/A</v>
      </c>
      <c r="DH12" s="156"/>
      <c r="DI12" s="156"/>
      <c r="DJ12" s="157"/>
      <c r="DK12" s="158"/>
      <c r="DL12" s="156"/>
      <c r="DM12" s="156"/>
      <c r="DN12" s="165" t="e">
        <f>INDEX(Draft!$AZ$3:$AZ$170,MATCH(DE12&amp;DC12,Draft!$BA$3:$BA$170,0),1)</f>
        <v>#N/A</v>
      </c>
      <c r="DO12" s="114"/>
      <c r="DP12" s="106">
        <f t="shared" si="42"/>
        <v>8</v>
      </c>
      <c r="DQ12" s="106">
        <v>1</v>
      </c>
      <c r="DR12" s="106">
        <v>7</v>
      </c>
      <c r="DS12" s="107" t="str">
        <f>INDEX(Matchups!$F$4:$G$279,MATCH(DP12&amp;"_"&amp;DQ12,Matchups!$E$4:$E$279,0),1)</f>
        <v>Player4</v>
      </c>
      <c r="DT12" s="107" t="str">
        <f>INDEX(Matchups!$F$4:$G$279,MATCH(DP12&amp;"_"&amp;DQ12,Matchups!$E$4:$E$279,0),2)</f>
        <v>Player8</v>
      </c>
      <c r="DU12" s="114"/>
      <c r="DV12" s="164" t="e">
        <f>INDEX(Draft!$AZ$3:$AZ$170,MATCH(DS12&amp;DR12,Draft!$BA$3:$BA$170,0),1)</f>
        <v>#N/A</v>
      </c>
      <c r="DW12" s="156"/>
      <c r="DX12" s="156"/>
      <c r="DY12" s="157"/>
      <c r="DZ12" s="158"/>
      <c r="EA12" s="156"/>
      <c r="EB12" s="156"/>
      <c r="EC12" s="165" t="e">
        <f>INDEX(Draft!$AZ$3:$AZ$170,MATCH(DT12&amp;DR12,Draft!$BA$3:$BA$170,0),1)</f>
        <v>#N/A</v>
      </c>
      <c r="ED12" s="114"/>
      <c r="EE12" s="106">
        <f t="shared" si="44"/>
        <v>9</v>
      </c>
      <c r="EF12" s="106">
        <v>1</v>
      </c>
      <c r="EG12" s="106">
        <v>7</v>
      </c>
      <c r="EH12" s="107" t="str">
        <f>INDEX(Matchups!$F$4:$G$279,MATCH(EE12&amp;"_"&amp;EF12,Matchups!$E$4:$E$279,0),1)</f>
        <v>Player4</v>
      </c>
      <c r="EI12" s="107" t="str">
        <f>INDEX(Matchups!$F$4:$G$279,MATCH(EE12&amp;"_"&amp;EF12,Matchups!$E$4:$E$279,0),2)</f>
        <v>Player3</v>
      </c>
      <c r="EJ12" s="114"/>
      <c r="EK12" s="164" t="e">
        <f>INDEX(Draft!$AZ$3:$AZ$170,MATCH(EH12&amp;EG12,Draft!$BA$3:$BA$170,0),1)</f>
        <v>#N/A</v>
      </c>
      <c r="EL12" s="156"/>
      <c r="EM12" s="156"/>
      <c r="EN12" s="157"/>
      <c r="EO12" s="158"/>
      <c r="EP12" s="156"/>
      <c r="EQ12" s="156"/>
      <c r="ER12" s="165" t="e">
        <f>INDEX(Draft!$AZ$3:$AZ$170,MATCH(EI12&amp;EG12,Draft!$BA$3:$BA$170,0),1)</f>
        <v>#N/A</v>
      </c>
      <c r="ET12" s="106">
        <f t="shared" si="46"/>
        <v>10</v>
      </c>
      <c r="EU12" s="106">
        <v>1</v>
      </c>
      <c r="EV12" s="106">
        <v>7</v>
      </c>
      <c r="EW12" s="107" t="str">
        <f>INDEX(Matchups!$F$4:$G$279,MATCH(ET12&amp;"_"&amp;EU12,Matchups!$E$4:$E$279,0),1)</f>
        <v>Player4</v>
      </c>
      <c r="EX12" s="107" t="str">
        <f>INDEX(Matchups!$F$4:$G$279,MATCH(ET12&amp;"_"&amp;EU12,Matchups!$E$4:$E$279,0),2)</f>
        <v>Player6</v>
      </c>
      <c r="EZ12" s="164" t="e">
        <f>INDEX(Draft!$AZ$3:$AZ$170,MATCH(EW12&amp;EV12,Draft!$BA$3:$BA$170,0),1)</f>
        <v>#N/A</v>
      </c>
      <c r="FA12" s="156"/>
      <c r="FB12" s="156"/>
      <c r="FC12" s="157"/>
      <c r="FD12" s="158"/>
      <c r="FE12" s="156"/>
      <c r="FF12" s="156"/>
      <c r="FG12" s="165" t="e">
        <f>INDEX(Draft!$AZ$3:$AZ$170,MATCH(EX12&amp;EV12,Draft!$BA$3:$BA$170,0),1)</f>
        <v>#N/A</v>
      </c>
      <c r="FH12" s="114"/>
      <c r="FI12" s="106">
        <f t="shared" si="48"/>
        <v>11</v>
      </c>
      <c r="FJ12" s="106">
        <v>1</v>
      </c>
      <c r="FK12" s="106">
        <v>7</v>
      </c>
      <c r="FL12" s="107" t="str">
        <f>INDEX(Matchups!$F$4:$G$279,MATCH(FI12&amp;"_"&amp;FJ12,Matchups!$E$4:$E$279,0),1)</f>
        <v>Player4</v>
      </c>
      <c r="FM12" s="107" t="str">
        <f>INDEX(Matchups!$F$4:$G$279,MATCH(FI12&amp;"_"&amp;FJ12,Matchups!$E$4:$E$279,0),2)</f>
        <v>Player16</v>
      </c>
      <c r="FN12" s="114"/>
      <c r="FO12" s="164" t="e">
        <f>INDEX(Draft!$AZ$3:$AZ$170,MATCH(FL12&amp;FK12,Draft!$BA$3:$BA$170,0),1)</f>
        <v>#N/A</v>
      </c>
      <c r="FP12" s="156"/>
      <c r="FQ12" s="156"/>
      <c r="FR12" s="157"/>
      <c r="FS12" s="158"/>
      <c r="FT12" s="156"/>
      <c r="FU12" s="156"/>
      <c r="FV12" s="165" t="e">
        <f>INDEX(Draft!$AZ$3:$AZ$170,MATCH(FM12&amp;FK12,Draft!$BA$3:$BA$170,0),1)</f>
        <v>#N/A</v>
      </c>
      <c r="FW12" s="114"/>
      <c r="FX12" s="106">
        <f t="shared" si="50"/>
        <v>12</v>
      </c>
      <c r="FY12" s="106">
        <v>1</v>
      </c>
      <c r="FZ12" s="106">
        <v>7</v>
      </c>
      <c r="GA12" s="107" t="str">
        <f>INDEX(Matchups!$F$4:$G$279,MATCH(FX12&amp;"_"&amp;FY12,Matchups!$E$4:$E$279,0),1)</f>
        <v>Player4</v>
      </c>
      <c r="GB12" s="107" t="str">
        <f>INDEX(Matchups!$F$4:$G$279,MATCH(FX12&amp;"_"&amp;FY12,Matchups!$E$4:$E$279,0),2)</f>
        <v>Player13</v>
      </c>
      <c r="GC12" s="114"/>
      <c r="GD12" s="164" t="e">
        <f>INDEX(Draft!$AZ$3:$AZ$170,MATCH(GA12&amp;FZ12,Draft!$BA$3:$BA$170,0),1)</f>
        <v>#N/A</v>
      </c>
      <c r="GE12" s="156"/>
      <c r="GF12" s="156"/>
      <c r="GG12" s="157"/>
      <c r="GH12" s="158"/>
      <c r="GI12" s="156"/>
      <c r="GJ12" s="156"/>
      <c r="GK12" s="165" t="e">
        <f>INDEX(Draft!$AZ$3:$AZ$170,MATCH(GB12&amp;FZ12,Draft!$BA$3:$BA$170,0),1)</f>
        <v>#N/A</v>
      </c>
      <c r="GM12" s="106">
        <f t="shared" si="52"/>
        <v>13</v>
      </c>
      <c r="GN12" s="106">
        <v>1</v>
      </c>
      <c r="GO12" s="106">
        <v>7</v>
      </c>
      <c r="GP12" s="107" t="str">
        <f>INDEX(Matchups!$F$4:$G$279,MATCH(GM12&amp;"_"&amp;GN12,Matchups!$E$4:$E$279,0),1)</f>
        <v>Player4</v>
      </c>
      <c r="GQ12" s="107" t="str">
        <f>INDEX(Matchups!$F$4:$G$279,MATCH(GM12&amp;"_"&amp;GN12,Matchups!$E$4:$E$279,0),2)</f>
        <v>Player17</v>
      </c>
      <c r="GS12" s="164" t="e">
        <f>INDEX(Draft!$AZ$3:$AZ$170,MATCH(GP12&amp;GO12,Draft!$BA$3:$BA$170,0),1)</f>
        <v>#N/A</v>
      </c>
      <c r="GT12" s="156"/>
      <c r="GU12" s="156"/>
      <c r="GV12" s="157"/>
      <c r="GW12" s="158"/>
      <c r="GX12" s="156"/>
      <c r="GY12" s="156"/>
      <c r="GZ12" s="165" t="e">
        <f>INDEX(Draft!$AZ$3:$AZ$170,MATCH(GQ12&amp;GO12,Draft!$BA$3:$BA$170,0),1)</f>
        <v>#N/A</v>
      </c>
      <c r="HA12" s="114"/>
      <c r="HB12" s="106">
        <f t="shared" si="54"/>
        <v>14</v>
      </c>
      <c r="HC12" s="106">
        <v>1</v>
      </c>
      <c r="HD12" s="106">
        <v>7</v>
      </c>
      <c r="HE12" s="107" t="str">
        <f>INDEX(Matchups!$F$4:$G$279,MATCH(HB12&amp;"_"&amp;HC12,Matchups!$E$4:$E$279,0),1)</f>
        <v>Player4</v>
      </c>
      <c r="HF12" s="107" t="str">
        <f>INDEX(Matchups!$F$4:$G$279,MATCH(HB12&amp;"_"&amp;HC12,Matchups!$E$4:$E$279,0),2)</f>
        <v>Player9</v>
      </c>
      <c r="HG12" s="114"/>
      <c r="HH12" s="164" t="e">
        <f>INDEX(Draft!$AZ$3:$AZ$170,MATCH(HE12&amp;HD12,Draft!$BA$3:$BA$170,0),1)</f>
        <v>#N/A</v>
      </c>
      <c r="HI12" s="156"/>
      <c r="HJ12" s="156"/>
      <c r="HK12" s="157"/>
      <c r="HL12" s="158"/>
      <c r="HM12" s="156"/>
      <c r="HN12" s="156"/>
      <c r="HO12" s="165" t="e">
        <f>INDEX(Draft!$AZ$3:$AZ$170,MATCH(HF12&amp;HD12,Draft!$BA$3:$BA$170,0),1)</f>
        <v>#N/A</v>
      </c>
      <c r="HP12" s="114"/>
      <c r="HQ12" s="106">
        <f t="shared" si="56"/>
        <v>15</v>
      </c>
      <c r="HR12" s="106">
        <v>1</v>
      </c>
      <c r="HS12" s="106">
        <v>7</v>
      </c>
      <c r="HT12" s="107" t="str">
        <f>INDEX(Matchups!$F$4:$G$279,MATCH(HQ12&amp;"_"&amp;HR12,Matchups!$E$4:$E$279,0),1)</f>
        <v>Player4</v>
      </c>
      <c r="HU12" s="107" t="str">
        <f>INDEX(Matchups!$F$4:$G$279,MATCH(HQ12&amp;"_"&amp;HR12,Matchups!$E$4:$E$279,0),2)</f>
        <v>Player5</v>
      </c>
      <c r="HV12" s="114"/>
      <c r="HW12" s="164" t="e">
        <f>INDEX(Draft!$AZ$3:$AZ$170,MATCH(HT12&amp;HS12,Draft!$BA$3:$BA$170,0),1)</f>
        <v>#N/A</v>
      </c>
      <c r="HX12" s="156"/>
      <c r="HY12" s="156"/>
      <c r="HZ12" s="157"/>
      <c r="IA12" s="158"/>
      <c r="IB12" s="156"/>
      <c r="IC12" s="156"/>
      <c r="ID12" s="165" t="e">
        <f>INDEX(Draft!$AZ$3:$AZ$170,MATCH(HU12&amp;HS12,Draft!$BA$3:$BA$170,0),1)</f>
        <v>#N/A</v>
      </c>
      <c r="IF12" s="106">
        <f t="shared" si="58"/>
        <v>16</v>
      </c>
      <c r="IG12" s="106">
        <v>1</v>
      </c>
      <c r="IH12" s="106">
        <v>7</v>
      </c>
      <c r="II12" s="107" t="str">
        <f>INDEX(Matchups!$F$4:$G$279,MATCH(IF12&amp;"_"&amp;IG12,Matchups!$E$4:$E$279,0),1)</f>
        <v>Player4</v>
      </c>
      <c r="IJ12" s="107" t="str">
        <f>INDEX(Matchups!$F$4:$G$279,MATCH(IF12&amp;"_"&amp;IG12,Matchups!$E$4:$E$279,0),2)</f>
        <v>Player19</v>
      </c>
      <c r="IL12" s="164" t="e">
        <f>INDEX(Draft!$AZ$3:$AZ$170,MATCH(II12&amp;IH12,Draft!$BA$3:$BA$170,0),1)</f>
        <v>#N/A</v>
      </c>
      <c r="IM12" s="156"/>
      <c r="IN12" s="156"/>
      <c r="IO12" s="157"/>
      <c r="IP12" s="158"/>
      <c r="IQ12" s="156"/>
      <c r="IR12" s="156"/>
      <c r="IS12" s="165" t="e">
        <f>INDEX(Draft!$AZ$3:$AZ$170,MATCH(IJ12&amp;IH12,Draft!$BA$3:$BA$170,0),1)</f>
        <v>#N/A</v>
      </c>
      <c r="IT12" s="114"/>
      <c r="IU12" s="106">
        <f t="shared" si="60"/>
        <v>17</v>
      </c>
      <c r="IV12" s="106">
        <v>1</v>
      </c>
      <c r="IW12" s="106">
        <v>7</v>
      </c>
      <c r="IX12" s="107" t="str">
        <f>INDEX(Matchups!$F$4:$G$279,MATCH(IU12&amp;"_"&amp;IV12,Matchups!$E$4:$E$279,0),1)</f>
        <v>Player4</v>
      </c>
      <c r="IY12" s="107" t="str">
        <f>INDEX(Matchups!$F$4:$G$279,MATCH(IU12&amp;"_"&amp;IV12,Matchups!$E$4:$E$279,0),2)</f>
        <v>Player21</v>
      </c>
      <c r="IZ12" s="114"/>
      <c r="JA12" s="164" t="e">
        <f>INDEX(Draft!$AZ$3:$AZ$170,MATCH(IX12&amp;IW12,Draft!$BA$3:$BA$170,0),1)</f>
        <v>#N/A</v>
      </c>
      <c r="JB12" s="156"/>
      <c r="JC12" s="156"/>
      <c r="JD12" s="157"/>
      <c r="JE12" s="158"/>
      <c r="JF12" s="156"/>
      <c r="JG12" s="156"/>
      <c r="JH12" s="165" t="e">
        <f>INDEX(Draft!$AZ$3:$AZ$170,MATCH(IY12&amp;IW12,Draft!$BA$3:$BA$170,0),1)</f>
        <v>#N/A</v>
      </c>
      <c r="JI12" s="114"/>
      <c r="JJ12" s="106">
        <f t="shared" si="62"/>
        <v>18</v>
      </c>
      <c r="JK12" s="106">
        <v>1</v>
      </c>
      <c r="JL12" s="106">
        <v>7</v>
      </c>
      <c r="JM12" s="107" t="str">
        <f>INDEX(Matchups!$F$4:$G$279,MATCH(JJ12&amp;"_"&amp;JK12,Matchups!$E$4:$E$279,0),1)</f>
        <v>Player4</v>
      </c>
      <c r="JN12" s="107" t="str">
        <f>INDEX(Matchups!$F$4:$G$279,MATCH(JJ12&amp;"_"&amp;JK12,Matchups!$E$4:$E$279,0),2)</f>
        <v>Player10</v>
      </c>
      <c r="JO12" s="114"/>
      <c r="JP12" s="164" t="e">
        <f>INDEX(Draft!$AZ$3:$AZ$170,MATCH(JM12&amp;JL12,Draft!$BA$3:$BA$170,0),1)</f>
        <v>#N/A</v>
      </c>
      <c r="JQ12" s="156"/>
      <c r="JR12" s="156"/>
      <c r="JS12" s="157"/>
      <c r="JT12" s="158"/>
      <c r="JU12" s="156"/>
      <c r="JV12" s="156"/>
      <c r="JW12" s="165" t="e">
        <f>INDEX(Draft!$AZ$3:$AZ$170,MATCH(JN12&amp;JL12,Draft!$BA$3:$BA$170,0),1)</f>
        <v>#N/A</v>
      </c>
      <c r="JY12" s="106">
        <f t="shared" si="64"/>
        <v>19</v>
      </c>
      <c r="JZ12" s="106">
        <v>1</v>
      </c>
      <c r="KA12" s="106">
        <v>7</v>
      </c>
      <c r="KB12" s="107" t="str">
        <f>INDEX(Matchups!$F$4:$G$279,MATCH(JY12&amp;"_"&amp;JZ12,Matchups!$E$4:$E$279,0),1)</f>
        <v>Player4</v>
      </c>
      <c r="KC12" s="107" t="str">
        <f>INDEX(Matchups!$F$4:$G$279,MATCH(JY12&amp;"_"&amp;JZ12,Matchups!$E$4:$E$279,0),2)</f>
        <v>Player7</v>
      </c>
      <c r="KE12" s="164" t="e">
        <f>INDEX(Draft!$AZ$3:$AZ$170,MATCH(KB12&amp;KA12,Draft!$BA$3:$BA$170,0),1)</f>
        <v>#N/A</v>
      </c>
      <c r="KF12" s="156"/>
      <c r="KG12" s="156"/>
      <c r="KH12" s="157"/>
      <c r="KI12" s="158"/>
      <c r="KJ12" s="156"/>
      <c r="KK12" s="156"/>
      <c r="KL12" s="165" t="e">
        <f>INDEX(Draft!$AZ$3:$AZ$170,MATCH(KC12&amp;KA12,Draft!$BA$3:$BA$170,0),1)</f>
        <v>#N/A</v>
      </c>
      <c r="KN12" s="106">
        <f t="shared" si="66"/>
        <v>20</v>
      </c>
      <c r="KO12" s="106">
        <v>1</v>
      </c>
      <c r="KP12" s="106">
        <v>7</v>
      </c>
      <c r="KQ12" s="107" t="str">
        <f>INDEX(Matchups!$F$4:$G$279,MATCH(KN12&amp;"_"&amp;KO12,Matchups!$E$4:$E$279,0),1)</f>
        <v>Player4</v>
      </c>
      <c r="KR12" s="107" t="str">
        <f>INDEX(Matchups!$F$4:$G$279,MATCH(KN12&amp;"_"&amp;KO12,Matchups!$E$4:$E$279,0),2)</f>
        <v>Player14</v>
      </c>
      <c r="KT12" s="164" t="e">
        <f>INDEX(Draft!$AZ$3:$AZ$170,MATCH(KQ12&amp;KP12,Draft!$BA$3:$BA$170,0),1)</f>
        <v>#N/A</v>
      </c>
      <c r="KU12" s="156"/>
      <c r="KV12" s="156"/>
      <c r="KW12" s="157"/>
      <c r="KX12" s="158"/>
      <c r="KY12" s="156"/>
      <c r="KZ12" s="156"/>
      <c r="LA12" s="165" t="e">
        <f>INDEX(Draft!$AZ$3:$AZ$170,MATCH(KR12&amp;KP12,Draft!$BA$3:$BA$170,0),1)</f>
        <v>#N/A</v>
      </c>
      <c r="LC12" s="106">
        <f t="shared" si="68"/>
        <v>21</v>
      </c>
      <c r="LD12" s="106">
        <v>1</v>
      </c>
      <c r="LE12" s="106">
        <v>7</v>
      </c>
      <c r="LF12" s="107" t="str">
        <f>INDEX(Matchups!$F$4:$G$279,MATCH(LC12&amp;"_"&amp;LD12,Matchups!$E$4:$E$279,0),1)</f>
        <v>Player14</v>
      </c>
      <c r="LG12" s="107" t="str">
        <f>INDEX(Matchups!$F$4:$G$279,MATCH(LC12&amp;"_"&amp;LD12,Matchups!$E$4:$E$279,0),2)</f>
        <v>Player5</v>
      </c>
      <c r="LI12" s="164" t="e">
        <f>INDEX(Draft!$AZ$3:$AZ$170,MATCH(LF12&amp;LE12,Draft!$BA$3:$BA$170,0),1)</f>
        <v>#N/A</v>
      </c>
      <c r="LJ12" s="156"/>
      <c r="LK12" s="156"/>
      <c r="LL12" s="157"/>
      <c r="LM12" s="158"/>
      <c r="LN12" s="156"/>
      <c r="LO12" s="156"/>
      <c r="LP12" s="165" t="e">
        <f>INDEX(Draft!$AZ$3:$AZ$170,MATCH(LG12&amp;LE12,Draft!$BA$3:$BA$170,0),1)</f>
        <v>#N/A</v>
      </c>
      <c r="LR12" s="106">
        <f t="shared" si="70"/>
        <v>22</v>
      </c>
      <c r="LS12" s="106">
        <v>1</v>
      </c>
      <c r="LT12" s="106">
        <v>7</v>
      </c>
      <c r="LU12" s="107" t="str">
        <f>INDEX(Matchups!$F$4:$G$279,MATCH(LR12&amp;"_"&amp;LS12,Matchups!$E$4:$E$279,0),1)</f>
        <v>Player4</v>
      </c>
      <c r="LV12" s="107" t="str">
        <f>INDEX(Matchups!$F$4:$G$279,MATCH(LR12&amp;"_"&amp;LS12,Matchups!$E$4:$E$279,0),2)</f>
        <v>Player12</v>
      </c>
      <c r="LX12" s="164" t="e">
        <f>INDEX(Draft!$AZ$3:$AZ$170,MATCH(LU12&amp;LT12,Draft!$BA$3:$BA$170,0),1)</f>
        <v>#N/A</v>
      </c>
      <c r="LY12" s="156"/>
      <c r="LZ12" s="156"/>
      <c r="MA12" s="157"/>
      <c r="MB12" s="158"/>
      <c r="MC12" s="156"/>
      <c r="MD12" s="156"/>
      <c r="ME12" s="165" t="e">
        <f>INDEX(Draft!$AZ$3:$AZ$170,MATCH(LV12&amp;LT12,Draft!$BA$3:$BA$170,0),1)</f>
        <v>#N/A</v>
      </c>
      <c r="MG12" s="106">
        <f t="shared" si="72"/>
        <v>23</v>
      </c>
      <c r="MH12" s="106">
        <v>1</v>
      </c>
      <c r="MI12" s="106">
        <v>7</v>
      </c>
      <c r="MJ12" s="107" t="str">
        <f>INDEX(Matchups!$F$4:$G$279,MATCH(MG12&amp;"_"&amp;MH12,Matchups!$E$4:$E$279,0),1)</f>
        <v>Player4</v>
      </c>
      <c r="MK12" s="107" t="str">
        <f>INDEX(Matchups!$F$4:$G$279,MATCH(MG12&amp;"_"&amp;MH12,Matchups!$E$4:$E$279,0),2)</f>
        <v>Player11</v>
      </c>
      <c r="MM12" s="164" t="e">
        <f>INDEX(Draft!$AZ$3:$AZ$170,MATCH(MJ12&amp;MI12,Draft!$BA$3:$BA$170,0),1)</f>
        <v>#N/A</v>
      </c>
      <c r="MN12" s="156"/>
      <c r="MO12" s="156"/>
      <c r="MP12" s="157"/>
      <c r="MQ12" s="158"/>
      <c r="MR12" s="156"/>
      <c r="MS12" s="156"/>
      <c r="MT12" s="165" t="e">
        <f>INDEX(Draft!$AZ$3:$AZ$170,MATCH(MK12&amp;MI12,Draft!$BA$3:$BA$170,0),1)</f>
        <v>#N/A</v>
      </c>
    </row>
    <row r="13" spans="2:358" ht="18" thickBot="1">
      <c r="B13" s="184">
        <v>44564</v>
      </c>
      <c r="C13" s="183">
        <v>1</v>
      </c>
      <c r="D13" s="183">
        <f t="shared" si="3"/>
        <v>10</v>
      </c>
      <c r="E13" s="183" t="str">
        <f t="shared" si="0"/>
        <v>1_10</v>
      </c>
      <c r="F13" s="174" t="str">
        <f t="shared" si="1"/>
        <v>Player7</v>
      </c>
      <c r="G13" s="174" t="str">
        <f t="shared" si="2"/>
        <v>Player20</v>
      </c>
      <c r="I13" s="174" t="str">
        <f>J13&amp;"_"&amp;COUNTIF(J$4:J13,J13)</f>
        <v>1_10</v>
      </c>
      <c r="J13" s="185">
        <v>1</v>
      </c>
      <c r="K13" s="185" t="s">
        <v>2660</v>
      </c>
      <c r="L13" s="186" t="s">
        <v>1027</v>
      </c>
      <c r="M13" s="185" t="s">
        <v>2673</v>
      </c>
      <c r="O13" s="106">
        <f>O12</f>
        <v>1</v>
      </c>
      <c r="P13" s="106">
        <v>1</v>
      </c>
      <c r="Q13" s="106"/>
      <c r="R13" s="107" t="str">
        <f>INDEX(Matchups!$F$4:$G$279,MATCH(O13&amp;"_"&amp;P13,Matchups!$E$4:$E$279,0),1)</f>
        <v>Player4</v>
      </c>
      <c r="S13" s="107" t="str">
        <f>INDEX(Matchups!$F$4:$G$279,MATCH(O13&amp;"_"&amp;P13,Matchups!$E$4:$E$279,0),2)</f>
        <v>Player15</v>
      </c>
      <c r="U13" s="166" t="s">
        <v>1863</v>
      </c>
      <c r="V13" s="167"/>
      <c r="W13" s="167"/>
      <c r="X13" s="168">
        <f>SUM(X6:X12)</f>
        <v>-46.207798443246062</v>
      </c>
      <c r="Y13" s="168">
        <f>SUM(Y6:Y12)</f>
        <v>-13.285061507078721</v>
      </c>
      <c r="Z13" s="167"/>
      <c r="AA13" s="167"/>
      <c r="AB13" s="169" t="s">
        <v>1863</v>
      </c>
      <c r="AD13" s="106">
        <f>AD12</f>
        <v>2</v>
      </c>
      <c r="AE13" s="106">
        <v>1</v>
      </c>
      <c r="AF13" s="106"/>
      <c r="AG13" s="107" t="str">
        <f>INDEX(Matchups!$F$4:$G$279,MATCH(AD13&amp;"_"&amp;AE13,Matchups!$E$4:$E$279,0),1)</f>
        <v>Player4</v>
      </c>
      <c r="AH13" s="107" t="str">
        <f>INDEX(Matchups!$F$4:$G$279,MATCH(AD13&amp;"_"&amp;AE13,Matchups!$E$4:$E$279,0),2)</f>
        <v>Player24</v>
      </c>
      <c r="AJ13" s="166" t="s">
        <v>1863</v>
      </c>
      <c r="AK13" s="167"/>
      <c r="AL13" s="167"/>
      <c r="AM13" s="168">
        <f>SUM(AM6:AM12)</f>
        <v>-26.030395746894207</v>
      </c>
      <c r="AN13" s="168">
        <f>SUM(AN6:AN12)</f>
        <v>-22.807784590431844</v>
      </c>
      <c r="AO13" s="167"/>
      <c r="AP13" s="167"/>
      <c r="AQ13" s="169" t="s">
        <v>1863</v>
      </c>
      <c r="AS13" s="106">
        <f>AS12</f>
        <v>3</v>
      </c>
      <c r="AT13" s="106">
        <v>1</v>
      </c>
      <c r="AU13" s="106"/>
      <c r="AV13" s="107" t="str">
        <f>INDEX(Matchups!$F$4:$G$279,MATCH(AS13&amp;"_"&amp;AT13,Matchups!$E$4:$E$279,0),1)</f>
        <v>Player4</v>
      </c>
      <c r="AW13" s="107" t="str">
        <f>INDEX(Matchups!$F$4:$G$279,MATCH(AS13&amp;"_"&amp;AT13,Matchups!$E$4:$E$279,0),2)</f>
        <v>Player22</v>
      </c>
      <c r="AY13" s="166" t="s">
        <v>1863</v>
      </c>
      <c r="AZ13" s="167"/>
      <c r="BA13" s="167"/>
      <c r="BB13" s="168">
        <f>SUM(BB6:BB12)</f>
        <v>0.80713021721347999</v>
      </c>
      <c r="BC13" s="168">
        <f>SUM(BC6:BC12)</f>
        <v>-6.3121848462766152</v>
      </c>
      <c r="BD13" s="167"/>
      <c r="BE13" s="167"/>
      <c r="BF13" s="169" t="s">
        <v>1863</v>
      </c>
      <c r="BH13" s="106">
        <f>BH12</f>
        <v>4</v>
      </c>
      <c r="BI13" s="106">
        <v>1</v>
      </c>
      <c r="BJ13" s="106"/>
      <c r="BK13" s="107" t="str">
        <f>INDEX(Matchups!$F$4:$G$279,MATCH(BH13&amp;"_"&amp;BI13,Matchups!$E$4:$E$279,0),1)</f>
        <v>Player4</v>
      </c>
      <c r="BL13" s="107" t="str">
        <f>INDEX(Matchups!$F$4:$G$279,MATCH(BH13&amp;"_"&amp;BI13,Matchups!$E$4:$E$279,0),2)</f>
        <v>Player18</v>
      </c>
      <c r="BN13" s="166" t="s">
        <v>1863</v>
      </c>
      <c r="BO13" s="167"/>
      <c r="BP13" s="167"/>
      <c r="BQ13" s="168" t="e">
        <f>SUM(BQ6:BQ12)</f>
        <v>#N/A</v>
      </c>
      <c r="BR13" s="168" t="e">
        <f>SUM(BR6:BR12)</f>
        <v>#N/A</v>
      </c>
      <c r="BS13" s="167"/>
      <c r="BT13" s="167"/>
      <c r="BU13" s="169" t="s">
        <v>1863</v>
      </c>
      <c r="BV13" s="114"/>
      <c r="BW13" s="106">
        <f>BW12</f>
        <v>5</v>
      </c>
      <c r="BX13" s="106">
        <v>1</v>
      </c>
      <c r="BY13" s="106"/>
      <c r="BZ13" s="107" t="str">
        <f>INDEX(Matchups!$F$4:$G$279,MATCH(BW13&amp;"_"&amp;BX13,Matchups!$E$4:$E$279,0),1)</f>
        <v>Player4</v>
      </c>
      <c r="CA13" s="107" t="str">
        <f>INDEX(Matchups!$F$4:$G$279,MATCH(BW13&amp;"_"&amp;BX13,Matchups!$E$4:$E$279,0),2)</f>
        <v>Player1</v>
      </c>
      <c r="CB13" s="114"/>
      <c r="CC13" s="166" t="s">
        <v>1863</v>
      </c>
      <c r="CD13" s="167"/>
      <c r="CE13" s="167"/>
      <c r="CF13" s="168" t="e">
        <f>SUM(CF6:CF12)</f>
        <v>#N/A</v>
      </c>
      <c r="CG13" s="168" t="e">
        <f>SUM(CG6:CG12)</f>
        <v>#N/A</v>
      </c>
      <c r="CH13" s="167"/>
      <c r="CI13" s="167"/>
      <c r="CJ13" s="169" t="s">
        <v>1863</v>
      </c>
      <c r="CK13" s="114"/>
      <c r="CL13" s="106">
        <f>CL12</f>
        <v>6</v>
      </c>
      <c r="CM13" s="106">
        <v>1</v>
      </c>
      <c r="CN13" s="106"/>
      <c r="CO13" s="107" t="str">
        <f>INDEX(Matchups!$F$4:$G$279,MATCH(CL13&amp;"_"&amp;CM13,Matchups!$E$4:$E$279,0),1)</f>
        <v>Player4</v>
      </c>
      <c r="CP13" s="107" t="str">
        <f>INDEX(Matchups!$F$4:$G$279,MATCH(CL13&amp;"_"&amp;CM13,Matchups!$E$4:$E$279,0),2)</f>
        <v>Player2</v>
      </c>
      <c r="CQ13" s="114"/>
      <c r="CR13" s="166" t="s">
        <v>1863</v>
      </c>
      <c r="CS13" s="167"/>
      <c r="CT13" s="167"/>
      <c r="CU13" s="168" t="e">
        <f>SUM(CU6:CU12)</f>
        <v>#N/A</v>
      </c>
      <c r="CV13" s="168" t="e">
        <f>SUM(CV6:CV12)</f>
        <v>#N/A</v>
      </c>
      <c r="CW13" s="167"/>
      <c r="CX13" s="167"/>
      <c r="CY13" s="169" t="s">
        <v>1863</v>
      </c>
      <c r="DA13" s="106">
        <f>DA12</f>
        <v>7</v>
      </c>
      <c r="DB13" s="106">
        <v>1</v>
      </c>
      <c r="DC13" s="106"/>
      <c r="DD13" s="107" t="str">
        <f>INDEX(Matchups!$F$4:$G$279,MATCH(DA13&amp;"_"&amp;DB13,Matchups!$E$4:$E$279,0),1)</f>
        <v>Player4</v>
      </c>
      <c r="DE13" s="107" t="str">
        <f>INDEX(Matchups!$F$4:$G$279,MATCH(DA13&amp;"_"&amp;DB13,Matchups!$E$4:$E$279,0),2)</f>
        <v>Player23</v>
      </c>
      <c r="DG13" s="166" t="s">
        <v>1863</v>
      </c>
      <c r="DH13" s="167"/>
      <c r="DI13" s="167"/>
      <c r="DJ13" s="168" t="e">
        <f>SUM(DJ6:DJ12)</f>
        <v>#N/A</v>
      </c>
      <c r="DK13" s="168" t="e">
        <f>SUM(DK6:DK12)</f>
        <v>#N/A</v>
      </c>
      <c r="DL13" s="167"/>
      <c r="DM13" s="167"/>
      <c r="DN13" s="169" t="s">
        <v>1863</v>
      </c>
      <c r="DO13" s="114"/>
      <c r="DP13" s="106">
        <f>DP12</f>
        <v>8</v>
      </c>
      <c r="DQ13" s="106">
        <v>1</v>
      </c>
      <c r="DR13" s="106"/>
      <c r="DS13" s="107" t="str">
        <f>INDEX(Matchups!$F$4:$G$279,MATCH(DP13&amp;"_"&amp;DQ13,Matchups!$E$4:$E$279,0),1)</f>
        <v>Player4</v>
      </c>
      <c r="DT13" s="107" t="str">
        <f>INDEX(Matchups!$F$4:$G$279,MATCH(DP13&amp;"_"&amp;DQ13,Matchups!$E$4:$E$279,0),2)</f>
        <v>Player8</v>
      </c>
      <c r="DU13" s="114"/>
      <c r="DV13" s="166" t="s">
        <v>1863</v>
      </c>
      <c r="DW13" s="167"/>
      <c r="DX13" s="167"/>
      <c r="DY13" s="168" t="e">
        <f>SUM(DY6:DY12)</f>
        <v>#N/A</v>
      </c>
      <c r="DZ13" s="168" t="e">
        <f>SUM(DZ6:DZ12)</f>
        <v>#N/A</v>
      </c>
      <c r="EA13" s="167"/>
      <c r="EB13" s="167"/>
      <c r="EC13" s="169" t="s">
        <v>1863</v>
      </c>
      <c r="ED13" s="114"/>
      <c r="EE13" s="106">
        <f>EE12</f>
        <v>9</v>
      </c>
      <c r="EF13" s="106">
        <v>1</v>
      </c>
      <c r="EG13" s="106"/>
      <c r="EH13" s="107" t="str">
        <f>INDEX(Matchups!$F$4:$G$279,MATCH(EE13&amp;"_"&amp;EF13,Matchups!$E$4:$E$279,0),1)</f>
        <v>Player4</v>
      </c>
      <c r="EI13" s="107" t="str">
        <f>INDEX(Matchups!$F$4:$G$279,MATCH(EE13&amp;"_"&amp;EF13,Matchups!$E$4:$E$279,0),2)</f>
        <v>Player3</v>
      </c>
      <c r="EJ13" s="114"/>
      <c r="EK13" s="166" t="s">
        <v>1863</v>
      </c>
      <c r="EL13" s="167"/>
      <c r="EM13" s="167"/>
      <c r="EN13" s="168" t="e">
        <f>SUM(EN6:EN12)</f>
        <v>#N/A</v>
      </c>
      <c r="EO13" s="168" t="e">
        <f>SUM(EO6:EO12)</f>
        <v>#N/A</v>
      </c>
      <c r="EP13" s="167"/>
      <c r="EQ13" s="167"/>
      <c r="ER13" s="169" t="s">
        <v>1863</v>
      </c>
      <c r="ET13" s="106">
        <f>ET12</f>
        <v>10</v>
      </c>
      <c r="EU13" s="106">
        <v>1</v>
      </c>
      <c r="EV13" s="106"/>
      <c r="EW13" s="107" t="str">
        <f>INDEX(Matchups!$F$4:$G$279,MATCH(ET13&amp;"_"&amp;EU13,Matchups!$E$4:$E$279,0),1)</f>
        <v>Player4</v>
      </c>
      <c r="EX13" s="107" t="str">
        <f>INDEX(Matchups!$F$4:$G$279,MATCH(ET13&amp;"_"&amp;EU13,Matchups!$E$4:$E$279,0),2)</f>
        <v>Player6</v>
      </c>
      <c r="EZ13" s="166" t="s">
        <v>1863</v>
      </c>
      <c r="FA13" s="167"/>
      <c r="FB13" s="167"/>
      <c r="FC13" s="168" t="e">
        <f>SUM(FC6:FC12)</f>
        <v>#N/A</v>
      </c>
      <c r="FD13" s="168" t="e">
        <f>SUM(FD6:FD12)</f>
        <v>#N/A</v>
      </c>
      <c r="FE13" s="167"/>
      <c r="FF13" s="167"/>
      <c r="FG13" s="169" t="s">
        <v>1863</v>
      </c>
      <c r="FH13" s="114"/>
      <c r="FI13" s="106">
        <f>FI12</f>
        <v>11</v>
      </c>
      <c r="FJ13" s="106">
        <v>1</v>
      </c>
      <c r="FK13" s="106"/>
      <c r="FL13" s="107" t="str">
        <f>INDEX(Matchups!$F$4:$G$279,MATCH(FI13&amp;"_"&amp;FJ13,Matchups!$E$4:$E$279,0),1)</f>
        <v>Player4</v>
      </c>
      <c r="FM13" s="107" t="str">
        <f>INDEX(Matchups!$F$4:$G$279,MATCH(FI13&amp;"_"&amp;FJ13,Matchups!$E$4:$E$279,0),2)</f>
        <v>Player16</v>
      </c>
      <c r="FN13" s="114"/>
      <c r="FO13" s="166" t="s">
        <v>1863</v>
      </c>
      <c r="FP13" s="167"/>
      <c r="FQ13" s="167"/>
      <c r="FR13" s="168" t="e">
        <f>SUM(FR6:FR12)</f>
        <v>#N/A</v>
      </c>
      <c r="FS13" s="168" t="e">
        <f>SUM(FS6:FS12)</f>
        <v>#N/A</v>
      </c>
      <c r="FT13" s="167"/>
      <c r="FU13" s="167"/>
      <c r="FV13" s="169" t="s">
        <v>1863</v>
      </c>
      <c r="FW13" s="114"/>
      <c r="FX13" s="106">
        <f>FX12</f>
        <v>12</v>
      </c>
      <c r="FY13" s="106">
        <v>1</v>
      </c>
      <c r="FZ13" s="106"/>
      <c r="GA13" s="107" t="str">
        <f>INDEX(Matchups!$F$4:$G$279,MATCH(FX13&amp;"_"&amp;FY13,Matchups!$E$4:$E$279,0),1)</f>
        <v>Player4</v>
      </c>
      <c r="GB13" s="107" t="str">
        <f>INDEX(Matchups!$F$4:$G$279,MATCH(FX13&amp;"_"&amp;FY13,Matchups!$E$4:$E$279,0),2)</f>
        <v>Player13</v>
      </c>
      <c r="GC13" s="114"/>
      <c r="GD13" s="166" t="s">
        <v>1863</v>
      </c>
      <c r="GE13" s="167"/>
      <c r="GF13" s="167"/>
      <c r="GG13" s="168" t="e">
        <f>SUM(GG6:GG12)</f>
        <v>#N/A</v>
      </c>
      <c r="GH13" s="168" t="e">
        <f>SUM(GH6:GH12)</f>
        <v>#N/A</v>
      </c>
      <c r="GI13" s="167"/>
      <c r="GJ13" s="167"/>
      <c r="GK13" s="169" t="s">
        <v>1863</v>
      </c>
      <c r="GM13" s="106">
        <f>GM12</f>
        <v>13</v>
      </c>
      <c r="GN13" s="106">
        <v>1</v>
      </c>
      <c r="GO13" s="106"/>
      <c r="GP13" s="107" t="str">
        <f>INDEX(Matchups!$F$4:$G$279,MATCH(GM13&amp;"_"&amp;GN13,Matchups!$E$4:$E$279,0),1)</f>
        <v>Player4</v>
      </c>
      <c r="GQ13" s="107" t="str">
        <f>INDEX(Matchups!$F$4:$G$279,MATCH(GM13&amp;"_"&amp;GN13,Matchups!$E$4:$E$279,0),2)</f>
        <v>Player17</v>
      </c>
      <c r="GS13" s="166" t="s">
        <v>1863</v>
      </c>
      <c r="GT13" s="167"/>
      <c r="GU13" s="167"/>
      <c r="GV13" s="168" t="e">
        <f>SUM(GV6:GV12)</f>
        <v>#N/A</v>
      </c>
      <c r="GW13" s="168" t="e">
        <f>SUM(GW6:GW12)</f>
        <v>#N/A</v>
      </c>
      <c r="GX13" s="167"/>
      <c r="GY13" s="167"/>
      <c r="GZ13" s="169" t="s">
        <v>1863</v>
      </c>
      <c r="HA13" s="114"/>
      <c r="HB13" s="106">
        <f>HB12</f>
        <v>14</v>
      </c>
      <c r="HC13" s="106">
        <v>1</v>
      </c>
      <c r="HD13" s="106"/>
      <c r="HE13" s="107" t="str">
        <f>INDEX(Matchups!$F$4:$G$279,MATCH(HB13&amp;"_"&amp;HC13,Matchups!$E$4:$E$279,0),1)</f>
        <v>Player4</v>
      </c>
      <c r="HF13" s="107" t="str">
        <f>INDEX(Matchups!$F$4:$G$279,MATCH(HB13&amp;"_"&amp;HC13,Matchups!$E$4:$E$279,0),2)</f>
        <v>Player9</v>
      </c>
      <c r="HG13" s="114"/>
      <c r="HH13" s="166" t="s">
        <v>1863</v>
      </c>
      <c r="HI13" s="167"/>
      <c r="HJ13" s="167"/>
      <c r="HK13" s="168" t="e">
        <f>SUM(HK6:HK12)</f>
        <v>#N/A</v>
      </c>
      <c r="HL13" s="168" t="e">
        <f>SUM(HL6:HL12)</f>
        <v>#N/A</v>
      </c>
      <c r="HM13" s="167"/>
      <c r="HN13" s="167"/>
      <c r="HO13" s="169" t="s">
        <v>1863</v>
      </c>
      <c r="HP13" s="114"/>
      <c r="HQ13" s="106">
        <f>HQ12</f>
        <v>15</v>
      </c>
      <c r="HR13" s="106">
        <v>1</v>
      </c>
      <c r="HS13" s="106"/>
      <c r="HT13" s="107" t="str">
        <f>INDEX(Matchups!$F$4:$G$279,MATCH(HQ13&amp;"_"&amp;HR13,Matchups!$E$4:$E$279,0),1)</f>
        <v>Player4</v>
      </c>
      <c r="HU13" s="107" t="str">
        <f>INDEX(Matchups!$F$4:$G$279,MATCH(HQ13&amp;"_"&amp;HR13,Matchups!$E$4:$E$279,0),2)</f>
        <v>Player5</v>
      </c>
      <c r="HV13" s="114"/>
      <c r="HW13" s="166" t="s">
        <v>1863</v>
      </c>
      <c r="HX13" s="167"/>
      <c r="HY13" s="167"/>
      <c r="HZ13" s="168" t="e">
        <f>SUM(HZ6:HZ12)</f>
        <v>#N/A</v>
      </c>
      <c r="IA13" s="168" t="e">
        <f>SUM(IA6:IA12)</f>
        <v>#N/A</v>
      </c>
      <c r="IB13" s="167"/>
      <c r="IC13" s="167"/>
      <c r="ID13" s="169" t="s">
        <v>1863</v>
      </c>
      <c r="IF13" s="106">
        <f>IF12</f>
        <v>16</v>
      </c>
      <c r="IG13" s="106">
        <v>1</v>
      </c>
      <c r="IH13" s="106"/>
      <c r="II13" s="107" t="str">
        <f>INDEX(Matchups!$F$4:$G$279,MATCH(IF13&amp;"_"&amp;IG13,Matchups!$E$4:$E$279,0),1)</f>
        <v>Player4</v>
      </c>
      <c r="IJ13" s="107" t="str">
        <f>INDEX(Matchups!$F$4:$G$279,MATCH(IF13&amp;"_"&amp;IG13,Matchups!$E$4:$E$279,0),2)</f>
        <v>Player19</v>
      </c>
      <c r="IL13" s="166" t="s">
        <v>1863</v>
      </c>
      <c r="IM13" s="167"/>
      <c r="IN13" s="167"/>
      <c r="IO13" s="168" t="e">
        <f>SUM(IO6:IO12)</f>
        <v>#N/A</v>
      </c>
      <c r="IP13" s="168" t="e">
        <f>SUM(IP6:IP12)</f>
        <v>#N/A</v>
      </c>
      <c r="IQ13" s="167"/>
      <c r="IR13" s="167"/>
      <c r="IS13" s="169" t="s">
        <v>1863</v>
      </c>
      <c r="IT13" s="114"/>
      <c r="IU13" s="106">
        <f>IU12</f>
        <v>17</v>
      </c>
      <c r="IV13" s="106">
        <v>1</v>
      </c>
      <c r="IW13" s="106"/>
      <c r="IX13" s="107" t="str">
        <f>INDEX(Matchups!$F$4:$G$279,MATCH(IU13&amp;"_"&amp;IV13,Matchups!$E$4:$E$279,0),1)</f>
        <v>Player4</v>
      </c>
      <c r="IY13" s="107" t="str">
        <f>INDEX(Matchups!$F$4:$G$279,MATCH(IU13&amp;"_"&amp;IV13,Matchups!$E$4:$E$279,0),2)</f>
        <v>Player21</v>
      </c>
      <c r="IZ13" s="114"/>
      <c r="JA13" s="166" t="s">
        <v>1863</v>
      </c>
      <c r="JB13" s="167"/>
      <c r="JC13" s="167"/>
      <c r="JD13" s="168" t="e">
        <f>SUM(JD6:JD12)</f>
        <v>#N/A</v>
      </c>
      <c r="JE13" s="168" t="e">
        <f>SUM(JE6:JE12)</f>
        <v>#N/A</v>
      </c>
      <c r="JF13" s="167"/>
      <c r="JG13" s="167"/>
      <c r="JH13" s="169" t="s">
        <v>1863</v>
      </c>
      <c r="JI13" s="114"/>
      <c r="JJ13" s="106">
        <f>JJ12</f>
        <v>18</v>
      </c>
      <c r="JK13" s="106">
        <v>1</v>
      </c>
      <c r="JL13" s="106"/>
      <c r="JM13" s="107" t="str">
        <f>INDEX(Matchups!$F$4:$G$279,MATCH(JJ13&amp;"_"&amp;JK13,Matchups!$E$4:$E$279,0),1)</f>
        <v>Player4</v>
      </c>
      <c r="JN13" s="107" t="str">
        <f>INDEX(Matchups!$F$4:$G$279,MATCH(JJ13&amp;"_"&amp;JK13,Matchups!$E$4:$E$279,0),2)</f>
        <v>Player10</v>
      </c>
      <c r="JO13" s="114"/>
      <c r="JP13" s="166" t="s">
        <v>1863</v>
      </c>
      <c r="JQ13" s="167"/>
      <c r="JR13" s="167"/>
      <c r="JS13" s="168" t="e">
        <f>SUM(JS6:JS12)</f>
        <v>#N/A</v>
      </c>
      <c r="JT13" s="168" t="e">
        <f>SUM(JT6:JT12)</f>
        <v>#N/A</v>
      </c>
      <c r="JU13" s="167"/>
      <c r="JV13" s="167"/>
      <c r="JW13" s="169" t="s">
        <v>1863</v>
      </c>
      <c r="JY13" s="106">
        <f>JY12</f>
        <v>19</v>
      </c>
      <c r="JZ13" s="106">
        <v>1</v>
      </c>
      <c r="KA13" s="106"/>
      <c r="KB13" s="107" t="str">
        <f>INDEX(Matchups!$F$4:$G$279,MATCH(JY13&amp;"_"&amp;JZ13,Matchups!$E$4:$E$279,0),1)</f>
        <v>Player4</v>
      </c>
      <c r="KC13" s="107" t="str">
        <f>INDEX(Matchups!$F$4:$G$279,MATCH(JY13&amp;"_"&amp;JZ13,Matchups!$E$4:$E$279,0),2)</f>
        <v>Player7</v>
      </c>
      <c r="KE13" s="166" t="s">
        <v>1863</v>
      </c>
      <c r="KF13" s="167"/>
      <c r="KG13" s="167"/>
      <c r="KH13" s="168" t="e">
        <f>SUM(KH6:KH12)</f>
        <v>#N/A</v>
      </c>
      <c r="KI13" s="168" t="e">
        <f>SUM(KI6:KI12)</f>
        <v>#N/A</v>
      </c>
      <c r="KJ13" s="167"/>
      <c r="KK13" s="167"/>
      <c r="KL13" s="169" t="s">
        <v>1863</v>
      </c>
      <c r="KN13" s="106">
        <f>KN12</f>
        <v>20</v>
      </c>
      <c r="KO13" s="106">
        <v>1</v>
      </c>
      <c r="KP13" s="106"/>
      <c r="KQ13" s="107" t="str">
        <f>INDEX(Matchups!$F$4:$G$279,MATCH(KN13&amp;"_"&amp;KO13,Matchups!$E$4:$E$279,0),1)</f>
        <v>Player4</v>
      </c>
      <c r="KR13" s="107" t="str">
        <f>INDEX(Matchups!$F$4:$G$279,MATCH(KN13&amp;"_"&amp;KO13,Matchups!$E$4:$E$279,0),2)</f>
        <v>Player14</v>
      </c>
      <c r="KT13" s="166" t="s">
        <v>1863</v>
      </c>
      <c r="KU13" s="167"/>
      <c r="KV13" s="167"/>
      <c r="KW13" s="168" t="e">
        <f>SUM(KW6:KW12)</f>
        <v>#N/A</v>
      </c>
      <c r="KX13" s="168" t="e">
        <f>SUM(KX6:KX12)</f>
        <v>#N/A</v>
      </c>
      <c r="KY13" s="167"/>
      <c r="KZ13" s="167"/>
      <c r="LA13" s="169" t="s">
        <v>1863</v>
      </c>
      <c r="LC13" s="106">
        <f>LC12</f>
        <v>21</v>
      </c>
      <c r="LD13" s="106">
        <v>1</v>
      </c>
      <c r="LE13" s="106"/>
      <c r="LF13" s="107" t="str">
        <f>INDEX(Matchups!$F$4:$G$279,MATCH(LC13&amp;"_"&amp;LD13,Matchups!$E$4:$E$279,0),1)</f>
        <v>Player14</v>
      </c>
      <c r="LG13" s="107" t="str">
        <f>INDEX(Matchups!$F$4:$G$279,MATCH(LC13&amp;"_"&amp;LD13,Matchups!$E$4:$E$279,0),2)</f>
        <v>Player5</v>
      </c>
      <c r="LI13" s="166" t="s">
        <v>1863</v>
      </c>
      <c r="LJ13" s="167"/>
      <c r="LK13" s="167"/>
      <c r="LL13" s="168" t="e">
        <f>SUM(LL6:LL12)</f>
        <v>#N/A</v>
      </c>
      <c r="LM13" s="168" t="e">
        <f>SUM(LM6:LM12)</f>
        <v>#N/A</v>
      </c>
      <c r="LN13" s="167"/>
      <c r="LO13" s="167"/>
      <c r="LP13" s="169" t="s">
        <v>1863</v>
      </c>
      <c r="LR13" s="106">
        <f>LR12</f>
        <v>22</v>
      </c>
      <c r="LS13" s="106">
        <v>1</v>
      </c>
      <c r="LT13" s="106"/>
      <c r="LU13" s="107" t="str">
        <f>INDEX(Matchups!$F$4:$G$279,MATCH(LR13&amp;"_"&amp;LS13,Matchups!$E$4:$E$279,0),1)</f>
        <v>Player4</v>
      </c>
      <c r="LV13" s="107" t="str">
        <f>INDEX(Matchups!$F$4:$G$279,MATCH(LR13&amp;"_"&amp;LS13,Matchups!$E$4:$E$279,0),2)</f>
        <v>Player12</v>
      </c>
      <c r="LX13" s="166" t="s">
        <v>1863</v>
      </c>
      <c r="LY13" s="167"/>
      <c r="LZ13" s="167"/>
      <c r="MA13" s="168" t="e">
        <f>SUM(MA6:MA12)</f>
        <v>#N/A</v>
      </c>
      <c r="MB13" s="168" t="e">
        <f>SUM(MB6:MB12)</f>
        <v>#N/A</v>
      </c>
      <c r="MC13" s="167"/>
      <c r="MD13" s="167"/>
      <c r="ME13" s="169" t="s">
        <v>1863</v>
      </c>
      <c r="MG13" s="106">
        <f>MG12</f>
        <v>23</v>
      </c>
      <c r="MH13" s="106">
        <v>1</v>
      </c>
      <c r="MI13" s="106"/>
      <c r="MJ13" s="107" t="str">
        <f>INDEX(Matchups!$F$4:$G$279,MATCH(MG13&amp;"_"&amp;MH13,Matchups!$E$4:$E$279,0),1)</f>
        <v>Player4</v>
      </c>
      <c r="MK13" s="107" t="str">
        <f>INDEX(Matchups!$F$4:$G$279,MATCH(MG13&amp;"_"&amp;MH13,Matchups!$E$4:$E$279,0),2)</f>
        <v>Player11</v>
      </c>
      <c r="MM13" s="166" t="s">
        <v>1863</v>
      </c>
      <c r="MN13" s="167"/>
      <c r="MO13" s="167"/>
      <c r="MP13" s="168" t="e">
        <f>SUM(MP6:MP12)</f>
        <v>#N/A</v>
      </c>
      <c r="MQ13" s="168" t="e">
        <f>SUM(MQ6:MQ12)</f>
        <v>#N/A</v>
      </c>
      <c r="MR13" s="167"/>
      <c r="MS13" s="167"/>
      <c r="MT13" s="169" t="s">
        <v>1863</v>
      </c>
    </row>
    <row r="14" spans="2:358" ht="17">
      <c r="B14" s="184">
        <v>44564</v>
      </c>
      <c r="C14" s="183">
        <v>1</v>
      </c>
      <c r="D14" s="183">
        <f t="shared" si="3"/>
        <v>11</v>
      </c>
      <c r="E14" s="183" t="str">
        <f t="shared" si="0"/>
        <v>1_11</v>
      </c>
      <c r="F14" s="174" t="str">
        <f t="shared" si="1"/>
        <v>Player12</v>
      </c>
      <c r="G14" s="174" t="str">
        <f t="shared" si="2"/>
        <v>Player13</v>
      </c>
      <c r="I14" s="174" t="str">
        <f>J14&amp;"_"&amp;COUNTIF(J$4:J14,J14)</f>
        <v>1_11</v>
      </c>
      <c r="J14" s="185">
        <v>1</v>
      </c>
      <c r="K14" s="185" t="s">
        <v>2665</v>
      </c>
      <c r="L14" s="186" t="s">
        <v>1027</v>
      </c>
      <c r="M14" s="185" t="s">
        <v>2666</v>
      </c>
      <c r="X14" s="21" t="s">
        <v>1839</v>
      </c>
      <c r="Y14" s="21" t="str">
        <f>IF(X13&gt;Y13,U4,AB4)</f>
        <v>Player15</v>
      </c>
      <c r="AJ14" s="57"/>
      <c r="AK14" s="114"/>
      <c r="AL14" s="114"/>
      <c r="AM14" s="21" t="s">
        <v>1839</v>
      </c>
      <c r="AN14" s="21" t="str">
        <f>IF(AM13&gt;AN13,AJ4,AQ4)</f>
        <v>Player24</v>
      </c>
      <c r="AO14" s="114"/>
      <c r="AP14" s="114"/>
      <c r="AQ14" s="151"/>
      <c r="AY14" s="57"/>
      <c r="AZ14" s="114"/>
      <c r="BA14" s="114"/>
      <c r="BB14" s="21" t="s">
        <v>1839</v>
      </c>
      <c r="BC14" s="21" t="str">
        <f>IF(BB13&gt;BC13,AY4,BF4)</f>
        <v>Player4</v>
      </c>
      <c r="BD14" s="114"/>
      <c r="BE14" s="114"/>
      <c r="BF14" s="151"/>
      <c r="BN14" s="57"/>
      <c r="BO14" s="114"/>
      <c r="BP14" s="114"/>
      <c r="BQ14" s="21" t="s">
        <v>1839</v>
      </c>
      <c r="BR14" s="21" t="e">
        <f>IF(BQ13&gt;BR13,BN4,BU4)</f>
        <v>#N/A</v>
      </c>
      <c r="BS14" s="114"/>
      <c r="BT14" s="114"/>
      <c r="BU14" s="151"/>
      <c r="BV14" s="114"/>
      <c r="CB14" s="114"/>
      <c r="CC14" s="57"/>
      <c r="CD14" s="114"/>
      <c r="CE14" s="114"/>
      <c r="CF14" s="21" t="s">
        <v>1839</v>
      </c>
      <c r="CG14" s="21" t="e">
        <f>IF(CF13&gt;CG13,CC4,CJ4)</f>
        <v>#N/A</v>
      </c>
      <c r="CH14" s="114"/>
      <c r="CI14" s="114"/>
      <c r="CJ14" s="151"/>
      <c r="CK14" s="114"/>
      <c r="CQ14" s="114"/>
      <c r="CR14" s="57"/>
      <c r="CS14" s="114"/>
      <c r="CT14" s="114"/>
      <c r="CU14" s="21" t="s">
        <v>1839</v>
      </c>
      <c r="CV14" s="21" t="e">
        <f>IF(CU13&gt;CV13,CR4,CY4)</f>
        <v>#N/A</v>
      </c>
      <c r="CW14" s="114"/>
      <c r="CX14" s="114"/>
      <c r="CY14" s="151"/>
      <c r="DG14" s="57"/>
      <c r="DH14" s="114"/>
      <c r="DI14" s="114"/>
      <c r="DJ14" s="21" t="s">
        <v>1839</v>
      </c>
      <c r="DK14" s="21" t="e">
        <f>IF(DJ13&gt;DK13,DG4,DN4)</f>
        <v>#N/A</v>
      </c>
      <c r="DL14" s="114"/>
      <c r="DM14" s="114"/>
      <c r="DN14" s="151"/>
      <c r="DO14" s="114"/>
      <c r="DU14" s="114"/>
      <c r="DV14" s="57"/>
      <c r="DW14" s="114"/>
      <c r="DX14" s="114"/>
      <c r="DY14" s="21" t="s">
        <v>1839</v>
      </c>
      <c r="DZ14" s="21" t="e">
        <f>IF(DY13&gt;DZ13,DV4,EC4)</f>
        <v>#N/A</v>
      </c>
      <c r="EA14" s="114"/>
      <c r="EB14" s="114"/>
      <c r="EC14" s="151"/>
      <c r="ED14" s="114"/>
      <c r="EJ14" s="114"/>
      <c r="EK14" s="57"/>
      <c r="EL14" s="114"/>
      <c r="EM14" s="114"/>
      <c r="EN14" s="21" t="s">
        <v>1839</v>
      </c>
      <c r="EO14" s="21" t="e">
        <f>IF(EN13&gt;EO13,EK4,ER4)</f>
        <v>#N/A</v>
      </c>
      <c r="EP14" s="114"/>
      <c r="EQ14" s="114"/>
      <c r="ER14" s="151"/>
      <c r="EZ14" s="57"/>
      <c r="FA14" s="114"/>
      <c r="FB14" s="114"/>
      <c r="FC14" s="21" t="s">
        <v>1839</v>
      </c>
      <c r="FD14" s="21" t="e">
        <f>IF(FC13&gt;FD13,EZ4,FG4)</f>
        <v>#N/A</v>
      </c>
      <c r="FE14" s="114"/>
      <c r="FF14" s="114"/>
      <c r="FG14" s="151"/>
      <c r="FH14" s="114"/>
      <c r="FN14" s="114"/>
      <c r="FO14" s="57"/>
      <c r="FP14" s="114"/>
      <c r="FQ14" s="114"/>
      <c r="FR14" s="21" t="s">
        <v>1839</v>
      </c>
      <c r="FS14" s="21" t="e">
        <f>IF(FR13&gt;FS13,FO4,FV4)</f>
        <v>#N/A</v>
      </c>
      <c r="FT14" s="114"/>
      <c r="FU14" s="114"/>
      <c r="FV14" s="151"/>
      <c r="FW14" s="114"/>
      <c r="GC14" s="114"/>
      <c r="GD14" s="57"/>
      <c r="GE14" s="114"/>
      <c r="GF14" s="114"/>
      <c r="GG14" s="21" t="s">
        <v>1839</v>
      </c>
      <c r="GH14" s="21" t="e">
        <f>IF(GG13&gt;GH13,GD4,GK4)</f>
        <v>#N/A</v>
      </c>
      <c r="GI14" s="114"/>
      <c r="GJ14" s="114"/>
      <c r="GK14" s="151"/>
      <c r="GS14" s="57"/>
      <c r="GT14" s="114"/>
      <c r="GU14" s="114"/>
      <c r="GV14" s="21" t="s">
        <v>1839</v>
      </c>
      <c r="GW14" s="21" t="e">
        <f>IF(GV13&gt;GW13,GS4,GZ4)</f>
        <v>#N/A</v>
      </c>
      <c r="GX14" s="114"/>
      <c r="GY14" s="114"/>
      <c r="GZ14" s="151"/>
      <c r="HA14" s="114"/>
      <c r="HG14" s="114"/>
      <c r="HH14" s="57"/>
      <c r="HI14" s="114"/>
      <c r="HJ14" s="114"/>
      <c r="HK14" s="21" t="s">
        <v>1839</v>
      </c>
      <c r="HL14" s="21" t="e">
        <f>IF(HK13&gt;HL13,HH4,HO4)</f>
        <v>#N/A</v>
      </c>
      <c r="HM14" s="114"/>
      <c r="HN14" s="114"/>
      <c r="HO14" s="151"/>
      <c r="HP14" s="114"/>
      <c r="HV14" s="114"/>
      <c r="HW14" s="57"/>
      <c r="HX14" s="114"/>
      <c r="HY14" s="114"/>
      <c r="HZ14" s="21" t="s">
        <v>1839</v>
      </c>
      <c r="IA14" s="21" t="e">
        <f>IF(HZ13&gt;IA13,HW4,ID4)</f>
        <v>#N/A</v>
      </c>
      <c r="IB14" s="114"/>
      <c r="IC14" s="114"/>
      <c r="ID14" s="151"/>
      <c r="IL14" s="57"/>
      <c r="IM14" s="114"/>
      <c r="IN14" s="114"/>
      <c r="IO14" s="21" t="s">
        <v>1839</v>
      </c>
      <c r="IP14" s="21" t="e">
        <f>IF(IO13&gt;IP13,IL4,IS4)</f>
        <v>#N/A</v>
      </c>
      <c r="IQ14" s="114"/>
      <c r="IR14" s="114"/>
      <c r="IS14" s="151"/>
      <c r="IT14" s="114"/>
      <c r="IZ14" s="114"/>
      <c r="JA14" s="57"/>
      <c r="JB14" s="114"/>
      <c r="JC14" s="114"/>
      <c r="JD14" s="21" t="s">
        <v>1839</v>
      </c>
      <c r="JE14" s="21" t="e">
        <f>IF(JD13&gt;JE13,JA4,JH4)</f>
        <v>#N/A</v>
      </c>
      <c r="JF14" s="114"/>
      <c r="JG14" s="114"/>
      <c r="JH14" s="151"/>
      <c r="JI14" s="114"/>
      <c r="JO14" s="114"/>
      <c r="JP14" s="57"/>
      <c r="JQ14" s="114"/>
      <c r="JR14" s="114"/>
      <c r="JS14" s="21" t="s">
        <v>1839</v>
      </c>
      <c r="JT14" s="21" t="e">
        <f>IF(JS13&gt;JT13,JP4,JW4)</f>
        <v>#N/A</v>
      </c>
      <c r="JU14" s="114"/>
      <c r="JV14" s="114"/>
      <c r="JW14" s="151"/>
      <c r="KE14" s="57"/>
      <c r="KH14" s="21" t="s">
        <v>1839</v>
      </c>
      <c r="KI14" s="21" t="e">
        <f>IF(KH13&gt;KI13,KE4,KL4)</f>
        <v>#N/A</v>
      </c>
      <c r="KL14" s="151"/>
      <c r="KT14" s="57"/>
      <c r="KW14" s="21" t="s">
        <v>1839</v>
      </c>
      <c r="KX14" s="21" t="e">
        <f>IF(KW13&gt;KX13,KT4,LA4)</f>
        <v>#N/A</v>
      </c>
      <c r="LA14" s="151"/>
      <c r="LI14" s="57"/>
      <c r="LL14" s="21" t="s">
        <v>1839</v>
      </c>
      <c r="LM14" s="21" t="e">
        <f>IF(LL13&gt;LM13,LI4,LP4)</f>
        <v>#N/A</v>
      </c>
      <c r="LP14" s="151"/>
      <c r="LX14" s="57"/>
      <c r="MA14" s="21" t="s">
        <v>1839</v>
      </c>
      <c r="MB14" s="21" t="e">
        <f>IF(MA13&gt;MB13,LX4,ME4)</f>
        <v>#N/A</v>
      </c>
      <c r="ME14" s="151"/>
      <c r="MM14" s="57"/>
      <c r="MP14" s="21" t="s">
        <v>1839</v>
      </c>
      <c r="MQ14" s="21" t="e">
        <f>IF(MP13&gt;MQ13,MM4,MT4)</f>
        <v>#N/A</v>
      </c>
      <c r="MT14" s="151"/>
    </row>
    <row r="15" spans="2:358" ht="18" thickBot="1">
      <c r="B15" s="187">
        <v>44564</v>
      </c>
      <c r="C15" s="188">
        <v>1</v>
      </c>
      <c r="D15" s="188">
        <f t="shared" si="3"/>
        <v>12</v>
      </c>
      <c r="E15" s="188" t="str">
        <f t="shared" si="0"/>
        <v>1_12</v>
      </c>
      <c r="F15" s="189" t="str">
        <f t="shared" si="1"/>
        <v>Player1</v>
      </c>
      <c r="G15" s="189" t="str">
        <f t="shared" si="2"/>
        <v>Player8</v>
      </c>
      <c r="I15" s="174" t="str">
        <f>J15&amp;"_"&amp;COUNTIF(J$4:J15,J15)</f>
        <v>1_12</v>
      </c>
      <c r="J15" s="185">
        <v>1</v>
      </c>
      <c r="K15" s="185" t="s">
        <v>1879</v>
      </c>
      <c r="L15" s="186" t="s">
        <v>1027</v>
      </c>
      <c r="M15" s="185" t="s">
        <v>2661</v>
      </c>
      <c r="X15" s="21" t="s">
        <v>1883</v>
      </c>
      <c r="Y15" s="21" t="str">
        <f>IF(X13&gt;Y13,AB4,U4)</f>
        <v>Player4</v>
      </c>
      <c r="AJ15" s="57"/>
      <c r="AK15" s="114"/>
      <c r="AL15" s="114"/>
      <c r="AM15" s="21" t="s">
        <v>1883</v>
      </c>
      <c r="AN15" s="21" t="str">
        <f>IF(AM13&gt;AN13,AQ4,AJ4)</f>
        <v>Player4</v>
      </c>
      <c r="AO15" s="114"/>
      <c r="AP15" s="114"/>
      <c r="AQ15" s="151"/>
      <c r="AY15" s="57"/>
      <c r="AZ15" s="114"/>
      <c r="BA15" s="114"/>
      <c r="BB15" s="21" t="s">
        <v>1883</v>
      </c>
      <c r="BC15" s="21" t="str">
        <f>IF(BB13&gt;BC13,BF4,AY4)</f>
        <v>Player22</v>
      </c>
      <c r="BD15" s="114"/>
      <c r="BE15" s="114"/>
      <c r="BF15" s="151"/>
      <c r="BN15" s="57"/>
      <c r="BO15" s="114"/>
      <c r="BP15" s="114"/>
      <c r="BQ15" s="21" t="s">
        <v>1883</v>
      </c>
      <c r="BR15" s="21" t="e">
        <f>IF(BQ13&gt;BR13,BU4,BN4)</f>
        <v>#N/A</v>
      </c>
      <c r="BS15" s="114"/>
      <c r="BT15" s="114"/>
      <c r="BU15" s="151"/>
      <c r="BV15" s="114"/>
      <c r="CB15" s="114"/>
      <c r="CC15" s="57"/>
      <c r="CD15" s="114"/>
      <c r="CE15" s="114"/>
      <c r="CF15" s="21" t="s">
        <v>1883</v>
      </c>
      <c r="CG15" s="21" t="e">
        <f>IF(CF13&gt;CG13,CJ4,CC4)</f>
        <v>#N/A</v>
      </c>
      <c r="CH15" s="114"/>
      <c r="CI15" s="114"/>
      <c r="CJ15" s="151"/>
      <c r="CK15" s="114"/>
      <c r="CQ15" s="114"/>
      <c r="CR15" s="57"/>
      <c r="CS15" s="114"/>
      <c r="CT15" s="114"/>
      <c r="CU15" s="21" t="s">
        <v>1883</v>
      </c>
      <c r="CV15" s="21" t="e">
        <f>IF(CU13&gt;CV13,CY4,CR4)</f>
        <v>#N/A</v>
      </c>
      <c r="CW15" s="114"/>
      <c r="CX15" s="114"/>
      <c r="CY15" s="151"/>
      <c r="DG15" s="57"/>
      <c r="DH15" s="114"/>
      <c r="DI15" s="114"/>
      <c r="DJ15" s="21" t="s">
        <v>1883</v>
      </c>
      <c r="DK15" s="21" t="e">
        <f>IF(DJ13&gt;DK13,DN4,DG4)</f>
        <v>#N/A</v>
      </c>
      <c r="DL15" s="114"/>
      <c r="DM15" s="114"/>
      <c r="DN15" s="151"/>
      <c r="DO15" s="114"/>
      <c r="DU15" s="114"/>
      <c r="DV15" s="57"/>
      <c r="DW15" s="114"/>
      <c r="DX15" s="114"/>
      <c r="DY15" s="21" t="s">
        <v>1883</v>
      </c>
      <c r="DZ15" s="21" t="e">
        <f>IF(DY13&gt;DZ13,EC4,DV4)</f>
        <v>#N/A</v>
      </c>
      <c r="EA15" s="114"/>
      <c r="EB15" s="114"/>
      <c r="EC15" s="151"/>
      <c r="ED15" s="114"/>
      <c r="EJ15" s="114"/>
      <c r="EK15" s="57"/>
      <c r="EL15" s="114"/>
      <c r="EM15" s="114"/>
      <c r="EN15" s="21" t="s">
        <v>1883</v>
      </c>
      <c r="EO15" s="21" t="e">
        <f>IF(EN13&gt;EO13,ER4,EK4)</f>
        <v>#N/A</v>
      </c>
      <c r="EP15" s="114"/>
      <c r="EQ15" s="114"/>
      <c r="ER15" s="151"/>
      <c r="EZ15" s="57"/>
      <c r="FA15" s="114"/>
      <c r="FB15" s="114"/>
      <c r="FC15" s="21" t="s">
        <v>1883</v>
      </c>
      <c r="FD15" s="21" t="e">
        <f>IF(FC13&gt;FD13,FG4,EZ4)</f>
        <v>#N/A</v>
      </c>
      <c r="FE15" s="114"/>
      <c r="FF15" s="114"/>
      <c r="FG15" s="151"/>
      <c r="FH15" s="114"/>
      <c r="FN15" s="114"/>
      <c r="FO15" s="57"/>
      <c r="FP15" s="114"/>
      <c r="FQ15" s="114"/>
      <c r="FR15" s="21" t="s">
        <v>1883</v>
      </c>
      <c r="FS15" s="21" t="e">
        <f>IF(FR13&gt;FS13,FV4,FO4)</f>
        <v>#N/A</v>
      </c>
      <c r="FT15" s="114"/>
      <c r="FU15" s="114"/>
      <c r="FV15" s="151"/>
      <c r="FW15" s="114"/>
      <c r="GC15" s="114"/>
      <c r="GD15" s="57"/>
      <c r="GE15" s="114"/>
      <c r="GF15" s="114"/>
      <c r="GG15" s="21" t="s">
        <v>1883</v>
      </c>
      <c r="GH15" s="21" t="e">
        <f>IF(GG13&gt;GH13,GK4,GD4)</f>
        <v>#N/A</v>
      </c>
      <c r="GI15" s="114"/>
      <c r="GJ15" s="114"/>
      <c r="GK15" s="151"/>
      <c r="GS15" s="57"/>
      <c r="GT15" s="114"/>
      <c r="GU15" s="114"/>
      <c r="GV15" s="21" t="s">
        <v>1883</v>
      </c>
      <c r="GW15" s="21" t="e">
        <f>IF(GV13&gt;GW13,GZ4,GS4)</f>
        <v>#N/A</v>
      </c>
      <c r="GX15" s="114"/>
      <c r="GY15" s="114"/>
      <c r="GZ15" s="151"/>
      <c r="HA15" s="114"/>
      <c r="HG15" s="114"/>
      <c r="HH15" s="57"/>
      <c r="HI15" s="114"/>
      <c r="HJ15" s="114"/>
      <c r="HK15" s="21" t="s">
        <v>1883</v>
      </c>
      <c r="HL15" s="21" t="e">
        <f>IF(HK13&gt;HL13,HO4,HH4)</f>
        <v>#N/A</v>
      </c>
      <c r="HM15" s="114"/>
      <c r="HN15" s="114"/>
      <c r="HO15" s="151"/>
      <c r="HP15" s="114"/>
      <c r="HV15" s="114"/>
      <c r="HW15" s="57"/>
      <c r="HX15" s="114"/>
      <c r="HY15" s="114"/>
      <c r="HZ15" s="21" t="s">
        <v>1883</v>
      </c>
      <c r="IA15" s="21" t="e">
        <f>IF(HZ13&gt;IA13,ID4,HW4)</f>
        <v>#N/A</v>
      </c>
      <c r="IB15" s="114"/>
      <c r="IC15" s="114"/>
      <c r="ID15" s="151"/>
      <c r="IL15" s="57"/>
      <c r="IM15" s="114"/>
      <c r="IN15" s="114"/>
      <c r="IO15" s="21" t="s">
        <v>1883</v>
      </c>
      <c r="IP15" s="21" t="e">
        <f>IF(IO13&gt;IP13,IS4,IL4)</f>
        <v>#N/A</v>
      </c>
      <c r="IQ15" s="114"/>
      <c r="IR15" s="114"/>
      <c r="IS15" s="151"/>
      <c r="IT15" s="114"/>
      <c r="IZ15" s="114"/>
      <c r="JA15" s="57"/>
      <c r="JB15" s="114"/>
      <c r="JC15" s="114"/>
      <c r="JD15" s="21" t="s">
        <v>1883</v>
      </c>
      <c r="JE15" s="21" t="e">
        <f>IF(JD13&gt;JE13,JH4,JA4)</f>
        <v>#N/A</v>
      </c>
      <c r="JF15" s="114"/>
      <c r="JG15" s="114"/>
      <c r="JH15" s="151"/>
      <c r="JI15" s="114"/>
      <c r="JO15" s="114"/>
      <c r="JP15" s="57"/>
      <c r="JQ15" s="114"/>
      <c r="JR15" s="114"/>
      <c r="JS15" s="21" t="s">
        <v>1883</v>
      </c>
      <c r="JT15" s="21" t="e">
        <f>IF(JS13&gt;JT13,JW4,JP4)</f>
        <v>#N/A</v>
      </c>
      <c r="JU15" s="114"/>
      <c r="JV15" s="114"/>
      <c r="JW15" s="151"/>
      <c r="KE15" s="57"/>
      <c r="KH15" s="21" t="s">
        <v>1883</v>
      </c>
      <c r="KI15" s="21" t="e">
        <f>IF(KH13&gt;KI13,KL4,KE4)</f>
        <v>#N/A</v>
      </c>
      <c r="KL15" s="151"/>
      <c r="KT15" s="57"/>
      <c r="KW15" s="21" t="s">
        <v>1883</v>
      </c>
      <c r="KX15" s="21" t="e">
        <f>IF(KW13&gt;KX13,LA4,KT4)</f>
        <v>#N/A</v>
      </c>
      <c r="LA15" s="151"/>
      <c r="LI15" s="57"/>
      <c r="LL15" s="21" t="s">
        <v>1883</v>
      </c>
      <c r="LM15" s="21" t="e">
        <f>IF(LL13&gt;LM13,LP4,LI4)</f>
        <v>#N/A</v>
      </c>
      <c r="LP15" s="151"/>
      <c r="LX15" s="57"/>
      <c r="MA15" s="21" t="s">
        <v>1883</v>
      </c>
      <c r="MB15" s="21" t="e">
        <f>IF(MA13&gt;MB13,ME4,LX4)</f>
        <v>#N/A</v>
      </c>
      <c r="ME15" s="151"/>
      <c r="MM15" s="57"/>
      <c r="MP15" s="21" t="s">
        <v>1883</v>
      </c>
      <c r="MQ15" s="21" t="e">
        <f>IF(MP13&gt;MQ13,MT4,MM4)</f>
        <v>#N/A</v>
      </c>
      <c r="MT15" s="151"/>
    </row>
    <row r="16" spans="2:358" s="43" customFormat="1" ht="18" thickBot="1">
      <c r="B16" s="184">
        <f t="shared" ref="B16:B79" si="74">B4+7</f>
        <v>44571</v>
      </c>
      <c r="C16" s="183">
        <f t="shared" ref="C16:C79" si="75">C4+1</f>
        <v>2</v>
      </c>
      <c r="D16" s="183">
        <f t="shared" ref="D16:D79" si="76">D4</f>
        <v>1</v>
      </c>
      <c r="E16" s="183" t="str">
        <f t="shared" si="0"/>
        <v>2_1</v>
      </c>
      <c r="F16" s="174" t="str">
        <f t="shared" si="1"/>
        <v>Player4</v>
      </c>
      <c r="G16" s="174" t="str">
        <f t="shared" si="2"/>
        <v>Player24</v>
      </c>
      <c r="H16" s="173"/>
      <c r="I16" s="174" t="str">
        <f>J16&amp;"_"&amp;COUNTIF(J$4:J16,J16)</f>
        <v>_0</v>
      </c>
      <c r="J16" s="185"/>
      <c r="K16" s="173"/>
      <c r="L16" s="174"/>
      <c r="M16" s="173"/>
      <c r="N16" s="114"/>
      <c r="O16" s="67"/>
      <c r="P16" s="67"/>
      <c r="Q16" s="67"/>
      <c r="R16" s="67"/>
      <c r="S16" s="67"/>
      <c r="U16" s="57"/>
      <c r="AB16" s="151"/>
      <c r="AD16" s="67"/>
      <c r="AE16" s="67"/>
      <c r="AF16" s="67"/>
      <c r="AG16" s="67"/>
      <c r="AH16" s="67"/>
      <c r="AJ16" s="57"/>
      <c r="AK16" s="114"/>
      <c r="AL16" s="114"/>
      <c r="AM16" s="114"/>
      <c r="AN16" s="114"/>
      <c r="AO16" s="114"/>
      <c r="AP16" s="114"/>
      <c r="AQ16" s="151"/>
      <c r="AS16" s="67"/>
      <c r="AT16" s="67"/>
      <c r="AU16" s="67"/>
      <c r="AV16" s="67"/>
      <c r="AW16" s="67"/>
      <c r="AY16" s="57"/>
      <c r="AZ16" s="114"/>
      <c r="BA16" s="114"/>
      <c r="BB16" s="114"/>
      <c r="BC16" s="114"/>
      <c r="BD16" s="114"/>
      <c r="BE16" s="114"/>
      <c r="BF16" s="151"/>
      <c r="BH16" s="67"/>
      <c r="BI16" s="67"/>
      <c r="BJ16" s="67"/>
      <c r="BK16" s="67"/>
      <c r="BL16" s="67"/>
      <c r="BM16" s="105"/>
      <c r="BN16" s="57"/>
      <c r="BO16" s="114"/>
      <c r="BP16" s="114"/>
      <c r="BQ16" s="114"/>
      <c r="BR16" s="114"/>
      <c r="BS16" s="114"/>
      <c r="BT16" s="114"/>
      <c r="BU16" s="151"/>
      <c r="BV16" s="114"/>
      <c r="BW16" s="67"/>
      <c r="BX16" s="67"/>
      <c r="BY16" s="67"/>
      <c r="BZ16" s="67"/>
      <c r="CA16" s="67"/>
      <c r="CB16" s="114"/>
      <c r="CC16" s="57"/>
      <c r="CD16" s="114"/>
      <c r="CE16" s="114"/>
      <c r="CF16" s="114"/>
      <c r="CG16" s="114"/>
      <c r="CH16" s="114"/>
      <c r="CI16" s="114"/>
      <c r="CJ16" s="151"/>
      <c r="CK16" s="114"/>
      <c r="CL16" s="67"/>
      <c r="CM16" s="67"/>
      <c r="CN16" s="67"/>
      <c r="CO16" s="67"/>
      <c r="CP16" s="67"/>
      <c r="CQ16" s="114"/>
      <c r="CR16" s="57"/>
      <c r="CS16" s="114"/>
      <c r="CT16" s="114"/>
      <c r="CU16" s="114"/>
      <c r="CV16" s="114"/>
      <c r="CW16" s="114"/>
      <c r="CX16" s="114"/>
      <c r="CY16" s="151"/>
      <c r="CZ16" s="105"/>
      <c r="DA16" s="67"/>
      <c r="DB16" s="67"/>
      <c r="DC16" s="67"/>
      <c r="DD16" s="67"/>
      <c r="DE16" s="67"/>
      <c r="DF16" s="105"/>
      <c r="DG16" s="57"/>
      <c r="DH16" s="114"/>
      <c r="DI16" s="114"/>
      <c r="DJ16" s="114"/>
      <c r="DK16" s="114"/>
      <c r="DL16" s="114"/>
      <c r="DM16" s="114"/>
      <c r="DN16" s="151"/>
      <c r="DO16" s="114"/>
      <c r="DP16" s="67"/>
      <c r="DQ16" s="67"/>
      <c r="DR16" s="67"/>
      <c r="DS16" s="67"/>
      <c r="DT16" s="67"/>
      <c r="DU16" s="114"/>
      <c r="DV16" s="57"/>
      <c r="DW16" s="114"/>
      <c r="DX16" s="114"/>
      <c r="DY16" s="114"/>
      <c r="DZ16" s="114"/>
      <c r="EA16" s="114"/>
      <c r="EB16" s="114"/>
      <c r="EC16" s="151"/>
      <c r="ED16" s="114"/>
      <c r="EE16" s="67"/>
      <c r="EF16" s="67"/>
      <c r="EG16" s="67"/>
      <c r="EH16" s="67"/>
      <c r="EI16" s="67"/>
      <c r="EJ16" s="114"/>
      <c r="EK16" s="57"/>
      <c r="EL16" s="114"/>
      <c r="EM16" s="114"/>
      <c r="EN16" s="114"/>
      <c r="EO16" s="114"/>
      <c r="EP16" s="114"/>
      <c r="EQ16" s="114"/>
      <c r="ER16" s="151"/>
      <c r="ES16" s="105"/>
      <c r="ET16" s="67"/>
      <c r="EU16" s="67"/>
      <c r="EV16" s="67"/>
      <c r="EW16" s="67"/>
      <c r="EX16" s="67"/>
      <c r="EY16" s="105"/>
      <c r="EZ16" s="57"/>
      <c r="FA16" s="114"/>
      <c r="FB16" s="114"/>
      <c r="FC16" s="114"/>
      <c r="FD16" s="114"/>
      <c r="FE16" s="114"/>
      <c r="FF16" s="114"/>
      <c r="FG16" s="151"/>
      <c r="FH16" s="114"/>
      <c r="FI16" s="67"/>
      <c r="FJ16" s="67"/>
      <c r="FK16" s="67"/>
      <c r="FL16" s="67"/>
      <c r="FM16" s="67"/>
      <c r="FN16" s="114"/>
      <c r="FO16" s="57"/>
      <c r="FP16" s="114"/>
      <c r="FQ16" s="114"/>
      <c r="FR16" s="114"/>
      <c r="FS16" s="114"/>
      <c r="FT16" s="114"/>
      <c r="FU16" s="114"/>
      <c r="FV16" s="151"/>
      <c r="FW16" s="114"/>
      <c r="FX16" s="67"/>
      <c r="FY16" s="67"/>
      <c r="FZ16" s="67"/>
      <c r="GA16" s="67"/>
      <c r="GB16" s="67"/>
      <c r="GC16" s="114"/>
      <c r="GD16" s="57"/>
      <c r="GE16" s="114"/>
      <c r="GF16" s="114"/>
      <c r="GG16" s="114"/>
      <c r="GH16" s="114"/>
      <c r="GI16" s="114"/>
      <c r="GJ16" s="114"/>
      <c r="GK16" s="151"/>
      <c r="GL16" s="105"/>
      <c r="GM16" s="67"/>
      <c r="GN16" s="67"/>
      <c r="GO16" s="67"/>
      <c r="GP16" s="67"/>
      <c r="GQ16" s="67"/>
      <c r="GR16" s="105"/>
      <c r="GS16" s="57"/>
      <c r="GT16" s="114"/>
      <c r="GU16" s="114"/>
      <c r="GV16" s="114"/>
      <c r="GW16" s="114"/>
      <c r="GX16" s="114"/>
      <c r="GY16" s="114"/>
      <c r="GZ16" s="151"/>
      <c r="HA16" s="114"/>
      <c r="HB16" s="67"/>
      <c r="HC16" s="67"/>
      <c r="HD16" s="67"/>
      <c r="HE16" s="67"/>
      <c r="HF16" s="67"/>
      <c r="HG16" s="114"/>
      <c r="HH16" s="57"/>
      <c r="HI16" s="114"/>
      <c r="HJ16" s="114"/>
      <c r="HK16" s="114"/>
      <c r="HL16" s="114"/>
      <c r="HM16" s="114"/>
      <c r="HN16" s="114"/>
      <c r="HO16" s="151"/>
      <c r="HP16" s="114"/>
      <c r="HQ16" s="67"/>
      <c r="HR16" s="67"/>
      <c r="HS16" s="67"/>
      <c r="HT16" s="67"/>
      <c r="HU16" s="67"/>
      <c r="HV16" s="114"/>
      <c r="HW16" s="57"/>
      <c r="HX16" s="114"/>
      <c r="HY16" s="114"/>
      <c r="HZ16" s="114"/>
      <c r="IA16" s="114"/>
      <c r="IB16" s="114"/>
      <c r="IC16" s="114"/>
      <c r="ID16" s="151"/>
      <c r="IE16" s="105"/>
      <c r="IF16" s="67"/>
      <c r="IG16" s="67"/>
      <c r="IH16" s="67"/>
      <c r="II16" s="67"/>
      <c r="IJ16" s="67"/>
      <c r="IK16" s="105"/>
      <c r="IL16" s="57"/>
      <c r="IM16" s="114"/>
      <c r="IN16" s="114"/>
      <c r="IO16" s="114"/>
      <c r="IP16" s="114"/>
      <c r="IQ16" s="114"/>
      <c r="IR16" s="114"/>
      <c r="IS16" s="151"/>
      <c r="IT16" s="114"/>
      <c r="IU16" s="67"/>
      <c r="IV16" s="67"/>
      <c r="IW16" s="67"/>
      <c r="IX16" s="67"/>
      <c r="IY16" s="67"/>
      <c r="IZ16" s="114"/>
      <c r="JA16" s="57"/>
      <c r="JB16" s="114"/>
      <c r="JC16" s="114"/>
      <c r="JD16" s="114"/>
      <c r="JE16" s="114"/>
      <c r="JF16" s="114"/>
      <c r="JG16" s="114"/>
      <c r="JH16" s="151"/>
      <c r="JI16" s="114"/>
      <c r="JJ16" s="67"/>
      <c r="JK16" s="67"/>
      <c r="JL16" s="67"/>
      <c r="JM16" s="67"/>
      <c r="JN16" s="67"/>
      <c r="JO16" s="114"/>
      <c r="JP16" s="57"/>
      <c r="JQ16" s="114"/>
      <c r="JR16" s="114"/>
      <c r="JS16" s="114"/>
      <c r="JT16" s="114"/>
      <c r="JU16" s="114"/>
      <c r="JV16" s="114"/>
      <c r="JW16" s="151"/>
      <c r="JX16" s="114"/>
      <c r="JY16" s="67"/>
      <c r="JZ16" s="67"/>
      <c r="KA16" s="67"/>
      <c r="KB16" s="67"/>
      <c r="KC16" s="67"/>
      <c r="KD16" s="114"/>
      <c r="KE16" s="57"/>
      <c r="KF16" s="114"/>
      <c r="KG16" s="114"/>
      <c r="KH16" s="114"/>
      <c r="KI16" s="114"/>
      <c r="KJ16" s="114"/>
      <c r="KK16" s="114"/>
      <c r="KL16" s="151"/>
      <c r="KM16" s="114"/>
      <c r="KN16" s="67"/>
      <c r="KO16" s="67"/>
      <c r="KP16" s="67"/>
      <c r="KQ16" s="67"/>
      <c r="KR16" s="67"/>
      <c r="KS16" s="114"/>
      <c r="KT16" s="57"/>
      <c r="KU16" s="114"/>
      <c r="KV16" s="114"/>
      <c r="KW16" s="114"/>
      <c r="KX16" s="114"/>
      <c r="KY16" s="114"/>
      <c r="KZ16" s="114"/>
      <c r="LA16" s="151"/>
      <c r="LB16" s="114"/>
      <c r="LC16" s="67"/>
      <c r="LD16" s="67"/>
      <c r="LE16" s="67"/>
      <c r="LF16" s="67"/>
      <c r="LG16" s="67"/>
      <c r="LH16" s="114"/>
      <c r="LI16" s="57"/>
      <c r="LJ16" s="114"/>
      <c r="LK16" s="114"/>
      <c r="LL16" s="114"/>
      <c r="LM16" s="114"/>
      <c r="LN16" s="114"/>
      <c r="LO16" s="114"/>
      <c r="LP16" s="151"/>
      <c r="LQ16" s="114"/>
      <c r="LR16" s="67"/>
      <c r="LS16" s="67"/>
      <c r="LT16" s="67"/>
      <c r="LU16" s="67"/>
      <c r="LV16" s="67"/>
      <c r="LW16" s="114"/>
      <c r="LX16" s="57"/>
      <c r="LY16" s="114"/>
      <c r="LZ16" s="114"/>
      <c r="MA16" s="114"/>
      <c r="MB16" s="114"/>
      <c r="MC16" s="114"/>
      <c r="MD16" s="114"/>
      <c r="ME16" s="151"/>
      <c r="MF16" s="114"/>
      <c r="MG16" s="67"/>
      <c r="MH16" s="67"/>
      <c r="MI16" s="67"/>
      <c r="MJ16" s="67"/>
      <c r="MK16" s="67"/>
      <c r="ML16" s="114"/>
      <c r="MM16" s="57"/>
      <c r="MN16" s="114"/>
      <c r="MO16" s="114"/>
      <c r="MP16" s="114"/>
      <c r="MQ16" s="114"/>
      <c r="MR16" s="114"/>
      <c r="MS16" s="114"/>
      <c r="MT16" s="151"/>
    </row>
    <row r="17" spans="2:358" ht="17">
      <c r="B17" s="184">
        <f t="shared" si="74"/>
        <v>44571</v>
      </c>
      <c r="C17" s="183">
        <f t="shared" si="75"/>
        <v>2</v>
      </c>
      <c r="D17" s="183">
        <f t="shared" si="76"/>
        <v>2</v>
      </c>
      <c r="E17" s="183" t="str">
        <f t="shared" si="0"/>
        <v>2_2</v>
      </c>
      <c r="F17" s="174" t="str">
        <f t="shared" si="1"/>
        <v>Player6</v>
      </c>
      <c r="G17" s="174" t="str">
        <f t="shared" si="2"/>
        <v>Player20</v>
      </c>
      <c r="I17" s="174" t="str">
        <f>J17&amp;"_"&amp;COUNTIF(J$4:J17,J17)</f>
        <v>2_1</v>
      </c>
      <c r="J17" s="185">
        <v>2</v>
      </c>
      <c r="K17" s="185" t="s">
        <v>2657</v>
      </c>
      <c r="L17" s="186" t="s">
        <v>1027</v>
      </c>
      <c r="M17" s="185" t="s">
        <v>2677</v>
      </c>
      <c r="T17" s="43"/>
      <c r="U17" s="170" t="str">
        <f>INDEX(Matchups!$F$4:$G$279,MATCH(O19&amp;"_"&amp;P19,Matchups!$E$4:$E$279,0),1)</f>
        <v>Player3</v>
      </c>
      <c r="V17" s="76"/>
      <c r="W17" s="76"/>
      <c r="X17" s="265" t="s">
        <v>1882</v>
      </c>
      <c r="Y17" s="265"/>
      <c r="Z17" s="76"/>
      <c r="AA17" s="76"/>
      <c r="AB17" s="171" t="str">
        <f>INDEX(Matchups!$F$4:$G$279,MATCH(O19&amp;"_"&amp;P19,Matchups!$E$4:$E$279,0),2)</f>
        <v>Player19</v>
      </c>
      <c r="AJ17" s="170" t="str">
        <f>INDEX(Matchups!$F$4:$G$279,MATCH(AD19&amp;"_"&amp;AE19,Matchups!$E$4:$E$279,0),1)</f>
        <v>Player6</v>
      </c>
      <c r="AK17" s="76"/>
      <c r="AL17" s="76"/>
      <c r="AM17" s="265" t="s">
        <v>1882</v>
      </c>
      <c r="AN17" s="265"/>
      <c r="AO17" s="76"/>
      <c r="AP17" s="76"/>
      <c r="AQ17" s="171" t="str">
        <f>INDEX(Matchups!$F$4:$G$279,MATCH(AD19&amp;"_"&amp;AE19,Matchups!$E$4:$E$279,0),2)</f>
        <v>Player20</v>
      </c>
      <c r="AY17" s="170" t="str">
        <f>INDEX(Matchups!$F$4:$G$279,MATCH(AS19&amp;"_"&amp;AT19,Matchups!$E$4:$E$279,0),1)</f>
        <v>Player21</v>
      </c>
      <c r="AZ17" s="76"/>
      <c r="BA17" s="76"/>
      <c r="BB17" s="265" t="s">
        <v>1882</v>
      </c>
      <c r="BC17" s="265"/>
      <c r="BD17" s="76"/>
      <c r="BE17" s="76"/>
      <c r="BF17" s="171" t="str">
        <f>INDEX(Matchups!$F$4:$G$279,MATCH(AS19&amp;"_"&amp;AT19,Matchups!$E$4:$E$279,0),2)</f>
        <v>Player11</v>
      </c>
      <c r="BN17" s="170" t="str">
        <f>INDEX(Matchups!$F$4:$G$279,MATCH(BH19&amp;"_"&amp;BI19,Matchups!$E$4:$E$279,0),1)</f>
        <v>Player10</v>
      </c>
      <c r="BO17" s="76"/>
      <c r="BP17" s="76"/>
      <c r="BQ17" s="265" t="s">
        <v>1882</v>
      </c>
      <c r="BR17" s="265"/>
      <c r="BS17" s="76"/>
      <c r="BT17" s="76"/>
      <c r="BU17" s="171" t="str">
        <f>INDEX(Matchups!$F$4:$G$279,MATCH(BH19&amp;"_"&amp;BI19,Matchups!$E$4:$E$279,0),2)</f>
        <v>Player17</v>
      </c>
      <c r="BV17" s="114"/>
      <c r="CB17" s="114"/>
      <c r="CC17" s="170" t="str">
        <f>INDEX(Matchups!$F$4:$G$279,MATCH(BW19&amp;"_"&amp;BX19,Matchups!$E$4:$E$279,0),1)</f>
        <v>Player8</v>
      </c>
      <c r="CD17" s="76"/>
      <c r="CE17" s="76"/>
      <c r="CF17" s="265" t="s">
        <v>1882</v>
      </c>
      <c r="CG17" s="265"/>
      <c r="CH17" s="76"/>
      <c r="CI17" s="76"/>
      <c r="CJ17" s="171" t="str">
        <f>INDEX(Matchups!$F$4:$G$279,MATCH(BW19&amp;"_"&amp;BX19,Matchups!$E$4:$E$279,0),2)</f>
        <v>Player12</v>
      </c>
      <c r="CK17" s="114"/>
      <c r="CQ17" s="114"/>
      <c r="CR17" s="170" t="str">
        <f>INDEX(Matchups!$F$4:$G$279,MATCH(CL19&amp;"_"&amp;CM19,Matchups!$E$4:$E$279,0),1)</f>
        <v>Player16</v>
      </c>
      <c r="CS17" s="76"/>
      <c r="CT17" s="76"/>
      <c r="CU17" s="265" t="s">
        <v>1882</v>
      </c>
      <c r="CV17" s="265"/>
      <c r="CW17" s="76"/>
      <c r="CX17" s="76"/>
      <c r="CY17" s="171" t="str">
        <f>INDEX(Matchups!$F$4:$G$279,MATCH(CL19&amp;"_"&amp;CM19,Matchups!$E$4:$E$279,0),2)</f>
        <v>Player10</v>
      </c>
      <c r="DG17" s="170" t="str">
        <f>INDEX(Matchups!$F$4:$G$279,MATCH(DA19&amp;"_"&amp;DB19,Matchups!$E$4:$E$279,0),1)</f>
        <v>Player7</v>
      </c>
      <c r="DH17" s="76"/>
      <c r="DI17" s="76"/>
      <c r="DJ17" s="265" t="s">
        <v>1882</v>
      </c>
      <c r="DK17" s="265"/>
      <c r="DL17" s="76"/>
      <c r="DM17" s="76"/>
      <c r="DN17" s="171" t="str">
        <f>INDEX(Matchups!$F$4:$G$279,MATCH(DA19&amp;"_"&amp;DB19,Matchups!$E$4:$E$279,0),2)</f>
        <v>Player5</v>
      </c>
      <c r="DO17" s="114"/>
      <c r="DU17" s="114"/>
      <c r="DV17" s="170" t="str">
        <f>INDEX(Matchups!$F$4:$G$279,MATCH(DP19&amp;"_"&amp;DQ19,Matchups!$E$4:$E$279,0),1)</f>
        <v>Player13</v>
      </c>
      <c r="DW17" s="76"/>
      <c r="DX17" s="76"/>
      <c r="DY17" s="265" t="s">
        <v>1882</v>
      </c>
      <c r="DZ17" s="265"/>
      <c r="EA17" s="76"/>
      <c r="EB17" s="76"/>
      <c r="EC17" s="171" t="str">
        <f>INDEX(Matchups!$F$4:$G$279,MATCH(DP19&amp;"_"&amp;DQ19,Matchups!$E$4:$E$279,0),2)</f>
        <v>Player1</v>
      </c>
      <c r="ED17" s="114"/>
      <c r="EJ17" s="114"/>
      <c r="EK17" s="170" t="str">
        <f>INDEX(Matchups!$F$4:$G$279,MATCH(EE19&amp;"_"&amp;EF19,Matchups!$E$4:$E$279,0),1)</f>
        <v>Player17</v>
      </c>
      <c r="EL17" s="76"/>
      <c r="EM17" s="76"/>
      <c r="EN17" s="265" t="s">
        <v>1882</v>
      </c>
      <c r="EO17" s="265"/>
      <c r="EP17" s="76"/>
      <c r="EQ17" s="76"/>
      <c r="ER17" s="171" t="str">
        <f>INDEX(Matchups!$F$4:$G$279,MATCH(EE19&amp;"_"&amp;EF19,Matchups!$E$4:$E$279,0),2)</f>
        <v>Player15</v>
      </c>
      <c r="EZ17" s="170" t="str">
        <f>INDEX(Matchups!$F$4:$G$279,MATCH(ET19&amp;"_"&amp;EU19,Matchups!$E$4:$E$279,0),1)</f>
        <v>Player11</v>
      </c>
      <c r="FA17" s="76"/>
      <c r="FB17" s="76"/>
      <c r="FC17" s="265" t="s">
        <v>1882</v>
      </c>
      <c r="FD17" s="265"/>
      <c r="FE17" s="76"/>
      <c r="FF17" s="76"/>
      <c r="FG17" s="171" t="str">
        <f>INDEX(Matchups!$F$4:$G$279,MATCH(ET19&amp;"_"&amp;EU19,Matchups!$E$4:$E$279,0),2)</f>
        <v>Player24</v>
      </c>
      <c r="FH17" s="114"/>
      <c r="FN17" s="114"/>
      <c r="FO17" s="170" t="str">
        <f>INDEX(Matchups!$F$4:$G$279,MATCH(FI19&amp;"_"&amp;FJ19,Matchups!$E$4:$E$279,0),1)</f>
        <v>Player5</v>
      </c>
      <c r="FP17" s="76"/>
      <c r="FQ17" s="76"/>
      <c r="FR17" s="265" t="s">
        <v>1882</v>
      </c>
      <c r="FS17" s="265"/>
      <c r="FT17" s="76"/>
      <c r="FU17" s="76"/>
      <c r="FV17" s="171" t="str">
        <f>INDEX(Matchups!$F$4:$G$279,MATCH(FI19&amp;"_"&amp;FJ19,Matchups!$E$4:$E$279,0),2)</f>
        <v>Player2</v>
      </c>
      <c r="FW17" s="114"/>
      <c r="GC17" s="114"/>
      <c r="GD17" s="170" t="str">
        <f>INDEX(Matchups!$F$4:$G$279,MATCH(FX19&amp;"_"&amp;FY19,Matchups!$E$4:$E$279,0),1)</f>
        <v>Player20</v>
      </c>
      <c r="GE17" s="76"/>
      <c r="GF17" s="76"/>
      <c r="GG17" s="265" t="s">
        <v>1882</v>
      </c>
      <c r="GH17" s="265"/>
      <c r="GI17" s="76"/>
      <c r="GJ17" s="76"/>
      <c r="GK17" s="171" t="str">
        <f>INDEX(Matchups!$F$4:$G$279,MATCH(FX19&amp;"_"&amp;FY19,Matchups!$E$4:$E$279,0),2)</f>
        <v>Player8</v>
      </c>
      <c r="GS17" s="170" t="str">
        <f>INDEX(Matchups!$F$4:$G$279,MATCH(GM19&amp;"_"&amp;GN19,Matchups!$E$4:$E$279,0),1)</f>
        <v>Player18</v>
      </c>
      <c r="GT17" s="76"/>
      <c r="GU17" s="76"/>
      <c r="GV17" s="265" t="s">
        <v>1882</v>
      </c>
      <c r="GW17" s="265"/>
      <c r="GX17" s="76"/>
      <c r="GY17" s="76"/>
      <c r="GZ17" s="171" t="str">
        <f>INDEX(Matchups!$F$4:$G$279,MATCH(GM19&amp;"_"&amp;GN19,Matchups!$E$4:$E$279,0),2)</f>
        <v>Player3</v>
      </c>
      <c r="HA17" s="114"/>
      <c r="HG17" s="114"/>
      <c r="HH17" s="170" t="str">
        <f>INDEX(Matchups!$F$4:$G$279,MATCH(HB19&amp;"_"&amp;HC19,Matchups!$E$4:$E$279,0),1)</f>
        <v>Player14</v>
      </c>
      <c r="HI17" s="76"/>
      <c r="HJ17" s="76"/>
      <c r="HK17" s="265" t="s">
        <v>1882</v>
      </c>
      <c r="HL17" s="265"/>
      <c r="HM17" s="76"/>
      <c r="HN17" s="76"/>
      <c r="HO17" s="171" t="str">
        <f>INDEX(Matchups!$F$4:$G$279,MATCH(HB19&amp;"_"&amp;HC19,Matchups!$E$4:$E$279,0),2)</f>
        <v>Player21</v>
      </c>
      <c r="HP17" s="114"/>
      <c r="HV17" s="114"/>
      <c r="HW17" s="170" t="str">
        <f>INDEX(Matchups!$F$4:$G$279,MATCH(HQ19&amp;"_"&amp;HR19,Matchups!$E$4:$E$279,0),1)</f>
        <v>Player23</v>
      </c>
      <c r="HX17" s="76"/>
      <c r="HY17" s="76"/>
      <c r="HZ17" s="265" t="s">
        <v>1882</v>
      </c>
      <c r="IA17" s="265"/>
      <c r="IB17" s="76"/>
      <c r="IC17" s="76"/>
      <c r="ID17" s="171" t="str">
        <f>INDEX(Matchups!$F$4:$G$279,MATCH(HQ19&amp;"_"&amp;HR19,Matchups!$E$4:$E$279,0),2)</f>
        <v>Player16</v>
      </c>
      <c r="IL17" s="170" t="str">
        <f>INDEX(Matchups!$F$4:$G$279,MATCH(IF19&amp;"_"&amp;IG19,Matchups!$E$4:$E$279,0),1)</f>
        <v>Player15</v>
      </c>
      <c r="IM17" s="76"/>
      <c r="IN17" s="76"/>
      <c r="IO17" s="265" t="s">
        <v>1882</v>
      </c>
      <c r="IP17" s="265"/>
      <c r="IQ17" s="76"/>
      <c r="IR17" s="76"/>
      <c r="IS17" s="171" t="str">
        <f>INDEX(Matchups!$F$4:$G$279,MATCH(IF19&amp;"_"&amp;IG19,Matchups!$E$4:$E$279,0),2)</f>
        <v>Player14</v>
      </c>
      <c r="IT17" s="114"/>
      <c r="IZ17" s="114"/>
      <c r="JA17" s="170" t="str">
        <f>INDEX(Matchups!$F$4:$G$279,MATCH(IU19&amp;"_"&amp;IV19,Matchups!$E$4:$E$279,0),1)</f>
        <v>Player9</v>
      </c>
      <c r="JB17" s="76"/>
      <c r="JC17" s="76"/>
      <c r="JD17" s="265" t="s">
        <v>1882</v>
      </c>
      <c r="JE17" s="265"/>
      <c r="JF17" s="76"/>
      <c r="JG17" s="76"/>
      <c r="JH17" s="171" t="str">
        <f>INDEX(Matchups!$F$4:$G$279,MATCH(IU19&amp;"_"&amp;IV19,Matchups!$E$4:$E$279,0),2)</f>
        <v>Player22</v>
      </c>
      <c r="JI17" s="114"/>
      <c r="JO17" s="114"/>
      <c r="JP17" s="170" t="str">
        <f>INDEX(Matchups!$F$4:$G$279,MATCH(JJ19&amp;"_"&amp;JK19,Matchups!$E$4:$E$279,0),1)</f>
        <v>Player2</v>
      </c>
      <c r="JQ17" s="76"/>
      <c r="JR17" s="76"/>
      <c r="JS17" s="265" t="s">
        <v>1882</v>
      </c>
      <c r="JT17" s="265"/>
      <c r="JU17" s="76"/>
      <c r="JV17" s="76"/>
      <c r="JW17" s="171" t="str">
        <f>INDEX(Matchups!$F$4:$G$279,MATCH(JJ19&amp;"_"&amp;JK19,Matchups!$E$4:$E$279,0),2)</f>
        <v>Player18</v>
      </c>
      <c r="KE17" s="170" t="str">
        <f>INDEX(Matchups!$F$4:$G$279,MATCH(JY19&amp;"_"&amp;JZ19,Matchups!$E$4:$E$279,0),1)</f>
        <v>Player12</v>
      </c>
      <c r="KF17" s="76"/>
      <c r="KG17" s="76"/>
      <c r="KH17" s="265" t="s">
        <v>1882</v>
      </c>
      <c r="KI17" s="265"/>
      <c r="KJ17" s="76"/>
      <c r="KK17" s="76"/>
      <c r="KL17" s="171" t="str">
        <f>INDEX(Matchups!$F$4:$G$279,MATCH(JY19&amp;"_"&amp;JZ19,Matchups!$E$4:$E$279,0),2)</f>
        <v>Player23</v>
      </c>
      <c r="KT17" s="170" t="str">
        <f>INDEX(Matchups!$F$4:$G$279,MATCH(KN19&amp;"_"&amp;KO19,Matchups!$E$4:$E$279,0),1)</f>
        <v>Player19</v>
      </c>
      <c r="KU17" s="76"/>
      <c r="KV17" s="76"/>
      <c r="KW17" s="265" t="s">
        <v>1882</v>
      </c>
      <c r="KX17" s="265"/>
      <c r="KY17" s="76"/>
      <c r="KZ17" s="76"/>
      <c r="LA17" s="171" t="str">
        <f>INDEX(Matchups!$F$4:$G$279,MATCH(KN19&amp;"_"&amp;KO19,Matchups!$E$4:$E$279,0),2)</f>
        <v>Player9</v>
      </c>
      <c r="LI17" s="170" t="str">
        <f>INDEX(Matchups!$F$4:$G$279,MATCH(LC19&amp;"_"&amp;LD19,Matchups!$E$4:$E$279,0),1)</f>
        <v>Player19</v>
      </c>
      <c r="LJ17" s="76"/>
      <c r="LK17" s="76"/>
      <c r="LL17" s="265" t="s">
        <v>1882</v>
      </c>
      <c r="LM17" s="265"/>
      <c r="LN17" s="76"/>
      <c r="LO17" s="76"/>
      <c r="LP17" s="171" t="str">
        <f>INDEX(Matchups!$F$4:$G$279,MATCH(LC19&amp;"_"&amp;LD19,Matchups!$E$4:$E$279,0),2)</f>
        <v>Player16</v>
      </c>
      <c r="LX17" s="170" t="str">
        <f>INDEX(Matchups!$F$4:$G$279,MATCH(LR19&amp;"_"&amp;LS19,Matchups!$E$4:$E$279,0),1)</f>
        <v>Player1</v>
      </c>
      <c r="LY17" s="76"/>
      <c r="LZ17" s="76"/>
      <c r="MA17" s="265" t="s">
        <v>1882</v>
      </c>
      <c r="MB17" s="265"/>
      <c r="MC17" s="76"/>
      <c r="MD17" s="76"/>
      <c r="ME17" s="171" t="str">
        <f>INDEX(Matchups!$F$4:$G$279,MATCH(LR19&amp;"_"&amp;LS19,Matchups!$E$4:$E$279,0),2)</f>
        <v>Player7</v>
      </c>
      <c r="MM17" s="170" t="str">
        <f>INDEX(Matchups!$F$4:$G$279,MATCH(MG19&amp;"_"&amp;MH19,Matchups!$E$4:$E$279,0),1)</f>
        <v>Player22</v>
      </c>
      <c r="MN17" s="76"/>
      <c r="MO17" s="76"/>
      <c r="MP17" s="265" t="s">
        <v>1882</v>
      </c>
      <c r="MQ17" s="265"/>
      <c r="MR17" s="76"/>
      <c r="MS17" s="76"/>
      <c r="MT17" s="171" t="str">
        <f>INDEX(Matchups!$F$4:$G$279,MATCH(MG19&amp;"_"&amp;MH19,Matchups!$E$4:$E$279,0),2)</f>
        <v>Player6</v>
      </c>
    </row>
    <row r="18" spans="2:358" ht="17">
      <c r="B18" s="184">
        <f t="shared" si="74"/>
        <v>44571</v>
      </c>
      <c r="C18" s="183">
        <f t="shared" si="75"/>
        <v>2</v>
      </c>
      <c r="D18" s="183">
        <f t="shared" si="76"/>
        <v>3</v>
      </c>
      <c r="E18" s="183" t="str">
        <f t="shared" si="0"/>
        <v>2_3</v>
      </c>
      <c r="F18" s="174" t="str">
        <f t="shared" si="1"/>
        <v>Player11</v>
      </c>
      <c r="G18" s="174" t="str">
        <f t="shared" si="2"/>
        <v>Player13</v>
      </c>
      <c r="I18" s="174" t="str">
        <f>J18&amp;"_"&amp;COUNTIF(J$4:J18,J18)</f>
        <v>2_2</v>
      </c>
      <c r="J18" s="185">
        <v>2</v>
      </c>
      <c r="K18" s="185" t="s">
        <v>2659</v>
      </c>
      <c r="L18" s="186" t="s">
        <v>1027</v>
      </c>
      <c r="M18" s="185" t="s">
        <v>2673</v>
      </c>
      <c r="O18" s="69" t="s">
        <v>1874</v>
      </c>
      <c r="P18" s="69" t="s">
        <v>1824</v>
      </c>
      <c r="Q18" s="69" t="s">
        <v>829</v>
      </c>
      <c r="R18" s="69" t="s">
        <v>1879</v>
      </c>
      <c r="S18" s="69" t="s">
        <v>1880</v>
      </c>
      <c r="T18" s="43"/>
      <c r="U18" s="159" t="s">
        <v>1016</v>
      </c>
      <c r="V18" s="78" t="s">
        <v>1885</v>
      </c>
      <c r="W18" s="78" t="s">
        <v>1884</v>
      </c>
      <c r="X18" s="78" t="s">
        <v>1862</v>
      </c>
      <c r="Y18" s="78" t="s">
        <v>1862</v>
      </c>
      <c r="Z18" s="78" t="s">
        <v>1884</v>
      </c>
      <c r="AA18" s="78" t="s">
        <v>1885</v>
      </c>
      <c r="AB18" s="101" t="s">
        <v>1016</v>
      </c>
      <c r="AD18" s="69" t="s">
        <v>1874</v>
      </c>
      <c r="AE18" s="69" t="s">
        <v>1824</v>
      </c>
      <c r="AF18" s="69" t="s">
        <v>829</v>
      </c>
      <c r="AG18" s="69" t="s">
        <v>1879</v>
      </c>
      <c r="AH18" s="69" t="s">
        <v>1880</v>
      </c>
      <c r="AJ18" s="159" t="s">
        <v>1016</v>
      </c>
      <c r="AK18" s="78" t="s">
        <v>1885</v>
      </c>
      <c r="AL18" s="78" t="s">
        <v>1884</v>
      </c>
      <c r="AM18" s="78" t="s">
        <v>1862</v>
      </c>
      <c r="AN18" s="78" t="s">
        <v>1862</v>
      </c>
      <c r="AO18" s="78" t="s">
        <v>1884</v>
      </c>
      <c r="AP18" s="78" t="s">
        <v>1885</v>
      </c>
      <c r="AQ18" s="101" t="s">
        <v>1016</v>
      </c>
      <c r="AS18" s="69" t="s">
        <v>1874</v>
      </c>
      <c r="AT18" s="69" t="s">
        <v>1824</v>
      </c>
      <c r="AU18" s="69" t="s">
        <v>829</v>
      </c>
      <c r="AV18" s="69" t="s">
        <v>1879</v>
      </c>
      <c r="AW18" s="69" t="s">
        <v>1880</v>
      </c>
      <c r="AY18" s="159" t="s">
        <v>1016</v>
      </c>
      <c r="AZ18" s="78" t="s">
        <v>1885</v>
      </c>
      <c r="BA18" s="78" t="s">
        <v>1884</v>
      </c>
      <c r="BB18" s="78" t="s">
        <v>1862</v>
      </c>
      <c r="BC18" s="78" t="s">
        <v>1862</v>
      </c>
      <c r="BD18" s="78" t="s">
        <v>1884</v>
      </c>
      <c r="BE18" s="78" t="s">
        <v>1885</v>
      </c>
      <c r="BF18" s="101" t="s">
        <v>1016</v>
      </c>
      <c r="BH18" s="69" t="s">
        <v>1874</v>
      </c>
      <c r="BI18" s="69" t="s">
        <v>1824</v>
      </c>
      <c r="BJ18" s="69" t="s">
        <v>829</v>
      </c>
      <c r="BK18" s="69" t="s">
        <v>1879</v>
      </c>
      <c r="BL18" s="69" t="s">
        <v>1880</v>
      </c>
      <c r="BN18" s="159" t="s">
        <v>1016</v>
      </c>
      <c r="BO18" s="78" t="s">
        <v>1885</v>
      </c>
      <c r="BP18" s="78" t="s">
        <v>1884</v>
      </c>
      <c r="BQ18" s="78" t="s">
        <v>1862</v>
      </c>
      <c r="BR18" s="78" t="s">
        <v>1862</v>
      </c>
      <c r="BS18" s="78" t="s">
        <v>1884</v>
      </c>
      <c r="BT18" s="78" t="s">
        <v>1885</v>
      </c>
      <c r="BU18" s="101" t="s">
        <v>1016</v>
      </c>
      <c r="BV18" s="114"/>
      <c r="BW18" s="69" t="s">
        <v>1874</v>
      </c>
      <c r="BX18" s="69" t="s">
        <v>1824</v>
      </c>
      <c r="BY18" s="69" t="s">
        <v>829</v>
      </c>
      <c r="BZ18" s="69" t="s">
        <v>1879</v>
      </c>
      <c r="CA18" s="69" t="s">
        <v>1880</v>
      </c>
      <c r="CB18" s="114"/>
      <c r="CC18" s="159" t="s">
        <v>1016</v>
      </c>
      <c r="CD18" s="78" t="s">
        <v>1885</v>
      </c>
      <c r="CE18" s="78" t="s">
        <v>1884</v>
      </c>
      <c r="CF18" s="78" t="s">
        <v>1862</v>
      </c>
      <c r="CG18" s="78" t="s">
        <v>1862</v>
      </c>
      <c r="CH18" s="78" t="s">
        <v>1884</v>
      </c>
      <c r="CI18" s="78" t="s">
        <v>1885</v>
      </c>
      <c r="CJ18" s="101" t="s">
        <v>1016</v>
      </c>
      <c r="CK18" s="114"/>
      <c r="CL18" s="69" t="s">
        <v>1874</v>
      </c>
      <c r="CM18" s="69" t="s">
        <v>1824</v>
      </c>
      <c r="CN18" s="69" t="s">
        <v>829</v>
      </c>
      <c r="CO18" s="69" t="s">
        <v>1879</v>
      </c>
      <c r="CP18" s="69" t="s">
        <v>1880</v>
      </c>
      <c r="CQ18" s="114"/>
      <c r="CR18" s="159" t="s">
        <v>1016</v>
      </c>
      <c r="CS18" s="78" t="s">
        <v>1885</v>
      </c>
      <c r="CT18" s="78" t="s">
        <v>1884</v>
      </c>
      <c r="CU18" s="78" t="s">
        <v>1862</v>
      </c>
      <c r="CV18" s="78" t="s">
        <v>1862</v>
      </c>
      <c r="CW18" s="78" t="s">
        <v>1884</v>
      </c>
      <c r="CX18" s="78" t="s">
        <v>1885</v>
      </c>
      <c r="CY18" s="101" t="s">
        <v>1016</v>
      </c>
      <c r="DA18" s="69" t="s">
        <v>1874</v>
      </c>
      <c r="DB18" s="69" t="s">
        <v>1824</v>
      </c>
      <c r="DC18" s="69" t="s">
        <v>829</v>
      </c>
      <c r="DD18" s="69" t="s">
        <v>1879</v>
      </c>
      <c r="DE18" s="69" t="s">
        <v>1880</v>
      </c>
      <c r="DG18" s="159" t="s">
        <v>1016</v>
      </c>
      <c r="DH18" s="78" t="s">
        <v>1885</v>
      </c>
      <c r="DI18" s="78" t="s">
        <v>1884</v>
      </c>
      <c r="DJ18" s="78" t="s">
        <v>1862</v>
      </c>
      <c r="DK18" s="78" t="s">
        <v>1862</v>
      </c>
      <c r="DL18" s="78" t="s">
        <v>1884</v>
      </c>
      <c r="DM18" s="78" t="s">
        <v>1885</v>
      </c>
      <c r="DN18" s="101" t="s">
        <v>1016</v>
      </c>
      <c r="DO18" s="114"/>
      <c r="DP18" s="69" t="s">
        <v>1874</v>
      </c>
      <c r="DQ18" s="69" t="s">
        <v>1824</v>
      </c>
      <c r="DR18" s="69" t="s">
        <v>829</v>
      </c>
      <c r="DS18" s="69" t="s">
        <v>1879</v>
      </c>
      <c r="DT18" s="69" t="s">
        <v>1880</v>
      </c>
      <c r="DU18" s="114"/>
      <c r="DV18" s="159" t="s">
        <v>1016</v>
      </c>
      <c r="DW18" s="78" t="s">
        <v>1885</v>
      </c>
      <c r="DX18" s="78" t="s">
        <v>1884</v>
      </c>
      <c r="DY18" s="78" t="s">
        <v>1862</v>
      </c>
      <c r="DZ18" s="78" t="s">
        <v>1862</v>
      </c>
      <c r="EA18" s="78" t="s">
        <v>1884</v>
      </c>
      <c r="EB18" s="78" t="s">
        <v>1885</v>
      </c>
      <c r="EC18" s="101" t="s">
        <v>1016</v>
      </c>
      <c r="ED18" s="114"/>
      <c r="EE18" s="69" t="s">
        <v>1874</v>
      </c>
      <c r="EF18" s="69" t="s">
        <v>1824</v>
      </c>
      <c r="EG18" s="69" t="s">
        <v>829</v>
      </c>
      <c r="EH18" s="69" t="s">
        <v>1879</v>
      </c>
      <c r="EI18" s="69" t="s">
        <v>1880</v>
      </c>
      <c r="EJ18" s="114"/>
      <c r="EK18" s="159" t="s">
        <v>1016</v>
      </c>
      <c r="EL18" s="78" t="s">
        <v>1885</v>
      </c>
      <c r="EM18" s="78" t="s">
        <v>1884</v>
      </c>
      <c r="EN18" s="78" t="s">
        <v>1862</v>
      </c>
      <c r="EO18" s="78" t="s">
        <v>1862</v>
      </c>
      <c r="EP18" s="78" t="s">
        <v>1884</v>
      </c>
      <c r="EQ18" s="78" t="s">
        <v>1885</v>
      </c>
      <c r="ER18" s="101" t="s">
        <v>1016</v>
      </c>
      <c r="ET18" s="69" t="s">
        <v>1874</v>
      </c>
      <c r="EU18" s="69" t="s">
        <v>1824</v>
      </c>
      <c r="EV18" s="69" t="s">
        <v>829</v>
      </c>
      <c r="EW18" s="69" t="s">
        <v>1879</v>
      </c>
      <c r="EX18" s="69" t="s">
        <v>1880</v>
      </c>
      <c r="EZ18" s="159" t="s">
        <v>1016</v>
      </c>
      <c r="FA18" s="78" t="s">
        <v>1885</v>
      </c>
      <c r="FB18" s="78" t="s">
        <v>1884</v>
      </c>
      <c r="FC18" s="78" t="s">
        <v>1862</v>
      </c>
      <c r="FD18" s="78" t="s">
        <v>1862</v>
      </c>
      <c r="FE18" s="78" t="s">
        <v>1884</v>
      </c>
      <c r="FF18" s="78" t="s">
        <v>1885</v>
      </c>
      <c r="FG18" s="101" t="s">
        <v>1016</v>
      </c>
      <c r="FH18" s="114"/>
      <c r="FI18" s="69" t="s">
        <v>1874</v>
      </c>
      <c r="FJ18" s="69" t="s">
        <v>1824</v>
      </c>
      <c r="FK18" s="69" t="s">
        <v>829</v>
      </c>
      <c r="FL18" s="69" t="s">
        <v>1879</v>
      </c>
      <c r="FM18" s="69" t="s">
        <v>1880</v>
      </c>
      <c r="FN18" s="114"/>
      <c r="FO18" s="159" t="s">
        <v>1016</v>
      </c>
      <c r="FP18" s="78" t="s">
        <v>1885</v>
      </c>
      <c r="FQ18" s="78" t="s">
        <v>1884</v>
      </c>
      <c r="FR18" s="78" t="s">
        <v>1862</v>
      </c>
      <c r="FS18" s="78" t="s">
        <v>1862</v>
      </c>
      <c r="FT18" s="78" t="s">
        <v>1884</v>
      </c>
      <c r="FU18" s="78" t="s">
        <v>1885</v>
      </c>
      <c r="FV18" s="101" t="s">
        <v>1016</v>
      </c>
      <c r="FW18" s="114"/>
      <c r="FX18" s="69" t="s">
        <v>1874</v>
      </c>
      <c r="FY18" s="69" t="s">
        <v>1824</v>
      </c>
      <c r="FZ18" s="69" t="s">
        <v>829</v>
      </c>
      <c r="GA18" s="69" t="s">
        <v>1879</v>
      </c>
      <c r="GB18" s="69" t="s">
        <v>1880</v>
      </c>
      <c r="GC18" s="114"/>
      <c r="GD18" s="159" t="s">
        <v>1016</v>
      </c>
      <c r="GE18" s="78" t="s">
        <v>1885</v>
      </c>
      <c r="GF18" s="78" t="s">
        <v>1884</v>
      </c>
      <c r="GG18" s="78" t="s">
        <v>1862</v>
      </c>
      <c r="GH18" s="78" t="s">
        <v>1862</v>
      </c>
      <c r="GI18" s="78" t="s">
        <v>1884</v>
      </c>
      <c r="GJ18" s="78" t="s">
        <v>1885</v>
      </c>
      <c r="GK18" s="101" t="s">
        <v>1016</v>
      </c>
      <c r="GM18" s="69" t="s">
        <v>1874</v>
      </c>
      <c r="GN18" s="69" t="s">
        <v>1824</v>
      </c>
      <c r="GO18" s="69" t="s">
        <v>829</v>
      </c>
      <c r="GP18" s="69" t="s">
        <v>1879</v>
      </c>
      <c r="GQ18" s="69" t="s">
        <v>1880</v>
      </c>
      <c r="GS18" s="159" t="s">
        <v>1016</v>
      </c>
      <c r="GT18" s="78" t="s">
        <v>1885</v>
      </c>
      <c r="GU18" s="78" t="s">
        <v>1884</v>
      </c>
      <c r="GV18" s="78" t="s">
        <v>1862</v>
      </c>
      <c r="GW18" s="78" t="s">
        <v>1862</v>
      </c>
      <c r="GX18" s="78" t="s">
        <v>1884</v>
      </c>
      <c r="GY18" s="78" t="s">
        <v>1885</v>
      </c>
      <c r="GZ18" s="101" t="s">
        <v>1016</v>
      </c>
      <c r="HA18" s="114"/>
      <c r="HB18" s="69" t="s">
        <v>1874</v>
      </c>
      <c r="HC18" s="69" t="s">
        <v>1824</v>
      </c>
      <c r="HD18" s="69" t="s">
        <v>829</v>
      </c>
      <c r="HE18" s="69" t="s">
        <v>1879</v>
      </c>
      <c r="HF18" s="69" t="s">
        <v>1880</v>
      </c>
      <c r="HG18" s="114"/>
      <c r="HH18" s="159" t="s">
        <v>1016</v>
      </c>
      <c r="HI18" s="78" t="s">
        <v>1885</v>
      </c>
      <c r="HJ18" s="78" t="s">
        <v>1884</v>
      </c>
      <c r="HK18" s="78" t="s">
        <v>1862</v>
      </c>
      <c r="HL18" s="78" t="s">
        <v>1862</v>
      </c>
      <c r="HM18" s="78" t="s">
        <v>1884</v>
      </c>
      <c r="HN18" s="78" t="s">
        <v>1885</v>
      </c>
      <c r="HO18" s="101" t="s">
        <v>1016</v>
      </c>
      <c r="HP18" s="114"/>
      <c r="HQ18" s="69" t="s">
        <v>1874</v>
      </c>
      <c r="HR18" s="69" t="s">
        <v>1824</v>
      </c>
      <c r="HS18" s="69" t="s">
        <v>829</v>
      </c>
      <c r="HT18" s="69" t="s">
        <v>1879</v>
      </c>
      <c r="HU18" s="69" t="s">
        <v>1880</v>
      </c>
      <c r="HV18" s="114"/>
      <c r="HW18" s="159" t="s">
        <v>1016</v>
      </c>
      <c r="HX18" s="78" t="s">
        <v>1885</v>
      </c>
      <c r="HY18" s="78" t="s">
        <v>1884</v>
      </c>
      <c r="HZ18" s="78" t="s">
        <v>1862</v>
      </c>
      <c r="IA18" s="78" t="s">
        <v>1862</v>
      </c>
      <c r="IB18" s="78" t="s">
        <v>1884</v>
      </c>
      <c r="IC18" s="78" t="s">
        <v>1885</v>
      </c>
      <c r="ID18" s="101" t="s">
        <v>1016</v>
      </c>
      <c r="IF18" s="69" t="s">
        <v>1874</v>
      </c>
      <c r="IG18" s="69" t="s">
        <v>1824</v>
      </c>
      <c r="IH18" s="69" t="s">
        <v>829</v>
      </c>
      <c r="II18" s="69" t="s">
        <v>1879</v>
      </c>
      <c r="IJ18" s="69" t="s">
        <v>1880</v>
      </c>
      <c r="IL18" s="159" t="s">
        <v>1016</v>
      </c>
      <c r="IM18" s="78" t="s">
        <v>1885</v>
      </c>
      <c r="IN18" s="78" t="s">
        <v>1884</v>
      </c>
      <c r="IO18" s="78" t="s">
        <v>1862</v>
      </c>
      <c r="IP18" s="78" t="s">
        <v>1862</v>
      </c>
      <c r="IQ18" s="78" t="s">
        <v>1884</v>
      </c>
      <c r="IR18" s="78" t="s">
        <v>1885</v>
      </c>
      <c r="IS18" s="101" t="s">
        <v>1016</v>
      </c>
      <c r="IT18" s="114"/>
      <c r="IU18" s="69" t="s">
        <v>1874</v>
      </c>
      <c r="IV18" s="69" t="s">
        <v>1824</v>
      </c>
      <c r="IW18" s="69" t="s">
        <v>829</v>
      </c>
      <c r="IX18" s="69" t="s">
        <v>1879</v>
      </c>
      <c r="IY18" s="69" t="s">
        <v>1880</v>
      </c>
      <c r="IZ18" s="114"/>
      <c r="JA18" s="159" t="s">
        <v>1016</v>
      </c>
      <c r="JB18" s="78" t="s">
        <v>1885</v>
      </c>
      <c r="JC18" s="78" t="s">
        <v>1884</v>
      </c>
      <c r="JD18" s="78" t="s">
        <v>1862</v>
      </c>
      <c r="JE18" s="78" t="s">
        <v>1862</v>
      </c>
      <c r="JF18" s="78" t="s">
        <v>1884</v>
      </c>
      <c r="JG18" s="78" t="s">
        <v>1885</v>
      </c>
      <c r="JH18" s="101" t="s">
        <v>1016</v>
      </c>
      <c r="JI18" s="114"/>
      <c r="JJ18" s="69" t="s">
        <v>1874</v>
      </c>
      <c r="JK18" s="69" t="s">
        <v>1824</v>
      </c>
      <c r="JL18" s="69" t="s">
        <v>829</v>
      </c>
      <c r="JM18" s="69" t="s">
        <v>1879</v>
      </c>
      <c r="JN18" s="69" t="s">
        <v>1880</v>
      </c>
      <c r="JO18" s="114"/>
      <c r="JP18" s="159" t="s">
        <v>1016</v>
      </c>
      <c r="JQ18" s="78" t="s">
        <v>1885</v>
      </c>
      <c r="JR18" s="78" t="s">
        <v>1884</v>
      </c>
      <c r="JS18" s="78" t="s">
        <v>1862</v>
      </c>
      <c r="JT18" s="78" t="s">
        <v>1862</v>
      </c>
      <c r="JU18" s="78" t="s">
        <v>1884</v>
      </c>
      <c r="JV18" s="78" t="s">
        <v>1885</v>
      </c>
      <c r="JW18" s="101" t="s">
        <v>1016</v>
      </c>
      <c r="JY18" s="69" t="s">
        <v>1874</v>
      </c>
      <c r="JZ18" s="69" t="s">
        <v>1824</v>
      </c>
      <c r="KA18" s="69" t="s">
        <v>829</v>
      </c>
      <c r="KB18" s="69" t="s">
        <v>1879</v>
      </c>
      <c r="KC18" s="69" t="s">
        <v>1880</v>
      </c>
      <c r="KE18" s="159" t="s">
        <v>1016</v>
      </c>
      <c r="KF18" s="78" t="s">
        <v>1885</v>
      </c>
      <c r="KG18" s="78" t="s">
        <v>1884</v>
      </c>
      <c r="KH18" s="78" t="s">
        <v>1862</v>
      </c>
      <c r="KI18" s="78" t="s">
        <v>1862</v>
      </c>
      <c r="KJ18" s="78" t="s">
        <v>1884</v>
      </c>
      <c r="KK18" s="78" t="s">
        <v>1885</v>
      </c>
      <c r="KL18" s="101" t="s">
        <v>1016</v>
      </c>
      <c r="KN18" s="69" t="s">
        <v>1874</v>
      </c>
      <c r="KO18" s="69" t="s">
        <v>1824</v>
      </c>
      <c r="KP18" s="69" t="s">
        <v>829</v>
      </c>
      <c r="KQ18" s="69" t="s">
        <v>1879</v>
      </c>
      <c r="KR18" s="69" t="s">
        <v>1880</v>
      </c>
      <c r="KT18" s="159" t="s">
        <v>1016</v>
      </c>
      <c r="KU18" s="78" t="s">
        <v>1885</v>
      </c>
      <c r="KV18" s="78" t="s">
        <v>1884</v>
      </c>
      <c r="KW18" s="78" t="s">
        <v>1862</v>
      </c>
      <c r="KX18" s="78" t="s">
        <v>1862</v>
      </c>
      <c r="KY18" s="78" t="s">
        <v>1884</v>
      </c>
      <c r="KZ18" s="78" t="s">
        <v>1885</v>
      </c>
      <c r="LA18" s="101" t="s">
        <v>1016</v>
      </c>
      <c r="LC18" s="69" t="s">
        <v>1874</v>
      </c>
      <c r="LD18" s="69" t="s">
        <v>1824</v>
      </c>
      <c r="LE18" s="69" t="s">
        <v>829</v>
      </c>
      <c r="LF18" s="69" t="s">
        <v>1879</v>
      </c>
      <c r="LG18" s="69" t="s">
        <v>1880</v>
      </c>
      <c r="LI18" s="159" t="s">
        <v>1016</v>
      </c>
      <c r="LJ18" s="78" t="s">
        <v>1885</v>
      </c>
      <c r="LK18" s="78" t="s">
        <v>1884</v>
      </c>
      <c r="LL18" s="78" t="s">
        <v>1862</v>
      </c>
      <c r="LM18" s="78" t="s">
        <v>1862</v>
      </c>
      <c r="LN18" s="78" t="s">
        <v>1884</v>
      </c>
      <c r="LO18" s="78" t="s">
        <v>1885</v>
      </c>
      <c r="LP18" s="101" t="s">
        <v>1016</v>
      </c>
      <c r="LR18" s="69" t="s">
        <v>1874</v>
      </c>
      <c r="LS18" s="69" t="s">
        <v>1824</v>
      </c>
      <c r="LT18" s="69" t="s">
        <v>829</v>
      </c>
      <c r="LU18" s="69" t="s">
        <v>1879</v>
      </c>
      <c r="LV18" s="69" t="s">
        <v>1880</v>
      </c>
      <c r="LX18" s="159" t="s">
        <v>1016</v>
      </c>
      <c r="LY18" s="78" t="s">
        <v>1885</v>
      </c>
      <c r="LZ18" s="78" t="s">
        <v>1884</v>
      </c>
      <c r="MA18" s="78" t="s">
        <v>1862</v>
      </c>
      <c r="MB18" s="78" t="s">
        <v>1862</v>
      </c>
      <c r="MC18" s="78" t="s">
        <v>1884</v>
      </c>
      <c r="MD18" s="78" t="s">
        <v>1885</v>
      </c>
      <c r="ME18" s="101" t="s">
        <v>1016</v>
      </c>
      <c r="MG18" s="69" t="s">
        <v>1874</v>
      </c>
      <c r="MH18" s="69" t="s">
        <v>1824</v>
      </c>
      <c r="MI18" s="69" t="s">
        <v>829</v>
      </c>
      <c r="MJ18" s="69" t="s">
        <v>1879</v>
      </c>
      <c r="MK18" s="69" t="s">
        <v>1880</v>
      </c>
      <c r="MM18" s="159" t="s">
        <v>1016</v>
      </c>
      <c r="MN18" s="78" t="s">
        <v>1885</v>
      </c>
      <c r="MO18" s="78" t="s">
        <v>1884</v>
      </c>
      <c r="MP18" s="78" t="s">
        <v>1862</v>
      </c>
      <c r="MQ18" s="78" t="s">
        <v>1862</v>
      </c>
      <c r="MR18" s="78" t="s">
        <v>1884</v>
      </c>
      <c r="MS18" s="78" t="s">
        <v>1885</v>
      </c>
      <c r="MT18" s="101" t="s">
        <v>1016</v>
      </c>
    </row>
    <row r="19" spans="2:358" ht="17">
      <c r="B19" s="184">
        <f t="shared" si="74"/>
        <v>44571</v>
      </c>
      <c r="C19" s="183">
        <f t="shared" si="75"/>
        <v>2</v>
      </c>
      <c r="D19" s="183">
        <f t="shared" si="76"/>
        <v>4</v>
      </c>
      <c r="E19" s="183" t="str">
        <f t="shared" si="0"/>
        <v>2_4</v>
      </c>
      <c r="F19" s="174" t="str">
        <f t="shared" si="1"/>
        <v>Player22</v>
      </c>
      <c r="G19" s="174" t="str">
        <f t="shared" si="2"/>
        <v>Player8</v>
      </c>
      <c r="I19" s="174" t="str">
        <f>J19&amp;"_"&amp;COUNTIF(J$4:J19,J19)</f>
        <v>2_3</v>
      </c>
      <c r="J19" s="185">
        <v>2</v>
      </c>
      <c r="K19" s="185" t="s">
        <v>2664</v>
      </c>
      <c r="L19" s="186" t="s">
        <v>1027</v>
      </c>
      <c r="M19" s="185" t="s">
        <v>2666</v>
      </c>
      <c r="O19" s="106">
        <f t="shared" ref="O19:O25" si="77">O6</f>
        <v>1</v>
      </c>
      <c r="P19" s="106">
        <f t="shared" ref="P19:P26" si="78">P6+1</f>
        <v>2</v>
      </c>
      <c r="Q19" s="106">
        <v>1</v>
      </c>
      <c r="R19" s="107" t="str">
        <f>INDEX(Matchups!$F$4:$G$279,MATCH(O19&amp;"_"&amp;P19,Matchups!$E$4:$E$279,0),1)</f>
        <v>Player3</v>
      </c>
      <c r="S19" s="107" t="str">
        <f>INDEX(Matchups!$F$4:$G$279,MATCH(O19&amp;"_"&amp;P19,Matchups!$E$4:$E$279,0),2)</f>
        <v>Player19</v>
      </c>
      <c r="T19" s="43"/>
      <c r="U19" s="160" t="str">
        <f>INDEX(Draft!$AZ$3:$AZ$170,MATCH(R19&amp;Q19,Draft!$BA$3:$BA$170,0),1)</f>
        <v>Bitcoin</v>
      </c>
      <c r="V19" s="161">
        <f>INDEX(Upload_Download!$I$4:$I$1004,MATCH(U19&amp;V$3,Upload_Download!$O$4:$O$1004,0),1)</f>
        <v>42412.43359375</v>
      </c>
      <c r="W19" s="161">
        <f>INDEX(Upload_Download!$I$4:$I$1004,MATCH(U19&amp;W$3,Upload_Download!$O$4:$O$1004,0),1)</f>
        <v>42197.515625</v>
      </c>
      <c r="X19" s="162">
        <f>100*(W19/V19-1)</f>
        <v>-0.50673340466289574</v>
      </c>
      <c r="Y19" s="162">
        <f>100*(Z19/AA19-1)</f>
        <v>-1.4599769598128587</v>
      </c>
      <c r="Z19" s="161">
        <f>INDEX(Upload_Download!$I$4:$I$1004,MATCH(AB19&amp;Z$3,Upload_Download!$O$4:$O$1004,0),1)</f>
        <v>224.69000244140619</v>
      </c>
      <c r="AA19" s="161">
        <f>INDEX(Upload_Download!$I$4:$I$1004,MATCH(AB19&amp;AA$3,Upload_Download!$O$4:$O$1004,0),1)</f>
        <v>228.01902770996091</v>
      </c>
      <c r="AB19" s="163" t="str">
        <f>INDEX(Draft!$AZ$3:$AZ$170,MATCH(S19&amp;Q19,Draft!$BA$3:$BA$170,0),1)</f>
        <v>Visa</v>
      </c>
      <c r="AD19" s="106">
        <f t="shared" ref="AD19:AD25" si="79">AD6</f>
        <v>2</v>
      </c>
      <c r="AE19" s="106">
        <f t="shared" ref="AE19:AE26" si="80">AE6+1</f>
        <v>2</v>
      </c>
      <c r="AF19" s="106">
        <v>1</v>
      </c>
      <c r="AG19" s="107" t="str">
        <f>INDEX(Matchups!$F$4:$G$279,MATCH(AD19&amp;"_"&amp;AE19,Matchups!$E$4:$E$279,0),1)</f>
        <v>Player6</v>
      </c>
      <c r="AH19" s="107" t="str">
        <f>INDEX(Matchups!$F$4:$G$279,MATCH(AD19&amp;"_"&amp;AE19,Matchups!$E$4:$E$279,0),2)</f>
        <v>Player20</v>
      </c>
      <c r="AJ19" s="160" t="str">
        <f>INDEX(Draft!$AZ$3:$AZ$170,MATCH(AG19&amp;AF19,Draft!$BA$3:$BA$170,0),1)</f>
        <v>Bitcoin</v>
      </c>
      <c r="AK19" s="161">
        <f>INDEX(Upload_Download!$I$4:$I$1004,MATCH(AJ19&amp;AK$3,Upload_Download!$O$4:$O$1004,0),1)</f>
        <v>42197.515625</v>
      </c>
      <c r="AL19" s="161">
        <f>INDEX(Upload_Download!$I$4:$I$1004,MATCH(AJ19&amp;AL$3,Upload_Download!$O$4:$O$1004,0),1)</f>
        <v>38431.37890625</v>
      </c>
      <c r="AM19" s="162">
        <f>100*(AL19/AK19-1)</f>
        <v>-8.9250200230241656</v>
      </c>
      <c r="AN19" s="162">
        <f>100*(AO19/AP19-1)</f>
        <v>-8.8371138426910019</v>
      </c>
      <c r="AO19" s="161">
        <f>INDEX(Upload_Download!$I$4:$I$1004,MATCH(AQ19&amp;AO$3,Upload_Download!$O$4:$O$1004,0),1)</f>
        <v>2628.6484375</v>
      </c>
      <c r="AP19" s="161">
        <f>INDEX(Upload_Download!$I$4:$I$1004,MATCH(AQ19&amp;AP$3,Upload_Download!$O$4:$O$1004,0),1)</f>
        <v>2883.46337890625</v>
      </c>
      <c r="AQ19" s="163" t="str">
        <f>INDEX(Draft!$AZ$3:$AZ$170,MATCH(AH19&amp;AF19,Draft!$BA$3:$BA$170,0),1)</f>
        <v>Ethereum</v>
      </c>
      <c r="AS19" s="106">
        <f t="shared" ref="AS19:AS25" si="81">AS6</f>
        <v>3</v>
      </c>
      <c r="AT19" s="106">
        <f t="shared" ref="AT19:AT25" si="82">AT6+1</f>
        <v>2</v>
      </c>
      <c r="AU19" s="106">
        <v>1</v>
      </c>
      <c r="AV19" s="107" t="str">
        <f>INDEX(Matchups!$F$4:$G$279,MATCH(AS19&amp;"_"&amp;AT19,Matchups!$E$4:$E$279,0),1)</f>
        <v>Player21</v>
      </c>
      <c r="AW19" s="107" t="str">
        <f>INDEX(Matchups!$F$4:$G$279,MATCH(AS19&amp;"_"&amp;AT19,Matchups!$E$4:$E$279,0),2)</f>
        <v>Player11</v>
      </c>
      <c r="AY19" s="160" t="str">
        <f>INDEX(Draft!$AZ$3:$AZ$170,MATCH(AV19&amp;AU19,Draft!$BA$3:$BA$170,0),1)</f>
        <v>Solana</v>
      </c>
      <c r="AZ19" s="161">
        <f>INDEX(Upload_Download!$I$4:$I$1004,MATCH(AY19&amp;AZ$3,Upload_Download!$O$4:$O$1004,0),1)</f>
        <v>90.901412963867188</v>
      </c>
      <c r="BA19" s="161">
        <f>INDEX(Upload_Download!$I$4:$I$1004,MATCH(AY19&amp;BA$3,Upload_Download!$O$4:$O$1004,0),1)</f>
        <v>85.519050598144531</v>
      </c>
      <c r="BB19" s="162">
        <f>100*(BA19/AZ19-1)</f>
        <v>-5.9210986828797889</v>
      </c>
      <c r="BC19" s="162">
        <f>100*(BD19/BE19-1)</f>
        <v>-7.9930112759813765</v>
      </c>
      <c r="BD19" s="161">
        <f>INDEX(Upload_Download!$I$4:$I$1004,MATCH(BF19&amp;BD$3,Upload_Download!$O$4:$O$1004,0),1)</f>
        <v>0.85833501815795898</v>
      </c>
      <c r="BE19" s="161">
        <f>INDEX(Upload_Download!$I$4:$I$1004,MATCH(BF19&amp;BE$3,Upload_Download!$O$4:$O$1004,0),1)</f>
        <v>0.93290197849273682</v>
      </c>
      <c r="BF19" s="163" t="str">
        <f>INDEX(Draft!$AZ$3:$AZ$170,MATCH(AW19&amp;AU19,Draft!$BA$3:$BA$170,0),1)</f>
        <v>Cardano</v>
      </c>
      <c r="BH19" s="106">
        <f t="shared" ref="BH19:BH25" si="83">BH6</f>
        <v>4</v>
      </c>
      <c r="BI19" s="106">
        <f t="shared" ref="BI19:BI26" si="84">BI6+1</f>
        <v>2</v>
      </c>
      <c r="BJ19" s="106">
        <v>1</v>
      </c>
      <c r="BK19" s="107" t="str">
        <f>INDEX(Matchups!$F$4:$G$279,MATCH(BH19&amp;"_"&amp;BI19,Matchups!$E$4:$E$279,0),1)</f>
        <v>Player10</v>
      </c>
      <c r="BL19" s="107" t="str">
        <f>INDEX(Matchups!$F$4:$G$279,MATCH(BH19&amp;"_"&amp;BI19,Matchups!$E$4:$E$279,0),2)</f>
        <v>Player17</v>
      </c>
      <c r="BN19" s="160" t="str">
        <f>INDEX(Draft!$AZ$3:$AZ$170,MATCH(BK19&amp;BJ19,Draft!$BA$3:$BA$170,0),1)</f>
        <v>Bitcoin</v>
      </c>
      <c r="BO19" s="161">
        <f>INDEX(Upload_Download!$I$4:$I$1004,MATCH(BN19&amp;BO$3,Upload_Download!$O$4:$O$1004,0),1)</f>
        <v>37709.78515625</v>
      </c>
      <c r="BP19" s="161" t="e">
        <f>INDEX(Upload_Download!$I$4:$I$1004,MATCH(BN19&amp;BP$3,Upload_Download!$O$4:$O$1004,0),1)</f>
        <v>#N/A</v>
      </c>
      <c r="BQ19" s="162" t="e">
        <f>100*(BP19/BO19-1)</f>
        <v>#N/A</v>
      </c>
      <c r="BR19" s="162" t="e">
        <f>100*(BS19/BT19-1)</f>
        <v>#N/A</v>
      </c>
      <c r="BS19" s="161" t="e">
        <f>INDEX(Upload_Download!$I$4:$I$1004,MATCH(BU19&amp;BS$3,Upload_Download!$O$4:$O$1004,0),1)</f>
        <v>#N/A</v>
      </c>
      <c r="BT19" s="161">
        <f>INDEX(Upload_Download!$I$4:$I$1004,MATCH(BU19&amp;BT$3,Upload_Download!$O$4:$O$1004,0),1)</f>
        <v>2621.8017578125</v>
      </c>
      <c r="BU19" s="163" t="str">
        <f>INDEX(Draft!$AZ$3:$AZ$170,MATCH(BL19&amp;BJ19,Draft!$BA$3:$BA$170,0),1)</f>
        <v>Ethereum</v>
      </c>
      <c r="BV19" s="114"/>
      <c r="BW19" s="106">
        <f t="shared" ref="BW19:BW25" si="85">BW6</f>
        <v>5</v>
      </c>
      <c r="BX19" s="106">
        <f t="shared" ref="BX19:BX26" si="86">BX6+1</f>
        <v>2</v>
      </c>
      <c r="BY19" s="106">
        <v>1</v>
      </c>
      <c r="BZ19" s="107" t="str">
        <f>INDEX(Matchups!$F$4:$G$279,MATCH(BW19&amp;"_"&amp;BX19,Matchups!$E$4:$E$279,0),1)</f>
        <v>Player8</v>
      </c>
      <c r="CA19" s="107" t="str">
        <f>INDEX(Matchups!$F$4:$G$279,MATCH(BW19&amp;"_"&amp;BX19,Matchups!$E$4:$E$279,0),2)</f>
        <v>Player12</v>
      </c>
      <c r="CB19" s="114"/>
      <c r="CC19" s="160" t="str">
        <f>INDEX(Draft!$AZ$3:$AZ$170,MATCH(BZ19&amp;BY19,Draft!$BA$3:$BA$170,0),1)</f>
        <v>Solana</v>
      </c>
      <c r="CD19" s="161" t="e">
        <f>INDEX(Upload_Download!$I$4:$I$1004,MATCH(CC19&amp;CD$3,Upload_Download!$O$4:$O$1004,0),1)</f>
        <v>#N/A</v>
      </c>
      <c r="CE19" s="161" t="e">
        <f>INDEX(Upload_Download!$I$4:$I$1004,MATCH(CC19&amp;CE$3,Upload_Download!$O$4:$O$1004,0),1)</f>
        <v>#N/A</v>
      </c>
      <c r="CF19" s="162" t="e">
        <f>100*(CE19/CD19-1)</f>
        <v>#N/A</v>
      </c>
      <c r="CG19" s="162" t="e">
        <f>100*(CH19/CI19-1)</f>
        <v>#N/A</v>
      </c>
      <c r="CH19" s="161" t="e">
        <f>INDEX(Upload_Download!$I$4:$I$1004,MATCH(CJ19&amp;CH$3,Upload_Download!$O$4:$O$1004,0),1)</f>
        <v>#N/A</v>
      </c>
      <c r="CI19" s="161" t="e">
        <f>INDEX(Upload_Download!$I$4:$I$1004,MATCH(CJ19&amp;CI$3,Upload_Download!$O$4:$O$1004,0),1)</f>
        <v>#N/A</v>
      </c>
      <c r="CJ19" s="163" t="str">
        <f>INDEX(Draft!$AZ$3:$AZ$170,MATCH(CA19&amp;BY19,Draft!$BA$3:$BA$170,0),1)</f>
        <v>Tesla</v>
      </c>
      <c r="CK19" s="114"/>
      <c r="CL19" s="106">
        <f t="shared" ref="CL19:CL25" si="87">CL6</f>
        <v>6</v>
      </c>
      <c r="CM19" s="106">
        <f t="shared" ref="CM19:CM26" si="88">CM6+1</f>
        <v>2</v>
      </c>
      <c r="CN19" s="106">
        <v>1</v>
      </c>
      <c r="CO19" s="107" t="str">
        <f>INDEX(Matchups!$F$4:$G$279,MATCH(CL19&amp;"_"&amp;CM19,Matchups!$E$4:$E$279,0),1)</f>
        <v>Player16</v>
      </c>
      <c r="CP19" s="107" t="str">
        <f>INDEX(Matchups!$F$4:$G$279,MATCH(CL19&amp;"_"&amp;CM19,Matchups!$E$4:$E$279,0),2)</f>
        <v>Player10</v>
      </c>
      <c r="CQ19" s="114"/>
      <c r="CR19" s="160" t="str">
        <f>INDEX(Draft!$AZ$3:$AZ$170,MATCH(CO19&amp;CN19,Draft!$BA$3:$BA$170,0),1)</f>
        <v>Tesla</v>
      </c>
      <c r="CS19" s="161" t="e">
        <f>INDEX(Upload_Download!$I$4:$I$1004,MATCH(CR19&amp;CS$3,Upload_Download!$O$4:$O$1004,0),1)</f>
        <v>#N/A</v>
      </c>
      <c r="CT19" s="161" t="e">
        <f>INDEX(Upload_Download!$I$4:$I$1004,MATCH(CR19&amp;CT$3,Upload_Download!$O$4:$O$1004,0),1)</f>
        <v>#N/A</v>
      </c>
      <c r="CU19" s="162" t="e">
        <f>100*(CT19/CS19-1)</f>
        <v>#N/A</v>
      </c>
      <c r="CV19" s="162" t="e">
        <f>100*(CW19/CX19-1)</f>
        <v>#N/A</v>
      </c>
      <c r="CW19" s="161" t="e">
        <f>INDEX(Upload_Download!$I$4:$I$1004,MATCH(CY19&amp;CW$3,Upload_Download!$O$4:$O$1004,0),1)</f>
        <v>#N/A</v>
      </c>
      <c r="CX19" s="161" t="e">
        <f>INDEX(Upload_Download!$I$4:$I$1004,MATCH(CY19&amp;CX$3,Upload_Download!$O$4:$O$1004,0),1)</f>
        <v>#N/A</v>
      </c>
      <c r="CY19" s="163" t="str">
        <f>INDEX(Draft!$AZ$3:$AZ$170,MATCH(CP19&amp;CN19,Draft!$BA$3:$BA$170,0),1)</f>
        <v>Bitcoin</v>
      </c>
      <c r="DA19" s="106">
        <f t="shared" ref="DA19:DA25" si="89">DA6</f>
        <v>7</v>
      </c>
      <c r="DB19" s="106">
        <f t="shared" ref="DB19:DB26" si="90">DB6+1</f>
        <v>2</v>
      </c>
      <c r="DC19" s="106">
        <v>1</v>
      </c>
      <c r="DD19" s="107" t="str">
        <f>INDEX(Matchups!$F$4:$G$279,MATCH(DA19&amp;"_"&amp;DB19,Matchups!$E$4:$E$279,0),1)</f>
        <v>Player7</v>
      </c>
      <c r="DE19" s="107" t="str">
        <f>INDEX(Matchups!$F$4:$G$279,MATCH(DA19&amp;"_"&amp;DB19,Matchups!$E$4:$E$279,0),2)</f>
        <v>Player5</v>
      </c>
      <c r="DG19" s="160" t="str">
        <f>INDEX(Draft!$AZ$3:$AZ$170,MATCH(DD19&amp;DC19,Draft!$BA$3:$BA$170,0),1)</f>
        <v>Tesla</v>
      </c>
      <c r="DH19" s="161" t="e">
        <f>INDEX(Upload_Download!$I$4:$I$1004,MATCH(DG19&amp;DH$3,Upload_Download!$O$4:$O$1004,0),1)</f>
        <v>#N/A</v>
      </c>
      <c r="DI19" s="161" t="e">
        <f>INDEX(Upload_Download!$I$4:$I$1004,MATCH(DG19&amp;DI$3,Upload_Download!$O$4:$O$1004,0),1)</f>
        <v>#N/A</v>
      </c>
      <c r="DJ19" s="162" t="e">
        <f>100*(DI19/DH19-1)</f>
        <v>#N/A</v>
      </c>
      <c r="DK19" s="162" t="e">
        <f>100*(DL19/DM19-1)</f>
        <v>#N/A</v>
      </c>
      <c r="DL19" s="161" t="e">
        <f>INDEX(Upload_Download!$I$4:$I$1004,MATCH(DN19&amp;DL$3,Upload_Download!$O$4:$O$1004,0),1)</f>
        <v>#N/A</v>
      </c>
      <c r="DM19" s="161" t="e">
        <f>INDEX(Upload_Download!$I$4:$I$1004,MATCH(DN19&amp;DM$3,Upload_Download!$O$4:$O$1004,0),1)</f>
        <v>#N/A</v>
      </c>
      <c r="DN19" s="163" t="str">
        <f>INDEX(Draft!$AZ$3:$AZ$170,MATCH(DE19&amp;DC19,Draft!$BA$3:$BA$170,0),1)</f>
        <v>Tesla</v>
      </c>
      <c r="DO19" s="114"/>
      <c r="DP19" s="106">
        <f t="shared" ref="DP19:DP25" si="91">DP6</f>
        <v>8</v>
      </c>
      <c r="DQ19" s="106">
        <f t="shared" ref="DQ19:DQ26" si="92">DQ6+1</f>
        <v>2</v>
      </c>
      <c r="DR19" s="106">
        <v>1</v>
      </c>
      <c r="DS19" s="107" t="str">
        <f>INDEX(Matchups!$F$4:$G$279,MATCH(DP19&amp;"_"&amp;DQ19,Matchups!$E$4:$E$279,0),1)</f>
        <v>Player13</v>
      </c>
      <c r="DT19" s="107" t="str">
        <f>INDEX(Matchups!$F$4:$G$279,MATCH(DP19&amp;"_"&amp;DQ19,Matchups!$E$4:$E$279,0),2)</f>
        <v>Player1</v>
      </c>
      <c r="DU19" s="114"/>
      <c r="DV19" s="160" t="str">
        <f>INDEX(Draft!$AZ$3:$AZ$170,MATCH(DS19&amp;DR19,Draft!$BA$3:$BA$170,0),1)</f>
        <v>Microsoft</v>
      </c>
      <c r="DW19" s="161" t="e">
        <f>INDEX(Upload_Download!$I$4:$I$1004,MATCH(DV19&amp;DW$3,Upload_Download!$O$4:$O$1004,0),1)</f>
        <v>#N/A</v>
      </c>
      <c r="DX19" s="161" t="e">
        <f>INDEX(Upload_Download!$I$4:$I$1004,MATCH(DV19&amp;DX$3,Upload_Download!$O$4:$O$1004,0),1)</f>
        <v>#N/A</v>
      </c>
      <c r="DY19" s="162" t="e">
        <f>100*(DX19/DW19-1)</f>
        <v>#N/A</v>
      </c>
      <c r="DZ19" s="162" t="e">
        <f>100*(EA19/EB19-1)</f>
        <v>#N/A</v>
      </c>
      <c r="EA19" s="161" t="e">
        <f>INDEX(Upload_Download!$I$4:$I$1004,MATCH(EC19&amp;EA$3,Upload_Download!$O$4:$O$1004,0),1)</f>
        <v>#N/A</v>
      </c>
      <c r="EB19" s="161" t="e">
        <f>INDEX(Upload_Download!$I$4:$I$1004,MATCH(EC19&amp;EB$3,Upload_Download!$O$4:$O$1004,0),1)</f>
        <v>#N/A</v>
      </c>
      <c r="EC19" s="163" t="str">
        <f>INDEX(Draft!$AZ$3:$AZ$170,MATCH(DT19&amp;DR19,Draft!$BA$3:$BA$170,0),1)</f>
        <v>Meta Platforms</v>
      </c>
      <c r="ED19" s="114"/>
      <c r="EE19" s="106">
        <f t="shared" ref="EE19:EE25" si="93">EE6</f>
        <v>9</v>
      </c>
      <c r="EF19" s="106">
        <f t="shared" ref="EF19:EF26" si="94">EF6+1</f>
        <v>2</v>
      </c>
      <c r="EG19" s="106">
        <v>1</v>
      </c>
      <c r="EH19" s="107" t="str">
        <f>INDEX(Matchups!$F$4:$G$279,MATCH(EE19&amp;"_"&amp;EF19,Matchups!$E$4:$E$279,0),1)</f>
        <v>Player17</v>
      </c>
      <c r="EI19" s="107" t="str">
        <f>INDEX(Matchups!$F$4:$G$279,MATCH(EE19&amp;"_"&amp;EF19,Matchups!$E$4:$E$279,0),2)</f>
        <v>Player15</v>
      </c>
      <c r="EJ19" s="114"/>
      <c r="EK19" s="160" t="str">
        <f>INDEX(Draft!$AZ$3:$AZ$170,MATCH(EH19&amp;EG19,Draft!$BA$3:$BA$170,0),1)</f>
        <v>Ethereum</v>
      </c>
      <c r="EL19" s="161" t="e">
        <f>INDEX(Upload_Download!$I$4:$I$1004,MATCH(EK19&amp;EL$3,Upload_Download!$O$4:$O$1004,0),1)</f>
        <v>#N/A</v>
      </c>
      <c r="EM19" s="161" t="e">
        <f>INDEX(Upload_Download!$I$4:$I$1004,MATCH(EK19&amp;EM$3,Upload_Download!$O$4:$O$1004,0),1)</f>
        <v>#N/A</v>
      </c>
      <c r="EN19" s="162" t="e">
        <f>100*(EM19/EL19-1)</f>
        <v>#N/A</v>
      </c>
      <c r="EO19" s="162" t="e">
        <f>100*(EP19/EQ19-1)</f>
        <v>#N/A</v>
      </c>
      <c r="EP19" s="161" t="e">
        <f>INDEX(Upload_Download!$I$4:$I$1004,MATCH(ER19&amp;EP$3,Upload_Download!$O$4:$O$1004,0),1)</f>
        <v>#N/A</v>
      </c>
      <c r="EQ19" s="161" t="e">
        <f>INDEX(Upload_Download!$I$4:$I$1004,MATCH(ER19&amp;EQ$3,Upload_Download!$O$4:$O$1004,0),1)</f>
        <v>#N/A</v>
      </c>
      <c r="ER19" s="163" t="str">
        <f>INDEX(Draft!$AZ$3:$AZ$170,MATCH(EI19&amp;EG19,Draft!$BA$3:$BA$170,0),1)</f>
        <v>Ethereum</v>
      </c>
      <c r="ET19" s="106">
        <f t="shared" ref="ET19:ET25" si="95">ET6</f>
        <v>10</v>
      </c>
      <c r="EU19" s="106">
        <f t="shared" ref="EU19:EU26" si="96">EU6+1</f>
        <v>2</v>
      </c>
      <c r="EV19" s="106">
        <v>1</v>
      </c>
      <c r="EW19" s="107" t="str">
        <f>INDEX(Matchups!$F$4:$G$279,MATCH(ET19&amp;"_"&amp;EU19,Matchups!$E$4:$E$279,0),1)</f>
        <v>Player11</v>
      </c>
      <c r="EX19" s="107" t="str">
        <f>INDEX(Matchups!$F$4:$G$279,MATCH(ET19&amp;"_"&amp;EU19,Matchups!$E$4:$E$279,0),2)</f>
        <v>Player24</v>
      </c>
      <c r="EZ19" s="160" t="str">
        <f>INDEX(Draft!$AZ$3:$AZ$170,MATCH(EW19&amp;EV19,Draft!$BA$3:$BA$170,0),1)</f>
        <v>Cardano</v>
      </c>
      <c r="FA19" s="161" t="e">
        <f>INDEX(Upload_Download!$I$4:$I$1004,MATCH(EZ19&amp;FA$3,Upload_Download!$O$4:$O$1004,0),1)</f>
        <v>#N/A</v>
      </c>
      <c r="FB19" s="161" t="e">
        <f>INDEX(Upload_Download!$I$4:$I$1004,MATCH(EZ19&amp;FB$3,Upload_Download!$O$4:$O$1004,0),1)</f>
        <v>#N/A</v>
      </c>
      <c r="FC19" s="162" t="e">
        <f>100*(FB19/FA19-1)</f>
        <v>#N/A</v>
      </c>
      <c r="FD19" s="162" t="e">
        <f>100*(FE19/FF19-1)</f>
        <v>#N/A</v>
      </c>
      <c r="FE19" s="161" t="e">
        <f>INDEX(Upload_Download!$I$4:$I$1004,MATCH(FG19&amp;FE$3,Upload_Download!$O$4:$O$1004,0),1)</f>
        <v>#N/A</v>
      </c>
      <c r="FF19" s="161" t="e">
        <f>INDEX(Upload_Download!$I$4:$I$1004,MATCH(FG19&amp;FF$3,Upload_Download!$O$4:$O$1004,0),1)</f>
        <v>#N/A</v>
      </c>
      <c r="FG19" s="163" t="str">
        <f>INDEX(Draft!$AZ$3:$AZ$170,MATCH(EX19&amp;EV19,Draft!$BA$3:$BA$170,0),1)</f>
        <v>Bitcoin</v>
      </c>
      <c r="FH19" s="114"/>
      <c r="FI19" s="106">
        <f t="shared" ref="FI19:FI25" si="97">FI6</f>
        <v>11</v>
      </c>
      <c r="FJ19" s="106">
        <f t="shared" ref="FJ19:FJ26" si="98">FJ6+1</f>
        <v>2</v>
      </c>
      <c r="FK19" s="106">
        <v>1</v>
      </c>
      <c r="FL19" s="107" t="str">
        <f>INDEX(Matchups!$F$4:$G$279,MATCH(FI19&amp;"_"&amp;FJ19,Matchups!$E$4:$E$279,0),1)</f>
        <v>Player5</v>
      </c>
      <c r="FM19" s="107" t="str">
        <f>INDEX(Matchups!$F$4:$G$279,MATCH(FI19&amp;"_"&amp;FJ19,Matchups!$E$4:$E$279,0),2)</f>
        <v>Player2</v>
      </c>
      <c r="FN19" s="114"/>
      <c r="FO19" s="160" t="str">
        <f>INDEX(Draft!$AZ$3:$AZ$170,MATCH(FL19&amp;FK19,Draft!$BA$3:$BA$170,0),1)</f>
        <v>Tesla</v>
      </c>
      <c r="FP19" s="161" t="e">
        <f>INDEX(Upload_Download!$I$4:$I$1004,MATCH(FO19&amp;FP$3,Upload_Download!$O$4:$O$1004,0),1)</f>
        <v>#N/A</v>
      </c>
      <c r="FQ19" s="161" t="e">
        <f>INDEX(Upload_Download!$I$4:$I$1004,MATCH(FO19&amp;FQ$3,Upload_Download!$O$4:$O$1004,0),1)</f>
        <v>#N/A</v>
      </c>
      <c r="FR19" s="162" t="e">
        <f>100*(FQ19/FP19-1)</f>
        <v>#N/A</v>
      </c>
      <c r="FS19" s="162" t="e">
        <f>100*(FT19/FU19-1)</f>
        <v>#N/A</v>
      </c>
      <c r="FT19" s="161" t="e">
        <f>INDEX(Upload_Download!$I$4:$I$1004,MATCH(FV19&amp;FT$3,Upload_Download!$O$4:$O$1004,0),1)</f>
        <v>#N/A</v>
      </c>
      <c r="FU19" s="161" t="e">
        <f>INDEX(Upload_Download!$I$4:$I$1004,MATCH(FV19&amp;FU$3,Upload_Download!$O$4:$O$1004,0),1)</f>
        <v>#N/A</v>
      </c>
      <c r="FV19" s="163" t="str">
        <f>INDEX(Draft!$AZ$3:$AZ$170,MATCH(FM19&amp;FK19,Draft!$BA$3:$BA$170,0),1)</f>
        <v>Cardano</v>
      </c>
      <c r="FW19" s="114"/>
      <c r="FX19" s="106">
        <f t="shared" ref="FX19:FX25" si="99">FX6</f>
        <v>12</v>
      </c>
      <c r="FY19" s="106">
        <f t="shared" ref="FY19:FY26" si="100">FY6+1</f>
        <v>2</v>
      </c>
      <c r="FZ19" s="106">
        <v>1</v>
      </c>
      <c r="GA19" s="107" t="str">
        <f>INDEX(Matchups!$F$4:$G$279,MATCH(FX19&amp;"_"&amp;FY19,Matchups!$E$4:$E$279,0),1)</f>
        <v>Player20</v>
      </c>
      <c r="GB19" s="107" t="str">
        <f>INDEX(Matchups!$F$4:$G$279,MATCH(FX19&amp;"_"&amp;FY19,Matchups!$E$4:$E$279,0),2)</f>
        <v>Player8</v>
      </c>
      <c r="GC19" s="114"/>
      <c r="GD19" s="160" t="str">
        <f>INDEX(Draft!$AZ$3:$AZ$170,MATCH(GA19&amp;FZ19,Draft!$BA$3:$BA$170,0),1)</f>
        <v>Ethereum</v>
      </c>
      <c r="GE19" s="161" t="e">
        <f>INDEX(Upload_Download!$I$4:$I$1004,MATCH(GD19&amp;GE$3,Upload_Download!$O$4:$O$1004,0),1)</f>
        <v>#N/A</v>
      </c>
      <c r="GF19" s="161" t="e">
        <f>INDEX(Upload_Download!$I$4:$I$1004,MATCH(GD19&amp;GF$3,Upload_Download!$O$4:$O$1004,0),1)</f>
        <v>#N/A</v>
      </c>
      <c r="GG19" s="162" t="e">
        <f>100*(GF19/GE19-1)</f>
        <v>#N/A</v>
      </c>
      <c r="GH19" s="162" t="e">
        <f>100*(GI19/GJ19-1)</f>
        <v>#N/A</v>
      </c>
      <c r="GI19" s="161" t="e">
        <f>INDEX(Upload_Download!$I$4:$I$1004,MATCH(GK19&amp;GI$3,Upload_Download!$O$4:$O$1004,0),1)</f>
        <v>#N/A</v>
      </c>
      <c r="GJ19" s="161" t="e">
        <f>INDEX(Upload_Download!$I$4:$I$1004,MATCH(GK19&amp;GJ$3,Upload_Download!$O$4:$O$1004,0),1)</f>
        <v>#N/A</v>
      </c>
      <c r="GK19" s="163" t="str">
        <f>INDEX(Draft!$AZ$3:$AZ$170,MATCH(GB19&amp;FZ19,Draft!$BA$3:$BA$170,0),1)</f>
        <v>Solana</v>
      </c>
      <c r="GM19" s="106">
        <f t="shared" ref="GM19:GM25" si="101">GM6</f>
        <v>13</v>
      </c>
      <c r="GN19" s="106">
        <f t="shared" ref="GN19:GN26" si="102">GN6+1</f>
        <v>2</v>
      </c>
      <c r="GO19" s="106">
        <v>1</v>
      </c>
      <c r="GP19" s="107" t="str">
        <f>INDEX(Matchups!$F$4:$G$279,MATCH(GM19&amp;"_"&amp;GN19,Matchups!$E$4:$E$279,0),1)</f>
        <v>Player18</v>
      </c>
      <c r="GQ19" s="107" t="str">
        <f>INDEX(Matchups!$F$4:$G$279,MATCH(GM19&amp;"_"&amp;GN19,Matchups!$E$4:$E$279,0),2)</f>
        <v>Player3</v>
      </c>
      <c r="GS19" s="160" t="str">
        <f>INDEX(Draft!$AZ$3:$AZ$170,MATCH(GP19&amp;GO19,Draft!$BA$3:$BA$170,0),1)</f>
        <v>Amazon</v>
      </c>
      <c r="GT19" s="161" t="e">
        <f>INDEX(Upload_Download!$I$4:$I$1004,MATCH(GS19&amp;GT$3,Upload_Download!$O$4:$O$1004,0),1)</f>
        <v>#N/A</v>
      </c>
      <c r="GU19" s="161" t="e">
        <f>INDEX(Upload_Download!$I$4:$I$1004,MATCH(GS19&amp;GU$3,Upload_Download!$O$4:$O$1004,0),1)</f>
        <v>#N/A</v>
      </c>
      <c r="GV19" s="162" t="e">
        <f>100*(GU19/GT19-1)</f>
        <v>#N/A</v>
      </c>
      <c r="GW19" s="162" t="e">
        <f>100*(GX19/GY19-1)</f>
        <v>#N/A</v>
      </c>
      <c r="GX19" s="161" t="e">
        <f>INDEX(Upload_Download!$I$4:$I$1004,MATCH(GZ19&amp;GX$3,Upload_Download!$O$4:$O$1004,0),1)</f>
        <v>#N/A</v>
      </c>
      <c r="GY19" s="161" t="e">
        <f>INDEX(Upload_Download!$I$4:$I$1004,MATCH(GZ19&amp;GY$3,Upload_Download!$O$4:$O$1004,0),1)</f>
        <v>#N/A</v>
      </c>
      <c r="GZ19" s="163" t="str">
        <f>INDEX(Draft!$AZ$3:$AZ$170,MATCH(GQ19&amp;GO19,Draft!$BA$3:$BA$170,0),1)</f>
        <v>Bitcoin</v>
      </c>
      <c r="HA19" s="114"/>
      <c r="HB19" s="106">
        <f t="shared" ref="HB19:HB25" si="103">HB6</f>
        <v>14</v>
      </c>
      <c r="HC19" s="106">
        <f t="shared" ref="HC19:HC26" si="104">HC6+1</f>
        <v>2</v>
      </c>
      <c r="HD19" s="106">
        <v>1</v>
      </c>
      <c r="HE19" s="107" t="str">
        <f>INDEX(Matchups!$F$4:$G$279,MATCH(HB19&amp;"_"&amp;HC19,Matchups!$E$4:$E$279,0),1)</f>
        <v>Player14</v>
      </c>
      <c r="HF19" s="107" t="str">
        <f>INDEX(Matchups!$F$4:$G$279,MATCH(HB19&amp;"_"&amp;HC19,Matchups!$E$4:$E$279,0),2)</f>
        <v>Player21</v>
      </c>
      <c r="HG19" s="114"/>
      <c r="HH19" s="160" t="str">
        <f>INDEX(Draft!$AZ$3:$AZ$170,MATCH(HE19&amp;HD19,Draft!$BA$3:$BA$170,0),1)</f>
        <v>Taiwanese Semiconductor</v>
      </c>
      <c r="HI19" s="161" t="e">
        <f>INDEX(Upload_Download!$I$4:$I$1004,MATCH(HH19&amp;HI$3,Upload_Download!$O$4:$O$1004,0),1)</f>
        <v>#N/A</v>
      </c>
      <c r="HJ19" s="161" t="e">
        <f>INDEX(Upload_Download!$I$4:$I$1004,MATCH(HH19&amp;HJ$3,Upload_Download!$O$4:$O$1004,0),1)</f>
        <v>#N/A</v>
      </c>
      <c r="HK19" s="162" t="e">
        <f>100*(HJ19/HI19-1)</f>
        <v>#N/A</v>
      </c>
      <c r="HL19" s="162" t="e">
        <f>100*(HM19/HN19-1)</f>
        <v>#N/A</v>
      </c>
      <c r="HM19" s="161" t="e">
        <f>INDEX(Upload_Download!$I$4:$I$1004,MATCH(HO19&amp;HM$3,Upload_Download!$O$4:$O$1004,0),1)</f>
        <v>#N/A</v>
      </c>
      <c r="HN19" s="161" t="e">
        <f>INDEX(Upload_Download!$I$4:$I$1004,MATCH(HO19&amp;HN$3,Upload_Download!$O$4:$O$1004,0),1)</f>
        <v>#N/A</v>
      </c>
      <c r="HO19" s="163" t="str">
        <f>INDEX(Draft!$AZ$3:$AZ$170,MATCH(HF19&amp;HD19,Draft!$BA$3:$BA$170,0),1)</f>
        <v>Solana</v>
      </c>
      <c r="HP19" s="114"/>
      <c r="HQ19" s="106">
        <f t="shared" ref="HQ19:HQ25" si="105">HQ6</f>
        <v>15</v>
      </c>
      <c r="HR19" s="106">
        <f t="shared" ref="HR19:HR26" si="106">HR6+1</f>
        <v>2</v>
      </c>
      <c r="HS19" s="106">
        <v>1</v>
      </c>
      <c r="HT19" s="107" t="str">
        <f>INDEX(Matchups!$F$4:$G$279,MATCH(HQ19&amp;"_"&amp;HR19,Matchups!$E$4:$E$279,0),1)</f>
        <v>Player23</v>
      </c>
      <c r="HU19" s="107" t="str">
        <f>INDEX(Matchups!$F$4:$G$279,MATCH(HQ19&amp;"_"&amp;HR19,Matchups!$E$4:$E$279,0),2)</f>
        <v>Player16</v>
      </c>
      <c r="HV19" s="114"/>
      <c r="HW19" s="160" t="str">
        <f>INDEX(Draft!$AZ$3:$AZ$170,MATCH(HT19&amp;HS19,Draft!$BA$3:$BA$170,0),1)</f>
        <v>NVDIA</v>
      </c>
      <c r="HX19" s="161" t="e">
        <f>INDEX(Upload_Download!$I$4:$I$1004,MATCH(HW19&amp;HX$3,Upload_Download!$O$4:$O$1004,0),1)</f>
        <v>#N/A</v>
      </c>
      <c r="HY19" s="161" t="e">
        <f>INDEX(Upload_Download!$I$4:$I$1004,MATCH(HW19&amp;HY$3,Upload_Download!$O$4:$O$1004,0),1)</f>
        <v>#N/A</v>
      </c>
      <c r="HZ19" s="162" t="e">
        <f>100*(HY19/HX19-1)</f>
        <v>#N/A</v>
      </c>
      <c r="IA19" s="162" t="e">
        <f>100*(IB19/IC19-1)</f>
        <v>#N/A</v>
      </c>
      <c r="IB19" s="161" t="e">
        <f>INDEX(Upload_Download!$I$4:$I$1004,MATCH(ID19&amp;IB$3,Upload_Download!$O$4:$O$1004,0),1)</f>
        <v>#N/A</v>
      </c>
      <c r="IC19" s="161" t="e">
        <f>INDEX(Upload_Download!$I$4:$I$1004,MATCH(ID19&amp;IC$3,Upload_Download!$O$4:$O$1004,0),1)</f>
        <v>#N/A</v>
      </c>
      <c r="ID19" s="163" t="str">
        <f>INDEX(Draft!$AZ$3:$AZ$170,MATCH(HU19&amp;HS19,Draft!$BA$3:$BA$170,0),1)</f>
        <v>Tesla</v>
      </c>
      <c r="IF19" s="106">
        <f t="shared" ref="IF19:IF25" si="107">IF6</f>
        <v>16</v>
      </c>
      <c r="IG19" s="106">
        <f t="shared" ref="IG19:IG26" si="108">IG6+1</f>
        <v>2</v>
      </c>
      <c r="IH19" s="106">
        <v>1</v>
      </c>
      <c r="II19" s="107" t="str">
        <f>INDEX(Matchups!$F$4:$G$279,MATCH(IF19&amp;"_"&amp;IG19,Matchups!$E$4:$E$279,0),1)</f>
        <v>Player15</v>
      </c>
      <c r="IJ19" s="107" t="str">
        <f>INDEX(Matchups!$F$4:$G$279,MATCH(IF19&amp;"_"&amp;IG19,Matchups!$E$4:$E$279,0),2)</f>
        <v>Player14</v>
      </c>
      <c r="IL19" s="160" t="str">
        <f>INDEX(Draft!$AZ$3:$AZ$170,MATCH(II19&amp;IH19,Draft!$BA$3:$BA$170,0),1)</f>
        <v>Ethereum</v>
      </c>
      <c r="IM19" s="161" t="e">
        <f>INDEX(Upload_Download!$I$4:$I$1004,MATCH(IL19&amp;IM$3,Upload_Download!$O$4:$O$1004,0),1)</f>
        <v>#N/A</v>
      </c>
      <c r="IN19" s="161" t="e">
        <f>INDEX(Upload_Download!$I$4:$I$1004,MATCH(IL19&amp;IN$3,Upload_Download!$O$4:$O$1004,0),1)</f>
        <v>#N/A</v>
      </c>
      <c r="IO19" s="162" t="e">
        <f>100*(IN19/IM19-1)</f>
        <v>#N/A</v>
      </c>
      <c r="IP19" s="162" t="e">
        <f>100*(IQ19/IR19-1)</f>
        <v>#N/A</v>
      </c>
      <c r="IQ19" s="161" t="e">
        <f>INDEX(Upload_Download!$I$4:$I$1004,MATCH(IS19&amp;IQ$3,Upload_Download!$O$4:$O$1004,0),1)</f>
        <v>#N/A</v>
      </c>
      <c r="IR19" s="161" t="e">
        <f>INDEX(Upload_Download!$I$4:$I$1004,MATCH(IS19&amp;IR$3,Upload_Download!$O$4:$O$1004,0),1)</f>
        <v>#N/A</v>
      </c>
      <c r="IS19" s="163" t="str">
        <f>INDEX(Draft!$AZ$3:$AZ$170,MATCH(IJ19&amp;IH19,Draft!$BA$3:$BA$170,0),1)</f>
        <v>Taiwanese Semiconductor</v>
      </c>
      <c r="IT19" s="114"/>
      <c r="IU19" s="106">
        <f t="shared" ref="IU19:IU25" si="109">IU6</f>
        <v>17</v>
      </c>
      <c r="IV19" s="106">
        <f t="shared" ref="IV19:IV26" si="110">IV6+1</f>
        <v>2</v>
      </c>
      <c r="IW19" s="106">
        <v>1</v>
      </c>
      <c r="IX19" s="107" t="str">
        <f>INDEX(Matchups!$F$4:$G$279,MATCH(IU19&amp;"_"&amp;IV19,Matchups!$E$4:$E$279,0),1)</f>
        <v>Player9</v>
      </c>
      <c r="IY19" s="107" t="str">
        <f>INDEX(Matchups!$F$4:$G$279,MATCH(IU19&amp;"_"&amp;IV19,Matchups!$E$4:$E$279,0),2)</f>
        <v>Player22</v>
      </c>
      <c r="IZ19" s="114"/>
      <c r="JA19" s="160" t="str">
        <f>INDEX(Draft!$AZ$3:$AZ$170,MATCH(IX19&amp;IW19,Draft!$BA$3:$BA$170,0),1)</f>
        <v>Apple</v>
      </c>
      <c r="JB19" s="161" t="e">
        <f>INDEX(Upload_Download!$I$4:$I$1004,MATCH(JA19&amp;JB$3,Upload_Download!$O$4:$O$1004,0),1)</f>
        <v>#N/A</v>
      </c>
      <c r="JC19" s="161" t="e">
        <f>INDEX(Upload_Download!$I$4:$I$1004,MATCH(JA19&amp;JC$3,Upload_Download!$O$4:$O$1004,0),1)</f>
        <v>#N/A</v>
      </c>
      <c r="JD19" s="162" t="e">
        <f>100*(JC19/JB19-1)</f>
        <v>#N/A</v>
      </c>
      <c r="JE19" s="162" t="e">
        <f>100*(JF19/JG19-1)</f>
        <v>#N/A</v>
      </c>
      <c r="JF19" s="161" t="e">
        <f>INDEX(Upload_Download!$I$4:$I$1004,MATCH(JH19&amp;JF$3,Upload_Download!$O$4:$O$1004,0),1)</f>
        <v>#N/A</v>
      </c>
      <c r="JG19" s="161" t="e">
        <f>INDEX(Upload_Download!$I$4:$I$1004,MATCH(JH19&amp;JG$3,Upload_Download!$O$4:$O$1004,0),1)</f>
        <v>#N/A</v>
      </c>
      <c r="JH19" s="163" t="str">
        <f>INDEX(Draft!$AZ$3:$AZ$170,MATCH(IY19&amp;IW19,Draft!$BA$3:$BA$170,0),1)</f>
        <v>Alphabet Class C</v>
      </c>
      <c r="JI19" s="114"/>
      <c r="JJ19" s="106">
        <f t="shared" ref="JJ19:JJ25" si="111">JJ6</f>
        <v>18</v>
      </c>
      <c r="JK19" s="106">
        <f t="shared" ref="JK19:JK26" si="112">JK6+1</f>
        <v>2</v>
      </c>
      <c r="JL19" s="106">
        <v>1</v>
      </c>
      <c r="JM19" s="107" t="str">
        <f>INDEX(Matchups!$F$4:$G$279,MATCH(JJ19&amp;"_"&amp;JK19,Matchups!$E$4:$E$279,0),1)</f>
        <v>Player2</v>
      </c>
      <c r="JN19" s="107" t="str">
        <f>INDEX(Matchups!$F$4:$G$279,MATCH(JJ19&amp;"_"&amp;JK19,Matchups!$E$4:$E$279,0),2)</f>
        <v>Player18</v>
      </c>
      <c r="JO19" s="114"/>
      <c r="JP19" s="160" t="str">
        <f>INDEX(Draft!$AZ$3:$AZ$170,MATCH(JM19&amp;JL19,Draft!$BA$3:$BA$170,0),1)</f>
        <v>Cardano</v>
      </c>
      <c r="JQ19" s="161" t="e">
        <f>INDEX(Upload_Download!$I$4:$I$1004,MATCH(JP19&amp;JQ$3,Upload_Download!$O$4:$O$1004,0),1)</f>
        <v>#N/A</v>
      </c>
      <c r="JR19" s="161" t="e">
        <f>INDEX(Upload_Download!$I$4:$I$1004,MATCH(JP19&amp;JR$3,Upload_Download!$O$4:$O$1004,0),1)</f>
        <v>#N/A</v>
      </c>
      <c r="JS19" s="162" t="e">
        <f>100*(JR19/JQ19-1)</f>
        <v>#N/A</v>
      </c>
      <c r="JT19" s="162" t="e">
        <f>100*(JU19/JV19-1)</f>
        <v>#N/A</v>
      </c>
      <c r="JU19" s="161" t="e">
        <f>INDEX(Upload_Download!$I$4:$I$1004,MATCH(JW19&amp;JU$3,Upload_Download!$O$4:$O$1004,0),1)</f>
        <v>#N/A</v>
      </c>
      <c r="JV19" s="161" t="e">
        <f>INDEX(Upload_Download!$I$4:$I$1004,MATCH(JW19&amp;JV$3,Upload_Download!$O$4:$O$1004,0),1)</f>
        <v>#N/A</v>
      </c>
      <c r="JW19" s="163" t="str">
        <f>INDEX(Draft!$AZ$3:$AZ$170,MATCH(JN19&amp;JL19,Draft!$BA$3:$BA$170,0),1)</f>
        <v>Amazon</v>
      </c>
      <c r="JY19" s="106">
        <f t="shared" ref="JY19:JY25" si="113">JY6</f>
        <v>19</v>
      </c>
      <c r="JZ19" s="106">
        <f t="shared" ref="JZ19:JZ26" si="114">JZ6+1</f>
        <v>2</v>
      </c>
      <c r="KA19" s="106">
        <v>1</v>
      </c>
      <c r="KB19" s="107" t="str">
        <f>INDEX(Matchups!$F$4:$G$279,MATCH(JY19&amp;"_"&amp;JZ19,Matchups!$E$4:$E$279,0),1)</f>
        <v>Player12</v>
      </c>
      <c r="KC19" s="107" t="str">
        <f>INDEX(Matchups!$F$4:$G$279,MATCH(JY19&amp;"_"&amp;JZ19,Matchups!$E$4:$E$279,0),2)</f>
        <v>Player23</v>
      </c>
      <c r="KE19" s="160" t="str">
        <f>INDEX(Draft!$AZ$3:$AZ$170,MATCH(KB19&amp;KA19,Draft!$BA$3:$BA$170,0),1)</f>
        <v>Tesla</v>
      </c>
      <c r="KF19" s="161" t="e">
        <f>INDEX(Upload_Download!$I$4:$I$1004,MATCH(KE19&amp;KF$3,Upload_Download!$O$4:$O$1004,0),1)</f>
        <v>#N/A</v>
      </c>
      <c r="KG19" s="161" t="e">
        <f>INDEX(Upload_Download!$I$4:$I$1004,MATCH(KE19&amp;KG$3,Upload_Download!$O$4:$O$1004,0),1)</f>
        <v>#N/A</v>
      </c>
      <c r="KH19" s="162" t="e">
        <f>100*(KG19/KF19-1)</f>
        <v>#N/A</v>
      </c>
      <c r="KI19" s="162" t="e">
        <f>100*(KJ19/KK19-1)</f>
        <v>#N/A</v>
      </c>
      <c r="KJ19" s="161" t="e">
        <f>INDEX(Upload_Download!$I$4:$I$1004,MATCH(KL19&amp;KJ$3,Upload_Download!$O$4:$O$1004,0),1)</f>
        <v>#N/A</v>
      </c>
      <c r="KK19" s="161" t="e">
        <f>INDEX(Upload_Download!$I$4:$I$1004,MATCH(KL19&amp;KK$3,Upload_Download!$O$4:$O$1004,0),1)</f>
        <v>#N/A</v>
      </c>
      <c r="KL19" s="163" t="str">
        <f>INDEX(Draft!$AZ$3:$AZ$170,MATCH(KC19&amp;KA19,Draft!$BA$3:$BA$170,0),1)</f>
        <v>NVDIA</v>
      </c>
      <c r="KN19" s="106">
        <f t="shared" ref="KN19:KN25" si="115">KN6</f>
        <v>20</v>
      </c>
      <c r="KO19" s="106">
        <f t="shared" ref="KO19:KO26" si="116">KO6+1</f>
        <v>2</v>
      </c>
      <c r="KP19" s="106">
        <v>1</v>
      </c>
      <c r="KQ19" s="107" t="str">
        <f>INDEX(Matchups!$F$4:$G$279,MATCH(KN19&amp;"_"&amp;KO19,Matchups!$E$4:$E$279,0),1)</f>
        <v>Player19</v>
      </c>
      <c r="KR19" s="107" t="str">
        <f>INDEX(Matchups!$F$4:$G$279,MATCH(KN19&amp;"_"&amp;KO19,Matchups!$E$4:$E$279,0),2)</f>
        <v>Player9</v>
      </c>
      <c r="KT19" s="160" t="str">
        <f>INDEX(Draft!$AZ$3:$AZ$170,MATCH(KQ19&amp;KP19,Draft!$BA$3:$BA$170,0),1)</f>
        <v>Visa</v>
      </c>
      <c r="KU19" s="161" t="e">
        <f>INDEX(Upload_Download!$I$4:$I$1004,MATCH(KT19&amp;KU$3,Upload_Download!$O$4:$O$1004,0),1)</f>
        <v>#N/A</v>
      </c>
      <c r="KV19" s="161" t="e">
        <f>INDEX(Upload_Download!$I$4:$I$1004,MATCH(KT19&amp;KV$3,Upload_Download!$O$4:$O$1004,0),1)</f>
        <v>#N/A</v>
      </c>
      <c r="KW19" s="162" t="e">
        <f>100*(KV19/KU19-1)</f>
        <v>#N/A</v>
      </c>
      <c r="KX19" s="162" t="e">
        <f>100*(KY19/KZ19-1)</f>
        <v>#N/A</v>
      </c>
      <c r="KY19" s="161" t="e">
        <f>INDEX(Upload_Download!$I$4:$I$1004,MATCH(LA19&amp;KY$3,Upload_Download!$O$4:$O$1004,0),1)</f>
        <v>#N/A</v>
      </c>
      <c r="KZ19" s="161" t="e">
        <f>INDEX(Upload_Download!$I$4:$I$1004,MATCH(LA19&amp;KZ$3,Upload_Download!$O$4:$O$1004,0),1)</f>
        <v>#N/A</v>
      </c>
      <c r="LA19" s="163" t="str">
        <f>INDEX(Draft!$AZ$3:$AZ$170,MATCH(KR19&amp;KP19,Draft!$BA$3:$BA$170,0),1)</f>
        <v>Apple</v>
      </c>
      <c r="LC19" s="106">
        <f t="shared" ref="LC19:LC25" si="117">LC6</f>
        <v>21</v>
      </c>
      <c r="LD19" s="106">
        <f t="shared" ref="LD19:LD26" si="118">LD6+1</f>
        <v>2</v>
      </c>
      <c r="LE19" s="106">
        <v>1</v>
      </c>
      <c r="LF19" s="107" t="str">
        <f>INDEX(Matchups!$F$4:$G$279,MATCH(LC19&amp;"_"&amp;LD19,Matchups!$E$4:$E$279,0),1)</f>
        <v>Player19</v>
      </c>
      <c r="LG19" s="107" t="str">
        <f>INDEX(Matchups!$F$4:$G$279,MATCH(LC19&amp;"_"&amp;LD19,Matchups!$E$4:$E$279,0),2)</f>
        <v>Player16</v>
      </c>
      <c r="LI19" s="160" t="str">
        <f>INDEX(Draft!$AZ$3:$AZ$170,MATCH(LF19&amp;LE19,Draft!$BA$3:$BA$170,0),1)</f>
        <v>Visa</v>
      </c>
      <c r="LJ19" s="161" t="e">
        <f>INDEX(Upload_Download!$I$4:$I$1004,MATCH(LI19&amp;LJ$3,Upload_Download!$O$4:$O$1004,0),1)</f>
        <v>#N/A</v>
      </c>
      <c r="LK19" s="161" t="e">
        <f>INDEX(Upload_Download!$I$4:$I$1004,MATCH(LI19&amp;LK$3,Upload_Download!$O$4:$O$1004,0),1)</f>
        <v>#N/A</v>
      </c>
      <c r="LL19" s="162" t="e">
        <f>100*(LK19/LJ19-1)</f>
        <v>#N/A</v>
      </c>
      <c r="LM19" s="162" t="e">
        <f>100*(LN19/LO19-1)</f>
        <v>#N/A</v>
      </c>
      <c r="LN19" s="161" t="e">
        <f>INDEX(Upload_Download!$I$4:$I$1004,MATCH(LP19&amp;LN$3,Upload_Download!$O$4:$O$1004,0),1)</f>
        <v>#N/A</v>
      </c>
      <c r="LO19" s="161" t="e">
        <f>INDEX(Upload_Download!$I$4:$I$1004,MATCH(LP19&amp;LO$3,Upload_Download!$O$4:$O$1004,0),1)</f>
        <v>#N/A</v>
      </c>
      <c r="LP19" s="163" t="str">
        <f>INDEX(Draft!$AZ$3:$AZ$170,MATCH(LG19&amp;LE19,Draft!$BA$3:$BA$170,0),1)</f>
        <v>Tesla</v>
      </c>
      <c r="LR19" s="106">
        <f t="shared" ref="LR19:LR25" si="119">LR6</f>
        <v>22</v>
      </c>
      <c r="LS19" s="106">
        <f t="shared" ref="LS19:LS26" si="120">LS6+1</f>
        <v>2</v>
      </c>
      <c r="LT19" s="106">
        <v>1</v>
      </c>
      <c r="LU19" s="107" t="str">
        <f>INDEX(Matchups!$F$4:$G$279,MATCH(LR19&amp;"_"&amp;LS19,Matchups!$E$4:$E$279,0),1)</f>
        <v>Player1</v>
      </c>
      <c r="LV19" s="107" t="str">
        <f>INDEX(Matchups!$F$4:$G$279,MATCH(LR19&amp;"_"&amp;LS19,Matchups!$E$4:$E$279,0),2)</f>
        <v>Player7</v>
      </c>
      <c r="LX19" s="160" t="str">
        <f>INDEX(Draft!$AZ$3:$AZ$170,MATCH(LU19&amp;LT19,Draft!$BA$3:$BA$170,0),1)</f>
        <v>Meta Platforms</v>
      </c>
      <c r="LY19" s="161" t="e">
        <f>INDEX(Upload_Download!$I$4:$I$1004,MATCH(LX19&amp;LY$3,Upload_Download!$O$4:$O$1004,0),1)</f>
        <v>#N/A</v>
      </c>
      <c r="LZ19" s="161" t="e">
        <f>INDEX(Upload_Download!$I$4:$I$1004,MATCH(LX19&amp;LZ$3,Upload_Download!$O$4:$O$1004,0),1)</f>
        <v>#N/A</v>
      </c>
      <c r="MA19" s="162" t="e">
        <f>100*(LZ19/LY19-1)</f>
        <v>#N/A</v>
      </c>
      <c r="MB19" s="162" t="e">
        <f>100*(MC19/MD19-1)</f>
        <v>#N/A</v>
      </c>
      <c r="MC19" s="161" t="e">
        <f>INDEX(Upload_Download!$I$4:$I$1004,MATCH(ME19&amp;MC$3,Upload_Download!$O$4:$O$1004,0),1)</f>
        <v>#N/A</v>
      </c>
      <c r="MD19" s="161" t="e">
        <f>INDEX(Upload_Download!$I$4:$I$1004,MATCH(ME19&amp;MD$3,Upload_Download!$O$4:$O$1004,0),1)</f>
        <v>#N/A</v>
      </c>
      <c r="ME19" s="163" t="str">
        <f>INDEX(Draft!$AZ$3:$AZ$170,MATCH(LV19&amp;LT19,Draft!$BA$3:$BA$170,0),1)</f>
        <v>Tesla</v>
      </c>
      <c r="MG19" s="106">
        <f t="shared" ref="MG19:MG25" si="121">MG6</f>
        <v>23</v>
      </c>
      <c r="MH19" s="106">
        <f t="shared" ref="MH19:MH26" si="122">MH6+1</f>
        <v>2</v>
      </c>
      <c r="MI19" s="106">
        <v>1</v>
      </c>
      <c r="MJ19" s="107" t="str">
        <f>INDEX(Matchups!$F$4:$G$279,MATCH(MG19&amp;"_"&amp;MH19,Matchups!$E$4:$E$279,0),1)</f>
        <v>Player22</v>
      </c>
      <c r="MK19" s="107" t="str">
        <f>INDEX(Matchups!$F$4:$G$279,MATCH(MG19&amp;"_"&amp;MH19,Matchups!$E$4:$E$279,0),2)</f>
        <v>Player6</v>
      </c>
      <c r="MM19" s="160" t="str">
        <f>INDEX(Draft!$AZ$3:$AZ$170,MATCH(MJ19&amp;MI19,Draft!$BA$3:$BA$170,0),1)</f>
        <v>Alphabet Class C</v>
      </c>
      <c r="MN19" s="161" t="e">
        <f>INDEX(Upload_Download!$I$4:$I$1004,MATCH(MM19&amp;MN$3,Upload_Download!$O$4:$O$1004,0),1)</f>
        <v>#N/A</v>
      </c>
      <c r="MO19" s="161" t="e">
        <f>INDEX(Upload_Download!$I$4:$I$1004,MATCH(MM19&amp;MO$3,Upload_Download!$O$4:$O$1004,0),1)</f>
        <v>#N/A</v>
      </c>
      <c r="MP19" s="162" t="e">
        <f>100*(MO19/MN19-1)</f>
        <v>#N/A</v>
      </c>
      <c r="MQ19" s="162" t="e">
        <f>100*(MR19/MS19-1)</f>
        <v>#N/A</v>
      </c>
      <c r="MR19" s="161" t="e">
        <f>INDEX(Upload_Download!$I$4:$I$1004,MATCH(MT19&amp;MR$3,Upload_Download!$O$4:$O$1004,0),1)</f>
        <v>#N/A</v>
      </c>
      <c r="MS19" s="161" t="e">
        <f>INDEX(Upload_Download!$I$4:$I$1004,MATCH(MT19&amp;MS$3,Upload_Download!$O$4:$O$1004,0),1)</f>
        <v>#N/A</v>
      </c>
      <c r="MT19" s="163" t="str">
        <f>INDEX(Draft!$AZ$3:$AZ$170,MATCH(MK19&amp;MI19,Draft!$BA$3:$BA$170,0),1)</f>
        <v>Bitcoin</v>
      </c>
    </row>
    <row r="20" spans="2:358" ht="17">
      <c r="B20" s="184">
        <f t="shared" si="74"/>
        <v>44571</v>
      </c>
      <c r="C20" s="183">
        <f t="shared" si="75"/>
        <v>2</v>
      </c>
      <c r="D20" s="183">
        <f t="shared" si="76"/>
        <v>5</v>
      </c>
      <c r="E20" s="183" t="str">
        <f t="shared" si="0"/>
        <v>2_5</v>
      </c>
      <c r="F20" s="174" t="str">
        <f t="shared" si="1"/>
        <v>Player21</v>
      </c>
      <c r="G20" s="174" t="str">
        <f t="shared" si="2"/>
        <v>Player1</v>
      </c>
      <c r="I20" s="174" t="str">
        <f>J20&amp;"_"&amp;COUNTIF(J$4:J20,J20)</f>
        <v>2_4</v>
      </c>
      <c r="J20" s="185">
        <v>2</v>
      </c>
      <c r="K20" s="185" t="s">
        <v>2675</v>
      </c>
      <c r="L20" s="186" t="s">
        <v>1027</v>
      </c>
      <c r="M20" s="185" t="s">
        <v>2661</v>
      </c>
      <c r="O20" s="106">
        <f t="shared" si="77"/>
        <v>1</v>
      </c>
      <c r="P20" s="106">
        <f t="shared" si="78"/>
        <v>2</v>
      </c>
      <c r="Q20" s="106">
        <v>2</v>
      </c>
      <c r="R20" s="107" t="str">
        <f>INDEX(Matchups!$F$4:$G$279,MATCH(O20&amp;"_"&amp;P20,Matchups!$E$4:$E$279,0),1)</f>
        <v>Player3</v>
      </c>
      <c r="S20" s="107" t="str">
        <f>INDEX(Matchups!$F$4:$G$279,MATCH(O20&amp;"_"&amp;P20,Matchups!$E$4:$E$279,0),2)</f>
        <v>Player19</v>
      </c>
      <c r="T20" s="43"/>
      <c r="U20" s="160" t="str">
        <f>INDEX(Draft!$AZ$3:$AZ$170,MATCH(R20&amp;Q20,Draft!$BA$3:$BA$170,0),1)</f>
        <v>Ford Motor Company</v>
      </c>
      <c r="V20" s="161">
        <f>INDEX(Upload_Download!$I$4:$I$1004,MATCH(U20&amp;V$3,Upload_Download!$O$4:$O$1004,0),1)</f>
        <v>17.95999908447266</v>
      </c>
      <c r="W20" s="161">
        <f>INDEX(Upload_Download!$I$4:$I$1004,MATCH(U20&amp;W$3,Upload_Download!$O$4:$O$1004,0),1)</f>
        <v>17.54999923706055</v>
      </c>
      <c r="X20" s="162">
        <f t="shared" ref="X20:X24" si="123">100*(W20/V20-1)</f>
        <v>-2.2828500462818813</v>
      </c>
      <c r="Y20" s="162">
        <f>100*(Z20/AA20-1)</f>
        <v>3.5149999607221094</v>
      </c>
      <c r="Z20" s="161">
        <f>INDEX(Upload_Download!$I$4:$I$1004,MATCH(AB20&amp;Z$3,Upload_Download!$O$4:$O$1004,0),1)</f>
        <v>58.310001373291023</v>
      </c>
      <c r="AA20" s="161">
        <f>INDEX(Upload_Download!$I$4:$I$1004,MATCH(AB20&amp;AA$3,Upload_Download!$O$4:$O$1004,0),1)</f>
        <v>56.330001831054688</v>
      </c>
      <c r="AB20" s="163" t="str">
        <f>INDEX(Draft!$AZ$3:$AZ$170,MATCH(S20&amp;Q20,Draft!$BA$3:$BA$170,0),1)</f>
        <v>Wells Fargo</v>
      </c>
      <c r="AD20" s="106">
        <f t="shared" si="79"/>
        <v>2</v>
      </c>
      <c r="AE20" s="106">
        <f t="shared" si="80"/>
        <v>2</v>
      </c>
      <c r="AF20" s="106">
        <v>2</v>
      </c>
      <c r="AG20" s="107" t="str">
        <f>INDEX(Matchups!$F$4:$G$279,MATCH(AD20&amp;"_"&amp;AE20,Matchups!$E$4:$E$279,0),1)</f>
        <v>Player6</v>
      </c>
      <c r="AH20" s="107" t="str">
        <f>INDEX(Matchups!$F$4:$G$279,MATCH(AD20&amp;"_"&amp;AE20,Matchups!$E$4:$E$279,0),2)</f>
        <v>Player20</v>
      </c>
      <c r="AJ20" s="160" t="str">
        <f>INDEX(Draft!$AZ$3:$AZ$170,MATCH(AG20&amp;AF20,Draft!$BA$3:$BA$170,0),1)</f>
        <v>Goldman Sachs</v>
      </c>
      <c r="AK20" s="161">
        <f>INDEX(Upload_Download!$I$4:$I$1004,MATCH(AJ20&amp;AK$3,Upload_Download!$O$4:$O$1004,0),1)</f>
        <v>363.05999755859381</v>
      </c>
      <c r="AL20" s="161">
        <f>INDEX(Upload_Download!$I$4:$I$1004,MATCH(AJ20&amp;AL$3,Upload_Download!$O$4:$O$1004,0),1)</f>
        <v>346.04000854492188</v>
      </c>
      <c r="AM20" s="162">
        <f t="shared" ref="AM20:AM24" si="124">100*(AL20/AK20-1)</f>
        <v>-4.6879273751234685</v>
      </c>
      <c r="AN20" s="162">
        <f>100*(AO20/AP20-1)</f>
        <v>3.1182393925863305</v>
      </c>
      <c r="AO20" s="161">
        <f>INDEX(Upload_Download!$I$4:$I$1004,MATCH(AQ20&amp;AO$3,Upload_Download!$O$4:$O$1004,0),1)</f>
        <v>647.83001708984375</v>
      </c>
      <c r="AP20" s="161">
        <f>INDEX(Upload_Download!$I$4:$I$1004,MATCH(AQ20&amp;AP$3,Upload_Download!$O$4:$O$1004,0),1)</f>
        <v>628.239990234375</v>
      </c>
      <c r="AQ20" s="163" t="str">
        <f>INDEX(Draft!$AZ$3:$AZ$170,MATCH(AH20&amp;AF20,Draft!$BA$3:$BA$170,0),1)</f>
        <v>ASML Holding</v>
      </c>
      <c r="AS20" s="106">
        <f t="shared" si="81"/>
        <v>3</v>
      </c>
      <c r="AT20" s="106">
        <f t="shared" si="82"/>
        <v>2</v>
      </c>
      <c r="AU20" s="106">
        <v>2</v>
      </c>
      <c r="AV20" s="107" t="str">
        <f>INDEX(Matchups!$F$4:$G$279,MATCH(AS20&amp;"_"&amp;AT20,Matchups!$E$4:$E$279,0),1)</f>
        <v>Player21</v>
      </c>
      <c r="AW20" s="107" t="str">
        <f>INDEX(Matchups!$F$4:$G$279,MATCH(AS20&amp;"_"&amp;AT20,Matchups!$E$4:$E$279,0),2)</f>
        <v>Player11</v>
      </c>
      <c r="AY20" s="160" t="str">
        <f>INDEX(Draft!$AZ$3:$AZ$170,MATCH(AV20&amp;AU20,Draft!$BA$3:$BA$170,0),1)</f>
        <v>Terra</v>
      </c>
      <c r="AZ20" s="161">
        <f>INDEX(Upload_Download!$I$4:$I$1004,MATCH(AY20&amp;AZ$3,Upload_Download!$O$4:$O$1004,0),1)</f>
        <v>49.364559173583977</v>
      </c>
      <c r="BA20" s="161">
        <f>INDEX(Upload_Download!$I$4:$I$1004,MATCH(AY20&amp;BA$3,Upload_Download!$O$4:$O$1004,0),1)</f>
        <v>72.642112731933594</v>
      </c>
      <c r="BB20" s="162">
        <f t="shared" ref="BB20:BB24" si="125">100*(BA20/AZ20-1)</f>
        <v>47.154383525429978</v>
      </c>
      <c r="BC20" s="162">
        <f>100*(BD20/BE20-1)</f>
        <v>-2.7408953501212086</v>
      </c>
      <c r="BD20" s="161">
        <f>INDEX(Upload_Download!$I$4:$I$1004,MATCH(BF20&amp;BD$3,Upload_Download!$O$4:$O$1004,0),1)</f>
        <v>147.9700012207031</v>
      </c>
      <c r="BE20" s="161">
        <f>INDEX(Upload_Download!$I$4:$I$1004,MATCH(BF20&amp;BE$3,Upload_Download!$O$4:$O$1004,0),1)</f>
        <v>152.13999938964841</v>
      </c>
      <c r="BF20" s="163" t="str">
        <f>INDEX(Draft!$AZ$3:$AZ$170,MATCH(AW20&amp;AU20,Draft!$BA$3:$BA$170,0),1)</f>
        <v>JP Morgan Chase</v>
      </c>
      <c r="BH20" s="106">
        <f t="shared" si="83"/>
        <v>4</v>
      </c>
      <c r="BI20" s="106">
        <f t="shared" si="84"/>
        <v>2</v>
      </c>
      <c r="BJ20" s="106">
        <v>2</v>
      </c>
      <c r="BK20" s="107" t="str">
        <f>INDEX(Matchups!$F$4:$G$279,MATCH(BH20&amp;"_"&amp;BI20,Matchups!$E$4:$E$279,0),1)</f>
        <v>Player10</v>
      </c>
      <c r="BL20" s="107" t="str">
        <f>INDEX(Matchups!$F$4:$G$279,MATCH(BH20&amp;"_"&amp;BI20,Matchups!$E$4:$E$279,0),2)</f>
        <v>Player17</v>
      </c>
      <c r="BN20" s="160" t="str">
        <f>INDEX(Draft!$AZ$3:$AZ$170,MATCH(BK20&amp;BJ20,Draft!$BA$3:$BA$170,0),1)</f>
        <v>Solana</v>
      </c>
      <c r="BO20" s="161">
        <f>INDEX(Upload_Download!$I$4:$I$1004,MATCH(BN20&amp;BO$3,Upload_Download!$O$4:$O$1004,0),1)</f>
        <v>85.519050598144531</v>
      </c>
      <c r="BP20" s="161" t="e">
        <f>INDEX(Upload_Download!$I$4:$I$1004,MATCH(BN20&amp;BP$3,Upload_Download!$O$4:$O$1004,0),1)</f>
        <v>#N/A</v>
      </c>
      <c r="BQ20" s="162" t="e">
        <f t="shared" ref="BQ20:BQ24" si="126">100*(BP20/BO20-1)</f>
        <v>#N/A</v>
      </c>
      <c r="BR20" s="162" t="e">
        <f>100*(BS20/BT20-1)</f>
        <v>#N/A</v>
      </c>
      <c r="BS20" s="161" t="e">
        <f>INDEX(Upload_Download!$I$4:$I$1004,MATCH(BU20&amp;BS$3,Upload_Download!$O$4:$O$1004,0),1)</f>
        <v>#N/A</v>
      </c>
      <c r="BT20" s="161">
        <f>INDEX(Upload_Download!$I$4:$I$1004,MATCH(BU20&amp;BT$3,Upload_Download!$O$4:$O$1004,0),1)</f>
        <v>0.1231110021471977</v>
      </c>
      <c r="BU20" s="163" t="str">
        <f>INDEX(Draft!$AZ$3:$AZ$170,MATCH(BL20&amp;BJ20,Draft!$BA$3:$BA$170,0),1)</f>
        <v>Dogecoin</v>
      </c>
      <c r="BV20" s="114"/>
      <c r="BW20" s="106">
        <f t="shared" si="85"/>
        <v>5</v>
      </c>
      <c r="BX20" s="106">
        <f t="shared" si="86"/>
        <v>2</v>
      </c>
      <c r="BY20" s="106">
        <v>2</v>
      </c>
      <c r="BZ20" s="107" t="str">
        <f>INDEX(Matchups!$F$4:$G$279,MATCH(BW20&amp;"_"&amp;BX20,Matchups!$E$4:$E$279,0),1)</f>
        <v>Player8</v>
      </c>
      <c r="CA20" s="107" t="str">
        <f>INDEX(Matchups!$F$4:$G$279,MATCH(BW20&amp;"_"&amp;BX20,Matchups!$E$4:$E$279,0),2)</f>
        <v>Player12</v>
      </c>
      <c r="CB20" s="114"/>
      <c r="CC20" s="160" t="str">
        <f>INDEX(Draft!$AZ$3:$AZ$170,MATCH(BZ20&amp;BY20,Draft!$BA$3:$BA$170,0),1)</f>
        <v>Cardano</v>
      </c>
      <c r="CD20" s="161" t="e">
        <f>INDEX(Upload_Download!$I$4:$I$1004,MATCH(CC20&amp;CD$3,Upload_Download!$O$4:$O$1004,0),1)</f>
        <v>#N/A</v>
      </c>
      <c r="CE20" s="161" t="e">
        <f>INDEX(Upload_Download!$I$4:$I$1004,MATCH(CC20&amp;CE$3,Upload_Download!$O$4:$O$1004,0),1)</f>
        <v>#N/A</v>
      </c>
      <c r="CF20" s="162" t="e">
        <f t="shared" ref="CF20:CF24" si="127">100*(CE20/CD20-1)</f>
        <v>#N/A</v>
      </c>
      <c r="CG20" s="162" t="e">
        <f>100*(CH20/CI20-1)</f>
        <v>#N/A</v>
      </c>
      <c r="CH20" s="161" t="e">
        <f>INDEX(Upload_Download!$I$4:$I$1004,MATCH(CJ20&amp;CH$3,Upload_Download!$O$4:$O$1004,0),1)</f>
        <v>#N/A</v>
      </c>
      <c r="CI20" s="161" t="e">
        <f>INDEX(Upload_Download!$I$4:$I$1004,MATCH(CJ20&amp;CI$3,Upload_Download!$O$4:$O$1004,0),1)</f>
        <v>#N/A</v>
      </c>
      <c r="CJ20" s="163" t="str">
        <f>INDEX(Draft!$AZ$3:$AZ$170,MATCH(CA20&amp;BY20,Draft!$BA$3:$BA$170,0),1)</f>
        <v>Atlassian</v>
      </c>
      <c r="CK20" s="114"/>
      <c r="CL20" s="106">
        <f t="shared" si="87"/>
        <v>6</v>
      </c>
      <c r="CM20" s="106">
        <f t="shared" si="88"/>
        <v>2</v>
      </c>
      <c r="CN20" s="106">
        <v>2</v>
      </c>
      <c r="CO20" s="107" t="str">
        <f>INDEX(Matchups!$F$4:$G$279,MATCH(CL20&amp;"_"&amp;CM20,Matchups!$E$4:$E$279,0),1)</f>
        <v>Player16</v>
      </c>
      <c r="CP20" s="107" t="str">
        <f>INDEX(Matchups!$F$4:$G$279,MATCH(CL20&amp;"_"&amp;CM20,Matchups!$E$4:$E$279,0),2)</f>
        <v>Player10</v>
      </c>
      <c r="CQ20" s="114"/>
      <c r="CR20" s="160" t="str">
        <f>INDEX(Draft!$AZ$3:$AZ$170,MATCH(CO20&amp;CN20,Draft!$BA$3:$BA$170,0),1)</f>
        <v>Microsoft</v>
      </c>
      <c r="CS20" s="161" t="e">
        <f>INDEX(Upload_Download!$I$4:$I$1004,MATCH(CR20&amp;CS$3,Upload_Download!$O$4:$O$1004,0),1)</f>
        <v>#N/A</v>
      </c>
      <c r="CT20" s="161" t="e">
        <f>INDEX(Upload_Download!$I$4:$I$1004,MATCH(CR20&amp;CT$3,Upload_Download!$O$4:$O$1004,0),1)</f>
        <v>#N/A</v>
      </c>
      <c r="CU20" s="162" t="e">
        <f t="shared" ref="CU20:CU24" si="128">100*(CT20/CS20-1)</f>
        <v>#N/A</v>
      </c>
      <c r="CV20" s="162" t="e">
        <f>100*(CW20/CX20-1)</f>
        <v>#N/A</v>
      </c>
      <c r="CW20" s="161" t="e">
        <f>INDEX(Upload_Download!$I$4:$I$1004,MATCH(CY20&amp;CW$3,Upload_Download!$O$4:$O$1004,0),1)</f>
        <v>#N/A</v>
      </c>
      <c r="CX20" s="161" t="e">
        <f>INDEX(Upload_Download!$I$4:$I$1004,MATCH(CY20&amp;CX$3,Upload_Download!$O$4:$O$1004,0),1)</f>
        <v>#N/A</v>
      </c>
      <c r="CY20" s="163" t="str">
        <f>INDEX(Draft!$AZ$3:$AZ$170,MATCH(CP20&amp;CN20,Draft!$BA$3:$BA$170,0),1)</f>
        <v>Solana</v>
      </c>
      <c r="DA20" s="106">
        <f t="shared" si="89"/>
        <v>7</v>
      </c>
      <c r="DB20" s="106">
        <f t="shared" si="90"/>
        <v>2</v>
      </c>
      <c r="DC20" s="106">
        <v>2</v>
      </c>
      <c r="DD20" s="107" t="str">
        <f>INDEX(Matchups!$F$4:$G$279,MATCH(DA20&amp;"_"&amp;DB20,Matchups!$E$4:$E$279,0),1)</f>
        <v>Player7</v>
      </c>
      <c r="DE20" s="107" t="str">
        <f>INDEX(Matchups!$F$4:$G$279,MATCH(DA20&amp;"_"&amp;DB20,Matchups!$E$4:$E$279,0),2)</f>
        <v>Player5</v>
      </c>
      <c r="DG20" s="160" t="str">
        <f>INDEX(Draft!$AZ$3:$AZ$170,MATCH(DD20&amp;DC20,Draft!$BA$3:$BA$170,0),1)</f>
        <v>Eli Lilly and Company</v>
      </c>
      <c r="DH20" s="161" t="e">
        <f>INDEX(Upload_Download!$I$4:$I$1004,MATCH(DG20&amp;DH$3,Upload_Download!$O$4:$O$1004,0),1)</f>
        <v>#N/A</v>
      </c>
      <c r="DI20" s="161" t="e">
        <f>INDEX(Upload_Download!$I$4:$I$1004,MATCH(DG20&amp;DI$3,Upload_Download!$O$4:$O$1004,0),1)</f>
        <v>#N/A</v>
      </c>
      <c r="DJ20" s="162" t="e">
        <f t="shared" ref="DJ20:DJ24" si="129">100*(DI20/DH20-1)</f>
        <v>#N/A</v>
      </c>
      <c r="DK20" s="162" t="e">
        <f>100*(DL20/DM20-1)</f>
        <v>#N/A</v>
      </c>
      <c r="DL20" s="161" t="e">
        <f>INDEX(Upload_Download!$I$4:$I$1004,MATCH(DN20&amp;DL$3,Upload_Download!$O$4:$O$1004,0),1)</f>
        <v>#N/A</v>
      </c>
      <c r="DM20" s="161" t="e">
        <f>INDEX(Upload_Download!$I$4:$I$1004,MATCH(DN20&amp;DM$3,Upload_Download!$O$4:$O$1004,0),1)</f>
        <v>#N/A</v>
      </c>
      <c r="DN20" s="163" t="str">
        <f>INDEX(Draft!$AZ$3:$AZ$170,MATCH(DE20&amp;DC20,Draft!$BA$3:$BA$170,0),1)</f>
        <v>Alphabet Class C</v>
      </c>
      <c r="DO20" s="114"/>
      <c r="DP20" s="106">
        <f t="shared" si="91"/>
        <v>8</v>
      </c>
      <c r="DQ20" s="106">
        <f t="shared" si="92"/>
        <v>2</v>
      </c>
      <c r="DR20" s="106">
        <v>2</v>
      </c>
      <c r="DS20" s="107" t="str">
        <f>INDEX(Matchups!$F$4:$G$279,MATCH(DP20&amp;"_"&amp;DQ20,Matchups!$E$4:$E$279,0),1)</f>
        <v>Player13</v>
      </c>
      <c r="DT20" s="107" t="str">
        <f>INDEX(Matchups!$F$4:$G$279,MATCH(DP20&amp;"_"&amp;DQ20,Matchups!$E$4:$E$279,0),2)</f>
        <v>Player1</v>
      </c>
      <c r="DU20" s="114"/>
      <c r="DV20" s="160" t="str">
        <f>INDEX(Draft!$AZ$3:$AZ$170,MATCH(DS20&amp;DR20,Draft!$BA$3:$BA$170,0),1)</f>
        <v>Bank of America</v>
      </c>
      <c r="DW20" s="161" t="e">
        <f>INDEX(Upload_Download!$I$4:$I$1004,MATCH(DV20&amp;DW$3,Upload_Download!$O$4:$O$1004,0),1)</f>
        <v>#N/A</v>
      </c>
      <c r="DX20" s="161" t="e">
        <f>INDEX(Upload_Download!$I$4:$I$1004,MATCH(DV20&amp;DX$3,Upload_Download!$O$4:$O$1004,0),1)</f>
        <v>#N/A</v>
      </c>
      <c r="DY20" s="162" t="e">
        <f t="shared" ref="DY20:DY24" si="130">100*(DX20/DW20-1)</f>
        <v>#N/A</v>
      </c>
      <c r="DZ20" s="162" t="e">
        <f>100*(EA20/EB20-1)</f>
        <v>#N/A</v>
      </c>
      <c r="EA20" s="161" t="e">
        <f>INDEX(Upload_Download!$I$4:$I$1004,MATCH(EC20&amp;EA$3,Upload_Download!$O$4:$O$1004,0),1)</f>
        <v>#N/A</v>
      </c>
      <c r="EB20" s="161" t="e">
        <f>INDEX(Upload_Download!$I$4:$I$1004,MATCH(EC20&amp;EB$3,Upload_Download!$O$4:$O$1004,0),1)</f>
        <v>#N/A</v>
      </c>
      <c r="EC20" s="163" t="str">
        <f>INDEX(Draft!$AZ$3:$AZ$170,MATCH(DT20&amp;DR20,Draft!$BA$3:$BA$170,0),1)</f>
        <v>Ethereum</v>
      </c>
      <c r="ED20" s="114"/>
      <c r="EE20" s="106">
        <f t="shared" si="93"/>
        <v>9</v>
      </c>
      <c r="EF20" s="106">
        <f t="shared" si="94"/>
        <v>2</v>
      </c>
      <c r="EG20" s="106">
        <v>2</v>
      </c>
      <c r="EH20" s="107" t="str">
        <f>INDEX(Matchups!$F$4:$G$279,MATCH(EE20&amp;"_"&amp;EF20,Matchups!$E$4:$E$279,0),1)</f>
        <v>Player17</v>
      </c>
      <c r="EI20" s="107" t="str">
        <f>INDEX(Matchups!$F$4:$G$279,MATCH(EE20&amp;"_"&amp;EF20,Matchups!$E$4:$E$279,0),2)</f>
        <v>Player15</v>
      </c>
      <c r="EJ20" s="114"/>
      <c r="EK20" s="160" t="str">
        <f>INDEX(Draft!$AZ$3:$AZ$170,MATCH(EH20&amp;EG20,Draft!$BA$3:$BA$170,0),1)</f>
        <v>Dogecoin</v>
      </c>
      <c r="EL20" s="161" t="e">
        <f>INDEX(Upload_Download!$I$4:$I$1004,MATCH(EK20&amp;EL$3,Upload_Download!$O$4:$O$1004,0),1)</f>
        <v>#N/A</v>
      </c>
      <c r="EM20" s="161" t="e">
        <f>INDEX(Upload_Download!$I$4:$I$1004,MATCH(EK20&amp;EM$3,Upload_Download!$O$4:$O$1004,0),1)</f>
        <v>#N/A</v>
      </c>
      <c r="EN20" s="162" t="e">
        <f t="shared" ref="EN20:EN24" si="131">100*(EM20/EL20-1)</f>
        <v>#N/A</v>
      </c>
      <c r="EO20" s="162" t="e">
        <f>100*(EP20/EQ20-1)</f>
        <v>#N/A</v>
      </c>
      <c r="EP20" s="161" t="e">
        <f>INDEX(Upload_Download!$I$4:$I$1004,MATCH(ER20&amp;EP$3,Upload_Download!$O$4:$O$1004,0),1)</f>
        <v>#N/A</v>
      </c>
      <c r="EQ20" s="161" t="e">
        <f>INDEX(Upload_Download!$I$4:$I$1004,MATCH(ER20&amp;EQ$3,Upload_Download!$O$4:$O$1004,0),1)</f>
        <v>#N/A</v>
      </c>
      <c r="ER20" s="163" t="str">
        <f>INDEX(Draft!$AZ$3:$AZ$170,MATCH(EI20&amp;EG20,Draft!$BA$3:$BA$170,0),1)</f>
        <v>Tesla</v>
      </c>
      <c r="ET20" s="106">
        <f t="shared" si="95"/>
        <v>10</v>
      </c>
      <c r="EU20" s="106">
        <f t="shared" si="96"/>
        <v>2</v>
      </c>
      <c r="EV20" s="106">
        <v>2</v>
      </c>
      <c r="EW20" s="107" t="str">
        <f>INDEX(Matchups!$F$4:$G$279,MATCH(ET20&amp;"_"&amp;EU20,Matchups!$E$4:$E$279,0),1)</f>
        <v>Player11</v>
      </c>
      <c r="EX20" s="107" t="str">
        <f>INDEX(Matchups!$F$4:$G$279,MATCH(ET20&amp;"_"&amp;EU20,Matchups!$E$4:$E$279,0),2)</f>
        <v>Player24</v>
      </c>
      <c r="EZ20" s="160" t="str">
        <f>INDEX(Draft!$AZ$3:$AZ$170,MATCH(EW20&amp;EV20,Draft!$BA$3:$BA$170,0),1)</f>
        <v>JP Morgan Chase</v>
      </c>
      <c r="FA20" s="161" t="e">
        <f>INDEX(Upload_Download!$I$4:$I$1004,MATCH(EZ20&amp;FA$3,Upload_Download!$O$4:$O$1004,0),1)</f>
        <v>#N/A</v>
      </c>
      <c r="FB20" s="161" t="e">
        <f>INDEX(Upload_Download!$I$4:$I$1004,MATCH(EZ20&amp;FB$3,Upload_Download!$O$4:$O$1004,0),1)</f>
        <v>#N/A</v>
      </c>
      <c r="FC20" s="162" t="e">
        <f t="shared" ref="FC20:FC24" si="132">100*(FB20/FA20-1)</f>
        <v>#N/A</v>
      </c>
      <c r="FD20" s="162" t="e">
        <f>100*(FE20/FF20-1)</f>
        <v>#N/A</v>
      </c>
      <c r="FE20" s="161" t="e">
        <f>INDEX(Upload_Download!$I$4:$I$1004,MATCH(FG20&amp;FE$3,Upload_Download!$O$4:$O$1004,0),1)</f>
        <v>#N/A</v>
      </c>
      <c r="FF20" s="161" t="e">
        <f>INDEX(Upload_Download!$I$4:$I$1004,MATCH(FG20&amp;FF$3,Upload_Download!$O$4:$O$1004,0),1)</f>
        <v>#N/A</v>
      </c>
      <c r="FG20" s="163" t="str">
        <f>INDEX(Draft!$AZ$3:$AZ$170,MATCH(EX20&amp;EV20,Draft!$BA$3:$BA$170,0),1)</f>
        <v>Alphabet Class A</v>
      </c>
      <c r="FH20" s="114"/>
      <c r="FI20" s="106">
        <f t="shared" si="97"/>
        <v>11</v>
      </c>
      <c r="FJ20" s="106">
        <f t="shared" si="98"/>
        <v>2</v>
      </c>
      <c r="FK20" s="106">
        <v>2</v>
      </c>
      <c r="FL20" s="107" t="str">
        <f>INDEX(Matchups!$F$4:$G$279,MATCH(FI20&amp;"_"&amp;FJ20,Matchups!$E$4:$E$279,0),1)</f>
        <v>Player5</v>
      </c>
      <c r="FM20" s="107" t="str">
        <f>INDEX(Matchups!$F$4:$G$279,MATCH(FI20&amp;"_"&amp;FJ20,Matchups!$E$4:$E$279,0),2)</f>
        <v>Player2</v>
      </c>
      <c r="FN20" s="114"/>
      <c r="FO20" s="160" t="str">
        <f>INDEX(Draft!$AZ$3:$AZ$170,MATCH(FL20&amp;FK20,Draft!$BA$3:$BA$170,0),1)</f>
        <v>Alphabet Class C</v>
      </c>
      <c r="FP20" s="161" t="e">
        <f>INDEX(Upload_Download!$I$4:$I$1004,MATCH(FO20&amp;FP$3,Upload_Download!$O$4:$O$1004,0),1)</f>
        <v>#N/A</v>
      </c>
      <c r="FQ20" s="161" t="e">
        <f>INDEX(Upload_Download!$I$4:$I$1004,MATCH(FO20&amp;FQ$3,Upload_Download!$O$4:$O$1004,0),1)</f>
        <v>#N/A</v>
      </c>
      <c r="FR20" s="162" t="e">
        <f t="shared" ref="FR20:FR24" si="133">100*(FQ20/FP20-1)</f>
        <v>#N/A</v>
      </c>
      <c r="FS20" s="162" t="e">
        <f>100*(FT20/FU20-1)</f>
        <v>#N/A</v>
      </c>
      <c r="FT20" s="161" t="e">
        <f>INDEX(Upload_Download!$I$4:$I$1004,MATCH(FV20&amp;FT$3,Upload_Download!$O$4:$O$1004,0),1)</f>
        <v>#N/A</v>
      </c>
      <c r="FU20" s="161" t="e">
        <f>INDEX(Upload_Download!$I$4:$I$1004,MATCH(FV20&amp;FU$3,Upload_Download!$O$4:$O$1004,0),1)</f>
        <v>#N/A</v>
      </c>
      <c r="FV20" s="163" t="str">
        <f>INDEX(Draft!$AZ$3:$AZ$170,MATCH(FM20&amp;FK20,Draft!$BA$3:$BA$170,0),1)</f>
        <v>UNUS SED LEO</v>
      </c>
      <c r="FW20" s="114"/>
      <c r="FX20" s="106">
        <f t="shared" si="99"/>
        <v>12</v>
      </c>
      <c r="FY20" s="106">
        <f t="shared" si="100"/>
        <v>2</v>
      </c>
      <c r="FZ20" s="106">
        <v>2</v>
      </c>
      <c r="GA20" s="107" t="str">
        <f>INDEX(Matchups!$F$4:$G$279,MATCH(FX20&amp;"_"&amp;FY20,Matchups!$E$4:$E$279,0),1)</f>
        <v>Player20</v>
      </c>
      <c r="GB20" s="107" t="str">
        <f>INDEX(Matchups!$F$4:$G$279,MATCH(FX20&amp;"_"&amp;FY20,Matchups!$E$4:$E$279,0),2)</f>
        <v>Player8</v>
      </c>
      <c r="GC20" s="114"/>
      <c r="GD20" s="160" t="str">
        <f>INDEX(Draft!$AZ$3:$AZ$170,MATCH(GA20&amp;FZ20,Draft!$BA$3:$BA$170,0),1)</f>
        <v>ASML Holding</v>
      </c>
      <c r="GE20" s="161" t="e">
        <f>INDEX(Upload_Download!$I$4:$I$1004,MATCH(GD20&amp;GE$3,Upload_Download!$O$4:$O$1004,0),1)</f>
        <v>#N/A</v>
      </c>
      <c r="GF20" s="161" t="e">
        <f>INDEX(Upload_Download!$I$4:$I$1004,MATCH(GD20&amp;GF$3,Upload_Download!$O$4:$O$1004,0),1)</f>
        <v>#N/A</v>
      </c>
      <c r="GG20" s="162" t="e">
        <f t="shared" ref="GG20:GG24" si="134">100*(GF20/GE20-1)</f>
        <v>#N/A</v>
      </c>
      <c r="GH20" s="162" t="e">
        <f>100*(GI20/GJ20-1)</f>
        <v>#N/A</v>
      </c>
      <c r="GI20" s="161" t="e">
        <f>INDEX(Upload_Download!$I$4:$I$1004,MATCH(GK20&amp;GI$3,Upload_Download!$O$4:$O$1004,0),1)</f>
        <v>#N/A</v>
      </c>
      <c r="GJ20" s="161" t="e">
        <f>INDEX(Upload_Download!$I$4:$I$1004,MATCH(GK20&amp;GJ$3,Upload_Download!$O$4:$O$1004,0),1)</f>
        <v>#N/A</v>
      </c>
      <c r="GK20" s="163" t="str">
        <f>INDEX(Draft!$AZ$3:$AZ$170,MATCH(GB20&amp;FZ20,Draft!$BA$3:$BA$170,0),1)</f>
        <v>Cardano</v>
      </c>
      <c r="GM20" s="106">
        <f t="shared" si="101"/>
        <v>13</v>
      </c>
      <c r="GN20" s="106">
        <f t="shared" si="102"/>
        <v>2</v>
      </c>
      <c r="GO20" s="106">
        <v>2</v>
      </c>
      <c r="GP20" s="107" t="str">
        <f>INDEX(Matchups!$F$4:$G$279,MATCH(GM20&amp;"_"&amp;GN20,Matchups!$E$4:$E$279,0),1)</f>
        <v>Player18</v>
      </c>
      <c r="GQ20" s="107" t="str">
        <f>INDEX(Matchups!$F$4:$G$279,MATCH(GM20&amp;"_"&amp;GN20,Matchups!$E$4:$E$279,0),2)</f>
        <v>Player3</v>
      </c>
      <c r="GS20" s="160" t="str">
        <f>INDEX(Draft!$AZ$3:$AZ$170,MATCH(GP20&amp;GO20,Draft!$BA$3:$BA$170,0),1)</f>
        <v>NVDIA</v>
      </c>
      <c r="GT20" s="161" t="e">
        <f>INDEX(Upload_Download!$I$4:$I$1004,MATCH(GS20&amp;GT$3,Upload_Download!$O$4:$O$1004,0),1)</f>
        <v>#N/A</v>
      </c>
      <c r="GU20" s="161" t="e">
        <f>INDEX(Upload_Download!$I$4:$I$1004,MATCH(GS20&amp;GU$3,Upload_Download!$O$4:$O$1004,0),1)</f>
        <v>#N/A</v>
      </c>
      <c r="GV20" s="162" t="e">
        <f t="shared" ref="GV20:GV24" si="135">100*(GU20/GT20-1)</f>
        <v>#N/A</v>
      </c>
      <c r="GW20" s="162" t="e">
        <f>100*(GX20/GY20-1)</f>
        <v>#N/A</v>
      </c>
      <c r="GX20" s="161" t="e">
        <f>INDEX(Upload_Download!$I$4:$I$1004,MATCH(GZ20&amp;GX$3,Upload_Download!$O$4:$O$1004,0),1)</f>
        <v>#N/A</v>
      </c>
      <c r="GY20" s="161" t="e">
        <f>INDEX(Upload_Download!$I$4:$I$1004,MATCH(GZ20&amp;GY$3,Upload_Download!$O$4:$O$1004,0),1)</f>
        <v>#N/A</v>
      </c>
      <c r="GZ20" s="163" t="str">
        <f>INDEX(Draft!$AZ$3:$AZ$170,MATCH(GQ20&amp;GO20,Draft!$BA$3:$BA$170,0),1)</f>
        <v>Ford Motor Company</v>
      </c>
      <c r="HA20" s="114"/>
      <c r="HB20" s="106">
        <f t="shared" si="103"/>
        <v>14</v>
      </c>
      <c r="HC20" s="106">
        <f t="shared" si="104"/>
        <v>2</v>
      </c>
      <c r="HD20" s="106">
        <v>2</v>
      </c>
      <c r="HE20" s="107" t="str">
        <f>INDEX(Matchups!$F$4:$G$279,MATCH(HB20&amp;"_"&amp;HC20,Matchups!$E$4:$E$279,0),1)</f>
        <v>Player14</v>
      </c>
      <c r="HF20" s="107" t="str">
        <f>INDEX(Matchups!$F$4:$G$279,MATCH(HB20&amp;"_"&amp;HC20,Matchups!$E$4:$E$279,0),2)</f>
        <v>Player21</v>
      </c>
      <c r="HG20" s="114"/>
      <c r="HH20" s="160" t="str">
        <f>INDEX(Draft!$AZ$3:$AZ$170,MATCH(HE20&amp;HD20,Draft!$BA$3:$BA$170,0),1)</f>
        <v>Blackstone</v>
      </c>
      <c r="HI20" s="161" t="e">
        <f>INDEX(Upload_Download!$I$4:$I$1004,MATCH(HH20&amp;HI$3,Upload_Download!$O$4:$O$1004,0),1)</f>
        <v>#N/A</v>
      </c>
      <c r="HJ20" s="161" t="e">
        <f>INDEX(Upload_Download!$I$4:$I$1004,MATCH(HH20&amp;HJ$3,Upload_Download!$O$4:$O$1004,0),1)</f>
        <v>#N/A</v>
      </c>
      <c r="HK20" s="162" t="e">
        <f t="shared" ref="HK20:HK24" si="136">100*(HJ20/HI20-1)</f>
        <v>#N/A</v>
      </c>
      <c r="HL20" s="162" t="e">
        <f>100*(HM20/HN20-1)</f>
        <v>#N/A</v>
      </c>
      <c r="HM20" s="161" t="e">
        <f>INDEX(Upload_Download!$I$4:$I$1004,MATCH(HO20&amp;HM$3,Upload_Download!$O$4:$O$1004,0),1)</f>
        <v>#N/A</v>
      </c>
      <c r="HN20" s="161" t="e">
        <f>INDEX(Upload_Download!$I$4:$I$1004,MATCH(HO20&amp;HN$3,Upload_Download!$O$4:$O$1004,0),1)</f>
        <v>#N/A</v>
      </c>
      <c r="HO20" s="163" t="str">
        <f>INDEX(Draft!$AZ$3:$AZ$170,MATCH(HF20&amp;HD20,Draft!$BA$3:$BA$170,0),1)</f>
        <v>Terra</v>
      </c>
      <c r="HP20" s="114"/>
      <c r="HQ20" s="106">
        <f t="shared" si="105"/>
        <v>15</v>
      </c>
      <c r="HR20" s="106">
        <f t="shared" si="106"/>
        <v>2</v>
      </c>
      <c r="HS20" s="106">
        <v>2</v>
      </c>
      <c r="HT20" s="107" t="str">
        <f>INDEX(Matchups!$F$4:$G$279,MATCH(HQ20&amp;"_"&amp;HR20,Matchups!$E$4:$E$279,0),1)</f>
        <v>Player23</v>
      </c>
      <c r="HU20" s="107" t="str">
        <f>INDEX(Matchups!$F$4:$G$279,MATCH(HQ20&amp;"_"&amp;HR20,Matchups!$E$4:$E$279,0),2)</f>
        <v>Player16</v>
      </c>
      <c r="HV20" s="114"/>
      <c r="HW20" s="160" t="str">
        <f>INDEX(Draft!$AZ$3:$AZ$170,MATCH(HT20&amp;HS20,Draft!$BA$3:$BA$170,0),1)</f>
        <v>Polkadot</v>
      </c>
      <c r="HX20" s="161" t="e">
        <f>INDEX(Upload_Download!$I$4:$I$1004,MATCH(HW20&amp;HX$3,Upload_Download!$O$4:$O$1004,0),1)</f>
        <v>#N/A</v>
      </c>
      <c r="HY20" s="161" t="e">
        <f>INDEX(Upload_Download!$I$4:$I$1004,MATCH(HW20&amp;HY$3,Upload_Download!$O$4:$O$1004,0),1)</f>
        <v>#N/A</v>
      </c>
      <c r="HZ20" s="162" t="e">
        <f t="shared" ref="HZ20:HZ24" si="137">100*(HY20/HX20-1)</f>
        <v>#N/A</v>
      </c>
      <c r="IA20" s="162" t="e">
        <f>100*(IB20/IC20-1)</f>
        <v>#N/A</v>
      </c>
      <c r="IB20" s="161" t="e">
        <f>INDEX(Upload_Download!$I$4:$I$1004,MATCH(ID20&amp;IB$3,Upload_Download!$O$4:$O$1004,0),1)</f>
        <v>#N/A</v>
      </c>
      <c r="IC20" s="161" t="e">
        <f>INDEX(Upload_Download!$I$4:$I$1004,MATCH(ID20&amp;IC$3,Upload_Download!$O$4:$O$1004,0),1)</f>
        <v>#N/A</v>
      </c>
      <c r="ID20" s="163" t="str">
        <f>INDEX(Draft!$AZ$3:$AZ$170,MATCH(HU20&amp;HS20,Draft!$BA$3:$BA$170,0),1)</f>
        <v>Microsoft</v>
      </c>
      <c r="IF20" s="106">
        <f t="shared" si="107"/>
        <v>16</v>
      </c>
      <c r="IG20" s="106">
        <f t="shared" si="108"/>
        <v>2</v>
      </c>
      <c r="IH20" s="106">
        <v>2</v>
      </c>
      <c r="II20" s="107" t="str">
        <f>INDEX(Matchups!$F$4:$G$279,MATCH(IF20&amp;"_"&amp;IG20,Matchups!$E$4:$E$279,0),1)</f>
        <v>Player15</v>
      </c>
      <c r="IJ20" s="107" t="str">
        <f>INDEX(Matchups!$F$4:$G$279,MATCH(IF20&amp;"_"&amp;IG20,Matchups!$E$4:$E$279,0),2)</f>
        <v>Player14</v>
      </c>
      <c r="IL20" s="160" t="str">
        <f>INDEX(Draft!$AZ$3:$AZ$170,MATCH(II20&amp;IH20,Draft!$BA$3:$BA$170,0),1)</f>
        <v>Tesla</v>
      </c>
      <c r="IM20" s="161" t="e">
        <f>INDEX(Upload_Download!$I$4:$I$1004,MATCH(IL20&amp;IM$3,Upload_Download!$O$4:$O$1004,0),1)</f>
        <v>#N/A</v>
      </c>
      <c r="IN20" s="161" t="e">
        <f>INDEX(Upload_Download!$I$4:$I$1004,MATCH(IL20&amp;IN$3,Upload_Download!$O$4:$O$1004,0),1)</f>
        <v>#N/A</v>
      </c>
      <c r="IO20" s="162" t="e">
        <f t="shared" ref="IO20:IO24" si="138">100*(IN20/IM20-1)</f>
        <v>#N/A</v>
      </c>
      <c r="IP20" s="162" t="e">
        <f>100*(IQ20/IR20-1)</f>
        <v>#N/A</v>
      </c>
      <c r="IQ20" s="161" t="e">
        <f>INDEX(Upload_Download!$I$4:$I$1004,MATCH(IS20&amp;IQ$3,Upload_Download!$O$4:$O$1004,0),1)</f>
        <v>#N/A</v>
      </c>
      <c r="IR20" s="161" t="e">
        <f>INDEX(Upload_Download!$I$4:$I$1004,MATCH(IS20&amp;IR$3,Upload_Download!$O$4:$O$1004,0),1)</f>
        <v>#N/A</v>
      </c>
      <c r="IS20" s="163" t="str">
        <f>INDEX(Draft!$AZ$3:$AZ$170,MATCH(IJ20&amp;IH20,Draft!$BA$3:$BA$170,0),1)</f>
        <v>Blackstone</v>
      </c>
      <c r="IT20" s="114"/>
      <c r="IU20" s="106">
        <f t="shared" si="109"/>
        <v>17</v>
      </c>
      <c r="IV20" s="106">
        <f t="shared" si="110"/>
        <v>2</v>
      </c>
      <c r="IW20" s="106">
        <v>2</v>
      </c>
      <c r="IX20" s="107" t="str">
        <f>INDEX(Matchups!$F$4:$G$279,MATCH(IU20&amp;"_"&amp;IV20,Matchups!$E$4:$E$279,0),1)</f>
        <v>Player9</v>
      </c>
      <c r="IY20" s="107" t="str">
        <f>INDEX(Matchups!$F$4:$G$279,MATCH(IU20&amp;"_"&amp;IV20,Matchups!$E$4:$E$279,0),2)</f>
        <v>Player22</v>
      </c>
      <c r="IZ20" s="114"/>
      <c r="JA20" s="160" t="str">
        <f>INDEX(Draft!$AZ$3:$AZ$170,MATCH(IX20&amp;IW20,Draft!$BA$3:$BA$170,0),1)</f>
        <v>Bitcoin</v>
      </c>
      <c r="JB20" s="161" t="e">
        <f>INDEX(Upload_Download!$I$4:$I$1004,MATCH(JA20&amp;JB$3,Upload_Download!$O$4:$O$1004,0),1)</f>
        <v>#N/A</v>
      </c>
      <c r="JC20" s="161" t="e">
        <f>INDEX(Upload_Download!$I$4:$I$1004,MATCH(JA20&amp;JC$3,Upload_Download!$O$4:$O$1004,0),1)</f>
        <v>#N/A</v>
      </c>
      <c r="JD20" s="162" t="e">
        <f t="shared" ref="JD20:JD24" si="139">100*(JC20/JB20-1)</f>
        <v>#N/A</v>
      </c>
      <c r="JE20" s="162" t="e">
        <f>100*(JF20/JG20-1)</f>
        <v>#N/A</v>
      </c>
      <c r="JF20" s="161" t="e">
        <f>INDEX(Upload_Download!$I$4:$I$1004,MATCH(JH20&amp;JF$3,Upload_Download!$O$4:$O$1004,0),1)</f>
        <v>#N/A</v>
      </c>
      <c r="JG20" s="161" t="e">
        <f>INDEX(Upload_Download!$I$4:$I$1004,MATCH(JH20&amp;JG$3,Upload_Download!$O$4:$O$1004,0),1)</f>
        <v>#N/A</v>
      </c>
      <c r="JH20" s="163" t="str">
        <f>INDEX(Draft!$AZ$3:$AZ$170,MATCH(IY20&amp;IW20,Draft!$BA$3:$BA$170,0),1)</f>
        <v>Target</v>
      </c>
      <c r="JI20" s="114"/>
      <c r="JJ20" s="106">
        <f t="shared" si="111"/>
        <v>18</v>
      </c>
      <c r="JK20" s="106">
        <f t="shared" si="112"/>
        <v>2</v>
      </c>
      <c r="JL20" s="106">
        <v>2</v>
      </c>
      <c r="JM20" s="107" t="str">
        <f>INDEX(Matchups!$F$4:$G$279,MATCH(JJ20&amp;"_"&amp;JK20,Matchups!$E$4:$E$279,0),1)</f>
        <v>Player2</v>
      </c>
      <c r="JN20" s="107" t="str">
        <f>INDEX(Matchups!$F$4:$G$279,MATCH(JJ20&amp;"_"&amp;JK20,Matchups!$E$4:$E$279,0),2)</f>
        <v>Player18</v>
      </c>
      <c r="JO20" s="114"/>
      <c r="JP20" s="160" t="str">
        <f>INDEX(Draft!$AZ$3:$AZ$170,MATCH(JM20&amp;JL20,Draft!$BA$3:$BA$170,0),1)</f>
        <v>UNUS SED LEO</v>
      </c>
      <c r="JQ20" s="161" t="e">
        <f>INDEX(Upload_Download!$I$4:$I$1004,MATCH(JP20&amp;JQ$3,Upload_Download!$O$4:$O$1004,0),1)</f>
        <v>#N/A</v>
      </c>
      <c r="JR20" s="161" t="e">
        <f>INDEX(Upload_Download!$I$4:$I$1004,MATCH(JP20&amp;JR$3,Upload_Download!$O$4:$O$1004,0),1)</f>
        <v>#N/A</v>
      </c>
      <c r="JS20" s="162" t="e">
        <f t="shared" ref="JS20:JS24" si="140">100*(JR20/JQ20-1)</f>
        <v>#N/A</v>
      </c>
      <c r="JT20" s="162" t="e">
        <f>100*(JU20/JV20-1)</f>
        <v>#N/A</v>
      </c>
      <c r="JU20" s="161" t="e">
        <f>INDEX(Upload_Download!$I$4:$I$1004,MATCH(JW20&amp;JU$3,Upload_Download!$O$4:$O$1004,0),1)</f>
        <v>#N/A</v>
      </c>
      <c r="JV20" s="161" t="e">
        <f>INDEX(Upload_Download!$I$4:$I$1004,MATCH(JW20&amp;JV$3,Upload_Download!$O$4:$O$1004,0),1)</f>
        <v>#N/A</v>
      </c>
      <c r="JW20" s="163" t="str">
        <f>INDEX(Draft!$AZ$3:$AZ$170,MATCH(JN20&amp;JL20,Draft!$BA$3:$BA$170,0),1)</f>
        <v>NVDIA</v>
      </c>
      <c r="JY20" s="106">
        <f t="shared" si="113"/>
        <v>19</v>
      </c>
      <c r="JZ20" s="106">
        <f t="shared" si="114"/>
        <v>2</v>
      </c>
      <c r="KA20" s="106">
        <v>2</v>
      </c>
      <c r="KB20" s="107" t="str">
        <f>INDEX(Matchups!$F$4:$G$279,MATCH(JY20&amp;"_"&amp;JZ20,Matchups!$E$4:$E$279,0),1)</f>
        <v>Player12</v>
      </c>
      <c r="KC20" s="107" t="str">
        <f>INDEX(Matchups!$F$4:$G$279,MATCH(JY20&amp;"_"&amp;JZ20,Matchups!$E$4:$E$279,0),2)</f>
        <v>Player23</v>
      </c>
      <c r="KE20" s="160" t="str">
        <f>INDEX(Draft!$AZ$3:$AZ$170,MATCH(KB20&amp;KA20,Draft!$BA$3:$BA$170,0),1)</f>
        <v>Atlassian</v>
      </c>
      <c r="KF20" s="161" t="e">
        <f>INDEX(Upload_Download!$I$4:$I$1004,MATCH(KE20&amp;KF$3,Upload_Download!$O$4:$O$1004,0),1)</f>
        <v>#N/A</v>
      </c>
      <c r="KG20" s="161" t="e">
        <f>INDEX(Upload_Download!$I$4:$I$1004,MATCH(KE20&amp;KG$3,Upload_Download!$O$4:$O$1004,0),1)</f>
        <v>#N/A</v>
      </c>
      <c r="KH20" s="162" t="e">
        <f t="shared" ref="KH20:KH24" si="141">100*(KG20/KF20-1)</f>
        <v>#N/A</v>
      </c>
      <c r="KI20" s="162" t="e">
        <f>100*(KJ20/KK20-1)</f>
        <v>#N/A</v>
      </c>
      <c r="KJ20" s="161" t="e">
        <f>INDEX(Upload_Download!$I$4:$I$1004,MATCH(KL20&amp;KJ$3,Upload_Download!$O$4:$O$1004,0),1)</f>
        <v>#N/A</v>
      </c>
      <c r="KK20" s="161" t="e">
        <f>INDEX(Upload_Download!$I$4:$I$1004,MATCH(KL20&amp;KK$3,Upload_Download!$O$4:$O$1004,0),1)</f>
        <v>#N/A</v>
      </c>
      <c r="KL20" s="163" t="str">
        <f>INDEX(Draft!$AZ$3:$AZ$170,MATCH(KC20&amp;KA20,Draft!$BA$3:$BA$170,0),1)</f>
        <v>Polkadot</v>
      </c>
      <c r="KN20" s="106">
        <f t="shared" si="115"/>
        <v>20</v>
      </c>
      <c r="KO20" s="106">
        <f t="shared" si="116"/>
        <v>2</v>
      </c>
      <c r="KP20" s="106">
        <v>2</v>
      </c>
      <c r="KQ20" s="107" t="str">
        <f>INDEX(Matchups!$F$4:$G$279,MATCH(KN20&amp;"_"&amp;KO20,Matchups!$E$4:$E$279,0),1)</f>
        <v>Player19</v>
      </c>
      <c r="KR20" s="107" t="str">
        <f>INDEX(Matchups!$F$4:$G$279,MATCH(KN20&amp;"_"&amp;KO20,Matchups!$E$4:$E$279,0),2)</f>
        <v>Player9</v>
      </c>
      <c r="KT20" s="160" t="str">
        <f>INDEX(Draft!$AZ$3:$AZ$170,MATCH(KQ20&amp;KP20,Draft!$BA$3:$BA$170,0),1)</f>
        <v>Wells Fargo</v>
      </c>
      <c r="KU20" s="161" t="e">
        <f>INDEX(Upload_Download!$I$4:$I$1004,MATCH(KT20&amp;KU$3,Upload_Download!$O$4:$O$1004,0),1)</f>
        <v>#N/A</v>
      </c>
      <c r="KV20" s="161" t="e">
        <f>INDEX(Upload_Download!$I$4:$I$1004,MATCH(KT20&amp;KV$3,Upload_Download!$O$4:$O$1004,0),1)</f>
        <v>#N/A</v>
      </c>
      <c r="KW20" s="162" t="e">
        <f t="shared" ref="KW20:KW24" si="142">100*(KV20/KU20-1)</f>
        <v>#N/A</v>
      </c>
      <c r="KX20" s="162" t="e">
        <f>100*(KY20/KZ20-1)</f>
        <v>#N/A</v>
      </c>
      <c r="KY20" s="161" t="e">
        <f>INDEX(Upload_Download!$I$4:$I$1004,MATCH(LA20&amp;KY$3,Upload_Download!$O$4:$O$1004,0),1)</f>
        <v>#N/A</v>
      </c>
      <c r="KZ20" s="161" t="e">
        <f>INDEX(Upload_Download!$I$4:$I$1004,MATCH(LA20&amp;KZ$3,Upload_Download!$O$4:$O$1004,0),1)</f>
        <v>#N/A</v>
      </c>
      <c r="LA20" s="163" t="str">
        <f>INDEX(Draft!$AZ$3:$AZ$170,MATCH(KR20&amp;KP20,Draft!$BA$3:$BA$170,0),1)</f>
        <v>Bitcoin</v>
      </c>
      <c r="LC20" s="106">
        <f t="shared" si="117"/>
        <v>21</v>
      </c>
      <c r="LD20" s="106">
        <f t="shared" si="118"/>
        <v>2</v>
      </c>
      <c r="LE20" s="106">
        <v>2</v>
      </c>
      <c r="LF20" s="107" t="str">
        <f>INDEX(Matchups!$F$4:$G$279,MATCH(LC20&amp;"_"&amp;LD20,Matchups!$E$4:$E$279,0),1)</f>
        <v>Player19</v>
      </c>
      <c r="LG20" s="107" t="str">
        <f>INDEX(Matchups!$F$4:$G$279,MATCH(LC20&amp;"_"&amp;LD20,Matchups!$E$4:$E$279,0),2)</f>
        <v>Player16</v>
      </c>
      <c r="LI20" s="160" t="str">
        <f>INDEX(Draft!$AZ$3:$AZ$170,MATCH(LF20&amp;LE20,Draft!$BA$3:$BA$170,0),1)</f>
        <v>Wells Fargo</v>
      </c>
      <c r="LJ20" s="161" t="e">
        <f>INDEX(Upload_Download!$I$4:$I$1004,MATCH(LI20&amp;LJ$3,Upload_Download!$O$4:$O$1004,0),1)</f>
        <v>#N/A</v>
      </c>
      <c r="LK20" s="161" t="e">
        <f>INDEX(Upload_Download!$I$4:$I$1004,MATCH(LI20&amp;LK$3,Upload_Download!$O$4:$O$1004,0),1)</f>
        <v>#N/A</v>
      </c>
      <c r="LL20" s="162" t="e">
        <f t="shared" ref="LL20:LL24" si="143">100*(LK20/LJ20-1)</f>
        <v>#N/A</v>
      </c>
      <c r="LM20" s="162" t="e">
        <f>100*(LN20/LO20-1)</f>
        <v>#N/A</v>
      </c>
      <c r="LN20" s="161" t="e">
        <f>INDEX(Upload_Download!$I$4:$I$1004,MATCH(LP20&amp;LN$3,Upload_Download!$O$4:$O$1004,0),1)</f>
        <v>#N/A</v>
      </c>
      <c r="LO20" s="161" t="e">
        <f>INDEX(Upload_Download!$I$4:$I$1004,MATCH(LP20&amp;LO$3,Upload_Download!$O$4:$O$1004,0),1)</f>
        <v>#N/A</v>
      </c>
      <c r="LP20" s="163" t="str">
        <f>INDEX(Draft!$AZ$3:$AZ$170,MATCH(LG20&amp;LE20,Draft!$BA$3:$BA$170,0),1)</f>
        <v>Microsoft</v>
      </c>
      <c r="LR20" s="106">
        <f t="shared" si="119"/>
        <v>22</v>
      </c>
      <c r="LS20" s="106">
        <f t="shared" si="120"/>
        <v>2</v>
      </c>
      <c r="LT20" s="106">
        <v>2</v>
      </c>
      <c r="LU20" s="107" t="str">
        <f>INDEX(Matchups!$F$4:$G$279,MATCH(LR20&amp;"_"&amp;LS20,Matchups!$E$4:$E$279,0),1)</f>
        <v>Player1</v>
      </c>
      <c r="LV20" s="107" t="str">
        <f>INDEX(Matchups!$F$4:$G$279,MATCH(LR20&amp;"_"&amp;LS20,Matchups!$E$4:$E$279,0),2)</f>
        <v>Player7</v>
      </c>
      <c r="LX20" s="160" t="str">
        <f>INDEX(Draft!$AZ$3:$AZ$170,MATCH(LU20&amp;LT20,Draft!$BA$3:$BA$170,0),1)</f>
        <v>Ethereum</v>
      </c>
      <c r="LY20" s="161" t="e">
        <f>INDEX(Upload_Download!$I$4:$I$1004,MATCH(LX20&amp;LY$3,Upload_Download!$O$4:$O$1004,0),1)</f>
        <v>#N/A</v>
      </c>
      <c r="LZ20" s="161" t="e">
        <f>INDEX(Upload_Download!$I$4:$I$1004,MATCH(LX20&amp;LZ$3,Upload_Download!$O$4:$O$1004,0),1)</f>
        <v>#N/A</v>
      </c>
      <c r="MA20" s="162" t="e">
        <f t="shared" ref="MA20:MA24" si="144">100*(LZ20/LY20-1)</f>
        <v>#N/A</v>
      </c>
      <c r="MB20" s="162" t="e">
        <f>100*(MC20/MD20-1)</f>
        <v>#N/A</v>
      </c>
      <c r="MC20" s="161" t="e">
        <f>INDEX(Upload_Download!$I$4:$I$1004,MATCH(ME20&amp;MC$3,Upload_Download!$O$4:$O$1004,0),1)</f>
        <v>#N/A</v>
      </c>
      <c r="MD20" s="161" t="e">
        <f>INDEX(Upload_Download!$I$4:$I$1004,MATCH(ME20&amp;MD$3,Upload_Download!$O$4:$O$1004,0),1)</f>
        <v>#N/A</v>
      </c>
      <c r="ME20" s="163" t="str">
        <f>INDEX(Draft!$AZ$3:$AZ$170,MATCH(LV20&amp;LT20,Draft!$BA$3:$BA$170,0),1)</f>
        <v>Eli Lilly and Company</v>
      </c>
      <c r="MG20" s="106">
        <f t="shared" si="121"/>
        <v>23</v>
      </c>
      <c r="MH20" s="106">
        <f t="shared" si="122"/>
        <v>2</v>
      </c>
      <c r="MI20" s="106">
        <v>2</v>
      </c>
      <c r="MJ20" s="107" t="str">
        <f>INDEX(Matchups!$F$4:$G$279,MATCH(MG20&amp;"_"&amp;MH20,Matchups!$E$4:$E$279,0),1)</f>
        <v>Player22</v>
      </c>
      <c r="MK20" s="107" t="str">
        <f>INDEX(Matchups!$F$4:$G$279,MATCH(MG20&amp;"_"&amp;MH20,Matchups!$E$4:$E$279,0),2)</f>
        <v>Player6</v>
      </c>
      <c r="MM20" s="160" t="str">
        <f>INDEX(Draft!$AZ$3:$AZ$170,MATCH(MJ20&amp;MI20,Draft!$BA$3:$BA$170,0),1)</f>
        <v>Target</v>
      </c>
      <c r="MN20" s="161" t="e">
        <f>INDEX(Upload_Download!$I$4:$I$1004,MATCH(MM20&amp;MN$3,Upload_Download!$O$4:$O$1004,0),1)</f>
        <v>#N/A</v>
      </c>
      <c r="MO20" s="161" t="e">
        <f>INDEX(Upload_Download!$I$4:$I$1004,MATCH(MM20&amp;MO$3,Upload_Download!$O$4:$O$1004,0),1)</f>
        <v>#N/A</v>
      </c>
      <c r="MP20" s="162" t="e">
        <f t="shared" ref="MP20:MP24" si="145">100*(MO20/MN20-1)</f>
        <v>#N/A</v>
      </c>
      <c r="MQ20" s="162" t="e">
        <f>100*(MR20/MS20-1)</f>
        <v>#N/A</v>
      </c>
      <c r="MR20" s="161" t="e">
        <f>INDEX(Upload_Download!$I$4:$I$1004,MATCH(MT20&amp;MR$3,Upload_Download!$O$4:$O$1004,0),1)</f>
        <v>#N/A</v>
      </c>
      <c r="MS20" s="161" t="e">
        <f>INDEX(Upload_Download!$I$4:$I$1004,MATCH(MT20&amp;MS$3,Upload_Download!$O$4:$O$1004,0),1)</f>
        <v>#N/A</v>
      </c>
      <c r="MT20" s="163" t="str">
        <f>INDEX(Draft!$AZ$3:$AZ$170,MATCH(MK20&amp;MI20,Draft!$BA$3:$BA$170,0),1)</f>
        <v>Goldman Sachs</v>
      </c>
    </row>
    <row r="21" spans="2:358" ht="17">
      <c r="B21" s="184">
        <f t="shared" si="74"/>
        <v>44571</v>
      </c>
      <c r="C21" s="183">
        <f t="shared" si="75"/>
        <v>2</v>
      </c>
      <c r="D21" s="183">
        <f t="shared" si="76"/>
        <v>6</v>
      </c>
      <c r="E21" s="183" t="str">
        <f t="shared" si="0"/>
        <v>2_6</v>
      </c>
      <c r="F21" s="174" t="str">
        <f t="shared" si="1"/>
        <v>Player9</v>
      </c>
      <c r="G21" s="174" t="str">
        <f t="shared" si="2"/>
        <v>Player12</v>
      </c>
      <c r="I21" s="174" t="str">
        <f>J21&amp;"_"&amp;COUNTIF(J$4:J21,J21)</f>
        <v>2_5</v>
      </c>
      <c r="J21" s="185">
        <v>2</v>
      </c>
      <c r="K21" s="185" t="s">
        <v>2674</v>
      </c>
      <c r="L21" s="186" t="s">
        <v>1027</v>
      </c>
      <c r="M21" s="185" t="s">
        <v>1879</v>
      </c>
      <c r="O21" s="106">
        <f t="shared" si="77"/>
        <v>1</v>
      </c>
      <c r="P21" s="106">
        <f t="shared" si="78"/>
        <v>2</v>
      </c>
      <c r="Q21" s="106">
        <v>3</v>
      </c>
      <c r="R21" s="107" t="str">
        <f>INDEX(Matchups!$F$4:$G$279,MATCH(O21&amp;"_"&amp;P21,Matchups!$E$4:$E$279,0),1)</f>
        <v>Player3</v>
      </c>
      <c r="S21" s="107" t="str">
        <f>INDEX(Matchups!$F$4:$G$279,MATCH(O21&amp;"_"&amp;P21,Matchups!$E$4:$E$279,0),2)</f>
        <v>Player19</v>
      </c>
      <c r="T21" s="43"/>
      <c r="U21" s="160" t="str">
        <f>INDEX(Draft!$AZ$3:$AZ$170,MATCH(R21&amp;Q21,Draft!$BA$3:$BA$170,0),1)</f>
        <v>Spotify</v>
      </c>
      <c r="V21" s="161">
        <f>INDEX(Upload_Download!$I$4:$I$1004,MATCH(U21&amp;V$3,Upload_Download!$O$4:$O$1004,0),1)</f>
        <v>174.42999267578119</v>
      </c>
      <c r="W21" s="161">
        <f>INDEX(Upload_Download!$I$4:$I$1004,MATCH(U21&amp;W$3,Upload_Download!$O$4:$O$1004,0),1)</f>
        <v>161.92999267578119</v>
      </c>
      <c r="X21" s="162">
        <f t="shared" si="123"/>
        <v>-7.1661987759376711</v>
      </c>
      <c r="Y21" s="162">
        <f t="shared" ref="Y21:Y24" si="146">100*(Z21/AA21-1)</f>
        <v>-1.144540164627017</v>
      </c>
      <c r="Z21" s="161">
        <f>INDEX(Upload_Download!$I$4:$I$1004,MATCH(AB21&amp;Z$3,Upload_Download!$O$4:$O$1004,0),1)</f>
        <v>120.9199981689453</v>
      </c>
      <c r="AA21" s="161">
        <f>INDEX(Upload_Download!$I$4:$I$1004,MATCH(AB21&amp;AA$3,Upload_Download!$O$4:$O$1004,0),1)</f>
        <v>122.3199996948242</v>
      </c>
      <c r="AB21" s="163" t="str">
        <f>INDEX(Draft!$AZ$3:$AZ$170,MATCH(S21&amp;Q21,Draft!$BA$3:$BA$170,0),1)</f>
        <v>Arista Networks</v>
      </c>
      <c r="AD21" s="106">
        <f t="shared" si="79"/>
        <v>2</v>
      </c>
      <c r="AE21" s="106">
        <f t="shared" si="80"/>
        <v>2</v>
      </c>
      <c r="AF21" s="106">
        <v>3</v>
      </c>
      <c r="AG21" s="107" t="str">
        <f>INDEX(Matchups!$F$4:$G$279,MATCH(AD21&amp;"_"&amp;AE21,Matchups!$E$4:$E$279,0),1)</f>
        <v>Player6</v>
      </c>
      <c r="AH21" s="107" t="str">
        <f>INDEX(Matchups!$F$4:$G$279,MATCH(AD21&amp;"_"&amp;AE21,Matchups!$E$4:$E$279,0),2)</f>
        <v>Player20</v>
      </c>
      <c r="AJ21" s="160" t="str">
        <f>INDEX(Draft!$AZ$3:$AZ$170,MATCH(AG21&amp;AF21,Draft!$BA$3:$BA$170,0),1)</f>
        <v>ConocoPhillips</v>
      </c>
      <c r="AK21" s="161">
        <f>INDEX(Upload_Download!$I$4:$I$1004,MATCH(AJ21&amp;AK$3,Upload_Download!$O$4:$O$1004,0),1)</f>
        <v>93.519996643066406</v>
      </c>
      <c r="AL21" s="161">
        <f>INDEX(Upload_Download!$I$4:$I$1004,MATCH(AJ21&amp;AL$3,Upload_Download!$O$4:$O$1004,0),1)</f>
        <v>89.629997253417969</v>
      </c>
      <c r="AM21" s="162">
        <f t="shared" si="124"/>
        <v>-4.1595375633889597</v>
      </c>
      <c r="AN21" s="162">
        <f t="shared" ref="AN21:AN24" si="147">100*(AO21/AP21-1)</f>
        <v>-3.5531710592835664</v>
      </c>
      <c r="AO21" s="161">
        <f>INDEX(Upload_Download!$I$4:$I$1004,MATCH(AQ21&amp;AO$3,Upload_Download!$O$4:$O$1004,0),1)</f>
        <v>77.360000610351562</v>
      </c>
      <c r="AP21" s="161">
        <f>INDEX(Upload_Download!$I$4:$I$1004,MATCH(AQ21&amp;AP$3,Upload_Download!$O$4:$O$1004,0),1)</f>
        <v>80.209999084472656</v>
      </c>
      <c r="AQ21" s="163" t="str">
        <f>INDEX(Draft!$AZ$3:$AZ$170,MATCH(AH21&amp;AF21,Draft!$BA$3:$BA$170,0),1)</f>
        <v>Exxon Mobil</v>
      </c>
      <c r="AS21" s="106">
        <f t="shared" si="81"/>
        <v>3</v>
      </c>
      <c r="AT21" s="106">
        <f t="shared" si="82"/>
        <v>2</v>
      </c>
      <c r="AU21" s="106">
        <v>3</v>
      </c>
      <c r="AV21" s="107" t="str">
        <f>INDEX(Matchups!$F$4:$G$279,MATCH(AS21&amp;"_"&amp;AT21,Matchups!$E$4:$E$279,0),1)</f>
        <v>Player21</v>
      </c>
      <c r="AW21" s="107" t="str">
        <f>INDEX(Matchups!$F$4:$G$279,MATCH(AS21&amp;"_"&amp;AT21,Matchups!$E$4:$E$279,0),2)</f>
        <v>Player11</v>
      </c>
      <c r="AY21" s="160" t="str">
        <f>INDEX(Draft!$AZ$3:$AZ$170,MATCH(AV21&amp;AU21,Draft!$BA$3:$BA$170,0),1)</f>
        <v>Uniswap</v>
      </c>
      <c r="AZ21" s="161">
        <f>INDEX(Upload_Download!$I$4:$I$1004,MATCH(AY21&amp;AZ$3,Upload_Download!$O$4:$O$1004,0),1)</f>
        <v>9.3702898025512695</v>
      </c>
      <c r="BA21" s="161">
        <f>INDEX(Upload_Download!$I$4:$I$1004,MATCH(AY21&amp;BA$3,Upload_Download!$O$4:$O$1004,0),1)</f>
        <v>9.7723331451416016</v>
      </c>
      <c r="BB21" s="162">
        <f t="shared" si="125"/>
        <v>4.2906180178212461</v>
      </c>
      <c r="BC21" s="162">
        <f t="shared" ref="BC21:BC24" si="148">100*(BD21/BE21-1)</f>
        <v>-4.7799410179151121</v>
      </c>
      <c r="BD21" s="161">
        <f>INDEX(Upload_Download!$I$4:$I$1004,MATCH(BF21&amp;BD$3,Upload_Download!$O$4:$O$1004,0),1)</f>
        <v>5.2789999172091484E-3</v>
      </c>
      <c r="BE21" s="161">
        <f>INDEX(Upload_Download!$I$4:$I$1004,MATCH(BF21&amp;BE$3,Upload_Download!$O$4:$O$1004,0),1)</f>
        <v>5.5439998395740986E-3</v>
      </c>
      <c r="BF21" s="163" t="str">
        <f>INDEX(Draft!$AZ$3:$AZ$170,MATCH(AW21&amp;AU21,Draft!$BA$3:$BA$170,0),1)</f>
        <v>Potcoin</v>
      </c>
      <c r="BH21" s="106">
        <f t="shared" si="83"/>
        <v>4</v>
      </c>
      <c r="BI21" s="106">
        <f t="shared" si="84"/>
        <v>2</v>
      </c>
      <c r="BJ21" s="106">
        <v>3</v>
      </c>
      <c r="BK21" s="107" t="str">
        <f>INDEX(Matchups!$F$4:$G$279,MATCH(BH21&amp;"_"&amp;BI21,Matchups!$E$4:$E$279,0),1)</f>
        <v>Player10</v>
      </c>
      <c r="BL21" s="107" t="str">
        <f>INDEX(Matchups!$F$4:$G$279,MATCH(BH21&amp;"_"&amp;BI21,Matchups!$E$4:$E$279,0),2)</f>
        <v>Player17</v>
      </c>
      <c r="BN21" s="160" t="str">
        <f>INDEX(Draft!$AZ$3:$AZ$170,MATCH(BK21&amp;BJ21,Draft!$BA$3:$BA$170,0),1)</f>
        <v>Snowflake</v>
      </c>
      <c r="BO21" s="161">
        <f>INDEX(Upload_Download!$I$4:$I$1004,MATCH(BN21&amp;BO$3,Upload_Download!$O$4:$O$1004,0),1)</f>
        <v>269.42001342773438</v>
      </c>
      <c r="BP21" s="161" t="e">
        <f>INDEX(Upload_Download!$I$4:$I$1004,MATCH(BN21&amp;BP$3,Upload_Download!$O$4:$O$1004,0),1)</f>
        <v>#N/A</v>
      </c>
      <c r="BQ21" s="162" t="e">
        <f t="shared" si="126"/>
        <v>#N/A</v>
      </c>
      <c r="BR21" s="162" t="e">
        <f t="shared" ref="BR21:BR24" si="149">100*(BS21/BT21-1)</f>
        <v>#N/A</v>
      </c>
      <c r="BS21" s="161" t="e">
        <f>INDEX(Upload_Download!$I$4:$I$1004,MATCH(BU21&amp;BS$3,Upload_Download!$O$4:$O$1004,0),1)</f>
        <v>#N/A</v>
      </c>
      <c r="BT21" s="161">
        <f>INDEX(Upload_Download!$I$4:$I$1004,MATCH(BU21&amp;BT$3,Upload_Download!$O$4:$O$1004,0),1)</f>
        <v>104.0899963378906</v>
      </c>
      <c r="BU21" s="163" t="str">
        <f>INDEX(Draft!$AZ$3:$AZ$170,MATCH(BL21&amp;BJ21,Draft!$BA$3:$BA$170,0),1)</f>
        <v>Sony</v>
      </c>
      <c r="BV21" s="114"/>
      <c r="BW21" s="106">
        <f t="shared" si="85"/>
        <v>5</v>
      </c>
      <c r="BX21" s="106">
        <f t="shared" si="86"/>
        <v>2</v>
      </c>
      <c r="BY21" s="106">
        <v>3</v>
      </c>
      <c r="BZ21" s="107" t="str">
        <f>INDEX(Matchups!$F$4:$G$279,MATCH(BW21&amp;"_"&amp;BX21,Matchups!$E$4:$E$279,0),1)</f>
        <v>Player8</v>
      </c>
      <c r="CA21" s="107" t="str">
        <f>INDEX(Matchups!$F$4:$G$279,MATCH(BW21&amp;"_"&amp;BX21,Matchups!$E$4:$E$279,0),2)</f>
        <v>Player12</v>
      </c>
      <c r="CB21" s="114"/>
      <c r="CC21" s="160" t="str">
        <f>INDEX(Draft!$AZ$3:$AZ$170,MATCH(BZ21&amp;BY21,Draft!$BA$3:$BA$170,0),1)</f>
        <v>Lucid Group</v>
      </c>
      <c r="CD21" s="161" t="e">
        <f>INDEX(Upload_Download!$I$4:$I$1004,MATCH(CC21&amp;CD$3,Upload_Download!$O$4:$O$1004,0),1)</f>
        <v>#N/A</v>
      </c>
      <c r="CE21" s="161" t="e">
        <f>INDEX(Upload_Download!$I$4:$I$1004,MATCH(CC21&amp;CE$3,Upload_Download!$O$4:$O$1004,0),1)</f>
        <v>#N/A</v>
      </c>
      <c r="CF21" s="162" t="e">
        <f t="shared" si="127"/>
        <v>#N/A</v>
      </c>
      <c r="CG21" s="162" t="e">
        <f t="shared" ref="CG21:CG24" si="150">100*(CH21/CI21-1)</f>
        <v>#N/A</v>
      </c>
      <c r="CH21" s="161" t="e">
        <f>INDEX(Upload_Download!$I$4:$I$1004,MATCH(CJ21&amp;CH$3,Upload_Download!$O$4:$O$1004,0),1)</f>
        <v>#N/A</v>
      </c>
      <c r="CI21" s="161" t="e">
        <f>INDEX(Upload_Download!$I$4:$I$1004,MATCH(CJ21&amp;CI$3,Upload_Download!$O$4:$O$1004,0),1)</f>
        <v>#N/A</v>
      </c>
      <c r="CJ21" s="163" t="str">
        <f>INDEX(Draft!$AZ$3:$AZ$170,MATCH(CA21&amp;BY21,Draft!$BA$3:$BA$170,0),1)</f>
        <v>Applied Materials</v>
      </c>
      <c r="CK21" s="114"/>
      <c r="CL21" s="106">
        <f t="shared" si="87"/>
        <v>6</v>
      </c>
      <c r="CM21" s="106">
        <f t="shared" si="88"/>
        <v>2</v>
      </c>
      <c r="CN21" s="106">
        <v>3</v>
      </c>
      <c r="CO21" s="107" t="str">
        <f>INDEX(Matchups!$F$4:$G$279,MATCH(CL21&amp;"_"&amp;CM21,Matchups!$E$4:$E$279,0),1)</f>
        <v>Player16</v>
      </c>
      <c r="CP21" s="107" t="str">
        <f>INDEX(Matchups!$F$4:$G$279,MATCH(CL21&amp;"_"&amp;CM21,Matchups!$E$4:$E$279,0),2)</f>
        <v>Player10</v>
      </c>
      <c r="CQ21" s="114"/>
      <c r="CR21" s="160" t="str">
        <f>INDEX(Draft!$AZ$3:$AZ$170,MATCH(CO21&amp;CN21,Draft!$BA$3:$BA$170,0),1)</f>
        <v>Lowe's</v>
      </c>
      <c r="CS21" s="161" t="e">
        <f>INDEX(Upload_Download!$I$4:$I$1004,MATCH(CR21&amp;CS$3,Upload_Download!$O$4:$O$1004,0),1)</f>
        <v>#N/A</v>
      </c>
      <c r="CT21" s="161" t="e">
        <f>INDEX(Upload_Download!$I$4:$I$1004,MATCH(CR21&amp;CT$3,Upload_Download!$O$4:$O$1004,0),1)</f>
        <v>#N/A</v>
      </c>
      <c r="CU21" s="162" t="e">
        <f t="shared" si="128"/>
        <v>#N/A</v>
      </c>
      <c r="CV21" s="162" t="e">
        <f t="shared" ref="CV21:CV24" si="151">100*(CW21/CX21-1)</f>
        <v>#N/A</v>
      </c>
      <c r="CW21" s="161" t="e">
        <f>INDEX(Upload_Download!$I$4:$I$1004,MATCH(CY21&amp;CW$3,Upload_Download!$O$4:$O$1004,0),1)</f>
        <v>#N/A</v>
      </c>
      <c r="CX21" s="161" t="e">
        <f>INDEX(Upload_Download!$I$4:$I$1004,MATCH(CY21&amp;CX$3,Upload_Download!$O$4:$O$1004,0),1)</f>
        <v>#N/A</v>
      </c>
      <c r="CY21" s="163" t="str">
        <f>INDEX(Draft!$AZ$3:$AZ$170,MATCH(CP21&amp;CN21,Draft!$BA$3:$BA$170,0),1)</f>
        <v>Snowflake</v>
      </c>
      <c r="DA21" s="106">
        <f t="shared" si="89"/>
        <v>7</v>
      </c>
      <c r="DB21" s="106">
        <f t="shared" si="90"/>
        <v>2</v>
      </c>
      <c r="DC21" s="106">
        <v>3</v>
      </c>
      <c r="DD21" s="107" t="str">
        <f>INDEX(Matchups!$F$4:$G$279,MATCH(DA21&amp;"_"&amp;DB21,Matchups!$E$4:$E$279,0),1)</f>
        <v>Player7</v>
      </c>
      <c r="DE21" s="107" t="str">
        <f>INDEX(Matchups!$F$4:$G$279,MATCH(DA21&amp;"_"&amp;DB21,Matchups!$E$4:$E$279,0),2)</f>
        <v>Player5</v>
      </c>
      <c r="DG21" s="160" t="str">
        <f>INDEX(Draft!$AZ$3:$AZ$170,MATCH(DD21&amp;DC21,Draft!$BA$3:$BA$170,0),1)</f>
        <v>American Express</v>
      </c>
      <c r="DH21" s="161" t="e">
        <f>INDEX(Upload_Download!$I$4:$I$1004,MATCH(DG21&amp;DH$3,Upload_Download!$O$4:$O$1004,0),1)</f>
        <v>#N/A</v>
      </c>
      <c r="DI21" s="161" t="e">
        <f>INDEX(Upload_Download!$I$4:$I$1004,MATCH(DG21&amp;DI$3,Upload_Download!$O$4:$O$1004,0),1)</f>
        <v>#N/A</v>
      </c>
      <c r="DJ21" s="162" t="e">
        <f t="shared" si="129"/>
        <v>#N/A</v>
      </c>
      <c r="DK21" s="162" t="e">
        <f t="shared" ref="DK21:DK24" si="152">100*(DL21/DM21-1)</f>
        <v>#N/A</v>
      </c>
      <c r="DL21" s="161" t="e">
        <f>INDEX(Upload_Download!$I$4:$I$1004,MATCH(DN21&amp;DL$3,Upload_Download!$O$4:$O$1004,0),1)</f>
        <v>#N/A</v>
      </c>
      <c r="DM21" s="161" t="e">
        <f>INDEX(Upload_Download!$I$4:$I$1004,MATCH(DN21&amp;DM$3,Upload_Download!$O$4:$O$1004,0),1)</f>
        <v>#N/A</v>
      </c>
      <c r="DN21" s="163" t="str">
        <f>INDEX(Draft!$AZ$3:$AZ$170,MATCH(DE21&amp;DC21,Draft!$BA$3:$BA$170,0),1)</f>
        <v>Oracle</v>
      </c>
      <c r="DO21" s="114"/>
      <c r="DP21" s="106">
        <f t="shared" si="91"/>
        <v>8</v>
      </c>
      <c r="DQ21" s="106">
        <f t="shared" si="92"/>
        <v>2</v>
      </c>
      <c r="DR21" s="106">
        <v>3</v>
      </c>
      <c r="DS21" s="107" t="str">
        <f>INDEX(Matchups!$F$4:$G$279,MATCH(DP21&amp;"_"&amp;DQ21,Matchups!$E$4:$E$279,0),1)</f>
        <v>Player13</v>
      </c>
      <c r="DT21" s="107" t="str">
        <f>INDEX(Matchups!$F$4:$G$279,MATCH(DP21&amp;"_"&amp;DQ21,Matchups!$E$4:$E$279,0),2)</f>
        <v>Player1</v>
      </c>
      <c r="DU21" s="114"/>
      <c r="DV21" s="160" t="str">
        <f>INDEX(Draft!$AZ$3:$AZ$170,MATCH(DS21&amp;DR21,Draft!$BA$3:$BA$170,0),1)</f>
        <v>Intuit</v>
      </c>
      <c r="DW21" s="161" t="e">
        <f>INDEX(Upload_Download!$I$4:$I$1004,MATCH(DV21&amp;DW$3,Upload_Download!$O$4:$O$1004,0),1)</f>
        <v>#N/A</v>
      </c>
      <c r="DX21" s="161" t="e">
        <f>INDEX(Upload_Download!$I$4:$I$1004,MATCH(DV21&amp;DX$3,Upload_Download!$O$4:$O$1004,0),1)</f>
        <v>#N/A</v>
      </c>
      <c r="DY21" s="162" t="e">
        <f t="shared" si="130"/>
        <v>#N/A</v>
      </c>
      <c r="DZ21" s="162" t="e">
        <f t="shared" ref="DZ21:DZ24" si="153">100*(EA21/EB21-1)</f>
        <v>#N/A</v>
      </c>
      <c r="EA21" s="161" t="e">
        <f>INDEX(Upload_Download!$I$4:$I$1004,MATCH(EC21&amp;EA$3,Upload_Download!$O$4:$O$1004,0),1)</f>
        <v>#N/A</v>
      </c>
      <c r="EB21" s="161" t="e">
        <f>INDEX(Upload_Download!$I$4:$I$1004,MATCH(EC21&amp;EB$3,Upload_Download!$O$4:$O$1004,0),1)</f>
        <v>#N/A</v>
      </c>
      <c r="EC21" s="163" t="str">
        <f>INDEX(Draft!$AZ$3:$AZ$170,MATCH(DT21&amp;DR21,Draft!$BA$3:$BA$170,0),1)</f>
        <v>Netflix</v>
      </c>
      <c r="ED21" s="114"/>
      <c r="EE21" s="106">
        <f t="shared" si="93"/>
        <v>9</v>
      </c>
      <c r="EF21" s="106">
        <f t="shared" si="94"/>
        <v>2</v>
      </c>
      <c r="EG21" s="106">
        <v>3</v>
      </c>
      <c r="EH21" s="107" t="str">
        <f>INDEX(Matchups!$F$4:$G$279,MATCH(EE21&amp;"_"&amp;EF21,Matchups!$E$4:$E$279,0),1)</f>
        <v>Player17</v>
      </c>
      <c r="EI21" s="107" t="str">
        <f>INDEX(Matchups!$F$4:$G$279,MATCH(EE21&amp;"_"&amp;EF21,Matchups!$E$4:$E$279,0),2)</f>
        <v>Player15</v>
      </c>
      <c r="EJ21" s="114"/>
      <c r="EK21" s="160" t="str">
        <f>INDEX(Draft!$AZ$3:$AZ$170,MATCH(EH21&amp;EG21,Draft!$BA$3:$BA$170,0),1)</f>
        <v>Sony</v>
      </c>
      <c r="EL21" s="161" t="e">
        <f>INDEX(Upload_Download!$I$4:$I$1004,MATCH(EK21&amp;EL$3,Upload_Download!$O$4:$O$1004,0),1)</f>
        <v>#N/A</v>
      </c>
      <c r="EM21" s="161" t="e">
        <f>INDEX(Upload_Download!$I$4:$I$1004,MATCH(EK21&amp;EM$3,Upload_Download!$O$4:$O$1004,0),1)</f>
        <v>#N/A</v>
      </c>
      <c r="EN21" s="162" t="e">
        <f t="shared" si="131"/>
        <v>#N/A</v>
      </c>
      <c r="EO21" s="162" t="e">
        <f t="shared" ref="EO21:EO24" si="154">100*(EP21/EQ21-1)</f>
        <v>#N/A</v>
      </c>
      <c r="EP21" s="161" t="e">
        <f>INDEX(Upload_Download!$I$4:$I$1004,MATCH(ER21&amp;EP$3,Upload_Download!$O$4:$O$1004,0),1)</f>
        <v>#N/A</v>
      </c>
      <c r="EQ21" s="161" t="e">
        <f>INDEX(Upload_Download!$I$4:$I$1004,MATCH(ER21&amp;EQ$3,Upload_Download!$O$4:$O$1004,0),1)</f>
        <v>#N/A</v>
      </c>
      <c r="ER21" s="163" t="str">
        <f>INDEX(Draft!$AZ$3:$AZ$170,MATCH(EI21&amp;EG21,Draft!$BA$3:$BA$170,0),1)</f>
        <v>Polygon</v>
      </c>
      <c r="ET21" s="106">
        <f t="shared" si="95"/>
        <v>10</v>
      </c>
      <c r="EU21" s="106">
        <f t="shared" si="96"/>
        <v>2</v>
      </c>
      <c r="EV21" s="106">
        <v>3</v>
      </c>
      <c r="EW21" s="107" t="str">
        <f>INDEX(Matchups!$F$4:$G$279,MATCH(ET21&amp;"_"&amp;EU21,Matchups!$E$4:$E$279,0),1)</f>
        <v>Player11</v>
      </c>
      <c r="EX21" s="107" t="str">
        <f>INDEX(Matchups!$F$4:$G$279,MATCH(ET21&amp;"_"&amp;EU21,Matchups!$E$4:$E$279,0),2)</f>
        <v>Player24</v>
      </c>
      <c r="EZ21" s="160" t="str">
        <f>INDEX(Draft!$AZ$3:$AZ$170,MATCH(EW21&amp;EV21,Draft!$BA$3:$BA$170,0),1)</f>
        <v>Potcoin</v>
      </c>
      <c r="FA21" s="161" t="e">
        <f>INDEX(Upload_Download!$I$4:$I$1004,MATCH(EZ21&amp;FA$3,Upload_Download!$O$4:$O$1004,0),1)</f>
        <v>#N/A</v>
      </c>
      <c r="FB21" s="161" t="e">
        <f>INDEX(Upload_Download!$I$4:$I$1004,MATCH(EZ21&amp;FB$3,Upload_Download!$O$4:$O$1004,0),1)</f>
        <v>#N/A</v>
      </c>
      <c r="FC21" s="162" t="e">
        <f t="shared" si="132"/>
        <v>#N/A</v>
      </c>
      <c r="FD21" s="162" t="e">
        <f t="shared" ref="FD21:FD24" si="155">100*(FE21/FF21-1)</f>
        <v>#N/A</v>
      </c>
      <c r="FE21" s="161" t="e">
        <f>INDEX(Upload_Download!$I$4:$I$1004,MATCH(FG21&amp;FE$3,Upload_Download!$O$4:$O$1004,0),1)</f>
        <v>#N/A</v>
      </c>
      <c r="FF21" s="161" t="e">
        <f>INDEX(Upload_Download!$I$4:$I$1004,MATCH(FG21&amp;FF$3,Upload_Download!$O$4:$O$1004,0),1)</f>
        <v>#N/A</v>
      </c>
      <c r="FG21" s="163" t="str">
        <f>INDEX(Draft!$AZ$3:$AZ$170,MATCH(EX21&amp;EV21,Draft!$BA$3:$BA$170,0),1)</f>
        <v>Cloudflare</v>
      </c>
      <c r="FH21" s="114"/>
      <c r="FI21" s="106">
        <f t="shared" si="97"/>
        <v>11</v>
      </c>
      <c r="FJ21" s="106">
        <f t="shared" si="98"/>
        <v>2</v>
      </c>
      <c r="FK21" s="106">
        <v>3</v>
      </c>
      <c r="FL21" s="107" t="str">
        <f>INDEX(Matchups!$F$4:$G$279,MATCH(FI21&amp;"_"&amp;FJ21,Matchups!$E$4:$E$279,0),1)</f>
        <v>Player5</v>
      </c>
      <c r="FM21" s="107" t="str">
        <f>INDEX(Matchups!$F$4:$G$279,MATCH(FI21&amp;"_"&amp;FJ21,Matchups!$E$4:$E$279,0),2)</f>
        <v>Player2</v>
      </c>
      <c r="FN21" s="114"/>
      <c r="FO21" s="160" t="str">
        <f>INDEX(Draft!$AZ$3:$AZ$170,MATCH(FL21&amp;FK21,Draft!$BA$3:$BA$170,0),1)</f>
        <v>Oracle</v>
      </c>
      <c r="FP21" s="161" t="e">
        <f>INDEX(Upload_Download!$I$4:$I$1004,MATCH(FO21&amp;FP$3,Upload_Download!$O$4:$O$1004,0),1)</f>
        <v>#N/A</v>
      </c>
      <c r="FQ21" s="161" t="e">
        <f>INDEX(Upload_Download!$I$4:$I$1004,MATCH(FO21&amp;FQ$3,Upload_Download!$O$4:$O$1004,0),1)</f>
        <v>#N/A</v>
      </c>
      <c r="FR21" s="162" t="e">
        <f t="shared" si="133"/>
        <v>#N/A</v>
      </c>
      <c r="FS21" s="162" t="e">
        <f t="shared" ref="FS21:FS24" si="156">100*(FT21/FU21-1)</f>
        <v>#N/A</v>
      </c>
      <c r="FT21" s="161" t="e">
        <f>INDEX(Upload_Download!$I$4:$I$1004,MATCH(FV21&amp;FT$3,Upload_Download!$O$4:$O$1004,0),1)</f>
        <v>#N/A</v>
      </c>
      <c r="FU21" s="161" t="e">
        <f>INDEX(Upload_Download!$I$4:$I$1004,MATCH(FV21&amp;FU$3,Upload_Download!$O$4:$O$1004,0),1)</f>
        <v>#N/A</v>
      </c>
      <c r="FV21" s="163" t="str">
        <f>INDEX(Draft!$AZ$3:$AZ$170,MATCH(FM21&amp;FK21,Draft!$BA$3:$BA$170,0),1)</f>
        <v>IoTeX</v>
      </c>
      <c r="FW21" s="114"/>
      <c r="FX21" s="106">
        <f t="shared" si="99"/>
        <v>12</v>
      </c>
      <c r="FY21" s="106">
        <f t="shared" si="100"/>
        <v>2</v>
      </c>
      <c r="FZ21" s="106">
        <v>3</v>
      </c>
      <c r="GA21" s="107" t="str">
        <f>INDEX(Matchups!$F$4:$G$279,MATCH(FX21&amp;"_"&amp;FY21,Matchups!$E$4:$E$279,0),1)</f>
        <v>Player20</v>
      </c>
      <c r="GB21" s="107" t="str">
        <f>INDEX(Matchups!$F$4:$G$279,MATCH(FX21&amp;"_"&amp;FY21,Matchups!$E$4:$E$279,0),2)</f>
        <v>Player8</v>
      </c>
      <c r="GC21" s="114"/>
      <c r="GD21" s="160" t="str">
        <f>INDEX(Draft!$AZ$3:$AZ$170,MATCH(GA21&amp;FZ21,Draft!$BA$3:$BA$170,0),1)</f>
        <v>Exxon Mobil</v>
      </c>
      <c r="GE21" s="161" t="e">
        <f>INDEX(Upload_Download!$I$4:$I$1004,MATCH(GD21&amp;GE$3,Upload_Download!$O$4:$O$1004,0),1)</f>
        <v>#N/A</v>
      </c>
      <c r="GF21" s="161" t="e">
        <f>INDEX(Upload_Download!$I$4:$I$1004,MATCH(GD21&amp;GF$3,Upload_Download!$O$4:$O$1004,0),1)</f>
        <v>#N/A</v>
      </c>
      <c r="GG21" s="162" t="e">
        <f t="shared" si="134"/>
        <v>#N/A</v>
      </c>
      <c r="GH21" s="162" t="e">
        <f t="shared" ref="GH21:GH24" si="157">100*(GI21/GJ21-1)</f>
        <v>#N/A</v>
      </c>
      <c r="GI21" s="161" t="e">
        <f>INDEX(Upload_Download!$I$4:$I$1004,MATCH(GK21&amp;GI$3,Upload_Download!$O$4:$O$1004,0),1)</f>
        <v>#N/A</v>
      </c>
      <c r="GJ21" s="161" t="e">
        <f>INDEX(Upload_Download!$I$4:$I$1004,MATCH(GK21&amp;GJ$3,Upload_Download!$O$4:$O$1004,0),1)</f>
        <v>#N/A</v>
      </c>
      <c r="GK21" s="163" t="str">
        <f>INDEX(Draft!$AZ$3:$AZ$170,MATCH(GB21&amp;FZ21,Draft!$BA$3:$BA$170,0),1)</f>
        <v>Lucid Group</v>
      </c>
      <c r="GM21" s="106">
        <f t="shared" si="101"/>
        <v>13</v>
      </c>
      <c r="GN21" s="106">
        <f t="shared" si="102"/>
        <v>2</v>
      </c>
      <c r="GO21" s="106">
        <v>3</v>
      </c>
      <c r="GP21" s="107" t="str">
        <f>INDEX(Matchups!$F$4:$G$279,MATCH(GM21&amp;"_"&amp;GN21,Matchups!$E$4:$E$279,0),1)</f>
        <v>Player18</v>
      </c>
      <c r="GQ21" s="107" t="str">
        <f>INDEX(Matchups!$F$4:$G$279,MATCH(GM21&amp;"_"&amp;GN21,Matchups!$E$4:$E$279,0),2)</f>
        <v>Player3</v>
      </c>
      <c r="GS21" s="160" t="str">
        <f>INDEX(Draft!$AZ$3:$AZ$170,MATCH(GP21&amp;GO21,Draft!$BA$3:$BA$170,0),1)</f>
        <v>Morgan Stanley</v>
      </c>
      <c r="GT21" s="161" t="e">
        <f>INDEX(Upload_Download!$I$4:$I$1004,MATCH(GS21&amp;GT$3,Upload_Download!$O$4:$O$1004,0),1)</f>
        <v>#N/A</v>
      </c>
      <c r="GU21" s="161" t="e">
        <f>INDEX(Upload_Download!$I$4:$I$1004,MATCH(GS21&amp;GU$3,Upload_Download!$O$4:$O$1004,0),1)</f>
        <v>#N/A</v>
      </c>
      <c r="GV21" s="162" t="e">
        <f t="shared" si="135"/>
        <v>#N/A</v>
      </c>
      <c r="GW21" s="162" t="e">
        <f t="shared" ref="GW21:GW24" si="158">100*(GX21/GY21-1)</f>
        <v>#N/A</v>
      </c>
      <c r="GX21" s="161" t="e">
        <f>INDEX(Upload_Download!$I$4:$I$1004,MATCH(GZ21&amp;GX$3,Upload_Download!$O$4:$O$1004,0),1)</f>
        <v>#N/A</v>
      </c>
      <c r="GY21" s="161" t="e">
        <f>INDEX(Upload_Download!$I$4:$I$1004,MATCH(GZ21&amp;GY$3,Upload_Download!$O$4:$O$1004,0),1)</f>
        <v>#N/A</v>
      </c>
      <c r="GZ21" s="163" t="str">
        <f>INDEX(Draft!$AZ$3:$AZ$170,MATCH(GQ21&amp;GO21,Draft!$BA$3:$BA$170,0),1)</f>
        <v>Spotify</v>
      </c>
      <c r="HA21" s="114"/>
      <c r="HB21" s="106">
        <f t="shared" si="103"/>
        <v>14</v>
      </c>
      <c r="HC21" s="106">
        <f t="shared" si="104"/>
        <v>2</v>
      </c>
      <c r="HD21" s="106">
        <v>3</v>
      </c>
      <c r="HE21" s="107" t="str">
        <f>INDEX(Matchups!$F$4:$G$279,MATCH(HB21&amp;"_"&amp;HC21,Matchups!$E$4:$E$279,0),1)</f>
        <v>Player14</v>
      </c>
      <c r="HF21" s="107" t="str">
        <f>INDEX(Matchups!$F$4:$G$279,MATCH(HB21&amp;"_"&amp;HC21,Matchups!$E$4:$E$279,0),2)</f>
        <v>Player21</v>
      </c>
      <c r="HG21" s="114"/>
      <c r="HH21" s="160" t="str">
        <f>INDEX(Draft!$AZ$3:$AZ$170,MATCH(HE21&amp;HD21,Draft!$BA$3:$BA$170,0),1)</f>
        <v>Novo Nordisk A/S</v>
      </c>
      <c r="HI21" s="161" t="e">
        <f>INDEX(Upload_Download!$I$4:$I$1004,MATCH(HH21&amp;HI$3,Upload_Download!$O$4:$O$1004,0),1)</f>
        <v>#N/A</v>
      </c>
      <c r="HJ21" s="161" t="e">
        <f>INDEX(Upload_Download!$I$4:$I$1004,MATCH(HH21&amp;HJ$3,Upload_Download!$O$4:$O$1004,0),1)</f>
        <v>#N/A</v>
      </c>
      <c r="HK21" s="162" t="e">
        <f t="shared" si="136"/>
        <v>#N/A</v>
      </c>
      <c r="HL21" s="162" t="e">
        <f t="shared" ref="HL21:HL24" si="159">100*(HM21/HN21-1)</f>
        <v>#N/A</v>
      </c>
      <c r="HM21" s="161" t="e">
        <f>INDEX(Upload_Download!$I$4:$I$1004,MATCH(HO21&amp;HM$3,Upload_Download!$O$4:$O$1004,0),1)</f>
        <v>#N/A</v>
      </c>
      <c r="HN21" s="161" t="e">
        <f>INDEX(Upload_Download!$I$4:$I$1004,MATCH(HO21&amp;HN$3,Upload_Download!$O$4:$O$1004,0),1)</f>
        <v>#N/A</v>
      </c>
      <c r="HO21" s="163" t="str">
        <f>INDEX(Draft!$AZ$3:$AZ$170,MATCH(HF21&amp;HD21,Draft!$BA$3:$BA$170,0),1)</f>
        <v>Uniswap</v>
      </c>
      <c r="HP21" s="114"/>
      <c r="HQ21" s="106">
        <f t="shared" si="105"/>
        <v>15</v>
      </c>
      <c r="HR21" s="106">
        <f t="shared" si="106"/>
        <v>2</v>
      </c>
      <c r="HS21" s="106">
        <v>3</v>
      </c>
      <c r="HT21" s="107" t="str">
        <f>INDEX(Matchups!$F$4:$G$279,MATCH(HQ21&amp;"_"&amp;HR21,Matchups!$E$4:$E$279,0),1)</f>
        <v>Player23</v>
      </c>
      <c r="HU21" s="107" t="str">
        <f>INDEX(Matchups!$F$4:$G$279,MATCH(HQ21&amp;"_"&amp;HR21,Matchups!$E$4:$E$279,0),2)</f>
        <v>Player16</v>
      </c>
      <c r="HV21" s="114"/>
      <c r="HW21" s="160" t="str">
        <f>INDEX(Draft!$AZ$3:$AZ$170,MATCH(HT21&amp;HS21,Draft!$BA$3:$BA$170,0),1)</f>
        <v>XRP</v>
      </c>
      <c r="HX21" s="161" t="e">
        <f>INDEX(Upload_Download!$I$4:$I$1004,MATCH(HW21&amp;HX$3,Upload_Download!$O$4:$O$1004,0),1)</f>
        <v>#N/A</v>
      </c>
      <c r="HY21" s="161" t="e">
        <f>INDEX(Upload_Download!$I$4:$I$1004,MATCH(HW21&amp;HY$3,Upload_Download!$O$4:$O$1004,0),1)</f>
        <v>#N/A</v>
      </c>
      <c r="HZ21" s="162" t="e">
        <f t="shared" si="137"/>
        <v>#N/A</v>
      </c>
      <c r="IA21" s="162" t="e">
        <f t="shared" ref="IA21:IA24" si="160">100*(IB21/IC21-1)</f>
        <v>#N/A</v>
      </c>
      <c r="IB21" s="161" t="e">
        <f>INDEX(Upload_Download!$I$4:$I$1004,MATCH(ID21&amp;IB$3,Upload_Download!$O$4:$O$1004,0),1)</f>
        <v>#N/A</v>
      </c>
      <c r="IC21" s="161" t="e">
        <f>INDEX(Upload_Download!$I$4:$I$1004,MATCH(ID21&amp;IC$3,Upload_Download!$O$4:$O$1004,0),1)</f>
        <v>#N/A</v>
      </c>
      <c r="ID21" s="163" t="str">
        <f>INDEX(Draft!$AZ$3:$AZ$170,MATCH(HU21&amp;HS21,Draft!$BA$3:$BA$170,0),1)</f>
        <v>Lowe's</v>
      </c>
      <c r="IF21" s="106">
        <f t="shared" si="107"/>
        <v>16</v>
      </c>
      <c r="IG21" s="106">
        <f t="shared" si="108"/>
        <v>2</v>
      </c>
      <c r="IH21" s="106">
        <v>3</v>
      </c>
      <c r="II21" s="107" t="str">
        <f>INDEX(Matchups!$F$4:$G$279,MATCH(IF21&amp;"_"&amp;IG21,Matchups!$E$4:$E$279,0),1)</f>
        <v>Player15</v>
      </c>
      <c r="IJ21" s="107" t="str">
        <f>INDEX(Matchups!$F$4:$G$279,MATCH(IF21&amp;"_"&amp;IG21,Matchups!$E$4:$E$279,0),2)</f>
        <v>Player14</v>
      </c>
      <c r="IL21" s="160" t="str">
        <f>INDEX(Draft!$AZ$3:$AZ$170,MATCH(II21&amp;IH21,Draft!$BA$3:$BA$170,0),1)</f>
        <v>Polygon</v>
      </c>
      <c r="IM21" s="161" t="e">
        <f>INDEX(Upload_Download!$I$4:$I$1004,MATCH(IL21&amp;IM$3,Upload_Download!$O$4:$O$1004,0),1)</f>
        <v>#N/A</v>
      </c>
      <c r="IN21" s="161" t="e">
        <f>INDEX(Upload_Download!$I$4:$I$1004,MATCH(IL21&amp;IN$3,Upload_Download!$O$4:$O$1004,0),1)</f>
        <v>#N/A</v>
      </c>
      <c r="IO21" s="162" t="e">
        <f t="shared" si="138"/>
        <v>#N/A</v>
      </c>
      <c r="IP21" s="162" t="e">
        <f t="shared" ref="IP21:IP24" si="161">100*(IQ21/IR21-1)</f>
        <v>#N/A</v>
      </c>
      <c r="IQ21" s="161" t="e">
        <f>INDEX(Upload_Download!$I$4:$I$1004,MATCH(IS21&amp;IQ$3,Upload_Download!$O$4:$O$1004,0),1)</f>
        <v>#N/A</v>
      </c>
      <c r="IR21" s="161" t="e">
        <f>INDEX(Upload_Download!$I$4:$I$1004,MATCH(IS21&amp;IR$3,Upload_Download!$O$4:$O$1004,0),1)</f>
        <v>#N/A</v>
      </c>
      <c r="IS21" s="163" t="str">
        <f>INDEX(Draft!$AZ$3:$AZ$170,MATCH(IJ21&amp;IH21,Draft!$BA$3:$BA$170,0),1)</f>
        <v>Novo Nordisk A/S</v>
      </c>
      <c r="IT21" s="114"/>
      <c r="IU21" s="106">
        <f t="shared" si="109"/>
        <v>17</v>
      </c>
      <c r="IV21" s="106">
        <f t="shared" si="110"/>
        <v>2</v>
      </c>
      <c r="IW21" s="106">
        <v>3</v>
      </c>
      <c r="IX21" s="107" t="str">
        <f>INDEX(Matchups!$F$4:$G$279,MATCH(IU21&amp;"_"&amp;IV21,Matchups!$E$4:$E$279,0),1)</f>
        <v>Player9</v>
      </c>
      <c r="IY21" s="107" t="str">
        <f>INDEX(Matchups!$F$4:$G$279,MATCH(IU21&amp;"_"&amp;IV21,Matchups!$E$4:$E$279,0),2)</f>
        <v>Player22</v>
      </c>
      <c r="IZ21" s="114"/>
      <c r="JA21" s="160" t="str">
        <f>INDEX(Draft!$AZ$3:$AZ$170,MATCH(IX21&amp;IW21,Draft!$BA$3:$BA$170,0),1)</f>
        <v>Novavax</v>
      </c>
      <c r="JB21" s="161" t="e">
        <f>INDEX(Upload_Download!$I$4:$I$1004,MATCH(JA21&amp;JB$3,Upload_Download!$O$4:$O$1004,0),1)</f>
        <v>#N/A</v>
      </c>
      <c r="JC21" s="161" t="e">
        <f>INDEX(Upload_Download!$I$4:$I$1004,MATCH(JA21&amp;JC$3,Upload_Download!$O$4:$O$1004,0),1)</f>
        <v>#N/A</v>
      </c>
      <c r="JD21" s="162" t="e">
        <f t="shared" si="139"/>
        <v>#N/A</v>
      </c>
      <c r="JE21" s="162" t="e">
        <f t="shared" ref="JE21:JE24" si="162">100*(JF21/JG21-1)</f>
        <v>#N/A</v>
      </c>
      <c r="JF21" s="161" t="e">
        <f>INDEX(Upload_Download!$I$4:$I$1004,MATCH(JH21&amp;JF$3,Upload_Download!$O$4:$O$1004,0),1)</f>
        <v>#N/A</v>
      </c>
      <c r="JG21" s="161" t="e">
        <f>INDEX(Upload_Download!$I$4:$I$1004,MATCH(JH21&amp;JG$3,Upload_Download!$O$4:$O$1004,0),1)</f>
        <v>#N/A</v>
      </c>
      <c r="JH21" s="163" t="str">
        <f>INDEX(Draft!$AZ$3:$AZ$170,MATCH(IY21&amp;IW21,Draft!$BA$3:$BA$170,0),1)</f>
        <v>The Home Depot</v>
      </c>
      <c r="JI21" s="114"/>
      <c r="JJ21" s="106">
        <f t="shared" si="111"/>
        <v>18</v>
      </c>
      <c r="JK21" s="106">
        <f t="shared" si="112"/>
        <v>2</v>
      </c>
      <c r="JL21" s="106">
        <v>3</v>
      </c>
      <c r="JM21" s="107" t="str">
        <f>INDEX(Matchups!$F$4:$G$279,MATCH(JJ21&amp;"_"&amp;JK21,Matchups!$E$4:$E$279,0),1)</f>
        <v>Player2</v>
      </c>
      <c r="JN21" s="107" t="str">
        <f>INDEX(Matchups!$F$4:$G$279,MATCH(JJ21&amp;"_"&amp;JK21,Matchups!$E$4:$E$279,0),2)</f>
        <v>Player18</v>
      </c>
      <c r="JO21" s="114"/>
      <c r="JP21" s="160" t="str">
        <f>INDEX(Draft!$AZ$3:$AZ$170,MATCH(JM21&amp;JL21,Draft!$BA$3:$BA$170,0),1)</f>
        <v>IoTeX</v>
      </c>
      <c r="JQ21" s="161" t="e">
        <f>INDEX(Upload_Download!$I$4:$I$1004,MATCH(JP21&amp;JQ$3,Upload_Download!$O$4:$O$1004,0),1)</f>
        <v>#N/A</v>
      </c>
      <c r="JR21" s="161" t="e">
        <f>INDEX(Upload_Download!$I$4:$I$1004,MATCH(JP21&amp;JR$3,Upload_Download!$O$4:$O$1004,0),1)</f>
        <v>#N/A</v>
      </c>
      <c r="JS21" s="162" t="e">
        <f t="shared" si="140"/>
        <v>#N/A</v>
      </c>
      <c r="JT21" s="162" t="e">
        <f t="shared" ref="JT21:JT24" si="163">100*(JU21/JV21-1)</f>
        <v>#N/A</v>
      </c>
      <c r="JU21" s="161" t="e">
        <f>INDEX(Upload_Download!$I$4:$I$1004,MATCH(JW21&amp;JU$3,Upload_Download!$O$4:$O$1004,0),1)</f>
        <v>#N/A</v>
      </c>
      <c r="JV21" s="161" t="e">
        <f>INDEX(Upload_Download!$I$4:$I$1004,MATCH(JW21&amp;JV$3,Upload_Download!$O$4:$O$1004,0),1)</f>
        <v>#N/A</v>
      </c>
      <c r="JW21" s="163" t="str">
        <f>INDEX(Draft!$AZ$3:$AZ$170,MATCH(JN21&amp;JL21,Draft!$BA$3:$BA$170,0),1)</f>
        <v>Morgan Stanley</v>
      </c>
      <c r="JY21" s="106">
        <f t="shared" si="113"/>
        <v>19</v>
      </c>
      <c r="JZ21" s="106">
        <f t="shared" si="114"/>
        <v>2</v>
      </c>
      <c r="KA21" s="106">
        <v>3</v>
      </c>
      <c r="KB21" s="107" t="str">
        <f>INDEX(Matchups!$F$4:$G$279,MATCH(JY21&amp;"_"&amp;JZ21,Matchups!$E$4:$E$279,0),1)</f>
        <v>Player12</v>
      </c>
      <c r="KC21" s="107" t="str">
        <f>INDEX(Matchups!$F$4:$G$279,MATCH(JY21&amp;"_"&amp;JZ21,Matchups!$E$4:$E$279,0),2)</f>
        <v>Player23</v>
      </c>
      <c r="KE21" s="160" t="str">
        <f>INDEX(Draft!$AZ$3:$AZ$170,MATCH(KB21&amp;KA21,Draft!$BA$3:$BA$170,0),1)</f>
        <v>Applied Materials</v>
      </c>
      <c r="KF21" s="161" t="e">
        <f>INDEX(Upload_Download!$I$4:$I$1004,MATCH(KE21&amp;KF$3,Upload_Download!$O$4:$O$1004,0),1)</f>
        <v>#N/A</v>
      </c>
      <c r="KG21" s="161" t="e">
        <f>INDEX(Upload_Download!$I$4:$I$1004,MATCH(KE21&amp;KG$3,Upload_Download!$O$4:$O$1004,0),1)</f>
        <v>#N/A</v>
      </c>
      <c r="KH21" s="162" t="e">
        <f t="shared" si="141"/>
        <v>#N/A</v>
      </c>
      <c r="KI21" s="162" t="e">
        <f t="shared" ref="KI21:KI24" si="164">100*(KJ21/KK21-1)</f>
        <v>#N/A</v>
      </c>
      <c r="KJ21" s="161" t="e">
        <f>INDEX(Upload_Download!$I$4:$I$1004,MATCH(KL21&amp;KJ$3,Upload_Download!$O$4:$O$1004,0),1)</f>
        <v>#N/A</v>
      </c>
      <c r="KK21" s="161" t="e">
        <f>INDEX(Upload_Download!$I$4:$I$1004,MATCH(KL21&amp;KK$3,Upload_Download!$O$4:$O$1004,0),1)</f>
        <v>#N/A</v>
      </c>
      <c r="KL21" s="163" t="str">
        <f>INDEX(Draft!$AZ$3:$AZ$170,MATCH(KC21&amp;KA21,Draft!$BA$3:$BA$170,0),1)</f>
        <v>XRP</v>
      </c>
      <c r="KN21" s="106">
        <f t="shared" si="115"/>
        <v>20</v>
      </c>
      <c r="KO21" s="106">
        <f t="shared" si="116"/>
        <v>2</v>
      </c>
      <c r="KP21" s="106">
        <v>3</v>
      </c>
      <c r="KQ21" s="107" t="str">
        <f>INDEX(Matchups!$F$4:$G$279,MATCH(KN21&amp;"_"&amp;KO21,Matchups!$E$4:$E$279,0),1)</f>
        <v>Player19</v>
      </c>
      <c r="KR21" s="107" t="str">
        <f>INDEX(Matchups!$F$4:$G$279,MATCH(KN21&amp;"_"&amp;KO21,Matchups!$E$4:$E$279,0),2)</f>
        <v>Player9</v>
      </c>
      <c r="KT21" s="160" t="str">
        <f>INDEX(Draft!$AZ$3:$AZ$170,MATCH(KQ21&amp;KP21,Draft!$BA$3:$BA$170,0),1)</f>
        <v>Arista Networks</v>
      </c>
      <c r="KU21" s="161" t="e">
        <f>INDEX(Upload_Download!$I$4:$I$1004,MATCH(KT21&amp;KU$3,Upload_Download!$O$4:$O$1004,0),1)</f>
        <v>#N/A</v>
      </c>
      <c r="KV21" s="161" t="e">
        <f>INDEX(Upload_Download!$I$4:$I$1004,MATCH(KT21&amp;KV$3,Upload_Download!$O$4:$O$1004,0),1)</f>
        <v>#N/A</v>
      </c>
      <c r="KW21" s="162" t="e">
        <f t="shared" si="142"/>
        <v>#N/A</v>
      </c>
      <c r="KX21" s="162" t="e">
        <f t="shared" ref="KX21:KX24" si="165">100*(KY21/KZ21-1)</f>
        <v>#N/A</v>
      </c>
      <c r="KY21" s="161" t="e">
        <f>INDEX(Upload_Download!$I$4:$I$1004,MATCH(LA21&amp;KY$3,Upload_Download!$O$4:$O$1004,0),1)</f>
        <v>#N/A</v>
      </c>
      <c r="KZ21" s="161" t="e">
        <f>INDEX(Upload_Download!$I$4:$I$1004,MATCH(LA21&amp;KZ$3,Upload_Download!$O$4:$O$1004,0),1)</f>
        <v>#N/A</v>
      </c>
      <c r="LA21" s="163" t="str">
        <f>INDEX(Draft!$AZ$3:$AZ$170,MATCH(KR21&amp;KP21,Draft!$BA$3:$BA$170,0),1)</f>
        <v>Novavax</v>
      </c>
      <c r="LC21" s="106">
        <f t="shared" si="117"/>
        <v>21</v>
      </c>
      <c r="LD21" s="106">
        <f t="shared" si="118"/>
        <v>2</v>
      </c>
      <c r="LE21" s="106">
        <v>3</v>
      </c>
      <c r="LF21" s="107" t="str">
        <f>INDEX(Matchups!$F$4:$G$279,MATCH(LC21&amp;"_"&amp;LD21,Matchups!$E$4:$E$279,0),1)</f>
        <v>Player19</v>
      </c>
      <c r="LG21" s="107" t="str">
        <f>INDEX(Matchups!$F$4:$G$279,MATCH(LC21&amp;"_"&amp;LD21,Matchups!$E$4:$E$279,0),2)</f>
        <v>Player16</v>
      </c>
      <c r="LI21" s="160" t="str">
        <f>INDEX(Draft!$AZ$3:$AZ$170,MATCH(LF21&amp;LE21,Draft!$BA$3:$BA$170,0),1)</f>
        <v>Arista Networks</v>
      </c>
      <c r="LJ21" s="161" t="e">
        <f>INDEX(Upload_Download!$I$4:$I$1004,MATCH(LI21&amp;LJ$3,Upload_Download!$O$4:$O$1004,0),1)</f>
        <v>#N/A</v>
      </c>
      <c r="LK21" s="161" t="e">
        <f>INDEX(Upload_Download!$I$4:$I$1004,MATCH(LI21&amp;LK$3,Upload_Download!$O$4:$O$1004,0),1)</f>
        <v>#N/A</v>
      </c>
      <c r="LL21" s="162" t="e">
        <f t="shared" si="143"/>
        <v>#N/A</v>
      </c>
      <c r="LM21" s="162" t="e">
        <f t="shared" ref="LM21:LM24" si="166">100*(LN21/LO21-1)</f>
        <v>#N/A</v>
      </c>
      <c r="LN21" s="161" t="e">
        <f>INDEX(Upload_Download!$I$4:$I$1004,MATCH(LP21&amp;LN$3,Upload_Download!$O$4:$O$1004,0),1)</f>
        <v>#N/A</v>
      </c>
      <c r="LO21" s="161" t="e">
        <f>INDEX(Upload_Download!$I$4:$I$1004,MATCH(LP21&amp;LO$3,Upload_Download!$O$4:$O$1004,0),1)</f>
        <v>#N/A</v>
      </c>
      <c r="LP21" s="163" t="str">
        <f>INDEX(Draft!$AZ$3:$AZ$170,MATCH(LG21&amp;LE21,Draft!$BA$3:$BA$170,0),1)</f>
        <v>Lowe's</v>
      </c>
      <c r="LR21" s="106">
        <f t="shared" si="119"/>
        <v>22</v>
      </c>
      <c r="LS21" s="106">
        <f t="shared" si="120"/>
        <v>2</v>
      </c>
      <c r="LT21" s="106">
        <v>3</v>
      </c>
      <c r="LU21" s="107" t="str">
        <f>INDEX(Matchups!$F$4:$G$279,MATCH(LR21&amp;"_"&amp;LS21,Matchups!$E$4:$E$279,0),1)</f>
        <v>Player1</v>
      </c>
      <c r="LV21" s="107" t="str">
        <f>INDEX(Matchups!$F$4:$G$279,MATCH(LR21&amp;"_"&amp;LS21,Matchups!$E$4:$E$279,0),2)</f>
        <v>Player7</v>
      </c>
      <c r="LX21" s="160" t="str">
        <f>INDEX(Draft!$AZ$3:$AZ$170,MATCH(LU21&amp;LT21,Draft!$BA$3:$BA$170,0),1)</f>
        <v>Netflix</v>
      </c>
      <c r="LY21" s="161" t="e">
        <f>INDEX(Upload_Download!$I$4:$I$1004,MATCH(LX21&amp;LY$3,Upload_Download!$O$4:$O$1004,0),1)</f>
        <v>#N/A</v>
      </c>
      <c r="LZ21" s="161" t="e">
        <f>INDEX(Upload_Download!$I$4:$I$1004,MATCH(LX21&amp;LZ$3,Upload_Download!$O$4:$O$1004,0),1)</f>
        <v>#N/A</v>
      </c>
      <c r="MA21" s="162" t="e">
        <f t="shared" si="144"/>
        <v>#N/A</v>
      </c>
      <c r="MB21" s="162" t="e">
        <f t="shared" ref="MB21:MB24" si="167">100*(MC21/MD21-1)</f>
        <v>#N/A</v>
      </c>
      <c r="MC21" s="161" t="e">
        <f>INDEX(Upload_Download!$I$4:$I$1004,MATCH(ME21&amp;MC$3,Upload_Download!$O$4:$O$1004,0),1)</f>
        <v>#N/A</v>
      </c>
      <c r="MD21" s="161" t="e">
        <f>INDEX(Upload_Download!$I$4:$I$1004,MATCH(ME21&amp;MD$3,Upload_Download!$O$4:$O$1004,0),1)</f>
        <v>#N/A</v>
      </c>
      <c r="ME21" s="163" t="str">
        <f>INDEX(Draft!$AZ$3:$AZ$170,MATCH(LV21&amp;LT21,Draft!$BA$3:$BA$170,0),1)</f>
        <v>American Express</v>
      </c>
      <c r="MG21" s="106">
        <f t="shared" si="121"/>
        <v>23</v>
      </c>
      <c r="MH21" s="106">
        <f t="shared" si="122"/>
        <v>2</v>
      </c>
      <c r="MI21" s="106">
        <v>3</v>
      </c>
      <c r="MJ21" s="107" t="str">
        <f>INDEX(Matchups!$F$4:$G$279,MATCH(MG21&amp;"_"&amp;MH21,Matchups!$E$4:$E$279,0),1)</f>
        <v>Player22</v>
      </c>
      <c r="MK21" s="107" t="str">
        <f>INDEX(Matchups!$F$4:$G$279,MATCH(MG21&amp;"_"&amp;MH21,Matchups!$E$4:$E$279,0),2)</f>
        <v>Player6</v>
      </c>
      <c r="MM21" s="160" t="str">
        <f>INDEX(Draft!$AZ$3:$AZ$170,MATCH(MJ21&amp;MI21,Draft!$BA$3:$BA$170,0),1)</f>
        <v>The Home Depot</v>
      </c>
      <c r="MN21" s="161" t="e">
        <f>INDEX(Upload_Download!$I$4:$I$1004,MATCH(MM21&amp;MN$3,Upload_Download!$O$4:$O$1004,0),1)</f>
        <v>#N/A</v>
      </c>
      <c r="MO21" s="161" t="e">
        <f>INDEX(Upload_Download!$I$4:$I$1004,MATCH(MM21&amp;MO$3,Upload_Download!$O$4:$O$1004,0),1)</f>
        <v>#N/A</v>
      </c>
      <c r="MP21" s="162" t="e">
        <f t="shared" si="145"/>
        <v>#N/A</v>
      </c>
      <c r="MQ21" s="162" t="e">
        <f t="shared" ref="MQ21:MQ24" si="168">100*(MR21/MS21-1)</f>
        <v>#N/A</v>
      </c>
      <c r="MR21" s="161" t="e">
        <f>INDEX(Upload_Download!$I$4:$I$1004,MATCH(MT21&amp;MR$3,Upload_Download!$O$4:$O$1004,0),1)</f>
        <v>#N/A</v>
      </c>
      <c r="MS21" s="161" t="e">
        <f>INDEX(Upload_Download!$I$4:$I$1004,MATCH(MT21&amp;MS$3,Upload_Download!$O$4:$O$1004,0),1)</f>
        <v>#N/A</v>
      </c>
      <c r="MT21" s="163" t="str">
        <f>INDEX(Draft!$AZ$3:$AZ$170,MATCH(MK21&amp;MI21,Draft!$BA$3:$BA$170,0),1)</f>
        <v>ConocoPhillips</v>
      </c>
    </row>
    <row r="22" spans="2:358" ht="17">
      <c r="B22" s="184">
        <f t="shared" si="74"/>
        <v>44571</v>
      </c>
      <c r="C22" s="183">
        <f t="shared" si="75"/>
        <v>2</v>
      </c>
      <c r="D22" s="183">
        <f t="shared" si="76"/>
        <v>7</v>
      </c>
      <c r="E22" s="183" t="str">
        <f t="shared" si="0"/>
        <v>2_7</v>
      </c>
      <c r="F22" s="174" t="str">
        <f t="shared" si="1"/>
        <v>Player14</v>
      </c>
      <c r="G22" s="174" t="str">
        <f t="shared" si="2"/>
        <v>Player7</v>
      </c>
      <c r="I22" s="174" t="str">
        <f>J22&amp;"_"&amp;COUNTIF(J$4:J22,J22)</f>
        <v>2_6</v>
      </c>
      <c r="J22" s="185">
        <v>2</v>
      </c>
      <c r="K22" s="185" t="s">
        <v>2662</v>
      </c>
      <c r="L22" s="186" t="s">
        <v>1027</v>
      </c>
      <c r="M22" s="185" t="s">
        <v>2665</v>
      </c>
      <c r="O22" s="106">
        <f t="shared" si="77"/>
        <v>1</v>
      </c>
      <c r="P22" s="106">
        <f t="shared" si="78"/>
        <v>2</v>
      </c>
      <c r="Q22" s="106">
        <v>4</v>
      </c>
      <c r="R22" s="107" t="str">
        <f>INDEX(Matchups!$F$4:$G$279,MATCH(O22&amp;"_"&amp;P22,Matchups!$E$4:$E$279,0),1)</f>
        <v>Player3</v>
      </c>
      <c r="S22" s="107" t="str">
        <f>INDEX(Matchups!$F$4:$G$279,MATCH(O22&amp;"_"&amp;P22,Matchups!$E$4:$E$279,0),2)</f>
        <v>Player19</v>
      </c>
      <c r="T22" s="43"/>
      <c r="U22" s="160" t="str">
        <f>INDEX(Draft!$AZ$3:$AZ$170,MATCH(R22&amp;Q22,Draft!$BA$3:$BA$170,0),1)</f>
        <v>Shiba Inu</v>
      </c>
      <c r="V22" s="161">
        <f>INDEX(Upload_Download!$I$4:$I$1004,MATCH(U22&amp;V$3,Upload_Download!$O$4:$O$1004,0),1)</f>
        <v>2.800000038405415E-5</v>
      </c>
      <c r="W22" s="161">
        <f>INDEX(Upload_Download!$I$4:$I$1004,MATCH(U22&amp;W$3,Upload_Download!$O$4:$O$1004,0),1)</f>
        <v>2.9999999242136252E-5</v>
      </c>
      <c r="X22" s="162">
        <f t="shared" si="123"/>
        <v>7.1428529666059948</v>
      </c>
      <c r="Y22" s="162">
        <f t="shared" si="146"/>
        <v>5.4135409757210873</v>
      </c>
      <c r="Z22" s="161">
        <f>INDEX(Upload_Download!$I$4:$I$1004,MATCH(AB22&amp;Z$3,Upload_Download!$O$4:$O$1004,0),1)</f>
        <v>273</v>
      </c>
      <c r="AA22" s="161">
        <f>INDEX(Upload_Download!$I$4:$I$1004,MATCH(AB22&amp;AA$3,Upload_Download!$O$4:$O$1004,0),1)</f>
        <v>258.98001098632812</v>
      </c>
      <c r="AB22" s="163" t="str">
        <f>INDEX(Draft!$AZ$3:$AZ$170,MATCH(S22&amp;Q22,Draft!$BA$3:$BA$170,0),1)</f>
        <v>Zscaler</v>
      </c>
      <c r="AD22" s="106">
        <f t="shared" si="79"/>
        <v>2</v>
      </c>
      <c r="AE22" s="106">
        <f t="shared" si="80"/>
        <v>2</v>
      </c>
      <c r="AF22" s="106">
        <v>4</v>
      </c>
      <c r="AG22" s="107" t="str">
        <f>INDEX(Matchups!$F$4:$G$279,MATCH(AD22&amp;"_"&amp;AE22,Matchups!$E$4:$E$279,0),1)</f>
        <v>Player6</v>
      </c>
      <c r="AH22" s="107" t="str">
        <f>INDEX(Matchups!$F$4:$G$279,MATCH(AD22&amp;"_"&amp;AE22,Matchups!$E$4:$E$279,0),2)</f>
        <v>Player20</v>
      </c>
      <c r="AJ22" s="160" t="str">
        <f>INDEX(Draft!$AZ$3:$AZ$170,MATCH(AG22&amp;AF22,Draft!$BA$3:$BA$170,0),1)</f>
        <v>Freeport-McMoRan</v>
      </c>
      <c r="AK22" s="161">
        <f>INDEX(Upload_Download!$I$4:$I$1004,MATCH(AJ22&amp;AK$3,Upload_Download!$O$4:$O$1004,0),1)</f>
        <v>42.799999237060547</v>
      </c>
      <c r="AL22" s="161">
        <f>INDEX(Upload_Download!$I$4:$I$1004,MATCH(AJ22&amp;AL$3,Upload_Download!$O$4:$O$1004,0),1)</f>
        <v>43.020000457763672</v>
      </c>
      <c r="AM22" s="162">
        <f t="shared" si="124"/>
        <v>0.5140215528616876</v>
      </c>
      <c r="AN22" s="162">
        <f t="shared" si="147"/>
        <v>-0.62046455013146096</v>
      </c>
      <c r="AO22" s="161">
        <f>INDEX(Upload_Download!$I$4:$I$1004,MATCH(AQ22&amp;AO$3,Upload_Download!$O$4:$O$1004,0),1)</f>
        <v>140.94999694824219</v>
      </c>
      <c r="AP22" s="161">
        <f>INDEX(Upload_Download!$I$4:$I$1004,MATCH(AQ22&amp;AP$3,Upload_Download!$O$4:$O$1004,0),1)</f>
        <v>141.83000183105469</v>
      </c>
      <c r="AQ22" s="163" t="str">
        <f>INDEX(Draft!$AZ$3:$AZ$170,MATCH(AH22&amp;AF22,Draft!$BA$3:$BA$170,0),1)</f>
        <v>Simon Property Group</v>
      </c>
      <c r="AS22" s="106">
        <f t="shared" si="81"/>
        <v>3</v>
      </c>
      <c r="AT22" s="106">
        <f t="shared" si="82"/>
        <v>2</v>
      </c>
      <c r="AU22" s="106">
        <v>4</v>
      </c>
      <c r="AV22" s="107" t="str">
        <f>INDEX(Matchups!$F$4:$G$279,MATCH(AS22&amp;"_"&amp;AT22,Matchups!$E$4:$E$279,0),1)</f>
        <v>Player21</v>
      </c>
      <c r="AW22" s="107" t="str">
        <f>INDEX(Matchups!$F$4:$G$279,MATCH(AS22&amp;"_"&amp;AT22,Matchups!$E$4:$E$279,0),2)</f>
        <v>Player11</v>
      </c>
      <c r="AY22" s="160" t="str">
        <f>INDEX(Draft!$AZ$3:$AZ$170,MATCH(AV22&amp;AU22,Draft!$BA$3:$BA$170,0),1)</f>
        <v>Stellar Lumens</v>
      </c>
      <c r="AZ22" s="161">
        <f>INDEX(Upload_Download!$I$4:$I$1004,MATCH(AY22&amp;AZ$3,Upload_Download!$O$4:$O$1004,0),1)</f>
        <v>0.1949319988489151</v>
      </c>
      <c r="BA22" s="161">
        <f>INDEX(Upload_Download!$I$4:$I$1004,MATCH(AY22&amp;BA$3,Upload_Download!$O$4:$O$1004,0),1)</f>
        <v>0.18126800656318659</v>
      </c>
      <c r="BB22" s="162">
        <f t="shared" si="125"/>
        <v>-7.0096199528118408</v>
      </c>
      <c r="BC22" s="162">
        <f t="shared" si="148"/>
        <v>-19.999995149361503</v>
      </c>
      <c r="BD22" s="161">
        <f>INDEX(Upload_Download!$I$4:$I$1004,MATCH(BF22&amp;BD$3,Upload_Download!$O$4:$O$1004,0),1)</f>
        <v>1.200000042445026E-5</v>
      </c>
      <c r="BE22" s="161">
        <f>INDEX(Upload_Download!$I$4:$I$1004,MATCH(BF22&amp;BE$3,Upload_Download!$O$4:$O$1004,0),1)</f>
        <v>1.4999999621068131E-5</v>
      </c>
      <c r="BF22" s="163" t="str">
        <f>INDEX(Draft!$AZ$3:$AZ$170,MATCH(AW22&amp;AU22,Draft!$BA$3:$BA$170,0),1)</f>
        <v>Dentacoin</v>
      </c>
      <c r="BH22" s="106">
        <f t="shared" si="83"/>
        <v>4</v>
      </c>
      <c r="BI22" s="106">
        <f t="shared" si="84"/>
        <v>2</v>
      </c>
      <c r="BJ22" s="106">
        <v>4</v>
      </c>
      <c r="BK22" s="107" t="str">
        <f>INDEX(Matchups!$F$4:$G$279,MATCH(BH22&amp;"_"&amp;BI22,Matchups!$E$4:$E$279,0),1)</f>
        <v>Player10</v>
      </c>
      <c r="BL22" s="107" t="str">
        <f>INDEX(Matchups!$F$4:$G$279,MATCH(BH22&amp;"_"&amp;BI22,Matchups!$E$4:$E$279,0),2)</f>
        <v>Player17</v>
      </c>
      <c r="BN22" s="160" t="str">
        <f>INDEX(Draft!$AZ$3:$AZ$170,MATCH(BK22&amp;BJ22,Draft!$BA$3:$BA$170,0),1)</f>
        <v>Costco</v>
      </c>
      <c r="BO22" s="161">
        <f>INDEX(Upload_Download!$I$4:$I$1004,MATCH(BN22&amp;BO$3,Upload_Download!$O$4:$O$1004,0),1)</f>
        <v>517.489990234375</v>
      </c>
      <c r="BP22" s="161" t="e">
        <f>INDEX(Upload_Download!$I$4:$I$1004,MATCH(BN22&amp;BP$3,Upload_Download!$O$4:$O$1004,0),1)</f>
        <v>#N/A</v>
      </c>
      <c r="BQ22" s="162" t="e">
        <f t="shared" si="126"/>
        <v>#N/A</v>
      </c>
      <c r="BR22" s="162" t="e">
        <f t="shared" si="149"/>
        <v>#N/A</v>
      </c>
      <c r="BS22" s="161" t="e">
        <f>INDEX(Upload_Download!$I$4:$I$1004,MATCH(BU22&amp;BS$3,Upload_Download!$O$4:$O$1004,0),1)</f>
        <v>#N/A</v>
      </c>
      <c r="BT22" s="161">
        <f>INDEX(Upload_Download!$I$4:$I$1004,MATCH(BU22&amp;BT$3,Upload_Download!$O$4:$O$1004,0),1)</f>
        <v>50.240001678466797</v>
      </c>
      <c r="BU22" s="163" t="str">
        <f>INDEX(Draft!$AZ$3:$AZ$170,MATCH(BL22&amp;BJ22,Draft!$BA$3:$BA$170,0),1)</f>
        <v>Penn National Gaming</v>
      </c>
      <c r="BV22" s="114"/>
      <c r="BW22" s="106">
        <f t="shared" si="85"/>
        <v>5</v>
      </c>
      <c r="BX22" s="106">
        <f t="shared" si="86"/>
        <v>2</v>
      </c>
      <c r="BY22" s="106">
        <v>4</v>
      </c>
      <c r="BZ22" s="107" t="str">
        <f>INDEX(Matchups!$F$4:$G$279,MATCH(BW22&amp;"_"&amp;BX22,Matchups!$E$4:$E$279,0),1)</f>
        <v>Player8</v>
      </c>
      <c r="CA22" s="107" t="str">
        <f>INDEX(Matchups!$F$4:$G$279,MATCH(BW22&amp;"_"&amp;BX22,Matchups!$E$4:$E$279,0),2)</f>
        <v>Player12</v>
      </c>
      <c r="CB22" s="114"/>
      <c r="CC22" s="160" t="str">
        <f>INDEX(Draft!$AZ$3:$AZ$170,MATCH(BZ22&amp;BY22,Draft!$BA$3:$BA$170,0),1)</f>
        <v>The Sandbox</v>
      </c>
      <c r="CD22" s="161" t="e">
        <f>INDEX(Upload_Download!$I$4:$I$1004,MATCH(CC22&amp;CD$3,Upload_Download!$O$4:$O$1004,0),1)</f>
        <v>#N/A</v>
      </c>
      <c r="CE22" s="161" t="e">
        <f>INDEX(Upload_Download!$I$4:$I$1004,MATCH(CC22&amp;CE$3,Upload_Download!$O$4:$O$1004,0),1)</f>
        <v>#N/A</v>
      </c>
      <c r="CF22" s="162" t="e">
        <f t="shared" si="127"/>
        <v>#N/A</v>
      </c>
      <c r="CG22" s="162" t="e">
        <f t="shared" si="150"/>
        <v>#N/A</v>
      </c>
      <c r="CH22" s="161" t="e">
        <f>INDEX(Upload_Download!$I$4:$I$1004,MATCH(CJ22&amp;CH$3,Upload_Download!$O$4:$O$1004,0),1)</f>
        <v>#N/A</v>
      </c>
      <c r="CI22" s="161" t="e">
        <f>INDEX(Upload_Download!$I$4:$I$1004,MATCH(CJ22&amp;CI$3,Upload_Download!$O$4:$O$1004,0),1)</f>
        <v>#N/A</v>
      </c>
      <c r="CJ22" s="163" t="str">
        <f>INDEX(Draft!$AZ$3:$AZ$170,MATCH(CA22&amp;BY22,Draft!$BA$3:$BA$170,0),1)</f>
        <v>DoorDash</v>
      </c>
      <c r="CK22" s="114"/>
      <c r="CL22" s="106">
        <f t="shared" si="87"/>
        <v>6</v>
      </c>
      <c r="CM22" s="106">
        <f t="shared" si="88"/>
        <v>2</v>
      </c>
      <c r="CN22" s="106">
        <v>4</v>
      </c>
      <c r="CO22" s="107" t="str">
        <f>INDEX(Matchups!$F$4:$G$279,MATCH(CL22&amp;"_"&amp;CM22,Matchups!$E$4:$E$279,0),1)</f>
        <v>Player16</v>
      </c>
      <c r="CP22" s="107" t="str">
        <f>INDEX(Matchups!$F$4:$G$279,MATCH(CL22&amp;"_"&amp;CM22,Matchups!$E$4:$E$279,0),2)</f>
        <v>Player10</v>
      </c>
      <c r="CQ22" s="114"/>
      <c r="CR22" s="160" t="str">
        <f>INDEX(Draft!$AZ$3:$AZ$170,MATCH(CO22&amp;CN22,Draft!$BA$3:$BA$170,0),1)</f>
        <v>Toronto Dominion Bank</v>
      </c>
      <c r="CS22" s="161" t="e">
        <f>INDEX(Upload_Download!$I$4:$I$1004,MATCH(CR22&amp;CS$3,Upload_Download!$O$4:$O$1004,0),1)</f>
        <v>#N/A</v>
      </c>
      <c r="CT22" s="161" t="e">
        <f>INDEX(Upload_Download!$I$4:$I$1004,MATCH(CR22&amp;CT$3,Upload_Download!$O$4:$O$1004,0),1)</f>
        <v>#N/A</v>
      </c>
      <c r="CU22" s="162" t="e">
        <f t="shared" si="128"/>
        <v>#N/A</v>
      </c>
      <c r="CV22" s="162" t="e">
        <f t="shared" si="151"/>
        <v>#N/A</v>
      </c>
      <c r="CW22" s="161" t="e">
        <f>INDEX(Upload_Download!$I$4:$I$1004,MATCH(CY22&amp;CW$3,Upload_Download!$O$4:$O$1004,0),1)</f>
        <v>#N/A</v>
      </c>
      <c r="CX22" s="161" t="e">
        <f>INDEX(Upload_Download!$I$4:$I$1004,MATCH(CY22&amp;CX$3,Upload_Download!$O$4:$O$1004,0),1)</f>
        <v>#N/A</v>
      </c>
      <c r="CY22" s="163" t="str">
        <f>INDEX(Draft!$AZ$3:$AZ$170,MATCH(CP22&amp;CN22,Draft!$BA$3:$BA$170,0),1)</f>
        <v>Costco</v>
      </c>
      <c r="DA22" s="106">
        <f t="shared" si="89"/>
        <v>7</v>
      </c>
      <c r="DB22" s="106">
        <f t="shared" si="90"/>
        <v>2</v>
      </c>
      <c r="DC22" s="106">
        <v>4</v>
      </c>
      <c r="DD22" s="107" t="str">
        <f>INDEX(Matchups!$F$4:$G$279,MATCH(DA22&amp;"_"&amp;DB22,Matchups!$E$4:$E$279,0),1)</f>
        <v>Player7</v>
      </c>
      <c r="DE22" s="107" t="str">
        <f>INDEX(Matchups!$F$4:$G$279,MATCH(DA22&amp;"_"&amp;DB22,Matchups!$E$4:$E$279,0),2)</f>
        <v>Player5</v>
      </c>
      <c r="DG22" s="160" t="str">
        <f>INDEX(Draft!$AZ$3:$AZ$170,MATCH(DD22&amp;DC22,Draft!$BA$3:$BA$170,0),1)</f>
        <v>Accenture</v>
      </c>
      <c r="DH22" s="161" t="e">
        <f>INDEX(Upload_Download!$I$4:$I$1004,MATCH(DG22&amp;DH$3,Upload_Download!$O$4:$O$1004,0),1)</f>
        <v>#N/A</v>
      </c>
      <c r="DI22" s="161" t="e">
        <f>INDEX(Upload_Download!$I$4:$I$1004,MATCH(DG22&amp;DI$3,Upload_Download!$O$4:$O$1004,0),1)</f>
        <v>#N/A</v>
      </c>
      <c r="DJ22" s="162" t="e">
        <f t="shared" si="129"/>
        <v>#N/A</v>
      </c>
      <c r="DK22" s="162" t="e">
        <f t="shared" si="152"/>
        <v>#N/A</v>
      </c>
      <c r="DL22" s="161" t="e">
        <f>INDEX(Upload_Download!$I$4:$I$1004,MATCH(DN22&amp;DL$3,Upload_Download!$O$4:$O$1004,0),1)</f>
        <v>#N/A</v>
      </c>
      <c r="DM22" s="161" t="e">
        <f>INDEX(Upload_Download!$I$4:$I$1004,MATCH(DN22&amp;DM$3,Upload_Download!$O$4:$O$1004,0),1)</f>
        <v>#N/A</v>
      </c>
      <c r="DN22" s="163" t="str">
        <f>INDEX(Draft!$AZ$3:$AZ$170,MATCH(DE22&amp;DC22,Draft!$BA$3:$BA$170,0),1)</f>
        <v>Adobe</v>
      </c>
      <c r="DO22" s="114"/>
      <c r="DP22" s="106">
        <f t="shared" si="91"/>
        <v>8</v>
      </c>
      <c r="DQ22" s="106">
        <f t="shared" si="92"/>
        <v>2</v>
      </c>
      <c r="DR22" s="106">
        <v>4</v>
      </c>
      <c r="DS22" s="107" t="str">
        <f>INDEX(Matchups!$F$4:$G$279,MATCH(DP22&amp;"_"&amp;DQ22,Matchups!$E$4:$E$279,0),1)</f>
        <v>Player13</v>
      </c>
      <c r="DT22" s="107" t="str">
        <f>INDEX(Matchups!$F$4:$G$279,MATCH(DP22&amp;"_"&amp;DQ22,Matchups!$E$4:$E$279,0),2)</f>
        <v>Player1</v>
      </c>
      <c r="DU22" s="114"/>
      <c r="DV22" s="160" t="str">
        <f>INDEX(Draft!$AZ$3:$AZ$170,MATCH(DS22&amp;DR22,Draft!$BA$3:$BA$170,0),1)</f>
        <v>Bank Of Montreal</v>
      </c>
      <c r="DW22" s="161" t="e">
        <f>INDEX(Upload_Download!$I$4:$I$1004,MATCH(DV22&amp;DW$3,Upload_Download!$O$4:$O$1004,0),1)</f>
        <v>#N/A</v>
      </c>
      <c r="DX22" s="161" t="e">
        <f>INDEX(Upload_Download!$I$4:$I$1004,MATCH(DV22&amp;DX$3,Upload_Download!$O$4:$O$1004,0),1)</f>
        <v>#N/A</v>
      </c>
      <c r="DY22" s="162" t="e">
        <f t="shared" si="130"/>
        <v>#N/A</v>
      </c>
      <c r="DZ22" s="162" t="e">
        <f t="shared" si="153"/>
        <v>#N/A</v>
      </c>
      <c r="EA22" s="161" t="e">
        <f>INDEX(Upload_Download!$I$4:$I$1004,MATCH(EC22&amp;EA$3,Upload_Download!$O$4:$O$1004,0),1)</f>
        <v>#N/A</v>
      </c>
      <c r="EB22" s="161" t="e">
        <f>INDEX(Upload_Download!$I$4:$I$1004,MATCH(EC22&amp;EB$3,Upload_Download!$O$4:$O$1004,0),1)</f>
        <v>#N/A</v>
      </c>
      <c r="EC22" s="163" t="str">
        <f>INDEX(Draft!$AZ$3:$AZ$170,MATCH(DT22&amp;DR22,Draft!$BA$3:$BA$170,0),1)</f>
        <v>NIO</v>
      </c>
      <c r="ED22" s="114"/>
      <c r="EE22" s="106">
        <f t="shared" si="93"/>
        <v>9</v>
      </c>
      <c r="EF22" s="106">
        <f t="shared" si="94"/>
        <v>2</v>
      </c>
      <c r="EG22" s="106">
        <v>4</v>
      </c>
      <c r="EH22" s="107" t="str">
        <f>INDEX(Matchups!$F$4:$G$279,MATCH(EE22&amp;"_"&amp;EF22,Matchups!$E$4:$E$279,0),1)</f>
        <v>Player17</v>
      </c>
      <c r="EI22" s="107" t="str">
        <f>INDEX(Matchups!$F$4:$G$279,MATCH(EE22&amp;"_"&amp;EF22,Matchups!$E$4:$E$279,0),2)</f>
        <v>Player15</v>
      </c>
      <c r="EJ22" s="114"/>
      <c r="EK22" s="160" t="str">
        <f>INDEX(Draft!$AZ$3:$AZ$170,MATCH(EH22&amp;EG22,Draft!$BA$3:$BA$170,0),1)</f>
        <v>Penn National Gaming</v>
      </c>
      <c r="EL22" s="161" t="e">
        <f>INDEX(Upload_Download!$I$4:$I$1004,MATCH(EK22&amp;EL$3,Upload_Download!$O$4:$O$1004,0),1)</f>
        <v>#N/A</v>
      </c>
      <c r="EM22" s="161" t="e">
        <f>INDEX(Upload_Download!$I$4:$I$1004,MATCH(EK22&amp;EM$3,Upload_Download!$O$4:$O$1004,0),1)</f>
        <v>#N/A</v>
      </c>
      <c r="EN22" s="162" t="e">
        <f t="shared" si="131"/>
        <v>#N/A</v>
      </c>
      <c r="EO22" s="162" t="e">
        <f t="shared" si="154"/>
        <v>#N/A</v>
      </c>
      <c r="EP22" s="161" t="e">
        <f>INDEX(Upload_Download!$I$4:$I$1004,MATCH(ER22&amp;EP$3,Upload_Download!$O$4:$O$1004,0),1)</f>
        <v>#N/A</v>
      </c>
      <c r="EQ22" s="161" t="e">
        <f>INDEX(Upload_Download!$I$4:$I$1004,MATCH(ER22&amp;EQ$3,Upload_Download!$O$4:$O$1004,0),1)</f>
        <v>#N/A</v>
      </c>
      <c r="ER22" s="163" t="str">
        <f>INDEX(Draft!$AZ$3:$AZ$170,MATCH(EI22&amp;EG22,Draft!$BA$3:$BA$170,0),1)</f>
        <v>Sea Limited</v>
      </c>
      <c r="ET22" s="106">
        <f t="shared" si="95"/>
        <v>10</v>
      </c>
      <c r="EU22" s="106">
        <f t="shared" si="96"/>
        <v>2</v>
      </c>
      <c r="EV22" s="106">
        <v>4</v>
      </c>
      <c r="EW22" s="107" t="str">
        <f>INDEX(Matchups!$F$4:$G$279,MATCH(ET22&amp;"_"&amp;EU22,Matchups!$E$4:$E$279,0),1)</f>
        <v>Player11</v>
      </c>
      <c r="EX22" s="107" t="str">
        <f>INDEX(Matchups!$F$4:$G$279,MATCH(ET22&amp;"_"&amp;EU22,Matchups!$E$4:$E$279,0),2)</f>
        <v>Player24</v>
      </c>
      <c r="EZ22" s="160" t="str">
        <f>INDEX(Draft!$AZ$3:$AZ$170,MATCH(EW22&amp;EV22,Draft!$BA$3:$BA$170,0),1)</f>
        <v>Dentacoin</v>
      </c>
      <c r="FA22" s="161" t="e">
        <f>INDEX(Upload_Download!$I$4:$I$1004,MATCH(EZ22&amp;FA$3,Upload_Download!$O$4:$O$1004,0),1)</f>
        <v>#N/A</v>
      </c>
      <c r="FB22" s="161" t="e">
        <f>INDEX(Upload_Download!$I$4:$I$1004,MATCH(EZ22&amp;FB$3,Upload_Download!$O$4:$O$1004,0),1)</f>
        <v>#N/A</v>
      </c>
      <c r="FC22" s="162" t="e">
        <f t="shared" si="132"/>
        <v>#N/A</v>
      </c>
      <c r="FD22" s="162" t="e">
        <f t="shared" si="155"/>
        <v>#N/A</v>
      </c>
      <c r="FE22" s="161" t="e">
        <f>INDEX(Upload_Download!$I$4:$I$1004,MATCH(FG22&amp;FE$3,Upload_Download!$O$4:$O$1004,0),1)</f>
        <v>#N/A</v>
      </c>
      <c r="FF22" s="161" t="e">
        <f>INDEX(Upload_Download!$I$4:$I$1004,MATCH(FG22&amp;FF$3,Upload_Download!$O$4:$O$1004,0),1)</f>
        <v>#N/A</v>
      </c>
      <c r="FG22" s="163" t="str">
        <f>INDEX(Draft!$AZ$3:$AZ$170,MATCH(EX22&amp;EV22,Draft!$BA$3:$BA$170,0),1)</f>
        <v>DocuSign</v>
      </c>
      <c r="FH22" s="114"/>
      <c r="FI22" s="106">
        <f t="shared" si="97"/>
        <v>11</v>
      </c>
      <c r="FJ22" s="106">
        <f t="shared" si="98"/>
        <v>2</v>
      </c>
      <c r="FK22" s="106">
        <v>4</v>
      </c>
      <c r="FL22" s="107" t="str">
        <f>INDEX(Matchups!$F$4:$G$279,MATCH(FI22&amp;"_"&amp;FJ22,Matchups!$E$4:$E$279,0),1)</f>
        <v>Player5</v>
      </c>
      <c r="FM22" s="107" t="str">
        <f>INDEX(Matchups!$F$4:$G$279,MATCH(FI22&amp;"_"&amp;FJ22,Matchups!$E$4:$E$279,0),2)</f>
        <v>Player2</v>
      </c>
      <c r="FN22" s="114"/>
      <c r="FO22" s="160" t="str">
        <f>INDEX(Draft!$AZ$3:$AZ$170,MATCH(FL22&amp;FK22,Draft!$BA$3:$BA$170,0),1)</f>
        <v>Adobe</v>
      </c>
      <c r="FP22" s="161" t="e">
        <f>INDEX(Upload_Download!$I$4:$I$1004,MATCH(FO22&amp;FP$3,Upload_Download!$O$4:$O$1004,0),1)</f>
        <v>#N/A</v>
      </c>
      <c r="FQ22" s="161" t="e">
        <f>INDEX(Upload_Download!$I$4:$I$1004,MATCH(FO22&amp;FQ$3,Upload_Download!$O$4:$O$1004,0),1)</f>
        <v>#N/A</v>
      </c>
      <c r="FR22" s="162" t="e">
        <f t="shared" si="133"/>
        <v>#N/A</v>
      </c>
      <c r="FS22" s="162" t="e">
        <f t="shared" si="156"/>
        <v>#N/A</v>
      </c>
      <c r="FT22" s="161" t="e">
        <f>INDEX(Upload_Download!$I$4:$I$1004,MATCH(FV22&amp;FT$3,Upload_Download!$O$4:$O$1004,0),1)</f>
        <v>#N/A</v>
      </c>
      <c r="FU22" s="161" t="e">
        <f>INDEX(Upload_Download!$I$4:$I$1004,MATCH(FV22&amp;FU$3,Upload_Download!$O$4:$O$1004,0),1)</f>
        <v>#N/A</v>
      </c>
      <c r="FV22" s="163" t="str">
        <f>INDEX(Draft!$AZ$3:$AZ$170,MATCH(FM22&amp;FK22,Draft!$BA$3:$BA$170,0),1)</f>
        <v>Gala Games</v>
      </c>
      <c r="FW22" s="114"/>
      <c r="FX22" s="106">
        <f t="shared" si="99"/>
        <v>12</v>
      </c>
      <c r="FY22" s="106">
        <f t="shared" si="100"/>
        <v>2</v>
      </c>
      <c r="FZ22" s="106">
        <v>4</v>
      </c>
      <c r="GA22" s="107" t="str">
        <f>INDEX(Matchups!$F$4:$G$279,MATCH(FX22&amp;"_"&amp;FY22,Matchups!$E$4:$E$279,0),1)</f>
        <v>Player20</v>
      </c>
      <c r="GB22" s="107" t="str">
        <f>INDEX(Matchups!$F$4:$G$279,MATCH(FX22&amp;"_"&amp;FY22,Matchups!$E$4:$E$279,0),2)</f>
        <v>Player8</v>
      </c>
      <c r="GC22" s="114"/>
      <c r="GD22" s="160" t="str">
        <f>INDEX(Draft!$AZ$3:$AZ$170,MATCH(GA22&amp;FZ22,Draft!$BA$3:$BA$170,0),1)</f>
        <v>Simon Property Group</v>
      </c>
      <c r="GE22" s="161" t="e">
        <f>INDEX(Upload_Download!$I$4:$I$1004,MATCH(GD22&amp;GE$3,Upload_Download!$O$4:$O$1004,0),1)</f>
        <v>#N/A</v>
      </c>
      <c r="GF22" s="161" t="e">
        <f>INDEX(Upload_Download!$I$4:$I$1004,MATCH(GD22&amp;GF$3,Upload_Download!$O$4:$O$1004,0),1)</f>
        <v>#N/A</v>
      </c>
      <c r="GG22" s="162" t="e">
        <f t="shared" si="134"/>
        <v>#N/A</v>
      </c>
      <c r="GH22" s="162" t="e">
        <f t="shared" si="157"/>
        <v>#N/A</v>
      </c>
      <c r="GI22" s="161" t="e">
        <f>INDEX(Upload_Download!$I$4:$I$1004,MATCH(GK22&amp;GI$3,Upload_Download!$O$4:$O$1004,0),1)</f>
        <v>#N/A</v>
      </c>
      <c r="GJ22" s="161" t="e">
        <f>INDEX(Upload_Download!$I$4:$I$1004,MATCH(GK22&amp;GJ$3,Upload_Download!$O$4:$O$1004,0),1)</f>
        <v>#N/A</v>
      </c>
      <c r="GK22" s="163" t="str">
        <f>INDEX(Draft!$AZ$3:$AZ$170,MATCH(GB22&amp;FZ22,Draft!$BA$3:$BA$170,0),1)</f>
        <v>The Sandbox</v>
      </c>
      <c r="GM22" s="106">
        <f t="shared" si="101"/>
        <v>13</v>
      </c>
      <c r="GN22" s="106">
        <f t="shared" si="102"/>
        <v>2</v>
      </c>
      <c r="GO22" s="106">
        <v>4</v>
      </c>
      <c r="GP22" s="107" t="str">
        <f>INDEX(Matchups!$F$4:$G$279,MATCH(GM22&amp;"_"&amp;GN22,Matchups!$E$4:$E$279,0),1)</f>
        <v>Player18</v>
      </c>
      <c r="GQ22" s="107" t="str">
        <f>INDEX(Matchups!$F$4:$G$279,MATCH(GM22&amp;"_"&amp;GN22,Matchups!$E$4:$E$279,0),2)</f>
        <v>Player3</v>
      </c>
      <c r="GS22" s="160" t="str">
        <f>INDEX(Draft!$AZ$3:$AZ$170,MATCH(GP22&amp;GO22,Draft!$BA$3:$BA$170,0),1)</f>
        <v>Charles Schwab</v>
      </c>
      <c r="GT22" s="161" t="e">
        <f>INDEX(Upload_Download!$I$4:$I$1004,MATCH(GS22&amp;GT$3,Upload_Download!$O$4:$O$1004,0),1)</f>
        <v>#N/A</v>
      </c>
      <c r="GU22" s="161" t="e">
        <f>INDEX(Upload_Download!$I$4:$I$1004,MATCH(GS22&amp;GU$3,Upload_Download!$O$4:$O$1004,0),1)</f>
        <v>#N/A</v>
      </c>
      <c r="GV22" s="162" t="e">
        <f t="shared" si="135"/>
        <v>#N/A</v>
      </c>
      <c r="GW22" s="162" t="e">
        <f t="shared" si="158"/>
        <v>#N/A</v>
      </c>
      <c r="GX22" s="161" t="e">
        <f>INDEX(Upload_Download!$I$4:$I$1004,MATCH(GZ22&amp;GX$3,Upload_Download!$O$4:$O$1004,0),1)</f>
        <v>#N/A</v>
      </c>
      <c r="GY22" s="161" t="e">
        <f>INDEX(Upload_Download!$I$4:$I$1004,MATCH(GZ22&amp;GY$3,Upload_Download!$O$4:$O$1004,0),1)</f>
        <v>#N/A</v>
      </c>
      <c r="GZ22" s="163" t="str">
        <f>INDEX(Draft!$AZ$3:$AZ$170,MATCH(GQ22&amp;GO22,Draft!$BA$3:$BA$170,0),1)</f>
        <v>Shiba Inu</v>
      </c>
      <c r="HA22" s="114"/>
      <c r="HB22" s="106">
        <f t="shared" si="103"/>
        <v>14</v>
      </c>
      <c r="HC22" s="106">
        <f t="shared" si="104"/>
        <v>2</v>
      </c>
      <c r="HD22" s="106">
        <v>4</v>
      </c>
      <c r="HE22" s="107" t="str">
        <f>INDEX(Matchups!$F$4:$G$279,MATCH(HB22&amp;"_"&amp;HC22,Matchups!$E$4:$E$279,0),1)</f>
        <v>Player14</v>
      </c>
      <c r="HF22" s="107" t="str">
        <f>INDEX(Matchups!$F$4:$G$279,MATCH(HB22&amp;"_"&amp;HC22,Matchups!$E$4:$E$279,0),2)</f>
        <v>Player21</v>
      </c>
      <c r="HG22" s="114"/>
      <c r="HH22" s="160" t="str">
        <f>INDEX(Draft!$AZ$3:$AZ$170,MATCH(HE22&amp;HD22,Draft!$BA$3:$BA$170,0),1)</f>
        <v>Brookfield Asset Mgmt</v>
      </c>
      <c r="HI22" s="161" t="e">
        <f>INDEX(Upload_Download!$I$4:$I$1004,MATCH(HH22&amp;HI$3,Upload_Download!$O$4:$O$1004,0),1)</f>
        <v>#N/A</v>
      </c>
      <c r="HJ22" s="161" t="e">
        <f>INDEX(Upload_Download!$I$4:$I$1004,MATCH(HH22&amp;HJ$3,Upload_Download!$O$4:$O$1004,0),1)</f>
        <v>#N/A</v>
      </c>
      <c r="HK22" s="162" t="e">
        <f t="shared" si="136"/>
        <v>#N/A</v>
      </c>
      <c r="HL22" s="162" t="e">
        <f t="shared" si="159"/>
        <v>#N/A</v>
      </c>
      <c r="HM22" s="161" t="e">
        <f>INDEX(Upload_Download!$I$4:$I$1004,MATCH(HO22&amp;HM$3,Upload_Download!$O$4:$O$1004,0),1)</f>
        <v>#N/A</v>
      </c>
      <c r="HN22" s="161" t="e">
        <f>INDEX(Upload_Download!$I$4:$I$1004,MATCH(HO22&amp;HN$3,Upload_Download!$O$4:$O$1004,0),1)</f>
        <v>#N/A</v>
      </c>
      <c r="HO22" s="163" t="str">
        <f>INDEX(Draft!$AZ$3:$AZ$170,MATCH(HF22&amp;HD22,Draft!$BA$3:$BA$170,0),1)</f>
        <v>Stellar Lumens</v>
      </c>
      <c r="HP22" s="114"/>
      <c r="HQ22" s="106">
        <f t="shared" si="105"/>
        <v>15</v>
      </c>
      <c r="HR22" s="106">
        <f t="shared" si="106"/>
        <v>2</v>
      </c>
      <c r="HS22" s="106">
        <v>4</v>
      </c>
      <c r="HT22" s="107" t="str">
        <f>INDEX(Matchups!$F$4:$G$279,MATCH(HQ22&amp;"_"&amp;HR22,Matchups!$E$4:$E$279,0),1)</f>
        <v>Player23</v>
      </c>
      <c r="HU22" s="107" t="str">
        <f>INDEX(Matchups!$F$4:$G$279,MATCH(HQ22&amp;"_"&amp;HR22,Matchups!$E$4:$E$279,0),2)</f>
        <v>Player16</v>
      </c>
      <c r="HV22" s="114"/>
      <c r="HW22" s="160" t="str">
        <f>INDEX(Draft!$AZ$3:$AZ$170,MATCH(HT22&amp;HS22,Draft!$BA$3:$BA$170,0),1)</f>
        <v>Shopify</v>
      </c>
      <c r="HX22" s="161" t="e">
        <f>INDEX(Upload_Download!$I$4:$I$1004,MATCH(HW22&amp;HX$3,Upload_Download!$O$4:$O$1004,0),1)</f>
        <v>#N/A</v>
      </c>
      <c r="HY22" s="161" t="e">
        <f>INDEX(Upload_Download!$I$4:$I$1004,MATCH(HW22&amp;HY$3,Upload_Download!$O$4:$O$1004,0),1)</f>
        <v>#N/A</v>
      </c>
      <c r="HZ22" s="162" t="e">
        <f t="shared" si="137"/>
        <v>#N/A</v>
      </c>
      <c r="IA22" s="162" t="e">
        <f t="shared" si="160"/>
        <v>#N/A</v>
      </c>
      <c r="IB22" s="161" t="e">
        <f>INDEX(Upload_Download!$I$4:$I$1004,MATCH(ID22&amp;IB$3,Upload_Download!$O$4:$O$1004,0),1)</f>
        <v>#N/A</v>
      </c>
      <c r="IC22" s="161" t="e">
        <f>INDEX(Upload_Download!$I$4:$I$1004,MATCH(ID22&amp;IC$3,Upload_Download!$O$4:$O$1004,0),1)</f>
        <v>#N/A</v>
      </c>
      <c r="ID22" s="163" t="str">
        <f>INDEX(Draft!$AZ$3:$AZ$170,MATCH(HU22&amp;HS22,Draft!$BA$3:$BA$170,0),1)</f>
        <v>Toronto Dominion Bank</v>
      </c>
      <c r="IF22" s="106">
        <f t="shared" si="107"/>
        <v>16</v>
      </c>
      <c r="IG22" s="106">
        <f t="shared" si="108"/>
        <v>2</v>
      </c>
      <c r="IH22" s="106">
        <v>4</v>
      </c>
      <c r="II22" s="107" t="str">
        <f>INDEX(Matchups!$F$4:$G$279,MATCH(IF22&amp;"_"&amp;IG22,Matchups!$E$4:$E$279,0),1)</f>
        <v>Player15</v>
      </c>
      <c r="IJ22" s="107" t="str">
        <f>INDEX(Matchups!$F$4:$G$279,MATCH(IF22&amp;"_"&amp;IG22,Matchups!$E$4:$E$279,0),2)</f>
        <v>Player14</v>
      </c>
      <c r="IL22" s="160" t="str">
        <f>INDEX(Draft!$AZ$3:$AZ$170,MATCH(II22&amp;IH22,Draft!$BA$3:$BA$170,0),1)</f>
        <v>Sea Limited</v>
      </c>
      <c r="IM22" s="161" t="e">
        <f>INDEX(Upload_Download!$I$4:$I$1004,MATCH(IL22&amp;IM$3,Upload_Download!$O$4:$O$1004,0),1)</f>
        <v>#N/A</v>
      </c>
      <c r="IN22" s="161" t="e">
        <f>INDEX(Upload_Download!$I$4:$I$1004,MATCH(IL22&amp;IN$3,Upload_Download!$O$4:$O$1004,0),1)</f>
        <v>#N/A</v>
      </c>
      <c r="IO22" s="162" t="e">
        <f t="shared" si="138"/>
        <v>#N/A</v>
      </c>
      <c r="IP22" s="162" t="e">
        <f t="shared" si="161"/>
        <v>#N/A</v>
      </c>
      <c r="IQ22" s="161" t="e">
        <f>INDEX(Upload_Download!$I$4:$I$1004,MATCH(IS22&amp;IQ$3,Upload_Download!$O$4:$O$1004,0),1)</f>
        <v>#N/A</v>
      </c>
      <c r="IR22" s="161" t="e">
        <f>INDEX(Upload_Download!$I$4:$I$1004,MATCH(IS22&amp;IR$3,Upload_Download!$O$4:$O$1004,0),1)</f>
        <v>#N/A</v>
      </c>
      <c r="IS22" s="163" t="str">
        <f>INDEX(Draft!$AZ$3:$AZ$170,MATCH(IJ22&amp;IH22,Draft!$BA$3:$BA$170,0),1)</f>
        <v>Brookfield Asset Mgmt</v>
      </c>
      <c r="IT22" s="114"/>
      <c r="IU22" s="106">
        <f t="shared" si="109"/>
        <v>17</v>
      </c>
      <c r="IV22" s="106">
        <f t="shared" si="110"/>
        <v>2</v>
      </c>
      <c r="IW22" s="106">
        <v>4</v>
      </c>
      <c r="IX22" s="107" t="str">
        <f>INDEX(Matchups!$F$4:$G$279,MATCH(IU22&amp;"_"&amp;IV22,Matchups!$E$4:$E$279,0),1)</f>
        <v>Player9</v>
      </c>
      <c r="IY22" s="107" t="str">
        <f>INDEX(Matchups!$F$4:$G$279,MATCH(IU22&amp;"_"&amp;IV22,Matchups!$E$4:$E$279,0),2)</f>
        <v>Player22</v>
      </c>
      <c r="IZ22" s="114"/>
      <c r="JA22" s="160" t="str">
        <f>INDEX(Draft!$AZ$3:$AZ$170,MATCH(IX22&amp;IW22,Draft!$BA$3:$BA$170,0),1)</f>
        <v>Avalanche</v>
      </c>
      <c r="JB22" s="161" t="e">
        <f>INDEX(Upload_Download!$I$4:$I$1004,MATCH(JA22&amp;JB$3,Upload_Download!$O$4:$O$1004,0),1)</f>
        <v>#N/A</v>
      </c>
      <c r="JC22" s="161" t="e">
        <f>INDEX(Upload_Download!$I$4:$I$1004,MATCH(JA22&amp;JC$3,Upload_Download!$O$4:$O$1004,0),1)</f>
        <v>#N/A</v>
      </c>
      <c r="JD22" s="162" t="e">
        <f t="shared" si="139"/>
        <v>#N/A</v>
      </c>
      <c r="JE22" s="162" t="e">
        <f t="shared" si="162"/>
        <v>#N/A</v>
      </c>
      <c r="JF22" s="161" t="e">
        <f>INDEX(Upload_Download!$I$4:$I$1004,MATCH(JH22&amp;JF$3,Upload_Download!$O$4:$O$1004,0),1)</f>
        <v>#N/A</v>
      </c>
      <c r="JG22" s="161" t="e">
        <f>INDEX(Upload_Download!$I$4:$I$1004,MATCH(JH22&amp;JG$3,Upload_Download!$O$4:$O$1004,0),1)</f>
        <v>#N/A</v>
      </c>
      <c r="JH22" s="163" t="str">
        <f>INDEX(Draft!$AZ$3:$AZ$170,MATCH(IY22&amp;IW22,Draft!$BA$3:$BA$170,0),1)</f>
        <v>UnitedHealthGroup</v>
      </c>
      <c r="JI22" s="114"/>
      <c r="JJ22" s="106">
        <f t="shared" si="111"/>
        <v>18</v>
      </c>
      <c r="JK22" s="106">
        <f t="shared" si="112"/>
        <v>2</v>
      </c>
      <c r="JL22" s="106">
        <v>4</v>
      </c>
      <c r="JM22" s="107" t="str">
        <f>INDEX(Matchups!$F$4:$G$279,MATCH(JJ22&amp;"_"&amp;JK22,Matchups!$E$4:$E$279,0),1)</f>
        <v>Player2</v>
      </c>
      <c r="JN22" s="107" t="str">
        <f>INDEX(Matchups!$F$4:$G$279,MATCH(JJ22&amp;"_"&amp;JK22,Matchups!$E$4:$E$279,0),2)</f>
        <v>Player18</v>
      </c>
      <c r="JO22" s="114"/>
      <c r="JP22" s="160" t="str">
        <f>INDEX(Draft!$AZ$3:$AZ$170,MATCH(JM22&amp;JL22,Draft!$BA$3:$BA$170,0),1)</f>
        <v>Gala Games</v>
      </c>
      <c r="JQ22" s="161" t="e">
        <f>INDEX(Upload_Download!$I$4:$I$1004,MATCH(JP22&amp;JQ$3,Upload_Download!$O$4:$O$1004,0),1)</f>
        <v>#N/A</v>
      </c>
      <c r="JR22" s="161" t="e">
        <f>INDEX(Upload_Download!$I$4:$I$1004,MATCH(JP22&amp;JR$3,Upload_Download!$O$4:$O$1004,0),1)</f>
        <v>#N/A</v>
      </c>
      <c r="JS22" s="162" t="e">
        <f t="shared" si="140"/>
        <v>#N/A</v>
      </c>
      <c r="JT22" s="162" t="e">
        <f t="shared" si="163"/>
        <v>#N/A</v>
      </c>
      <c r="JU22" s="161" t="e">
        <f>INDEX(Upload_Download!$I$4:$I$1004,MATCH(JW22&amp;JU$3,Upload_Download!$O$4:$O$1004,0),1)</f>
        <v>#N/A</v>
      </c>
      <c r="JV22" s="161" t="e">
        <f>INDEX(Upload_Download!$I$4:$I$1004,MATCH(JW22&amp;JV$3,Upload_Download!$O$4:$O$1004,0),1)</f>
        <v>#N/A</v>
      </c>
      <c r="JW22" s="163" t="str">
        <f>INDEX(Draft!$AZ$3:$AZ$170,MATCH(JN22&amp;JL22,Draft!$BA$3:$BA$170,0),1)</f>
        <v>Charles Schwab</v>
      </c>
      <c r="JY22" s="106">
        <f t="shared" si="113"/>
        <v>19</v>
      </c>
      <c r="JZ22" s="106">
        <f t="shared" si="114"/>
        <v>2</v>
      </c>
      <c r="KA22" s="106">
        <v>4</v>
      </c>
      <c r="KB22" s="107" t="str">
        <f>INDEX(Matchups!$F$4:$G$279,MATCH(JY22&amp;"_"&amp;JZ22,Matchups!$E$4:$E$279,0),1)</f>
        <v>Player12</v>
      </c>
      <c r="KC22" s="107" t="str">
        <f>INDEX(Matchups!$F$4:$G$279,MATCH(JY22&amp;"_"&amp;JZ22,Matchups!$E$4:$E$279,0),2)</f>
        <v>Player23</v>
      </c>
      <c r="KE22" s="160" t="str">
        <f>INDEX(Draft!$AZ$3:$AZ$170,MATCH(KB22&amp;KA22,Draft!$BA$3:$BA$170,0),1)</f>
        <v>DoorDash</v>
      </c>
      <c r="KF22" s="161" t="e">
        <f>INDEX(Upload_Download!$I$4:$I$1004,MATCH(KE22&amp;KF$3,Upload_Download!$O$4:$O$1004,0),1)</f>
        <v>#N/A</v>
      </c>
      <c r="KG22" s="161" t="e">
        <f>INDEX(Upload_Download!$I$4:$I$1004,MATCH(KE22&amp;KG$3,Upload_Download!$O$4:$O$1004,0),1)</f>
        <v>#N/A</v>
      </c>
      <c r="KH22" s="162" t="e">
        <f t="shared" si="141"/>
        <v>#N/A</v>
      </c>
      <c r="KI22" s="162" t="e">
        <f t="shared" si="164"/>
        <v>#N/A</v>
      </c>
      <c r="KJ22" s="161" t="e">
        <f>INDEX(Upload_Download!$I$4:$I$1004,MATCH(KL22&amp;KJ$3,Upload_Download!$O$4:$O$1004,0),1)</f>
        <v>#N/A</v>
      </c>
      <c r="KK22" s="161" t="e">
        <f>INDEX(Upload_Download!$I$4:$I$1004,MATCH(KL22&amp;KK$3,Upload_Download!$O$4:$O$1004,0),1)</f>
        <v>#N/A</v>
      </c>
      <c r="KL22" s="163" t="str">
        <f>INDEX(Draft!$AZ$3:$AZ$170,MATCH(KC22&amp;KA22,Draft!$BA$3:$BA$170,0),1)</f>
        <v>Shopify</v>
      </c>
      <c r="KN22" s="106">
        <f t="shared" si="115"/>
        <v>20</v>
      </c>
      <c r="KO22" s="106">
        <f t="shared" si="116"/>
        <v>2</v>
      </c>
      <c r="KP22" s="106">
        <v>4</v>
      </c>
      <c r="KQ22" s="107" t="str">
        <f>INDEX(Matchups!$F$4:$G$279,MATCH(KN22&amp;"_"&amp;KO22,Matchups!$E$4:$E$279,0),1)</f>
        <v>Player19</v>
      </c>
      <c r="KR22" s="107" t="str">
        <f>INDEX(Matchups!$F$4:$G$279,MATCH(KN22&amp;"_"&amp;KO22,Matchups!$E$4:$E$279,0),2)</f>
        <v>Player9</v>
      </c>
      <c r="KT22" s="160" t="str">
        <f>INDEX(Draft!$AZ$3:$AZ$170,MATCH(KQ22&amp;KP22,Draft!$BA$3:$BA$170,0),1)</f>
        <v>Zscaler</v>
      </c>
      <c r="KU22" s="161" t="e">
        <f>INDEX(Upload_Download!$I$4:$I$1004,MATCH(KT22&amp;KU$3,Upload_Download!$O$4:$O$1004,0),1)</f>
        <v>#N/A</v>
      </c>
      <c r="KV22" s="161" t="e">
        <f>INDEX(Upload_Download!$I$4:$I$1004,MATCH(KT22&amp;KV$3,Upload_Download!$O$4:$O$1004,0),1)</f>
        <v>#N/A</v>
      </c>
      <c r="KW22" s="162" t="e">
        <f t="shared" si="142"/>
        <v>#N/A</v>
      </c>
      <c r="KX22" s="162" t="e">
        <f t="shared" si="165"/>
        <v>#N/A</v>
      </c>
      <c r="KY22" s="161" t="e">
        <f>INDEX(Upload_Download!$I$4:$I$1004,MATCH(LA22&amp;KY$3,Upload_Download!$O$4:$O$1004,0),1)</f>
        <v>#N/A</v>
      </c>
      <c r="KZ22" s="161" t="e">
        <f>INDEX(Upload_Download!$I$4:$I$1004,MATCH(LA22&amp;KZ$3,Upload_Download!$O$4:$O$1004,0),1)</f>
        <v>#N/A</v>
      </c>
      <c r="LA22" s="163" t="str">
        <f>INDEX(Draft!$AZ$3:$AZ$170,MATCH(KR22&amp;KP22,Draft!$BA$3:$BA$170,0),1)</f>
        <v>Avalanche</v>
      </c>
      <c r="LC22" s="106">
        <f t="shared" si="117"/>
        <v>21</v>
      </c>
      <c r="LD22" s="106">
        <f t="shared" si="118"/>
        <v>2</v>
      </c>
      <c r="LE22" s="106">
        <v>4</v>
      </c>
      <c r="LF22" s="107" t="str">
        <f>INDEX(Matchups!$F$4:$G$279,MATCH(LC22&amp;"_"&amp;LD22,Matchups!$E$4:$E$279,0),1)</f>
        <v>Player19</v>
      </c>
      <c r="LG22" s="107" t="str">
        <f>INDEX(Matchups!$F$4:$G$279,MATCH(LC22&amp;"_"&amp;LD22,Matchups!$E$4:$E$279,0),2)</f>
        <v>Player16</v>
      </c>
      <c r="LI22" s="160" t="str">
        <f>INDEX(Draft!$AZ$3:$AZ$170,MATCH(LF22&amp;LE22,Draft!$BA$3:$BA$170,0),1)</f>
        <v>Zscaler</v>
      </c>
      <c r="LJ22" s="161" t="e">
        <f>INDEX(Upload_Download!$I$4:$I$1004,MATCH(LI22&amp;LJ$3,Upload_Download!$O$4:$O$1004,0),1)</f>
        <v>#N/A</v>
      </c>
      <c r="LK22" s="161" t="e">
        <f>INDEX(Upload_Download!$I$4:$I$1004,MATCH(LI22&amp;LK$3,Upload_Download!$O$4:$O$1004,0),1)</f>
        <v>#N/A</v>
      </c>
      <c r="LL22" s="162" t="e">
        <f t="shared" si="143"/>
        <v>#N/A</v>
      </c>
      <c r="LM22" s="162" t="e">
        <f t="shared" si="166"/>
        <v>#N/A</v>
      </c>
      <c r="LN22" s="161" t="e">
        <f>INDEX(Upload_Download!$I$4:$I$1004,MATCH(LP22&amp;LN$3,Upload_Download!$O$4:$O$1004,0),1)</f>
        <v>#N/A</v>
      </c>
      <c r="LO22" s="161" t="e">
        <f>INDEX(Upload_Download!$I$4:$I$1004,MATCH(LP22&amp;LO$3,Upload_Download!$O$4:$O$1004,0),1)</f>
        <v>#N/A</v>
      </c>
      <c r="LP22" s="163" t="str">
        <f>INDEX(Draft!$AZ$3:$AZ$170,MATCH(LG22&amp;LE22,Draft!$BA$3:$BA$170,0),1)</f>
        <v>Toronto Dominion Bank</v>
      </c>
      <c r="LR22" s="106">
        <f t="shared" si="119"/>
        <v>22</v>
      </c>
      <c r="LS22" s="106">
        <f t="shared" si="120"/>
        <v>2</v>
      </c>
      <c r="LT22" s="106">
        <v>4</v>
      </c>
      <c r="LU22" s="107" t="str">
        <f>INDEX(Matchups!$F$4:$G$279,MATCH(LR22&amp;"_"&amp;LS22,Matchups!$E$4:$E$279,0),1)</f>
        <v>Player1</v>
      </c>
      <c r="LV22" s="107" t="str">
        <f>INDEX(Matchups!$F$4:$G$279,MATCH(LR22&amp;"_"&amp;LS22,Matchups!$E$4:$E$279,0),2)</f>
        <v>Player7</v>
      </c>
      <c r="LX22" s="160" t="str">
        <f>INDEX(Draft!$AZ$3:$AZ$170,MATCH(LU22&amp;LT22,Draft!$BA$3:$BA$170,0),1)</f>
        <v>NIO</v>
      </c>
      <c r="LY22" s="161" t="e">
        <f>INDEX(Upload_Download!$I$4:$I$1004,MATCH(LX22&amp;LY$3,Upload_Download!$O$4:$O$1004,0),1)</f>
        <v>#N/A</v>
      </c>
      <c r="LZ22" s="161" t="e">
        <f>INDEX(Upload_Download!$I$4:$I$1004,MATCH(LX22&amp;LZ$3,Upload_Download!$O$4:$O$1004,0),1)</f>
        <v>#N/A</v>
      </c>
      <c r="MA22" s="162" t="e">
        <f t="shared" si="144"/>
        <v>#N/A</v>
      </c>
      <c r="MB22" s="162" t="e">
        <f t="shared" si="167"/>
        <v>#N/A</v>
      </c>
      <c r="MC22" s="161" t="e">
        <f>INDEX(Upload_Download!$I$4:$I$1004,MATCH(ME22&amp;MC$3,Upload_Download!$O$4:$O$1004,0),1)</f>
        <v>#N/A</v>
      </c>
      <c r="MD22" s="161" t="e">
        <f>INDEX(Upload_Download!$I$4:$I$1004,MATCH(ME22&amp;MD$3,Upload_Download!$O$4:$O$1004,0),1)</f>
        <v>#N/A</v>
      </c>
      <c r="ME22" s="163" t="str">
        <f>INDEX(Draft!$AZ$3:$AZ$170,MATCH(LV22&amp;LT22,Draft!$BA$3:$BA$170,0),1)</f>
        <v>Accenture</v>
      </c>
      <c r="MG22" s="106">
        <f t="shared" si="121"/>
        <v>23</v>
      </c>
      <c r="MH22" s="106">
        <f t="shared" si="122"/>
        <v>2</v>
      </c>
      <c r="MI22" s="106">
        <v>4</v>
      </c>
      <c r="MJ22" s="107" t="str">
        <f>INDEX(Matchups!$F$4:$G$279,MATCH(MG22&amp;"_"&amp;MH22,Matchups!$E$4:$E$279,0),1)</f>
        <v>Player22</v>
      </c>
      <c r="MK22" s="107" t="str">
        <f>INDEX(Matchups!$F$4:$G$279,MATCH(MG22&amp;"_"&amp;MH22,Matchups!$E$4:$E$279,0),2)</f>
        <v>Player6</v>
      </c>
      <c r="MM22" s="160" t="str">
        <f>INDEX(Draft!$AZ$3:$AZ$170,MATCH(MJ22&amp;MI22,Draft!$BA$3:$BA$170,0),1)</f>
        <v>UnitedHealthGroup</v>
      </c>
      <c r="MN22" s="161" t="e">
        <f>INDEX(Upload_Download!$I$4:$I$1004,MATCH(MM22&amp;MN$3,Upload_Download!$O$4:$O$1004,0),1)</f>
        <v>#N/A</v>
      </c>
      <c r="MO22" s="161" t="e">
        <f>INDEX(Upload_Download!$I$4:$I$1004,MATCH(MM22&amp;MO$3,Upload_Download!$O$4:$O$1004,0),1)</f>
        <v>#N/A</v>
      </c>
      <c r="MP22" s="162" t="e">
        <f t="shared" si="145"/>
        <v>#N/A</v>
      </c>
      <c r="MQ22" s="162" t="e">
        <f t="shared" si="168"/>
        <v>#N/A</v>
      </c>
      <c r="MR22" s="161" t="e">
        <f>INDEX(Upload_Download!$I$4:$I$1004,MATCH(MT22&amp;MR$3,Upload_Download!$O$4:$O$1004,0),1)</f>
        <v>#N/A</v>
      </c>
      <c r="MS22" s="161" t="e">
        <f>INDEX(Upload_Download!$I$4:$I$1004,MATCH(MT22&amp;MS$3,Upload_Download!$O$4:$O$1004,0),1)</f>
        <v>#N/A</v>
      </c>
      <c r="MT22" s="163" t="str">
        <f>INDEX(Draft!$AZ$3:$AZ$170,MATCH(MK22&amp;MI22,Draft!$BA$3:$BA$170,0),1)</f>
        <v>Freeport-McMoRan</v>
      </c>
    </row>
    <row r="23" spans="2:358" ht="17">
      <c r="B23" s="184">
        <f t="shared" si="74"/>
        <v>44571</v>
      </c>
      <c r="C23" s="183">
        <f t="shared" si="75"/>
        <v>2</v>
      </c>
      <c r="D23" s="183">
        <f t="shared" si="76"/>
        <v>8</v>
      </c>
      <c r="E23" s="183" t="str">
        <f t="shared" si="0"/>
        <v>2_8</v>
      </c>
      <c r="F23" s="174" t="str">
        <f t="shared" si="1"/>
        <v>Player19</v>
      </c>
      <c r="G23" s="174" t="str">
        <f t="shared" si="2"/>
        <v>Player23</v>
      </c>
      <c r="I23" s="174" t="str">
        <f>J23&amp;"_"&amp;COUNTIF(J$4:J23,J23)</f>
        <v>2_7</v>
      </c>
      <c r="J23" s="185">
        <v>2</v>
      </c>
      <c r="K23" s="185" t="s">
        <v>2667</v>
      </c>
      <c r="L23" s="186" t="s">
        <v>1027</v>
      </c>
      <c r="M23" s="185" t="s">
        <v>2660</v>
      </c>
      <c r="O23" s="106">
        <f t="shared" si="77"/>
        <v>1</v>
      </c>
      <c r="P23" s="106">
        <f t="shared" si="78"/>
        <v>2</v>
      </c>
      <c r="Q23" s="106">
        <v>5</v>
      </c>
      <c r="R23" s="107" t="str">
        <f>INDEX(Matchups!$F$4:$G$279,MATCH(O23&amp;"_"&amp;P23,Matchups!$E$4:$E$279,0),1)</f>
        <v>Player3</v>
      </c>
      <c r="S23" s="107" t="str">
        <f>INDEX(Matchups!$F$4:$G$279,MATCH(O23&amp;"_"&amp;P23,Matchups!$E$4:$E$279,0),2)</f>
        <v>Player19</v>
      </c>
      <c r="T23" s="43"/>
      <c r="U23" s="160" t="str">
        <f>INDEX(Draft!$AZ$3:$AZ$170,MATCH(R23&amp;Q23,Draft!$BA$3:$BA$170,0),1)</f>
        <v>Bank of NY Mellon</v>
      </c>
      <c r="V23" s="161">
        <f>INDEX(Upload_Download!$I$4:$I$1004,MATCH(U23&amp;V$3,Upload_Download!$O$4:$O$1004,0),1)</f>
        <v>61.810001373291023</v>
      </c>
      <c r="W23" s="161">
        <f>INDEX(Upload_Download!$I$4:$I$1004,MATCH(U23&amp;W$3,Upload_Download!$O$4:$O$1004,0),1)</f>
        <v>62.330001831054688</v>
      </c>
      <c r="X23" s="162">
        <f t="shared" si="123"/>
        <v>0.84128853941163317</v>
      </c>
      <c r="Y23" s="162">
        <f t="shared" si="146"/>
        <v>4.8164352044002046</v>
      </c>
      <c r="Z23" s="161">
        <f>INDEX(Upload_Download!$I$4:$I$1004,MATCH(AB23&amp;Z$3,Upload_Download!$O$4:$O$1004,0),1)</f>
        <v>66.80999755859375</v>
      </c>
      <c r="AA23" s="161">
        <f>INDEX(Upload_Download!$I$4:$I$1004,MATCH(AB23&amp;AA$3,Upload_Download!$O$4:$O$1004,0),1)</f>
        <v>63.740001678466797</v>
      </c>
      <c r="AB23" s="163" t="str">
        <f>INDEX(Draft!$AZ$3:$AZ$170,MATCH(S23&amp;Q23,Draft!$BA$3:$BA$170,0),1)</f>
        <v>Roblox Corporation</v>
      </c>
      <c r="AD23" s="106">
        <f t="shared" si="79"/>
        <v>2</v>
      </c>
      <c r="AE23" s="106">
        <f t="shared" si="80"/>
        <v>2</v>
      </c>
      <c r="AF23" s="106">
        <v>5</v>
      </c>
      <c r="AG23" s="107" t="str">
        <f>INDEX(Matchups!$F$4:$G$279,MATCH(AD23&amp;"_"&amp;AE23,Matchups!$E$4:$E$279,0),1)</f>
        <v>Player6</v>
      </c>
      <c r="AH23" s="107" t="str">
        <f>INDEX(Matchups!$F$4:$G$279,MATCH(AD23&amp;"_"&amp;AE23,Matchups!$E$4:$E$279,0),2)</f>
        <v>Player20</v>
      </c>
      <c r="AJ23" s="160" t="str">
        <f>INDEX(Draft!$AZ$3:$AZ$170,MATCH(AG23&amp;AF23,Draft!$BA$3:$BA$170,0),1)</f>
        <v>Royal Bank Of Canada</v>
      </c>
      <c r="AK23" s="161">
        <f>INDEX(Upload_Download!$I$4:$I$1004,MATCH(AJ23&amp;AK$3,Upload_Download!$O$4:$O$1004,0),1)</f>
        <v>114.69000244140619</v>
      </c>
      <c r="AL23" s="161">
        <f>INDEX(Upload_Download!$I$4:$I$1004,MATCH(AJ23&amp;AL$3,Upload_Download!$O$4:$O$1004,0),1)</f>
        <v>110.51999664306641</v>
      </c>
      <c r="AM23" s="162">
        <f t="shared" si="124"/>
        <v>-3.6358930243027943</v>
      </c>
      <c r="AN23" s="162">
        <f t="shared" si="147"/>
        <v>-2.512172975066107</v>
      </c>
      <c r="AO23" s="161">
        <f>INDEX(Upload_Download!$I$4:$I$1004,MATCH(AQ23&amp;AO$3,Upload_Download!$O$4:$O$1004,0),1)</f>
        <v>2.8139100074768071</v>
      </c>
      <c r="AP23" s="161">
        <f>INDEX(Upload_Download!$I$4:$I$1004,MATCH(AQ23&amp;AP$3,Upload_Download!$O$4:$O$1004,0),1)</f>
        <v>2.886421918869019</v>
      </c>
      <c r="AQ23" s="163" t="str">
        <f>INDEX(Draft!$AZ$3:$AZ$170,MATCH(AH23&amp;AF23,Draft!$BA$3:$BA$170,0),1)</f>
        <v>Curve DAO Token</v>
      </c>
      <c r="AS23" s="106">
        <f t="shared" si="81"/>
        <v>3</v>
      </c>
      <c r="AT23" s="106">
        <f t="shared" si="82"/>
        <v>2</v>
      </c>
      <c r="AU23" s="106">
        <v>5</v>
      </c>
      <c r="AV23" s="107" t="str">
        <f>INDEX(Matchups!$F$4:$G$279,MATCH(AS23&amp;"_"&amp;AT23,Matchups!$E$4:$E$279,0),1)</f>
        <v>Player21</v>
      </c>
      <c r="AW23" s="107" t="str">
        <f>INDEX(Matchups!$F$4:$G$279,MATCH(AS23&amp;"_"&amp;AT23,Matchups!$E$4:$E$279,0),2)</f>
        <v>Player11</v>
      </c>
      <c r="AY23" s="160" t="str">
        <f>INDEX(Draft!$AZ$3:$AZ$170,MATCH(AV23&amp;AU23,Draft!$BA$3:$BA$170,0),1)</f>
        <v>Gold</v>
      </c>
      <c r="AZ23" s="161">
        <f>INDEX(Upload_Download!$I$4:$I$1004,MATCH(AY23&amp;AZ$3,Upload_Download!$O$4:$O$1004,0),1)</f>
        <v>177.1199951171875</v>
      </c>
      <c r="BA23" s="161">
        <f>INDEX(Upload_Download!$I$4:$I$1004,MATCH(AY23&amp;BA$3,Upload_Download!$O$4:$O$1004,0),1)</f>
        <v>176.55000305175781</v>
      </c>
      <c r="BB23" s="162">
        <f t="shared" si="125"/>
        <v>-0.32181124725786381</v>
      </c>
      <c r="BC23" s="162">
        <f t="shared" si="148"/>
        <v>-31.477314820004665</v>
      </c>
      <c r="BD23" s="161">
        <f>INDEX(Upload_Download!$I$4:$I$1004,MATCH(BF23&amp;BD$3,Upload_Download!$O$4:$O$1004,0),1)</f>
        <v>6.3303999602794647E-2</v>
      </c>
      <c r="BE23" s="161">
        <f>INDEX(Upload_Download!$I$4:$I$1004,MATCH(BF23&amp;BE$3,Upload_Download!$O$4:$O$1004,0),1)</f>
        <v>9.2384003102779388E-2</v>
      </c>
      <c r="BF23" s="163" t="str">
        <f>INDEX(Draft!$AZ$3:$AZ$170,MATCH(AW23&amp;AU23,Draft!$BA$3:$BA$170,0),1)</f>
        <v>Garlicoin</v>
      </c>
      <c r="BH23" s="106">
        <f t="shared" si="83"/>
        <v>4</v>
      </c>
      <c r="BI23" s="106">
        <f t="shared" si="84"/>
        <v>2</v>
      </c>
      <c r="BJ23" s="106">
        <v>5</v>
      </c>
      <c r="BK23" s="107" t="str">
        <f>INDEX(Matchups!$F$4:$G$279,MATCH(BH23&amp;"_"&amp;BI23,Matchups!$E$4:$E$279,0),1)</f>
        <v>Player10</v>
      </c>
      <c r="BL23" s="107" t="str">
        <f>INDEX(Matchups!$F$4:$G$279,MATCH(BH23&amp;"_"&amp;BI23,Matchups!$E$4:$E$279,0),2)</f>
        <v>Player17</v>
      </c>
      <c r="BN23" s="160" t="str">
        <f>INDEX(Draft!$AZ$3:$AZ$170,MATCH(BK23&amp;BJ23,Draft!$BA$3:$BA$170,0),1)</f>
        <v>KKR &amp; Co.</v>
      </c>
      <c r="BO23" s="161">
        <f>INDEX(Upload_Download!$I$4:$I$1004,MATCH(BN23&amp;BO$3,Upload_Download!$O$4:$O$1004,0),1)</f>
        <v>61.009998321533203</v>
      </c>
      <c r="BP23" s="161" t="e">
        <f>INDEX(Upload_Download!$I$4:$I$1004,MATCH(BN23&amp;BP$3,Upload_Download!$O$4:$O$1004,0),1)</f>
        <v>#N/A</v>
      </c>
      <c r="BQ23" s="162" t="e">
        <f t="shared" si="126"/>
        <v>#N/A</v>
      </c>
      <c r="BR23" s="162" t="e">
        <f t="shared" si="149"/>
        <v>#N/A</v>
      </c>
      <c r="BS23" s="161" t="e">
        <f>INDEX(Upload_Download!$I$4:$I$1004,MATCH(BU23&amp;BS$3,Upload_Download!$O$4:$O$1004,0),1)</f>
        <v>#N/A</v>
      </c>
      <c r="BT23" s="161">
        <f>INDEX(Upload_Download!$I$4:$I$1004,MATCH(BU23&amp;BT$3,Upload_Download!$O$4:$O$1004,0),1)</f>
        <v>118.5800018310547</v>
      </c>
      <c r="BU23" s="163" t="str">
        <f>INDEX(Draft!$AZ$3:$AZ$170,MATCH(BL23&amp;BJ23,Draft!$BA$3:$BA$170,0),1)</f>
        <v>Gamestop</v>
      </c>
      <c r="BV23" s="114"/>
      <c r="BW23" s="106">
        <f t="shared" si="85"/>
        <v>5</v>
      </c>
      <c r="BX23" s="106">
        <f t="shared" si="86"/>
        <v>2</v>
      </c>
      <c r="BY23" s="106">
        <v>5</v>
      </c>
      <c r="BZ23" s="107" t="str">
        <f>INDEX(Matchups!$F$4:$G$279,MATCH(BW23&amp;"_"&amp;BX23,Matchups!$E$4:$E$279,0),1)</f>
        <v>Player8</v>
      </c>
      <c r="CA23" s="107" t="str">
        <f>INDEX(Matchups!$F$4:$G$279,MATCH(BW23&amp;"_"&amp;BX23,Matchups!$E$4:$E$279,0),2)</f>
        <v>Player12</v>
      </c>
      <c r="CB23" s="114"/>
      <c r="CC23" s="160" t="str">
        <f>INDEX(Draft!$AZ$3:$AZ$170,MATCH(BZ23&amp;BY23,Draft!$BA$3:$BA$170,0),1)</f>
        <v>Hedera Hashgraph</v>
      </c>
      <c r="CD23" s="161" t="e">
        <f>INDEX(Upload_Download!$I$4:$I$1004,MATCH(CC23&amp;CD$3,Upload_Download!$O$4:$O$1004,0),1)</f>
        <v>#N/A</v>
      </c>
      <c r="CE23" s="161" t="e">
        <f>INDEX(Upload_Download!$I$4:$I$1004,MATCH(CC23&amp;CE$3,Upload_Download!$O$4:$O$1004,0),1)</f>
        <v>#N/A</v>
      </c>
      <c r="CF23" s="162" t="e">
        <f t="shared" si="127"/>
        <v>#N/A</v>
      </c>
      <c r="CG23" s="162" t="e">
        <f t="shared" si="150"/>
        <v>#N/A</v>
      </c>
      <c r="CH23" s="161" t="e">
        <f>INDEX(Upload_Download!$I$4:$I$1004,MATCH(CJ23&amp;CH$3,Upload_Download!$O$4:$O$1004,0),1)</f>
        <v>#N/A</v>
      </c>
      <c r="CI23" s="161" t="e">
        <f>INDEX(Upload_Download!$I$4:$I$1004,MATCH(CJ23&amp;CI$3,Upload_Download!$O$4:$O$1004,0),1)</f>
        <v>#N/A</v>
      </c>
      <c r="CJ23" s="163" t="str">
        <f>INDEX(Draft!$AZ$3:$AZ$170,MATCH(CA23&amp;BY23,Draft!$BA$3:$BA$170,0),1)</f>
        <v>Quant Network</v>
      </c>
      <c r="CK23" s="114"/>
      <c r="CL23" s="106">
        <f t="shared" si="87"/>
        <v>6</v>
      </c>
      <c r="CM23" s="106">
        <f t="shared" si="88"/>
        <v>2</v>
      </c>
      <c r="CN23" s="106">
        <v>5</v>
      </c>
      <c r="CO23" s="107" t="str">
        <f>INDEX(Matchups!$F$4:$G$279,MATCH(CL23&amp;"_"&amp;CM23,Matchups!$E$4:$E$279,0),1)</f>
        <v>Player16</v>
      </c>
      <c r="CP23" s="107" t="str">
        <f>INDEX(Matchups!$F$4:$G$279,MATCH(CL23&amp;"_"&amp;CM23,Matchups!$E$4:$E$279,0),2)</f>
        <v>Player10</v>
      </c>
      <c r="CQ23" s="114"/>
      <c r="CR23" s="160" t="str">
        <f>INDEX(Draft!$AZ$3:$AZ$170,MATCH(CO23&amp;CN23,Draft!$BA$3:$BA$170,0),1)</f>
        <v>United Parcel Service</v>
      </c>
      <c r="CS23" s="161" t="e">
        <f>INDEX(Upload_Download!$I$4:$I$1004,MATCH(CR23&amp;CS$3,Upload_Download!$O$4:$O$1004,0),1)</f>
        <v>#N/A</v>
      </c>
      <c r="CT23" s="161" t="e">
        <f>INDEX(Upload_Download!$I$4:$I$1004,MATCH(CR23&amp;CT$3,Upload_Download!$O$4:$O$1004,0),1)</f>
        <v>#N/A</v>
      </c>
      <c r="CU23" s="162" t="e">
        <f t="shared" si="128"/>
        <v>#N/A</v>
      </c>
      <c r="CV23" s="162" t="e">
        <f t="shared" si="151"/>
        <v>#N/A</v>
      </c>
      <c r="CW23" s="161" t="e">
        <f>INDEX(Upload_Download!$I$4:$I$1004,MATCH(CY23&amp;CW$3,Upload_Download!$O$4:$O$1004,0),1)</f>
        <v>#N/A</v>
      </c>
      <c r="CX23" s="161" t="e">
        <f>INDEX(Upload_Download!$I$4:$I$1004,MATCH(CY23&amp;CX$3,Upload_Download!$O$4:$O$1004,0),1)</f>
        <v>#N/A</v>
      </c>
      <c r="CY23" s="163" t="str">
        <f>INDEX(Draft!$AZ$3:$AZ$170,MATCH(CP23&amp;CN23,Draft!$BA$3:$BA$170,0),1)</f>
        <v>KKR &amp; Co.</v>
      </c>
      <c r="DA23" s="106">
        <f t="shared" si="89"/>
        <v>7</v>
      </c>
      <c r="DB23" s="106">
        <f t="shared" si="90"/>
        <v>2</v>
      </c>
      <c r="DC23" s="106">
        <v>5</v>
      </c>
      <c r="DD23" s="107" t="str">
        <f>INDEX(Matchups!$F$4:$G$279,MATCH(DA23&amp;"_"&amp;DB23,Matchups!$E$4:$E$279,0),1)</f>
        <v>Player7</v>
      </c>
      <c r="DE23" s="107" t="str">
        <f>INDEX(Matchups!$F$4:$G$279,MATCH(DA23&amp;"_"&amp;DB23,Matchups!$E$4:$E$279,0),2)</f>
        <v>Player5</v>
      </c>
      <c r="DG23" s="160" t="str">
        <f>INDEX(Draft!$AZ$3:$AZ$170,MATCH(DD23&amp;DC23,Draft!$BA$3:$BA$170,0),1)</f>
        <v>PNC Financial Services</v>
      </c>
      <c r="DH23" s="161" t="e">
        <f>INDEX(Upload_Download!$I$4:$I$1004,MATCH(DG23&amp;DH$3,Upload_Download!$O$4:$O$1004,0),1)</f>
        <v>#N/A</v>
      </c>
      <c r="DI23" s="161" t="e">
        <f>INDEX(Upload_Download!$I$4:$I$1004,MATCH(DG23&amp;DI$3,Upload_Download!$O$4:$O$1004,0),1)</f>
        <v>#N/A</v>
      </c>
      <c r="DJ23" s="162" t="e">
        <f t="shared" si="129"/>
        <v>#N/A</v>
      </c>
      <c r="DK23" s="162" t="e">
        <f t="shared" si="152"/>
        <v>#N/A</v>
      </c>
      <c r="DL23" s="161" t="e">
        <f>INDEX(Upload_Download!$I$4:$I$1004,MATCH(DN23&amp;DL$3,Upload_Download!$O$4:$O$1004,0),1)</f>
        <v>#N/A</v>
      </c>
      <c r="DM23" s="161" t="e">
        <f>INDEX(Upload_Download!$I$4:$I$1004,MATCH(DN23&amp;DM$3,Upload_Download!$O$4:$O$1004,0),1)</f>
        <v>#N/A</v>
      </c>
      <c r="DN23" s="163" t="str">
        <f>INDEX(Draft!$AZ$3:$AZ$170,MATCH(DE23&amp;DC23,Draft!$BA$3:$BA$170,0),1)</f>
        <v>Royal Bank Of Canada</v>
      </c>
      <c r="DO23" s="114"/>
      <c r="DP23" s="106">
        <f t="shared" si="91"/>
        <v>8</v>
      </c>
      <c r="DQ23" s="106">
        <f t="shared" si="92"/>
        <v>2</v>
      </c>
      <c r="DR23" s="106">
        <v>5</v>
      </c>
      <c r="DS23" s="107" t="str">
        <f>INDEX(Matchups!$F$4:$G$279,MATCH(DP23&amp;"_"&amp;DQ23,Matchups!$E$4:$E$279,0),1)</f>
        <v>Player13</v>
      </c>
      <c r="DT23" s="107" t="str">
        <f>INDEX(Matchups!$F$4:$G$279,MATCH(DP23&amp;"_"&amp;DQ23,Matchups!$E$4:$E$279,0),2)</f>
        <v>Player1</v>
      </c>
      <c r="DU23" s="114"/>
      <c r="DV23" s="160" t="str">
        <f>INDEX(Draft!$AZ$3:$AZ$170,MATCH(DS23&amp;DR23,Draft!$BA$3:$BA$170,0),1)</f>
        <v>Fantom</v>
      </c>
      <c r="DW23" s="161" t="e">
        <f>INDEX(Upload_Download!$I$4:$I$1004,MATCH(DV23&amp;DW$3,Upload_Download!$O$4:$O$1004,0),1)</f>
        <v>#N/A</v>
      </c>
      <c r="DX23" s="161" t="e">
        <f>INDEX(Upload_Download!$I$4:$I$1004,MATCH(DV23&amp;DX$3,Upload_Download!$O$4:$O$1004,0),1)</f>
        <v>#N/A</v>
      </c>
      <c r="DY23" s="162" t="e">
        <f t="shared" si="130"/>
        <v>#N/A</v>
      </c>
      <c r="DZ23" s="162" t="e">
        <f t="shared" si="153"/>
        <v>#N/A</v>
      </c>
      <c r="EA23" s="161" t="e">
        <f>INDEX(Upload_Download!$I$4:$I$1004,MATCH(EC23&amp;EA$3,Upload_Download!$O$4:$O$1004,0),1)</f>
        <v>#N/A</v>
      </c>
      <c r="EB23" s="161" t="e">
        <f>INDEX(Upload_Download!$I$4:$I$1004,MATCH(EC23&amp;EB$3,Upload_Download!$O$4:$O$1004,0),1)</f>
        <v>#N/A</v>
      </c>
      <c r="EC23" s="163" t="str">
        <f>INDEX(Draft!$AZ$3:$AZ$170,MATCH(DT23&amp;DR23,Draft!$BA$3:$BA$170,0),1)</f>
        <v>Marathon Petroleum Corp</v>
      </c>
      <c r="ED23" s="114"/>
      <c r="EE23" s="106">
        <f t="shared" si="93"/>
        <v>9</v>
      </c>
      <c r="EF23" s="106">
        <f t="shared" si="94"/>
        <v>2</v>
      </c>
      <c r="EG23" s="106">
        <v>5</v>
      </c>
      <c r="EH23" s="107" t="str">
        <f>INDEX(Matchups!$F$4:$G$279,MATCH(EE23&amp;"_"&amp;EF23,Matchups!$E$4:$E$279,0),1)</f>
        <v>Player17</v>
      </c>
      <c r="EI23" s="107" t="str">
        <f>INDEX(Matchups!$F$4:$G$279,MATCH(EE23&amp;"_"&amp;EF23,Matchups!$E$4:$E$279,0),2)</f>
        <v>Player15</v>
      </c>
      <c r="EJ23" s="114"/>
      <c r="EK23" s="160" t="str">
        <f>INDEX(Draft!$AZ$3:$AZ$170,MATCH(EH23&amp;EG23,Draft!$BA$3:$BA$170,0),1)</f>
        <v>Gamestop</v>
      </c>
      <c r="EL23" s="161" t="e">
        <f>INDEX(Upload_Download!$I$4:$I$1004,MATCH(EK23&amp;EL$3,Upload_Download!$O$4:$O$1004,0),1)</f>
        <v>#N/A</v>
      </c>
      <c r="EM23" s="161" t="e">
        <f>INDEX(Upload_Download!$I$4:$I$1004,MATCH(EK23&amp;EM$3,Upload_Download!$O$4:$O$1004,0),1)</f>
        <v>#N/A</v>
      </c>
      <c r="EN23" s="162" t="e">
        <f t="shared" si="131"/>
        <v>#N/A</v>
      </c>
      <c r="EO23" s="162" t="e">
        <f t="shared" si="154"/>
        <v>#N/A</v>
      </c>
      <c r="EP23" s="161" t="e">
        <f>INDEX(Upload_Download!$I$4:$I$1004,MATCH(ER23&amp;EP$3,Upload_Download!$O$4:$O$1004,0),1)</f>
        <v>#N/A</v>
      </c>
      <c r="EQ23" s="161" t="e">
        <f>INDEX(Upload_Download!$I$4:$I$1004,MATCH(ER23&amp;EQ$3,Upload_Download!$O$4:$O$1004,0),1)</f>
        <v>#N/A</v>
      </c>
      <c r="ER23" s="163" t="str">
        <f>INDEX(Draft!$AZ$3:$AZ$170,MATCH(EI23&amp;EG23,Draft!$BA$3:$BA$170,0),1)</f>
        <v>Wrapped Bitcoin</v>
      </c>
      <c r="ET23" s="106">
        <f t="shared" si="95"/>
        <v>10</v>
      </c>
      <c r="EU23" s="106">
        <f t="shared" si="96"/>
        <v>2</v>
      </c>
      <c r="EV23" s="106">
        <v>5</v>
      </c>
      <c r="EW23" s="107" t="str">
        <f>INDEX(Matchups!$F$4:$G$279,MATCH(ET23&amp;"_"&amp;EU23,Matchups!$E$4:$E$279,0),1)</f>
        <v>Player11</v>
      </c>
      <c r="EX23" s="107" t="str">
        <f>INDEX(Matchups!$F$4:$G$279,MATCH(ET23&amp;"_"&amp;EU23,Matchups!$E$4:$E$279,0),2)</f>
        <v>Player24</v>
      </c>
      <c r="EZ23" s="160" t="str">
        <f>INDEX(Draft!$AZ$3:$AZ$170,MATCH(EW23&amp;EV23,Draft!$BA$3:$BA$170,0),1)</f>
        <v>Garlicoin</v>
      </c>
      <c r="FA23" s="161" t="e">
        <f>INDEX(Upload_Download!$I$4:$I$1004,MATCH(EZ23&amp;FA$3,Upload_Download!$O$4:$O$1004,0),1)</f>
        <v>#N/A</v>
      </c>
      <c r="FB23" s="161" t="e">
        <f>INDEX(Upload_Download!$I$4:$I$1004,MATCH(EZ23&amp;FB$3,Upload_Download!$O$4:$O$1004,0),1)</f>
        <v>#N/A</v>
      </c>
      <c r="FC23" s="162" t="e">
        <f t="shared" si="132"/>
        <v>#N/A</v>
      </c>
      <c r="FD23" s="162" t="e">
        <f t="shared" si="155"/>
        <v>#N/A</v>
      </c>
      <c r="FE23" s="161" t="e">
        <f>INDEX(Upload_Download!$I$4:$I$1004,MATCH(FG23&amp;FE$3,Upload_Download!$O$4:$O$1004,0),1)</f>
        <v>#N/A</v>
      </c>
      <c r="FF23" s="161" t="e">
        <f>INDEX(Upload_Download!$I$4:$I$1004,MATCH(FG23&amp;FF$3,Upload_Download!$O$4:$O$1004,0),1)</f>
        <v>#N/A</v>
      </c>
      <c r="FG23" s="163" t="str">
        <f>INDEX(Draft!$AZ$3:$AZ$170,MATCH(EX23&amp;EV23,Draft!$BA$3:$BA$170,0),1)</f>
        <v>Airbnb</v>
      </c>
      <c r="FH23" s="114"/>
      <c r="FI23" s="106">
        <f t="shared" si="97"/>
        <v>11</v>
      </c>
      <c r="FJ23" s="106">
        <f t="shared" si="98"/>
        <v>2</v>
      </c>
      <c r="FK23" s="106">
        <v>5</v>
      </c>
      <c r="FL23" s="107" t="str">
        <f>INDEX(Matchups!$F$4:$G$279,MATCH(FI23&amp;"_"&amp;FJ23,Matchups!$E$4:$E$279,0),1)</f>
        <v>Player5</v>
      </c>
      <c r="FM23" s="107" t="str">
        <f>INDEX(Matchups!$F$4:$G$279,MATCH(FI23&amp;"_"&amp;FJ23,Matchups!$E$4:$E$279,0),2)</f>
        <v>Player2</v>
      </c>
      <c r="FN23" s="114"/>
      <c r="FO23" s="160" t="str">
        <f>INDEX(Draft!$AZ$3:$AZ$170,MATCH(FL23&amp;FK23,Draft!$BA$3:$BA$170,0),1)</f>
        <v>Royal Bank Of Canada</v>
      </c>
      <c r="FP23" s="161" t="e">
        <f>INDEX(Upload_Download!$I$4:$I$1004,MATCH(FO23&amp;FP$3,Upload_Download!$O$4:$O$1004,0),1)</f>
        <v>#N/A</v>
      </c>
      <c r="FQ23" s="161" t="e">
        <f>INDEX(Upload_Download!$I$4:$I$1004,MATCH(FO23&amp;FQ$3,Upload_Download!$O$4:$O$1004,0),1)</f>
        <v>#N/A</v>
      </c>
      <c r="FR23" s="162" t="e">
        <f t="shared" si="133"/>
        <v>#N/A</v>
      </c>
      <c r="FS23" s="162" t="e">
        <f t="shared" si="156"/>
        <v>#N/A</v>
      </c>
      <c r="FT23" s="161" t="e">
        <f>INDEX(Upload_Download!$I$4:$I$1004,MATCH(FV23&amp;FT$3,Upload_Download!$O$4:$O$1004,0),1)</f>
        <v>#N/A</v>
      </c>
      <c r="FU23" s="161" t="e">
        <f>INDEX(Upload_Download!$I$4:$I$1004,MATCH(FV23&amp;FU$3,Upload_Download!$O$4:$O$1004,0),1)</f>
        <v>#N/A</v>
      </c>
      <c r="FV23" s="163" t="str">
        <f>INDEX(Draft!$AZ$3:$AZ$170,MATCH(FM23&amp;FK23,Draft!$BA$3:$BA$170,0),1)</f>
        <v>Smooth Love Potion</v>
      </c>
      <c r="FW23" s="114"/>
      <c r="FX23" s="106">
        <f t="shared" si="99"/>
        <v>12</v>
      </c>
      <c r="FY23" s="106">
        <f t="shared" si="100"/>
        <v>2</v>
      </c>
      <c r="FZ23" s="106">
        <v>5</v>
      </c>
      <c r="GA23" s="107" t="str">
        <f>INDEX(Matchups!$F$4:$G$279,MATCH(FX23&amp;"_"&amp;FY23,Matchups!$E$4:$E$279,0),1)</f>
        <v>Player20</v>
      </c>
      <c r="GB23" s="107" t="str">
        <f>INDEX(Matchups!$F$4:$G$279,MATCH(FX23&amp;"_"&amp;FY23,Matchups!$E$4:$E$279,0),2)</f>
        <v>Player8</v>
      </c>
      <c r="GC23" s="114"/>
      <c r="GD23" s="160" t="str">
        <f>INDEX(Draft!$AZ$3:$AZ$170,MATCH(GA23&amp;FZ23,Draft!$BA$3:$BA$170,0),1)</f>
        <v>Curve DAO Token</v>
      </c>
      <c r="GE23" s="161" t="e">
        <f>INDEX(Upload_Download!$I$4:$I$1004,MATCH(GD23&amp;GE$3,Upload_Download!$O$4:$O$1004,0),1)</f>
        <v>#N/A</v>
      </c>
      <c r="GF23" s="161" t="e">
        <f>INDEX(Upload_Download!$I$4:$I$1004,MATCH(GD23&amp;GF$3,Upload_Download!$O$4:$O$1004,0),1)</f>
        <v>#N/A</v>
      </c>
      <c r="GG23" s="162" t="e">
        <f t="shared" si="134"/>
        <v>#N/A</v>
      </c>
      <c r="GH23" s="162" t="e">
        <f t="shared" si="157"/>
        <v>#N/A</v>
      </c>
      <c r="GI23" s="161" t="e">
        <f>INDEX(Upload_Download!$I$4:$I$1004,MATCH(GK23&amp;GI$3,Upload_Download!$O$4:$O$1004,0),1)</f>
        <v>#N/A</v>
      </c>
      <c r="GJ23" s="161" t="e">
        <f>INDEX(Upload_Download!$I$4:$I$1004,MATCH(GK23&amp;GJ$3,Upload_Download!$O$4:$O$1004,0),1)</f>
        <v>#N/A</v>
      </c>
      <c r="GK23" s="163" t="str">
        <f>INDEX(Draft!$AZ$3:$AZ$170,MATCH(GB23&amp;FZ23,Draft!$BA$3:$BA$170,0),1)</f>
        <v>Hedera Hashgraph</v>
      </c>
      <c r="GM23" s="106">
        <f t="shared" si="101"/>
        <v>13</v>
      </c>
      <c r="GN23" s="106">
        <f t="shared" si="102"/>
        <v>2</v>
      </c>
      <c r="GO23" s="106">
        <v>5</v>
      </c>
      <c r="GP23" s="107" t="str">
        <f>INDEX(Matchups!$F$4:$G$279,MATCH(GM23&amp;"_"&amp;GN23,Matchups!$E$4:$E$279,0),1)</f>
        <v>Player18</v>
      </c>
      <c r="GQ23" s="107" t="str">
        <f>INDEX(Matchups!$F$4:$G$279,MATCH(GM23&amp;"_"&amp;GN23,Matchups!$E$4:$E$279,0),2)</f>
        <v>Player3</v>
      </c>
      <c r="GS23" s="160" t="str">
        <f>INDEX(Draft!$AZ$3:$AZ$170,MATCH(GP23&amp;GO23,Draft!$BA$3:$BA$170,0),1)</f>
        <v>Nike</v>
      </c>
      <c r="GT23" s="161" t="e">
        <f>INDEX(Upload_Download!$I$4:$I$1004,MATCH(GS23&amp;GT$3,Upload_Download!$O$4:$O$1004,0),1)</f>
        <v>#N/A</v>
      </c>
      <c r="GU23" s="161" t="e">
        <f>INDEX(Upload_Download!$I$4:$I$1004,MATCH(GS23&amp;GU$3,Upload_Download!$O$4:$O$1004,0),1)</f>
        <v>#N/A</v>
      </c>
      <c r="GV23" s="162" t="e">
        <f t="shared" si="135"/>
        <v>#N/A</v>
      </c>
      <c r="GW23" s="162" t="e">
        <f t="shared" si="158"/>
        <v>#N/A</v>
      </c>
      <c r="GX23" s="161" t="e">
        <f>INDEX(Upload_Download!$I$4:$I$1004,MATCH(GZ23&amp;GX$3,Upload_Download!$O$4:$O$1004,0),1)</f>
        <v>#N/A</v>
      </c>
      <c r="GY23" s="161" t="e">
        <f>INDEX(Upload_Download!$I$4:$I$1004,MATCH(GZ23&amp;GY$3,Upload_Download!$O$4:$O$1004,0),1)</f>
        <v>#N/A</v>
      </c>
      <c r="GZ23" s="163" t="str">
        <f>INDEX(Draft!$AZ$3:$AZ$170,MATCH(GQ23&amp;GO23,Draft!$BA$3:$BA$170,0),1)</f>
        <v>Bank of NY Mellon</v>
      </c>
      <c r="HA23" s="114"/>
      <c r="HB23" s="106">
        <f t="shared" si="103"/>
        <v>14</v>
      </c>
      <c r="HC23" s="106">
        <f t="shared" si="104"/>
        <v>2</v>
      </c>
      <c r="HD23" s="106">
        <v>5</v>
      </c>
      <c r="HE23" s="107" t="str">
        <f>INDEX(Matchups!$F$4:$G$279,MATCH(HB23&amp;"_"&amp;HC23,Matchups!$E$4:$E$279,0),1)</f>
        <v>Player14</v>
      </c>
      <c r="HF23" s="107" t="str">
        <f>INDEX(Matchups!$F$4:$G$279,MATCH(HB23&amp;"_"&amp;HC23,Matchups!$E$4:$E$279,0),2)</f>
        <v>Player21</v>
      </c>
      <c r="HG23" s="114"/>
      <c r="HH23" s="160" t="str">
        <f>INDEX(Draft!$AZ$3:$AZ$170,MATCH(HE23&amp;HD23,Draft!$BA$3:$BA$170,0),1)</f>
        <v>Coinbase</v>
      </c>
      <c r="HI23" s="161" t="e">
        <f>INDEX(Upload_Download!$I$4:$I$1004,MATCH(HH23&amp;HI$3,Upload_Download!$O$4:$O$1004,0),1)</f>
        <v>#N/A</v>
      </c>
      <c r="HJ23" s="161" t="e">
        <f>INDEX(Upload_Download!$I$4:$I$1004,MATCH(HH23&amp;HJ$3,Upload_Download!$O$4:$O$1004,0),1)</f>
        <v>#N/A</v>
      </c>
      <c r="HK23" s="162" t="e">
        <f t="shared" si="136"/>
        <v>#N/A</v>
      </c>
      <c r="HL23" s="162" t="e">
        <f t="shared" si="159"/>
        <v>#N/A</v>
      </c>
      <c r="HM23" s="161" t="e">
        <f>INDEX(Upload_Download!$I$4:$I$1004,MATCH(HO23&amp;HM$3,Upload_Download!$O$4:$O$1004,0),1)</f>
        <v>#N/A</v>
      </c>
      <c r="HN23" s="161" t="e">
        <f>INDEX(Upload_Download!$I$4:$I$1004,MATCH(HO23&amp;HN$3,Upload_Download!$O$4:$O$1004,0),1)</f>
        <v>#N/A</v>
      </c>
      <c r="HO23" s="163" t="str">
        <f>INDEX(Draft!$AZ$3:$AZ$170,MATCH(HF23&amp;HD23,Draft!$BA$3:$BA$170,0),1)</f>
        <v>Gold</v>
      </c>
      <c r="HP23" s="114"/>
      <c r="HQ23" s="106">
        <f t="shared" si="105"/>
        <v>15</v>
      </c>
      <c r="HR23" s="106">
        <f t="shared" si="106"/>
        <v>2</v>
      </c>
      <c r="HS23" s="106">
        <v>5</v>
      </c>
      <c r="HT23" s="107" t="str">
        <f>INDEX(Matchups!$F$4:$G$279,MATCH(HQ23&amp;"_"&amp;HR23,Matchups!$E$4:$E$279,0),1)</f>
        <v>Player23</v>
      </c>
      <c r="HU23" s="107" t="str">
        <f>INDEX(Matchups!$F$4:$G$279,MATCH(HQ23&amp;"_"&amp;HR23,Matchups!$E$4:$E$279,0),2)</f>
        <v>Player16</v>
      </c>
      <c r="HV23" s="114"/>
      <c r="HW23" s="160" t="str">
        <f>INDEX(Draft!$AZ$3:$AZ$170,MATCH(HT23&amp;HS23,Draft!$BA$3:$BA$170,0),1)</f>
        <v>Raytheon</v>
      </c>
      <c r="HX23" s="161" t="e">
        <f>INDEX(Upload_Download!$I$4:$I$1004,MATCH(HW23&amp;HX$3,Upload_Download!$O$4:$O$1004,0),1)</f>
        <v>#N/A</v>
      </c>
      <c r="HY23" s="161" t="e">
        <f>INDEX(Upload_Download!$I$4:$I$1004,MATCH(HW23&amp;HY$3,Upload_Download!$O$4:$O$1004,0),1)</f>
        <v>#N/A</v>
      </c>
      <c r="HZ23" s="162" t="e">
        <f t="shared" si="137"/>
        <v>#N/A</v>
      </c>
      <c r="IA23" s="162" t="e">
        <f t="shared" si="160"/>
        <v>#N/A</v>
      </c>
      <c r="IB23" s="161" t="e">
        <f>INDEX(Upload_Download!$I$4:$I$1004,MATCH(ID23&amp;IB$3,Upload_Download!$O$4:$O$1004,0),1)</f>
        <v>#N/A</v>
      </c>
      <c r="IC23" s="161" t="e">
        <f>INDEX(Upload_Download!$I$4:$I$1004,MATCH(ID23&amp;IC$3,Upload_Download!$O$4:$O$1004,0),1)</f>
        <v>#N/A</v>
      </c>
      <c r="ID23" s="163" t="str">
        <f>INDEX(Draft!$AZ$3:$AZ$170,MATCH(HU23&amp;HS23,Draft!$BA$3:$BA$170,0),1)</f>
        <v>United Parcel Service</v>
      </c>
      <c r="IF23" s="106">
        <f t="shared" si="107"/>
        <v>16</v>
      </c>
      <c r="IG23" s="106">
        <f t="shared" si="108"/>
        <v>2</v>
      </c>
      <c r="IH23" s="106">
        <v>5</v>
      </c>
      <c r="II23" s="107" t="str">
        <f>INDEX(Matchups!$F$4:$G$279,MATCH(IF23&amp;"_"&amp;IG23,Matchups!$E$4:$E$279,0),1)</f>
        <v>Player15</v>
      </c>
      <c r="IJ23" s="107" t="str">
        <f>INDEX(Matchups!$F$4:$G$279,MATCH(IF23&amp;"_"&amp;IG23,Matchups!$E$4:$E$279,0),2)</f>
        <v>Player14</v>
      </c>
      <c r="IL23" s="160" t="str">
        <f>INDEX(Draft!$AZ$3:$AZ$170,MATCH(II23&amp;IH23,Draft!$BA$3:$BA$170,0),1)</f>
        <v>Wrapped Bitcoin</v>
      </c>
      <c r="IM23" s="161" t="e">
        <f>INDEX(Upload_Download!$I$4:$I$1004,MATCH(IL23&amp;IM$3,Upload_Download!$O$4:$O$1004,0),1)</f>
        <v>#N/A</v>
      </c>
      <c r="IN23" s="161" t="e">
        <f>INDEX(Upload_Download!$I$4:$I$1004,MATCH(IL23&amp;IN$3,Upload_Download!$O$4:$O$1004,0),1)</f>
        <v>#N/A</v>
      </c>
      <c r="IO23" s="162" t="e">
        <f t="shared" si="138"/>
        <v>#N/A</v>
      </c>
      <c r="IP23" s="162" t="e">
        <f t="shared" si="161"/>
        <v>#N/A</v>
      </c>
      <c r="IQ23" s="161" t="e">
        <f>INDEX(Upload_Download!$I$4:$I$1004,MATCH(IS23&amp;IQ$3,Upload_Download!$O$4:$O$1004,0),1)</f>
        <v>#N/A</v>
      </c>
      <c r="IR23" s="161" t="e">
        <f>INDEX(Upload_Download!$I$4:$I$1004,MATCH(IS23&amp;IR$3,Upload_Download!$O$4:$O$1004,0),1)</f>
        <v>#N/A</v>
      </c>
      <c r="IS23" s="163" t="str">
        <f>INDEX(Draft!$AZ$3:$AZ$170,MATCH(IJ23&amp;IH23,Draft!$BA$3:$BA$170,0),1)</f>
        <v>Coinbase</v>
      </c>
      <c r="IT23" s="114"/>
      <c r="IU23" s="106">
        <f t="shared" si="109"/>
        <v>17</v>
      </c>
      <c r="IV23" s="106">
        <f t="shared" si="110"/>
        <v>2</v>
      </c>
      <c r="IW23" s="106">
        <v>5</v>
      </c>
      <c r="IX23" s="107" t="str">
        <f>INDEX(Matchups!$F$4:$G$279,MATCH(IU23&amp;"_"&amp;IV23,Matchups!$E$4:$E$279,0),1)</f>
        <v>Player9</v>
      </c>
      <c r="IY23" s="107" t="str">
        <f>INDEX(Matchups!$F$4:$G$279,MATCH(IU23&amp;"_"&amp;IV23,Matchups!$E$4:$E$279,0),2)</f>
        <v>Player22</v>
      </c>
      <c r="IZ23" s="114"/>
      <c r="JA23" s="160" t="str">
        <f>INDEX(Draft!$AZ$3:$AZ$170,MATCH(IX23&amp;IW23,Draft!$BA$3:$BA$170,0),1)</f>
        <v>Proctor &amp; Gamble</v>
      </c>
      <c r="JB23" s="161" t="e">
        <f>INDEX(Upload_Download!$I$4:$I$1004,MATCH(JA23&amp;JB$3,Upload_Download!$O$4:$O$1004,0),1)</f>
        <v>#N/A</v>
      </c>
      <c r="JC23" s="161" t="e">
        <f>INDEX(Upload_Download!$I$4:$I$1004,MATCH(JA23&amp;JC$3,Upload_Download!$O$4:$O$1004,0),1)</f>
        <v>#N/A</v>
      </c>
      <c r="JD23" s="162" t="e">
        <f t="shared" si="139"/>
        <v>#N/A</v>
      </c>
      <c r="JE23" s="162" t="e">
        <f t="shared" si="162"/>
        <v>#N/A</v>
      </c>
      <c r="JF23" s="161" t="e">
        <f>INDEX(Upload_Download!$I$4:$I$1004,MATCH(JH23&amp;JF$3,Upload_Download!$O$4:$O$1004,0),1)</f>
        <v>#N/A</v>
      </c>
      <c r="JG23" s="161" t="e">
        <f>INDEX(Upload_Download!$I$4:$I$1004,MATCH(JH23&amp;JG$3,Upload_Download!$O$4:$O$1004,0),1)</f>
        <v>#N/A</v>
      </c>
      <c r="JH23" s="163" t="str">
        <f>INDEX(Draft!$AZ$3:$AZ$170,MATCH(IY23&amp;IW23,Draft!$BA$3:$BA$170,0),1)</f>
        <v>Analog Devices</v>
      </c>
      <c r="JI23" s="114"/>
      <c r="JJ23" s="106">
        <f t="shared" si="111"/>
        <v>18</v>
      </c>
      <c r="JK23" s="106">
        <f t="shared" si="112"/>
        <v>2</v>
      </c>
      <c r="JL23" s="106">
        <v>5</v>
      </c>
      <c r="JM23" s="107" t="str">
        <f>INDEX(Matchups!$F$4:$G$279,MATCH(JJ23&amp;"_"&amp;JK23,Matchups!$E$4:$E$279,0),1)</f>
        <v>Player2</v>
      </c>
      <c r="JN23" s="107" t="str">
        <f>INDEX(Matchups!$F$4:$G$279,MATCH(JJ23&amp;"_"&amp;JK23,Matchups!$E$4:$E$279,0),2)</f>
        <v>Player18</v>
      </c>
      <c r="JO23" s="114"/>
      <c r="JP23" s="160" t="str">
        <f>INDEX(Draft!$AZ$3:$AZ$170,MATCH(JM23&amp;JL23,Draft!$BA$3:$BA$170,0),1)</f>
        <v>Smooth Love Potion</v>
      </c>
      <c r="JQ23" s="161" t="e">
        <f>INDEX(Upload_Download!$I$4:$I$1004,MATCH(JP23&amp;JQ$3,Upload_Download!$O$4:$O$1004,0),1)</f>
        <v>#N/A</v>
      </c>
      <c r="JR23" s="161" t="e">
        <f>INDEX(Upload_Download!$I$4:$I$1004,MATCH(JP23&amp;JR$3,Upload_Download!$O$4:$O$1004,0),1)</f>
        <v>#N/A</v>
      </c>
      <c r="JS23" s="162" t="e">
        <f t="shared" si="140"/>
        <v>#N/A</v>
      </c>
      <c r="JT23" s="162" t="e">
        <f t="shared" si="163"/>
        <v>#N/A</v>
      </c>
      <c r="JU23" s="161" t="e">
        <f>INDEX(Upload_Download!$I$4:$I$1004,MATCH(JW23&amp;JU$3,Upload_Download!$O$4:$O$1004,0),1)</f>
        <v>#N/A</v>
      </c>
      <c r="JV23" s="161" t="e">
        <f>INDEX(Upload_Download!$I$4:$I$1004,MATCH(JW23&amp;JV$3,Upload_Download!$O$4:$O$1004,0),1)</f>
        <v>#N/A</v>
      </c>
      <c r="JW23" s="163" t="str">
        <f>INDEX(Draft!$AZ$3:$AZ$170,MATCH(JN23&amp;JL23,Draft!$BA$3:$BA$170,0),1)</f>
        <v>Nike</v>
      </c>
      <c r="JY23" s="106">
        <f t="shared" si="113"/>
        <v>19</v>
      </c>
      <c r="JZ23" s="106">
        <f t="shared" si="114"/>
        <v>2</v>
      </c>
      <c r="KA23" s="106">
        <v>5</v>
      </c>
      <c r="KB23" s="107" t="str">
        <f>INDEX(Matchups!$F$4:$G$279,MATCH(JY23&amp;"_"&amp;JZ23,Matchups!$E$4:$E$279,0),1)</f>
        <v>Player12</v>
      </c>
      <c r="KC23" s="107" t="str">
        <f>INDEX(Matchups!$F$4:$G$279,MATCH(JY23&amp;"_"&amp;JZ23,Matchups!$E$4:$E$279,0),2)</f>
        <v>Player23</v>
      </c>
      <c r="KE23" s="160" t="str">
        <f>INDEX(Draft!$AZ$3:$AZ$170,MATCH(KB23&amp;KA23,Draft!$BA$3:$BA$170,0),1)</f>
        <v>Quant Network</v>
      </c>
      <c r="KF23" s="161" t="e">
        <f>INDEX(Upload_Download!$I$4:$I$1004,MATCH(KE23&amp;KF$3,Upload_Download!$O$4:$O$1004,0),1)</f>
        <v>#N/A</v>
      </c>
      <c r="KG23" s="161" t="e">
        <f>INDEX(Upload_Download!$I$4:$I$1004,MATCH(KE23&amp;KG$3,Upload_Download!$O$4:$O$1004,0),1)</f>
        <v>#N/A</v>
      </c>
      <c r="KH23" s="162" t="e">
        <f t="shared" si="141"/>
        <v>#N/A</v>
      </c>
      <c r="KI23" s="162" t="e">
        <f t="shared" si="164"/>
        <v>#N/A</v>
      </c>
      <c r="KJ23" s="161" t="e">
        <f>INDEX(Upload_Download!$I$4:$I$1004,MATCH(KL23&amp;KJ$3,Upload_Download!$O$4:$O$1004,0),1)</f>
        <v>#N/A</v>
      </c>
      <c r="KK23" s="161" t="e">
        <f>INDEX(Upload_Download!$I$4:$I$1004,MATCH(KL23&amp;KK$3,Upload_Download!$O$4:$O$1004,0),1)</f>
        <v>#N/A</v>
      </c>
      <c r="KL23" s="163" t="str">
        <f>INDEX(Draft!$AZ$3:$AZ$170,MATCH(KC23&amp;KA23,Draft!$BA$3:$BA$170,0),1)</f>
        <v>Raytheon</v>
      </c>
      <c r="KN23" s="106">
        <f t="shared" si="115"/>
        <v>20</v>
      </c>
      <c r="KO23" s="106">
        <f t="shared" si="116"/>
        <v>2</v>
      </c>
      <c r="KP23" s="106">
        <v>5</v>
      </c>
      <c r="KQ23" s="107" t="str">
        <f>INDEX(Matchups!$F$4:$G$279,MATCH(KN23&amp;"_"&amp;KO23,Matchups!$E$4:$E$279,0),1)</f>
        <v>Player19</v>
      </c>
      <c r="KR23" s="107" t="str">
        <f>INDEX(Matchups!$F$4:$G$279,MATCH(KN23&amp;"_"&amp;KO23,Matchups!$E$4:$E$279,0),2)</f>
        <v>Player9</v>
      </c>
      <c r="KT23" s="160" t="str">
        <f>INDEX(Draft!$AZ$3:$AZ$170,MATCH(KQ23&amp;KP23,Draft!$BA$3:$BA$170,0),1)</f>
        <v>Roblox Corporation</v>
      </c>
      <c r="KU23" s="161" t="e">
        <f>INDEX(Upload_Download!$I$4:$I$1004,MATCH(KT23&amp;KU$3,Upload_Download!$O$4:$O$1004,0),1)</f>
        <v>#N/A</v>
      </c>
      <c r="KV23" s="161" t="e">
        <f>INDEX(Upload_Download!$I$4:$I$1004,MATCH(KT23&amp;KV$3,Upload_Download!$O$4:$O$1004,0),1)</f>
        <v>#N/A</v>
      </c>
      <c r="KW23" s="162" t="e">
        <f t="shared" si="142"/>
        <v>#N/A</v>
      </c>
      <c r="KX23" s="162" t="e">
        <f t="shared" si="165"/>
        <v>#N/A</v>
      </c>
      <c r="KY23" s="161" t="e">
        <f>INDEX(Upload_Download!$I$4:$I$1004,MATCH(LA23&amp;KY$3,Upload_Download!$O$4:$O$1004,0),1)</f>
        <v>#N/A</v>
      </c>
      <c r="KZ23" s="161" t="e">
        <f>INDEX(Upload_Download!$I$4:$I$1004,MATCH(LA23&amp;KZ$3,Upload_Download!$O$4:$O$1004,0),1)</f>
        <v>#N/A</v>
      </c>
      <c r="LA23" s="163" t="str">
        <f>INDEX(Draft!$AZ$3:$AZ$170,MATCH(KR23&amp;KP23,Draft!$BA$3:$BA$170,0),1)</f>
        <v>Proctor &amp; Gamble</v>
      </c>
      <c r="LC23" s="106">
        <f t="shared" si="117"/>
        <v>21</v>
      </c>
      <c r="LD23" s="106">
        <f t="shared" si="118"/>
        <v>2</v>
      </c>
      <c r="LE23" s="106">
        <v>5</v>
      </c>
      <c r="LF23" s="107" t="str">
        <f>INDEX(Matchups!$F$4:$G$279,MATCH(LC23&amp;"_"&amp;LD23,Matchups!$E$4:$E$279,0),1)</f>
        <v>Player19</v>
      </c>
      <c r="LG23" s="107" t="str">
        <f>INDEX(Matchups!$F$4:$G$279,MATCH(LC23&amp;"_"&amp;LD23,Matchups!$E$4:$E$279,0),2)</f>
        <v>Player16</v>
      </c>
      <c r="LI23" s="160" t="str">
        <f>INDEX(Draft!$AZ$3:$AZ$170,MATCH(LF23&amp;LE23,Draft!$BA$3:$BA$170,0),1)</f>
        <v>Roblox Corporation</v>
      </c>
      <c r="LJ23" s="161" t="e">
        <f>INDEX(Upload_Download!$I$4:$I$1004,MATCH(LI23&amp;LJ$3,Upload_Download!$O$4:$O$1004,0),1)</f>
        <v>#N/A</v>
      </c>
      <c r="LK23" s="161" t="e">
        <f>INDEX(Upload_Download!$I$4:$I$1004,MATCH(LI23&amp;LK$3,Upload_Download!$O$4:$O$1004,0),1)</f>
        <v>#N/A</v>
      </c>
      <c r="LL23" s="162" t="e">
        <f t="shared" si="143"/>
        <v>#N/A</v>
      </c>
      <c r="LM23" s="162" t="e">
        <f t="shared" si="166"/>
        <v>#N/A</v>
      </c>
      <c r="LN23" s="161" t="e">
        <f>INDEX(Upload_Download!$I$4:$I$1004,MATCH(LP23&amp;LN$3,Upload_Download!$O$4:$O$1004,0),1)</f>
        <v>#N/A</v>
      </c>
      <c r="LO23" s="161" t="e">
        <f>INDEX(Upload_Download!$I$4:$I$1004,MATCH(LP23&amp;LO$3,Upload_Download!$O$4:$O$1004,0),1)</f>
        <v>#N/A</v>
      </c>
      <c r="LP23" s="163" t="str">
        <f>INDEX(Draft!$AZ$3:$AZ$170,MATCH(LG23&amp;LE23,Draft!$BA$3:$BA$170,0),1)</f>
        <v>United Parcel Service</v>
      </c>
      <c r="LR23" s="106">
        <f t="shared" si="119"/>
        <v>22</v>
      </c>
      <c r="LS23" s="106">
        <f t="shared" si="120"/>
        <v>2</v>
      </c>
      <c r="LT23" s="106">
        <v>5</v>
      </c>
      <c r="LU23" s="107" t="str">
        <f>INDEX(Matchups!$F$4:$G$279,MATCH(LR23&amp;"_"&amp;LS23,Matchups!$E$4:$E$279,0),1)</f>
        <v>Player1</v>
      </c>
      <c r="LV23" s="107" t="str">
        <f>INDEX(Matchups!$F$4:$G$279,MATCH(LR23&amp;"_"&amp;LS23,Matchups!$E$4:$E$279,0),2)</f>
        <v>Player7</v>
      </c>
      <c r="LX23" s="160" t="str">
        <f>INDEX(Draft!$AZ$3:$AZ$170,MATCH(LU23&amp;LT23,Draft!$BA$3:$BA$170,0),1)</f>
        <v>Marathon Petroleum Corp</v>
      </c>
      <c r="LY23" s="161" t="e">
        <f>INDEX(Upload_Download!$I$4:$I$1004,MATCH(LX23&amp;LY$3,Upload_Download!$O$4:$O$1004,0),1)</f>
        <v>#N/A</v>
      </c>
      <c r="LZ23" s="161" t="e">
        <f>INDEX(Upload_Download!$I$4:$I$1004,MATCH(LX23&amp;LZ$3,Upload_Download!$O$4:$O$1004,0),1)</f>
        <v>#N/A</v>
      </c>
      <c r="MA23" s="162" t="e">
        <f t="shared" si="144"/>
        <v>#N/A</v>
      </c>
      <c r="MB23" s="162" t="e">
        <f t="shared" si="167"/>
        <v>#N/A</v>
      </c>
      <c r="MC23" s="161" t="e">
        <f>INDEX(Upload_Download!$I$4:$I$1004,MATCH(ME23&amp;MC$3,Upload_Download!$O$4:$O$1004,0),1)</f>
        <v>#N/A</v>
      </c>
      <c r="MD23" s="161" t="e">
        <f>INDEX(Upload_Download!$I$4:$I$1004,MATCH(ME23&amp;MD$3,Upload_Download!$O$4:$O$1004,0),1)</f>
        <v>#N/A</v>
      </c>
      <c r="ME23" s="163" t="str">
        <f>INDEX(Draft!$AZ$3:$AZ$170,MATCH(LV23&amp;LT23,Draft!$BA$3:$BA$170,0),1)</f>
        <v>PNC Financial Services</v>
      </c>
      <c r="MG23" s="106">
        <f t="shared" si="121"/>
        <v>23</v>
      </c>
      <c r="MH23" s="106">
        <f t="shared" si="122"/>
        <v>2</v>
      </c>
      <c r="MI23" s="106">
        <v>5</v>
      </c>
      <c r="MJ23" s="107" t="str">
        <f>INDEX(Matchups!$F$4:$G$279,MATCH(MG23&amp;"_"&amp;MH23,Matchups!$E$4:$E$279,0),1)</f>
        <v>Player22</v>
      </c>
      <c r="MK23" s="107" t="str">
        <f>INDEX(Matchups!$F$4:$G$279,MATCH(MG23&amp;"_"&amp;MH23,Matchups!$E$4:$E$279,0),2)</f>
        <v>Player6</v>
      </c>
      <c r="MM23" s="160" t="str">
        <f>INDEX(Draft!$AZ$3:$AZ$170,MATCH(MJ23&amp;MI23,Draft!$BA$3:$BA$170,0),1)</f>
        <v>Analog Devices</v>
      </c>
      <c r="MN23" s="161" t="e">
        <f>INDEX(Upload_Download!$I$4:$I$1004,MATCH(MM23&amp;MN$3,Upload_Download!$O$4:$O$1004,0),1)</f>
        <v>#N/A</v>
      </c>
      <c r="MO23" s="161" t="e">
        <f>INDEX(Upload_Download!$I$4:$I$1004,MATCH(MM23&amp;MO$3,Upload_Download!$O$4:$O$1004,0),1)</f>
        <v>#N/A</v>
      </c>
      <c r="MP23" s="162" t="e">
        <f t="shared" si="145"/>
        <v>#N/A</v>
      </c>
      <c r="MQ23" s="162" t="e">
        <f t="shared" si="168"/>
        <v>#N/A</v>
      </c>
      <c r="MR23" s="161" t="e">
        <f>INDEX(Upload_Download!$I$4:$I$1004,MATCH(MT23&amp;MR$3,Upload_Download!$O$4:$O$1004,0),1)</f>
        <v>#N/A</v>
      </c>
      <c r="MS23" s="161" t="e">
        <f>INDEX(Upload_Download!$I$4:$I$1004,MATCH(MT23&amp;MS$3,Upload_Download!$O$4:$O$1004,0),1)</f>
        <v>#N/A</v>
      </c>
      <c r="MT23" s="163" t="str">
        <f>INDEX(Draft!$AZ$3:$AZ$170,MATCH(MK23&amp;MI23,Draft!$BA$3:$BA$170,0),1)</f>
        <v>Royal Bank Of Canada</v>
      </c>
    </row>
    <row r="24" spans="2:358" ht="17">
      <c r="B24" s="184">
        <f t="shared" si="74"/>
        <v>44571</v>
      </c>
      <c r="C24" s="183">
        <f t="shared" si="75"/>
        <v>2</v>
      </c>
      <c r="D24" s="183">
        <f t="shared" si="76"/>
        <v>9</v>
      </c>
      <c r="E24" s="183" t="str">
        <f t="shared" si="0"/>
        <v>2_9</v>
      </c>
      <c r="F24" s="174" t="str">
        <f t="shared" si="1"/>
        <v>Player15</v>
      </c>
      <c r="G24" s="174" t="str">
        <f t="shared" si="2"/>
        <v>Player5</v>
      </c>
      <c r="I24" s="174" t="str">
        <f>J24&amp;"_"&amp;COUNTIF(J$4:J24,J24)</f>
        <v>2_8</v>
      </c>
      <c r="J24" s="185">
        <v>2</v>
      </c>
      <c r="K24" s="185" t="s">
        <v>2672</v>
      </c>
      <c r="L24" s="186" t="s">
        <v>1027</v>
      </c>
      <c r="M24" s="185" t="s">
        <v>2676</v>
      </c>
      <c r="O24" s="106">
        <f t="shared" si="77"/>
        <v>1</v>
      </c>
      <c r="P24" s="106">
        <f t="shared" si="78"/>
        <v>2</v>
      </c>
      <c r="Q24" s="106">
        <v>6</v>
      </c>
      <c r="R24" s="107" t="str">
        <f>INDEX(Matchups!$F$4:$G$279,MATCH(O24&amp;"_"&amp;P24,Matchups!$E$4:$E$279,0),1)</f>
        <v>Player3</v>
      </c>
      <c r="S24" s="107" t="str">
        <f>INDEX(Matchups!$F$4:$G$279,MATCH(O24&amp;"_"&amp;P24,Matchups!$E$4:$E$279,0),2)</f>
        <v>Player19</v>
      </c>
      <c r="T24" s="43"/>
      <c r="U24" s="164" t="str">
        <f>INDEX(Draft!$AZ$3:$AZ$170,MATCH(R24&amp;Q24,Draft!$BA$3:$BA$170,0),1)</f>
        <v>Crypto.com Coin</v>
      </c>
      <c r="V24" s="207">
        <f>INDEX(Upload_Download!$I$4:$I$1004,MATCH(U24&amp;V$3,Upload_Download!$O$4:$O$1004,0),1)</f>
        <v>0.4616129994392395</v>
      </c>
      <c r="W24" s="207">
        <f>INDEX(Upload_Download!$I$4:$I$1004,MATCH(U24&amp;W$3,Upload_Download!$O$4:$O$1004,0),1)</f>
        <v>0.50466501712799072</v>
      </c>
      <c r="X24" s="208">
        <f t="shared" si="123"/>
        <v>9.3264309586277072</v>
      </c>
      <c r="Y24" s="208">
        <f t="shared" si="146"/>
        <v>-7.26855833036677</v>
      </c>
      <c r="Z24" s="207">
        <f>INDEX(Upload_Download!$I$4:$I$1004,MATCH(AB24&amp;Z$3,Upload_Download!$O$4:$O$1004,0),1)</f>
        <v>5.6593999266624451E-2</v>
      </c>
      <c r="AA24" s="207">
        <f>INDEX(Upload_Download!$I$4:$I$1004,MATCH(AB24&amp;AA$3,Upload_Download!$O$4:$O$1004,0),1)</f>
        <v>6.1030000448226929E-2</v>
      </c>
      <c r="AB24" s="165" t="str">
        <f>INDEX(Draft!$AZ$3:$AZ$170,MATCH(S24&amp;Q24,Draft!$BA$3:$BA$170,0),1)</f>
        <v>VeChain</v>
      </c>
      <c r="AD24" s="106">
        <f t="shared" si="79"/>
        <v>2</v>
      </c>
      <c r="AE24" s="106">
        <f t="shared" si="80"/>
        <v>2</v>
      </c>
      <c r="AF24" s="106">
        <v>6</v>
      </c>
      <c r="AG24" s="107" t="str">
        <f>INDEX(Matchups!$F$4:$G$279,MATCH(AD24&amp;"_"&amp;AE24,Matchups!$E$4:$E$279,0),1)</f>
        <v>Player6</v>
      </c>
      <c r="AH24" s="107" t="str">
        <f>INDEX(Matchups!$F$4:$G$279,MATCH(AD24&amp;"_"&amp;AE24,Matchups!$E$4:$E$279,0),2)</f>
        <v>Player20</v>
      </c>
      <c r="AJ24" s="164" t="str">
        <f>INDEX(Draft!$AZ$3:$AZ$170,MATCH(AG24&amp;AF24,Draft!$BA$3:$BA$170,0),1)</f>
        <v>Cisco</v>
      </c>
      <c r="AK24" s="207">
        <f>INDEX(Upload_Download!$I$4:$I$1004,MATCH(AJ24&amp;AK$3,Upload_Download!$O$4:$O$1004,0),1)</f>
        <v>53.900001525878913</v>
      </c>
      <c r="AL24" s="207">
        <f>INDEX(Upload_Download!$I$4:$I$1004,MATCH(AJ24&amp;AL$3,Upload_Download!$O$4:$O$1004,0),1)</f>
        <v>57.209999084472663</v>
      </c>
      <c r="AM24" s="208">
        <f t="shared" si="124"/>
        <v>6.1409971519287065</v>
      </c>
      <c r="AN24" s="208">
        <f t="shared" si="147"/>
        <v>-20.767589560901968</v>
      </c>
      <c r="AO24" s="207">
        <f>INDEX(Upload_Download!$I$4:$I$1004,MATCH(AQ24&amp;AO$3,Upload_Download!$O$4:$O$1004,0),1)</f>
        <v>1.813107013702393</v>
      </c>
      <c r="AP24" s="207">
        <f>INDEX(Upload_Download!$I$4:$I$1004,MATCH(AQ24&amp;AP$3,Upload_Download!$O$4:$O$1004,0),1)</f>
        <v>2.2883400917053218</v>
      </c>
      <c r="AQ24" s="165" t="str">
        <f>INDEX(Draft!$AZ$3:$AZ$170,MATCH(AH24&amp;AF24,Draft!$BA$3:$BA$170,0),1)</f>
        <v>Immutable X</v>
      </c>
      <c r="AS24" s="106">
        <f t="shared" si="81"/>
        <v>3</v>
      </c>
      <c r="AT24" s="106">
        <f t="shared" si="82"/>
        <v>2</v>
      </c>
      <c r="AU24" s="106">
        <v>6</v>
      </c>
      <c r="AV24" s="107" t="str">
        <f>INDEX(Matchups!$F$4:$G$279,MATCH(AS24&amp;"_"&amp;AT24,Matchups!$E$4:$E$279,0),1)</f>
        <v>Player21</v>
      </c>
      <c r="AW24" s="107" t="str">
        <f>INDEX(Matchups!$F$4:$G$279,MATCH(AS24&amp;"_"&amp;AT24,Matchups!$E$4:$E$279,0),2)</f>
        <v>Player11</v>
      </c>
      <c r="AY24" s="164" t="str">
        <f>INDEX(Draft!$AZ$3:$AZ$170,MATCH(AV24&amp;AU24,Draft!$BA$3:$BA$170,0),1)</f>
        <v>Silver</v>
      </c>
      <c r="AZ24" s="207">
        <f>INDEX(Upload_Download!$I$4:$I$1004,MATCH(AY24&amp;AZ$3,Upload_Download!$O$4:$O$1004,0),1)</f>
        <v>22.120000839233398</v>
      </c>
      <c r="BA24" s="207">
        <f>INDEX(Upload_Download!$I$4:$I$1004,MATCH(AY24&amp;BA$3,Upload_Download!$O$4:$O$1004,0),1)</f>
        <v>22.39999961853027</v>
      </c>
      <c r="BB24" s="208">
        <f t="shared" si="125"/>
        <v>1.2658172182355765</v>
      </c>
      <c r="BC24" s="208">
        <f t="shared" si="148"/>
        <v>6.45874281283072</v>
      </c>
      <c r="BD24" s="207">
        <f>INDEX(Upload_Download!$I$4:$I$1004,MATCH(BF24&amp;BD$3,Upload_Download!$O$4:$O$1004,0),1)</f>
        <v>21.85914421081543</v>
      </c>
      <c r="BE24" s="207">
        <f>INDEX(Upload_Download!$I$4:$I$1004,MATCH(BF24&amp;BE$3,Upload_Download!$O$4:$O$1004,0),1)</f>
        <v>20.53297233581543</v>
      </c>
      <c r="BF24" s="165" t="str">
        <f>INDEX(Draft!$AZ$3:$AZ$170,MATCH(AW24&amp;AU24,Draft!$BA$3:$BA$170,0),1)</f>
        <v>Unobtanium</v>
      </c>
      <c r="BH24" s="106">
        <f t="shared" si="83"/>
        <v>4</v>
      </c>
      <c r="BI24" s="106">
        <f t="shared" si="84"/>
        <v>2</v>
      </c>
      <c r="BJ24" s="106">
        <v>6</v>
      </c>
      <c r="BK24" s="107" t="str">
        <f>INDEX(Matchups!$F$4:$G$279,MATCH(BH24&amp;"_"&amp;BI24,Matchups!$E$4:$E$279,0),1)</f>
        <v>Player10</v>
      </c>
      <c r="BL24" s="107" t="str">
        <f>INDEX(Matchups!$F$4:$G$279,MATCH(BH24&amp;"_"&amp;BI24,Matchups!$E$4:$E$279,0),2)</f>
        <v>Player17</v>
      </c>
      <c r="BN24" s="164" t="str">
        <f>INDEX(Draft!$AZ$3:$AZ$170,MATCH(BK24&amp;BJ24,Draft!$BA$3:$BA$170,0),1)</f>
        <v>Dell</v>
      </c>
      <c r="BO24" s="207">
        <f>INDEX(Upload_Download!$I$4:$I$1004,MATCH(BN24&amp;BO$3,Upload_Download!$O$4:$O$1004,0),1)</f>
        <v>51.459999084472663</v>
      </c>
      <c r="BP24" s="207" t="e">
        <f>INDEX(Upload_Download!$I$4:$I$1004,MATCH(BN24&amp;BP$3,Upload_Download!$O$4:$O$1004,0),1)</f>
        <v>#N/A</v>
      </c>
      <c r="BQ24" s="208" t="e">
        <f t="shared" si="126"/>
        <v>#N/A</v>
      </c>
      <c r="BR24" s="208" t="e">
        <f t="shared" si="149"/>
        <v>#N/A</v>
      </c>
      <c r="BS24" s="207" t="e">
        <f>INDEX(Upload_Download!$I$4:$I$1004,MATCH(BU24&amp;BS$3,Upload_Download!$O$4:$O$1004,0),1)</f>
        <v>#N/A</v>
      </c>
      <c r="BT24" s="207">
        <f>INDEX(Upload_Download!$I$4:$I$1004,MATCH(BU24&amp;BT$3,Upload_Download!$O$4:$O$1004,0),1)</f>
        <v>149.5299987792969</v>
      </c>
      <c r="BU24" s="165" t="str">
        <f>INDEX(Draft!$AZ$3:$AZ$170,MATCH(BL24&amp;BJ24,Draft!$BA$3:$BA$170,0),1)</f>
        <v>Disney</v>
      </c>
      <c r="BV24" s="114"/>
      <c r="BW24" s="106">
        <f t="shared" si="85"/>
        <v>5</v>
      </c>
      <c r="BX24" s="106">
        <f t="shared" si="86"/>
        <v>2</v>
      </c>
      <c r="BY24" s="106">
        <v>6</v>
      </c>
      <c r="BZ24" s="107" t="str">
        <f>INDEX(Matchups!$F$4:$G$279,MATCH(BW24&amp;"_"&amp;BX24,Matchups!$E$4:$E$279,0),1)</f>
        <v>Player8</v>
      </c>
      <c r="CA24" s="107" t="str">
        <f>INDEX(Matchups!$F$4:$G$279,MATCH(BW24&amp;"_"&amp;BX24,Matchups!$E$4:$E$279,0),2)</f>
        <v>Player12</v>
      </c>
      <c r="CB24" s="114"/>
      <c r="CC24" s="164" t="str">
        <f>INDEX(Draft!$AZ$3:$AZ$170,MATCH(BZ24&amp;BY24,Draft!$BA$3:$BA$170,0),1)</f>
        <v>Algorand</v>
      </c>
      <c r="CD24" s="207" t="e">
        <f>INDEX(Upload_Download!$I$4:$I$1004,MATCH(CC24&amp;CD$3,Upload_Download!$O$4:$O$1004,0),1)</f>
        <v>#N/A</v>
      </c>
      <c r="CE24" s="207" t="e">
        <f>INDEX(Upload_Download!$I$4:$I$1004,MATCH(CC24&amp;CE$3,Upload_Download!$O$4:$O$1004,0),1)</f>
        <v>#N/A</v>
      </c>
      <c r="CF24" s="208" t="e">
        <f t="shared" si="127"/>
        <v>#N/A</v>
      </c>
      <c r="CG24" s="208" t="e">
        <f t="shared" si="150"/>
        <v>#N/A</v>
      </c>
      <c r="CH24" s="207" t="e">
        <f>INDEX(Upload_Download!$I$4:$I$1004,MATCH(CJ24&amp;CH$3,Upload_Download!$O$4:$O$1004,0),1)</f>
        <v>#N/A</v>
      </c>
      <c r="CI24" s="207" t="e">
        <f>INDEX(Upload_Download!$I$4:$I$1004,MATCH(CJ24&amp;CI$3,Upload_Download!$O$4:$O$1004,0),1)</f>
        <v>#N/A</v>
      </c>
      <c r="CJ24" s="165" t="str">
        <f>INDEX(Draft!$AZ$3:$AZ$170,MATCH(CA24&amp;BY24,Draft!$BA$3:$BA$170,0),1)</f>
        <v>Axie Infinity</v>
      </c>
      <c r="CK24" s="114"/>
      <c r="CL24" s="106">
        <f t="shared" si="87"/>
        <v>6</v>
      </c>
      <c r="CM24" s="106">
        <f t="shared" si="88"/>
        <v>2</v>
      </c>
      <c r="CN24" s="106">
        <v>6</v>
      </c>
      <c r="CO24" s="107" t="str">
        <f>INDEX(Matchups!$F$4:$G$279,MATCH(CL24&amp;"_"&amp;CM24,Matchups!$E$4:$E$279,0),1)</f>
        <v>Player16</v>
      </c>
      <c r="CP24" s="107" t="str">
        <f>INDEX(Matchups!$F$4:$G$279,MATCH(CL24&amp;"_"&amp;CM24,Matchups!$E$4:$E$279,0),2)</f>
        <v>Player10</v>
      </c>
      <c r="CQ24" s="114"/>
      <c r="CR24" s="164" t="str">
        <f>INDEX(Draft!$AZ$3:$AZ$170,MATCH(CO24&amp;CN24,Draft!$BA$3:$BA$170,0),1)</f>
        <v>Dollar Tree</v>
      </c>
      <c r="CS24" s="207" t="e">
        <f>INDEX(Upload_Download!$I$4:$I$1004,MATCH(CR24&amp;CS$3,Upload_Download!$O$4:$O$1004,0),1)</f>
        <v>#N/A</v>
      </c>
      <c r="CT24" s="207" t="e">
        <f>INDEX(Upload_Download!$I$4:$I$1004,MATCH(CR24&amp;CT$3,Upload_Download!$O$4:$O$1004,0),1)</f>
        <v>#N/A</v>
      </c>
      <c r="CU24" s="208" t="e">
        <f t="shared" si="128"/>
        <v>#N/A</v>
      </c>
      <c r="CV24" s="208" t="e">
        <f t="shared" si="151"/>
        <v>#N/A</v>
      </c>
      <c r="CW24" s="207" t="e">
        <f>INDEX(Upload_Download!$I$4:$I$1004,MATCH(CY24&amp;CW$3,Upload_Download!$O$4:$O$1004,0),1)</f>
        <v>#N/A</v>
      </c>
      <c r="CX24" s="207" t="e">
        <f>INDEX(Upload_Download!$I$4:$I$1004,MATCH(CY24&amp;CX$3,Upload_Download!$O$4:$O$1004,0),1)</f>
        <v>#N/A</v>
      </c>
      <c r="CY24" s="165" t="str">
        <f>INDEX(Draft!$AZ$3:$AZ$170,MATCH(CP24&amp;CN24,Draft!$BA$3:$BA$170,0),1)</f>
        <v>Dell</v>
      </c>
      <c r="DA24" s="106">
        <f t="shared" si="89"/>
        <v>7</v>
      </c>
      <c r="DB24" s="106">
        <f t="shared" si="90"/>
        <v>2</v>
      </c>
      <c r="DC24" s="106">
        <v>6</v>
      </c>
      <c r="DD24" s="107" t="str">
        <f>INDEX(Matchups!$F$4:$G$279,MATCH(DA24&amp;"_"&amp;DB24,Matchups!$E$4:$E$279,0),1)</f>
        <v>Player7</v>
      </c>
      <c r="DE24" s="107" t="str">
        <f>INDEX(Matchups!$F$4:$G$279,MATCH(DA24&amp;"_"&amp;DB24,Matchups!$E$4:$E$279,0),2)</f>
        <v>Player5</v>
      </c>
      <c r="DG24" s="164" t="str">
        <f>INDEX(Draft!$AZ$3:$AZ$170,MATCH(DD24&amp;DC24,Draft!$BA$3:$BA$170,0),1)</f>
        <v>Pfizer</v>
      </c>
      <c r="DH24" s="207" t="e">
        <f>INDEX(Upload_Download!$I$4:$I$1004,MATCH(DG24&amp;DH$3,Upload_Download!$O$4:$O$1004,0),1)</f>
        <v>#N/A</v>
      </c>
      <c r="DI24" s="207" t="e">
        <f>INDEX(Upload_Download!$I$4:$I$1004,MATCH(DG24&amp;DI$3,Upload_Download!$O$4:$O$1004,0),1)</f>
        <v>#N/A</v>
      </c>
      <c r="DJ24" s="208" t="e">
        <f t="shared" si="129"/>
        <v>#N/A</v>
      </c>
      <c r="DK24" s="208" t="e">
        <f t="shared" si="152"/>
        <v>#N/A</v>
      </c>
      <c r="DL24" s="207" t="e">
        <f>INDEX(Upload_Download!$I$4:$I$1004,MATCH(DN24&amp;DL$3,Upload_Download!$O$4:$O$1004,0),1)</f>
        <v>#N/A</v>
      </c>
      <c r="DM24" s="207" t="e">
        <f>INDEX(Upload_Download!$I$4:$I$1004,MATCH(DN24&amp;DM$3,Upload_Download!$O$4:$O$1004,0),1)</f>
        <v>#N/A</v>
      </c>
      <c r="DN24" s="165" t="str">
        <f>INDEX(Draft!$AZ$3:$AZ$170,MATCH(DE24&amp;DC24,Draft!$BA$3:$BA$170,0),1)</f>
        <v>Marvell Technology</v>
      </c>
      <c r="DO24" s="114"/>
      <c r="DP24" s="106">
        <f t="shared" si="91"/>
        <v>8</v>
      </c>
      <c r="DQ24" s="106">
        <f t="shared" si="92"/>
        <v>2</v>
      </c>
      <c r="DR24" s="106">
        <v>6</v>
      </c>
      <c r="DS24" s="107" t="str">
        <f>INDEX(Matchups!$F$4:$G$279,MATCH(DP24&amp;"_"&amp;DQ24,Matchups!$E$4:$E$279,0),1)</f>
        <v>Player13</v>
      </c>
      <c r="DT24" s="107" t="str">
        <f>INDEX(Matchups!$F$4:$G$279,MATCH(DP24&amp;"_"&amp;DQ24,Matchups!$E$4:$E$279,0),2)</f>
        <v>Player1</v>
      </c>
      <c r="DU24" s="114"/>
      <c r="DV24" s="164" t="str">
        <f>INDEX(Draft!$AZ$3:$AZ$170,MATCH(DS24&amp;DR24,Draft!$BA$3:$BA$170,0),1)</f>
        <v>Atom</v>
      </c>
      <c r="DW24" s="207" t="e">
        <f>INDEX(Upload_Download!$I$4:$I$1004,MATCH(DV24&amp;DW$3,Upload_Download!$O$4:$O$1004,0),1)</f>
        <v>#N/A</v>
      </c>
      <c r="DX24" s="207" t="e">
        <f>INDEX(Upload_Download!$I$4:$I$1004,MATCH(DV24&amp;DX$3,Upload_Download!$O$4:$O$1004,0),1)</f>
        <v>#N/A</v>
      </c>
      <c r="DY24" s="208" t="e">
        <f t="shared" si="130"/>
        <v>#N/A</v>
      </c>
      <c r="DZ24" s="208" t="e">
        <f t="shared" si="153"/>
        <v>#N/A</v>
      </c>
      <c r="EA24" s="207" t="e">
        <f>INDEX(Upload_Download!$I$4:$I$1004,MATCH(EC24&amp;EA$3,Upload_Download!$O$4:$O$1004,0),1)</f>
        <v>#N/A</v>
      </c>
      <c r="EB24" s="207" t="e">
        <f>INDEX(Upload_Download!$I$4:$I$1004,MATCH(EC24&amp;EB$3,Upload_Download!$O$4:$O$1004,0),1)</f>
        <v>#N/A</v>
      </c>
      <c r="EC24" s="165" t="str">
        <f>INDEX(Draft!$AZ$3:$AZ$170,MATCH(DT24&amp;DR24,Draft!$BA$3:$BA$170,0),1)</f>
        <v>Qualcomm</v>
      </c>
      <c r="ED24" s="114"/>
      <c r="EE24" s="106">
        <f t="shared" si="93"/>
        <v>9</v>
      </c>
      <c r="EF24" s="106">
        <f t="shared" si="94"/>
        <v>2</v>
      </c>
      <c r="EG24" s="106">
        <v>6</v>
      </c>
      <c r="EH24" s="107" t="str">
        <f>INDEX(Matchups!$F$4:$G$279,MATCH(EE24&amp;"_"&amp;EF24,Matchups!$E$4:$E$279,0),1)</f>
        <v>Player17</v>
      </c>
      <c r="EI24" s="107" t="str">
        <f>INDEX(Matchups!$F$4:$G$279,MATCH(EE24&amp;"_"&amp;EF24,Matchups!$E$4:$E$279,0),2)</f>
        <v>Player15</v>
      </c>
      <c r="EJ24" s="114"/>
      <c r="EK24" s="164" t="str">
        <f>INDEX(Draft!$AZ$3:$AZ$170,MATCH(EH24&amp;EG24,Draft!$BA$3:$BA$170,0),1)</f>
        <v>Disney</v>
      </c>
      <c r="EL24" s="207" t="e">
        <f>INDEX(Upload_Download!$I$4:$I$1004,MATCH(EK24&amp;EL$3,Upload_Download!$O$4:$O$1004,0),1)</f>
        <v>#N/A</v>
      </c>
      <c r="EM24" s="207" t="e">
        <f>INDEX(Upload_Download!$I$4:$I$1004,MATCH(EK24&amp;EM$3,Upload_Download!$O$4:$O$1004,0),1)</f>
        <v>#N/A</v>
      </c>
      <c r="EN24" s="208" t="e">
        <f t="shared" si="131"/>
        <v>#N/A</v>
      </c>
      <c r="EO24" s="208" t="e">
        <f t="shared" si="154"/>
        <v>#N/A</v>
      </c>
      <c r="EP24" s="207" t="e">
        <f>INDEX(Upload_Download!$I$4:$I$1004,MATCH(ER24&amp;EP$3,Upload_Download!$O$4:$O$1004,0),1)</f>
        <v>#N/A</v>
      </c>
      <c r="EQ24" s="207" t="e">
        <f>INDEX(Upload_Download!$I$4:$I$1004,MATCH(ER24&amp;EQ$3,Upload_Download!$O$4:$O$1004,0),1)</f>
        <v>#N/A</v>
      </c>
      <c r="ER24" s="165" t="str">
        <f>INDEX(Draft!$AZ$3:$AZ$170,MATCH(EI24&amp;EG24,Draft!$BA$3:$BA$170,0),1)</f>
        <v>Berkshire Hathaway</v>
      </c>
      <c r="ET24" s="106">
        <f t="shared" si="95"/>
        <v>10</v>
      </c>
      <c r="EU24" s="106">
        <f t="shared" si="96"/>
        <v>2</v>
      </c>
      <c r="EV24" s="106">
        <v>6</v>
      </c>
      <c r="EW24" s="107" t="str">
        <f>INDEX(Matchups!$F$4:$G$279,MATCH(ET24&amp;"_"&amp;EU24,Matchups!$E$4:$E$279,0),1)</f>
        <v>Player11</v>
      </c>
      <c r="EX24" s="107" t="str">
        <f>INDEX(Matchups!$F$4:$G$279,MATCH(ET24&amp;"_"&amp;EU24,Matchups!$E$4:$E$279,0),2)</f>
        <v>Player24</v>
      </c>
      <c r="EZ24" s="164" t="str">
        <f>INDEX(Draft!$AZ$3:$AZ$170,MATCH(EW24&amp;EV24,Draft!$BA$3:$BA$170,0),1)</f>
        <v>Unobtanium</v>
      </c>
      <c r="FA24" s="207" t="e">
        <f>INDEX(Upload_Download!$I$4:$I$1004,MATCH(EZ24&amp;FA$3,Upload_Download!$O$4:$O$1004,0),1)</f>
        <v>#N/A</v>
      </c>
      <c r="FB24" s="207" t="e">
        <f>INDEX(Upload_Download!$I$4:$I$1004,MATCH(EZ24&amp;FB$3,Upload_Download!$O$4:$O$1004,0),1)</f>
        <v>#N/A</v>
      </c>
      <c r="FC24" s="208" t="e">
        <f t="shared" si="132"/>
        <v>#N/A</v>
      </c>
      <c r="FD24" s="208" t="e">
        <f t="shared" si="155"/>
        <v>#N/A</v>
      </c>
      <c r="FE24" s="207" t="e">
        <f>INDEX(Upload_Download!$I$4:$I$1004,MATCH(FG24&amp;FE$3,Upload_Download!$O$4:$O$1004,0),1)</f>
        <v>#N/A</v>
      </c>
      <c r="FF24" s="207" t="e">
        <f>INDEX(Upload_Download!$I$4:$I$1004,MATCH(FG24&amp;FF$3,Upload_Download!$O$4:$O$1004,0),1)</f>
        <v>#N/A</v>
      </c>
      <c r="FG24" s="165" t="str">
        <f>INDEX(Draft!$AZ$3:$AZ$170,MATCH(EX24&amp;EV24,Draft!$BA$3:$BA$170,0),1)</f>
        <v>Asana Inc</v>
      </c>
      <c r="FH24" s="114"/>
      <c r="FI24" s="106">
        <f t="shared" si="97"/>
        <v>11</v>
      </c>
      <c r="FJ24" s="106">
        <f t="shared" si="98"/>
        <v>2</v>
      </c>
      <c r="FK24" s="106">
        <v>6</v>
      </c>
      <c r="FL24" s="107" t="str">
        <f>INDEX(Matchups!$F$4:$G$279,MATCH(FI24&amp;"_"&amp;FJ24,Matchups!$E$4:$E$279,0),1)</f>
        <v>Player5</v>
      </c>
      <c r="FM24" s="107" t="str">
        <f>INDEX(Matchups!$F$4:$G$279,MATCH(FI24&amp;"_"&amp;FJ24,Matchups!$E$4:$E$279,0),2)</f>
        <v>Player2</v>
      </c>
      <c r="FN24" s="114"/>
      <c r="FO24" s="164" t="str">
        <f>INDEX(Draft!$AZ$3:$AZ$170,MATCH(FL24&amp;FK24,Draft!$BA$3:$BA$170,0),1)</f>
        <v>Marvell Technology</v>
      </c>
      <c r="FP24" s="207" t="e">
        <f>INDEX(Upload_Download!$I$4:$I$1004,MATCH(FO24&amp;FP$3,Upload_Download!$O$4:$O$1004,0),1)</f>
        <v>#N/A</v>
      </c>
      <c r="FQ24" s="207" t="e">
        <f>INDEX(Upload_Download!$I$4:$I$1004,MATCH(FO24&amp;FQ$3,Upload_Download!$O$4:$O$1004,0),1)</f>
        <v>#N/A</v>
      </c>
      <c r="FR24" s="208" t="e">
        <f t="shared" si="133"/>
        <v>#N/A</v>
      </c>
      <c r="FS24" s="208" t="e">
        <f t="shared" si="156"/>
        <v>#N/A</v>
      </c>
      <c r="FT24" s="207" t="e">
        <f>INDEX(Upload_Download!$I$4:$I$1004,MATCH(FV24&amp;FT$3,Upload_Download!$O$4:$O$1004,0),1)</f>
        <v>#N/A</v>
      </c>
      <c r="FU24" s="207" t="e">
        <f>INDEX(Upload_Download!$I$4:$I$1004,MATCH(FV24&amp;FU$3,Upload_Download!$O$4:$O$1004,0),1)</f>
        <v>#N/A</v>
      </c>
      <c r="FV24" s="165" t="str">
        <f>INDEX(Draft!$AZ$3:$AZ$170,MATCH(FM24&amp;FK24,Draft!$BA$3:$BA$170,0),1)</f>
        <v>Flow</v>
      </c>
      <c r="FW24" s="114"/>
      <c r="FX24" s="106">
        <f t="shared" si="99"/>
        <v>12</v>
      </c>
      <c r="FY24" s="106">
        <f t="shared" si="100"/>
        <v>2</v>
      </c>
      <c r="FZ24" s="106">
        <v>6</v>
      </c>
      <c r="GA24" s="107" t="str">
        <f>INDEX(Matchups!$F$4:$G$279,MATCH(FX24&amp;"_"&amp;FY24,Matchups!$E$4:$E$279,0),1)</f>
        <v>Player20</v>
      </c>
      <c r="GB24" s="107" t="str">
        <f>INDEX(Matchups!$F$4:$G$279,MATCH(FX24&amp;"_"&amp;FY24,Matchups!$E$4:$E$279,0),2)</f>
        <v>Player8</v>
      </c>
      <c r="GC24" s="114"/>
      <c r="GD24" s="164" t="str">
        <f>INDEX(Draft!$AZ$3:$AZ$170,MATCH(GA24&amp;FZ24,Draft!$BA$3:$BA$170,0),1)</f>
        <v>Immutable X</v>
      </c>
      <c r="GE24" s="207" t="e">
        <f>INDEX(Upload_Download!$I$4:$I$1004,MATCH(GD24&amp;GE$3,Upload_Download!$O$4:$O$1004,0),1)</f>
        <v>#N/A</v>
      </c>
      <c r="GF24" s="207" t="e">
        <f>INDEX(Upload_Download!$I$4:$I$1004,MATCH(GD24&amp;GF$3,Upload_Download!$O$4:$O$1004,0),1)</f>
        <v>#N/A</v>
      </c>
      <c r="GG24" s="208" t="e">
        <f t="shared" si="134"/>
        <v>#N/A</v>
      </c>
      <c r="GH24" s="208" t="e">
        <f t="shared" si="157"/>
        <v>#N/A</v>
      </c>
      <c r="GI24" s="207" t="e">
        <f>INDEX(Upload_Download!$I$4:$I$1004,MATCH(GK24&amp;GI$3,Upload_Download!$O$4:$O$1004,0),1)</f>
        <v>#N/A</v>
      </c>
      <c r="GJ24" s="207" t="e">
        <f>INDEX(Upload_Download!$I$4:$I$1004,MATCH(GK24&amp;GJ$3,Upload_Download!$O$4:$O$1004,0),1)</f>
        <v>#N/A</v>
      </c>
      <c r="GK24" s="165" t="str">
        <f>INDEX(Draft!$AZ$3:$AZ$170,MATCH(GB24&amp;FZ24,Draft!$BA$3:$BA$170,0),1)</f>
        <v>Algorand</v>
      </c>
      <c r="GM24" s="106">
        <f t="shared" si="101"/>
        <v>13</v>
      </c>
      <c r="GN24" s="106">
        <f t="shared" si="102"/>
        <v>2</v>
      </c>
      <c r="GO24" s="106">
        <v>6</v>
      </c>
      <c r="GP24" s="107" t="str">
        <f>INDEX(Matchups!$F$4:$G$279,MATCH(GM24&amp;"_"&amp;GN24,Matchups!$E$4:$E$279,0),1)</f>
        <v>Player18</v>
      </c>
      <c r="GQ24" s="107" t="str">
        <f>INDEX(Matchups!$F$4:$G$279,MATCH(GM24&amp;"_"&amp;GN24,Matchups!$E$4:$E$279,0),2)</f>
        <v>Player3</v>
      </c>
      <c r="GS24" s="164" t="str">
        <f>INDEX(Draft!$AZ$3:$AZ$170,MATCH(GP24&amp;GO24,Draft!$BA$3:$BA$170,0),1)</f>
        <v>FTX Token</v>
      </c>
      <c r="GT24" s="207" t="e">
        <f>INDEX(Upload_Download!$I$4:$I$1004,MATCH(GS24&amp;GT$3,Upload_Download!$O$4:$O$1004,0),1)</f>
        <v>#N/A</v>
      </c>
      <c r="GU24" s="207" t="e">
        <f>INDEX(Upload_Download!$I$4:$I$1004,MATCH(GS24&amp;GU$3,Upload_Download!$O$4:$O$1004,0),1)</f>
        <v>#N/A</v>
      </c>
      <c r="GV24" s="208" t="e">
        <f t="shared" si="135"/>
        <v>#N/A</v>
      </c>
      <c r="GW24" s="208" t="e">
        <f t="shared" si="158"/>
        <v>#N/A</v>
      </c>
      <c r="GX24" s="207" t="e">
        <f>INDEX(Upload_Download!$I$4:$I$1004,MATCH(GZ24&amp;GX$3,Upload_Download!$O$4:$O$1004,0),1)</f>
        <v>#N/A</v>
      </c>
      <c r="GY24" s="207" t="e">
        <f>INDEX(Upload_Download!$I$4:$I$1004,MATCH(GZ24&amp;GY$3,Upload_Download!$O$4:$O$1004,0),1)</f>
        <v>#N/A</v>
      </c>
      <c r="GZ24" s="165" t="str">
        <f>INDEX(Draft!$AZ$3:$AZ$170,MATCH(GQ24&amp;GO24,Draft!$BA$3:$BA$170,0),1)</f>
        <v>Crypto.com Coin</v>
      </c>
      <c r="HA24" s="114"/>
      <c r="HB24" s="106">
        <f t="shared" si="103"/>
        <v>14</v>
      </c>
      <c r="HC24" s="106">
        <f t="shared" si="104"/>
        <v>2</v>
      </c>
      <c r="HD24" s="106">
        <v>6</v>
      </c>
      <c r="HE24" s="107" t="str">
        <f>INDEX(Matchups!$F$4:$G$279,MATCH(HB24&amp;"_"&amp;HC24,Matchups!$E$4:$E$279,0),1)</f>
        <v>Player14</v>
      </c>
      <c r="HF24" s="107" t="str">
        <f>INDEX(Matchups!$F$4:$G$279,MATCH(HB24&amp;"_"&amp;HC24,Matchups!$E$4:$E$279,0),2)</f>
        <v>Player21</v>
      </c>
      <c r="HG24" s="114"/>
      <c r="HH24" s="164" t="str">
        <f>INDEX(Draft!$AZ$3:$AZ$170,MATCH(HE24&amp;HD24,Draft!$BA$3:$BA$170,0),1)</f>
        <v>Decentraland</v>
      </c>
      <c r="HI24" s="207" t="e">
        <f>INDEX(Upload_Download!$I$4:$I$1004,MATCH(HH24&amp;HI$3,Upload_Download!$O$4:$O$1004,0),1)</f>
        <v>#N/A</v>
      </c>
      <c r="HJ24" s="207" t="e">
        <f>INDEX(Upload_Download!$I$4:$I$1004,MATCH(HH24&amp;HJ$3,Upload_Download!$O$4:$O$1004,0),1)</f>
        <v>#N/A</v>
      </c>
      <c r="HK24" s="208" t="e">
        <f t="shared" si="136"/>
        <v>#N/A</v>
      </c>
      <c r="HL24" s="208" t="e">
        <f t="shared" si="159"/>
        <v>#N/A</v>
      </c>
      <c r="HM24" s="207" t="e">
        <f>INDEX(Upload_Download!$I$4:$I$1004,MATCH(HO24&amp;HM$3,Upload_Download!$O$4:$O$1004,0),1)</f>
        <v>#N/A</v>
      </c>
      <c r="HN24" s="207" t="e">
        <f>INDEX(Upload_Download!$I$4:$I$1004,MATCH(HO24&amp;HN$3,Upload_Download!$O$4:$O$1004,0),1)</f>
        <v>#N/A</v>
      </c>
      <c r="HO24" s="165" t="str">
        <f>INDEX(Draft!$AZ$3:$AZ$170,MATCH(HF24&amp;HD24,Draft!$BA$3:$BA$170,0),1)</f>
        <v>Silver</v>
      </c>
      <c r="HP24" s="114"/>
      <c r="HQ24" s="106">
        <f t="shared" si="105"/>
        <v>15</v>
      </c>
      <c r="HR24" s="106">
        <f t="shared" si="106"/>
        <v>2</v>
      </c>
      <c r="HS24" s="106">
        <v>6</v>
      </c>
      <c r="HT24" s="107" t="str">
        <f>INDEX(Matchups!$F$4:$G$279,MATCH(HQ24&amp;"_"&amp;HR24,Matchups!$E$4:$E$279,0),1)</f>
        <v>Player23</v>
      </c>
      <c r="HU24" s="107" t="str">
        <f>INDEX(Matchups!$F$4:$G$279,MATCH(HQ24&amp;"_"&amp;HR24,Matchups!$E$4:$E$279,0),2)</f>
        <v>Player16</v>
      </c>
      <c r="HV24" s="114"/>
      <c r="HW24" s="164" t="str">
        <f>INDEX(Draft!$AZ$3:$AZ$170,MATCH(HT24&amp;HS24,Draft!$BA$3:$BA$170,0),1)</f>
        <v>CVS</v>
      </c>
      <c r="HX24" s="207" t="e">
        <f>INDEX(Upload_Download!$I$4:$I$1004,MATCH(HW24&amp;HX$3,Upload_Download!$O$4:$O$1004,0),1)</f>
        <v>#N/A</v>
      </c>
      <c r="HY24" s="207" t="e">
        <f>INDEX(Upload_Download!$I$4:$I$1004,MATCH(HW24&amp;HY$3,Upload_Download!$O$4:$O$1004,0),1)</f>
        <v>#N/A</v>
      </c>
      <c r="HZ24" s="208" t="e">
        <f t="shared" si="137"/>
        <v>#N/A</v>
      </c>
      <c r="IA24" s="208" t="e">
        <f t="shared" si="160"/>
        <v>#N/A</v>
      </c>
      <c r="IB24" s="207" t="e">
        <f>INDEX(Upload_Download!$I$4:$I$1004,MATCH(ID24&amp;IB$3,Upload_Download!$O$4:$O$1004,0),1)</f>
        <v>#N/A</v>
      </c>
      <c r="IC24" s="207" t="e">
        <f>INDEX(Upload_Download!$I$4:$I$1004,MATCH(ID24&amp;IC$3,Upload_Download!$O$4:$O$1004,0),1)</f>
        <v>#N/A</v>
      </c>
      <c r="ID24" s="165" t="str">
        <f>INDEX(Draft!$AZ$3:$AZ$170,MATCH(HU24&amp;HS24,Draft!$BA$3:$BA$170,0),1)</f>
        <v>Dollar Tree</v>
      </c>
      <c r="IF24" s="106">
        <f t="shared" si="107"/>
        <v>16</v>
      </c>
      <c r="IG24" s="106">
        <f t="shared" si="108"/>
        <v>2</v>
      </c>
      <c r="IH24" s="106">
        <v>6</v>
      </c>
      <c r="II24" s="107" t="str">
        <f>INDEX(Matchups!$F$4:$G$279,MATCH(IF24&amp;"_"&amp;IG24,Matchups!$E$4:$E$279,0),1)</f>
        <v>Player15</v>
      </c>
      <c r="IJ24" s="107" t="str">
        <f>INDEX(Matchups!$F$4:$G$279,MATCH(IF24&amp;"_"&amp;IG24,Matchups!$E$4:$E$279,0),2)</f>
        <v>Player14</v>
      </c>
      <c r="IL24" s="164" t="str">
        <f>INDEX(Draft!$AZ$3:$AZ$170,MATCH(II24&amp;IH24,Draft!$BA$3:$BA$170,0),1)</f>
        <v>Berkshire Hathaway</v>
      </c>
      <c r="IM24" s="207" t="e">
        <f>INDEX(Upload_Download!$I$4:$I$1004,MATCH(IL24&amp;IM$3,Upload_Download!$O$4:$O$1004,0),1)</f>
        <v>#N/A</v>
      </c>
      <c r="IN24" s="207" t="e">
        <f>INDEX(Upload_Download!$I$4:$I$1004,MATCH(IL24&amp;IN$3,Upload_Download!$O$4:$O$1004,0),1)</f>
        <v>#N/A</v>
      </c>
      <c r="IO24" s="208" t="e">
        <f t="shared" si="138"/>
        <v>#N/A</v>
      </c>
      <c r="IP24" s="208" t="e">
        <f t="shared" si="161"/>
        <v>#N/A</v>
      </c>
      <c r="IQ24" s="207" t="e">
        <f>INDEX(Upload_Download!$I$4:$I$1004,MATCH(IS24&amp;IQ$3,Upload_Download!$O$4:$O$1004,0),1)</f>
        <v>#N/A</v>
      </c>
      <c r="IR24" s="207" t="e">
        <f>INDEX(Upload_Download!$I$4:$I$1004,MATCH(IS24&amp;IR$3,Upload_Download!$O$4:$O$1004,0),1)</f>
        <v>#N/A</v>
      </c>
      <c r="IS24" s="165" t="str">
        <f>INDEX(Draft!$AZ$3:$AZ$170,MATCH(IJ24&amp;IH24,Draft!$BA$3:$BA$170,0),1)</f>
        <v>Decentraland</v>
      </c>
      <c r="IT24" s="114"/>
      <c r="IU24" s="106">
        <f t="shared" si="109"/>
        <v>17</v>
      </c>
      <c r="IV24" s="106">
        <f t="shared" si="110"/>
        <v>2</v>
      </c>
      <c r="IW24" s="106">
        <v>6</v>
      </c>
      <c r="IX24" s="107" t="str">
        <f>INDEX(Matchups!$F$4:$G$279,MATCH(IU24&amp;"_"&amp;IV24,Matchups!$E$4:$E$279,0),1)</f>
        <v>Player9</v>
      </c>
      <c r="IY24" s="107" t="str">
        <f>INDEX(Matchups!$F$4:$G$279,MATCH(IU24&amp;"_"&amp;IV24,Matchups!$E$4:$E$279,0),2)</f>
        <v>Player22</v>
      </c>
      <c r="IZ24" s="114"/>
      <c r="JA24" s="164" t="str">
        <f>INDEX(Draft!$AZ$3:$AZ$170,MATCH(IX24&amp;IW24,Draft!$BA$3:$BA$170,0),1)</f>
        <v>Chainlink</v>
      </c>
      <c r="JB24" s="207" t="e">
        <f>INDEX(Upload_Download!$I$4:$I$1004,MATCH(JA24&amp;JB$3,Upload_Download!$O$4:$O$1004,0),1)</f>
        <v>#N/A</v>
      </c>
      <c r="JC24" s="207" t="e">
        <f>INDEX(Upload_Download!$I$4:$I$1004,MATCH(JA24&amp;JC$3,Upload_Download!$O$4:$O$1004,0),1)</f>
        <v>#N/A</v>
      </c>
      <c r="JD24" s="208" t="e">
        <f t="shared" si="139"/>
        <v>#N/A</v>
      </c>
      <c r="JE24" s="208" t="e">
        <f t="shared" si="162"/>
        <v>#N/A</v>
      </c>
      <c r="JF24" s="207" t="e">
        <f>INDEX(Upload_Download!$I$4:$I$1004,MATCH(JH24&amp;JF$3,Upload_Download!$O$4:$O$1004,0),1)</f>
        <v>#N/A</v>
      </c>
      <c r="JG24" s="207" t="e">
        <f>INDEX(Upload_Download!$I$4:$I$1004,MATCH(JH24&amp;JG$3,Upload_Download!$O$4:$O$1004,0),1)</f>
        <v>#N/A</v>
      </c>
      <c r="JH24" s="165" t="str">
        <f>INDEX(Draft!$AZ$3:$AZ$170,MATCH(IY24&amp;IW24,Draft!$BA$3:$BA$170,0),1)</f>
        <v>Apple</v>
      </c>
      <c r="JI24" s="114"/>
      <c r="JJ24" s="106">
        <f t="shared" si="111"/>
        <v>18</v>
      </c>
      <c r="JK24" s="106">
        <f t="shared" si="112"/>
        <v>2</v>
      </c>
      <c r="JL24" s="106">
        <v>6</v>
      </c>
      <c r="JM24" s="107" t="str">
        <f>INDEX(Matchups!$F$4:$G$279,MATCH(JJ24&amp;"_"&amp;JK24,Matchups!$E$4:$E$279,0),1)</f>
        <v>Player2</v>
      </c>
      <c r="JN24" s="107" t="str">
        <f>INDEX(Matchups!$F$4:$G$279,MATCH(JJ24&amp;"_"&amp;JK24,Matchups!$E$4:$E$279,0),2)</f>
        <v>Player18</v>
      </c>
      <c r="JO24" s="114"/>
      <c r="JP24" s="164" t="str">
        <f>INDEX(Draft!$AZ$3:$AZ$170,MATCH(JM24&amp;JL24,Draft!$BA$3:$BA$170,0),1)</f>
        <v>Flow</v>
      </c>
      <c r="JQ24" s="207" t="e">
        <f>INDEX(Upload_Download!$I$4:$I$1004,MATCH(JP24&amp;JQ$3,Upload_Download!$O$4:$O$1004,0),1)</f>
        <v>#N/A</v>
      </c>
      <c r="JR24" s="207" t="e">
        <f>INDEX(Upload_Download!$I$4:$I$1004,MATCH(JP24&amp;JR$3,Upload_Download!$O$4:$O$1004,0),1)</f>
        <v>#N/A</v>
      </c>
      <c r="JS24" s="208" t="e">
        <f t="shared" si="140"/>
        <v>#N/A</v>
      </c>
      <c r="JT24" s="208" t="e">
        <f t="shared" si="163"/>
        <v>#N/A</v>
      </c>
      <c r="JU24" s="207" t="e">
        <f>INDEX(Upload_Download!$I$4:$I$1004,MATCH(JW24&amp;JU$3,Upload_Download!$O$4:$O$1004,0),1)</f>
        <v>#N/A</v>
      </c>
      <c r="JV24" s="207" t="e">
        <f>INDEX(Upload_Download!$I$4:$I$1004,MATCH(JW24&amp;JV$3,Upload_Download!$O$4:$O$1004,0),1)</f>
        <v>#N/A</v>
      </c>
      <c r="JW24" s="165" t="str">
        <f>INDEX(Draft!$AZ$3:$AZ$170,MATCH(JN24&amp;JL24,Draft!$BA$3:$BA$170,0),1)</f>
        <v>FTX Token</v>
      </c>
      <c r="JY24" s="106">
        <f t="shared" si="113"/>
        <v>19</v>
      </c>
      <c r="JZ24" s="106">
        <f t="shared" si="114"/>
        <v>2</v>
      </c>
      <c r="KA24" s="106">
        <v>6</v>
      </c>
      <c r="KB24" s="107" t="str">
        <f>INDEX(Matchups!$F$4:$G$279,MATCH(JY24&amp;"_"&amp;JZ24,Matchups!$E$4:$E$279,0),1)</f>
        <v>Player12</v>
      </c>
      <c r="KC24" s="107" t="str">
        <f>INDEX(Matchups!$F$4:$G$279,MATCH(JY24&amp;"_"&amp;JZ24,Matchups!$E$4:$E$279,0),2)</f>
        <v>Player23</v>
      </c>
      <c r="KE24" s="164" t="str">
        <f>INDEX(Draft!$AZ$3:$AZ$170,MATCH(KB24&amp;KA24,Draft!$BA$3:$BA$170,0),1)</f>
        <v>Axie Infinity</v>
      </c>
      <c r="KF24" s="207" t="e">
        <f>INDEX(Upload_Download!$I$4:$I$1004,MATCH(KE24&amp;KF$3,Upload_Download!$O$4:$O$1004,0),1)</f>
        <v>#N/A</v>
      </c>
      <c r="KG24" s="207" t="e">
        <f>INDEX(Upload_Download!$I$4:$I$1004,MATCH(KE24&amp;KG$3,Upload_Download!$O$4:$O$1004,0),1)</f>
        <v>#N/A</v>
      </c>
      <c r="KH24" s="208" t="e">
        <f t="shared" si="141"/>
        <v>#N/A</v>
      </c>
      <c r="KI24" s="208" t="e">
        <f t="shared" si="164"/>
        <v>#N/A</v>
      </c>
      <c r="KJ24" s="207" t="e">
        <f>INDEX(Upload_Download!$I$4:$I$1004,MATCH(KL24&amp;KJ$3,Upload_Download!$O$4:$O$1004,0),1)</f>
        <v>#N/A</v>
      </c>
      <c r="KK24" s="207" t="e">
        <f>INDEX(Upload_Download!$I$4:$I$1004,MATCH(KL24&amp;KK$3,Upload_Download!$O$4:$O$1004,0),1)</f>
        <v>#N/A</v>
      </c>
      <c r="KL24" s="165" t="str">
        <f>INDEX(Draft!$AZ$3:$AZ$170,MATCH(KC24&amp;KA24,Draft!$BA$3:$BA$170,0),1)</f>
        <v>CVS</v>
      </c>
      <c r="KN24" s="106">
        <f t="shared" si="115"/>
        <v>20</v>
      </c>
      <c r="KO24" s="106">
        <f t="shared" si="116"/>
        <v>2</v>
      </c>
      <c r="KP24" s="106">
        <v>6</v>
      </c>
      <c r="KQ24" s="107" t="str">
        <f>INDEX(Matchups!$F$4:$G$279,MATCH(KN24&amp;"_"&amp;KO24,Matchups!$E$4:$E$279,0),1)</f>
        <v>Player19</v>
      </c>
      <c r="KR24" s="107" t="str">
        <f>INDEX(Matchups!$F$4:$G$279,MATCH(KN24&amp;"_"&amp;KO24,Matchups!$E$4:$E$279,0),2)</f>
        <v>Player9</v>
      </c>
      <c r="KT24" s="164" t="str">
        <f>INDEX(Draft!$AZ$3:$AZ$170,MATCH(KQ24&amp;KP24,Draft!$BA$3:$BA$170,0),1)</f>
        <v>VeChain</v>
      </c>
      <c r="KU24" s="207" t="e">
        <f>INDEX(Upload_Download!$I$4:$I$1004,MATCH(KT24&amp;KU$3,Upload_Download!$O$4:$O$1004,0),1)</f>
        <v>#N/A</v>
      </c>
      <c r="KV24" s="207" t="e">
        <f>INDEX(Upload_Download!$I$4:$I$1004,MATCH(KT24&amp;KV$3,Upload_Download!$O$4:$O$1004,0),1)</f>
        <v>#N/A</v>
      </c>
      <c r="KW24" s="208" t="e">
        <f t="shared" si="142"/>
        <v>#N/A</v>
      </c>
      <c r="KX24" s="208" t="e">
        <f t="shared" si="165"/>
        <v>#N/A</v>
      </c>
      <c r="KY24" s="207" t="e">
        <f>INDEX(Upload_Download!$I$4:$I$1004,MATCH(LA24&amp;KY$3,Upload_Download!$O$4:$O$1004,0),1)</f>
        <v>#N/A</v>
      </c>
      <c r="KZ24" s="207" t="e">
        <f>INDEX(Upload_Download!$I$4:$I$1004,MATCH(LA24&amp;KZ$3,Upload_Download!$O$4:$O$1004,0),1)</f>
        <v>#N/A</v>
      </c>
      <c r="LA24" s="165" t="str">
        <f>INDEX(Draft!$AZ$3:$AZ$170,MATCH(KR24&amp;KP24,Draft!$BA$3:$BA$170,0),1)</f>
        <v>Chainlink</v>
      </c>
      <c r="LC24" s="106">
        <f t="shared" si="117"/>
        <v>21</v>
      </c>
      <c r="LD24" s="106">
        <f t="shared" si="118"/>
        <v>2</v>
      </c>
      <c r="LE24" s="106">
        <v>6</v>
      </c>
      <c r="LF24" s="107" t="str">
        <f>INDEX(Matchups!$F$4:$G$279,MATCH(LC24&amp;"_"&amp;LD24,Matchups!$E$4:$E$279,0),1)</f>
        <v>Player19</v>
      </c>
      <c r="LG24" s="107" t="str">
        <f>INDEX(Matchups!$F$4:$G$279,MATCH(LC24&amp;"_"&amp;LD24,Matchups!$E$4:$E$279,0),2)</f>
        <v>Player16</v>
      </c>
      <c r="LI24" s="164" t="str">
        <f>INDEX(Draft!$AZ$3:$AZ$170,MATCH(LF24&amp;LE24,Draft!$BA$3:$BA$170,0),1)</f>
        <v>VeChain</v>
      </c>
      <c r="LJ24" s="207" t="e">
        <f>INDEX(Upload_Download!$I$4:$I$1004,MATCH(LI24&amp;LJ$3,Upload_Download!$O$4:$O$1004,0),1)</f>
        <v>#N/A</v>
      </c>
      <c r="LK24" s="207" t="e">
        <f>INDEX(Upload_Download!$I$4:$I$1004,MATCH(LI24&amp;LK$3,Upload_Download!$O$4:$O$1004,0),1)</f>
        <v>#N/A</v>
      </c>
      <c r="LL24" s="208" t="e">
        <f t="shared" si="143"/>
        <v>#N/A</v>
      </c>
      <c r="LM24" s="208" t="e">
        <f t="shared" si="166"/>
        <v>#N/A</v>
      </c>
      <c r="LN24" s="207" t="e">
        <f>INDEX(Upload_Download!$I$4:$I$1004,MATCH(LP24&amp;LN$3,Upload_Download!$O$4:$O$1004,0),1)</f>
        <v>#N/A</v>
      </c>
      <c r="LO24" s="207" t="e">
        <f>INDEX(Upload_Download!$I$4:$I$1004,MATCH(LP24&amp;LO$3,Upload_Download!$O$4:$O$1004,0),1)</f>
        <v>#N/A</v>
      </c>
      <c r="LP24" s="165" t="str">
        <f>INDEX(Draft!$AZ$3:$AZ$170,MATCH(LG24&amp;LE24,Draft!$BA$3:$BA$170,0),1)</f>
        <v>Dollar Tree</v>
      </c>
      <c r="LR24" s="106">
        <f t="shared" si="119"/>
        <v>22</v>
      </c>
      <c r="LS24" s="106">
        <f t="shared" si="120"/>
        <v>2</v>
      </c>
      <c r="LT24" s="106">
        <v>6</v>
      </c>
      <c r="LU24" s="107" t="str">
        <f>INDEX(Matchups!$F$4:$G$279,MATCH(LR24&amp;"_"&amp;LS24,Matchups!$E$4:$E$279,0),1)</f>
        <v>Player1</v>
      </c>
      <c r="LV24" s="107" t="str">
        <f>INDEX(Matchups!$F$4:$G$279,MATCH(LR24&amp;"_"&amp;LS24,Matchups!$E$4:$E$279,0),2)</f>
        <v>Player7</v>
      </c>
      <c r="LX24" s="164" t="str">
        <f>INDEX(Draft!$AZ$3:$AZ$170,MATCH(LU24&amp;LT24,Draft!$BA$3:$BA$170,0),1)</f>
        <v>Qualcomm</v>
      </c>
      <c r="LY24" s="207" t="e">
        <f>INDEX(Upload_Download!$I$4:$I$1004,MATCH(LX24&amp;LY$3,Upload_Download!$O$4:$O$1004,0),1)</f>
        <v>#N/A</v>
      </c>
      <c r="LZ24" s="207" t="e">
        <f>INDEX(Upload_Download!$I$4:$I$1004,MATCH(LX24&amp;LZ$3,Upload_Download!$O$4:$O$1004,0),1)</f>
        <v>#N/A</v>
      </c>
      <c r="MA24" s="208" t="e">
        <f t="shared" si="144"/>
        <v>#N/A</v>
      </c>
      <c r="MB24" s="208" t="e">
        <f t="shared" si="167"/>
        <v>#N/A</v>
      </c>
      <c r="MC24" s="207" t="e">
        <f>INDEX(Upload_Download!$I$4:$I$1004,MATCH(ME24&amp;MC$3,Upload_Download!$O$4:$O$1004,0),1)</f>
        <v>#N/A</v>
      </c>
      <c r="MD24" s="207" t="e">
        <f>INDEX(Upload_Download!$I$4:$I$1004,MATCH(ME24&amp;MD$3,Upload_Download!$O$4:$O$1004,0),1)</f>
        <v>#N/A</v>
      </c>
      <c r="ME24" s="165" t="str">
        <f>INDEX(Draft!$AZ$3:$AZ$170,MATCH(LV24&amp;LT24,Draft!$BA$3:$BA$170,0),1)</f>
        <v>Pfizer</v>
      </c>
      <c r="MG24" s="106">
        <f t="shared" si="121"/>
        <v>23</v>
      </c>
      <c r="MH24" s="106">
        <f t="shared" si="122"/>
        <v>2</v>
      </c>
      <c r="MI24" s="106">
        <v>6</v>
      </c>
      <c r="MJ24" s="107" t="str">
        <f>INDEX(Matchups!$F$4:$G$279,MATCH(MG24&amp;"_"&amp;MH24,Matchups!$E$4:$E$279,0),1)</f>
        <v>Player22</v>
      </c>
      <c r="MK24" s="107" t="str">
        <f>INDEX(Matchups!$F$4:$G$279,MATCH(MG24&amp;"_"&amp;MH24,Matchups!$E$4:$E$279,0),2)</f>
        <v>Player6</v>
      </c>
      <c r="MM24" s="164" t="str">
        <f>INDEX(Draft!$AZ$3:$AZ$170,MATCH(MJ24&amp;MI24,Draft!$BA$3:$BA$170,0),1)</f>
        <v>Apple</v>
      </c>
      <c r="MN24" s="207" t="e">
        <f>INDEX(Upload_Download!$I$4:$I$1004,MATCH(MM24&amp;MN$3,Upload_Download!$O$4:$O$1004,0),1)</f>
        <v>#N/A</v>
      </c>
      <c r="MO24" s="207" t="e">
        <f>INDEX(Upload_Download!$I$4:$I$1004,MATCH(MM24&amp;MO$3,Upload_Download!$O$4:$O$1004,0),1)</f>
        <v>#N/A</v>
      </c>
      <c r="MP24" s="208" t="e">
        <f t="shared" si="145"/>
        <v>#N/A</v>
      </c>
      <c r="MQ24" s="208" t="e">
        <f t="shared" si="168"/>
        <v>#N/A</v>
      </c>
      <c r="MR24" s="207" t="e">
        <f>INDEX(Upload_Download!$I$4:$I$1004,MATCH(MT24&amp;MR$3,Upload_Download!$O$4:$O$1004,0),1)</f>
        <v>#N/A</v>
      </c>
      <c r="MS24" s="207" t="e">
        <f>INDEX(Upload_Download!$I$4:$I$1004,MATCH(MT24&amp;MS$3,Upload_Download!$O$4:$O$1004,0),1)</f>
        <v>#N/A</v>
      </c>
      <c r="MT24" s="165" t="str">
        <f>INDEX(Draft!$AZ$3:$AZ$170,MATCH(MK24&amp;MI24,Draft!$BA$3:$BA$170,0),1)</f>
        <v>Cisco</v>
      </c>
    </row>
    <row r="25" spans="2:358" ht="17" hidden="1" customHeight="1">
      <c r="B25" s="184">
        <f t="shared" si="74"/>
        <v>44571</v>
      </c>
      <c r="C25" s="183">
        <f t="shared" si="75"/>
        <v>2</v>
      </c>
      <c r="D25" s="183">
        <f t="shared" si="76"/>
        <v>10</v>
      </c>
      <c r="E25" s="183" t="str">
        <f t="shared" si="0"/>
        <v>2_10</v>
      </c>
      <c r="F25" s="174" t="str">
        <f t="shared" si="1"/>
        <v>Player3</v>
      </c>
      <c r="G25" s="174" t="str">
        <f t="shared" si="2"/>
        <v>Player16</v>
      </c>
      <c r="I25" s="174" t="str">
        <f>J25&amp;"_"&amp;COUNTIF(J$4:J25,J25)</f>
        <v>2_9</v>
      </c>
      <c r="J25" s="185">
        <v>2</v>
      </c>
      <c r="K25" s="185" t="s">
        <v>2668</v>
      </c>
      <c r="L25" s="186" t="s">
        <v>1027</v>
      </c>
      <c r="M25" s="185" t="s">
        <v>2658</v>
      </c>
      <c r="O25" s="106">
        <f t="shared" si="77"/>
        <v>1</v>
      </c>
      <c r="P25" s="106">
        <f t="shared" si="78"/>
        <v>2</v>
      </c>
      <c r="Q25" s="106">
        <v>7</v>
      </c>
      <c r="R25" s="107" t="str">
        <f>INDEX(Matchups!$F$4:$G$279,MATCH(O25&amp;"_"&amp;P25,Matchups!$E$4:$E$279,0),1)</f>
        <v>Player3</v>
      </c>
      <c r="S25" s="107" t="str">
        <f>INDEX(Matchups!$F$4:$G$279,MATCH(O25&amp;"_"&amp;P25,Matchups!$E$4:$E$279,0),2)</f>
        <v>Player19</v>
      </c>
      <c r="T25" s="43"/>
      <c r="U25" s="164" t="e">
        <f>INDEX(Draft!$AZ$3:$AZ$170,MATCH(R25&amp;Q25,Draft!$BA$3:$BA$170,0),1)</f>
        <v>#N/A</v>
      </c>
      <c r="V25" s="156"/>
      <c r="W25" s="156"/>
      <c r="X25" s="157"/>
      <c r="Y25" s="158"/>
      <c r="Z25" s="156"/>
      <c r="AA25" s="156"/>
      <c r="AB25" s="165" t="e">
        <f>INDEX(Draft!$AZ$3:$AZ$170,MATCH(S25&amp;Q25,Draft!$BA$3:$BA$170,0),1)</f>
        <v>#N/A</v>
      </c>
      <c r="AD25" s="106">
        <f t="shared" si="79"/>
        <v>2</v>
      </c>
      <c r="AE25" s="106">
        <f t="shared" si="80"/>
        <v>2</v>
      </c>
      <c r="AF25" s="106">
        <v>7</v>
      </c>
      <c r="AG25" s="107" t="str">
        <f>INDEX(Matchups!$F$4:$G$279,MATCH(AD25&amp;"_"&amp;AE25,Matchups!$E$4:$E$279,0),1)</f>
        <v>Player6</v>
      </c>
      <c r="AH25" s="107" t="str">
        <f>INDEX(Matchups!$F$4:$G$279,MATCH(AD25&amp;"_"&amp;AE25,Matchups!$E$4:$E$279,0),2)</f>
        <v>Player20</v>
      </c>
      <c r="AJ25" s="164" t="e">
        <f>INDEX(Draft!$AZ$3:$AZ$170,MATCH(AG25&amp;AF25,Draft!$BA$3:$BA$170,0),1)</f>
        <v>#N/A</v>
      </c>
      <c r="AK25" s="156"/>
      <c r="AL25" s="156"/>
      <c r="AM25" s="157"/>
      <c r="AN25" s="158"/>
      <c r="AO25" s="156"/>
      <c r="AP25" s="156"/>
      <c r="AQ25" s="165" t="e">
        <f>INDEX(Draft!$AZ$3:$AZ$170,MATCH(AH25&amp;AF25,Draft!$BA$3:$BA$170,0),1)</f>
        <v>#N/A</v>
      </c>
      <c r="AS25" s="106">
        <f t="shared" si="81"/>
        <v>3</v>
      </c>
      <c r="AT25" s="106">
        <f t="shared" si="82"/>
        <v>2</v>
      </c>
      <c r="AU25" s="106">
        <v>7</v>
      </c>
      <c r="AV25" s="107" t="str">
        <f>INDEX(Matchups!$F$4:$G$279,MATCH(AS25&amp;"_"&amp;AT25,Matchups!$E$4:$E$279,0),1)</f>
        <v>Player21</v>
      </c>
      <c r="AW25" s="107" t="str">
        <f>INDEX(Matchups!$F$4:$G$279,MATCH(AS25&amp;"_"&amp;AT25,Matchups!$E$4:$E$279,0),2)</f>
        <v>Player11</v>
      </c>
      <c r="AY25" s="164" t="e">
        <f>INDEX(Draft!$AZ$3:$AZ$170,MATCH(AV25&amp;AU25,Draft!$BA$3:$BA$170,0),1)</f>
        <v>#N/A</v>
      </c>
      <c r="AZ25" s="156"/>
      <c r="BA25" s="156"/>
      <c r="BB25" s="157"/>
      <c r="BC25" s="158"/>
      <c r="BD25" s="156"/>
      <c r="BE25" s="156"/>
      <c r="BF25" s="165" t="e">
        <f>INDEX(Draft!$AZ$3:$AZ$170,MATCH(AW25&amp;AU25,Draft!$BA$3:$BA$170,0),1)</f>
        <v>#N/A</v>
      </c>
      <c r="BH25" s="106">
        <f t="shared" si="83"/>
        <v>4</v>
      </c>
      <c r="BI25" s="106">
        <f t="shared" si="84"/>
        <v>2</v>
      </c>
      <c r="BJ25" s="106">
        <v>7</v>
      </c>
      <c r="BK25" s="107" t="str">
        <f>INDEX(Matchups!$F$4:$G$279,MATCH(BH25&amp;"_"&amp;BI25,Matchups!$E$4:$E$279,0),1)</f>
        <v>Player10</v>
      </c>
      <c r="BL25" s="107" t="str">
        <f>INDEX(Matchups!$F$4:$G$279,MATCH(BH25&amp;"_"&amp;BI25,Matchups!$E$4:$E$279,0),2)</f>
        <v>Player17</v>
      </c>
      <c r="BN25" s="164" t="e">
        <f>INDEX(Draft!$AZ$3:$AZ$170,MATCH(BK25&amp;BJ25,Draft!$BA$3:$BA$170,0),1)</f>
        <v>#N/A</v>
      </c>
      <c r="BO25" s="156"/>
      <c r="BP25" s="156"/>
      <c r="BQ25" s="157"/>
      <c r="BR25" s="158"/>
      <c r="BS25" s="156"/>
      <c r="BT25" s="156"/>
      <c r="BU25" s="165" t="e">
        <f>INDEX(Draft!$AZ$3:$AZ$170,MATCH(BL25&amp;BJ25,Draft!$BA$3:$BA$170,0),1)</f>
        <v>#N/A</v>
      </c>
      <c r="BV25" s="114"/>
      <c r="BW25" s="106">
        <f t="shared" si="85"/>
        <v>5</v>
      </c>
      <c r="BX25" s="106">
        <f t="shared" si="86"/>
        <v>2</v>
      </c>
      <c r="BY25" s="106">
        <v>7</v>
      </c>
      <c r="BZ25" s="107" t="str">
        <f>INDEX(Matchups!$F$4:$G$279,MATCH(BW25&amp;"_"&amp;BX25,Matchups!$E$4:$E$279,0),1)</f>
        <v>Player8</v>
      </c>
      <c r="CA25" s="107" t="str">
        <f>INDEX(Matchups!$F$4:$G$279,MATCH(BW25&amp;"_"&amp;BX25,Matchups!$E$4:$E$279,0),2)</f>
        <v>Player12</v>
      </c>
      <c r="CB25" s="114"/>
      <c r="CC25" s="164" t="e">
        <f>INDEX(Draft!$AZ$3:$AZ$170,MATCH(BZ25&amp;BY25,Draft!$BA$3:$BA$170,0),1)</f>
        <v>#N/A</v>
      </c>
      <c r="CD25" s="156"/>
      <c r="CE25" s="156"/>
      <c r="CF25" s="157"/>
      <c r="CG25" s="158"/>
      <c r="CH25" s="156"/>
      <c r="CI25" s="156"/>
      <c r="CJ25" s="165" t="e">
        <f>INDEX(Draft!$AZ$3:$AZ$170,MATCH(CA25&amp;BY25,Draft!$BA$3:$BA$170,0),1)</f>
        <v>#N/A</v>
      </c>
      <c r="CK25" s="114"/>
      <c r="CL25" s="106">
        <f t="shared" si="87"/>
        <v>6</v>
      </c>
      <c r="CM25" s="106">
        <f t="shared" si="88"/>
        <v>2</v>
      </c>
      <c r="CN25" s="106">
        <v>7</v>
      </c>
      <c r="CO25" s="107" t="str">
        <f>INDEX(Matchups!$F$4:$G$279,MATCH(CL25&amp;"_"&amp;CM25,Matchups!$E$4:$E$279,0),1)</f>
        <v>Player16</v>
      </c>
      <c r="CP25" s="107" t="str">
        <f>INDEX(Matchups!$F$4:$G$279,MATCH(CL25&amp;"_"&amp;CM25,Matchups!$E$4:$E$279,0),2)</f>
        <v>Player10</v>
      </c>
      <c r="CQ25" s="114"/>
      <c r="CR25" s="164" t="e">
        <f>INDEX(Draft!$AZ$3:$AZ$170,MATCH(CO25&amp;CN25,Draft!$BA$3:$BA$170,0),1)</f>
        <v>#N/A</v>
      </c>
      <c r="CS25" s="156"/>
      <c r="CT25" s="156"/>
      <c r="CU25" s="157"/>
      <c r="CV25" s="158"/>
      <c r="CW25" s="156"/>
      <c r="CX25" s="156"/>
      <c r="CY25" s="165" t="e">
        <f>INDEX(Draft!$AZ$3:$AZ$170,MATCH(CP25&amp;CN25,Draft!$BA$3:$BA$170,0),1)</f>
        <v>#N/A</v>
      </c>
      <c r="DA25" s="106">
        <f t="shared" si="89"/>
        <v>7</v>
      </c>
      <c r="DB25" s="106">
        <f t="shared" si="90"/>
        <v>2</v>
      </c>
      <c r="DC25" s="106">
        <v>7</v>
      </c>
      <c r="DD25" s="107" t="str">
        <f>INDEX(Matchups!$F$4:$G$279,MATCH(DA25&amp;"_"&amp;DB25,Matchups!$E$4:$E$279,0),1)</f>
        <v>Player7</v>
      </c>
      <c r="DE25" s="107" t="str">
        <f>INDEX(Matchups!$F$4:$G$279,MATCH(DA25&amp;"_"&amp;DB25,Matchups!$E$4:$E$279,0),2)</f>
        <v>Player5</v>
      </c>
      <c r="DG25" s="164" t="e">
        <f>INDEX(Draft!$AZ$3:$AZ$170,MATCH(DD25&amp;DC25,Draft!$BA$3:$BA$170,0),1)</f>
        <v>#N/A</v>
      </c>
      <c r="DH25" s="156"/>
      <c r="DI25" s="156"/>
      <c r="DJ25" s="157"/>
      <c r="DK25" s="158"/>
      <c r="DL25" s="156"/>
      <c r="DM25" s="156"/>
      <c r="DN25" s="165" t="e">
        <f>INDEX(Draft!$AZ$3:$AZ$170,MATCH(DE25&amp;DC25,Draft!$BA$3:$BA$170,0),1)</f>
        <v>#N/A</v>
      </c>
      <c r="DO25" s="114"/>
      <c r="DP25" s="106">
        <f t="shared" si="91"/>
        <v>8</v>
      </c>
      <c r="DQ25" s="106">
        <f t="shared" si="92"/>
        <v>2</v>
      </c>
      <c r="DR25" s="106">
        <v>7</v>
      </c>
      <c r="DS25" s="107" t="str">
        <f>INDEX(Matchups!$F$4:$G$279,MATCH(DP25&amp;"_"&amp;DQ25,Matchups!$E$4:$E$279,0),1)</f>
        <v>Player13</v>
      </c>
      <c r="DT25" s="107" t="str">
        <f>INDEX(Matchups!$F$4:$G$279,MATCH(DP25&amp;"_"&amp;DQ25,Matchups!$E$4:$E$279,0),2)</f>
        <v>Player1</v>
      </c>
      <c r="DU25" s="114"/>
      <c r="DV25" s="164" t="e">
        <f>INDEX(Draft!$AZ$3:$AZ$170,MATCH(DS25&amp;DR25,Draft!$BA$3:$BA$170,0),1)</f>
        <v>#N/A</v>
      </c>
      <c r="DW25" s="156"/>
      <c r="DX25" s="156"/>
      <c r="DY25" s="157"/>
      <c r="DZ25" s="158"/>
      <c r="EA25" s="156"/>
      <c r="EB25" s="156"/>
      <c r="EC25" s="165" t="e">
        <f>INDEX(Draft!$AZ$3:$AZ$170,MATCH(DT25&amp;DR25,Draft!$BA$3:$BA$170,0),1)</f>
        <v>#N/A</v>
      </c>
      <c r="ED25" s="114"/>
      <c r="EE25" s="106">
        <f t="shared" si="93"/>
        <v>9</v>
      </c>
      <c r="EF25" s="106">
        <f t="shared" si="94"/>
        <v>2</v>
      </c>
      <c r="EG25" s="106">
        <v>7</v>
      </c>
      <c r="EH25" s="107" t="str">
        <f>INDEX(Matchups!$F$4:$G$279,MATCH(EE25&amp;"_"&amp;EF25,Matchups!$E$4:$E$279,0),1)</f>
        <v>Player17</v>
      </c>
      <c r="EI25" s="107" t="str">
        <f>INDEX(Matchups!$F$4:$G$279,MATCH(EE25&amp;"_"&amp;EF25,Matchups!$E$4:$E$279,0),2)</f>
        <v>Player15</v>
      </c>
      <c r="EJ25" s="114"/>
      <c r="EK25" s="164" t="e">
        <f>INDEX(Draft!$AZ$3:$AZ$170,MATCH(EH25&amp;EG25,Draft!$BA$3:$BA$170,0),1)</f>
        <v>#N/A</v>
      </c>
      <c r="EL25" s="156"/>
      <c r="EM25" s="156"/>
      <c r="EN25" s="157"/>
      <c r="EO25" s="158"/>
      <c r="EP25" s="156"/>
      <c r="EQ25" s="156"/>
      <c r="ER25" s="165" t="e">
        <f>INDEX(Draft!$AZ$3:$AZ$170,MATCH(EI25&amp;EG25,Draft!$BA$3:$BA$170,0),1)</f>
        <v>#N/A</v>
      </c>
      <c r="ET25" s="106">
        <f t="shared" si="95"/>
        <v>10</v>
      </c>
      <c r="EU25" s="106">
        <f t="shared" si="96"/>
        <v>2</v>
      </c>
      <c r="EV25" s="106">
        <v>7</v>
      </c>
      <c r="EW25" s="107" t="str">
        <f>INDEX(Matchups!$F$4:$G$279,MATCH(ET25&amp;"_"&amp;EU25,Matchups!$E$4:$E$279,0),1)</f>
        <v>Player11</v>
      </c>
      <c r="EX25" s="107" t="str">
        <f>INDEX(Matchups!$F$4:$G$279,MATCH(ET25&amp;"_"&amp;EU25,Matchups!$E$4:$E$279,0),2)</f>
        <v>Player24</v>
      </c>
      <c r="EZ25" s="164" t="e">
        <f>INDEX(Draft!$AZ$3:$AZ$170,MATCH(EW25&amp;EV25,Draft!$BA$3:$BA$170,0),1)</f>
        <v>#N/A</v>
      </c>
      <c r="FA25" s="156"/>
      <c r="FB25" s="156"/>
      <c r="FC25" s="157"/>
      <c r="FD25" s="158"/>
      <c r="FE25" s="156"/>
      <c r="FF25" s="156"/>
      <c r="FG25" s="165" t="e">
        <f>INDEX(Draft!$AZ$3:$AZ$170,MATCH(EX25&amp;EV25,Draft!$BA$3:$BA$170,0),1)</f>
        <v>#N/A</v>
      </c>
      <c r="FH25" s="114"/>
      <c r="FI25" s="106">
        <f t="shared" si="97"/>
        <v>11</v>
      </c>
      <c r="FJ25" s="106">
        <f t="shared" si="98"/>
        <v>2</v>
      </c>
      <c r="FK25" s="106">
        <v>7</v>
      </c>
      <c r="FL25" s="107" t="str">
        <f>INDEX(Matchups!$F$4:$G$279,MATCH(FI25&amp;"_"&amp;FJ25,Matchups!$E$4:$E$279,0),1)</f>
        <v>Player5</v>
      </c>
      <c r="FM25" s="107" t="str">
        <f>INDEX(Matchups!$F$4:$G$279,MATCH(FI25&amp;"_"&amp;FJ25,Matchups!$E$4:$E$279,0),2)</f>
        <v>Player2</v>
      </c>
      <c r="FN25" s="114"/>
      <c r="FO25" s="164" t="e">
        <f>INDEX(Draft!$AZ$3:$AZ$170,MATCH(FL25&amp;FK25,Draft!$BA$3:$BA$170,0),1)</f>
        <v>#N/A</v>
      </c>
      <c r="FP25" s="156"/>
      <c r="FQ25" s="156"/>
      <c r="FR25" s="157"/>
      <c r="FS25" s="158"/>
      <c r="FT25" s="156"/>
      <c r="FU25" s="156"/>
      <c r="FV25" s="165" t="e">
        <f>INDEX(Draft!$AZ$3:$AZ$170,MATCH(FM25&amp;FK25,Draft!$BA$3:$BA$170,0),1)</f>
        <v>#N/A</v>
      </c>
      <c r="FW25" s="114"/>
      <c r="FX25" s="106">
        <f t="shared" si="99"/>
        <v>12</v>
      </c>
      <c r="FY25" s="106">
        <f t="shared" si="100"/>
        <v>2</v>
      </c>
      <c r="FZ25" s="106">
        <v>7</v>
      </c>
      <c r="GA25" s="107" t="str">
        <f>INDEX(Matchups!$F$4:$G$279,MATCH(FX25&amp;"_"&amp;FY25,Matchups!$E$4:$E$279,0),1)</f>
        <v>Player20</v>
      </c>
      <c r="GB25" s="107" t="str">
        <f>INDEX(Matchups!$F$4:$G$279,MATCH(FX25&amp;"_"&amp;FY25,Matchups!$E$4:$E$279,0),2)</f>
        <v>Player8</v>
      </c>
      <c r="GC25" s="114"/>
      <c r="GD25" s="164" t="e">
        <f>INDEX(Draft!$AZ$3:$AZ$170,MATCH(GA25&amp;FZ25,Draft!$BA$3:$BA$170,0),1)</f>
        <v>#N/A</v>
      </c>
      <c r="GE25" s="156"/>
      <c r="GF25" s="156"/>
      <c r="GG25" s="157"/>
      <c r="GH25" s="158"/>
      <c r="GI25" s="156"/>
      <c r="GJ25" s="156"/>
      <c r="GK25" s="165" t="e">
        <f>INDEX(Draft!$AZ$3:$AZ$170,MATCH(GB25&amp;FZ25,Draft!$BA$3:$BA$170,0),1)</f>
        <v>#N/A</v>
      </c>
      <c r="GM25" s="106">
        <f t="shared" si="101"/>
        <v>13</v>
      </c>
      <c r="GN25" s="106">
        <f t="shared" si="102"/>
        <v>2</v>
      </c>
      <c r="GO25" s="106">
        <v>7</v>
      </c>
      <c r="GP25" s="107" t="str">
        <f>INDEX(Matchups!$F$4:$G$279,MATCH(GM25&amp;"_"&amp;GN25,Matchups!$E$4:$E$279,0),1)</f>
        <v>Player18</v>
      </c>
      <c r="GQ25" s="107" t="str">
        <f>INDEX(Matchups!$F$4:$G$279,MATCH(GM25&amp;"_"&amp;GN25,Matchups!$E$4:$E$279,0),2)</f>
        <v>Player3</v>
      </c>
      <c r="GS25" s="164" t="e">
        <f>INDEX(Draft!$AZ$3:$AZ$170,MATCH(GP25&amp;GO25,Draft!$BA$3:$BA$170,0),1)</f>
        <v>#N/A</v>
      </c>
      <c r="GT25" s="156"/>
      <c r="GU25" s="156"/>
      <c r="GV25" s="157"/>
      <c r="GW25" s="158"/>
      <c r="GX25" s="156"/>
      <c r="GY25" s="156"/>
      <c r="GZ25" s="165" t="e">
        <f>INDEX(Draft!$AZ$3:$AZ$170,MATCH(GQ25&amp;GO25,Draft!$BA$3:$BA$170,0),1)</f>
        <v>#N/A</v>
      </c>
      <c r="HA25" s="114"/>
      <c r="HB25" s="106">
        <f t="shared" si="103"/>
        <v>14</v>
      </c>
      <c r="HC25" s="106">
        <f t="shared" si="104"/>
        <v>2</v>
      </c>
      <c r="HD25" s="106">
        <v>7</v>
      </c>
      <c r="HE25" s="107" t="str">
        <f>INDEX(Matchups!$F$4:$G$279,MATCH(HB25&amp;"_"&amp;HC25,Matchups!$E$4:$E$279,0),1)</f>
        <v>Player14</v>
      </c>
      <c r="HF25" s="107" t="str">
        <f>INDEX(Matchups!$F$4:$G$279,MATCH(HB25&amp;"_"&amp;HC25,Matchups!$E$4:$E$279,0),2)</f>
        <v>Player21</v>
      </c>
      <c r="HG25" s="114"/>
      <c r="HH25" s="164" t="e">
        <f>INDEX(Draft!$AZ$3:$AZ$170,MATCH(HE25&amp;HD25,Draft!$BA$3:$BA$170,0),1)</f>
        <v>#N/A</v>
      </c>
      <c r="HI25" s="156"/>
      <c r="HJ25" s="156"/>
      <c r="HK25" s="157"/>
      <c r="HL25" s="158"/>
      <c r="HM25" s="156"/>
      <c r="HN25" s="156"/>
      <c r="HO25" s="165" t="e">
        <f>INDEX(Draft!$AZ$3:$AZ$170,MATCH(HF25&amp;HD25,Draft!$BA$3:$BA$170,0),1)</f>
        <v>#N/A</v>
      </c>
      <c r="HP25" s="114"/>
      <c r="HQ25" s="106">
        <f t="shared" si="105"/>
        <v>15</v>
      </c>
      <c r="HR25" s="106">
        <f t="shared" si="106"/>
        <v>2</v>
      </c>
      <c r="HS25" s="106">
        <v>7</v>
      </c>
      <c r="HT25" s="107" t="str">
        <f>INDEX(Matchups!$F$4:$G$279,MATCH(HQ25&amp;"_"&amp;HR25,Matchups!$E$4:$E$279,0),1)</f>
        <v>Player23</v>
      </c>
      <c r="HU25" s="107" t="str">
        <f>INDEX(Matchups!$F$4:$G$279,MATCH(HQ25&amp;"_"&amp;HR25,Matchups!$E$4:$E$279,0),2)</f>
        <v>Player16</v>
      </c>
      <c r="HV25" s="114"/>
      <c r="HW25" s="164" t="e">
        <f>INDEX(Draft!$AZ$3:$AZ$170,MATCH(HT25&amp;HS25,Draft!$BA$3:$BA$170,0),1)</f>
        <v>#N/A</v>
      </c>
      <c r="HX25" s="156"/>
      <c r="HY25" s="156"/>
      <c r="HZ25" s="157"/>
      <c r="IA25" s="158"/>
      <c r="IB25" s="156"/>
      <c r="IC25" s="156"/>
      <c r="ID25" s="165" t="e">
        <f>INDEX(Draft!$AZ$3:$AZ$170,MATCH(HU25&amp;HS25,Draft!$BA$3:$BA$170,0),1)</f>
        <v>#N/A</v>
      </c>
      <c r="IF25" s="106">
        <f t="shared" si="107"/>
        <v>16</v>
      </c>
      <c r="IG25" s="106">
        <f t="shared" si="108"/>
        <v>2</v>
      </c>
      <c r="IH25" s="106">
        <v>7</v>
      </c>
      <c r="II25" s="107" t="str">
        <f>INDEX(Matchups!$F$4:$G$279,MATCH(IF25&amp;"_"&amp;IG25,Matchups!$E$4:$E$279,0),1)</f>
        <v>Player15</v>
      </c>
      <c r="IJ25" s="107" t="str">
        <f>INDEX(Matchups!$F$4:$G$279,MATCH(IF25&amp;"_"&amp;IG25,Matchups!$E$4:$E$279,0),2)</f>
        <v>Player14</v>
      </c>
      <c r="IL25" s="164" t="e">
        <f>INDEX(Draft!$AZ$3:$AZ$170,MATCH(II25&amp;IH25,Draft!$BA$3:$BA$170,0),1)</f>
        <v>#N/A</v>
      </c>
      <c r="IM25" s="156"/>
      <c r="IN25" s="156"/>
      <c r="IO25" s="157"/>
      <c r="IP25" s="158"/>
      <c r="IQ25" s="156"/>
      <c r="IR25" s="156"/>
      <c r="IS25" s="165" t="e">
        <f>INDEX(Draft!$AZ$3:$AZ$170,MATCH(IJ25&amp;IH25,Draft!$BA$3:$BA$170,0),1)</f>
        <v>#N/A</v>
      </c>
      <c r="IT25" s="114"/>
      <c r="IU25" s="106">
        <f t="shared" si="109"/>
        <v>17</v>
      </c>
      <c r="IV25" s="106">
        <f t="shared" si="110"/>
        <v>2</v>
      </c>
      <c r="IW25" s="106">
        <v>7</v>
      </c>
      <c r="IX25" s="107" t="str">
        <f>INDEX(Matchups!$F$4:$G$279,MATCH(IU25&amp;"_"&amp;IV25,Matchups!$E$4:$E$279,0),1)</f>
        <v>Player9</v>
      </c>
      <c r="IY25" s="107" t="str">
        <f>INDEX(Matchups!$F$4:$G$279,MATCH(IU25&amp;"_"&amp;IV25,Matchups!$E$4:$E$279,0),2)</f>
        <v>Player22</v>
      </c>
      <c r="IZ25" s="114"/>
      <c r="JA25" s="164" t="e">
        <f>INDEX(Draft!$AZ$3:$AZ$170,MATCH(IX25&amp;IW25,Draft!$BA$3:$BA$170,0),1)</f>
        <v>#N/A</v>
      </c>
      <c r="JB25" s="156"/>
      <c r="JC25" s="156"/>
      <c r="JD25" s="157"/>
      <c r="JE25" s="158"/>
      <c r="JF25" s="156"/>
      <c r="JG25" s="156"/>
      <c r="JH25" s="165" t="e">
        <f>INDEX(Draft!$AZ$3:$AZ$170,MATCH(IY25&amp;IW25,Draft!$BA$3:$BA$170,0),1)</f>
        <v>#N/A</v>
      </c>
      <c r="JI25" s="114"/>
      <c r="JJ25" s="106">
        <f t="shared" si="111"/>
        <v>18</v>
      </c>
      <c r="JK25" s="106">
        <f t="shared" si="112"/>
        <v>2</v>
      </c>
      <c r="JL25" s="106">
        <v>7</v>
      </c>
      <c r="JM25" s="107" t="str">
        <f>INDEX(Matchups!$F$4:$G$279,MATCH(JJ25&amp;"_"&amp;JK25,Matchups!$E$4:$E$279,0),1)</f>
        <v>Player2</v>
      </c>
      <c r="JN25" s="107" t="str">
        <f>INDEX(Matchups!$F$4:$G$279,MATCH(JJ25&amp;"_"&amp;JK25,Matchups!$E$4:$E$279,0),2)</f>
        <v>Player18</v>
      </c>
      <c r="JO25" s="114"/>
      <c r="JP25" s="164" t="e">
        <f>INDEX(Draft!$AZ$3:$AZ$170,MATCH(JM25&amp;JL25,Draft!$BA$3:$BA$170,0),1)</f>
        <v>#N/A</v>
      </c>
      <c r="JQ25" s="156"/>
      <c r="JR25" s="156"/>
      <c r="JS25" s="157"/>
      <c r="JT25" s="158"/>
      <c r="JU25" s="156"/>
      <c r="JV25" s="156"/>
      <c r="JW25" s="165" t="e">
        <f>INDEX(Draft!$AZ$3:$AZ$170,MATCH(JN25&amp;JL25,Draft!$BA$3:$BA$170,0),1)</f>
        <v>#N/A</v>
      </c>
      <c r="JY25" s="106">
        <f t="shared" si="113"/>
        <v>19</v>
      </c>
      <c r="JZ25" s="106">
        <f t="shared" si="114"/>
        <v>2</v>
      </c>
      <c r="KA25" s="106">
        <v>7</v>
      </c>
      <c r="KB25" s="107" t="str">
        <f>INDEX(Matchups!$F$4:$G$279,MATCH(JY25&amp;"_"&amp;JZ25,Matchups!$E$4:$E$279,0),1)</f>
        <v>Player12</v>
      </c>
      <c r="KC25" s="107" t="str">
        <f>INDEX(Matchups!$F$4:$G$279,MATCH(JY25&amp;"_"&amp;JZ25,Matchups!$E$4:$E$279,0),2)</f>
        <v>Player23</v>
      </c>
      <c r="KE25" s="164" t="e">
        <f>INDEX(Draft!$AZ$3:$AZ$170,MATCH(KB25&amp;KA25,Draft!$BA$3:$BA$170,0),1)</f>
        <v>#N/A</v>
      </c>
      <c r="KF25" s="156"/>
      <c r="KG25" s="156"/>
      <c r="KH25" s="157"/>
      <c r="KI25" s="158"/>
      <c r="KJ25" s="156"/>
      <c r="KK25" s="156"/>
      <c r="KL25" s="165" t="e">
        <f>INDEX(Draft!$AZ$3:$AZ$170,MATCH(KC25&amp;KA25,Draft!$BA$3:$BA$170,0),1)</f>
        <v>#N/A</v>
      </c>
      <c r="KN25" s="106">
        <f t="shared" si="115"/>
        <v>20</v>
      </c>
      <c r="KO25" s="106">
        <f t="shared" si="116"/>
        <v>2</v>
      </c>
      <c r="KP25" s="106">
        <v>7</v>
      </c>
      <c r="KQ25" s="107" t="str">
        <f>INDEX(Matchups!$F$4:$G$279,MATCH(KN25&amp;"_"&amp;KO25,Matchups!$E$4:$E$279,0),1)</f>
        <v>Player19</v>
      </c>
      <c r="KR25" s="107" t="str">
        <f>INDEX(Matchups!$F$4:$G$279,MATCH(KN25&amp;"_"&amp;KO25,Matchups!$E$4:$E$279,0),2)</f>
        <v>Player9</v>
      </c>
      <c r="KT25" s="164" t="e">
        <f>INDEX(Draft!$AZ$3:$AZ$170,MATCH(KQ25&amp;KP25,Draft!$BA$3:$BA$170,0),1)</f>
        <v>#N/A</v>
      </c>
      <c r="KU25" s="156"/>
      <c r="KV25" s="156"/>
      <c r="KW25" s="157"/>
      <c r="KX25" s="158"/>
      <c r="KY25" s="156"/>
      <c r="KZ25" s="156"/>
      <c r="LA25" s="165" t="e">
        <f>INDEX(Draft!$AZ$3:$AZ$170,MATCH(KR25&amp;KP25,Draft!$BA$3:$BA$170,0),1)</f>
        <v>#N/A</v>
      </c>
      <c r="LC25" s="106">
        <f t="shared" si="117"/>
        <v>21</v>
      </c>
      <c r="LD25" s="106">
        <f t="shared" si="118"/>
        <v>2</v>
      </c>
      <c r="LE25" s="106">
        <v>7</v>
      </c>
      <c r="LF25" s="107" t="str">
        <f>INDEX(Matchups!$F$4:$G$279,MATCH(LC25&amp;"_"&amp;LD25,Matchups!$E$4:$E$279,0),1)</f>
        <v>Player19</v>
      </c>
      <c r="LG25" s="107" t="str">
        <f>INDEX(Matchups!$F$4:$G$279,MATCH(LC25&amp;"_"&amp;LD25,Matchups!$E$4:$E$279,0),2)</f>
        <v>Player16</v>
      </c>
      <c r="LI25" s="164" t="e">
        <f>INDEX(Draft!$AZ$3:$AZ$170,MATCH(LF25&amp;LE25,Draft!$BA$3:$BA$170,0),1)</f>
        <v>#N/A</v>
      </c>
      <c r="LJ25" s="156"/>
      <c r="LK25" s="156"/>
      <c r="LL25" s="157"/>
      <c r="LM25" s="158"/>
      <c r="LN25" s="156"/>
      <c r="LO25" s="156"/>
      <c r="LP25" s="165" t="e">
        <f>INDEX(Draft!$AZ$3:$AZ$170,MATCH(LG25&amp;LE25,Draft!$BA$3:$BA$170,0),1)</f>
        <v>#N/A</v>
      </c>
      <c r="LR25" s="106">
        <f t="shared" si="119"/>
        <v>22</v>
      </c>
      <c r="LS25" s="106">
        <f t="shared" si="120"/>
        <v>2</v>
      </c>
      <c r="LT25" s="106">
        <v>7</v>
      </c>
      <c r="LU25" s="107" t="str">
        <f>INDEX(Matchups!$F$4:$G$279,MATCH(LR25&amp;"_"&amp;LS25,Matchups!$E$4:$E$279,0),1)</f>
        <v>Player1</v>
      </c>
      <c r="LV25" s="107" t="str">
        <f>INDEX(Matchups!$F$4:$G$279,MATCH(LR25&amp;"_"&amp;LS25,Matchups!$E$4:$E$279,0),2)</f>
        <v>Player7</v>
      </c>
      <c r="LX25" s="164" t="e">
        <f>INDEX(Draft!$AZ$3:$AZ$170,MATCH(LU25&amp;LT25,Draft!$BA$3:$BA$170,0),1)</f>
        <v>#N/A</v>
      </c>
      <c r="LY25" s="156"/>
      <c r="LZ25" s="156"/>
      <c r="MA25" s="157"/>
      <c r="MB25" s="158"/>
      <c r="MC25" s="156"/>
      <c r="MD25" s="156"/>
      <c r="ME25" s="165" t="e">
        <f>INDEX(Draft!$AZ$3:$AZ$170,MATCH(LV25&amp;LT25,Draft!$BA$3:$BA$170,0),1)</f>
        <v>#N/A</v>
      </c>
      <c r="MG25" s="106">
        <f t="shared" si="121"/>
        <v>23</v>
      </c>
      <c r="MH25" s="106">
        <f t="shared" si="122"/>
        <v>2</v>
      </c>
      <c r="MI25" s="106">
        <v>7</v>
      </c>
      <c r="MJ25" s="107" t="str">
        <f>INDEX(Matchups!$F$4:$G$279,MATCH(MG25&amp;"_"&amp;MH25,Matchups!$E$4:$E$279,0),1)</f>
        <v>Player22</v>
      </c>
      <c r="MK25" s="107" t="str">
        <f>INDEX(Matchups!$F$4:$G$279,MATCH(MG25&amp;"_"&amp;MH25,Matchups!$E$4:$E$279,0),2)</f>
        <v>Player6</v>
      </c>
      <c r="MM25" s="164" t="e">
        <f>INDEX(Draft!$AZ$3:$AZ$170,MATCH(MJ25&amp;MI25,Draft!$BA$3:$BA$170,0),1)</f>
        <v>#N/A</v>
      </c>
      <c r="MN25" s="156"/>
      <c r="MO25" s="156"/>
      <c r="MP25" s="157"/>
      <c r="MQ25" s="158"/>
      <c r="MR25" s="156"/>
      <c r="MS25" s="156"/>
      <c r="MT25" s="165" t="e">
        <f>INDEX(Draft!$AZ$3:$AZ$170,MATCH(MK25&amp;MI25,Draft!$BA$3:$BA$170,0),1)</f>
        <v>#N/A</v>
      </c>
    </row>
    <row r="26" spans="2:358" ht="18" thickBot="1">
      <c r="B26" s="184">
        <f t="shared" si="74"/>
        <v>44571</v>
      </c>
      <c r="C26" s="183">
        <f t="shared" si="75"/>
        <v>2</v>
      </c>
      <c r="D26" s="183">
        <f t="shared" si="76"/>
        <v>11</v>
      </c>
      <c r="E26" s="183" t="str">
        <f t="shared" si="0"/>
        <v>2_11</v>
      </c>
      <c r="F26" s="174" t="str">
        <f t="shared" si="1"/>
        <v>Player17</v>
      </c>
      <c r="G26" s="174" t="str">
        <f t="shared" si="2"/>
        <v>Player2</v>
      </c>
      <c r="I26" s="174" t="str">
        <f>J26&amp;"_"&amp;COUNTIF(J$4:J26,J26)</f>
        <v>2_10</v>
      </c>
      <c r="J26" s="185">
        <v>2</v>
      </c>
      <c r="K26" s="185" t="s">
        <v>2656</v>
      </c>
      <c r="L26" s="186" t="s">
        <v>1027</v>
      </c>
      <c r="M26" s="185" t="s">
        <v>2669</v>
      </c>
      <c r="O26" s="106">
        <f t="shared" ref="O26" si="169">O25</f>
        <v>1</v>
      </c>
      <c r="P26" s="106">
        <f t="shared" si="78"/>
        <v>2</v>
      </c>
      <c r="Q26" s="106"/>
      <c r="R26" s="107" t="str">
        <f>INDEX(Matchups!$F$4:$G$279,MATCH(O26&amp;"_"&amp;P26,Matchups!$E$4:$E$279,0),1)</f>
        <v>Player3</v>
      </c>
      <c r="S26" s="107" t="str">
        <f>INDEX(Matchups!$F$4:$G$279,MATCH(O26&amp;"_"&amp;P26,Matchups!$E$4:$E$279,0),2)</f>
        <v>Player19</v>
      </c>
      <c r="T26" s="43"/>
      <c r="U26" s="166" t="s">
        <v>1863</v>
      </c>
      <c r="V26" s="167"/>
      <c r="W26" s="167"/>
      <c r="X26" s="168">
        <f>SUM(X19:X25)</f>
        <v>7.3547902377628871</v>
      </c>
      <c r="Y26" s="168">
        <f>SUM(Y19:Y25)</f>
        <v>3.8719006860367555</v>
      </c>
      <c r="Z26" s="167"/>
      <c r="AA26" s="167"/>
      <c r="AB26" s="169" t="s">
        <v>1863</v>
      </c>
      <c r="AD26" s="106">
        <f t="shared" ref="AD26" si="170">AD25</f>
        <v>2</v>
      </c>
      <c r="AE26" s="106">
        <f t="shared" si="80"/>
        <v>2</v>
      </c>
      <c r="AF26" s="106"/>
      <c r="AG26" s="107" t="str">
        <f>INDEX(Matchups!$F$4:$G$279,MATCH(AD26&amp;"_"&amp;AE26,Matchups!$E$4:$E$279,0),1)</f>
        <v>Player6</v>
      </c>
      <c r="AH26" s="107" t="str">
        <f>INDEX(Matchups!$F$4:$G$279,MATCH(AD26&amp;"_"&amp;AE26,Matchups!$E$4:$E$279,0),2)</f>
        <v>Player20</v>
      </c>
      <c r="AJ26" s="166" t="s">
        <v>1863</v>
      </c>
      <c r="AK26" s="167"/>
      <c r="AL26" s="167"/>
      <c r="AM26" s="168">
        <f>SUM(AM19:AM25)</f>
        <v>-14.753359281048995</v>
      </c>
      <c r="AN26" s="168">
        <f>SUM(AN19:AN25)</f>
        <v>-33.172272595487776</v>
      </c>
      <c r="AO26" s="167"/>
      <c r="AP26" s="167"/>
      <c r="AQ26" s="169" t="s">
        <v>1863</v>
      </c>
      <c r="AS26" s="106">
        <f t="shared" ref="AS26" si="171">AS25</f>
        <v>3</v>
      </c>
      <c r="AT26" s="106">
        <f t="shared" ref="AT26" si="172">AT13+1</f>
        <v>2</v>
      </c>
      <c r="AU26" s="106"/>
      <c r="AV26" s="107" t="str">
        <f>INDEX(Matchups!$F$4:$G$279,MATCH(AS26&amp;"_"&amp;AT26,Matchups!$E$4:$E$279,0),1)</f>
        <v>Player21</v>
      </c>
      <c r="AW26" s="107" t="str">
        <f>INDEX(Matchups!$F$4:$G$279,MATCH(AS26&amp;"_"&amp;AT26,Matchups!$E$4:$E$279,0),2)</f>
        <v>Player11</v>
      </c>
      <c r="AY26" s="166" t="s">
        <v>1863</v>
      </c>
      <c r="AZ26" s="167"/>
      <c r="BA26" s="167"/>
      <c r="BB26" s="168">
        <f>SUM(BB19:BB25)</f>
        <v>39.45828887853731</v>
      </c>
      <c r="BC26" s="168">
        <f>SUM(BC19:BC25)</f>
        <v>-60.532414800553141</v>
      </c>
      <c r="BD26" s="167"/>
      <c r="BE26" s="167"/>
      <c r="BF26" s="169" t="s">
        <v>1863</v>
      </c>
      <c r="BH26" s="106">
        <f t="shared" ref="BH26" si="173">BH25</f>
        <v>4</v>
      </c>
      <c r="BI26" s="106">
        <f t="shared" si="84"/>
        <v>2</v>
      </c>
      <c r="BJ26" s="106"/>
      <c r="BK26" s="107" t="str">
        <f>INDEX(Matchups!$F$4:$G$279,MATCH(BH26&amp;"_"&amp;BI26,Matchups!$E$4:$E$279,0),1)</f>
        <v>Player10</v>
      </c>
      <c r="BL26" s="107" t="str">
        <f>INDEX(Matchups!$F$4:$G$279,MATCH(BH26&amp;"_"&amp;BI26,Matchups!$E$4:$E$279,0),2)</f>
        <v>Player17</v>
      </c>
      <c r="BN26" s="166" t="s">
        <v>1863</v>
      </c>
      <c r="BO26" s="167"/>
      <c r="BP26" s="167"/>
      <c r="BQ26" s="168" t="e">
        <f>SUM(BQ19:BQ25)</f>
        <v>#N/A</v>
      </c>
      <c r="BR26" s="168" t="e">
        <f>SUM(BR19:BR25)</f>
        <v>#N/A</v>
      </c>
      <c r="BS26" s="167"/>
      <c r="BT26" s="167"/>
      <c r="BU26" s="169" t="s">
        <v>1863</v>
      </c>
      <c r="BV26" s="114"/>
      <c r="BW26" s="106">
        <f t="shared" ref="BW26" si="174">BW25</f>
        <v>5</v>
      </c>
      <c r="BX26" s="106">
        <f t="shared" si="86"/>
        <v>2</v>
      </c>
      <c r="BY26" s="106"/>
      <c r="BZ26" s="107" t="str">
        <f>INDEX(Matchups!$F$4:$G$279,MATCH(BW26&amp;"_"&amp;BX26,Matchups!$E$4:$E$279,0),1)</f>
        <v>Player8</v>
      </c>
      <c r="CA26" s="107" t="str">
        <f>INDEX(Matchups!$F$4:$G$279,MATCH(BW26&amp;"_"&amp;BX26,Matchups!$E$4:$E$279,0),2)</f>
        <v>Player12</v>
      </c>
      <c r="CB26" s="114"/>
      <c r="CC26" s="166" t="s">
        <v>1863</v>
      </c>
      <c r="CD26" s="167"/>
      <c r="CE26" s="167"/>
      <c r="CF26" s="168" t="e">
        <f>SUM(CF19:CF25)</f>
        <v>#N/A</v>
      </c>
      <c r="CG26" s="168" t="e">
        <f>SUM(CG19:CG25)</f>
        <v>#N/A</v>
      </c>
      <c r="CH26" s="167"/>
      <c r="CI26" s="167"/>
      <c r="CJ26" s="169" t="s">
        <v>1863</v>
      </c>
      <c r="CK26" s="114"/>
      <c r="CL26" s="106">
        <f t="shared" ref="CL26" si="175">CL25</f>
        <v>6</v>
      </c>
      <c r="CM26" s="106">
        <f t="shared" si="88"/>
        <v>2</v>
      </c>
      <c r="CN26" s="106"/>
      <c r="CO26" s="107" t="str">
        <f>INDEX(Matchups!$F$4:$G$279,MATCH(CL26&amp;"_"&amp;CM26,Matchups!$E$4:$E$279,0),1)</f>
        <v>Player16</v>
      </c>
      <c r="CP26" s="107" t="str">
        <f>INDEX(Matchups!$F$4:$G$279,MATCH(CL26&amp;"_"&amp;CM26,Matchups!$E$4:$E$279,0),2)</f>
        <v>Player10</v>
      </c>
      <c r="CQ26" s="114"/>
      <c r="CR26" s="166" t="s">
        <v>1863</v>
      </c>
      <c r="CS26" s="167"/>
      <c r="CT26" s="167"/>
      <c r="CU26" s="168" t="e">
        <f>SUM(CU19:CU25)</f>
        <v>#N/A</v>
      </c>
      <c r="CV26" s="168" t="e">
        <f>SUM(CV19:CV25)</f>
        <v>#N/A</v>
      </c>
      <c r="CW26" s="167"/>
      <c r="CX26" s="167"/>
      <c r="CY26" s="169" t="s">
        <v>1863</v>
      </c>
      <c r="DA26" s="106">
        <f t="shared" ref="DA26" si="176">DA25</f>
        <v>7</v>
      </c>
      <c r="DB26" s="106">
        <f t="shared" si="90"/>
        <v>2</v>
      </c>
      <c r="DC26" s="106"/>
      <c r="DD26" s="107" t="str">
        <f>INDEX(Matchups!$F$4:$G$279,MATCH(DA26&amp;"_"&amp;DB26,Matchups!$E$4:$E$279,0),1)</f>
        <v>Player7</v>
      </c>
      <c r="DE26" s="107" t="str">
        <f>INDEX(Matchups!$F$4:$G$279,MATCH(DA26&amp;"_"&amp;DB26,Matchups!$E$4:$E$279,0),2)</f>
        <v>Player5</v>
      </c>
      <c r="DG26" s="166" t="s">
        <v>1863</v>
      </c>
      <c r="DH26" s="167"/>
      <c r="DI26" s="167"/>
      <c r="DJ26" s="168" t="e">
        <f>SUM(DJ19:DJ25)</f>
        <v>#N/A</v>
      </c>
      <c r="DK26" s="168" t="e">
        <f>SUM(DK19:DK25)</f>
        <v>#N/A</v>
      </c>
      <c r="DL26" s="167"/>
      <c r="DM26" s="167"/>
      <c r="DN26" s="169" t="s">
        <v>1863</v>
      </c>
      <c r="DO26" s="114"/>
      <c r="DP26" s="106">
        <f t="shared" ref="DP26" si="177">DP25</f>
        <v>8</v>
      </c>
      <c r="DQ26" s="106">
        <f t="shared" si="92"/>
        <v>2</v>
      </c>
      <c r="DR26" s="106"/>
      <c r="DS26" s="107" t="str">
        <f>INDEX(Matchups!$F$4:$G$279,MATCH(DP26&amp;"_"&amp;DQ26,Matchups!$E$4:$E$279,0),1)</f>
        <v>Player13</v>
      </c>
      <c r="DT26" s="107" t="str">
        <f>INDEX(Matchups!$F$4:$G$279,MATCH(DP26&amp;"_"&amp;DQ26,Matchups!$E$4:$E$279,0),2)</f>
        <v>Player1</v>
      </c>
      <c r="DU26" s="114"/>
      <c r="DV26" s="166" t="s">
        <v>1863</v>
      </c>
      <c r="DW26" s="167"/>
      <c r="DX26" s="167"/>
      <c r="DY26" s="168" t="e">
        <f>SUM(DY19:DY25)</f>
        <v>#N/A</v>
      </c>
      <c r="DZ26" s="168" t="e">
        <f>SUM(DZ19:DZ25)</f>
        <v>#N/A</v>
      </c>
      <c r="EA26" s="167"/>
      <c r="EB26" s="167"/>
      <c r="EC26" s="169" t="s">
        <v>1863</v>
      </c>
      <c r="ED26" s="114"/>
      <c r="EE26" s="106">
        <f t="shared" ref="EE26" si="178">EE25</f>
        <v>9</v>
      </c>
      <c r="EF26" s="106">
        <f t="shared" si="94"/>
        <v>2</v>
      </c>
      <c r="EG26" s="106"/>
      <c r="EH26" s="107" t="str">
        <f>INDEX(Matchups!$F$4:$G$279,MATCH(EE26&amp;"_"&amp;EF26,Matchups!$E$4:$E$279,0),1)</f>
        <v>Player17</v>
      </c>
      <c r="EI26" s="107" t="str">
        <f>INDEX(Matchups!$F$4:$G$279,MATCH(EE26&amp;"_"&amp;EF26,Matchups!$E$4:$E$279,0),2)</f>
        <v>Player15</v>
      </c>
      <c r="EJ26" s="114"/>
      <c r="EK26" s="166" t="s">
        <v>1863</v>
      </c>
      <c r="EL26" s="167"/>
      <c r="EM26" s="167"/>
      <c r="EN26" s="168" t="e">
        <f>SUM(EN19:EN25)</f>
        <v>#N/A</v>
      </c>
      <c r="EO26" s="168" t="e">
        <f>SUM(EO19:EO25)</f>
        <v>#N/A</v>
      </c>
      <c r="EP26" s="167"/>
      <c r="EQ26" s="167"/>
      <c r="ER26" s="169" t="s">
        <v>1863</v>
      </c>
      <c r="ET26" s="106">
        <f t="shared" ref="ET26" si="179">ET25</f>
        <v>10</v>
      </c>
      <c r="EU26" s="106">
        <f t="shared" si="96"/>
        <v>2</v>
      </c>
      <c r="EV26" s="106"/>
      <c r="EW26" s="107" t="str">
        <f>INDEX(Matchups!$F$4:$G$279,MATCH(ET26&amp;"_"&amp;EU26,Matchups!$E$4:$E$279,0),1)</f>
        <v>Player11</v>
      </c>
      <c r="EX26" s="107" t="str">
        <f>INDEX(Matchups!$F$4:$G$279,MATCH(ET26&amp;"_"&amp;EU26,Matchups!$E$4:$E$279,0),2)</f>
        <v>Player24</v>
      </c>
      <c r="EZ26" s="166" t="s">
        <v>1863</v>
      </c>
      <c r="FA26" s="167"/>
      <c r="FB26" s="167"/>
      <c r="FC26" s="168" t="e">
        <f>SUM(FC19:FC25)</f>
        <v>#N/A</v>
      </c>
      <c r="FD26" s="168" t="e">
        <f>SUM(FD19:FD25)</f>
        <v>#N/A</v>
      </c>
      <c r="FE26" s="167"/>
      <c r="FF26" s="167"/>
      <c r="FG26" s="169" t="s">
        <v>1863</v>
      </c>
      <c r="FH26" s="114"/>
      <c r="FI26" s="106">
        <f t="shared" ref="FI26" si="180">FI25</f>
        <v>11</v>
      </c>
      <c r="FJ26" s="106">
        <f t="shared" si="98"/>
        <v>2</v>
      </c>
      <c r="FK26" s="106"/>
      <c r="FL26" s="107" t="str">
        <f>INDEX(Matchups!$F$4:$G$279,MATCH(FI26&amp;"_"&amp;FJ26,Matchups!$E$4:$E$279,0),1)</f>
        <v>Player5</v>
      </c>
      <c r="FM26" s="107" t="str">
        <f>INDEX(Matchups!$F$4:$G$279,MATCH(FI26&amp;"_"&amp;FJ26,Matchups!$E$4:$E$279,0),2)</f>
        <v>Player2</v>
      </c>
      <c r="FN26" s="114"/>
      <c r="FO26" s="166" t="s">
        <v>1863</v>
      </c>
      <c r="FP26" s="167"/>
      <c r="FQ26" s="167"/>
      <c r="FR26" s="168" t="e">
        <f>SUM(FR19:FR25)</f>
        <v>#N/A</v>
      </c>
      <c r="FS26" s="168" t="e">
        <f>SUM(FS19:FS25)</f>
        <v>#N/A</v>
      </c>
      <c r="FT26" s="167"/>
      <c r="FU26" s="167"/>
      <c r="FV26" s="169" t="s">
        <v>1863</v>
      </c>
      <c r="FW26" s="114"/>
      <c r="FX26" s="106">
        <f t="shared" ref="FX26" si="181">FX25</f>
        <v>12</v>
      </c>
      <c r="FY26" s="106">
        <f t="shared" si="100"/>
        <v>2</v>
      </c>
      <c r="FZ26" s="106"/>
      <c r="GA26" s="107" t="str">
        <f>INDEX(Matchups!$F$4:$G$279,MATCH(FX26&amp;"_"&amp;FY26,Matchups!$E$4:$E$279,0),1)</f>
        <v>Player20</v>
      </c>
      <c r="GB26" s="107" t="str">
        <f>INDEX(Matchups!$F$4:$G$279,MATCH(FX26&amp;"_"&amp;FY26,Matchups!$E$4:$E$279,0),2)</f>
        <v>Player8</v>
      </c>
      <c r="GC26" s="114"/>
      <c r="GD26" s="166" t="s">
        <v>1863</v>
      </c>
      <c r="GE26" s="167"/>
      <c r="GF26" s="167"/>
      <c r="GG26" s="168" t="e">
        <f>SUM(GG19:GG25)</f>
        <v>#N/A</v>
      </c>
      <c r="GH26" s="168" t="e">
        <f>SUM(GH19:GH25)</f>
        <v>#N/A</v>
      </c>
      <c r="GI26" s="167"/>
      <c r="GJ26" s="167"/>
      <c r="GK26" s="169" t="s">
        <v>1863</v>
      </c>
      <c r="GM26" s="106">
        <f t="shared" ref="GM26" si="182">GM25</f>
        <v>13</v>
      </c>
      <c r="GN26" s="106">
        <f t="shared" si="102"/>
        <v>2</v>
      </c>
      <c r="GO26" s="106"/>
      <c r="GP26" s="107" t="str">
        <f>INDEX(Matchups!$F$4:$G$279,MATCH(GM26&amp;"_"&amp;GN26,Matchups!$E$4:$E$279,0),1)</f>
        <v>Player18</v>
      </c>
      <c r="GQ26" s="107" t="str">
        <f>INDEX(Matchups!$F$4:$G$279,MATCH(GM26&amp;"_"&amp;GN26,Matchups!$E$4:$E$279,0),2)</f>
        <v>Player3</v>
      </c>
      <c r="GS26" s="166" t="s">
        <v>1863</v>
      </c>
      <c r="GT26" s="167"/>
      <c r="GU26" s="167"/>
      <c r="GV26" s="168" t="e">
        <f>SUM(GV19:GV25)</f>
        <v>#N/A</v>
      </c>
      <c r="GW26" s="168" t="e">
        <f>SUM(GW19:GW25)</f>
        <v>#N/A</v>
      </c>
      <c r="GX26" s="167"/>
      <c r="GY26" s="167"/>
      <c r="GZ26" s="169" t="s">
        <v>1863</v>
      </c>
      <c r="HA26" s="114"/>
      <c r="HB26" s="106">
        <f t="shared" ref="HB26" si="183">HB25</f>
        <v>14</v>
      </c>
      <c r="HC26" s="106">
        <f t="shared" si="104"/>
        <v>2</v>
      </c>
      <c r="HD26" s="106"/>
      <c r="HE26" s="107" t="str">
        <f>INDEX(Matchups!$F$4:$G$279,MATCH(HB26&amp;"_"&amp;HC26,Matchups!$E$4:$E$279,0),1)</f>
        <v>Player14</v>
      </c>
      <c r="HF26" s="107" t="str">
        <f>INDEX(Matchups!$F$4:$G$279,MATCH(HB26&amp;"_"&amp;HC26,Matchups!$E$4:$E$279,0),2)</f>
        <v>Player21</v>
      </c>
      <c r="HG26" s="114"/>
      <c r="HH26" s="166" t="s">
        <v>1863</v>
      </c>
      <c r="HI26" s="167"/>
      <c r="HJ26" s="167"/>
      <c r="HK26" s="168" t="e">
        <f>SUM(HK19:HK25)</f>
        <v>#N/A</v>
      </c>
      <c r="HL26" s="168" t="e">
        <f>SUM(HL19:HL25)</f>
        <v>#N/A</v>
      </c>
      <c r="HM26" s="167"/>
      <c r="HN26" s="167"/>
      <c r="HO26" s="169" t="s">
        <v>1863</v>
      </c>
      <c r="HP26" s="114"/>
      <c r="HQ26" s="106">
        <f t="shared" ref="HQ26" si="184">HQ25</f>
        <v>15</v>
      </c>
      <c r="HR26" s="106">
        <f t="shared" si="106"/>
        <v>2</v>
      </c>
      <c r="HS26" s="106"/>
      <c r="HT26" s="107" t="str">
        <f>INDEX(Matchups!$F$4:$G$279,MATCH(HQ26&amp;"_"&amp;HR26,Matchups!$E$4:$E$279,0),1)</f>
        <v>Player23</v>
      </c>
      <c r="HU26" s="107" t="str">
        <f>INDEX(Matchups!$F$4:$G$279,MATCH(HQ26&amp;"_"&amp;HR26,Matchups!$E$4:$E$279,0),2)</f>
        <v>Player16</v>
      </c>
      <c r="HV26" s="114"/>
      <c r="HW26" s="166" t="s">
        <v>1863</v>
      </c>
      <c r="HX26" s="167"/>
      <c r="HY26" s="167"/>
      <c r="HZ26" s="168" t="e">
        <f>SUM(HZ19:HZ25)</f>
        <v>#N/A</v>
      </c>
      <c r="IA26" s="168" t="e">
        <f>SUM(IA19:IA25)</f>
        <v>#N/A</v>
      </c>
      <c r="IB26" s="167"/>
      <c r="IC26" s="167"/>
      <c r="ID26" s="169" t="s">
        <v>1863</v>
      </c>
      <c r="IF26" s="106">
        <f t="shared" ref="IF26" si="185">IF25</f>
        <v>16</v>
      </c>
      <c r="IG26" s="106">
        <f t="shared" si="108"/>
        <v>2</v>
      </c>
      <c r="IH26" s="106"/>
      <c r="II26" s="107" t="str">
        <f>INDEX(Matchups!$F$4:$G$279,MATCH(IF26&amp;"_"&amp;IG26,Matchups!$E$4:$E$279,0),1)</f>
        <v>Player15</v>
      </c>
      <c r="IJ26" s="107" t="str">
        <f>INDEX(Matchups!$F$4:$G$279,MATCH(IF26&amp;"_"&amp;IG26,Matchups!$E$4:$E$279,0),2)</f>
        <v>Player14</v>
      </c>
      <c r="IL26" s="166" t="s">
        <v>1863</v>
      </c>
      <c r="IM26" s="167"/>
      <c r="IN26" s="167"/>
      <c r="IO26" s="168" t="e">
        <f>SUM(IO19:IO25)</f>
        <v>#N/A</v>
      </c>
      <c r="IP26" s="168" t="e">
        <f>SUM(IP19:IP25)</f>
        <v>#N/A</v>
      </c>
      <c r="IQ26" s="167"/>
      <c r="IR26" s="167"/>
      <c r="IS26" s="169" t="s">
        <v>1863</v>
      </c>
      <c r="IT26" s="114"/>
      <c r="IU26" s="106">
        <f t="shared" ref="IU26" si="186">IU25</f>
        <v>17</v>
      </c>
      <c r="IV26" s="106">
        <f t="shared" si="110"/>
        <v>2</v>
      </c>
      <c r="IW26" s="106"/>
      <c r="IX26" s="107" t="str">
        <f>INDEX(Matchups!$F$4:$G$279,MATCH(IU26&amp;"_"&amp;IV26,Matchups!$E$4:$E$279,0),1)</f>
        <v>Player9</v>
      </c>
      <c r="IY26" s="107" t="str">
        <f>INDEX(Matchups!$F$4:$G$279,MATCH(IU26&amp;"_"&amp;IV26,Matchups!$E$4:$E$279,0),2)</f>
        <v>Player22</v>
      </c>
      <c r="IZ26" s="114"/>
      <c r="JA26" s="166" t="s">
        <v>1863</v>
      </c>
      <c r="JB26" s="167"/>
      <c r="JC26" s="167"/>
      <c r="JD26" s="168" t="e">
        <f>SUM(JD19:JD25)</f>
        <v>#N/A</v>
      </c>
      <c r="JE26" s="168" t="e">
        <f>SUM(JE19:JE25)</f>
        <v>#N/A</v>
      </c>
      <c r="JF26" s="167"/>
      <c r="JG26" s="167"/>
      <c r="JH26" s="169" t="s">
        <v>1863</v>
      </c>
      <c r="JI26" s="114"/>
      <c r="JJ26" s="106">
        <f t="shared" ref="JJ26" si="187">JJ25</f>
        <v>18</v>
      </c>
      <c r="JK26" s="106">
        <f t="shared" si="112"/>
        <v>2</v>
      </c>
      <c r="JL26" s="106"/>
      <c r="JM26" s="107" t="str">
        <f>INDEX(Matchups!$F$4:$G$279,MATCH(JJ26&amp;"_"&amp;JK26,Matchups!$E$4:$E$279,0),1)</f>
        <v>Player2</v>
      </c>
      <c r="JN26" s="107" t="str">
        <f>INDEX(Matchups!$F$4:$G$279,MATCH(JJ26&amp;"_"&amp;JK26,Matchups!$E$4:$E$279,0),2)</f>
        <v>Player18</v>
      </c>
      <c r="JO26" s="114"/>
      <c r="JP26" s="166" t="s">
        <v>1863</v>
      </c>
      <c r="JQ26" s="167"/>
      <c r="JR26" s="167"/>
      <c r="JS26" s="168" t="e">
        <f>SUM(JS19:JS25)</f>
        <v>#N/A</v>
      </c>
      <c r="JT26" s="168" t="e">
        <f>SUM(JT19:JT25)</f>
        <v>#N/A</v>
      </c>
      <c r="JU26" s="167"/>
      <c r="JV26" s="167"/>
      <c r="JW26" s="169" t="s">
        <v>1863</v>
      </c>
      <c r="JY26" s="106">
        <f t="shared" ref="JY26" si="188">JY25</f>
        <v>19</v>
      </c>
      <c r="JZ26" s="106">
        <f t="shared" si="114"/>
        <v>2</v>
      </c>
      <c r="KA26" s="106"/>
      <c r="KB26" s="107" t="str">
        <f>INDEX(Matchups!$F$4:$G$279,MATCH(JY26&amp;"_"&amp;JZ26,Matchups!$E$4:$E$279,0),1)</f>
        <v>Player12</v>
      </c>
      <c r="KC26" s="107" t="str">
        <f>INDEX(Matchups!$F$4:$G$279,MATCH(JY26&amp;"_"&amp;JZ26,Matchups!$E$4:$E$279,0),2)</f>
        <v>Player23</v>
      </c>
      <c r="KE26" s="166" t="s">
        <v>1863</v>
      </c>
      <c r="KF26" s="167"/>
      <c r="KG26" s="167"/>
      <c r="KH26" s="168" t="e">
        <f>SUM(KH19:KH25)</f>
        <v>#N/A</v>
      </c>
      <c r="KI26" s="168" t="e">
        <f>SUM(KI19:KI25)</f>
        <v>#N/A</v>
      </c>
      <c r="KJ26" s="167"/>
      <c r="KK26" s="167"/>
      <c r="KL26" s="169" t="s">
        <v>1863</v>
      </c>
      <c r="KN26" s="106">
        <f t="shared" ref="KN26" si="189">KN25</f>
        <v>20</v>
      </c>
      <c r="KO26" s="106">
        <f t="shared" si="116"/>
        <v>2</v>
      </c>
      <c r="KP26" s="106"/>
      <c r="KQ26" s="107" t="str">
        <f>INDEX(Matchups!$F$4:$G$279,MATCH(KN26&amp;"_"&amp;KO26,Matchups!$E$4:$E$279,0),1)</f>
        <v>Player19</v>
      </c>
      <c r="KR26" s="107" t="str">
        <f>INDEX(Matchups!$F$4:$G$279,MATCH(KN26&amp;"_"&amp;KO26,Matchups!$E$4:$E$279,0),2)</f>
        <v>Player9</v>
      </c>
      <c r="KT26" s="166" t="s">
        <v>1863</v>
      </c>
      <c r="KU26" s="167"/>
      <c r="KV26" s="167"/>
      <c r="KW26" s="168" t="e">
        <f>SUM(KW19:KW25)</f>
        <v>#N/A</v>
      </c>
      <c r="KX26" s="168" t="e">
        <f>SUM(KX19:KX25)</f>
        <v>#N/A</v>
      </c>
      <c r="KY26" s="167"/>
      <c r="KZ26" s="167"/>
      <c r="LA26" s="169" t="s">
        <v>1863</v>
      </c>
      <c r="LC26" s="106">
        <f t="shared" ref="LC26" si="190">LC25</f>
        <v>21</v>
      </c>
      <c r="LD26" s="106">
        <f t="shared" si="118"/>
        <v>2</v>
      </c>
      <c r="LE26" s="106"/>
      <c r="LF26" s="107" t="str">
        <f>INDEX(Matchups!$F$4:$G$279,MATCH(LC26&amp;"_"&amp;LD26,Matchups!$E$4:$E$279,0),1)</f>
        <v>Player19</v>
      </c>
      <c r="LG26" s="107" t="str">
        <f>INDEX(Matchups!$F$4:$G$279,MATCH(LC26&amp;"_"&amp;LD26,Matchups!$E$4:$E$279,0),2)</f>
        <v>Player16</v>
      </c>
      <c r="LI26" s="166" t="s">
        <v>1863</v>
      </c>
      <c r="LJ26" s="167"/>
      <c r="LK26" s="167"/>
      <c r="LL26" s="168" t="e">
        <f>SUM(LL19:LL25)</f>
        <v>#N/A</v>
      </c>
      <c r="LM26" s="168" t="e">
        <f>SUM(LM19:LM25)</f>
        <v>#N/A</v>
      </c>
      <c r="LN26" s="167"/>
      <c r="LO26" s="167"/>
      <c r="LP26" s="169" t="s">
        <v>1863</v>
      </c>
      <c r="LR26" s="106">
        <f t="shared" ref="LR26" si="191">LR25</f>
        <v>22</v>
      </c>
      <c r="LS26" s="106">
        <f t="shared" si="120"/>
        <v>2</v>
      </c>
      <c r="LT26" s="106"/>
      <c r="LU26" s="107" t="str">
        <f>INDEX(Matchups!$F$4:$G$279,MATCH(LR26&amp;"_"&amp;LS26,Matchups!$E$4:$E$279,0),1)</f>
        <v>Player1</v>
      </c>
      <c r="LV26" s="107" t="str">
        <f>INDEX(Matchups!$F$4:$G$279,MATCH(LR26&amp;"_"&amp;LS26,Matchups!$E$4:$E$279,0),2)</f>
        <v>Player7</v>
      </c>
      <c r="LX26" s="166" t="s">
        <v>1863</v>
      </c>
      <c r="LY26" s="167"/>
      <c r="LZ26" s="167"/>
      <c r="MA26" s="168" t="e">
        <f>SUM(MA19:MA25)</f>
        <v>#N/A</v>
      </c>
      <c r="MB26" s="168" t="e">
        <f>SUM(MB19:MB25)</f>
        <v>#N/A</v>
      </c>
      <c r="MC26" s="167"/>
      <c r="MD26" s="167"/>
      <c r="ME26" s="169" t="s">
        <v>1863</v>
      </c>
      <c r="MG26" s="106">
        <f t="shared" ref="MG26" si="192">MG25</f>
        <v>23</v>
      </c>
      <c r="MH26" s="106">
        <f t="shared" si="122"/>
        <v>2</v>
      </c>
      <c r="MI26" s="106"/>
      <c r="MJ26" s="107" t="str">
        <f>INDEX(Matchups!$F$4:$G$279,MATCH(MG26&amp;"_"&amp;MH26,Matchups!$E$4:$E$279,0),1)</f>
        <v>Player22</v>
      </c>
      <c r="MK26" s="107" t="str">
        <f>INDEX(Matchups!$F$4:$G$279,MATCH(MG26&amp;"_"&amp;MH26,Matchups!$E$4:$E$279,0),2)</f>
        <v>Player6</v>
      </c>
      <c r="MM26" s="166" t="s">
        <v>1863</v>
      </c>
      <c r="MN26" s="167"/>
      <c r="MO26" s="167"/>
      <c r="MP26" s="168" t="e">
        <f>SUM(MP19:MP25)</f>
        <v>#N/A</v>
      </c>
      <c r="MQ26" s="168" t="e">
        <f>SUM(MQ19:MQ25)</f>
        <v>#N/A</v>
      </c>
      <c r="MR26" s="167"/>
      <c r="MS26" s="167"/>
      <c r="MT26" s="169" t="s">
        <v>1863</v>
      </c>
    </row>
    <row r="27" spans="2:358" ht="18" thickBot="1">
      <c r="B27" s="187">
        <f t="shared" si="74"/>
        <v>44571</v>
      </c>
      <c r="C27" s="188">
        <f t="shared" si="75"/>
        <v>2</v>
      </c>
      <c r="D27" s="188">
        <f t="shared" si="76"/>
        <v>12</v>
      </c>
      <c r="E27" s="188" t="str">
        <f t="shared" si="0"/>
        <v>2_12</v>
      </c>
      <c r="F27" s="189" t="str">
        <f t="shared" si="1"/>
        <v>Player18</v>
      </c>
      <c r="G27" s="189" t="str">
        <f t="shared" si="2"/>
        <v>Player10</v>
      </c>
      <c r="I27" s="174" t="str">
        <f>J27&amp;"_"&amp;COUNTIF(J$4:J27,J27)</f>
        <v>2_11</v>
      </c>
      <c r="J27" s="185">
        <v>2</v>
      </c>
      <c r="K27" s="185" t="s">
        <v>2670</v>
      </c>
      <c r="L27" s="186" t="s">
        <v>1027</v>
      </c>
      <c r="M27" s="185" t="s">
        <v>1880</v>
      </c>
      <c r="X27" s="21" t="s">
        <v>1839</v>
      </c>
      <c r="Y27" s="21" t="str">
        <f>IF(X26&gt;Y26,U17,AB17)</f>
        <v>Player3</v>
      </c>
      <c r="AJ27" s="57"/>
      <c r="AK27" s="114"/>
      <c r="AL27" s="114"/>
      <c r="AM27" s="21" t="s">
        <v>1839</v>
      </c>
      <c r="AN27" s="21" t="str">
        <f>IF(AM26&gt;AN26,AJ17,AQ17)</f>
        <v>Player6</v>
      </c>
      <c r="AO27" s="114"/>
      <c r="AP27" s="114"/>
      <c r="AQ27" s="151"/>
      <c r="AY27" s="57"/>
      <c r="AZ27" s="114"/>
      <c r="BA27" s="114"/>
      <c r="BB27" s="21" t="s">
        <v>1839</v>
      </c>
      <c r="BC27" s="21" t="str">
        <f>IF(BB26&gt;BC26,AY17,BF17)</f>
        <v>Player21</v>
      </c>
      <c r="BD27" s="114"/>
      <c r="BE27" s="114"/>
      <c r="BF27" s="151"/>
      <c r="BN27" s="57"/>
      <c r="BO27" s="114"/>
      <c r="BP27" s="114"/>
      <c r="BQ27" s="21" t="s">
        <v>1839</v>
      </c>
      <c r="BR27" s="21" t="e">
        <f>IF(BQ26&gt;BR26,BN17,BU17)</f>
        <v>#N/A</v>
      </c>
      <c r="BS27" s="114"/>
      <c r="BT27" s="114"/>
      <c r="BU27" s="151"/>
      <c r="BV27" s="114"/>
      <c r="CB27" s="114"/>
      <c r="CC27" s="57"/>
      <c r="CD27" s="114"/>
      <c r="CE27" s="114"/>
      <c r="CF27" s="21" t="s">
        <v>1839</v>
      </c>
      <c r="CG27" s="21" t="e">
        <f>IF(CF26&gt;CG26,CC17,CJ17)</f>
        <v>#N/A</v>
      </c>
      <c r="CH27" s="114"/>
      <c r="CI27" s="114"/>
      <c r="CJ27" s="151"/>
      <c r="CK27" s="114"/>
      <c r="CQ27" s="114"/>
      <c r="CR27" s="57"/>
      <c r="CS27" s="114"/>
      <c r="CT27" s="114"/>
      <c r="CU27" s="21" t="s">
        <v>1839</v>
      </c>
      <c r="CV27" s="21" t="e">
        <f>IF(CU26&gt;CV26,CR17,CY17)</f>
        <v>#N/A</v>
      </c>
      <c r="CW27" s="114"/>
      <c r="CX27" s="114"/>
      <c r="CY27" s="151"/>
      <c r="DG27" s="57"/>
      <c r="DH27" s="114"/>
      <c r="DI27" s="114"/>
      <c r="DJ27" s="21" t="s">
        <v>1839</v>
      </c>
      <c r="DK27" s="21" t="e">
        <f>IF(DJ26&gt;DK26,DG17,DN17)</f>
        <v>#N/A</v>
      </c>
      <c r="DL27" s="114"/>
      <c r="DM27" s="114"/>
      <c r="DN27" s="151"/>
      <c r="DO27" s="114"/>
      <c r="DU27" s="114"/>
      <c r="DV27" s="57"/>
      <c r="DW27" s="114"/>
      <c r="DX27" s="114"/>
      <c r="DY27" s="21" t="s">
        <v>1839</v>
      </c>
      <c r="DZ27" s="21" t="e">
        <f>IF(DY26&gt;DZ26,DV17,EC17)</f>
        <v>#N/A</v>
      </c>
      <c r="EA27" s="114"/>
      <c r="EB27" s="114"/>
      <c r="EC27" s="151"/>
      <c r="ED27" s="114"/>
      <c r="EJ27" s="114"/>
      <c r="EK27" s="57"/>
      <c r="EL27" s="114"/>
      <c r="EM27" s="114"/>
      <c r="EN27" s="21" t="s">
        <v>1839</v>
      </c>
      <c r="EO27" s="21" t="e">
        <f>IF(EN26&gt;EO26,EK17,ER17)</f>
        <v>#N/A</v>
      </c>
      <c r="EP27" s="114"/>
      <c r="EQ27" s="114"/>
      <c r="ER27" s="151"/>
      <c r="EZ27" s="57"/>
      <c r="FA27" s="114"/>
      <c r="FB27" s="114"/>
      <c r="FC27" s="21" t="s">
        <v>1839</v>
      </c>
      <c r="FD27" s="21" t="e">
        <f>IF(FC26&gt;FD26,EZ17,FG17)</f>
        <v>#N/A</v>
      </c>
      <c r="FE27" s="114"/>
      <c r="FF27" s="114"/>
      <c r="FG27" s="151"/>
      <c r="FH27" s="114"/>
      <c r="FN27" s="114"/>
      <c r="FO27" s="57"/>
      <c r="FP27" s="114"/>
      <c r="FQ27" s="114"/>
      <c r="FR27" s="21" t="s">
        <v>1839</v>
      </c>
      <c r="FS27" s="21" t="e">
        <f>IF(FR26&gt;FS26,FO17,FV17)</f>
        <v>#N/A</v>
      </c>
      <c r="FT27" s="114"/>
      <c r="FU27" s="114"/>
      <c r="FV27" s="151"/>
      <c r="FW27" s="114"/>
      <c r="GC27" s="114"/>
      <c r="GD27" s="57"/>
      <c r="GE27" s="114"/>
      <c r="GF27" s="114"/>
      <c r="GG27" s="21" t="s">
        <v>1839</v>
      </c>
      <c r="GH27" s="21" t="e">
        <f>IF(GG26&gt;GH26,GD17,GK17)</f>
        <v>#N/A</v>
      </c>
      <c r="GI27" s="114"/>
      <c r="GJ27" s="114"/>
      <c r="GK27" s="151"/>
      <c r="GS27" s="57"/>
      <c r="GT27" s="114"/>
      <c r="GU27" s="114"/>
      <c r="GV27" s="21" t="s">
        <v>1839</v>
      </c>
      <c r="GW27" s="21" t="e">
        <f>IF(GV26&gt;GW26,GS17,GZ17)</f>
        <v>#N/A</v>
      </c>
      <c r="GX27" s="114"/>
      <c r="GY27" s="114"/>
      <c r="GZ27" s="151"/>
      <c r="HA27" s="114"/>
      <c r="HG27" s="114"/>
      <c r="HH27" s="57"/>
      <c r="HI27" s="114"/>
      <c r="HJ27" s="114"/>
      <c r="HK27" s="21" t="s">
        <v>1839</v>
      </c>
      <c r="HL27" s="21" t="e">
        <f>IF(HK26&gt;HL26,HH17,HO17)</f>
        <v>#N/A</v>
      </c>
      <c r="HM27" s="114"/>
      <c r="HN27" s="114"/>
      <c r="HO27" s="151"/>
      <c r="HP27" s="114"/>
      <c r="HV27" s="114"/>
      <c r="HW27" s="57"/>
      <c r="HX27" s="114"/>
      <c r="HY27" s="114"/>
      <c r="HZ27" s="21" t="s">
        <v>1839</v>
      </c>
      <c r="IA27" s="21" t="e">
        <f>IF(HZ26&gt;IA26,HW17,ID17)</f>
        <v>#N/A</v>
      </c>
      <c r="IB27" s="114"/>
      <c r="IC27" s="114"/>
      <c r="ID27" s="151"/>
      <c r="IL27" s="57"/>
      <c r="IM27" s="114"/>
      <c r="IN27" s="114"/>
      <c r="IO27" s="21" t="s">
        <v>1839</v>
      </c>
      <c r="IP27" s="21" t="e">
        <f>IF(IO26&gt;IP26,IL17,IS17)</f>
        <v>#N/A</v>
      </c>
      <c r="IQ27" s="114"/>
      <c r="IR27" s="114"/>
      <c r="IS27" s="151"/>
      <c r="IT27" s="114"/>
      <c r="IZ27" s="114"/>
      <c r="JA27" s="57"/>
      <c r="JB27" s="114"/>
      <c r="JC27" s="114"/>
      <c r="JD27" s="21" t="s">
        <v>1839</v>
      </c>
      <c r="JE27" s="21" t="e">
        <f>IF(JD26&gt;JE26,JA17,JH17)</f>
        <v>#N/A</v>
      </c>
      <c r="JF27" s="114"/>
      <c r="JG27" s="114"/>
      <c r="JH27" s="151"/>
      <c r="JI27" s="114"/>
      <c r="JO27" s="114"/>
      <c r="JP27" s="57"/>
      <c r="JQ27" s="114"/>
      <c r="JR27" s="114"/>
      <c r="JS27" s="21" t="s">
        <v>1839</v>
      </c>
      <c r="JT27" s="21" t="e">
        <f>IF(JS26&gt;JT26,JP17,JW17)</f>
        <v>#N/A</v>
      </c>
      <c r="JU27" s="114"/>
      <c r="JV27" s="114"/>
      <c r="JW27" s="151"/>
      <c r="KE27" s="57"/>
      <c r="KH27" s="21" t="s">
        <v>1839</v>
      </c>
      <c r="KI27" s="21" t="e">
        <f>IF(KH26&gt;KI26,KE17,KL17)</f>
        <v>#N/A</v>
      </c>
      <c r="KL27" s="151"/>
      <c r="KT27" s="57"/>
      <c r="KW27" s="21" t="s">
        <v>1839</v>
      </c>
      <c r="KX27" s="21" t="e">
        <f>IF(KW26&gt;KX26,KT17,LA17)</f>
        <v>#N/A</v>
      </c>
      <c r="LA27" s="151"/>
      <c r="LI27" s="57"/>
      <c r="LL27" s="21" t="s">
        <v>1839</v>
      </c>
      <c r="LM27" s="21" t="e">
        <f>IF(LL26&gt;LM26,LI17,LP17)</f>
        <v>#N/A</v>
      </c>
      <c r="LP27" s="151"/>
      <c r="LX27" s="57"/>
      <c r="MA27" s="21" t="s">
        <v>1839</v>
      </c>
      <c r="MB27" s="21" t="e">
        <f>IF(MA26&gt;MB26,LX17,ME17)</f>
        <v>#N/A</v>
      </c>
      <c r="ME27" s="151"/>
      <c r="MM27" s="57"/>
      <c r="MP27" s="21" t="s">
        <v>1839</v>
      </c>
      <c r="MQ27" s="21" t="e">
        <f>IF(MP26&gt;MQ26,MM17,MT17)</f>
        <v>#N/A</v>
      </c>
      <c r="MT27" s="151"/>
    </row>
    <row r="28" spans="2:358" ht="17">
      <c r="B28" s="184">
        <f t="shared" si="74"/>
        <v>44578</v>
      </c>
      <c r="C28" s="183">
        <f t="shared" si="75"/>
        <v>3</v>
      </c>
      <c r="D28" s="183">
        <f t="shared" si="76"/>
        <v>1</v>
      </c>
      <c r="E28" s="183" t="str">
        <f t="shared" si="0"/>
        <v>3_1</v>
      </c>
      <c r="F28" s="174" t="str">
        <f t="shared" si="1"/>
        <v>Player4</v>
      </c>
      <c r="G28" s="174" t="str">
        <f t="shared" si="2"/>
        <v>Player22</v>
      </c>
      <c r="I28" s="174" t="str">
        <f>J28&amp;"_"&amp;COUNTIF(J$4:J28,J28)</f>
        <v>2_12</v>
      </c>
      <c r="J28" s="185">
        <v>2</v>
      </c>
      <c r="K28" s="185" t="s">
        <v>2671</v>
      </c>
      <c r="L28" s="186" t="s">
        <v>1027</v>
      </c>
      <c r="M28" s="185" t="s">
        <v>2663</v>
      </c>
      <c r="X28" s="21" t="s">
        <v>1883</v>
      </c>
      <c r="Y28" s="21" t="str">
        <f>IF(X26&gt;Y26,AB17,U17)</f>
        <v>Player19</v>
      </c>
      <c r="AJ28" s="57"/>
      <c r="AK28" s="114"/>
      <c r="AL28" s="114"/>
      <c r="AM28" s="21" t="s">
        <v>1883</v>
      </c>
      <c r="AN28" s="21" t="str">
        <f>IF(AM26&gt;AN26,AQ17,AJ17)</f>
        <v>Player20</v>
      </c>
      <c r="AO28" s="114"/>
      <c r="AP28" s="114"/>
      <c r="AQ28" s="151"/>
      <c r="AY28" s="57"/>
      <c r="AZ28" s="114"/>
      <c r="BA28" s="114"/>
      <c r="BB28" s="21" t="s">
        <v>1883</v>
      </c>
      <c r="BC28" s="21" t="str">
        <f>IF(BB26&gt;BC26,BF17,AY17)</f>
        <v>Player11</v>
      </c>
      <c r="BD28" s="114"/>
      <c r="BE28" s="114"/>
      <c r="BF28" s="151"/>
      <c r="BN28" s="57"/>
      <c r="BO28" s="114"/>
      <c r="BP28" s="114"/>
      <c r="BQ28" s="21" t="s">
        <v>1883</v>
      </c>
      <c r="BR28" s="21" t="e">
        <f>IF(BQ26&gt;BR26,BU17,BN17)</f>
        <v>#N/A</v>
      </c>
      <c r="BS28" s="114"/>
      <c r="BT28" s="114"/>
      <c r="BU28" s="151"/>
      <c r="BV28" s="114"/>
      <c r="CB28" s="114"/>
      <c r="CC28" s="57"/>
      <c r="CD28" s="114"/>
      <c r="CE28" s="114"/>
      <c r="CF28" s="21" t="s">
        <v>1883</v>
      </c>
      <c r="CG28" s="21" t="e">
        <f>IF(CF26&gt;CG26,CJ17,CC17)</f>
        <v>#N/A</v>
      </c>
      <c r="CH28" s="114"/>
      <c r="CI28" s="114"/>
      <c r="CJ28" s="151"/>
      <c r="CK28" s="114"/>
      <c r="CQ28" s="114"/>
      <c r="CR28" s="57"/>
      <c r="CS28" s="114"/>
      <c r="CT28" s="114"/>
      <c r="CU28" s="21" t="s">
        <v>1883</v>
      </c>
      <c r="CV28" s="21" t="e">
        <f>IF(CU26&gt;CV26,CY17,CR17)</f>
        <v>#N/A</v>
      </c>
      <c r="CW28" s="114"/>
      <c r="CX28" s="114"/>
      <c r="CY28" s="151"/>
      <c r="DG28" s="57"/>
      <c r="DH28" s="114"/>
      <c r="DI28" s="114"/>
      <c r="DJ28" s="21" t="s">
        <v>1883</v>
      </c>
      <c r="DK28" s="21" t="e">
        <f>IF(DJ26&gt;DK26,DN17,DG17)</f>
        <v>#N/A</v>
      </c>
      <c r="DL28" s="114"/>
      <c r="DM28" s="114"/>
      <c r="DN28" s="151"/>
      <c r="DO28" s="114"/>
      <c r="DU28" s="114"/>
      <c r="DV28" s="57"/>
      <c r="DW28" s="114"/>
      <c r="DX28" s="114"/>
      <c r="DY28" s="21" t="s">
        <v>1883</v>
      </c>
      <c r="DZ28" s="21" t="e">
        <f>IF(DY26&gt;DZ26,EC17,DV17)</f>
        <v>#N/A</v>
      </c>
      <c r="EA28" s="114"/>
      <c r="EB28" s="114"/>
      <c r="EC28" s="151"/>
      <c r="ED28" s="114"/>
      <c r="EJ28" s="114"/>
      <c r="EK28" s="57"/>
      <c r="EL28" s="114"/>
      <c r="EM28" s="114"/>
      <c r="EN28" s="21" t="s">
        <v>1883</v>
      </c>
      <c r="EO28" s="21" t="e">
        <f>IF(EN26&gt;EO26,ER17,EK17)</f>
        <v>#N/A</v>
      </c>
      <c r="EP28" s="114"/>
      <c r="EQ28" s="114"/>
      <c r="ER28" s="151"/>
      <c r="EZ28" s="57"/>
      <c r="FA28" s="114"/>
      <c r="FB28" s="114"/>
      <c r="FC28" s="21" t="s">
        <v>1883</v>
      </c>
      <c r="FD28" s="21" t="e">
        <f>IF(FC26&gt;FD26,FG17,EZ17)</f>
        <v>#N/A</v>
      </c>
      <c r="FE28" s="114"/>
      <c r="FF28" s="114"/>
      <c r="FG28" s="151"/>
      <c r="FH28" s="114"/>
      <c r="FN28" s="114"/>
      <c r="FO28" s="57"/>
      <c r="FP28" s="114"/>
      <c r="FQ28" s="114"/>
      <c r="FR28" s="21" t="s">
        <v>1883</v>
      </c>
      <c r="FS28" s="21" t="e">
        <f>IF(FR26&gt;FS26,FV17,FO17)</f>
        <v>#N/A</v>
      </c>
      <c r="FT28" s="114"/>
      <c r="FU28" s="114"/>
      <c r="FV28" s="151"/>
      <c r="FW28" s="114"/>
      <c r="GC28" s="114"/>
      <c r="GD28" s="57"/>
      <c r="GE28" s="114"/>
      <c r="GF28" s="114"/>
      <c r="GG28" s="21" t="s">
        <v>1883</v>
      </c>
      <c r="GH28" s="21" t="e">
        <f>IF(GG26&gt;GH26,GK17,GD17)</f>
        <v>#N/A</v>
      </c>
      <c r="GI28" s="114"/>
      <c r="GJ28" s="114"/>
      <c r="GK28" s="151"/>
      <c r="GS28" s="57"/>
      <c r="GT28" s="114"/>
      <c r="GU28" s="114"/>
      <c r="GV28" s="21" t="s">
        <v>1883</v>
      </c>
      <c r="GW28" s="21" t="e">
        <f>IF(GV26&gt;GW26,GZ17,GS17)</f>
        <v>#N/A</v>
      </c>
      <c r="GX28" s="114"/>
      <c r="GY28" s="114"/>
      <c r="GZ28" s="151"/>
      <c r="HA28" s="114"/>
      <c r="HG28" s="114"/>
      <c r="HH28" s="57"/>
      <c r="HI28" s="114"/>
      <c r="HJ28" s="114"/>
      <c r="HK28" s="21" t="s">
        <v>1883</v>
      </c>
      <c r="HL28" s="21" t="e">
        <f>IF(HK26&gt;HL26,HO17,HH17)</f>
        <v>#N/A</v>
      </c>
      <c r="HM28" s="114"/>
      <c r="HN28" s="114"/>
      <c r="HO28" s="151"/>
      <c r="HP28" s="114"/>
      <c r="HV28" s="114"/>
      <c r="HW28" s="57"/>
      <c r="HX28" s="114"/>
      <c r="HY28" s="114"/>
      <c r="HZ28" s="21" t="s">
        <v>1883</v>
      </c>
      <c r="IA28" s="21" t="e">
        <f>IF(HZ26&gt;IA26,ID17,HW17)</f>
        <v>#N/A</v>
      </c>
      <c r="IB28" s="114"/>
      <c r="IC28" s="114"/>
      <c r="ID28" s="151"/>
      <c r="IL28" s="57"/>
      <c r="IM28" s="114"/>
      <c r="IN28" s="114"/>
      <c r="IO28" s="21" t="s">
        <v>1883</v>
      </c>
      <c r="IP28" s="21" t="e">
        <f>IF(IO26&gt;IP26,IS17,IL17)</f>
        <v>#N/A</v>
      </c>
      <c r="IQ28" s="114"/>
      <c r="IR28" s="114"/>
      <c r="IS28" s="151"/>
      <c r="IT28" s="114"/>
      <c r="IZ28" s="114"/>
      <c r="JA28" s="57"/>
      <c r="JB28" s="114"/>
      <c r="JC28" s="114"/>
      <c r="JD28" s="21" t="s">
        <v>1883</v>
      </c>
      <c r="JE28" s="21" t="e">
        <f>IF(JD26&gt;JE26,JH17,JA17)</f>
        <v>#N/A</v>
      </c>
      <c r="JF28" s="114"/>
      <c r="JG28" s="114"/>
      <c r="JH28" s="151"/>
      <c r="JI28" s="114"/>
      <c r="JO28" s="114"/>
      <c r="JP28" s="57"/>
      <c r="JQ28" s="114"/>
      <c r="JR28" s="114"/>
      <c r="JS28" s="21" t="s">
        <v>1883</v>
      </c>
      <c r="JT28" s="21" t="e">
        <f>IF(JS26&gt;JT26,JW17,JP17)</f>
        <v>#N/A</v>
      </c>
      <c r="JU28" s="114"/>
      <c r="JV28" s="114"/>
      <c r="JW28" s="151"/>
      <c r="KE28" s="57"/>
      <c r="KH28" s="21" t="s">
        <v>1883</v>
      </c>
      <c r="KI28" s="21" t="e">
        <f>IF(KH26&gt;KI26,KL17,KE17)</f>
        <v>#N/A</v>
      </c>
      <c r="KL28" s="151"/>
      <c r="KT28" s="57"/>
      <c r="KW28" s="21" t="s">
        <v>1883</v>
      </c>
      <c r="KX28" s="21" t="e">
        <f>IF(KW26&gt;KX26,LA17,KT17)</f>
        <v>#N/A</v>
      </c>
      <c r="LA28" s="151"/>
      <c r="LI28" s="57"/>
      <c r="LL28" s="21" t="s">
        <v>1883</v>
      </c>
      <c r="LM28" s="21" t="e">
        <f>IF(LL26&gt;LM26,LP17,LI17)</f>
        <v>#N/A</v>
      </c>
      <c r="LP28" s="151"/>
      <c r="LX28" s="57"/>
      <c r="MA28" s="21" t="s">
        <v>1883</v>
      </c>
      <c r="MB28" s="21" t="e">
        <f>IF(MA26&gt;MB26,ME17,LX17)</f>
        <v>#N/A</v>
      </c>
      <c r="ME28" s="151"/>
      <c r="MM28" s="57"/>
      <c r="MP28" s="21" t="s">
        <v>1883</v>
      </c>
      <c r="MQ28" s="21" t="e">
        <f>IF(MP26&gt;MQ26,MT17,MM17)</f>
        <v>#N/A</v>
      </c>
      <c r="MT28" s="151"/>
    </row>
    <row r="29" spans="2:358" ht="18" thickBot="1">
      <c r="B29" s="184">
        <f t="shared" si="74"/>
        <v>44578</v>
      </c>
      <c r="C29" s="183">
        <f t="shared" si="75"/>
        <v>3</v>
      </c>
      <c r="D29" s="183">
        <f t="shared" si="76"/>
        <v>2</v>
      </c>
      <c r="E29" s="183" t="str">
        <f t="shared" si="0"/>
        <v>3_2</v>
      </c>
      <c r="F29" s="174" t="str">
        <f t="shared" si="1"/>
        <v>Player21</v>
      </c>
      <c r="G29" s="174" t="str">
        <f t="shared" si="2"/>
        <v>Player11</v>
      </c>
      <c r="I29" s="174" t="str">
        <f>J29&amp;"_"&amp;COUNTIF(J$4:J29,J29)</f>
        <v>_0</v>
      </c>
      <c r="J29" s="185"/>
      <c r="AJ29" s="57"/>
      <c r="AK29" s="114"/>
      <c r="AL29" s="114"/>
      <c r="AM29" s="114"/>
      <c r="AN29" s="114"/>
      <c r="AO29" s="114"/>
      <c r="AP29" s="114"/>
      <c r="AQ29" s="151"/>
      <c r="AY29" s="57"/>
      <c r="AZ29" s="114"/>
      <c r="BA29" s="114"/>
      <c r="BB29" s="114"/>
      <c r="BC29" s="114"/>
      <c r="BD29" s="114"/>
      <c r="BE29" s="114"/>
      <c r="BF29" s="151"/>
      <c r="BN29" s="57"/>
      <c r="BO29" s="114"/>
      <c r="BP29" s="114"/>
      <c r="BQ29" s="114"/>
      <c r="BR29" s="114"/>
      <c r="BS29" s="114"/>
      <c r="BT29" s="114"/>
      <c r="BU29" s="151"/>
      <c r="BV29" s="114"/>
      <c r="CB29" s="114"/>
      <c r="CC29" s="57"/>
      <c r="CD29" s="114"/>
      <c r="CE29" s="114"/>
      <c r="CF29" s="114"/>
      <c r="CG29" s="114"/>
      <c r="CH29" s="114"/>
      <c r="CI29" s="114"/>
      <c r="CJ29" s="151"/>
      <c r="CK29" s="114"/>
      <c r="CQ29" s="114"/>
      <c r="CR29" s="57"/>
      <c r="CS29" s="114"/>
      <c r="CT29" s="114"/>
      <c r="CU29" s="114"/>
      <c r="CV29" s="114"/>
      <c r="CW29" s="114"/>
      <c r="CX29" s="114"/>
      <c r="CY29" s="151"/>
      <c r="DG29" s="57"/>
      <c r="DH29" s="114"/>
      <c r="DI29" s="114"/>
      <c r="DJ29" s="114"/>
      <c r="DK29" s="114"/>
      <c r="DL29" s="114"/>
      <c r="DM29" s="114"/>
      <c r="DN29" s="151"/>
      <c r="DO29" s="114"/>
      <c r="DU29" s="114"/>
      <c r="DV29" s="57"/>
      <c r="DW29" s="114"/>
      <c r="DX29" s="114"/>
      <c r="DY29" s="114"/>
      <c r="DZ29" s="114"/>
      <c r="EA29" s="114"/>
      <c r="EB29" s="114"/>
      <c r="EC29" s="151"/>
      <c r="ED29" s="114"/>
      <c r="EJ29" s="114"/>
      <c r="EK29" s="57"/>
      <c r="EL29" s="114"/>
      <c r="EM29" s="114"/>
      <c r="EN29" s="114"/>
      <c r="EO29" s="114"/>
      <c r="EP29" s="114"/>
      <c r="EQ29" s="114"/>
      <c r="ER29" s="151"/>
      <c r="EZ29" s="57"/>
      <c r="FA29" s="114"/>
      <c r="FB29" s="114"/>
      <c r="FC29" s="114"/>
      <c r="FD29" s="114"/>
      <c r="FE29" s="114"/>
      <c r="FF29" s="114"/>
      <c r="FG29" s="151"/>
      <c r="FH29" s="114"/>
      <c r="FN29" s="114"/>
      <c r="FO29" s="57"/>
      <c r="FP29" s="114"/>
      <c r="FQ29" s="114"/>
      <c r="FR29" s="114"/>
      <c r="FS29" s="114"/>
      <c r="FT29" s="114"/>
      <c r="FU29" s="114"/>
      <c r="FV29" s="151"/>
      <c r="FW29" s="114"/>
      <c r="GC29" s="114"/>
      <c r="GD29" s="57"/>
      <c r="GE29" s="114"/>
      <c r="GF29" s="114"/>
      <c r="GG29" s="114"/>
      <c r="GH29" s="114"/>
      <c r="GI29" s="114"/>
      <c r="GJ29" s="114"/>
      <c r="GK29" s="151"/>
      <c r="GS29" s="57"/>
      <c r="GT29" s="114"/>
      <c r="GU29" s="114"/>
      <c r="GV29" s="114"/>
      <c r="GW29" s="114"/>
      <c r="GX29" s="114"/>
      <c r="GY29" s="114"/>
      <c r="GZ29" s="151"/>
      <c r="HA29" s="114"/>
      <c r="HG29" s="114"/>
      <c r="HH29" s="57"/>
      <c r="HI29" s="114"/>
      <c r="HJ29" s="114"/>
      <c r="HK29" s="114"/>
      <c r="HL29" s="114"/>
      <c r="HM29" s="114"/>
      <c r="HN29" s="114"/>
      <c r="HO29" s="151"/>
      <c r="HP29" s="114"/>
      <c r="HV29" s="114"/>
      <c r="HW29" s="57"/>
      <c r="HX29" s="114"/>
      <c r="HY29" s="114"/>
      <c r="HZ29" s="114"/>
      <c r="IA29" s="114"/>
      <c r="IB29" s="114"/>
      <c r="IC29" s="114"/>
      <c r="ID29" s="151"/>
      <c r="IL29" s="57"/>
      <c r="IM29" s="114"/>
      <c r="IN29" s="114"/>
      <c r="IO29" s="114"/>
      <c r="IP29" s="114"/>
      <c r="IQ29" s="114"/>
      <c r="IR29" s="114"/>
      <c r="IS29" s="151"/>
      <c r="IT29" s="114"/>
      <c r="IZ29" s="114"/>
      <c r="JA29" s="57"/>
      <c r="JB29" s="114"/>
      <c r="JC29" s="114"/>
      <c r="JD29" s="114"/>
      <c r="JE29" s="114"/>
      <c r="JF29" s="114"/>
      <c r="JG29" s="114"/>
      <c r="JH29" s="151"/>
      <c r="JI29" s="114"/>
      <c r="JO29" s="114"/>
      <c r="JP29" s="57"/>
      <c r="JQ29" s="114"/>
      <c r="JR29" s="114"/>
      <c r="JS29" s="114"/>
      <c r="JT29" s="114"/>
      <c r="JU29" s="114"/>
      <c r="JV29" s="114"/>
      <c r="JW29" s="151"/>
      <c r="KE29" s="57"/>
      <c r="KL29" s="151"/>
      <c r="KT29" s="57"/>
      <c r="LA29" s="151"/>
      <c r="LI29" s="57"/>
      <c r="LP29" s="151"/>
      <c r="LX29" s="57"/>
      <c r="ME29" s="151"/>
      <c r="MM29" s="57"/>
      <c r="MT29" s="151"/>
    </row>
    <row r="30" spans="2:358" s="105" customFormat="1" ht="17">
      <c r="B30" s="184">
        <f t="shared" si="74"/>
        <v>44578</v>
      </c>
      <c r="C30" s="183">
        <f t="shared" si="75"/>
        <v>3</v>
      </c>
      <c r="D30" s="183">
        <f t="shared" si="76"/>
        <v>3</v>
      </c>
      <c r="E30" s="183" t="str">
        <f t="shared" si="0"/>
        <v>3_3</v>
      </c>
      <c r="F30" s="174" t="str">
        <f t="shared" si="1"/>
        <v>Player9</v>
      </c>
      <c r="G30" s="174" t="str">
        <f t="shared" si="2"/>
        <v>Player6</v>
      </c>
      <c r="H30" s="173"/>
      <c r="I30" s="174" t="str">
        <f>J30&amp;"_"&amp;COUNTIF(J$4:J30,J30)</f>
        <v>3_1</v>
      </c>
      <c r="J30" s="185">
        <v>3</v>
      </c>
      <c r="K30" s="185" t="s">
        <v>2657</v>
      </c>
      <c r="L30" s="186" t="s">
        <v>1027</v>
      </c>
      <c r="M30" s="185" t="s">
        <v>2675</v>
      </c>
      <c r="N30" s="114"/>
      <c r="O30" s="67"/>
      <c r="P30" s="67"/>
      <c r="Q30" s="67"/>
      <c r="R30" s="67"/>
      <c r="S30" s="67"/>
      <c r="U30" s="170" t="str">
        <f>INDEX(Matchups!$F$4:$G$279,MATCH(O32&amp;"_"&amp;P32,Matchups!$E$4:$E$279,0),1)</f>
        <v>Player17</v>
      </c>
      <c r="V30" s="76"/>
      <c r="W30" s="76"/>
      <c r="X30" s="265" t="s">
        <v>1882</v>
      </c>
      <c r="Y30" s="265"/>
      <c r="Z30" s="76"/>
      <c r="AA30" s="76"/>
      <c r="AB30" s="171" t="str">
        <f>INDEX(Matchups!$F$4:$G$279,MATCH(O32&amp;"_"&amp;P32,Matchups!$E$4:$E$279,0),2)</f>
        <v>Player14</v>
      </c>
      <c r="AD30" s="67"/>
      <c r="AE30" s="67"/>
      <c r="AF30" s="67"/>
      <c r="AG30" s="67"/>
      <c r="AH30" s="67"/>
      <c r="AJ30" s="170" t="str">
        <f>INDEX(Matchups!$F$4:$G$279,MATCH(AD32&amp;"_"&amp;AE32,Matchups!$E$4:$E$279,0),1)</f>
        <v>Player11</v>
      </c>
      <c r="AK30" s="76"/>
      <c r="AL30" s="76"/>
      <c r="AM30" s="265" t="s">
        <v>1882</v>
      </c>
      <c r="AN30" s="265"/>
      <c r="AO30" s="76"/>
      <c r="AP30" s="76"/>
      <c r="AQ30" s="171" t="str">
        <f>INDEX(Matchups!$F$4:$G$279,MATCH(AD32&amp;"_"&amp;AE32,Matchups!$E$4:$E$279,0),2)</f>
        <v>Player13</v>
      </c>
      <c r="AS30" s="67"/>
      <c r="AT30" s="67"/>
      <c r="AU30" s="67"/>
      <c r="AV30" s="67"/>
      <c r="AW30" s="67"/>
      <c r="AY30" s="170" t="str">
        <f>INDEX(Matchups!$F$4:$G$279,MATCH(AS32&amp;"_"&amp;AT32,Matchups!$E$4:$E$279,0),1)</f>
        <v>Player9</v>
      </c>
      <c r="AZ30" s="76"/>
      <c r="BA30" s="76"/>
      <c r="BB30" s="265" t="s">
        <v>1882</v>
      </c>
      <c r="BC30" s="265"/>
      <c r="BD30" s="76"/>
      <c r="BE30" s="76"/>
      <c r="BF30" s="171" t="str">
        <f>INDEX(Matchups!$F$4:$G$279,MATCH(AS32&amp;"_"&amp;AT32,Matchups!$E$4:$E$279,0),2)</f>
        <v>Player6</v>
      </c>
      <c r="BH30" s="67"/>
      <c r="BI30" s="67"/>
      <c r="BJ30" s="67"/>
      <c r="BK30" s="67"/>
      <c r="BL30" s="67"/>
      <c r="BN30" s="170" t="str">
        <f>INDEX(Matchups!$F$4:$G$279,MATCH(BH32&amp;"_"&amp;BI32,Matchups!$E$4:$E$279,0),1)</f>
        <v>Player2</v>
      </c>
      <c r="BO30" s="76"/>
      <c r="BP30" s="76"/>
      <c r="BQ30" s="265" t="s">
        <v>1882</v>
      </c>
      <c r="BR30" s="265"/>
      <c r="BS30" s="76"/>
      <c r="BT30" s="76"/>
      <c r="BU30" s="171" t="str">
        <f>INDEX(Matchups!$F$4:$G$279,MATCH(BH32&amp;"_"&amp;BI32,Matchups!$E$4:$E$279,0),2)</f>
        <v>Player3</v>
      </c>
      <c r="BV30" s="114"/>
      <c r="BW30" s="67"/>
      <c r="BX30" s="67"/>
      <c r="BY30" s="67"/>
      <c r="BZ30" s="67"/>
      <c r="CA30" s="67"/>
      <c r="CB30" s="114"/>
      <c r="CC30" s="170" t="str">
        <f>INDEX(Matchups!$F$4:$G$279,MATCH(BW32&amp;"_"&amp;BX32,Matchups!$E$4:$E$279,0),1)</f>
        <v>Player13</v>
      </c>
      <c r="CD30" s="76"/>
      <c r="CE30" s="76"/>
      <c r="CF30" s="265" t="s">
        <v>1882</v>
      </c>
      <c r="CG30" s="265"/>
      <c r="CH30" s="76"/>
      <c r="CI30" s="76"/>
      <c r="CJ30" s="171" t="str">
        <f>INDEX(Matchups!$F$4:$G$279,MATCH(BW32&amp;"_"&amp;BX32,Matchups!$E$4:$E$279,0),2)</f>
        <v>Player7</v>
      </c>
      <c r="CK30" s="114"/>
      <c r="CL30" s="67"/>
      <c r="CM30" s="67"/>
      <c r="CN30" s="67"/>
      <c r="CO30" s="67"/>
      <c r="CP30" s="67"/>
      <c r="CQ30" s="114"/>
      <c r="CR30" s="170" t="str">
        <f>INDEX(Matchups!$F$4:$G$279,MATCH(CL32&amp;"_"&amp;CM32,Matchups!$E$4:$E$279,0),1)</f>
        <v>Player5</v>
      </c>
      <c r="CS30" s="76"/>
      <c r="CT30" s="76"/>
      <c r="CU30" s="265" t="s">
        <v>1882</v>
      </c>
      <c r="CV30" s="265"/>
      <c r="CW30" s="76"/>
      <c r="CX30" s="76"/>
      <c r="CY30" s="171" t="str">
        <f>INDEX(Matchups!$F$4:$G$279,MATCH(CL32&amp;"_"&amp;CM32,Matchups!$E$4:$E$279,0),2)</f>
        <v>Player18</v>
      </c>
      <c r="DA30" s="67"/>
      <c r="DB30" s="67"/>
      <c r="DC30" s="67"/>
      <c r="DD30" s="67"/>
      <c r="DE30" s="67"/>
      <c r="DG30" s="170" t="str">
        <f>INDEX(Matchups!$F$4:$G$279,MATCH(DA32&amp;"_"&amp;DB32,Matchups!$E$4:$E$279,0),1)</f>
        <v>Player12</v>
      </c>
      <c r="DH30" s="76"/>
      <c r="DI30" s="76"/>
      <c r="DJ30" s="265" t="s">
        <v>1882</v>
      </c>
      <c r="DK30" s="265"/>
      <c r="DL30" s="76"/>
      <c r="DM30" s="76"/>
      <c r="DN30" s="171" t="str">
        <f>INDEX(Matchups!$F$4:$G$279,MATCH(DA32&amp;"_"&amp;DB32,Matchups!$E$4:$E$279,0),2)</f>
        <v>Player16</v>
      </c>
      <c r="DO30" s="114"/>
      <c r="DP30" s="67"/>
      <c r="DQ30" s="67"/>
      <c r="DR30" s="67"/>
      <c r="DS30" s="67"/>
      <c r="DT30" s="67"/>
      <c r="DU30" s="114"/>
      <c r="DV30" s="170" t="str">
        <f>INDEX(Matchups!$F$4:$G$279,MATCH(DP32&amp;"_"&amp;DQ32,Matchups!$E$4:$E$279,0),1)</f>
        <v>Player20</v>
      </c>
      <c r="DW30" s="76"/>
      <c r="DX30" s="76"/>
      <c r="DY30" s="265" t="s">
        <v>1882</v>
      </c>
      <c r="DZ30" s="265"/>
      <c r="EA30" s="76"/>
      <c r="EB30" s="76"/>
      <c r="EC30" s="171" t="str">
        <f>INDEX(Matchups!$F$4:$G$279,MATCH(DP32&amp;"_"&amp;DQ32,Matchups!$E$4:$E$279,0),2)</f>
        <v>Player12</v>
      </c>
      <c r="ED30" s="114"/>
      <c r="EE30" s="67"/>
      <c r="EF30" s="67"/>
      <c r="EG30" s="67"/>
      <c r="EH30" s="67"/>
      <c r="EI30" s="67"/>
      <c r="EJ30" s="114"/>
      <c r="EK30" s="170" t="str">
        <f>INDEX(Matchups!$F$4:$G$279,MATCH(EE32&amp;"_"&amp;EF32,Matchups!$E$4:$E$279,0),1)</f>
        <v>Player18</v>
      </c>
      <c r="EL30" s="76"/>
      <c r="EM30" s="76"/>
      <c r="EN30" s="265" t="s">
        <v>1882</v>
      </c>
      <c r="EO30" s="265"/>
      <c r="EP30" s="76"/>
      <c r="EQ30" s="76"/>
      <c r="ER30" s="171" t="str">
        <f>INDEX(Matchups!$F$4:$G$279,MATCH(EE32&amp;"_"&amp;EF32,Matchups!$E$4:$E$279,0),2)</f>
        <v>Player19</v>
      </c>
      <c r="ET30" s="67"/>
      <c r="EU30" s="67"/>
      <c r="EV30" s="67"/>
      <c r="EW30" s="67"/>
      <c r="EX30" s="67"/>
      <c r="EZ30" s="170" t="str">
        <f>INDEX(Matchups!$F$4:$G$279,MATCH(ET32&amp;"_"&amp;EU32,Matchups!$E$4:$E$279,0),1)</f>
        <v>Player22</v>
      </c>
      <c r="FA30" s="76"/>
      <c r="FB30" s="76"/>
      <c r="FC30" s="265" t="s">
        <v>1882</v>
      </c>
      <c r="FD30" s="265"/>
      <c r="FE30" s="76"/>
      <c r="FF30" s="76"/>
      <c r="FG30" s="171" t="str">
        <f>INDEX(Matchups!$F$4:$G$279,MATCH(ET32&amp;"_"&amp;EU32,Matchups!$E$4:$E$279,0),2)</f>
        <v>Player20</v>
      </c>
      <c r="FH30" s="114"/>
      <c r="FI30" s="67"/>
      <c r="FJ30" s="67"/>
      <c r="FK30" s="67"/>
      <c r="FL30" s="67"/>
      <c r="FM30" s="67"/>
      <c r="FN30" s="114"/>
      <c r="FO30" s="170" t="str">
        <f>INDEX(Matchups!$F$4:$G$279,MATCH(FI32&amp;"_"&amp;FJ32,Matchups!$E$4:$E$279,0),1)</f>
        <v>Player23</v>
      </c>
      <c r="FP30" s="76"/>
      <c r="FQ30" s="76"/>
      <c r="FR30" s="265" t="s">
        <v>1882</v>
      </c>
      <c r="FS30" s="265"/>
      <c r="FT30" s="76"/>
      <c r="FU30" s="76"/>
      <c r="FV30" s="171" t="str">
        <f>INDEX(Matchups!$F$4:$G$279,MATCH(FI32&amp;"_"&amp;FJ32,Matchups!$E$4:$E$279,0),2)</f>
        <v>Player10</v>
      </c>
      <c r="FW30" s="114"/>
      <c r="FX30" s="67"/>
      <c r="FY30" s="67"/>
      <c r="FZ30" s="67"/>
      <c r="GA30" s="67"/>
      <c r="GB30" s="67"/>
      <c r="GC30" s="114"/>
      <c r="GD30" s="170" t="str">
        <f>INDEX(Matchups!$F$4:$G$279,MATCH(FX32&amp;"_"&amp;FY32,Matchups!$E$4:$E$279,0),1)</f>
        <v>Player24</v>
      </c>
      <c r="GE30" s="76"/>
      <c r="GF30" s="76"/>
      <c r="GG30" s="265" t="s">
        <v>1882</v>
      </c>
      <c r="GH30" s="265"/>
      <c r="GI30" s="76"/>
      <c r="GJ30" s="76"/>
      <c r="GK30" s="171" t="str">
        <f>INDEX(Matchups!$F$4:$G$279,MATCH(FX32&amp;"_"&amp;FY32,Matchups!$E$4:$E$279,0),2)</f>
        <v>Player1</v>
      </c>
      <c r="GM30" s="67"/>
      <c r="GN30" s="67"/>
      <c r="GO30" s="67"/>
      <c r="GP30" s="67"/>
      <c r="GQ30" s="67"/>
      <c r="GS30" s="170" t="str">
        <f>INDEX(Matchups!$F$4:$G$279,MATCH(GM32&amp;"_"&amp;GN32,Matchups!$E$4:$E$279,0),1)</f>
        <v>Player10</v>
      </c>
      <c r="GT30" s="76"/>
      <c r="GU30" s="76"/>
      <c r="GV30" s="265" t="s">
        <v>1882</v>
      </c>
      <c r="GW30" s="265"/>
      <c r="GX30" s="76"/>
      <c r="GY30" s="76"/>
      <c r="GZ30" s="171" t="str">
        <f>INDEX(Matchups!$F$4:$G$279,MATCH(GM32&amp;"_"&amp;GN32,Matchups!$E$4:$E$279,0),2)</f>
        <v>Player15</v>
      </c>
      <c r="HA30" s="114"/>
      <c r="HB30" s="67"/>
      <c r="HC30" s="67"/>
      <c r="HD30" s="67"/>
      <c r="HE30" s="67"/>
      <c r="HF30" s="67"/>
      <c r="HG30" s="114"/>
      <c r="HH30" s="170" t="str">
        <f>INDEX(Matchups!$F$4:$G$279,MATCH(HB32&amp;"_"&amp;HC32,Matchups!$E$4:$E$279,0),1)</f>
        <v>Player19</v>
      </c>
      <c r="HI30" s="76"/>
      <c r="HJ30" s="76"/>
      <c r="HK30" s="265" t="s">
        <v>1882</v>
      </c>
      <c r="HL30" s="265"/>
      <c r="HM30" s="76"/>
      <c r="HN30" s="76"/>
      <c r="HO30" s="171" t="str">
        <f>INDEX(Matchups!$F$4:$G$279,MATCH(HB32&amp;"_"&amp;HC32,Matchups!$E$4:$E$279,0),2)</f>
        <v>Player22</v>
      </c>
      <c r="HP30" s="114"/>
      <c r="HQ30" s="67"/>
      <c r="HR30" s="67"/>
      <c r="HS30" s="67"/>
      <c r="HT30" s="67"/>
      <c r="HU30" s="67"/>
      <c r="HV30" s="114"/>
      <c r="HW30" s="170" t="str">
        <f>INDEX(Matchups!$F$4:$G$279,MATCH(HQ32&amp;"_"&amp;HR32,Matchups!$E$4:$E$279,0),1)</f>
        <v>Player7</v>
      </c>
      <c r="HX30" s="76"/>
      <c r="HY30" s="76"/>
      <c r="HZ30" s="265" t="s">
        <v>1882</v>
      </c>
      <c r="IA30" s="265"/>
      <c r="IB30" s="76"/>
      <c r="IC30" s="76"/>
      <c r="ID30" s="171" t="str">
        <f>INDEX(Matchups!$F$4:$G$279,MATCH(HQ32&amp;"_"&amp;HR32,Matchups!$E$4:$E$279,0),2)</f>
        <v>Player2</v>
      </c>
      <c r="IF30" s="67"/>
      <c r="IG30" s="67"/>
      <c r="IH30" s="67"/>
      <c r="II30" s="67"/>
      <c r="IJ30" s="67"/>
      <c r="IL30" s="170" t="str">
        <f>INDEX(Matchups!$F$4:$G$279,MATCH(IF32&amp;"_"&amp;IG32,Matchups!$E$4:$E$279,0),1)</f>
        <v>Player3</v>
      </c>
      <c r="IM30" s="76"/>
      <c r="IN30" s="76"/>
      <c r="IO30" s="265" t="s">
        <v>1882</v>
      </c>
      <c r="IP30" s="265"/>
      <c r="IQ30" s="76"/>
      <c r="IR30" s="76"/>
      <c r="IS30" s="171" t="str">
        <f>INDEX(Matchups!$F$4:$G$279,MATCH(IF32&amp;"_"&amp;IG32,Matchups!$E$4:$E$279,0),2)</f>
        <v>Player9</v>
      </c>
      <c r="IT30" s="114"/>
      <c r="IU30" s="67"/>
      <c r="IV30" s="67"/>
      <c r="IW30" s="67"/>
      <c r="IX30" s="67"/>
      <c r="IY30" s="67"/>
      <c r="IZ30" s="114"/>
      <c r="JA30" s="170" t="str">
        <f>INDEX(Matchups!$F$4:$G$279,MATCH(IU32&amp;"_"&amp;IV32,Matchups!$E$4:$E$279,0),1)</f>
        <v>Player14</v>
      </c>
      <c r="JB30" s="76"/>
      <c r="JC30" s="76"/>
      <c r="JD30" s="265" t="s">
        <v>1882</v>
      </c>
      <c r="JE30" s="265"/>
      <c r="JF30" s="76"/>
      <c r="JG30" s="76"/>
      <c r="JH30" s="171" t="str">
        <f>INDEX(Matchups!$F$4:$G$279,MATCH(IU32&amp;"_"&amp;IV32,Matchups!$E$4:$E$279,0),2)</f>
        <v>Player11</v>
      </c>
      <c r="JI30" s="114"/>
      <c r="JJ30" s="67"/>
      <c r="JK30" s="67"/>
      <c r="JL30" s="67"/>
      <c r="JM30" s="67"/>
      <c r="JN30" s="67"/>
      <c r="JO30" s="114"/>
      <c r="JP30" s="170" t="str">
        <f>INDEX(Matchups!$F$4:$G$279,MATCH(JJ32&amp;"_"&amp;JK32,Matchups!$E$4:$E$279,0),1)</f>
        <v>Player16</v>
      </c>
      <c r="JQ30" s="76"/>
      <c r="JR30" s="76"/>
      <c r="JS30" s="265" t="s">
        <v>1882</v>
      </c>
      <c r="JT30" s="265"/>
      <c r="JU30" s="76"/>
      <c r="JV30" s="76"/>
      <c r="JW30" s="171" t="str">
        <f>INDEX(Matchups!$F$4:$G$279,MATCH(JJ32&amp;"_"&amp;JK32,Matchups!$E$4:$E$279,0),2)</f>
        <v>Player17</v>
      </c>
      <c r="JX30" s="114"/>
      <c r="JY30" s="67"/>
      <c r="JZ30" s="67"/>
      <c r="KA30" s="67"/>
      <c r="KB30" s="67"/>
      <c r="KC30" s="67"/>
      <c r="KD30" s="114"/>
      <c r="KE30" s="170" t="str">
        <f>INDEX(Matchups!$F$4:$G$279,MATCH(JY32&amp;"_"&amp;JZ32,Matchups!$E$4:$E$279,0),1)</f>
        <v>Player1</v>
      </c>
      <c r="KF30" s="76"/>
      <c r="KG30" s="76"/>
      <c r="KH30" s="265" t="s">
        <v>1882</v>
      </c>
      <c r="KI30" s="265"/>
      <c r="KJ30" s="76"/>
      <c r="KK30" s="76"/>
      <c r="KL30" s="171" t="str">
        <f>INDEX(Matchups!$F$4:$G$279,MATCH(JY32&amp;"_"&amp;JZ32,Matchups!$E$4:$E$279,0),2)</f>
        <v>Player5</v>
      </c>
      <c r="KM30" s="114"/>
      <c r="KN30" s="67"/>
      <c r="KO30" s="67"/>
      <c r="KP30" s="67"/>
      <c r="KQ30" s="67"/>
      <c r="KR30" s="67"/>
      <c r="KS30" s="114"/>
      <c r="KT30" s="170" t="str">
        <f>INDEX(Matchups!$F$4:$G$279,MATCH(KN32&amp;"_"&amp;KO32,Matchups!$E$4:$E$279,0),1)</f>
        <v>Player15</v>
      </c>
      <c r="KU30" s="76"/>
      <c r="KV30" s="76"/>
      <c r="KW30" s="265" t="s">
        <v>1882</v>
      </c>
      <c r="KX30" s="265"/>
      <c r="KY30" s="76"/>
      <c r="KZ30" s="76"/>
      <c r="LA30" s="171" t="str">
        <f>INDEX(Matchups!$F$4:$G$279,MATCH(KN32&amp;"_"&amp;KO32,Matchups!$E$4:$E$279,0),2)</f>
        <v>Player21</v>
      </c>
      <c r="LB30" s="114"/>
      <c r="LC30" s="67"/>
      <c r="LD30" s="67"/>
      <c r="LE30" s="67"/>
      <c r="LF30" s="67"/>
      <c r="LG30" s="67"/>
      <c r="LH30" s="114"/>
      <c r="LI30" s="170" t="str">
        <f>INDEX(Matchups!$F$4:$G$279,MATCH(LC32&amp;"_"&amp;LD32,Matchups!$E$4:$E$279,0),1)</f>
        <v>Player15</v>
      </c>
      <c r="LJ30" s="76"/>
      <c r="LK30" s="76"/>
      <c r="LL30" s="265" t="s">
        <v>1882</v>
      </c>
      <c r="LM30" s="265"/>
      <c r="LN30" s="76"/>
      <c r="LO30" s="76"/>
      <c r="LP30" s="171" t="str">
        <f>INDEX(Matchups!$F$4:$G$279,MATCH(LC32&amp;"_"&amp;LD32,Matchups!$E$4:$E$279,0),2)</f>
        <v>Player2</v>
      </c>
      <c r="LQ30" s="114"/>
      <c r="LR30" s="67"/>
      <c r="LS30" s="67"/>
      <c r="LT30" s="67"/>
      <c r="LU30" s="67"/>
      <c r="LV30" s="67"/>
      <c r="LW30" s="114"/>
      <c r="LX30" s="170" t="str">
        <f>INDEX(Matchups!$F$4:$G$279,MATCH(LR32&amp;"_"&amp;LS32,Matchups!$E$4:$E$279,0),1)</f>
        <v>Player8</v>
      </c>
      <c r="LY30" s="76"/>
      <c r="LZ30" s="76"/>
      <c r="MA30" s="265" t="s">
        <v>1882</v>
      </c>
      <c r="MB30" s="265"/>
      <c r="MC30" s="76"/>
      <c r="MD30" s="76"/>
      <c r="ME30" s="171" t="str">
        <f>INDEX(Matchups!$F$4:$G$279,MATCH(LR32&amp;"_"&amp;LS32,Matchups!$E$4:$E$279,0),2)</f>
        <v>Player23</v>
      </c>
      <c r="MF30" s="114"/>
      <c r="MG30" s="67"/>
      <c r="MH30" s="67"/>
      <c r="MI30" s="67"/>
      <c r="MJ30" s="67"/>
      <c r="MK30" s="67"/>
      <c r="ML30" s="114"/>
      <c r="MM30" s="170" t="str">
        <f>INDEX(Matchups!$F$4:$G$279,MATCH(MG32&amp;"_"&amp;MH32,Matchups!$E$4:$E$279,0),1)</f>
        <v>Player21</v>
      </c>
      <c r="MN30" s="76"/>
      <c r="MO30" s="76"/>
      <c r="MP30" s="265" t="s">
        <v>1882</v>
      </c>
      <c r="MQ30" s="265"/>
      <c r="MR30" s="76"/>
      <c r="MS30" s="76"/>
      <c r="MT30" s="171" t="str">
        <f>INDEX(Matchups!$F$4:$G$279,MATCH(MG32&amp;"_"&amp;MH32,Matchups!$E$4:$E$279,0),2)</f>
        <v>Player24</v>
      </c>
    </row>
    <row r="31" spans="2:358" s="105" customFormat="1" ht="17">
      <c r="B31" s="184">
        <f t="shared" si="74"/>
        <v>44578</v>
      </c>
      <c r="C31" s="183">
        <f t="shared" si="75"/>
        <v>3</v>
      </c>
      <c r="D31" s="183">
        <f t="shared" si="76"/>
        <v>4</v>
      </c>
      <c r="E31" s="183" t="str">
        <f t="shared" si="0"/>
        <v>3_4</v>
      </c>
      <c r="F31" s="174" t="str">
        <f t="shared" si="1"/>
        <v>Player14</v>
      </c>
      <c r="G31" s="174" t="str">
        <f t="shared" si="2"/>
        <v>Player24</v>
      </c>
      <c r="H31" s="173"/>
      <c r="I31" s="174" t="str">
        <f>J31&amp;"_"&amp;COUNTIF(J$4:J31,J31)</f>
        <v>3_2</v>
      </c>
      <c r="J31" s="185">
        <v>3</v>
      </c>
      <c r="K31" s="185" t="s">
        <v>2674</v>
      </c>
      <c r="L31" s="186" t="s">
        <v>1027</v>
      </c>
      <c r="M31" s="185" t="s">
        <v>2664</v>
      </c>
      <c r="N31" s="114"/>
      <c r="O31" s="69" t="s">
        <v>1874</v>
      </c>
      <c r="P31" s="69" t="s">
        <v>1824</v>
      </c>
      <c r="Q31" s="69" t="s">
        <v>829</v>
      </c>
      <c r="R31" s="69" t="s">
        <v>1879</v>
      </c>
      <c r="S31" s="69" t="s">
        <v>1880</v>
      </c>
      <c r="U31" s="159" t="s">
        <v>1016</v>
      </c>
      <c r="V31" s="78" t="s">
        <v>1885</v>
      </c>
      <c r="W31" s="78" t="s">
        <v>1884</v>
      </c>
      <c r="X31" s="78" t="s">
        <v>1862</v>
      </c>
      <c r="Y31" s="78" t="s">
        <v>1862</v>
      </c>
      <c r="Z31" s="78" t="s">
        <v>1884</v>
      </c>
      <c r="AA31" s="78" t="s">
        <v>1885</v>
      </c>
      <c r="AB31" s="101" t="s">
        <v>1016</v>
      </c>
      <c r="AD31" s="69" t="s">
        <v>1874</v>
      </c>
      <c r="AE31" s="69" t="s">
        <v>1824</v>
      </c>
      <c r="AF31" s="69" t="s">
        <v>829</v>
      </c>
      <c r="AG31" s="69" t="s">
        <v>1879</v>
      </c>
      <c r="AH31" s="69" t="s">
        <v>1880</v>
      </c>
      <c r="AJ31" s="159" t="s">
        <v>1016</v>
      </c>
      <c r="AK31" s="78" t="s">
        <v>1885</v>
      </c>
      <c r="AL31" s="78" t="s">
        <v>1884</v>
      </c>
      <c r="AM31" s="78" t="s">
        <v>1862</v>
      </c>
      <c r="AN31" s="78" t="s">
        <v>1862</v>
      </c>
      <c r="AO31" s="78" t="s">
        <v>1884</v>
      </c>
      <c r="AP31" s="78" t="s">
        <v>1885</v>
      </c>
      <c r="AQ31" s="101" t="s">
        <v>1016</v>
      </c>
      <c r="AS31" s="69" t="s">
        <v>1874</v>
      </c>
      <c r="AT31" s="69" t="s">
        <v>1824</v>
      </c>
      <c r="AU31" s="69" t="s">
        <v>829</v>
      </c>
      <c r="AV31" s="69" t="s">
        <v>1879</v>
      </c>
      <c r="AW31" s="69" t="s">
        <v>1880</v>
      </c>
      <c r="AY31" s="159" t="s">
        <v>1016</v>
      </c>
      <c r="AZ31" s="78" t="s">
        <v>1885</v>
      </c>
      <c r="BA31" s="78" t="s">
        <v>1884</v>
      </c>
      <c r="BB31" s="78" t="s">
        <v>1862</v>
      </c>
      <c r="BC31" s="78" t="s">
        <v>1862</v>
      </c>
      <c r="BD31" s="78" t="s">
        <v>1884</v>
      </c>
      <c r="BE31" s="78" t="s">
        <v>1885</v>
      </c>
      <c r="BF31" s="101" t="s">
        <v>1016</v>
      </c>
      <c r="BH31" s="69" t="s">
        <v>1874</v>
      </c>
      <c r="BI31" s="69" t="s">
        <v>1824</v>
      </c>
      <c r="BJ31" s="69" t="s">
        <v>829</v>
      </c>
      <c r="BK31" s="69" t="s">
        <v>1879</v>
      </c>
      <c r="BL31" s="69" t="s">
        <v>1880</v>
      </c>
      <c r="BN31" s="159" t="s">
        <v>1016</v>
      </c>
      <c r="BO31" s="78" t="s">
        <v>1885</v>
      </c>
      <c r="BP31" s="78" t="s">
        <v>1884</v>
      </c>
      <c r="BQ31" s="78" t="s">
        <v>1862</v>
      </c>
      <c r="BR31" s="78" t="s">
        <v>1862</v>
      </c>
      <c r="BS31" s="78" t="s">
        <v>1884</v>
      </c>
      <c r="BT31" s="78" t="s">
        <v>1885</v>
      </c>
      <c r="BU31" s="101" t="s">
        <v>1016</v>
      </c>
      <c r="BV31" s="114"/>
      <c r="BW31" s="69" t="s">
        <v>1874</v>
      </c>
      <c r="BX31" s="69" t="s">
        <v>1824</v>
      </c>
      <c r="BY31" s="69" t="s">
        <v>829</v>
      </c>
      <c r="BZ31" s="69" t="s">
        <v>1879</v>
      </c>
      <c r="CA31" s="69" t="s">
        <v>1880</v>
      </c>
      <c r="CB31" s="114"/>
      <c r="CC31" s="159" t="s">
        <v>1016</v>
      </c>
      <c r="CD31" s="78" t="s">
        <v>1885</v>
      </c>
      <c r="CE31" s="78" t="s">
        <v>1884</v>
      </c>
      <c r="CF31" s="78" t="s">
        <v>1862</v>
      </c>
      <c r="CG31" s="78" t="s">
        <v>1862</v>
      </c>
      <c r="CH31" s="78" t="s">
        <v>1884</v>
      </c>
      <c r="CI31" s="78" t="s">
        <v>1885</v>
      </c>
      <c r="CJ31" s="101" t="s">
        <v>1016</v>
      </c>
      <c r="CK31" s="114"/>
      <c r="CL31" s="69" t="s">
        <v>1874</v>
      </c>
      <c r="CM31" s="69" t="s">
        <v>1824</v>
      </c>
      <c r="CN31" s="69" t="s">
        <v>829</v>
      </c>
      <c r="CO31" s="69" t="s">
        <v>1879</v>
      </c>
      <c r="CP31" s="69" t="s">
        <v>1880</v>
      </c>
      <c r="CQ31" s="114"/>
      <c r="CR31" s="159" t="s">
        <v>1016</v>
      </c>
      <c r="CS31" s="78" t="s">
        <v>1885</v>
      </c>
      <c r="CT31" s="78" t="s">
        <v>1884</v>
      </c>
      <c r="CU31" s="78" t="s">
        <v>1862</v>
      </c>
      <c r="CV31" s="78" t="s">
        <v>1862</v>
      </c>
      <c r="CW31" s="78" t="s">
        <v>1884</v>
      </c>
      <c r="CX31" s="78" t="s">
        <v>1885</v>
      </c>
      <c r="CY31" s="101" t="s">
        <v>1016</v>
      </c>
      <c r="DA31" s="69" t="s">
        <v>1874</v>
      </c>
      <c r="DB31" s="69" t="s">
        <v>1824</v>
      </c>
      <c r="DC31" s="69" t="s">
        <v>829</v>
      </c>
      <c r="DD31" s="69" t="s">
        <v>1879</v>
      </c>
      <c r="DE31" s="69" t="s">
        <v>1880</v>
      </c>
      <c r="DG31" s="159" t="s">
        <v>1016</v>
      </c>
      <c r="DH31" s="78" t="s">
        <v>1885</v>
      </c>
      <c r="DI31" s="78" t="s">
        <v>1884</v>
      </c>
      <c r="DJ31" s="78" t="s">
        <v>1862</v>
      </c>
      <c r="DK31" s="78" t="s">
        <v>1862</v>
      </c>
      <c r="DL31" s="78" t="s">
        <v>1884</v>
      </c>
      <c r="DM31" s="78" t="s">
        <v>1885</v>
      </c>
      <c r="DN31" s="101" t="s">
        <v>1016</v>
      </c>
      <c r="DO31" s="114"/>
      <c r="DP31" s="69" t="s">
        <v>1874</v>
      </c>
      <c r="DQ31" s="69" t="s">
        <v>1824</v>
      </c>
      <c r="DR31" s="69" t="s">
        <v>829</v>
      </c>
      <c r="DS31" s="69" t="s">
        <v>1879</v>
      </c>
      <c r="DT31" s="69" t="s">
        <v>1880</v>
      </c>
      <c r="DU31" s="114"/>
      <c r="DV31" s="159" t="s">
        <v>1016</v>
      </c>
      <c r="DW31" s="78" t="s">
        <v>1885</v>
      </c>
      <c r="DX31" s="78" t="s">
        <v>1884</v>
      </c>
      <c r="DY31" s="78" t="s">
        <v>1862</v>
      </c>
      <c r="DZ31" s="78" t="s">
        <v>1862</v>
      </c>
      <c r="EA31" s="78" t="s">
        <v>1884</v>
      </c>
      <c r="EB31" s="78" t="s">
        <v>1885</v>
      </c>
      <c r="EC31" s="101" t="s">
        <v>1016</v>
      </c>
      <c r="ED31" s="114"/>
      <c r="EE31" s="69" t="s">
        <v>1874</v>
      </c>
      <c r="EF31" s="69" t="s">
        <v>1824</v>
      </c>
      <c r="EG31" s="69" t="s">
        <v>829</v>
      </c>
      <c r="EH31" s="69" t="s">
        <v>1879</v>
      </c>
      <c r="EI31" s="69" t="s">
        <v>1880</v>
      </c>
      <c r="EJ31" s="114"/>
      <c r="EK31" s="159" t="s">
        <v>1016</v>
      </c>
      <c r="EL31" s="78" t="s">
        <v>1885</v>
      </c>
      <c r="EM31" s="78" t="s">
        <v>1884</v>
      </c>
      <c r="EN31" s="78" t="s">
        <v>1862</v>
      </c>
      <c r="EO31" s="78" t="s">
        <v>1862</v>
      </c>
      <c r="EP31" s="78" t="s">
        <v>1884</v>
      </c>
      <c r="EQ31" s="78" t="s">
        <v>1885</v>
      </c>
      <c r="ER31" s="101" t="s">
        <v>1016</v>
      </c>
      <c r="ET31" s="69" t="s">
        <v>1874</v>
      </c>
      <c r="EU31" s="69" t="s">
        <v>1824</v>
      </c>
      <c r="EV31" s="69" t="s">
        <v>829</v>
      </c>
      <c r="EW31" s="69" t="s">
        <v>1879</v>
      </c>
      <c r="EX31" s="69" t="s">
        <v>1880</v>
      </c>
      <c r="EZ31" s="159" t="s">
        <v>1016</v>
      </c>
      <c r="FA31" s="78" t="s">
        <v>1885</v>
      </c>
      <c r="FB31" s="78" t="s">
        <v>1884</v>
      </c>
      <c r="FC31" s="78" t="s">
        <v>1862</v>
      </c>
      <c r="FD31" s="78" t="s">
        <v>1862</v>
      </c>
      <c r="FE31" s="78" t="s">
        <v>1884</v>
      </c>
      <c r="FF31" s="78" t="s">
        <v>1885</v>
      </c>
      <c r="FG31" s="101" t="s">
        <v>1016</v>
      </c>
      <c r="FH31" s="114"/>
      <c r="FI31" s="69" t="s">
        <v>1874</v>
      </c>
      <c r="FJ31" s="69" t="s">
        <v>1824</v>
      </c>
      <c r="FK31" s="69" t="s">
        <v>829</v>
      </c>
      <c r="FL31" s="69" t="s">
        <v>1879</v>
      </c>
      <c r="FM31" s="69" t="s">
        <v>1880</v>
      </c>
      <c r="FN31" s="114"/>
      <c r="FO31" s="159" t="s">
        <v>1016</v>
      </c>
      <c r="FP31" s="78" t="s">
        <v>1885</v>
      </c>
      <c r="FQ31" s="78" t="s">
        <v>1884</v>
      </c>
      <c r="FR31" s="78" t="s">
        <v>1862</v>
      </c>
      <c r="FS31" s="78" t="s">
        <v>1862</v>
      </c>
      <c r="FT31" s="78" t="s">
        <v>1884</v>
      </c>
      <c r="FU31" s="78" t="s">
        <v>1885</v>
      </c>
      <c r="FV31" s="101" t="s">
        <v>1016</v>
      </c>
      <c r="FW31" s="114"/>
      <c r="FX31" s="69" t="s">
        <v>1874</v>
      </c>
      <c r="FY31" s="69" t="s">
        <v>1824</v>
      </c>
      <c r="FZ31" s="69" t="s">
        <v>829</v>
      </c>
      <c r="GA31" s="69" t="s">
        <v>1879</v>
      </c>
      <c r="GB31" s="69" t="s">
        <v>1880</v>
      </c>
      <c r="GC31" s="114"/>
      <c r="GD31" s="159" t="s">
        <v>1016</v>
      </c>
      <c r="GE31" s="78" t="s">
        <v>1885</v>
      </c>
      <c r="GF31" s="78" t="s">
        <v>1884</v>
      </c>
      <c r="GG31" s="78" t="s">
        <v>1862</v>
      </c>
      <c r="GH31" s="78" t="s">
        <v>1862</v>
      </c>
      <c r="GI31" s="78" t="s">
        <v>1884</v>
      </c>
      <c r="GJ31" s="78" t="s">
        <v>1885</v>
      </c>
      <c r="GK31" s="101" t="s">
        <v>1016</v>
      </c>
      <c r="GM31" s="69" t="s">
        <v>1874</v>
      </c>
      <c r="GN31" s="69" t="s">
        <v>1824</v>
      </c>
      <c r="GO31" s="69" t="s">
        <v>829</v>
      </c>
      <c r="GP31" s="69" t="s">
        <v>1879</v>
      </c>
      <c r="GQ31" s="69" t="s">
        <v>1880</v>
      </c>
      <c r="GS31" s="159" t="s">
        <v>1016</v>
      </c>
      <c r="GT31" s="78" t="s">
        <v>1885</v>
      </c>
      <c r="GU31" s="78" t="s">
        <v>1884</v>
      </c>
      <c r="GV31" s="78" t="s">
        <v>1862</v>
      </c>
      <c r="GW31" s="78" t="s">
        <v>1862</v>
      </c>
      <c r="GX31" s="78" t="s">
        <v>1884</v>
      </c>
      <c r="GY31" s="78" t="s">
        <v>1885</v>
      </c>
      <c r="GZ31" s="101" t="s">
        <v>1016</v>
      </c>
      <c r="HA31" s="114"/>
      <c r="HB31" s="69" t="s">
        <v>1874</v>
      </c>
      <c r="HC31" s="69" t="s">
        <v>1824</v>
      </c>
      <c r="HD31" s="69" t="s">
        <v>829</v>
      </c>
      <c r="HE31" s="69" t="s">
        <v>1879</v>
      </c>
      <c r="HF31" s="69" t="s">
        <v>1880</v>
      </c>
      <c r="HG31" s="114"/>
      <c r="HH31" s="159" t="s">
        <v>1016</v>
      </c>
      <c r="HI31" s="78" t="s">
        <v>1885</v>
      </c>
      <c r="HJ31" s="78" t="s">
        <v>1884</v>
      </c>
      <c r="HK31" s="78" t="s">
        <v>1862</v>
      </c>
      <c r="HL31" s="78" t="s">
        <v>1862</v>
      </c>
      <c r="HM31" s="78" t="s">
        <v>1884</v>
      </c>
      <c r="HN31" s="78" t="s">
        <v>1885</v>
      </c>
      <c r="HO31" s="101" t="s">
        <v>1016</v>
      </c>
      <c r="HP31" s="114"/>
      <c r="HQ31" s="69" t="s">
        <v>1874</v>
      </c>
      <c r="HR31" s="69" t="s">
        <v>1824</v>
      </c>
      <c r="HS31" s="69" t="s">
        <v>829</v>
      </c>
      <c r="HT31" s="69" t="s">
        <v>1879</v>
      </c>
      <c r="HU31" s="69" t="s">
        <v>1880</v>
      </c>
      <c r="HV31" s="114"/>
      <c r="HW31" s="159" t="s">
        <v>1016</v>
      </c>
      <c r="HX31" s="78" t="s">
        <v>1885</v>
      </c>
      <c r="HY31" s="78" t="s">
        <v>1884</v>
      </c>
      <c r="HZ31" s="78" t="s">
        <v>1862</v>
      </c>
      <c r="IA31" s="78" t="s">
        <v>1862</v>
      </c>
      <c r="IB31" s="78" t="s">
        <v>1884</v>
      </c>
      <c r="IC31" s="78" t="s">
        <v>1885</v>
      </c>
      <c r="ID31" s="101" t="s">
        <v>1016</v>
      </c>
      <c r="IF31" s="69" t="s">
        <v>1874</v>
      </c>
      <c r="IG31" s="69" t="s">
        <v>1824</v>
      </c>
      <c r="IH31" s="69" t="s">
        <v>829</v>
      </c>
      <c r="II31" s="69" t="s">
        <v>1879</v>
      </c>
      <c r="IJ31" s="69" t="s">
        <v>1880</v>
      </c>
      <c r="IL31" s="159" t="s">
        <v>1016</v>
      </c>
      <c r="IM31" s="78" t="s">
        <v>1885</v>
      </c>
      <c r="IN31" s="78" t="s">
        <v>1884</v>
      </c>
      <c r="IO31" s="78" t="s">
        <v>1862</v>
      </c>
      <c r="IP31" s="78" t="s">
        <v>1862</v>
      </c>
      <c r="IQ31" s="78" t="s">
        <v>1884</v>
      </c>
      <c r="IR31" s="78" t="s">
        <v>1885</v>
      </c>
      <c r="IS31" s="101" t="s">
        <v>1016</v>
      </c>
      <c r="IT31" s="114"/>
      <c r="IU31" s="69" t="s">
        <v>1874</v>
      </c>
      <c r="IV31" s="69" t="s">
        <v>1824</v>
      </c>
      <c r="IW31" s="69" t="s">
        <v>829</v>
      </c>
      <c r="IX31" s="69" t="s">
        <v>1879</v>
      </c>
      <c r="IY31" s="69" t="s">
        <v>1880</v>
      </c>
      <c r="IZ31" s="114"/>
      <c r="JA31" s="159" t="s">
        <v>1016</v>
      </c>
      <c r="JB31" s="78" t="s">
        <v>1885</v>
      </c>
      <c r="JC31" s="78" t="s">
        <v>1884</v>
      </c>
      <c r="JD31" s="78" t="s">
        <v>1862</v>
      </c>
      <c r="JE31" s="78" t="s">
        <v>1862</v>
      </c>
      <c r="JF31" s="78" t="s">
        <v>1884</v>
      </c>
      <c r="JG31" s="78" t="s">
        <v>1885</v>
      </c>
      <c r="JH31" s="101" t="s">
        <v>1016</v>
      </c>
      <c r="JI31" s="114"/>
      <c r="JJ31" s="69" t="s">
        <v>1874</v>
      </c>
      <c r="JK31" s="69" t="s">
        <v>1824</v>
      </c>
      <c r="JL31" s="69" t="s">
        <v>829</v>
      </c>
      <c r="JM31" s="69" t="s">
        <v>1879</v>
      </c>
      <c r="JN31" s="69" t="s">
        <v>1880</v>
      </c>
      <c r="JO31" s="114"/>
      <c r="JP31" s="159" t="s">
        <v>1016</v>
      </c>
      <c r="JQ31" s="78" t="s">
        <v>1885</v>
      </c>
      <c r="JR31" s="78" t="s">
        <v>1884</v>
      </c>
      <c r="JS31" s="78" t="s">
        <v>1862</v>
      </c>
      <c r="JT31" s="78" t="s">
        <v>1862</v>
      </c>
      <c r="JU31" s="78" t="s">
        <v>1884</v>
      </c>
      <c r="JV31" s="78" t="s">
        <v>1885</v>
      </c>
      <c r="JW31" s="101" t="s">
        <v>1016</v>
      </c>
      <c r="JX31" s="114"/>
      <c r="JY31" s="69" t="s">
        <v>1874</v>
      </c>
      <c r="JZ31" s="69" t="s">
        <v>1824</v>
      </c>
      <c r="KA31" s="69" t="s">
        <v>829</v>
      </c>
      <c r="KB31" s="69" t="s">
        <v>1879</v>
      </c>
      <c r="KC31" s="69" t="s">
        <v>1880</v>
      </c>
      <c r="KD31" s="114"/>
      <c r="KE31" s="159" t="s">
        <v>1016</v>
      </c>
      <c r="KF31" s="78" t="s">
        <v>1885</v>
      </c>
      <c r="KG31" s="78" t="s">
        <v>1884</v>
      </c>
      <c r="KH31" s="78" t="s">
        <v>1862</v>
      </c>
      <c r="KI31" s="78" t="s">
        <v>1862</v>
      </c>
      <c r="KJ31" s="78" t="s">
        <v>1884</v>
      </c>
      <c r="KK31" s="78" t="s">
        <v>1885</v>
      </c>
      <c r="KL31" s="101" t="s">
        <v>1016</v>
      </c>
      <c r="KM31" s="114"/>
      <c r="KN31" s="69" t="s">
        <v>1874</v>
      </c>
      <c r="KO31" s="69" t="s">
        <v>1824</v>
      </c>
      <c r="KP31" s="69" t="s">
        <v>829</v>
      </c>
      <c r="KQ31" s="69" t="s">
        <v>1879</v>
      </c>
      <c r="KR31" s="69" t="s">
        <v>1880</v>
      </c>
      <c r="KS31" s="114"/>
      <c r="KT31" s="159" t="s">
        <v>1016</v>
      </c>
      <c r="KU31" s="78" t="s">
        <v>1885</v>
      </c>
      <c r="KV31" s="78" t="s">
        <v>1884</v>
      </c>
      <c r="KW31" s="78" t="s">
        <v>1862</v>
      </c>
      <c r="KX31" s="78" t="s">
        <v>1862</v>
      </c>
      <c r="KY31" s="78" t="s">
        <v>1884</v>
      </c>
      <c r="KZ31" s="78" t="s">
        <v>1885</v>
      </c>
      <c r="LA31" s="101" t="s">
        <v>1016</v>
      </c>
      <c r="LB31" s="114"/>
      <c r="LC31" s="69" t="s">
        <v>1874</v>
      </c>
      <c r="LD31" s="69" t="s">
        <v>1824</v>
      </c>
      <c r="LE31" s="69" t="s">
        <v>829</v>
      </c>
      <c r="LF31" s="69" t="s">
        <v>1879</v>
      </c>
      <c r="LG31" s="69" t="s">
        <v>1880</v>
      </c>
      <c r="LH31" s="114"/>
      <c r="LI31" s="159" t="s">
        <v>1016</v>
      </c>
      <c r="LJ31" s="78" t="s">
        <v>1885</v>
      </c>
      <c r="LK31" s="78" t="s">
        <v>1884</v>
      </c>
      <c r="LL31" s="78" t="s">
        <v>1862</v>
      </c>
      <c r="LM31" s="78" t="s">
        <v>1862</v>
      </c>
      <c r="LN31" s="78" t="s">
        <v>1884</v>
      </c>
      <c r="LO31" s="78" t="s">
        <v>1885</v>
      </c>
      <c r="LP31" s="101" t="s">
        <v>1016</v>
      </c>
      <c r="LQ31" s="114"/>
      <c r="LR31" s="69" t="s">
        <v>1874</v>
      </c>
      <c r="LS31" s="69" t="s">
        <v>1824</v>
      </c>
      <c r="LT31" s="69" t="s">
        <v>829</v>
      </c>
      <c r="LU31" s="69" t="s">
        <v>1879</v>
      </c>
      <c r="LV31" s="69" t="s">
        <v>1880</v>
      </c>
      <c r="LW31" s="114"/>
      <c r="LX31" s="159" t="s">
        <v>1016</v>
      </c>
      <c r="LY31" s="78" t="s">
        <v>1885</v>
      </c>
      <c r="LZ31" s="78" t="s">
        <v>1884</v>
      </c>
      <c r="MA31" s="78" t="s">
        <v>1862</v>
      </c>
      <c r="MB31" s="78" t="s">
        <v>1862</v>
      </c>
      <c r="MC31" s="78" t="s">
        <v>1884</v>
      </c>
      <c r="MD31" s="78" t="s">
        <v>1885</v>
      </c>
      <c r="ME31" s="101" t="s">
        <v>1016</v>
      </c>
      <c r="MF31" s="114"/>
      <c r="MG31" s="69" t="s">
        <v>1874</v>
      </c>
      <c r="MH31" s="69" t="s">
        <v>1824</v>
      </c>
      <c r="MI31" s="69" t="s">
        <v>829</v>
      </c>
      <c r="MJ31" s="69" t="s">
        <v>1879</v>
      </c>
      <c r="MK31" s="69" t="s">
        <v>1880</v>
      </c>
      <c r="ML31" s="114"/>
      <c r="MM31" s="159" t="s">
        <v>1016</v>
      </c>
      <c r="MN31" s="78" t="s">
        <v>1885</v>
      </c>
      <c r="MO31" s="78" t="s">
        <v>1884</v>
      </c>
      <c r="MP31" s="78" t="s">
        <v>1862</v>
      </c>
      <c r="MQ31" s="78" t="s">
        <v>1862</v>
      </c>
      <c r="MR31" s="78" t="s">
        <v>1884</v>
      </c>
      <c r="MS31" s="78" t="s">
        <v>1885</v>
      </c>
      <c r="MT31" s="101" t="s">
        <v>1016</v>
      </c>
    </row>
    <row r="32" spans="2:358" s="105" customFormat="1" ht="17">
      <c r="B32" s="184">
        <f t="shared" si="74"/>
        <v>44578</v>
      </c>
      <c r="C32" s="183">
        <f t="shared" si="75"/>
        <v>3</v>
      </c>
      <c r="D32" s="183">
        <f t="shared" si="76"/>
        <v>5</v>
      </c>
      <c r="E32" s="183" t="str">
        <f t="shared" si="0"/>
        <v>3_5</v>
      </c>
      <c r="F32" s="174" t="str">
        <f t="shared" si="1"/>
        <v>Player19</v>
      </c>
      <c r="G32" s="174" t="str">
        <f t="shared" si="2"/>
        <v>Player20</v>
      </c>
      <c r="H32" s="173"/>
      <c r="I32" s="174" t="str">
        <f>J32&amp;"_"&amp;COUNTIF(J$4:J32,J32)</f>
        <v>3_3</v>
      </c>
      <c r="J32" s="185">
        <v>3</v>
      </c>
      <c r="K32" s="185" t="s">
        <v>2662</v>
      </c>
      <c r="L32" s="186" t="s">
        <v>1027</v>
      </c>
      <c r="M32" s="185" t="s">
        <v>2659</v>
      </c>
      <c r="N32" s="114"/>
      <c r="O32" s="106">
        <f t="shared" ref="O32:O38" si="193">O20</f>
        <v>1</v>
      </c>
      <c r="P32" s="106">
        <f t="shared" ref="P32:P38" si="194">P20+1</f>
        <v>3</v>
      </c>
      <c r="Q32" s="106">
        <v>1</v>
      </c>
      <c r="R32" s="107" t="str">
        <f>INDEX(Matchups!$F$4:$G$279,MATCH(O32&amp;"_"&amp;P32,Matchups!$E$4:$E$279,0),1)</f>
        <v>Player17</v>
      </c>
      <c r="S32" s="107" t="str">
        <f>INDEX(Matchups!$F$4:$G$279,MATCH(O32&amp;"_"&amp;P32,Matchups!$E$4:$E$279,0),2)</f>
        <v>Player14</v>
      </c>
      <c r="U32" s="160" t="str">
        <f>INDEX(Draft!$AZ$3:$AZ$170,MATCH(R32&amp;Q32,Draft!$BA$3:$BA$170,0),1)</f>
        <v>Ethereum</v>
      </c>
      <c r="V32" s="161">
        <f>INDEX(Upload_Download!$I$4:$I$1004,MATCH(U32&amp;V$3,Upload_Download!$O$4:$O$1004,0),1)</f>
        <v>3057.47607421875</v>
      </c>
      <c r="W32" s="161">
        <f>INDEX(Upload_Download!$I$4:$I$1004,MATCH(U32&amp;W$3,Upload_Download!$O$4:$O$1004,0),1)</f>
        <v>2883.46337890625</v>
      </c>
      <c r="X32" s="162">
        <f>100*(W32/V32-1)</f>
        <v>-5.6913837128542033</v>
      </c>
      <c r="Y32" s="162">
        <f>100*(Z32/AA32-1)</f>
        <v>-8.2585581830607602E-3</v>
      </c>
      <c r="Z32" s="161">
        <f>INDEX(Upload_Download!$I$4:$I$1004,MATCH(AB32&amp;Z$3,Upload_Download!$O$4:$O$1004,0),1)</f>
        <v>121.0100021362305</v>
      </c>
      <c r="AA32" s="161">
        <f>INDEX(Upload_Download!$I$4:$I$1004,MATCH(AB32&amp;AA$3,Upload_Download!$O$4:$O$1004,0),1)</f>
        <v>121.01999664306641</v>
      </c>
      <c r="AB32" s="163" t="str">
        <f>INDEX(Draft!$AZ$3:$AZ$170,MATCH(S32&amp;Q32,Draft!$BA$3:$BA$170,0),1)</f>
        <v>Taiwanese Semiconductor</v>
      </c>
      <c r="AD32" s="106">
        <f t="shared" ref="AD32:AD38" si="195">AD20</f>
        <v>2</v>
      </c>
      <c r="AE32" s="106">
        <f t="shared" ref="AE32:AE38" si="196">AE20+1</f>
        <v>3</v>
      </c>
      <c r="AF32" s="106">
        <v>1</v>
      </c>
      <c r="AG32" s="107" t="str">
        <f>INDEX(Matchups!$F$4:$G$279,MATCH(AD32&amp;"_"&amp;AE32,Matchups!$E$4:$E$279,0),1)</f>
        <v>Player11</v>
      </c>
      <c r="AH32" s="107" t="str">
        <f>INDEX(Matchups!$F$4:$G$279,MATCH(AD32&amp;"_"&amp;AE32,Matchups!$E$4:$E$279,0),2)</f>
        <v>Player13</v>
      </c>
      <c r="AJ32" s="160" t="str">
        <f>INDEX(Draft!$AZ$3:$AZ$170,MATCH(AG32&amp;AF32,Draft!$BA$3:$BA$170,0),1)</f>
        <v>Cardano</v>
      </c>
      <c r="AK32" s="161">
        <f>INDEX(Upload_Download!$I$4:$I$1004,MATCH(AJ32&amp;AK$3,Upload_Download!$O$4:$O$1004,0),1)</f>
        <v>1.045819044113159</v>
      </c>
      <c r="AL32" s="161">
        <f>INDEX(Upload_Download!$I$4:$I$1004,MATCH(AJ32&amp;AL$3,Upload_Download!$O$4:$O$1004,0),1)</f>
        <v>0.93290197849273682</v>
      </c>
      <c r="AM32" s="162">
        <f>100*(AL32/AK32-1)</f>
        <v>-10.796998415359161</v>
      </c>
      <c r="AN32" s="162">
        <f>100*(AO32/AP32-1)</f>
        <v>-2.2080609689837827</v>
      </c>
      <c r="AO32" s="161">
        <f>INDEX(Upload_Download!$I$4:$I$1004,MATCH(AQ32&amp;AO$3,Upload_Download!$O$4:$O$1004,0),1)</f>
        <v>287.92999267578119</v>
      </c>
      <c r="AP32" s="161">
        <f>INDEX(Upload_Download!$I$4:$I$1004,MATCH(AQ32&amp;AP$3,Upload_Download!$O$4:$O$1004,0),1)</f>
        <v>294.43121337890619</v>
      </c>
      <c r="AQ32" s="163" t="str">
        <f>INDEX(Draft!$AZ$3:$AZ$170,MATCH(AH32&amp;AF32,Draft!$BA$3:$BA$170,0),1)</f>
        <v>Microsoft</v>
      </c>
      <c r="AS32" s="106">
        <f t="shared" ref="AS32:AS38" si="197">AS20</f>
        <v>3</v>
      </c>
      <c r="AT32" s="106">
        <f t="shared" ref="AT32:AT38" si="198">AT20+1</f>
        <v>3</v>
      </c>
      <c r="AU32" s="106">
        <v>1</v>
      </c>
      <c r="AV32" s="107" t="str">
        <f>INDEX(Matchups!$F$4:$G$279,MATCH(AS32&amp;"_"&amp;AT32,Matchups!$E$4:$E$279,0),1)</f>
        <v>Player9</v>
      </c>
      <c r="AW32" s="107" t="str">
        <f>INDEX(Matchups!$F$4:$G$279,MATCH(AS32&amp;"_"&amp;AT32,Matchups!$E$4:$E$279,0),2)</f>
        <v>Player6</v>
      </c>
      <c r="AY32" s="160" t="str">
        <f>INDEX(Draft!$AZ$3:$AZ$170,MATCH(AV32&amp;AU32,Draft!$BA$3:$BA$170,0),1)</f>
        <v>Apple</v>
      </c>
      <c r="AZ32" s="161">
        <f>INDEX(Upload_Download!$I$4:$I$1004,MATCH(AY32&amp;AZ$3,Upload_Download!$O$4:$O$1004,0),1)</f>
        <v>167.30000305175781</v>
      </c>
      <c r="BA32" s="161">
        <f>INDEX(Upload_Download!$I$4:$I$1004,MATCH(AY32&amp;BA$3,Upload_Download!$O$4:$O$1004,0),1)</f>
        <v>164.8500061035156</v>
      </c>
      <c r="BB32" s="162">
        <f>100*(BA32/AZ32-1)</f>
        <v>-1.4644332956074479</v>
      </c>
      <c r="BC32" s="162">
        <f>100*(BD32/BE32-1)</f>
        <v>-1.8776160797151387</v>
      </c>
      <c r="BD32" s="161">
        <f>INDEX(Upload_Download!$I$4:$I$1004,MATCH(BF32&amp;BD$3,Upload_Download!$O$4:$O$1004,0),1)</f>
        <v>37709.78515625</v>
      </c>
      <c r="BE32" s="161">
        <f>INDEX(Upload_Download!$I$4:$I$1004,MATCH(BF32&amp;BE$3,Upload_Download!$O$4:$O$1004,0),1)</f>
        <v>38431.37890625</v>
      </c>
      <c r="BF32" s="163" t="str">
        <f>INDEX(Draft!$AZ$3:$AZ$170,MATCH(AW32&amp;AU32,Draft!$BA$3:$BA$170,0),1)</f>
        <v>Bitcoin</v>
      </c>
      <c r="BH32" s="106">
        <f t="shared" ref="BH32:BH38" si="199">BH20</f>
        <v>4</v>
      </c>
      <c r="BI32" s="106">
        <f t="shared" ref="BI32:BI38" si="200">BI20+1</f>
        <v>3</v>
      </c>
      <c r="BJ32" s="106">
        <v>1</v>
      </c>
      <c r="BK32" s="107" t="str">
        <f>INDEX(Matchups!$F$4:$G$279,MATCH(BH32&amp;"_"&amp;BI32,Matchups!$E$4:$E$279,0),1)</f>
        <v>Player2</v>
      </c>
      <c r="BL32" s="107" t="str">
        <f>INDEX(Matchups!$F$4:$G$279,MATCH(BH32&amp;"_"&amp;BI32,Matchups!$E$4:$E$279,0),2)</f>
        <v>Player3</v>
      </c>
      <c r="BN32" s="160" t="str">
        <f>INDEX(Draft!$AZ$3:$AZ$170,MATCH(BK32&amp;BJ32,Draft!$BA$3:$BA$170,0),1)</f>
        <v>Cardano</v>
      </c>
      <c r="BO32" s="161">
        <f>INDEX(Upload_Download!$I$4:$I$1004,MATCH(BN32&amp;BO$3,Upload_Download!$O$4:$O$1004,0),1)</f>
        <v>0.85833501815795898</v>
      </c>
      <c r="BP32" s="161" t="e">
        <f>INDEX(Upload_Download!$I$4:$I$1004,MATCH(BN32&amp;BP$3,Upload_Download!$O$4:$O$1004,0),1)</f>
        <v>#N/A</v>
      </c>
      <c r="BQ32" s="162" t="e">
        <f>100*(BP32/BO32-1)</f>
        <v>#N/A</v>
      </c>
      <c r="BR32" s="162" t="e">
        <f>100*(BS32/BT32-1)</f>
        <v>#N/A</v>
      </c>
      <c r="BS32" s="161" t="e">
        <f>INDEX(Upload_Download!$I$4:$I$1004,MATCH(BU32&amp;BS$3,Upload_Download!$O$4:$O$1004,0),1)</f>
        <v>#N/A</v>
      </c>
      <c r="BT32" s="161">
        <f>INDEX(Upload_Download!$I$4:$I$1004,MATCH(BU32&amp;BT$3,Upload_Download!$O$4:$O$1004,0),1)</f>
        <v>37709.78515625</v>
      </c>
      <c r="BU32" s="163" t="str">
        <f>INDEX(Draft!$AZ$3:$AZ$170,MATCH(BL32&amp;BJ32,Draft!$BA$3:$BA$170,0),1)</f>
        <v>Bitcoin</v>
      </c>
      <c r="BV32" s="114"/>
      <c r="BW32" s="106">
        <f t="shared" ref="BW32:BW38" si="201">BW20</f>
        <v>5</v>
      </c>
      <c r="BX32" s="106">
        <f t="shared" ref="BX32:BX38" si="202">BX20+1</f>
        <v>3</v>
      </c>
      <c r="BY32" s="106">
        <v>1</v>
      </c>
      <c r="BZ32" s="107" t="str">
        <f>INDEX(Matchups!$F$4:$G$279,MATCH(BW32&amp;"_"&amp;BX32,Matchups!$E$4:$E$279,0),1)</f>
        <v>Player13</v>
      </c>
      <c r="CA32" s="107" t="str">
        <f>INDEX(Matchups!$F$4:$G$279,MATCH(BW32&amp;"_"&amp;BX32,Matchups!$E$4:$E$279,0),2)</f>
        <v>Player7</v>
      </c>
      <c r="CB32" s="114"/>
      <c r="CC32" s="160" t="str">
        <f>INDEX(Draft!$AZ$3:$AZ$170,MATCH(BZ32&amp;BY32,Draft!$BA$3:$BA$170,0),1)</f>
        <v>Microsoft</v>
      </c>
      <c r="CD32" s="161" t="e">
        <f>INDEX(Upload_Download!$I$4:$I$1004,MATCH(CC32&amp;CD$3,Upload_Download!$O$4:$O$1004,0),1)</f>
        <v>#N/A</v>
      </c>
      <c r="CE32" s="161" t="e">
        <f>INDEX(Upload_Download!$I$4:$I$1004,MATCH(CC32&amp;CE$3,Upload_Download!$O$4:$O$1004,0),1)</f>
        <v>#N/A</v>
      </c>
      <c r="CF32" s="162" t="e">
        <f>100*(CE32/CD32-1)</f>
        <v>#N/A</v>
      </c>
      <c r="CG32" s="162" t="e">
        <f>100*(CH32/CI32-1)</f>
        <v>#N/A</v>
      </c>
      <c r="CH32" s="161" t="e">
        <f>INDEX(Upload_Download!$I$4:$I$1004,MATCH(CJ32&amp;CH$3,Upload_Download!$O$4:$O$1004,0),1)</f>
        <v>#N/A</v>
      </c>
      <c r="CI32" s="161" t="e">
        <f>INDEX(Upload_Download!$I$4:$I$1004,MATCH(CJ32&amp;CI$3,Upload_Download!$O$4:$O$1004,0),1)</f>
        <v>#N/A</v>
      </c>
      <c r="CJ32" s="163" t="str">
        <f>INDEX(Draft!$AZ$3:$AZ$170,MATCH(CA32&amp;BY32,Draft!$BA$3:$BA$170,0),1)</f>
        <v>Tesla</v>
      </c>
      <c r="CK32" s="114"/>
      <c r="CL32" s="106">
        <f t="shared" ref="CL32:CL38" si="203">CL20</f>
        <v>6</v>
      </c>
      <c r="CM32" s="106">
        <f t="shared" ref="CM32:CM38" si="204">CM20+1</f>
        <v>3</v>
      </c>
      <c r="CN32" s="106">
        <v>1</v>
      </c>
      <c r="CO32" s="107" t="str">
        <f>INDEX(Matchups!$F$4:$G$279,MATCH(CL32&amp;"_"&amp;CM32,Matchups!$E$4:$E$279,0),1)</f>
        <v>Player5</v>
      </c>
      <c r="CP32" s="107" t="str">
        <f>INDEX(Matchups!$F$4:$G$279,MATCH(CL32&amp;"_"&amp;CM32,Matchups!$E$4:$E$279,0),2)</f>
        <v>Player18</v>
      </c>
      <c r="CQ32" s="114"/>
      <c r="CR32" s="160" t="str">
        <f>INDEX(Draft!$AZ$3:$AZ$170,MATCH(CO32&amp;CN32,Draft!$BA$3:$BA$170,0),1)</f>
        <v>Tesla</v>
      </c>
      <c r="CS32" s="161" t="e">
        <f>INDEX(Upload_Download!$I$4:$I$1004,MATCH(CR32&amp;CS$3,Upload_Download!$O$4:$O$1004,0),1)</f>
        <v>#N/A</v>
      </c>
      <c r="CT32" s="161" t="e">
        <f>INDEX(Upload_Download!$I$4:$I$1004,MATCH(CR32&amp;CT$3,Upload_Download!$O$4:$O$1004,0),1)</f>
        <v>#N/A</v>
      </c>
      <c r="CU32" s="162" t="e">
        <f>100*(CT32/CS32-1)</f>
        <v>#N/A</v>
      </c>
      <c r="CV32" s="162" t="e">
        <f>100*(CW32/CX32-1)</f>
        <v>#N/A</v>
      </c>
      <c r="CW32" s="161" t="e">
        <f>INDEX(Upload_Download!$I$4:$I$1004,MATCH(CY32&amp;CW$3,Upload_Download!$O$4:$O$1004,0),1)</f>
        <v>#N/A</v>
      </c>
      <c r="CX32" s="161" t="e">
        <f>INDEX(Upload_Download!$I$4:$I$1004,MATCH(CY32&amp;CX$3,Upload_Download!$O$4:$O$1004,0),1)</f>
        <v>#N/A</v>
      </c>
      <c r="CY32" s="163" t="str">
        <f>INDEX(Draft!$AZ$3:$AZ$170,MATCH(CP32&amp;CN32,Draft!$BA$3:$BA$170,0),1)</f>
        <v>Amazon</v>
      </c>
      <c r="DA32" s="106">
        <f t="shared" ref="DA32:DA38" si="205">DA20</f>
        <v>7</v>
      </c>
      <c r="DB32" s="106">
        <f t="shared" ref="DB32:DB38" si="206">DB20+1</f>
        <v>3</v>
      </c>
      <c r="DC32" s="106">
        <v>1</v>
      </c>
      <c r="DD32" s="107" t="str">
        <f>INDEX(Matchups!$F$4:$G$279,MATCH(DA32&amp;"_"&amp;DB32,Matchups!$E$4:$E$279,0),1)</f>
        <v>Player12</v>
      </c>
      <c r="DE32" s="107" t="str">
        <f>INDEX(Matchups!$F$4:$G$279,MATCH(DA32&amp;"_"&amp;DB32,Matchups!$E$4:$E$279,0),2)</f>
        <v>Player16</v>
      </c>
      <c r="DG32" s="160" t="str">
        <f>INDEX(Draft!$AZ$3:$AZ$170,MATCH(DD32&amp;DC32,Draft!$BA$3:$BA$170,0),1)</f>
        <v>Tesla</v>
      </c>
      <c r="DH32" s="161" t="e">
        <f>INDEX(Upload_Download!$I$4:$I$1004,MATCH(DG32&amp;DH$3,Upload_Download!$O$4:$O$1004,0),1)</f>
        <v>#N/A</v>
      </c>
      <c r="DI32" s="161" t="e">
        <f>INDEX(Upload_Download!$I$4:$I$1004,MATCH(DG32&amp;DI$3,Upload_Download!$O$4:$O$1004,0),1)</f>
        <v>#N/A</v>
      </c>
      <c r="DJ32" s="162" t="e">
        <f>100*(DI32/DH32-1)</f>
        <v>#N/A</v>
      </c>
      <c r="DK32" s="162" t="e">
        <f>100*(DL32/DM32-1)</f>
        <v>#N/A</v>
      </c>
      <c r="DL32" s="161" t="e">
        <f>INDEX(Upload_Download!$I$4:$I$1004,MATCH(DN32&amp;DL$3,Upload_Download!$O$4:$O$1004,0),1)</f>
        <v>#N/A</v>
      </c>
      <c r="DM32" s="161" t="e">
        <f>INDEX(Upload_Download!$I$4:$I$1004,MATCH(DN32&amp;DM$3,Upload_Download!$O$4:$O$1004,0),1)</f>
        <v>#N/A</v>
      </c>
      <c r="DN32" s="163" t="str">
        <f>INDEX(Draft!$AZ$3:$AZ$170,MATCH(DE32&amp;DC32,Draft!$BA$3:$BA$170,0),1)</f>
        <v>Tesla</v>
      </c>
      <c r="DO32" s="114"/>
      <c r="DP32" s="106">
        <f t="shared" ref="DP32:DP38" si="207">DP20</f>
        <v>8</v>
      </c>
      <c r="DQ32" s="106">
        <f t="shared" ref="DQ32:DQ38" si="208">DQ20+1</f>
        <v>3</v>
      </c>
      <c r="DR32" s="106">
        <v>1</v>
      </c>
      <c r="DS32" s="107" t="str">
        <f>INDEX(Matchups!$F$4:$G$279,MATCH(DP32&amp;"_"&amp;DQ32,Matchups!$E$4:$E$279,0),1)</f>
        <v>Player20</v>
      </c>
      <c r="DT32" s="107" t="str">
        <f>INDEX(Matchups!$F$4:$G$279,MATCH(DP32&amp;"_"&amp;DQ32,Matchups!$E$4:$E$279,0),2)</f>
        <v>Player12</v>
      </c>
      <c r="DU32" s="114"/>
      <c r="DV32" s="160" t="str">
        <f>INDEX(Draft!$AZ$3:$AZ$170,MATCH(DS32&amp;DR32,Draft!$BA$3:$BA$170,0),1)</f>
        <v>Ethereum</v>
      </c>
      <c r="DW32" s="161" t="e">
        <f>INDEX(Upload_Download!$I$4:$I$1004,MATCH(DV32&amp;DW$3,Upload_Download!$O$4:$O$1004,0),1)</f>
        <v>#N/A</v>
      </c>
      <c r="DX32" s="161" t="e">
        <f>INDEX(Upload_Download!$I$4:$I$1004,MATCH(DV32&amp;DX$3,Upload_Download!$O$4:$O$1004,0),1)</f>
        <v>#N/A</v>
      </c>
      <c r="DY32" s="162" t="e">
        <f>100*(DX32/DW32-1)</f>
        <v>#N/A</v>
      </c>
      <c r="DZ32" s="162" t="e">
        <f>100*(EA32/EB32-1)</f>
        <v>#N/A</v>
      </c>
      <c r="EA32" s="161" t="e">
        <f>INDEX(Upload_Download!$I$4:$I$1004,MATCH(EC32&amp;EA$3,Upload_Download!$O$4:$O$1004,0),1)</f>
        <v>#N/A</v>
      </c>
      <c r="EB32" s="161" t="e">
        <f>INDEX(Upload_Download!$I$4:$I$1004,MATCH(EC32&amp;EB$3,Upload_Download!$O$4:$O$1004,0),1)</f>
        <v>#N/A</v>
      </c>
      <c r="EC32" s="163" t="str">
        <f>INDEX(Draft!$AZ$3:$AZ$170,MATCH(DT32&amp;DR32,Draft!$BA$3:$BA$170,0),1)</f>
        <v>Tesla</v>
      </c>
      <c r="ED32" s="114"/>
      <c r="EE32" s="106">
        <f t="shared" ref="EE32:EE38" si="209">EE20</f>
        <v>9</v>
      </c>
      <c r="EF32" s="106">
        <f t="shared" ref="EF32:EF38" si="210">EF20+1</f>
        <v>3</v>
      </c>
      <c r="EG32" s="106">
        <v>1</v>
      </c>
      <c r="EH32" s="107" t="str">
        <f>INDEX(Matchups!$F$4:$G$279,MATCH(EE32&amp;"_"&amp;EF32,Matchups!$E$4:$E$279,0),1)</f>
        <v>Player18</v>
      </c>
      <c r="EI32" s="107" t="str">
        <f>INDEX(Matchups!$F$4:$G$279,MATCH(EE32&amp;"_"&amp;EF32,Matchups!$E$4:$E$279,0),2)</f>
        <v>Player19</v>
      </c>
      <c r="EJ32" s="114"/>
      <c r="EK32" s="160" t="str">
        <f>INDEX(Draft!$AZ$3:$AZ$170,MATCH(EH32&amp;EG32,Draft!$BA$3:$BA$170,0),1)</f>
        <v>Amazon</v>
      </c>
      <c r="EL32" s="161" t="e">
        <f>INDEX(Upload_Download!$I$4:$I$1004,MATCH(EK32&amp;EL$3,Upload_Download!$O$4:$O$1004,0),1)</f>
        <v>#N/A</v>
      </c>
      <c r="EM32" s="161" t="e">
        <f>INDEX(Upload_Download!$I$4:$I$1004,MATCH(EK32&amp;EM$3,Upload_Download!$O$4:$O$1004,0),1)</f>
        <v>#N/A</v>
      </c>
      <c r="EN32" s="162" t="e">
        <f>100*(EM32/EL32-1)</f>
        <v>#N/A</v>
      </c>
      <c r="EO32" s="162" t="e">
        <f>100*(EP32/EQ32-1)</f>
        <v>#N/A</v>
      </c>
      <c r="EP32" s="161" t="e">
        <f>INDEX(Upload_Download!$I$4:$I$1004,MATCH(ER32&amp;EP$3,Upload_Download!$O$4:$O$1004,0),1)</f>
        <v>#N/A</v>
      </c>
      <c r="EQ32" s="161" t="e">
        <f>INDEX(Upload_Download!$I$4:$I$1004,MATCH(ER32&amp;EQ$3,Upload_Download!$O$4:$O$1004,0),1)</f>
        <v>#N/A</v>
      </c>
      <c r="ER32" s="163" t="str">
        <f>INDEX(Draft!$AZ$3:$AZ$170,MATCH(EI32&amp;EG32,Draft!$BA$3:$BA$170,0),1)</f>
        <v>Visa</v>
      </c>
      <c r="ET32" s="106">
        <f t="shared" ref="ET32:ET38" si="211">ET20</f>
        <v>10</v>
      </c>
      <c r="EU32" s="106">
        <f t="shared" ref="EU32:EU38" si="212">EU20+1</f>
        <v>3</v>
      </c>
      <c r="EV32" s="106">
        <v>1</v>
      </c>
      <c r="EW32" s="107" t="str">
        <f>INDEX(Matchups!$F$4:$G$279,MATCH(ET32&amp;"_"&amp;EU32,Matchups!$E$4:$E$279,0),1)</f>
        <v>Player22</v>
      </c>
      <c r="EX32" s="107" t="str">
        <f>INDEX(Matchups!$F$4:$G$279,MATCH(ET32&amp;"_"&amp;EU32,Matchups!$E$4:$E$279,0),2)</f>
        <v>Player20</v>
      </c>
      <c r="EZ32" s="160" t="str">
        <f>INDEX(Draft!$AZ$3:$AZ$170,MATCH(EW32&amp;EV32,Draft!$BA$3:$BA$170,0),1)</f>
        <v>Alphabet Class C</v>
      </c>
      <c r="FA32" s="161" t="e">
        <f>INDEX(Upload_Download!$I$4:$I$1004,MATCH(EZ32&amp;FA$3,Upload_Download!$O$4:$O$1004,0),1)</f>
        <v>#N/A</v>
      </c>
      <c r="FB32" s="161" t="e">
        <f>INDEX(Upload_Download!$I$4:$I$1004,MATCH(EZ32&amp;FB$3,Upload_Download!$O$4:$O$1004,0),1)</f>
        <v>#N/A</v>
      </c>
      <c r="FC32" s="162" t="e">
        <f>100*(FB32/FA32-1)</f>
        <v>#N/A</v>
      </c>
      <c r="FD32" s="162" t="e">
        <f>100*(FE32/FF32-1)</f>
        <v>#N/A</v>
      </c>
      <c r="FE32" s="161" t="e">
        <f>INDEX(Upload_Download!$I$4:$I$1004,MATCH(FG32&amp;FE$3,Upload_Download!$O$4:$O$1004,0),1)</f>
        <v>#N/A</v>
      </c>
      <c r="FF32" s="161" t="e">
        <f>INDEX(Upload_Download!$I$4:$I$1004,MATCH(FG32&amp;FF$3,Upload_Download!$O$4:$O$1004,0),1)</f>
        <v>#N/A</v>
      </c>
      <c r="FG32" s="163" t="str">
        <f>INDEX(Draft!$AZ$3:$AZ$170,MATCH(EX32&amp;EV32,Draft!$BA$3:$BA$170,0),1)</f>
        <v>Ethereum</v>
      </c>
      <c r="FH32" s="114"/>
      <c r="FI32" s="106">
        <f t="shared" ref="FI32:FI38" si="213">FI20</f>
        <v>11</v>
      </c>
      <c r="FJ32" s="106">
        <f t="shared" ref="FJ32:FJ38" si="214">FJ20+1</f>
        <v>3</v>
      </c>
      <c r="FK32" s="106">
        <v>1</v>
      </c>
      <c r="FL32" s="107" t="str">
        <f>INDEX(Matchups!$F$4:$G$279,MATCH(FI32&amp;"_"&amp;FJ32,Matchups!$E$4:$E$279,0),1)</f>
        <v>Player23</v>
      </c>
      <c r="FM32" s="107" t="str">
        <f>INDEX(Matchups!$F$4:$G$279,MATCH(FI32&amp;"_"&amp;FJ32,Matchups!$E$4:$E$279,0),2)</f>
        <v>Player10</v>
      </c>
      <c r="FN32" s="114"/>
      <c r="FO32" s="160" t="str">
        <f>INDEX(Draft!$AZ$3:$AZ$170,MATCH(FL32&amp;FK32,Draft!$BA$3:$BA$170,0),1)</f>
        <v>NVDIA</v>
      </c>
      <c r="FP32" s="161" t="e">
        <f>INDEX(Upload_Download!$I$4:$I$1004,MATCH(FO32&amp;FP$3,Upload_Download!$O$4:$O$1004,0),1)</f>
        <v>#N/A</v>
      </c>
      <c r="FQ32" s="161" t="e">
        <f>INDEX(Upload_Download!$I$4:$I$1004,MATCH(FO32&amp;FQ$3,Upload_Download!$O$4:$O$1004,0),1)</f>
        <v>#N/A</v>
      </c>
      <c r="FR32" s="162" t="e">
        <f>100*(FQ32/FP32-1)</f>
        <v>#N/A</v>
      </c>
      <c r="FS32" s="162" t="e">
        <f>100*(FT32/FU32-1)</f>
        <v>#N/A</v>
      </c>
      <c r="FT32" s="161" t="e">
        <f>INDEX(Upload_Download!$I$4:$I$1004,MATCH(FV32&amp;FT$3,Upload_Download!$O$4:$O$1004,0),1)</f>
        <v>#N/A</v>
      </c>
      <c r="FU32" s="161" t="e">
        <f>INDEX(Upload_Download!$I$4:$I$1004,MATCH(FV32&amp;FU$3,Upload_Download!$O$4:$O$1004,0),1)</f>
        <v>#N/A</v>
      </c>
      <c r="FV32" s="163" t="str">
        <f>INDEX(Draft!$AZ$3:$AZ$170,MATCH(FM32&amp;FK32,Draft!$BA$3:$BA$170,0),1)</f>
        <v>Bitcoin</v>
      </c>
      <c r="FW32" s="114"/>
      <c r="FX32" s="106">
        <f t="shared" ref="FX32:FX38" si="215">FX20</f>
        <v>12</v>
      </c>
      <c r="FY32" s="106">
        <f t="shared" ref="FY32:FY38" si="216">FY20+1</f>
        <v>3</v>
      </c>
      <c r="FZ32" s="106">
        <v>1</v>
      </c>
      <c r="GA32" s="107" t="str">
        <f>INDEX(Matchups!$F$4:$G$279,MATCH(FX32&amp;"_"&amp;FY32,Matchups!$E$4:$E$279,0),1)</f>
        <v>Player24</v>
      </c>
      <c r="GB32" s="107" t="str">
        <f>INDEX(Matchups!$F$4:$G$279,MATCH(FX32&amp;"_"&amp;FY32,Matchups!$E$4:$E$279,0),2)</f>
        <v>Player1</v>
      </c>
      <c r="GC32" s="114"/>
      <c r="GD32" s="160" t="str">
        <f>INDEX(Draft!$AZ$3:$AZ$170,MATCH(GA32&amp;FZ32,Draft!$BA$3:$BA$170,0),1)</f>
        <v>Bitcoin</v>
      </c>
      <c r="GE32" s="161" t="e">
        <f>INDEX(Upload_Download!$I$4:$I$1004,MATCH(GD32&amp;GE$3,Upload_Download!$O$4:$O$1004,0),1)</f>
        <v>#N/A</v>
      </c>
      <c r="GF32" s="161" t="e">
        <f>INDEX(Upload_Download!$I$4:$I$1004,MATCH(GD32&amp;GF$3,Upload_Download!$O$4:$O$1004,0),1)</f>
        <v>#N/A</v>
      </c>
      <c r="GG32" s="162" t="e">
        <f>100*(GF32/GE32-1)</f>
        <v>#N/A</v>
      </c>
      <c r="GH32" s="162" t="e">
        <f>100*(GI32/GJ32-1)</f>
        <v>#N/A</v>
      </c>
      <c r="GI32" s="161" t="e">
        <f>INDEX(Upload_Download!$I$4:$I$1004,MATCH(GK32&amp;GI$3,Upload_Download!$O$4:$O$1004,0),1)</f>
        <v>#N/A</v>
      </c>
      <c r="GJ32" s="161" t="e">
        <f>INDEX(Upload_Download!$I$4:$I$1004,MATCH(GK32&amp;GJ$3,Upload_Download!$O$4:$O$1004,0),1)</f>
        <v>#N/A</v>
      </c>
      <c r="GK32" s="163" t="str">
        <f>INDEX(Draft!$AZ$3:$AZ$170,MATCH(GB32&amp;FZ32,Draft!$BA$3:$BA$170,0),1)</f>
        <v>Meta Platforms</v>
      </c>
      <c r="GM32" s="106">
        <f t="shared" ref="GM32:GM38" si="217">GM20</f>
        <v>13</v>
      </c>
      <c r="GN32" s="106">
        <f t="shared" ref="GN32:GN38" si="218">GN20+1</f>
        <v>3</v>
      </c>
      <c r="GO32" s="106">
        <v>1</v>
      </c>
      <c r="GP32" s="107" t="str">
        <f>INDEX(Matchups!$F$4:$G$279,MATCH(GM32&amp;"_"&amp;GN32,Matchups!$E$4:$E$279,0),1)</f>
        <v>Player10</v>
      </c>
      <c r="GQ32" s="107" t="str">
        <f>INDEX(Matchups!$F$4:$G$279,MATCH(GM32&amp;"_"&amp;GN32,Matchups!$E$4:$E$279,0),2)</f>
        <v>Player15</v>
      </c>
      <c r="GS32" s="160" t="str">
        <f>INDEX(Draft!$AZ$3:$AZ$170,MATCH(GP32&amp;GO32,Draft!$BA$3:$BA$170,0),1)</f>
        <v>Bitcoin</v>
      </c>
      <c r="GT32" s="161" t="e">
        <f>INDEX(Upload_Download!$I$4:$I$1004,MATCH(GS32&amp;GT$3,Upload_Download!$O$4:$O$1004,0),1)</f>
        <v>#N/A</v>
      </c>
      <c r="GU32" s="161" t="e">
        <f>INDEX(Upload_Download!$I$4:$I$1004,MATCH(GS32&amp;GU$3,Upload_Download!$O$4:$O$1004,0),1)</f>
        <v>#N/A</v>
      </c>
      <c r="GV32" s="162" t="e">
        <f>100*(GU32/GT32-1)</f>
        <v>#N/A</v>
      </c>
      <c r="GW32" s="162" t="e">
        <f>100*(GX32/GY32-1)</f>
        <v>#N/A</v>
      </c>
      <c r="GX32" s="161" t="e">
        <f>INDEX(Upload_Download!$I$4:$I$1004,MATCH(GZ32&amp;GX$3,Upload_Download!$O$4:$O$1004,0),1)</f>
        <v>#N/A</v>
      </c>
      <c r="GY32" s="161" t="e">
        <f>INDEX(Upload_Download!$I$4:$I$1004,MATCH(GZ32&amp;GY$3,Upload_Download!$O$4:$O$1004,0),1)</f>
        <v>#N/A</v>
      </c>
      <c r="GZ32" s="163" t="str">
        <f>INDEX(Draft!$AZ$3:$AZ$170,MATCH(GQ32&amp;GO32,Draft!$BA$3:$BA$170,0),1)</f>
        <v>Ethereum</v>
      </c>
      <c r="HA32" s="114"/>
      <c r="HB32" s="106">
        <f t="shared" ref="HB32:HB38" si="219">HB20</f>
        <v>14</v>
      </c>
      <c r="HC32" s="106">
        <f t="shared" ref="HC32:HC38" si="220">HC20+1</f>
        <v>3</v>
      </c>
      <c r="HD32" s="106">
        <v>1</v>
      </c>
      <c r="HE32" s="107" t="str">
        <f>INDEX(Matchups!$F$4:$G$279,MATCH(HB32&amp;"_"&amp;HC32,Matchups!$E$4:$E$279,0),1)</f>
        <v>Player19</v>
      </c>
      <c r="HF32" s="107" t="str">
        <f>INDEX(Matchups!$F$4:$G$279,MATCH(HB32&amp;"_"&amp;HC32,Matchups!$E$4:$E$279,0),2)</f>
        <v>Player22</v>
      </c>
      <c r="HG32" s="114"/>
      <c r="HH32" s="160" t="str">
        <f>INDEX(Draft!$AZ$3:$AZ$170,MATCH(HE32&amp;HD32,Draft!$BA$3:$BA$170,0),1)</f>
        <v>Visa</v>
      </c>
      <c r="HI32" s="161" t="e">
        <f>INDEX(Upload_Download!$I$4:$I$1004,MATCH(HH32&amp;HI$3,Upload_Download!$O$4:$O$1004,0),1)</f>
        <v>#N/A</v>
      </c>
      <c r="HJ32" s="161" t="e">
        <f>INDEX(Upload_Download!$I$4:$I$1004,MATCH(HH32&amp;HJ$3,Upload_Download!$O$4:$O$1004,0),1)</f>
        <v>#N/A</v>
      </c>
      <c r="HK32" s="162" t="e">
        <f>100*(HJ32/HI32-1)</f>
        <v>#N/A</v>
      </c>
      <c r="HL32" s="162" t="e">
        <f>100*(HM32/HN32-1)</f>
        <v>#N/A</v>
      </c>
      <c r="HM32" s="161" t="e">
        <f>INDEX(Upload_Download!$I$4:$I$1004,MATCH(HO32&amp;HM$3,Upload_Download!$O$4:$O$1004,0),1)</f>
        <v>#N/A</v>
      </c>
      <c r="HN32" s="161" t="e">
        <f>INDEX(Upload_Download!$I$4:$I$1004,MATCH(HO32&amp;HN$3,Upload_Download!$O$4:$O$1004,0),1)</f>
        <v>#N/A</v>
      </c>
      <c r="HO32" s="163" t="str">
        <f>INDEX(Draft!$AZ$3:$AZ$170,MATCH(HF32&amp;HD32,Draft!$BA$3:$BA$170,0),1)</f>
        <v>Alphabet Class C</v>
      </c>
      <c r="HP32" s="114"/>
      <c r="HQ32" s="106">
        <f t="shared" ref="HQ32:HQ38" si="221">HQ20</f>
        <v>15</v>
      </c>
      <c r="HR32" s="106">
        <f t="shared" ref="HR32:HR38" si="222">HR20+1</f>
        <v>3</v>
      </c>
      <c r="HS32" s="106">
        <v>1</v>
      </c>
      <c r="HT32" s="107" t="str">
        <f>INDEX(Matchups!$F$4:$G$279,MATCH(HQ32&amp;"_"&amp;HR32,Matchups!$E$4:$E$279,0),1)</f>
        <v>Player7</v>
      </c>
      <c r="HU32" s="107" t="str">
        <f>INDEX(Matchups!$F$4:$G$279,MATCH(HQ32&amp;"_"&amp;HR32,Matchups!$E$4:$E$279,0),2)</f>
        <v>Player2</v>
      </c>
      <c r="HV32" s="114"/>
      <c r="HW32" s="160" t="str">
        <f>INDEX(Draft!$AZ$3:$AZ$170,MATCH(HT32&amp;HS32,Draft!$BA$3:$BA$170,0),1)</f>
        <v>Tesla</v>
      </c>
      <c r="HX32" s="161" t="e">
        <f>INDEX(Upload_Download!$I$4:$I$1004,MATCH(HW32&amp;HX$3,Upload_Download!$O$4:$O$1004,0),1)</f>
        <v>#N/A</v>
      </c>
      <c r="HY32" s="161" t="e">
        <f>INDEX(Upload_Download!$I$4:$I$1004,MATCH(HW32&amp;HY$3,Upload_Download!$O$4:$O$1004,0),1)</f>
        <v>#N/A</v>
      </c>
      <c r="HZ32" s="162" t="e">
        <f>100*(HY32/HX32-1)</f>
        <v>#N/A</v>
      </c>
      <c r="IA32" s="162" t="e">
        <f>100*(IB32/IC32-1)</f>
        <v>#N/A</v>
      </c>
      <c r="IB32" s="161" t="e">
        <f>INDEX(Upload_Download!$I$4:$I$1004,MATCH(ID32&amp;IB$3,Upload_Download!$O$4:$O$1004,0),1)</f>
        <v>#N/A</v>
      </c>
      <c r="IC32" s="161" t="e">
        <f>INDEX(Upload_Download!$I$4:$I$1004,MATCH(ID32&amp;IC$3,Upload_Download!$O$4:$O$1004,0),1)</f>
        <v>#N/A</v>
      </c>
      <c r="ID32" s="163" t="str">
        <f>INDEX(Draft!$AZ$3:$AZ$170,MATCH(HU32&amp;HS32,Draft!$BA$3:$BA$170,0),1)</f>
        <v>Cardano</v>
      </c>
      <c r="IF32" s="106">
        <f t="shared" ref="IF32:IF38" si="223">IF20</f>
        <v>16</v>
      </c>
      <c r="IG32" s="106">
        <f t="shared" ref="IG32:IG38" si="224">IG20+1</f>
        <v>3</v>
      </c>
      <c r="IH32" s="106">
        <v>1</v>
      </c>
      <c r="II32" s="107" t="str">
        <f>INDEX(Matchups!$F$4:$G$279,MATCH(IF32&amp;"_"&amp;IG32,Matchups!$E$4:$E$279,0),1)</f>
        <v>Player3</v>
      </c>
      <c r="IJ32" s="107" t="str">
        <f>INDEX(Matchups!$F$4:$G$279,MATCH(IF32&amp;"_"&amp;IG32,Matchups!$E$4:$E$279,0),2)</f>
        <v>Player9</v>
      </c>
      <c r="IL32" s="160" t="str">
        <f>INDEX(Draft!$AZ$3:$AZ$170,MATCH(II32&amp;IH32,Draft!$BA$3:$BA$170,0),1)</f>
        <v>Bitcoin</v>
      </c>
      <c r="IM32" s="161" t="e">
        <f>INDEX(Upload_Download!$I$4:$I$1004,MATCH(IL32&amp;IM$3,Upload_Download!$O$4:$O$1004,0),1)</f>
        <v>#N/A</v>
      </c>
      <c r="IN32" s="161" t="e">
        <f>INDEX(Upload_Download!$I$4:$I$1004,MATCH(IL32&amp;IN$3,Upload_Download!$O$4:$O$1004,0),1)</f>
        <v>#N/A</v>
      </c>
      <c r="IO32" s="162" t="e">
        <f>100*(IN32/IM32-1)</f>
        <v>#N/A</v>
      </c>
      <c r="IP32" s="162" t="e">
        <f>100*(IQ32/IR32-1)</f>
        <v>#N/A</v>
      </c>
      <c r="IQ32" s="161" t="e">
        <f>INDEX(Upload_Download!$I$4:$I$1004,MATCH(IS32&amp;IQ$3,Upload_Download!$O$4:$O$1004,0),1)</f>
        <v>#N/A</v>
      </c>
      <c r="IR32" s="161" t="e">
        <f>INDEX(Upload_Download!$I$4:$I$1004,MATCH(IS32&amp;IR$3,Upload_Download!$O$4:$O$1004,0),1)</f>
        <v>#N/A</v>
      </c>
      <c r="IS32" s="163" t="str">
        <f>INDEX(Draft!$AZ$3:$AZ$170,MATCH(IJ32&amp;IH32,Draft!$BA$3:$BA$170,0),1)</f>
        <v>Apple</v>
      </c>
      <c r="IT32" s="114"/>
      <c r="IU32" s="106">
        <f t="shared" ref="IU32:IU38" si="225">IU20</f>
        <v>17</v>
      </c>
      <c r="IV32" s="106">
        <f t="shared" ref="IV32:IV38" si="226">IV20+1</f>
        <v>3</v>
      </c>
      <c r="IW32" s="106">
        <v>1</v>
      </c>
      <c r="IX32" s="107" t="str">
        <f>INDEX(Matchups!$F$4:$G$279,MATCH(IU32&amp;"_"&amp;IV32,Matchups!$E$4:$E$279,0),1)</f>
        <v>Player14</v>
      </c>
      <c r="IY32" s="107" t="str">
        <f>INDEX(Matchups!$F$4:$G$279,MATCH(IU32&amp;"_"&amp;IV32,Matchups!$E$4:$E$279,0),2)</f>
        <v>Player11</v>
      </c>
      <c r="IZ32" s="114"/>
      <c r="JA32" s="160" t="str">
        <f>INDEX(Draft!$AZ$3:$AZ$170,MATCH(IX32&amp;IW32,Draft!$BA$3:$BA$170,0),1)</f>
        <v>Taiwanese Semiconductor</v>
      </c>
      <c r="JB32" s="161" t="e">
        <f>INDEX(Upload_Download!$I$4:$I$1004,MATCH(JA32&amp;JB$3,Upload_Download!$O$4:$O$1004,0),1)</f>
        <v>#N/A</v>
      </c>
      <c r="JC32" s="161" t="e">
        <f>INDEX(Upload_Download!$I$4:$I$1004,MATCH(JA32&amp;JC$3,Upload_Download!$O$4:$O$1004,0),1)</f>
        <v>#N/A</v>
      </c>
      <c r="JD32" s="162" t="e">
        <f>100*(JC32/JB32-1)</f>
        <v>#N/A</v>
      </c>
      <c r="JE32" s="162" t="e">
        <f>100*(JF32/JG32-1)</f>
        <v>#N/A</v>
      </c>
      <c r="JF32" s="161" t="e">
        <f>INDEX(Upload_Download!$I$4:$I$1004,MATCH(JH32&amp;JF$3,Upload_Download!$O$4:$O$1004,0),1)</f>
        <v>#N/A</v>
      </c>
      <c r="JG32" s="161" t="e">
        <f>INDEX(Upload_Download!$I$4:$I$1004,MATCH(JH32&amp;JG$3,Upload_Download!$O$4:$O$1004,0),1)</f>
        <v>#N/A</v>
      </c>
      <c r="JH32" s="163" t="str">
        <f>INDEX(Draft!$AZ$3:$AZ$170,MATCH(IY32&amp;IW32,Draft!$BA$3:$BA$170,0),1)</f>
        <v>Cardano</v>
      </c>
      <c r="JI32" s="114"/>
      <c r="JJ32" s="106">
        <f t="shared" ref="JJ32:JJ38" si="227">JJ20</f>
        <v>18</v>
      </c>
      <c r="JK32" s="106">
        <f t="shared" ref="JK32:JK38" si="228">JK20+1</f>
        <v>3</v>
      </c>
      <c r="JL32" s="106">
        <v>1</v>
      </c>
      <c r="JM32" s="107" t="str">
        <f>INDEX(Matchups!$F$4:$G$279,MATCH(JJ32&amp;"_"&amp;JK32,Matchups!$E$4:$E$279,0),1)</f>
        <v>Player16</v>
      </c>
      <c r="JN32" s="107" t="str">
        <f>INDEX(Matchups!$F$4:$G$279,MATCH(JJ32&amp;"_"&amp;JK32,Matchups!$E$4:$E$279,0),2)</f>
        <v>Player17</v>
      </c>
      <c r="JO32" s="114"/>
      <c r="JP32" s="160" t="str">
        <f>INDEX(Draft!$AZ$3:$AZ$170,MATCH(JM32&amp;JL32,Draft!$BA$3:$BA$170,0),1)</f>
        <v>Tesla</v>
      </c>
      <c r="JQ32" s="161" t="e">
        <f>INDEX(Upload_Download!$I$4:$I$1004,MATCH(JP32&amp;JQ$3,Upload_Download!$O$4:$O$1004,0),1)</f>
        <v>#N/A</v>
      </c>
      <c r="JR32" s="161" t="e">
        <f>INDEX(Upload_Download!$I$4:$I$1004,MATCH(JP32&amp;JR$3,Upload_Download!$O$4:$O$1004,0),1)</f>
        <v>#N/A</v>
      </c>
      <c r="JS32" s="162" t="e">
        <f>100*(JR32/JQ32-1)</f>
        <v>#N/A</v>
      </c>
      <c r="JT32" s="162" t="e">
        <f>100*(JU32/JV32-1)</f>
        <v>#N/A</v>
      </c>
      <c r="JU32" s="161" t="e">
        <f>INDEX(Upload_Download!$I$4:$I$1004,MATCH(JW32&amp;JU$3,Upload_Download!$O$4:$O$1004,0),1)</f>
        <v>#N/A</v>
      </c>
      <c r="JV32" s="161" t="e">
        <f>INDEX(Upload_Download!$I$4:$I$1004,MATCH(JW32&amp;JV$3,Upload_Download!$O$4:$O$1004,0),1)</f>
        <v>#N/A</v>
      </c>
      <c r="JW32" s="163" t="str">
        <f>INDEX(Draft!$AZ$3:$AZ$170,MATCH(JN32&amp;JL32,Draft!$BA$3:$BA$170,0),1)</f>
        <v>Ethereum</v>
      </c>
      <c r="JX32" s="114"/>
      <c r="JY32" s="106">
        <f t="shared" ref="JY32:JY38" si="229">JY20</f>
        <v>19</v>
      </c>
      <c r="JZ32" s="106">
        <f t="shared" ref="JZ32:JZ38" si="230">JZ20+1</f>
        <v>3</v>
      </c>
      <c r="KA32" s="106">
        <v>1</v>
      </c>
      <c r="KB32" s="107" t="str">
        <f>INDEX(Matchups!$F$4:$G$279,MATCH(JY32&amp;"_"&amp;JZ32,Matchups!$E$4:$E$279,0),1)</f>
        <v>Player1</v>
      </c>
      <c r="KC32" s="107" t="str">
        <f>INDEX(Matchups!$F$4:$G$279,MATCH(JY32&amp;"_"&amp;JZ32,Matchups!$E$4:$E$279,0),2)</f>
        <v>Player5</v>
      </c>
      <c r="KD32" s="114"/>
      <c r="KE32" s="160" t="str">
        <f>INDEX(Draft!$AZ$3:$AZ$170,MATCH(KB32&amp;KA32,Draft!$BA$3:$BA$170,0),1)</f>
        <v>Meta Platforms</v>
      </c>
      <c r="KF32" s="161" t="e">
        <f>INDEX(Upload_Download!$I$4:$I$1004,MATCH(KE32&amp;KF$3,Upload_Download!$O$4:$O$1004,0),1)</f>
        <v>#N/A</v>
      </c>
      <c r="KG32" s="161" t="e">
        <f>INDEX(Upload_Download!$I$4:$I$1004,MATCH(KE32&amp;KG$3,Upload_Download!$O$4:$O$1004,0),1)</f>
        <v>#N/A</v>
      </c>
      <c r="KH32" s="162" t="e">
        <f>100*(KG32/KF32-1)</f>
        <v>#N/A</v>
      </c>
      <c r="KI32" s="162" t="e">
        <f>100*(KJ32/KK32-1)</f>
        <v>#N/A</v>
      </c>
      <c r="KJ32" s="161" t="e">
        <f>INDEX(Upload_Download!$I$4:$I$1004,MATCH(KL32&amp;KJ$3,Upload_Download!$O$4:$O$1004,0),1)</f>
        <v>#N/A</v>
      </c>
      <c r="KK32" s="161" t="e">
        <f>INDEX(Upload_Download!$I$4:$I$1004,MATCH(KL32&amp;KK$3,Upload_Download!$O$4:$O$1004,0),1)</f>
        <v>#N/A</v>
      </c>
      <c r="KL32" s="163" t="str">
        <f>INDEX(Draft!$AZ$3:$AZ$170,MATCH(KC32&amp;KA32,Draft!$BA$3:$BA$170,0),1)</f>
        <v>Tesla</v>
      </c>
      <c r="KM32" s="114"/>
      <c r="KN32" s="106">
        <f t="shared" ref="KN32:KN38" si="231">KN20</f>
        <v>20</v>
      </c>
      <c r="KO32" s="106">
        <f t="shared" ref="KO32:KO38" si="232">KO20+1</f>
        <v>3</v>
      </c>
      <c r="KP32" s="106">
        <v>1</v>
      </c>
      <c r="KQ32" s="107" t="str">
        <f>INDEX(Matchups!$F$4:$G$279,MATCH(KN32&amp;"_"&amp;KO32,Matchups!$E$4:$E$279,0),1)</f>
        <v>Player15</v>
      </c>
      <c r="KR32" s="107" t="str">
        <f>INDEX(Matchups!$F$4:$G$279,MATCH(KN32&amp;"_"&amp;KO32,Matchups!$E$4:$E$279,0),2)</f>
        <v>Player21</v>
      </c>
      <c r="KS32" s="114"/>
      <c r="KT32" s="160" t="str">
        <f>INDEX(Draft!$AZ$3:$AZ$170,MATCH(KQ32&amp;KP32,Draft!$BA$3:$BA$170,0),1)</f>
        <v>Ethereum</v>
      </c>
      <c r="KU32" s="161" t="e">
        <f>INDEX(Upload_Download!$I$4:$I$1004,MATCH(KT32&amp;KU$3,Upload_Download!$O$4:$O$1004,0),1)</f>
        <v>#N/A</v>
      </c>
      <c r="KV32" s="161" t="e">
        <f>INDEX(Upload_Download!$I$4:$I$1004,MATCH(KT32&amp;KV$3,Upload_Download!$O$4:$O$1004,0),1)</f>
        <v>#N/A</v>
      </c>
      <c r="KW32" s="162" t="e">
        <f>100*(KV32/KU32-1)</f>
        <v>#N/A</v>
      </c>
      <c r="KX32" s="162" t="e">
        <f>100*(KY32/KZ32-1)</f>
        <v>#N/A</v>
      </c>
      <c r="KY32" s="161" t="e">
        <f>INDEX(Upload_Download!$I$4:$I$1004,MATCH(LA32&amp;KY$3,Upload_Download!$O$4:$O$1004,0),1)</f>
        <v>#N/A</v>
      </c>
      <c r="KZ32" s="161" t="e">
        <f>INDEX(Upload_Download!$I$4:$I$1004,MATCH(LA32&amp;KZ$3,Upload_Download!$O$4:$O$1004,0),1)</f>
        <v>#N/A</v>
      </c>
      <c r="LA32" s="163" t="str">
        <f>INDEX(Draft!$AZ$3:$AZ$170,MATCH(KR32&amp;KP32,Draft!$BA$3:$BA$170,0),1)</f>
        <v>Solana</v>
      </c>
      <c r="LB32" s="114"/>
      <c r="LC32" s="106">
        <f t="shared" ref="LC32:LC38" si="233">LC20</f>
        <v>21</v>
      </c>
      <c r="LD32" s="106">
        <f t="shared" ref="LD32:LD38" si="234">LD20+1</f>
        <v>3</v>
      </c>
      <c r="LE32" s="106">
        <v>1</v>
      </c>
      <c r="LF32" s="107" t="str">
        <f>INDEX(Matchups!$F$4:$G$279,MATCH(LC32&amp;"_"&amp;LD32,Matchups!$E$4:$E$279,0),1)</f>
        <v>Player15</v>
      </c>
      <c r="LG32" s="107" t="str">
        <f>INDEX(Matchups!$F$4:$G$279,MATCH(LC32&amp;"_"&amp;LD32,Matchups!$E$4:$E$279,0),2)</f>
        <v>Player2</v>
      </c>
      <c r="LH32" s="114"/>
      <c r="LI32" s="160" t="str">
        <f>INDEX(Draft!$AZ$3:$AZ$170,MATCH(LF32&amp;LE32,Draft!$BA$3:$BA$170,0),1)</f>
        <v>Ethereum</v>
      </c>
      <c r="LJ32" s="161" t="e">
        <f>INDEX(Upload_Download!$I$4:$I$1004,MATCH(LI32&amp;LJ$3,Upload_Download!$O$4:$O$1004,0),1)</f>
        <v>#N/A</v>
      </c>
      <c r="LK32" s="161" t="e">
        <f>INDEX(Upload_Download!$I$4:$I$1004,MATCH(LI32&amp;LK$3,Upload_Download!$O$4:$O$1004,0),1)</f>
        <v>#N/A</v>
      </c>
      <c r="LL32" s="162" t="e">
        <f>100*(LK32/LJ32-1)</f>
        <v>#N/A</v>
      </c>
      <c r="LM32" s="162" t="e">
        <f>100*(LN32/LO32-1)</f>
        <v>#N/A</v>
      </c>
      <c r="LN32" s="161" t="e">
        <f>INDEX(Upload_Download!$I$4:$I$1004,MATCH(LP32&amp;LN$3,Upload_Download!$O$4:$O$1004,0),1)</f>
        <v>#N/A</v>
      </c>
      <c r="LO32" s="161" t="e">
        <f>INDEX(Upload_Download!$I$4:$I$1004,MATCH(LP32&amp;LO$3,Upload_Download!$O$4:$O$1004,0),1)</f>
        <v>#N/A</v>
      </c>
      <c r="LP32" s="163" t="str">
        <f>INDEX(Draft!$AZ$3:$AZ$170,MATCH(LG32&amp;LE32,Draft!$BA$3:$BA$170,0),1)</f>
        <v>Cardano</v>
      </c>
      <c r="LQ32" s="114"/>
      <c r="LR32" s="106">
        <f t="shared" ref="LR32:LR38" si="235">LR20</f>
        <v>22</v>
      </c>
      <c r="LS32" s="106">
        <f t="shared" ref="LS32:LS38" si="236">LS20+1</f>
        <v>3</v>
      </c>
      <c r="LT32" s="106">
        <v>1</v>
      </c>
      <c r="LU32" s="107" t="str">
        <f>INDEX(Matchups!$F$4:$G$279,MATCH(LR32&amp;"_"&amp;LS32,Matchups!$E$4:$E$279,0),1)</f>
        <v>Player8</v>
      </c>
      <c r="LV32" s="107" t="str">
        <f>INDEX(Matchups!$F$4:$G$279,MATCH(LR32&amp;"_"&amp;LS32,Matchups!$E$4:$E$279,0),2)</f>
        <v>Player23</v>
      </c>
      <c r="LW32" s="114"/>
      <c r="LX32" s="160" t="str">
        <f>INDEX(Draft!$AZ$3:$AZ$170,MATCH(LU32&amp;LT32,Draft!$BA$3:$BA$170,0),1)</f>
        <v>Solana</v>
      </c>
      <c r="LY32" s="161" t="e">
        <f>INDEX(Upload_Download!$I$4:$I$1004,MATCH(LX32&amp;LY$3,Upload_Download!$O$4:$O$1004,0),1)</f>
        <v>#N/A</v>
      </c>
      <c r="LZ32" s="161" t="e">
        <f>INDEX(Upload_Download!$I$4:$I$1004,MATCH(LX32&amp;LZ$3,Upload_Download!$O$4:$O$1004,0),1)</f>
        <v>#N/A</v>
      </c>
      <c r="MA32" s="162" t="e">
        <f>100*(LZ32/LY32-1)</f>
        <v>#N/A</v>
      </c>
      <c r="MB32" s="162" t="e">
        <f>100*(MC32/MD32-1)</f>
        <v>#N/A</v>
      </c>
      <c r="MC32" s="161" t="e">
        <f>INDEX(Upload_Download!$I$4:$I$1004,MATCH(ME32&amp;MC$3,Upload_Download!$O$4:$O$1004,0),1)</f>
        <v>#N/A</v>
      </c>
      <c r="MD32" s="161" t="e">
        <f>INDEX(Upload_Download!$I$4:$I$1004,MATCH(ME32&amp;MD$3,Upload_Download!$O$4:$O$1004,0),1)</f>
        <v>#N/A</v>
      </c>
      <c r="ME32" s="163" t="str">
        <f>INDEX(Draft!$AZ$3:$AZ$170,MATCH(LV32&amp;LT32,Draft!$BA$3:$BA$170,0),1)</f>
        <v>NVDIA</v>
      </c>
      <c r="MF32" s="114"/>
      <c r="MG32" s="106">
        <f t="shared" ref="MG32:MG38" si="237">MG20</f>
        <v>23</v>
      </c>
      <c r="MH32" s="106">
        <f t="shared" ref="MH32:MH38" si="238">MH20+1</f>
        <v>3</v>
      </c>
      <c r="MI32" s="106">
        <v>1</v>
      </c>
      <c r="MJ32" s="107" t="str">
        <f>INDEX(Matchups!$F$4:$G$279,MATCH(MG32&amp;"_"&amp;MH32,Matchups!$E$4:$E$279,0),1)</f>
        <v>Player21</v>
      </c>
      <c r="MK32" s="107" t="str">
        <f>INDEX(Matchups!$F$4:$G$279,MATCH(MG32&amp;"_"&amp;MH32,Matchups!$E$4:$E$279,0),2)</f>
        <v>Player24</v>
      </c>
      <c r="ML32" s="114"/>
      <c r="MM32" s="160" t="str">
        <f>INDEX(Draft!$AZ$3:$AZ$170,MATCH(MJ32&amp;MI32,Draft!$BA$3:$BA$170,0),1)</f>
        <v>Solana</v>
      </c>
      <c r="MN32" s="161" t="e">
        <f>INDEX(Upload_Download!$I$4:$I$1004,MATCH(MM32&amp;MN$3,Upload_Download!$O$4:$O$1004,0),1)</f>
        <v>#N/A</v>
      </c>
      <c r="MO32" s="161" t="e">
        <f>INDEX(Upload_Download!$I$4:$I$1004,MATCH(MM32&amp;MO$3,Upload_Download!$O$4:$O$1004,0),1)</f>
        <v>#N/A</v>
      </c>
      <c r="MP32" s="162" t="e">
        <f>100*(MO32/MN32-1)</f>
        <v>#N/A</v>
      </c>
      <c r="MQ32" s="162" t="e">
        <f>100*(MR32/MS32-1)</f>
        <v>#N/A</v>
      </c>
      <c r="MR32" s="161" t="e">
        <f>INDEX(Upload_Download!$I$4:$I$1004,MATCH(MT32&amp;MR$3,Upload_Download!$O$4:$O$1004,0),1)</f>
        <v>#N/A</v>
      </c>
      <c r="MS32" s="161" t="e">
        <f>INDEX(Upload_Download!$I$4:$I$1004,MATCH(MT32&amp;MS$3,Upload_Download!$O$4:$O$1004,0),1)</f>
        <v>#N/A</v>
      </c>
      <c r="MT32" s="163" t="str">
        <f>INDEX(Draft!$AZ$3:$AZ$170,MATCH(MK32&amp;MI32,Draft!$BA$3:$BA$170,0),1)</f>
        <v>Bitcoin</v>
      </c>
    </row>
    <row r="33" spans="2:358" s="105" customFormat="1" ht="17">
      <c r="B33" s="184">
        <f t="shared" si="74"/>
        <v>44578</v>
      </c>
      <c r="C33" s="183">
        <f t="shared" si="75"/>
        <v>3</v>
      </c>
      <c r="D33" s="183">
        <f t="shared" si="76"/>
        <v>6</v>
      </c>
      <c r="E33" s="183" t="str">
        <f t="shared" si="0"/>
        <v>3_6</v>
      </c>
      <c r="F33" s="174" t="str">
        <f t="shared" si="1"/>
        <v>Player15</v>
      </c>
      <c r="G33" s="174" t="str">
        <f t="shared" si="2"/>
        <v>Player13</v>
      </c>
      <c r="H33" s="173"/>
      <c r="I33" s="174" t="str">
        <f>J33&amp;"_"&amp;COUNTIF(J$4:J33,J33)</f>
        <v>3_4</v>
      </c>
      <c r="J33" s="185">
        <v>3</v>
      </c>
      <c r="K33" s="185" t="s">
        <v>2667</v>
      </c>
      <c r="L33" s="186" t="s">
        <v>1027</v>
      </c>
      <c r="M33" s="185" t="s">
        <v>2677</v>
      </c>
      <c r="N33" s="114"/>
      <c r="O33" s="106">
        <f t="shared" si="193"/>
        <v>1</v>
      </c>
      <c r="P33" s="106">
        <f t="shared" si="194"/>
        <v>3</v>
      </c>
      <c r="Q33" s="106">
        <v>2</v>
      </c>
      <c r="R33" s="107" t="str">
        <f>INDEX(Matchups!$F$4:$G$279,MATCH(O33&amp;"_"&amp;P33,Matchups!$E$4:$E$279,0),1)</f>
        <v>Player17</v>
      </c>
      <c r="S33" s="107" t="str">
        <f>INDEX(Matchups!$F$4:$G$279,MATCH(O33&amp;"_"&amp;P33,Matchups!$E$4:$E$279,0),2)</f>
        <v>Player14</v>
      </c>
      <c r="U33" s="160" t="str">
        <f>INDEX(Draft!$AZ$3:$AZ$170,MATCH(R33&amp;Q33,Draft!$BA$3:$BA$170,0),1)</f>
        <v>Dogecoin</v>
      </c>
      <c r="V33" s="161">
        <f>INDEX(Upload_Download!$I$4:$I$1004,MATCH(U33&amp;V$3,Upload_Download!$O$4:$O$1004,0),1)</f>
        <v>0.15376999974250791</v>
      </c>
      <c r="W33" s="161">
        <f>INDEX(Upload_Download!$I$4:$I$1004,MATCH(U33&amp;W$3,Upload_Download!$O$4:$O$1004,0),1)</f>
        <v>0.14894799888134</v>
      </c>
      <c r="X33" s="162">
        <f t="shared" ref="X33:X37" si="239">100*(W33/V33-1)</f>
        <v>-3.135852812149631</v>
      </c>
      <c r="Y33" s="162">
        <f>100*(Z33/AA33-1)</f>
        <v>-6.5633272628928481</v>
      </c>
      <c r="Z33" s="161">
        <f>INDEX(Upload_Download!$I$4:$I$1004,MATCH(AB33&amp;Z$3,Upload_Download!$O$4:$O$1004,0),1)</f>
        <v>123.5699996948242</v>
      </c>
      <c r="AA33" s="161">
        <f>INDEX(Upload_Download!$I$4:$I$1004,MATCH(AB33&amp;AA$3,Upload_Download!$O$4:$O$1004,0),1)</f>
        <v>132.25</v>
      </c>
      <c r="AB33" s="163" t="str">
        <f>INDEX(Draft!$AZ$3:$AZ$170,MATCH(S33&amp;Q33,Draft!$BA$3:$BA$170,0),1)</f>
        <v>Blackstone</v>
      </c>
      <c r="AD33" s="106">
        <f t="shared" si="195"/>
        <v>2</v>
      </c>
      <c r="AE33" s="106">
        <f t="shared" si="196"/>
        <v>3</v>
      </c>
      <c r="AF33" s="106">
        <v>2</v>
      </c>
      <c r="AG33" s="107" t="str">
        <f>INDEX(Matchups!$F$4:$G$279,MATCH(AD33&amp;"_"&amp;AE33,Matchups!$E$4:$E$279,0),1)</f>
        <v>Player11</v>
      </c>
      <c r="AH33" s="107" t="str">
        <f>INDEX(Matchups!$F$4:$G$279,MATCH(AD33&amp;"_"&amp;AE33,Matchups!$E$4:$E$279,0),2)</f>
        <v>Player13</v>
      </c>
      <c r="AJ33" s="160" t="str">
        <f>INDEX(Draft!$AZ$3:$AZ$170,MATCH(AG33&amp;AF33,Draft!$BA$3:$BA$170,0),1)</f>
        <v>JP Morgan Chase</v>
      </c>
      <c r="AK33" s="161">
        <f>INDEX(Upload_Download!$I$4:$I$1004,MATCH(AJ33&amp;AK$3,Upload_Download!$O$4:$O$1004,0),1)</f>
        <v>153.91999816894531</v>
      </c>
      <c r="AL33" s="161">
        <f>INDEX(Upload_Download!$I$4:$I$1004,MATCH(AJ33&amp;AL$3,Upload_Download!$O$4:$O$1004,0),1)</f>
        <v>152.13999938964841</v>
      </c>
      <c r="AM33" s="162">
        <f t="shared" ref="AM33:AM37" si="240">100*(AL33/AK33-1)</f>
        <v>-1.1564441271257997</v>
      </c>
      <c r="AN33" s="162">
        <f>100*(AO33/AP33-1)</f>
        <v>-4.0901484961717527</v>
      </c>
      <c r="AO33" s="161">
        <f>INDEX(Upload_Download!$I$4:$I$1004,MATCH(AQ33&amp;AO$3,Upload_Download!$O$4:$O$1004,0),1)</f>
        <v>45.959999084472663</v>
      </c>
      <c r="AP33" s="161">
        <f>INDEX(Upload_Download!$I$4:$I$1004,MATCH(AQ33&amp;AP$3,Upload_Download!$O$4:$O$1004,0),1)</f>
        <v>47.919998168945312</v>
      </c>
      <c r="AQ33" s="163" t="str">
        <f>INDEX(Draft!$AZ$3:$AZ$170,MATCH(AH33&amp;AF33,Draft!$BA$3:$BA$170,0),1)</f>
        <v>Bank of America</v>
      </c>
      <c r="AS33" s="106">
        <f t="shared" si="197"/>
        <v>3</v>
      </c>
      <c r="AT33" s="106">
        <f t="shared" si="198"/>
        <v>3</v>
      </c>
      <c r="AU33" s="106">
        <v>2</v>
      </c>
      <c r="AV33" s="107" t="str">
        <f>INDEX(Matchups!$F$4:$G$279,MATCH(AS33&amp;"_"&amp;AT33,Matchups!$E$4:$E$279,0),1)</f>
        <v>Player9</v>
      </c>
      <c r="AW33" s="107" t="str">
        <f>INDEX(Matchups!$F$4:$G$279,MATCH(AS33&amp;"_"&amp;AT33,Matchups!$E$4:$E$279,0),2)</f>
        <v>Player6</v>
      </c>
      <c r="AY33" s="160" t="str">
        <f>INDEX(Draft!$AZ$3:$AZ$170,MATCH(AV33&amp;AU33,Draft!$BA$3:$BA$170,0),1)</f>
        <v>Bitcoin</v>
      </c>
      <c r="AZ33" s="161">
        <f>INDEX(Upload_Download!$I$4:$I$1004,MATCH(AY33&amp;AZ$3,Upload_Download!$O$4:$O$1004,0),1)</f>
        <v>38431.37890625</v>
      </c>
      <c r="BA33" s="161">
        <f>INDEX(Upload_Download!$I$4:$I$1004,MATCH(AY33&amp;BA$3,Upload_Download!$O$4:$O$1004,0),1)</f>
        <v>37709.78515625</v>
      </c>
      <c r="BB33" s="162">
        <f t="shared" ref="BB33:BB37" si="241">100*(BA33/AZ33-1)</f>
        <v>-1.8776160797151387</v>
      </c>
      <c r="BC33" s="162">
        <f>100*(BD33/BE33-1)</f>
        <v>1.1790505350585789</v>
      </c>
      <c r="BD33" s="161">
        <f>INDEX(Upload_Download!$I$4:$I$1004,MATCH(BF33&amp;BD$3,Upload_Download!$O$4:$O$1004,0),1)</f>
        <v>350.1199951171875</v>
      </c>
      <c r="BE33" s="161">
        <f>INDEX(Upload_Download!$I$4:$I$1004,MATCH(BF33&amp;BE$3,Upload_Download!$O$4:$O$1004,0),1)</f>
        <v>346.04000854492188</v>
      </c>
      <c r="BF33" s="163" t="str">
        <f>INDEX(Draft!$AZ$3:$AZ$170,MATCH(AW33&amp;AU33,Draft!$BA$3:$BA$170,0),1)</f>
        <v>Goldman Sachs</v>
      </c>
      <c r="BH33" s="106">
        <f t="shared" si="199"/>
        <v>4</v>
      </c>
      <c r="BI33" s="106">
        <f t="shared" si="200"/>
        <v>3</v>
      </c>
      <c r="BJ33" s="106">
        <v>2</v>
      </c>
      <c r="BK33" s="107" t="str">
        <f>INDEX(Matchups!$F$4:$G$279,MATCH(BH33&amp;"_"&amp;BI33,Matchups!$E$4:$E$279,0),1)</f>
        <v>Player2</v>
      </c>
      <c r="BL33" s="107" t="str">
        <f>INDEX(Matchups!$F$4:$G$279,MATCH(BH33&amp;"_"&amp;BI33,Matchups!$E$4:$E$279,0),2)</f>
        <v>Player3</v>
      </c>
      <c r="BN33" s="160" t="str">
        <f>INDEX(Draft!$AZ$3:$AZ$170,MATCH(BK33&amp;BJ33,Draft!$BA$3:$BA$170,0),1)</f>
        <v>UNUS SED LEO</v>
      </c>
      <c r="BO33" s="161">
        <f>INDEX(Upload_Download!$I$4:$I$1004,MATCH(BN33&amp;BO$3,Upload_Download!$O$4:$O$1004,0),1)</f>
        <v>5.9554009437561044</v>
      </c>
      <c r="BP33" s="161" t="e">
        <f>INDEX(Upload_Download!$I$4:$I$1004,MATCH(BN33&amp;BP$3,Upload_Download!$O$4:$O$1004,0),1)</f>
        <v>#N/A</v>
      </c>
      <c r="BQ33" s="162" t="e">
        <f t="shared" ref="BQ33:BQ37" si="242">100*(BP33/BO33-1)</f>
        <v>#N/A</v>
      </c>
      <c r="BR33" s="162" t="e">
        <f>100*(BS33/BT33-1)</f>
        <v>#N/A</v>
      </c>
      <c r="BS33" s="161" t="e">
        <f>INDEX(Upload_Download!$I$4:$I$1004,MATCH(BU33&amp;BS$3,Upload_Download!$O$4:$O$1004,0),1)</f>
        <v>#N/A</v>
      </c>
      <c r="BT33" s="161">
        <f>INDEX(Upload_Download!$I$4:$I$1004,MATCH(BU33&amp;BT$3,Upload_Download!$O$4:$O$1004,0),1)</f>
        <v>17.829999923706051</v>
      </c>
      <c r="BU33" s="163" t="str">
        <f>INDEX(Draft!$AZ$3:$AZ$170,MATCH(BL33&amp;BJ33,Draft!$BA$3:$BA$170,0),1)</f>
        <v>Ford Motor Company</v>
      </c>
      <c r="BV33" s="114"/>
      <c r="BW33" s="106">
        <f t="shared" si="201"/>
        <v>5</v>
      </c>
      <c r="BX33" s="106">
        <f t="shared" si="202"/>
        <v>3</v>
      </c>
      <c r="BY33" s="106">
        <v>2</v>
      </c>
      <c r="BZ33" s="107" t="str">
        <f>INDEX(Matchups!$F$4:$G$279,MATCH(BW33&amp;"_"&amp;BX33,Matchups!$E$4:$E$279,0),1)</f>
        <v>Player13</v>
      </c>
      <c r="CA33" s="107" t="str">
        <f>INDEX(Matchups!$F$4:$G$279,MATCH(BW33&amp;"_"&amp;BX33,Matchups!$E$4:$E$279,0),2)</f>
        <v>Player7</v>
      </c>
      <c r="CB33" s="114"/>
      <c r="CC33" s="160" t="str">
        <f>INDEX(Draft!$AZ$3:$AZ$170,MATCH(BZ33&amp;BY33,Draft!$BA$3:$BA$170,0),1)</f>
        <v>Bank of America</v>
      </c>
      <c r="CD33" s="161" t="e">
        <f>INDEX(Upload_Download!$I$4:$I$1004,MATCH(CC33&amp;CD$3,Upload_Download!$O$4:$O$1004,0),1)</f>
        <v>#N/A</v>
      </c>
      <c r="CE33" s="161" t="e">
        <f>INDEX(Upload_Download!$I$4:$I$1004,MATCH(CC33&amp;CE$3,Upload_Download!$O$4:$O$1004,0),1)</f>
        <v>#N/A</v>
      </c>
      <c r="CF33" s="162" t="e">
        <f t="shared" ref="CF33:CF37" si="243">100*(CE33/CD33-1)</f>
        <v>#N/A</v>
      </c>
      <c r="CG33" s="162" t="e">
        <f>100*(CH33/CI33-1)</f>
        <v>#N/A</v>
      </c>
      <c r="CH33" s="161" t="e">
        <f>INDEX(Upload_Download!$I$4:$I$1004,MATCH(CJ33&amp;CH$3,Upload_Download!$O$4:$O$1004,0),1)</f>
        <v>#N/A</v>
      </c>
      <c r="CI33" s="161" t="e">
        <f>INDEX(Upload_Download!$I$4:$I$1004,MATCH(CJ33&amp;CI$3,Upload_Download!$O$4:$O$1004,0),1)</f>
        <v>#N/A</v>
      </c>
      <c r="CJ33" s="163" t="str">
        <f>INDEX(Draft!$AZ$3:$AZ$170,MATCH(CA33&amp;BY33,Draft!$BA$3:$BA$170,0),1)</f>
        <v>Eli Lilly and Company</v>
      </c>
      <c r="CK33" s="114"/>
      <c r="CL33" s="106">
        <f t="shared" si="203"/>
        <v>6</v>
      </c>
      <c r="CM33" s="106">
        <f t="shared" si="204"/>
        <v>3</v>
      </c>
      <c r="CN33" s="106">
        <v>2</v>
      </c>
      <c r="CO33" s="107" t="str">
        <f>INDEX(Matchups!$F$4:$G$279,MATCH(CL33&amp;"_"&amp;CM33,Matchups!$E$4:$E$279,0),1)</f>
        <v>Player5</v>
      </c>
      <c r="CP33" s="107" t="str">
        <f>INDEX(Matchups!$F$4:$G$279,MATCH(CL33&amp;"_"&amp;CM33,Matchups!$E$4:$E$279,0),2)</f>
        <v>Player18</v>
      </c>
      <c r="CQ33" s="114"/>
      <c r="CR33" s="160" t="str">
        <f>INDEX(Draft!$AZ$3:$AZ$170,MATCH(CO33&amp;CN33,Draft!$BA$3:$BA$170,0),1)</f>
        <v>Alphabet Class C</v>
      </c>
      <c r="CS33" s="161" t="e">
        <f>INDEX(Upload_Download!$I$4:$I$1004,MATCH(CR33&amp;CS$3,Upload_Download!$O$4:$O$1004,0),1)</f>
        <v>#N/A</v>
      </c>
      <c r="CT33" s="161" t="e">
        <f>INDEX(Upload_Download!$I$4:$I$1004,MATCH(CR33&amp;CT$3,Upload_Download!$O$4:$O$1004,0),1)</f>
        <v>#N/A</v>
      </c>
      <c r="CU33" s="162" t="e">
        <f t="shared" ref="CU33:CU37" si="244">100*(CT33/CS33-1)</f>
        <v>#N/A</v>
      </c>
      <c r="CV33" s="162" t="e">
        <f>100*(CW33/CX33-1)</f>
        <v>#N/A</v>
      </c>
      <c r="CW33" s="161" t="e">
        <f>INDEX(Upload_Download!$I$4:$I$1004,MATCH(CY33&amp;CW$3,Upload_Download!$O$4:$O$1004,0),1)</f>
        <v>#N/A</v>
      </c>
      <c r="CX33" s="161" t="e">
        <f>INDEX(Upload_Download!$I$4:$I$1004,MATCH(CY33&amp;CX$3,Upload_Download!$O$4:$O$1004,0),1)</f>
        <v>#N/A</v>
      </c>
      <c r="CY33" s="163" t="str">
        <f>INDEX(Draft!$AZ$3:$AZ$170,MATCH(CP33&amp;CN33,Draft!$BA$3:$BA$170,0),1)</f>
        <v>NVDIA</v>
      </c>
      <c r="DA33" s="106">
        <f t="shared" si="205"/>
        <v>7</v>
      </c>
      <c r="DB33" s="106">
        <f t="shared" si="206"/>
        <v>3</v>
      </c>
      <c r="DC33" s="106">
        <v>2</v>
      </c>
      <c r="DD33" s="107" t="str">
        <f>INDEX(Matchups!$F$4:$G$279,MATCH(DA33&amp;"_"&amp;DB33,Matchups!$E$4:$E$279,0),1)</f>
        <v>Player12</v>
      </c>
      <c r="DE33" s="107" t="str">
        <f>INDEX(Matchups!$F$4:$G$279,MATCH(DA33&amp;"_"&amp;DB33,Matchups!$E$4:$E$279,0),2)</f>
        <v>Player16</v>
      </c>
      <c r="DG33" s="160" t="str">
        <f>INDEX(Draft!$AZ$3:$AZ$170,MATCH(DD33&amp;DC33,Draft!$BA$3:$BA$170,0),1)</f>
        <v>Atlassian</v>
      </c>
      <c r="DH33" s="161" t="e">
        <f>INDEX(Upload_Download!$I$4:$I$1004,MATCH(DG33&amp;DH$3,Upload_Download!$O$4:$O$1004,0),1)</f>
        <v>#N/A</v>
      </c>
      <c r="DI33" s="161" t="e">
        <f>INDEX(Upload_Download!$I$4:$I$1004,MATCH(DG33&amp;DI$3,Upload_Download!$O$4:$O$1004,0),1)</f>
        <v>#N/A</v>
      </c>
      <c r="DJ33" s="162" t="e">
        <f t="shared" ref="DJ33:DJ37" si="245">100*(DI33/DH33-1)</f>
        <v>#N/A</v>
      </c>
      <c r="DK33" s="162" t="e">
        <f>100*(DL33/DM33-1)</f>
        <v>#N/A</v>
      </c>
      <c r="DL33" s="161" t="e">
        <f>INDEX(Upload_Download!$I$4:$I$1004,MATCH(DN33&amp;DL$3,Upload_Download!$O$4:$O$1004,0),1)</f>
        <v>#N/A</v>
      </c>
      <c r="DM33" s="161" t="e">
        <f>INDEX(Upload_Download!$I$4:$I$1004,MATCH(DN33&amp;DM$3,Upload_Download!$O$4:$O$1004,0),1)</f>
        <v>#N/A</v>
      </c>
      <c r="DN33" s="163" t="str">
        <f>INDEX(Draft!$AZ$3:$AZ$170,MATCH(DE33&amp;DC33,Draft!$BA$3:$BA$170,0),1)</f>
        <v>Microsoft</v>
      </c>
      <c r="DO33" s="114"/>
      <c r="DP33" s="106">
        <f t="shared" si="207"/>
        <v>8</v>
      </c>
      <c r="DQ33" s="106">
        <f t="shared" si="208"/>
        <v>3</v>
      </c>
      <c r="DR33" s="106">
        <v>2</v>
      </c>
      <c r="DS33" s="107" t="str">
        <f>INDEX(Matchups!$F$4:$G$279,MATCH(DP33&amp;"_"&amp;DQ33,Matchups!$E$4:$E$279,0),1)</f>
        <v>Player20</v>
      </c>
      <c r="DT33" s="107" t="str">
        <f>INDEX(Matchups!$F$4:$G$279,MATCH(DP33&amp;"_"&amp;DQ33,Matchups!$E$4:$E$279,0),2)</f>
        <v>Player12</v>
      </c>
      <c r="DU33" s="114"/>
      <c r="DV33" s="160" t="str">
        <f>INDEX(Draft!$AZ$3:$AZ$170,MATCH(DS33&amp;DR33,Draft!$BA$3:$BA$170,0),1)</f>
        <v>ASML Holding</v>
      </c>
      <c r="DW33" s="161" t="e">
        <f>INDEX(Upload_Download!$I$4:$I$1004,MATCH(DV33&amp;DW$3,Upload_Download!$O$4:$O$1004,0),1)</f>
        <v>#N/A</v>
      </c>
      <c r="DX33" s="161" t="e">
        <f>INDEX(Upload_Download!$I$4:$I$1004,MATCH(DV33&amp;DX$3,Upload_Download!$O$4:$O$1004,0),1)</f>
        <v>#N/A</v>
      </c>
      <c r="DY33" s="162" t="e">
        <f t="shared" ref="DY33:DY37" si="246">100*(DX33/DW33-1)</f>
        <v>#N/A</v>
      </c>
      <c r="DZ33" s="162" t="e">
        <f>100*(EA33/EB33-1)</f>
        <v>#N/A</v>
      </c>
      <c r="EA33" s="161" t="e">
        <f>INDEX(Upload_Download!$I$4:$I$1004,MATCH(EC33&amp;EA$3,Upload_Download!$O$4:$O$1004,0),1)</f>
        <v>#N/A</v>
      </c>
      <c r="EB33" s="161" t="e">
        <f>INDEX(Upload_Download!$I$4:$I$1004,MATCH(EC33&amp;EB$3,Upload_Download!$O$4:$O$1004,0),1)</f>
        <v>#N/A</v>
      </c>
      <c r="EC33" s="163" t="str">
        <f>INDEX(Draft!$AZ$3:$AZ$170,MATCH(DT33&amp;DR33,Draft!$BA$3:$BA$170,0),1)</f>
        <v>Atlassian</v>
      </c>
      <c r="ED33" s="114"/>
      <c r="EE33" s="106">
        <f t="shared" si="209"/>
        <v>9</v>
      </c>
      <c r="EF33" s="106">
        <f t="shared" si="210"/>
        <v>3</v>
      </c>
      <c r="EG33" s="106">
        <v>2</v>
      </c>
      <c r="EH33" s="107" t="str">
        <f>INDEX(Matchups!$F$4:$G$279,MATCH(EE33&amp;"_"&amp;EF33,Matchups!$E$4:$E$279,0),1)</f>
        <v>Player18</v>
      </c>
      <c r="EI33" s="107" t="str">
        <f>INDEX(Matchups!$F$4:$G$279,MATCH(EE33&amp;"_"&amp;EF33,Matchups!$E$4:$E$279,0),2)</f>
        <v>Player19</v>
      </c>
      <c r="EJ33" s="114"/>
      <c r="EK33" s="160" t="str">
        <f>INDEX(Draft!$AZ$3:$AZ$170,MATCH(EH33&amp;EG33,Draft!$BA$3:$BA$170,0),1)</f>
        <v>NVDIA</v>
      </c>
      <c r="EL33" s="161" t="e">
        <f>INDEX(Upload_Download!$I$4:$I$1004,MATCH(EK33&amp;EL$3,Upload_Download!$O$4:$O$1004,0),1)</f>
        <v>#N/A</v>
      </c>
      <c r="EM33" s="161" t="e">
        <f>INDEX(Upload_Download!$I$4:$I$1004,MATCH(EK33&amp;EM$3,Upload_Download!$O$4:$O$1004,0),1)</f>
        <v>#N/A</v>
      </c>
      <c r="EN33" s="162" t="e">
        <f t="shared" ref="EN33:EN37" si="247">100*(EM33/EL33-1)</f>
        <v>#N/A</v>
      </c>
      <c r="EO33" s="162" t="e">
        <f>100*(EP33/EQ33-1)</f>
        <v>#N/A</v>
      </c>
      <c r="EP33" s="161" t="e">
        <f>INDEX(Upload_Download!$I$4:$I$1004,MATCH(ER33&amp;EP$3,Upload_Download!$O$4:$O$1004,0),1)</f>
        <v>#N/A</v>
      </c>
      <c r="EQ33" s="161" t="e">
        <f>INDEX(Upload_Download!$I$4:$I$1004,MATCH(ER33&amp;EQ$3,Upload_Download!$O$4:$O$1004,0),1)</f>
        <v>#N/A</v>
      </c>
      <c r="ER33" s="163" t="str">
        <f>INDEX(Draft!$AZ$3:$AZ$170,MATCH(EI33&amp;EG33,Draft!$BA$3:$BA$170,0),1)</f>
        <v>Wells Fargo</v>
      </c>
      <c r="ET33" s="106">
        <f t="shared" si="211"/>
        <v>10</v>
      </c>
      <c r="EU33" s="106">
        <f t="shared" si="212"/>
        <v>3</v>
      </c>
      <c r="EV33" s="106">
        <v>2</v>
      </c>
      <c r="EW33" s="107" t="str">
        <f>INDEX(Matchups!$F$4:$G$279,MATCH(ET33&amp;"_"&amp;EU33,Matchups!$E$4:$E$279,0),1)</f>
        <v>Player22</v>
      </c>
      <c r="EX33" s="107" t="str">
        <f>INDEX(Matchups!$F$4:$G$279,MATCH(ET33&amp;"_"&amp;EU33,Matchups!$E$4:$E$279,0),2)</f>
        <v>Player20</v>
      </c>
      <c r="EZ33" s="160" t="str">
        <f>INDEX(Draft!$AZ$3:$AZ$170,MATCH(EW33&amp;EV33,Draft!$BA$3:$BA$170,0),1)</f>
        <v>Target</v>
      </c>
      <c r="FA33" s="161" t="e">
        <f>INDEX(Upload_Download!$I$4:$I$1004,MATCH(EZ33&amp;FA$3,Upload_Download!$O$4:$O$1004,0),1)</f>
        <v>#N/A</v>
      </c>
      <c r="FB33" s="161" t="e">
        <f>INDEX(Upload_Download!$I$4:$I$1004,MATCH(EZ33&amp;FB$3,Upload_Download!$O$4:$O$1004,0),1)</f>
        <v>#N/A</v>
      </c>
      <c r="FC33" s="162" t="e">
        <f t="shared" ref="FC33:FC37" si="248">100*(FB33/FA33-1)</f>
        <v>#N/A</v>
      </c>
      <c r="FD33" s="162" t="e">
        <f>100*(FE33/FF33-1)</f>
        <v>#N/A</v>
      </c>
      <c r="FE33" s="161" t="e">
        <f>INDEX(Upload_Download!$I$4:$I$1004,MATCH(FG33&amp;FE$3,Upload_Download!$O$4:$O$1004,0),1)</f>
        <v>#N/A</v>
      </c>
      <c r="FF33" s="161" t="e">
        <f>INDEX(Upload_Download!$I$4:$I$1004,MATCH(FG33&amp;FF$3,Upload_Download!$O$4:$O$1004,0),1)</f>
        <v>#N/A</v>
      </c>
      <c r="FG33" s="163" t="str">
        <f>INDEX(Draft!$AZ$3:$AZ$170,MATCH(EX33&amp;EV33,Draft!$BA$3:$BA$170,0),1)</f>
        <v>ASML Holding</v>
      </c>
      <c r="FH33" s="114"/>
      <c r="FI33" s="106">
        <f t="shared" si="213"/>
        <v>11</v>
      </c>
      <c r="FJ33" s="106">
        <f t="shared" si="214"/>
        <v>3</v>
      </c>
      <c r="FK33" s="106">
        <v>2</v>
      </c>
      <c r="FL33" s="107" t="str">
        <f>INDEX(Matchups!$F$4:$G$279,MATCH(FI33&amp;"_"&amp;FJ33,Matchups!$E$4:$E$279,0),1)</f>
        <v>Player23</v>
      </c>
      <c r="FM33" s="107" t="str">
        <f>INDEX(Matchups!$F$4:$G$279,MATCH(FI33&amp;"_"&amp;FJ33,Matchups!$E$4:$E$279,0),2)</f>
        <v>Player10</v>
      </c>
      <c r="FN33" s="114"/>
      <c r="FO33" s="160" t="str">
        <f>INDEX(Draft!$AZ$3:$AZ$170,MATCH(FL33&amp;FK33,Draft!$BA$3:$BA$170,0),1)</f>
        <v>Polkadot</v>
      </c>
      <c r="FP33" s="161" t="e">
        <f>INDEX(Upload_Download!$I$4:$I$1004,MATCH(FO33&amp;FP$3,Upload_Download!$O$4:$O$1004,0),1)</f>
        <v>#N/A</v>
      </c>
      <c r="FQ33" s="161" t="e">
        <f>INDEX(Upload_Download!$I$4:$I$1004,MATCH(FO33&amp;FQ$3,Upload_Download!$O$4:$O$1004,0),1)</f>
        <v>#N/A</v>
      </c>
      <c r="FR33" s="162" t="e">
        <f t="shared" ref="FR33:FR37" si="249">100*(FQ33/FP33-1)</f>
        <v>#N/A</v>
      </c>
      <c r="FS33" s="162" t="e">
        <f>100*(FT33/FU33-1)</f>
        <v>#N/A</v>
      </c>
      <c r="FT33" s="161" t="e">
        <f>INDEX(Upload_Download!$I$4:$I$1004,MATCH(FV33&amp;FT$3,Upload_Download!$O$4:$O$1004,0),1)</f>
        <v>#N/A</v>
      </c>
      <c r="FU33" s="161" t="e">
        <f>INDEX(Upload_Download!$I$4:$I$1004,MATCH(FV33&amp;FU$3,Upload_Download!$O$4:$O$1004,0),1)</f>
        <v>#N/A</v>
      </c>
      <c r="FV33" s="163" t="str">
        <f>INDEX(Draft!$AZ$3:$AZ$170,MATCH(FM33&amp;FK33,Draft!$BA$3:$BA$170,0),1)</f>
        <v>Solana</v>
      </c>
      <c r="FW33" s="114"/>
      <c r="FX33" s="106">
        <f t="shared" si="215"/>
        <v>12</v>
      </c>
      <c r="FY33" s="106">
        <f t="shared" si="216"/>
        <v>3</v>
      </c>
      <c r="FZ33" s="106">
        <v>2</v>
      </c>
      <c r="GA33" s="107" t="str">
        <f>INDEX(Matchups!$F$4:$G$279,MATCH(FX33&amp;"_"&amp;FY33,Matchups!$E$4:$E$279,0),1)</f>
        <v>Player24</v>
      </c>
      <c r="GB33" s="107" t="str">
        <f>INDEX(Matchups!$F$4:$G$279,MATCH(FX33&amp;"_"&amp;FY33,Matchups!$E$4:$E$279,0),2)</f>
        <v>Player1</v>
      </c>
      <c r="GC33" s="114"/>
      <c r="GD33" s="160" t="str">
        <f>INDEX(Draft!$AZ$3:$AZ$170,MATCH(GA33&amp;FZ33,Draft!$BA$3:$BA$170,0),1)</f>
        <v>Alphabet Class A</v>
      </c>
      <c r="GE33" s="161" t="e">
        <f>INDEX(Upload_Download!$I$4:$I$1004,MATCH(GD33&amp;GE$3,Upload_Download!$O$4:$O$1004,0),1)</f>
        <v>#N/A</v>
      </c>
      <c r="GF33" s="161" t="e">
        <f>INDEX(Upload_Download!$I$4:$I$1004,MATCH(GD33&amp;GF$3,Upload_Download!$O$4:$O$1004,0),1)</f>
        <v>#N/A</v>
      </c>
      <c r="GG33" s="162" t="e">
        <f t="shared" ref="GG33:GG37" si="250">100*(GF33/GE33-1)</f>
        <v>#N/A</v>
      </c>
      <c r="GH33" s="162" t="e">
        <f>100*(GI33/GJ33-1)</f>
        <v>#N/A</v>
      </c>
      <c r="GI33" s="161" t="e">
        <f>INDEX(Upload_Download!$I$4:$I$1004,MATCH(GK33&amp;GI$3,Upload_Download!$O$4:$O$1004,0),1)</f>
        <v>#N/A</v>
      </c>
      <c r="GJ33" s="161" t="e">
        <f>INDEX(Upload_Download!$I$4:$I$1004,MATCH(GK33&amp;GJ$3,Upload_Download!$O$4:$O$1004,0),1)</f>
        <v>#N/A</v>
      </c>
      <c r="GK33" s="163" t="str">
        <f>INDEX(Draft!$AZ$3:$AZ$170,MATCH(GB33&amp;FZ33,Draft!$BA$3:$BA$170,0),1)</f>
        <v>Ethereum</v>
      </c>
      <c r="GM33" s="106">
        <f t="shared" si="217"/>
        <v>13</v>
      </c>
      <c r="GN33" s="106">
        <f t="shared" si="218"/>
        <v>3</v>
      </c>
      <c r="GO33" s="106">
        <v>2</v>
      </c>
      <c r="GP33" s="107" t="str">
        <f>INDEX(Matchups!$F$4:$G$279,MATCH(GM33&amp;"_"&amp;GN33,Matchups!$E$4:$E$279,0),1)</f>
        <v>Player10</v>
      </c>
      <c r="GQ33" s="107" t="str">
        <f>INDEX(Matchups!$F$4:$G$279,MATCH(GM33&amp;"_"&amp;GN33,Matchups!$E$4:$E$279,0),2)</f>
        <v>Player15</v>
      </c>
      <c r="GS33" s="160" t="str">
        <f>INDEX(Draft!$AZ$3:$AZ$170,MATCH(GP33&amp;GO33,Draft!$BA$3:$BA$170,0),1)</f>
        <v>Solana</v>
      </c>
      <c r="GT33" s="161" t="e">
        <f>INDEX(Upload_Download!$I$4:$I$1004,MATCH(GS33&amp;GT$3,Upload_Download!$O$4:$O$1004,0),1)</f>
        <v>#N/A</v>
      </c>
      <c r="GU33" s="161" t="e">
        <f>INDEX(Upload_Download!$I$4:$I$1004,MATCH(GS33&amp;GU$3,Upload_Download!$O$4:$O$1004,0),1)</f>
        <v>#N/A</v>
      </c>
      <c r="GV33" s="162" t="e">
        <f t="shared" ref="GV33:GV37" si="251">100*(GU33/GT33-1)</f>
        <v>#N/A</v>
      </c>
      <c r="GW33" s="162" t="e">
        <f>100*(GX33/GY33-1)</f>
        <v>#N/A</v>
      </c>
      <c r="GX33" s="161" t="e">
        <f>INDEX(Upload_Download!$I$4:$I$1004,MATCH(GZ33&amp;GX$3,Upload_Download!$O$4:$O$1004,0),1)</f>
        <v>#N/A</v>
      </c>
      <c r="GY33" s="161" t="e">
        <f>INDEX(Upload_Download!$I$4:$I$1004,MATCH(GZ33&amp;GY$3,Upload_Download!$O$4:$O$1004,0),1)</f>
        <v>#N/A</v>
      </c>
      <c r="GZ33" s="163" t="str">
        <f>INDEX(Draft!$AZ$3:$AZ$170,MATCH(GQ33&amp;GO33,Draft!$BA$3:$BA$170,0),1)</f>
        <v>Tesla</v>
      </c>
      <c r="HA33" s="114"/>
      <c r="HB33" s="106">
        <f t="shared" si="219"/>
        <v>14</v>
      </c>
      <c r="HC33" s="106">
        <f t="shared" si="220"/>
        <v>3</v>
      </c>
      <c r="HD33" s="106">
        <v>2</v>
      </c>
      <c r="HE33" s="107" t="str">
        <f>INDEX(Matchups!$F$4:$G$279,MATCH(HB33&amp;"_"&amp;HC33,Matchups!$E$4:$E$279,0),1)</f>
        <v>Player19</v>
      </c>
      <c r="HF33" s="107" t="str">
        <f>INDEX(Matchups!$F$4:$G$279,MATCH(HB33&amp;"_"&amp;HC33,Matchups!$E$4:$E$279,0),2)</f>
        <v>Player22</v>
      </c>
      <c r="HG33" s="114"/>
      <c r="HH33" s="160" t="str">
        <f>INDEX(Draft!$AZ$3:$AZ$170,MATCH(HE33&amp;HD33,Draft!$BA$3:$BA$170,0),1)</f>
        <v>Wells Fargo</v>
      </c>
      <c r="HI33" s="161" t="e">
        <f>INDEX(Upload_Download!$I$4:$I$1004,MATCH(HH33&amp;HI$3,Upload_Download!$O$4:$O$1004,0),1)</f>
        <v>#N/A</v>
      </c>
      <c r="HJ33" s="161" t="e">
        <f>INDEX(Upload_Download!$I$4:$I$1004,MATCH(HH33&amp;HJ$3,Upload_Download!$O$4:$O$1004,0),1)</f>
        <v>#N/A</v>
      </c>
      <c r="HK33" s="162" t="e">
        <f t="shared" ref="HK33:HK37" si="252">100*(HJ33/HI33-1)</f>
        <v>#N/A</v>
      </c>
      <c r="HL33" s="162" t="e">
        <f>100*(HM33/HN33-1)</f>
        <v>#N/A</v>
      </c>
      <c r="HM33" s="161" t="e">
        <f>INDEX(Upload_Download!$I$4:$I$1004,MATCH(HO33&amp;HM$3,Upload_Download!$O$4:$O$1004,0),1)</f>
        <v>#N/A</v>
      </c>
      <c r="HN33" s="161" t="e">
        <f>INDEX(Upload_Download!$I$4:$I$1004,MATCH(HO33&amp;HN$3,Upload_Download!$O$4:$O$1004,0),1)</f>
        <v>#N/A</v>
      </c>
      <c r="HO33" s="163" t="str">
        <f>INDEX(Draft!$AZ$3:$AZ$170,MATCH(HF33&amp;HD33,Draft!$BA$3:$BA$170,0),1)</f>
        <v>Target</v>
      </c>
      <c r="HP33" s="114"/>
      <c r="HQ33" s="106">
        <f t="shared" si="221"/>
        <v>15</v>
      </c>
      <c r="HR33" s="106">
        <f t="shared" si="222"/>
        <v>3</v>
      </c>
      <c r="HS33" s="106">
        <v>2</v>
      </c>
      <c r="HT33" s="107" t="str">
        <f>INDEX(Matchups!$F$4:$G$279,MATCH(HQ33&amp;"_"&amp;HR33,Matchups!$E$4:$E$279,0),1)</f>
        <v>Player7</v>
      </c>
      <c r="HU33" s="107" t="str">
        <f>INDEX(Matchups!$F$4:$G$279,MATCH(HQ33&amp;"_"&amp;HR33,Matchups!$E$4:$E$279,0),2)</f>
        <v>Player2</v>
      </c>
      <c r="HV33" s="114"/>
      <c r="HW33" s="160" t="str">
        <f>INDEX(Draft!$AZ$3:$AZ$170,MATCH(HT33&amp;HS33,Draft!$BA$3:$BA$170,0),1)</f>
        <v>Eli Lilly and Company</v>
      </c>
      <c r="HX33" s="161" t="e">
        <f>INDEX(Upload_Download!$I$4:$I$1004,MATCH(HW33&amp;HX$3,Upload_Download!$O$4:$O$1004,0),1)</f>
        <v>#N/A</v>
      </c>
      <c r="HY33" s="161" t="e">
        <f>INDEX(Upload_Download!$I$4:$I$1004,MATCH(HW33&amp;HY$3,Upload_Download!$O$4:$O$1004,0),1)</f>
        <v>#N/A</v>
      </c>
      <c r="HZ33" s="162" t="e">
        <f t="shared" ref="HZ33:HZ37" si="253">100*(HY33/HX33-1)</f>
        <v>#N/A</v>
      </c>
      <c r="IA33" s="162" t="e">
        <f>100*(IB33/IC33-1)</f>
        <v>#N/A</v>
      </c>
      <c r="IB33" s="161" t="e">
        <f>INDEX(Upload_Download!$I$4:$I$1004,MATCH(ID33&amp;IB$3,Upload_Download!$O$4:$O$1004,0),1)</f>
        <v>#N/A</v>
      </c>
      <c r="IC33" s="161" t="e">
        <f>INDEX(Upload_Download!$I$4:$I$1004,MATCH(ID33&amp;IC$3,Upload_Download!$O$4:$O$1004,0),1)</f>
        <v>#N/A</v>
      </c>
      <c r="ID33" s="163" t="str">
        <f>INDEX(Draft!$AZ$3:$AZ$170,MATCH(HU33&amp;HS33,Draft!$BA$3:$BA$170,0),1)</f>
        <v>UNUS SED LEO</v>
      </c>
      <c r="IF33" s="106">
        <f t="shared" si="223"/>
        <v>16</v>
      </c>
      <c r="IG33" s="106">
        <f t="shared" si="224"/>
        <v>3</v>
      </c>
      <c r="IH33" s="106">
        <v>2</v>
      </c>
      <c r="II33" s="107" t="str">
        <f>INDEX(Matchups!$F$4:$G$279,MATCH(IF33&amp;"_"&amp;IG33,Matchups!$E$4:$E$279,0),1)</f>
        <v>Player3</v>
      </c>
      <c r="IJ33" s="107" t="str">
        <f>INDEX(Matchups!$F$4:$G$279,MATCH(IF33&amp;"_"&amp;IG33,Matchups!$E$4:$E$279,0),2)</f>
        <v>Player9</v>
      </c>
      <c r="IL33" s="160" t="str">
        <f>INDEX(Draft!$AZ$3:$AZ$170,MATCH(II33&amp;IH33,Draft!$BA$3:$BA$170,0),1)</f>
        <v>Ford Motor Company</v>
      </c>
      <c r="IM33" s="161" t="e">
        <f>INDEX(Upload_Download!$I$4:$I$1004,MATCH(IL33&amp;IM$3,Upload_Download!$O$4:$O$1004,0),1)</f>
        <v>#N/A</v>
      </c>
      <c r="IN33" s="161" t="e">
        <f>INDEX(Upload_Download!$I$4:$I$1004,MATCH(IL33&amp;IN$3,Upload_Download!$O$4:$O$1004,0),1)</f>
        <v>#N/A</v>
      </c>
      <c r="IO33" s="162" t="e">
        <f t="shared" ref="IO33:IO37" si="254">100*(IN33/IM33-1)</f>
        <v>#N/A</v>
      </c>
      <c r="IP33" s="162" t="e">
        <f>100*(IQ33/IR33-1)</f>
        <v>#N/A</v>
      </c>
      <c r="IQ33" s="161" t="e">
        <f>INDEX(Upload_Download!$I$4:$I$1004,MATCH(IS33&amp;IQ$3,Upload_Download!$O$4:$O$1004,0),1)</f>
        <v>#N/A</v>
      </c>
      <c r="IR33" s="161" t="e">
        <f>INDEX(Upload_Download!$I$4:$I$1004,MATCH(IS33&amp;IR$3,Upload_Download!$O$4:$O$1004,0),1)</f>
        <v>#N/A</v>
      </c>
      <c r="IS33" s="163" t="str">
        <f>INDEX(Draft!$AZ$3:$AZ$170,MATCH(IJ33&amp;IH33,Draft!$BA$3:$BA$170,0),1)</f>
        <v>Bitcoin</v>
      </c>
      <c r="IT33" s="114"/>
      <c r="IU33" s="106">
        <f t="shared" si="225"/>
        <v>17</v>
      </c>
      <c r="IV33" s="106">
        <f t="shared" si="226"/>
        <v>3</v>
      </c>
      <c r="IW33" s="106">
        <v>2</v>
      </c>
      <c r="IX33" s="107" t="str">
        <f>INDEX(Matchups!$F$4:$G$279,MATCH(IU33&amp;"_"&amp;IV33,Matchups!$E$4:$E$279,0),1)</f>
        <v>Player14</v>
      </c>
      <c r="IY33" s="107" t="str">
        <f>INDEX(Matchups!$F$4:$G$279,MATCH(IU33&amp;"_"&amp;IV33,Matchups!$E$4:$E$279,0),2)</f>
        <v>Player11</v>
      </c>
      <c r="IZ33" s="114"/>
      <c r="JA33" s="160" t="str">
        <f>INDEX(Draft!$AZ$3:$AZ$170,MATCH(IX33&amp;IW33,Draft!$BA$3:$BA$170,0),1)</f>
        <v>Blackstone</v>
      </c>
      <c r="JB33" s="161" t="e">
        <f>INDEX(Upload_Download!$I$4:$I$1004,MATCH(JA33&amp;JB$3,Upload_Download!$O$4:$O$1004,0),1)</f>
        <v>#N/A</v>
      </c>
      <c r="JC33" s="161" t="e">
        <f>INDEX(Upload_Download!$I$4:$I$1004,MATCH(JA33&amp;JC$3,Upload_Download!$O$4:$O$1004,0),1)</f>
        <v>#N/A</v>
      </c>
      <c r="JD33" s="162" t="e">
        <f t="shared" ref="JD33:JD37" si="255">100*(JC33/JB33-1)</f>
        <v>#N/A</v>
      </c>
      <c r="JE33" s="162" t="e">
        <f>100*(JF33/JG33-1)</f>
        <v>#N/A</v>
      </c>
      <c r="JF33" s="161" t="e">
        <f>INDEX(Upload_Download!$I$4:$I$1004,MATCH(JH33&amp;JF$3,Upload_Download!$O$4:$O$1004,0),1)</f>
        <v>#N/A</v>
      </c>
      <c r="JG33" s="161" t="e">
        <f>INDEX(Upload_Download!$I$4:$I$1004,MATCH(JH33&amp;JG$3,Upload_Download!$O$4:$O$1004,0),1)</f>
        <v>#N/A</v>
      </c>
      <c r="JH33" s="163" t="str">
        <f>INDEX(Draft!$AZ$3:$AZ$170,MATCH(IY33&amp;IW33,Draft!$BA$3:$BA$170,0),1)</f>
        <v>JP Morgan Chase</v>
      </c>
      <c r="JI33" s="114"/>
      <c r="JJ33" s="106">
        <f t="shared" si="227"/>
        <v>18</v>
      </c>
      <c r="JK33" s="106">
        <f t="shared" si="228"/>
        <v>3</v>
      </c>
      <c r="JL33" s="106">
        <v>2</v>
      </c>
      <c r="JM33" s="107" t="str">
        <f>INDEX(Matchups!$F$4:$G$279,MATCH(JJ33&amp;"_"&amp;JK33,Matchups!$E$4:$E$279,0),1)</f>
        <v>Player16</v>
      </c>
      <c r="JN33" s="107" t="str">
        <f>INDEX(Matchups!$F$4:$G$279,MATCH(JJ33&amp;"_"&amp;JK33,Matchups!$E$4:$E$279,0),2)</f>
        <v>Player17</v>
      </c>
      <c r="JO33" s="114"/>
      <c r="JP33" s="160" t="str">
        <f>INDEX(Draft!$AZ$3:$AZ$170,MATCH(JM33&amp;JL33,Draft!$BA$3:$BA$170,0),1)</f>
        <v>Microsoft</v>
      </c>
      <c r="JQ33" s="161" t="e">
        <f>INDEX(Upload_Download!$I$4:$I$1004,MATCH(JP33&amp;JQ$3,Upload_Download!$O$4:$O$1004,0),1)</f>
        <v>#N/A</v>
      </c>
      <c r="JR33" s="161" t="e">
        <f>INDEX(Upload_Download!$I$4:$I$1004,MATCH(JP33&amp;JR$3,Upload_Download!$O$4:$O$1004,0),1)</f>
        <v>#N/A</v>
      </c>
      <c r="JS33" s="162" t="e">
        <f t="shared" ref="JS33:JS37" si="256">100*(JR33/JQ33-1)</f>
        <v>#N/A</v>
      </c>
      <c r="JT33" s="162" t="e">
        <f>100*(JU33/JV33-1)</f>
        <v>#N/A</v>
      </c>
      <c r="JU33" s="161" t="e">
        <f>INDEX(Upload_Download!$I$4:$I$1004,MATCH(JW33&amp;JU$3,Upload_Download!$O$4:$O$1004,0),1)</f>
        <v>#N/A</v>
      </c>
      <c r="JV33" s="161" t="e">
        <f>INDEX(Upload_Download!$I$4:$I$1004,MATCH(JW33&amp;JV$3,Upload_Download!$O$4:$O$1004,0),1)</f>
        <v>#N/A</v>
      </c>
      <c r="JW33" s="163" t="str">
        <f>INDEX(Draft!$AZ$3:$AZ$170,MATCH(JN33&amp;JL33,Draft!$BA$3:$BA$170,0),1)</f>
        <v>Dogecoin</v>
      </c>
      <c r="JX33" s="114"/>
      <c r="JY33" s="106">
        <f t="shared" si="229"/>
        <v>19</v>
      </c>
      <c r="JZ33" s="106">
        <f t="shared" si="230"/>
        <v>3</v>
      </c>
      <c r="KA33" s="106">
        <v>2</v>
      </c>
      <c r="KB33" s="107" t="str">
        <f>INDEX(Matchups!$F$4:$G$279,MATCH(JY33&amp;"_"&amp;JZ33,Matchups!$E$4:$E$279,0),1)</f>
        <v>Player1</v>
      </c>
      <c r="KC33" s="107" t="str">
        <f>INDEX(Matchups!$F$4:$G$279,MATCH(JY33&amp;"_"&amp;JZ33,Matchups!$E$4:$E$279,0),2)</f>
        <v>Player5</v>
      </c>
      <c r="KD33" s="114"/>
      <c r="KE33" s="160" t="str">
        <f>INDEX(Draft!$AZ$3:$AZ$170,MATCH(KB33&amp;KA33,Draft!$BA$3:$BA$170,0),1)</f>
        <v>Ethereum</v>
      </c>
      <c r="KF33" s="161" t="e">
        <f>INDEX(Upload_Download!$I$4:$I$1004,MATCH(KE33&amp;KF$3,Upload_Download!$O$4:$O$1004,0),1)</f>
        <v>#N/A</v>
      </c>
      <c r="KG33" s="161" t="e">
        <f>INDEX(Upload_Download!$I$4:$I$1004,MATCH(KE33&amp;KG$3,Upload_Download!$O$4:$O$1004,0),1)</f>
        <v>#N/A</v>
      </c>
      <c r="KH33" s="162" t="e">
        <f t="shared" ref="KH33:KH37" si="257">100*(KG33/KF33-1)</f>
        <v>#N/A</v>
      </c>
      <c r="KI33" s="162" t="e">
        <f>100*(KJ33/KK33-1)</f>
        <v>#N/A</v>
      </c>
      <c r="KJ33" s="161" t="e">
        <f>INDEX(Upload_Download!$I$4:$I$1004,MATCH(KL33&amp;KJ$3,Upload_Download!$O$4:$O$1004,0),1)</f>
        <v>#N/A</v>
      </c>
      <c r="KK33" s="161" t="e">
        <f>INDEX(Upload_Download!$I$4:$I$1004,MATCH(KL33&amp;KK$3,Upload_Download!$O$4:$O$1004,0),1)</f>
        <v>#N/A</v>
      </c>
      <c r="KL33" s="163" t="str">
        <f>INDEX(Draft!$AZ$3:$AZ$170,MATCH(KC33&amp;KA33,Draft!$BA$3:$BA$170,0),1)</f>
        <v>Alphabet Class C</v>
      </c>
      <c r="KM33" s="114"/>
      <c r="KN33" s="106">
        <f t="shared" si="231"/>
        <v>20</v>
      </c>
      <c r="KO33" s="106">
        <f t="shared" si="232"/>
        <v>3</v>
      </c>
      <c r="KP33" s="106">
        <v>2</v>
      </c>
      <c r="KQ33" s="107" t="str">
        <f>INDEX(Matchups!$F$4:$G$279,MATCH(KN33&amp;"_"&amp;KO33,Matchups!$E$4:$E$279,0),1)</f>
        <v>Player15</v>
      </c>
      <c r="KR33" s="107" t="str">
        <f>INDEX(Matchups!$F$4:$G$279,MATCH(KN33&amp;"_"&amp;KO33,Matchups!$E$4:$E$279,0),2)</f>
        <v>Player21</v>
      </c>
      <c r="KS33" s="114"/>
      <c r="KT33" s="160" t="str">
        <f>INDEX(Draft!$AZ$3:$AZ$170,MATCH(KQ33&amp;KP33,Draft!$BA$3:$BA$170,0),1)</f>
        <v>Tesla</v>
      </c>
      <c r="KU33" s="161" t="e">
        <f>INDEX(Upload_Download!$I$4:$I$1004,MATCH(KT33&amp;KU$3,Upload_Download!$O$4:$O$1004,0),1)</f>
        <v>#N/A</v>
      </c>
      <c r="KV33" s="161" t="e">
        <f>INDEX(Upload_Download!$I$4:$I$1004,MATCH(KT33&amp;KV$3,Upload_Download!$O$4:$O$1004,0),1)</f>
        <v>#N/A</v>
      </c>
      <c r="KW33" s="162" t="e">
        <f t="shared" ref="KW33:KW37" si="258">100*(KV33/KU33-1)</f>
        <v>#N/A</v>
      </c>
      <c r="KX33" s="162" t="e">
        <f>100*(KY33/KZ33-1)</f>
        <v>#N/A</v>
      </c>
      <c r="KY33" s="161" t="e">
        <f>INDEX(Upload_Download!$I$4:$I$1004,MATCH(LA33&amp;KY$3,Upload_Download!$O$4:$O$1004,0),1)</f>
        <v>#N/A</v>
      </c>
      <c r="KZ33" s="161" t="e">
        <f>INDEX(Upload_Download!$I$4:$I$1004,MATCH(LA33&amp;KZ$3,Upload_Download!$O$4:$O$1004,0),1)</f>
        <v>#N/A</v>
      </c>
      <c r="LA33" s="163" t="str">
        <f>INDEX(Draft!$AZ$3:$AZ$170,MATCH(KR33&amp;KP33,Draft!$BA$3:$BA$170,0),1)</f>
        <v>Terra</v>
      </c>
      <c r="LB33" s="114"/>
      <c r="LC33" s="106">
        <f t="shared" si="233"/>
        <v>21</v>
      </c>
      <c r="LD33" s="106">
        <f t="shared" si="234"/>
        <v>3</v>
      </c>
      <c r="LE33" s="106">
        <v>2</v>
      </c>
      <c r="LF33" s="107" t="str">
        <f>INDEX(Matchups!$F$4:$G$279,MATCH(LC33&amp;"_"&amp;LD33,Matchups!$E$4:$E$279,0),1)</f>
        <v>Player15</v>
      </c>
      <c r="LG33" s="107" t="str">
        <f>INDEX(Matchups!$F$4:$G$279,MATCH(LC33&amp;"_"&amp;LD33,Matchups!$E$4:$E$279,0),2)</f>
        <v>Player2</v>
      </c>
      <c r="LH33" s="114"/>
      <c r="LI33" s="160" t="str">
        <f>INDEX(Draft!$AZ$3:$AZ$170,MATCH(LF33&amp;LE33,Draft!$BA$3:$BA$170,0),1)</f>
        <v>Tesla</v>
      </c>
      <c r="LJ33" s="161" t="e">
        <f>INDEX(Upload_Download!$I$4:$I$1004,MATCH(LI33&amp;LJ$3,Upload_Download!$O$4:$O$1004,0),1)</f>
        <v>#N/A</v>
      </c>
      <c r="LK33" s="161" t="e">
        <f>INDEX(Upload_Download!$I$4:$I$1004,MATCH(LI33&amp;LK$3,Upload_Download!$O$4:$O$1004,0),1)</f>
        <v>#N/A</v>
      </c>
      <c r="LL33" s="162" t="e">
        <f t="shared" ref="LL33:LL37" si="259">100*(LK33/LJ33-1)</f>
        <v>#N/A</v>
      </c>
      <c r="LM33" s="162" t="e">
        <f>100*(LN33/LO33-1)</f>
        <v>#N/A</v>
      </c>
      <c r="LN33" s="161" t="e">
        <f>INDEX(Upload_Download!$I$4:$I$1004,MATCH(LP33&amp;LN$3,Upload_Download!$O$4:$O$1004,0),1)</f>
        <v>#N/A</v>
      </c>
      <c r="LO33" s="161" t="e">
        <f>INDEX(Upload_Download!$I$4:$I$1004,MATCH(LP33&amp;LO$3,Upload_Download!$O$4:$O$1004,0),1)</f>
        <v>#N/A</v>
      </c>
      <c r="LP33" s="163" t="str">
        <f>INDEX(Draft!$AZ$3:$AZ$170,MATCH(LG33&amp;LE33,Draft!$BA$3:$BA$170,0),1)</f>
        <v>UNUS SED LEO</v>
      </c>
      <c r="LQ33" s="114"/>
      <c r="LR33" s="106">
        <f t="shared" si="235"/>
        <v>22</v>
      </c>
      <c r="LS33" s="106">
        <f t="shared" si="236"/>
        <v>3</v>
      </c>
      <c r="LT33" s="106">
        <v>2</v>
      </c>
      <c r="LU33" s="107" t="str">
        <f>INDEX(Matchups!$F$4:$G$279,MATCH(LR33&amp;"_"&amp;LS33,Matchups!$E$4:$E$279,0),1)</f>
        <v>Player8</v>
      </c>
      <c r="LV33" s="107" t="str">
        <f>INDEX(Matchups!$F$4:$G$279,MATCH(LR33&amp;"_"&amp;LS33,Matchups!$E$4:$E$279,0),2)</f>
        <v>Player23</v>
      </c>
      <c r="LW33" s="114"/>
      <c r="LX33" s="160" t="str">
        <f>INDEX(Draft!$AZ$3:$AZ$170,MATCH(LU33&amp;LT33,Draft!$BA$3:$BA$170,0),1)</f>
        <v>Cardano</v>
      </c>
      <c r="LY33" s="161" t="e">
        <f>INDEX(Upload_Download!$I$4:$I$1004,MATCH(LX33&amp;LY$3,Upload_Download!$O$4:$O$1004,0),1)</f>
        <v>#N/A</v>
      </c>
      <c r="LZ33" s="161" t="e">
        <f>INDEX(Upload_Download!$I$4:$I$1004,MATCH(LX33&amp;LZ$3,Upload_Download!$O$4:$O$1004,0),1)</f>
        <v>#N/A</v>
      </c>
      <c r="MA33" s="162" t="e">
        <f t="shared" ref="MA33:MA37" si="260">100*(LZ33/LY33-1)</f>
        <v>#N/A</v>
      </c>
      <c r="MB33" s="162" t="e">
        <f>100*(MC33/MD33-1)</f>
        <v>#N/A</v>
      </c>
      <c r="MC33" s="161" t="e">
        <f>INDEX(Upload_Download!$I$4:$I$1004,MATCH(ME33&amp;MC$3,Upload_Download!$O$4:$O$1004,0),1)</f>
        <v>#N/A</v>
      </c>
      <c r="MD33" s="161" t="e">
        <f>INDEX(Upload_Download!$I$4:$I$1004,MATCH(ME33&amp;MD$3,Upload_Download!$O$4:$O$1004,0),1)</f>
        <v>#N/A</v>
      </c>
      <c r="ME33" s="163" t="str">
        <f>INDEX(Draft!$AZ$3:$AZ$170,MATCH(LV33&amp;LT33,Draft!$BA$3:$BA$170,0),1)</f>
        <v>Polkadot</v>
      </c>
      <c r="MF33" s="114"/>
      <c r="MG33" s="106">
        <f t="shared" si="237"/>
        <v>23</v>
      </c>
      <c r="MH33" s="106">
        <f t="shared" si="238"/>
        <v>3</v>
      </c>
      <c r="MI33" s="106">
        <v>2</v>
      </c>
      <c r="MJ33" s="107" t="str">
        <f>INDEX(Matchups!$F$4:$G$279,MATCH(MG33&amp;"_"&amp;MH33,Matchups!$E$4:$E$279,0),1)</f>
        <v>Player21</v>
      </c>
      <c r="MK33" s="107" t="str">
        <f>INDEX(Matchups!$F$4:$G$279,MATCH(MG33&amp;"_"&amp;MH33,Matchups!$E$4:$E$279,0),2)</f>
        <v>Player24</v>
      </c>
      <c r="ML33" s="114"/>
      <c r="MM33" s="160" t="str">
        <f>INDEX(Draft!$AZ$3:$AZ$170,MATCH(MJ33&amp;MI33,Draft!$BA$3:$BA$170,0),1)</f>
        <v>Terra</v>
      </c>
      <c r="MN33" s="161" t="e">
        <f>INDEX(Upload_Download!$I$4:$I$1004,MATCH(MM33&amp;MN$3,Upload_Download!$O$4:$O$1004,0),1)</f>
        <v>#N/A</v>
      </c>
      <c r="MO33" s="161" t="e">
        <f>INDEX(Upload_Download!$I$4:$I$1004,MATCH(MM33&amp;MO$3,Upload_Download!$O$4:$O$1004,0),1)</f>
        <v>#N/A</v>
      </c>
      <c r="MP33" s="162" t="e">
        <f t="shared" ref="MP33:MP37" si="261">100*(MO33/MN33-1)</f>
        <v>#N/A</v>
      </c>
      <c r="MQ33" s="162" t="e">
        <f>100*(MR33/MS33-1)</f>
        <v>#N/A</v>
      </c>
      <c r="MR33" s="161" t="e">
        <f>INDEX(Upload_Download!$I$4:$I$1004,MATCH(MT33&amp;MR$3,Upload_Download!$O$4:$O$1004,0),1)</f>
        <v>#N/A</v>
      </c>
      <c r="MS33" s="161" t="e">
        <f>INDEX(Upload_Download!$I$4:$I$1004,MATCH(MT33&amp;MS$3,Upload_Download!$O$4:$O$1004,0),1)</f>
        <v>#N/A</v>
      </c>
      <c r="MT33" s="163" t="str">
        <f>INDEX(Draft!$AZ$3:$AZ$170,MATCH(MK33&amp;MI33,Draft!$BA$3:$BA$170,0),1)</f>
        <v>Alphabet Class A</v>
      </c>
    </row>
    <row r="34" spans="2:358" s="105" customFormat="1" ht="17">
      <c r="B34" s="184">
        <f t="shared" si="74"/>
        <v>44578</v>
      </c>
      <c r="C34" s="183">
        <f t="shared" si="75"/>
        <v>3</v>
      </c>
      <c r="D34" s="183">
        <f t="shared" si="76"/>
        <v>7</v>
      </c>
      <c r="E34" s="183" t="str">
        <f t="shared" si="0"/>
        <v>3_7</v>
      </c>
      <c r="F34" s="174" t="str">
        <f t="shared" si="1"/>
        <v>Player3</v>
      </c>
      <c r="G34" s="174" t="str">
        <f t="shared" si="2"/>
        <v>Player8</v>
      </c>
      <c r="H34" s="173"/>
      <c r="I34" s="174" t="str">
        <f>J34&amp;"_"&amp;COUNTIF(J$4:J34,J34)</f>
        <v>3_5</v>
      </c>
      <c r="J34" s="185">
        <v>3</v>
      </c>
      <c r="K34" s="185" t="s">
        <v>2672</v>
      </c>
      <c r="L34" s="186" t="s">
        <v>1027</v>
      </c>
      <c r="M34" s="185" t="s">
        <v>2673</v>
      </c>
      <c r="N34" s="114"/>
      <c r="O34" s="106">
        <f t="shared" si="193"/>
        <v>1</v>
      </c>
      <c r="P34" s="106">
        <f t="shared" si="194"/>
        <v>3</v>
      </c>
      <c r="Q34" s="106">
        <v>3</v>
      </c>
      <c r="R34" s="107" t="str">
        <f>INDEX(Matchups!$F$4:$G$279,MATCH(O34&amp;"_"&amp;P34,Matchups!$E$4:$E$279,0),1)</f>
        <v>Player17</v>
      </c>
      <c r="S34" s="107" t="str">
        <f>INDEX(Matchups!$F$4:$G$279,MATCH(O34&amp;"_"&amp;P34,Matchups!$E$4:$E$279,0),2)</f>
        <v>Player14</v>
      </c>
      <c r="U34" s="160" t="str">
        <f>INDEX(Draft!$AZ$3:$AZ$170,MATCH(R34&amp;Q34,Draft!$BA$3:$BA$170,0),1)</f>
        <v>Sony</v>
      </c>
      <c r="V34" s="161">
        <f>INDEX(Upload_Download!$I$4:$I$1004,MATCH(U34&amp;V$3,Upload_Download!$O$4:$O$1004,0),1)</f>
        <v>109.120002746582</v>
      </c>
      <c r="W34" s="161">
        <f>INDEX(Upload_Download!$I$4:$I$1004,MATCH(U34&amp;W$3,Upload_Download!$O$4:$O$1004,0),1)</f>
        <v>107.7900009155273</v>
      </c>
      <c r="X34" s="162">
        <f t="shared" si="239"/>
        <v>-1.2188432895694379</v>
      </c>
      <c r="Y34" s="162">
        <f t="shared" ref="Y34:Y37" si="262">100*(Z34/AA34-1)</f>
        <v>-0.76251080645923786</v>
      </c>
      <c r="Z34" s="161">
        <f>INDEX(Upload_Download!$I$4:$I$1004,MATCH(AB34&amp;Z$3,Upload_Download!$O$4:$O$1004,0),1)</f>
        <v>98.910003662109375</v>
      </c>
      <c r="AA34" s="161">
        <f>INDEX(Upload_Download!$I$4:$I$1004,MATCH(AB34&amp;AA$3,Upload_Download!$O$4:$O$1004,0),1)</f>
        <v>99.669998168945312</v>
      </c>
      <c r="AB34" s="163" t="str">
        <f>INDEX(Draft!$AZ$3:$AZ$170,MATCH(S34&amp;Q34,Draft!$BA$3:$BA$170,0),1)</f>
        <v>Novo Nordisk A/S</v>
      </c>
      <c r="AD34" s="106">
        <f t="shared" si="195"/>
        <v>2</v>
      </c>
      <c r="AE34" s="106">
        <f t="shared" si="196"/>
        <v>3</v>
      </c>
      <c r="AF34" s="106">
        <v>3</v>
      </c>
      <c r="AG34" s="107" t="str">
        <f>INDEX(Matchups!$F$4:$G$279,MATCH(AD34&amp;"_"&amp;AE34,Matchups!$E$4:$E$279,0),1)</f>
        <v>Player11</v>
      </c>
      <c r="AH34" s="107" t="str">
        <f>INDEX(Matchups!$F$4:$G$279,MATCH(AD34&amp;"_"&amp;AE34,Matchups!$E$4:$E$279,0),2)</f>
        <v>Player13</v>
      </c>
      <c r="AJ34" s="160" t="str">
        <f>INDEX(Draft!$AZ$3:$AZ$170,MATCH(AG34&amp;AF34,Draft!$BA$3:$BA$170,0),1)</f>
        <v>Potcoin</v>
      </c>
      <c r="AK34" s="161">
        <f>INDEX(Upload_Download!$I$4:$I$1004,MATCH(AJ34&amp;AK$3,Upload_Download!$O$4:$O$1004,0),1)</f>
        <v>7.1740001440048218E-3</v>
      </c>
      <c r="AL34" s="161">
        <f>INDEX(Upload_Download!$I$4:$I$1004,MATCH(AJ34&amp;AL$3,Upload_Download!$O$4:$O$1004,0),1)</f>
        <v>5.5439998395740986E-3</v>
      </c>
      <c r="AM34" s="162">
        <f t="shared" si="240"/>
        <v>-22.720940503365949</v>
      </c>
      <c r="AN34" s="162">
        <f t="shared" ref="AN34:AN37" si="263">100*(AO34/AP34-1)</f>
        <v>-10.192043000390383</v>
      </c>
      <c r="AO34" s="161">
        <f>INDEX(Upload_Download!$I$4:$I$1004,MATCH(AQ34&amp;AO$3,Upload_Download!$O$4:$O$1004,0),1)</f>
        <v>481.20001220703119</v>
      </c>
      <c r="AP34" s="161">
        <f>INDEX(Upload_Download!$I$4:$I$1004,MATCH(AQ34&amp;AP$3,Upload_Download!$O$4:$O$1004,0),1)</f>
        <v>535.80999755859375</v>
      </c>
      <c r="AQ34" s="163" t="str">
        <f>INDEX(Draft!$AZ$3:$AZ$170,MATCH(AH34&amp;AF34,Draft!$BA$3:$BA$170,0),1)</f>
        <v>Intuit</v>
      </c>
      <c r="AS34" s="106">
        <f t="shared" si="197"/>
        <v>3</v>
      </c>
      <c r="AT34" s="106">
        <f t="shared" si="198"/>
        <v>3</v>
      </c>
      <c r="AU34" s="106">
        <v>3</v>
      </c>
      <c r="AV34" s="107" t="str">
        <f>INDEX(Matchups!$F$4:$G$279,MATCH(AS34&amp;"_"&amp;AT34,Matchups!$E$4:$E$279,0),1)</f>
        <v>Player9</v>
      </c>
      <c r="AW34" s="107" t="str">
        <f>INDEX(Matchups!$F$4:$G$279,MATCH(AS34&amp;"_"&amp;AT34,Matchups!$E$4:$E$279,0),2)</f>
        <v>Player6</v>
      </c>
      <c r="AY34" s="160" t="str">
        <f>INDEX(Draft!$AZ$3:$AZ$170,MATCH(AV34&amp;AU34,Draft!$BA$3:$BA$170,0),1)</f>
        <v>Novavax</v>
      </c>
      <c r="AZ34" s="161">
        <f>INDEX(Upload_Download!$I$4:$I$1004,MATCH(AY34&amp;AZ$3,Upload_Download!$O$4:$O$1004,0),1)</f>
        <v>81.889999389648438</v>
      </c>
      <c r="BA34" s="161">
        <f>INDEX(Upload_Download!$I$4:$I$1004,MATCH(AY34&amp;BA$3,Upload_Download!$O$4:$O$1004,0),1)</f>
        <v>81.629997253417969</v>
      </c>
      <c r="BB34" s="162">
        <f t="shared" si="241"/>
        <v>-0.31750169516222559</v>
      </c>
      <c r="BC34" s="162">
        <f t="shared" ref="BC34:BC37" si="264">100*(BD34/BE34-1)</f>
        <v>1.8297438802899135</v>
      </c>
      <c r="BD34" s="161">
        <f>INDEX(Upload_Download!$I$4:$I$1004,MATCH(BF34&amp;BD$3,Upload_Download!$O$4:$O$1004,0),1)</f>
        <v>91.269996643066406</v>
      </c>
      <c r="BE34" s="161">
        <f>INDEX(Upload_Download!$I$4:$I$1004,MATCH(BF34&amp;BE$3,Upload_Download!$O$4:$O$1004,0),1)</f>
        <v>89.629997253417969</v>
      </c>
      <c r="BF34" s="163" t="str">
        <f>INDEX(Draft!$AZ$3:$AZ$170,MATCH(AW34&amp;AU34,Draft!$BA$3:$BA$170,0),1)</f>
        <v>ConocoPhillips</v>
      </c>
      <c r="BH34" s="106">
        <f t="shared" si="199"/>
        <v>4</v>
      </c>
      <c r="BI34" s="106">
        <f t="shared" si="200"/>
        <v>3</v>
      </c>
      <c r="BJ34" s="106">
        <v>3</v>
      </c>
      <c r="BK34" s="107" t="str">
        <f>INDEX(Matchups!$F$4:$G$279,MATCH(BH34&amp;"_"&amp;BI34,Matchups!$E$4:$E$279,0),1)</f>
        <v>Player2</v>
      </c>
      <c r="BL34" s="107" t="str">
        <f>INDEX(Matchups!$F$4:$G$279,MATCH(BH34&amp;"_"&amp;BI34,Matchups!$E$4:$E$279,0),2)</f>
        <v>Player3</v>
      </c>
      <c r="BN34" s="160" t="str">
        <f>INDEX(Draft!$AZ$3:$AZ$170,MATCH(BK34&amp;BJ34,Draft!$BA$3:$BA$170,0),1)</f>
        <v>IoTeX</v>
      </c>
      <c r="BO34" s="161">
        <f>INDEX(Upload_Download!$I$4:$I$1004,MATCH(BN34&amp;BO$3,Upload_Download!$O$4:$O$1004,0),1)</f>
        <v>7.0822000503540039E-2</v>
      </c>
      <c r="BP34" s="161" t="e">
        <f>INDEX(Upload_Download!$I$4:$I$1004,MATCH(BN34&amp;BP$3,Upload_Download!$O$4:$O$1004,0),1)</f>
        <v>#N/A</v>
      </c>
      <c r="BQ34" s="162" t="e">
        <f t="shared" si="242"/>
        <v>#N/A</v>
      </c>
      <c r="BR34" s="162" t="e">
        <f t="shared" ref="BR34:BR37" si="265">100*(BS34/BT34-1)</f>
        <v>#N/A</v>
      </c>
      <c r="BS34" s="161" t="e">
        <f>INDEX(Upload_Download!$I$4:$I$1004,MATCH(BU34&amp;BS$3,Upload_Download!$O$4:$O$1004,0),1)</f>
        <v>#N/A</v>
      </c>
      <c r="BT34" s="161">
        <f>INDEX(Upload_Download!$I$4:$I$1004,MATCH(BU34&amp;BT$3,Upload_Download!$O$4:$O$1004,0),1)</f>
        <v>151.9100036621094</v>
      </c>
      <c r="BU34" s="163" t="str">
        <f>INDEX(Draft!$AZ$3:$AZ$170,MATCH(BL34&amp;BJ34,Draft!$BA$3:$BA$170,0),1)</f>
        <v>Spotify</v>
      </c>
      <c r="BV34" s="114"/>
      <c r="BW34" s="106">
        <f t="shared" si="201"/>
        <v>5</v>
      </c>
      <c r="BX34" s="106">
        <f t="shared" si="202"/>
        <v>3</v>
      </c>
      <c r="BY34" s="106">
        <v>3</v>
      </c>
      <c r="BZ34" s="107" t="str">
        <f>INDEX(Matchups!$F$4:$G$279,MATCH(BW34&amp;"_"&amp;BX34,Matchups!$E$4:$E$279,0),1)</f>
        <v>Player13</v>
      </c>
      <c r="CA34" s="107" t="str">
        <f>INDEX(Matchups!$F$4:$G$279,MATCH(BW34&amp;"_"&amp;BX34,Matchups!$E$4:$E$279,0),2)</f>
        <v>Player7</v>
      </c>
      <c r="CB34" s="114"/>
      <c r="CC34" s="160" t="str">
        <f>INDEX(Draft!$AZ$3:$AZ$170,MATCH(BZ34&amp;BY34,Draft!$BA$3:$BA$170,0),1)</f>
        <v>Intuit</v>
      </c>
      <c r="CD34" s="161" t="e">
        <f>INDEX(Upload_Download!$I$4:$I$1004,MATCH(CC34&amp;CD$3,Upload_Download!$O$4:$O$1004,0),1)</f>
        <v>#N/A</v>
      </c>
      <c r="CE34" s="161" t="e">
        <f>INDEX(Upload_Download!$I$4:$I$1004,MATCH(CC34&amp;CE$3,Upload_Download!$O$4:$O$1004,0),1)</f>
        <v>#N/A</v>
      </c>
      <c r="CF34" s="162" t="e">
        <f t="shared" si="243"/>
        <v>#N/A</v>
      </c>
      <c r="CG34" s="162" t="e">
        <f t="shared" ref="CG34:CG37" si="266">100*(CH34/CI34-1)</f>
        <v>#N/A</v>
      </c>
      <c r="CH34" s="161" t="e">
        <f>INDEX(Upload_Download!$I$4:$I$1004,MATCH(CJ34&amp;CH$3,Upload_Download!$O$4:$O$1004,0),1)</f>
        <v>#N/A</v>
      </c>
      <c r="CI34" s="161" t="e">
        <f>INDEX(Upload_Download!$I$4:$I$1004,MATCH(CJ34&amp;CI$3,Upload_Download!$O$4:$O$1004,0),1)</f>
        <v>#N/A</v>
      </c>
      <c r="CJ34" s="163" t="str">
        <f>INDEX(Draft!$AZ$3:$AZ$170,MATCH(CA34&amp;BY34,Draft!$BA$3:$BA$170,0),1)</f>
        <v>American Express</v>
      </c>
      <c r="CK34" s="114"/>
      <c r="CL34" s="106">
        <f t="shared" si="203"/>
        <v>6</v>
      </c>
      <c r="CM34" s="106">
        <f t="shared" si="204"/>
        <v>3</v>
      </c>
      <c r="CN34" s="106">
        <v>3</v>
      </c>
      <c r="CO34" s="107" t="str">
        <f>INDEX(Matchups!$F$4:$G$279,MATCH(CL34&amp;"_"&amp;CM34,Matchups!$E$4:$E$279,0),1)</f>
        <v>Player5</v>
      </c>
      <c r="CP34" s="107" t="str">
        <f>INDEX(Matchups!$F$4:$G$279,MATCH(CL34&amp;"_"&amp;CM34,Matchups!$E$4:$E$279,0),2)</f>
        <v>Player18</v>
      </c>
      <c r="CQ34" s="114"/>
      <c r="CR34" s="160" t="str">
        <f>INDEX(Draft!$AZ$3:$AZ$170,MATCH(CO34&amp;CN34,Draft!$BA$3:$BA$170,0),1)</f>
        <v>Oracle</v>
      </c>
      <c r="CS34" s="161" t="e">
        <f>INDEX(Upload_Download!$I$4:$I$1004,MATCH(CR34&amp;CS$3,Upload_Download!$O$4:$O$1004,0),1)</f>
        <v>#N/A</v>
      </c>
      <c r="CT34" s="161" t="e">
        <f>INDEX(Upload_Download!$I$4:$I$1004,MATCH(CR34&amp;CT$3,Upload_Download!$O$4:$O$1004,0),1)</f>
        <v>#N/A</v>
      </c>
      <c r="CU34" s="162" t="e">
        <f t="shared" si="244"/>
        <v>#N/A</v>
      </c>
      <c r="CV34" s="162" t="e">
        <f t="shared" ref="CV34:CV37" si="267">100*(CW34/CX34-1)</f>
        <v>#N/A</v>
      </c>
      <c r="CW34" s="161" t="e">
        <f>INDEX(Upload_Download!$I$4:$I$1004,MATCH(CY34&amp;CW$3,Upload_Download!$O$4:$O$1004,0),1)</f>
        <v>#N/A</v>
      </c>
      <c r="CX34" s="161" t="e">
        <f>INDEX(Upload_Download!$I$4:$I$1004,MATCH(CY34&amp;CX$3,Upload_Download!$O$4:$O$1004,0),1)</f>
        <v>#N/A</v>
      </c>
      <c r="CY34" s="163" t="str">
        <f>INDEX(Draft!$AZ$3:$AZ$170,MATCH(CP34&amp;CN34,Draft!$BA$3:$BA$170,0),1)</f>
        <v>Morgan Stanley</v>
      </c>
      <c r="DA34" s="106">
        <f t="shared" si="205"/>
        <v>7</v>
      </c>
      <c r="DB34" s="106">
        <f t="shared" si="206"/>
        <v>3</v>
      </c>
      <c r="DC34" s="106">
        <v>3</v>
      </c>
      <c r="DD34" s="107" t="str">
        <f>INDEX(Matchups!$F$4:$G$279,MATCH(DA34&amp;"_"&amp;DB34,Matchups!$E$4:$E$279,0),1)</f>
        <v>Player12</v>
      </c>
      <c r="DE34" s="107" t="str">
        <f>INDEX(Matchups!$F$4:$G$279,MATCH(DA34&amp;"_"&amp;DB34,Matchups!$E$4:$E$279,0),2)</f>
        <v>Player16</v>
      </c>
      <c r="DG34" s="160" t="str">
        <f>INDEX(Draft!$AZ$3:$AZ$170,MATCH(DD34&amp;DC34,Draft!$BA$3:$BA$170,0),1)</f>
        <v>Applied Materials</v>
      </c>
      <c r="DH34" s="161" t="e">
        <f>INDEX(Upload_Download!$I$4:$I$1004,MATCH(DG34&amp;DH$3,Upload_Download!$O$4:$O$1004,0),1)</f>
        <v>#N/A</v>
      </c>
      <c r="DI34" s="161" t="e">
        <f>INDEX(Upload_Download!$I$4:$I$1004,MATCH(DG34&amp;DI$3,Upload_Download!$O$4:$O$1004,0),1)</f>
        <v>#N/A</v>
      </c>
      <c r="DJ34" s="162" t="e">
        <f t="shared" si="245"/>
        <v>#N/A</v>
      </c>
      <c r="DK34" s="162" t="e">
        <f t="shared" ref="DK34:DK37" si="268">100*(DL34/DM34-1)</f>
        <v>#N/A</v>
      </c>
      <c r="DL34" s="161" t="e">
        <f>INDEX(Upload_Download!$I$4:$I$1004,MATCH(DN34&amp;DL$3,Upload_Download!$O$4:$O$1004,0),1)</f>
        <v>#N/A</v>
      </c>
      <c r="DM34" s="161" t="e">
        <f>INDEX(Upload_Download!$I$4:$I$1004,MATCH(DN34&amp;DM$3,Upload_Download!$O$4:$O$1004,0),1)</f>
        <v>#N/A</v>
      </c>
      <c r="DN34" s="163" t="str">
        <f>INDEX(Draft!$AZ$3:$AZ$170,MATCH(DE34&amp;DC34,Draft!$BA$3:$BA$170,0),1)</f>
        <v>Lowe's</v>
      </c>
      <c r="DO34" s="114"/>
      <c r="DP34" s="106">
        <f t="shared" si="207"/>
        <v>8</v>
      </c>
      <c r="DQ34" s="106">
        <f t="shared" si="208"/>
        <v>3</v>
      </c>
      <c r="DR34" s="106">
        <v>3</v>
      </c>
      <c r="DS34" s="107" t="str">
        <f>INDEX(Matchups!$F$4:$G$279,MATCH(DP34&amp;"_"&amp;DQ34,Matchups!$E$4:$E$279,0),1)</f>
        <v>Player20</v>
      </c>
      <c r="DT34" s="107" t="str">
        <f>INDEX(Matchups!$F$4:$G$279,MATCH(DP34&amp;"_"&amp;DQ34,Matchups!$E$4:$E$279,0),2)</f>
        <v>Player12</v>
      </c>
      <c r="DU34" s="114"/>
      <c r="DV34" s="160" t="str">
        <f>INDEX(Draft!$AZ$3:$AZ$170,MATCH(DS34&amp;DR34,Draft!$BA$3:$BA$170,0),1)</f>
        <v>Exxon Mobil</v>
      </c>
      <c r="DW34" s="161" t="e">
        <f>INDEX(Upload_Download!$I$4:$I$1004,MATCH(DV34&amp;DW$3,Upload_Download!$O$4:$O$1004,0),1)</f>
        <v>#N/A</v>
      </c>
      <c r="DX34" s="161" t="e">
        <f>INDEX(Upload_Download!$I$4:$I$1004,MATCH(DV34&amp;DX$3,Upload_Download!$O$4:$O$1004,0),1)</f>
        <v>#N/A</v>
      </c>
      <c r="DY34" s="162" t="e">
        <f t="shared" si="246"/>
        <v>#N/A</v>
      </c>
      <c r="DZ34" s="162" t="e">
        <f t="shared" ref="DZ34:DZ37" si="269">100*(EA34/EB34-1)</f>
        <v>#N/A</v>
      </c>
      <c r="EA34" s="161" t="e">
        <f>INDEX(Upload_Download!$I$4:$I$1004,MATCH(EC34&amp;EA$3,Upload_Download!$O$4:$O$1004,0),1)</f>
        <v>#N/A</v>
      </c>
      <c r="EB34" s="161" t="e">
        <f>INDEX(Upload_Download!$I$4:$I$1004,MATCH(EC34&amp;EB$3,Upload_Download!$O$4:$O$1004,0),1)</f>
        <v>#N/A</v>
      </c>
      <c r="EC34" s="163" t="str">
        <f>INDEX(Draft!$AZ$3:$AZ$170,MATCH(DT34&amp;DR34,Draft!$BA$3:$BA$170,0),1)</f>
        <v>Applied Materials</v>
      </c>
      <c r="ED34" s="114"/>
      <c r="EE34" s="106">
        <f t="shared" si="209"/>
        <v>9</v>
      </c>
      <c r="EF34" s="106">
        <f t="shared" si="210"/>
        <v>3</v>
      </c>
      <c r="EG34" s="106">
        <v>3</v>
      </c>
      <c r="EH34" s="107" t="str">
        <f>INDEX(Matchups!$F$4:$G$279,MATCH(EE34&amp;"_"&amp;EF34,Matchups!$E$4:$E$279,0),1)</f>
        <v>Player18</v>
      </c>
      <c r="EI34" s="107" t="str">
        <f>INDEX(Matchups!$F$4:$G$279,MATCH(EE34&amp;"_"&amp;EF34,Matchups!$E$4:$E$279,0),2)</f>
        <v>Player19</v>
      </c>
      <c r="EJ34" s="114"/>
      <c r="EK34" s="160" t="str">
        <f>INDEX(Draft!$AZ$3:$AZ$170,MATCH(EH34&amp;EG34,Draft!$BA$3:$BA$170,0),1)</f>
        <v>Morgan Stanley</v>
      </c>
      <c r="EL34" s="161" t="e">
        <f>INDEX(Upload_Download!$I$4:$I$1004,MATCH(EK34&amp;EL$3,Upload_Download!$O$4:$O$1004,0),1)</f>
        <v>#N/A</v>
      </c>
      <c r="EM34" s="161" t="e">
        <f>INDEX(Upload_Download!$I$4:$I$1004,MATCH(EK34&amp;EM$3,Upload_Download!$O$4:$O$1004,0),1)</f>
        <v>#N/A</v>
      </c>
      <c r="EN34" s="162" t="e">
        <f t="shared" si="247"/>
        <v>#N/A</v>
      </c>
      <c r="EO34" s="162" t="e">
        <f t="shared" ref="EO34:EO37" si="270">100*(EP34/EQ34-1)</f>
        <v>#N/A</v>
      </c>
      <c r="EP34" s="161" t="e">
        <f>INDEX(Upload_Download!$I$4:$I$1004,MATCH(ER34&amp;EP$3,Upload_Download!$O$4:$O$1004,0),1)</f>
        <v>#N/A</v>
      </c>
      <c r="EQ34" s="161" t="e">
        <f>INDEX(Upload_Download!$I$4:$I$1004,MATCH(ER34&amp;EQ$3,Upload_Download!$O$4:$O$1004,0),1)</f>
        <v>#N/A</v>
      </c>
      <c r="ER34" s="163" t="str">
        <f>INDEX(Draft!$AZ$3:$AZ$170,MATCH(EI34&amp;EG34,Draft!$BA$3:$BA$170,0),1)</f>
        <v>Arista Networks</v>
      </c>
      <c r="ET34" s="106">
        <f t="shared" si="211"/>
        <v>10</v>
      </c>
      <c r="EU34" s="106">
        <f t="shared" si="212"/>
        <v>3</v>
      </c>
      <c r="EV34" s="106">
        <v>3</v>
      </c>
      <c r="EW34" s="107" t="str">
        <f>INDEX(Matchups!$F$4:$G$279,MATCH(ET34&amp;"_"&amp;EU34,Matchups!$E$4:$E$279,0),1)</f>
        <v>Player22</v>
      </c>
      <c r="EX34" s="107" t="str">
        <f>INDEX(Matchups!$F$4:$G$279,MATCH(ET34&amp;"_"&amp;EU34,Matchups!$E$4:$E$279,0),2)</f>
        <v>Player20</v>
      </c>
      <c r="EZ34" s="160" t="str">
        <f>INDEX(Draft!$AZ$3:$AZ$170,MATCH(EW34&amp;EV34,Draft!$BA$3:$BA$170,0),1)</f>
        <v>The Home Depot</v>
      </c>
      <c r="FA34" s="161" t="e">
        <f>INDEX(Upload_Download!$I$4:$I$1004,MATCH(EZ34&amp;FA$3,Upload_Download!$O$4:$O$1004,0),1)</f>
        <v>#N/A</v>
      </c>
      <c r="FB34" s="161" t="e">
        <f>INDEX(Upload_Download!$I$4:$I$1004,MATCH(EZ34&amp;FB$3,Upload_Download!$O$4:$O$1004,0),1)</f>
        <v>#N/A</v>
      </c>
      <c r="FC34" s="162" t="e">
        <f t="shared" si="248"/>
        <v>#N/A</v>
      </c>
      <c r="FD34" s="162" t="e">
        <f t="shared" ref="FD34:FD37" si="271">100*(FE34/FF34-1)</f>
        <v>#N/A</v>
      </c>
      <c r="FE34" s="161" t="e">
        <f>INDEX(Upload_Download!$I$4:$I$1004,MATCH(FG34&amp;FE$3,Upload_Download!$O$4:$O$1004,0),1)</f>
        <v>#N/A</v>
      </c>
      <c r="FF34" s="161" t="e">
        <f>INDEX(Upload_Download!$I$4:$I$1004,MATCH(FG34&amp;FF$3,Upload_Download!$O$4:$O$1004,0),1)</f>
        <v>#N/A</v>
      </c>
      <c r="FG34" s="163" t="str">
        <f>INDEX(Draft!$AZ$3:$AZ$170,MATCH(EX34&amp;EV34,Draft!$BA$3:$BA$170,0),1)</f>
        <v>Exxon Mobil</v>
      </c>
      <c r="FH34" s="114"/>
      <c r="FI34" s="106">
        <f t="shared" si="213"/>
        <v>11</v>
      </c>
      <c r="FJ34" s="106">
        <f t="shared" si="214"/>
        <v>3</v>
      </c>
      <c r="FK34" s="106">
        <v>3</v>
      </c>
      <c r="FL34" s="107" t="str">
        <f>INDEX(Matchups!$F$4:$G$279,MATCH(FI34&amp;"_"&amp;FJ34,Matchups!$E$4:$E$279,0),1)</f>
        <v>Player23</v>
      </c>
      <c r="FM34" s="107" t="str">
        <f>INDEX(Matchups!$F$4:$G$279,MATCH(FI34&amp;"_"&amp;FJ34,Matchups!$E$4:$E$279,0),2)</f>
        <v>Player10</v>
      </c>
      <c r="FN34" s="114"/>
      <c r="FO34" s="160" t="str">
        <f>INDEX(Draft!$AZ$3:$AZ$170,MATCH(FL34&amp;FK34,Draft!$BA$3:$BA$170,0),1)</f>
        <v>XRP</v>
      </c>
      <c r="FP34" s="161" t="e">
        <f>INDEX(Upload_Download!$I$4:$I$1004,MATCH(FO34&amp;FP$3,Upload_Download!$O$4:$O$1004,0),1)</f>
        <v>#N/A</v>
      </c>
      <c r="FQ34" s="161" t="e">
        <f>INDEX(Upload_Download!$I$4:$I$1004,MATCH(FO34&amp;FQ$3,Upload_Download!$O$4:$O$1004,0),1)</f>
        <v>#N/A</v>
      </c>
      <c r="FR34" s="162" t="e">
        <f t="shared" si="249"/>
        <v>#N/A</v>
      </c>
      <c r="FS34" s="162" t="e">
        <f t="shared" ref="FS34:FS37" si="272">100*(FT34/FU34-1)</f>
        <v>#N/A</v>
      </c>
      <c r="FT34" s="161" t="e">
        <f>INDEX(Upload_Download!$I$4:$I$1004,MATCH(FV34&amp;FT$3,Upload_Download!$O$4:$O$1004,0),1)</f>
        <v>#N/A</v>
      </c>
      <c r="FU34" s="161" t="e">
        <f>INDEX(Upload_Download!$I$4:$I$1004,MATCH(FV34&amp;FU$3,Upload_Download!$O$4:$O$1004,0),1)</f>
        <v>#N/A</v>
      </c>
      <c r="FV34" s="163" t="str">
        <f>INDEX(Draft!$AZ$3:$AZ$170,MATCH(FM34&amp;FK34,Draft!$BA$3:$BA$170,0),1)</f>
        <v>Snowflake</v>
      </c>
      <c r="FW34" s="114"/>
      <c r="FX34" s="106">
        <f t="shared" si="215"/>
        <v>12</v>
      </c>
      <c r="FY34" s="106">
        <f t="shared" si="216"/>
        <v>3</v>
      </c>
      <c r="FZ34" s="106">
        <v>3</v>
      </c>
      <c r="GA34" s="107" t="str">
        <f>INDEX(Matchups!$F$4:$G$279,MATCH(FX34&amp;"_"&amp;FY34,Matchups!$E$4:$E$279,0),1)</f>
        <v>Player24</v>
      </c>
      <c r="GB34" s="107" t="str">
        <f>INDEX(Matchups!$F$4:$G$279,MATCH(FX34&amp;"_"&amp;FY34,Matchups!$E$4:$E$279,0),2)</f>
        <v>Player1</v>
      </c>
      <c r="GC34" s="114"/>
      <c r="GD34" s="160" t="str">
        <f>INDEX(Draft!$AZ$3:$AZ$170,MATCH(GA34&amp;FZ34,Draft!$BA$3:$BA$170,0),1)</f>
        <v>Cloudflare</v>
      </c>
      <c r="GE34" s="161" t="e">
        <f>INDEX(Upload_Download!$I$4:$I$1004,MATCH(GD34&amp;GE$3,Upload_Download!$O$4:$O$1004,0),1)</f>
        <v>#N/A</v>
      </c>
      <c r="GF34" s="161" t="e">
        <f>INDEX(Upload_Download!$I$4:$I$1004,MATCH(GD34&amp;GF$3,Upload_Download!$O$4:$O$1004,0),1)</f>
        <v>#N/A</v>
      </c>
      <c r="GG34" s="162" t="e">
        <f t="shared" si="250"/>
        <v>#N/A</v>
      </c>
      <c r="GH34" s="162" t="e">
        <f t="shared" ref="GH34:GH37" si="273">100*(GI34/GJ34-1)</f>
        <v>#N/A</v>
      </c>
      <c r="GI34" s="161" t="e">
        <f>INDEX(Upload_Download!$I$4:$I$1004,MATCH(GK34&amp;GI$3,Upload_Download!$O$4:$O$1004,0),1)</f>
        <v>#N/A</v>
      </c>
      <c r="GJ34" s="161" t="e">
        <f>INDEX(Upload_Download!$I$4:$I$1004,MATCH(GK34&amp;GJ$3,Upload_Download!$O$4:$O$1004,0),1)</f>
        <v>#N/A</v>
      </c>
      <c r="GK34" s="163" t="str">
        <f>INDEX(Draft!$AZ$3:$AZ$170,MATCH(GB34&amp;FZ34,Draft!$BA$3:$BA$170,0),1)</f>
        <v>Netflix</v>
      </c>
      <c r="GM34" s="106">
        <f t="shared" si="217"/>
        <v>13</v>
      </c>
      <c r="GN34" s="106">
        <f t="shared" si="218"/>
        <v>3</v>
      </c>
      <c r="GO34" s="106">
        <v>3</v>
      </c>
      <c r="GP34" s="107" t="str">
        <f>INDEX(Matchups!$F$4:$G$279,MATCH(GM34&amp;"_"&amp;GN34,Matchups!$E$4:$E$279,0),1)</f>
        <v>Player10</v>
      </c>
      <c r="GQ34" s="107" t="str">
        <f>INDEX(Matchups!$F$4:$G$279,MATCH(GM34&amp;"_"&amp;GN34,Matchups!$E$4:$E$279,0),2)</f>
        <v>Player15</v>
      </c>
      <c r="GS34" s="160" t="str">
        <f>INDEX(Draft!$AZ$3:$AZ$170,MATCH(GP34&amp;GO34,Draft!$BA$3:$BA$170,0),1)</f>
        <v>Snowflake</v>
      </c>
      <c r="GT34" s="161" t="e">
        <f>INDEX(Upload_Download!$I$4:$I$1004,MATCH(GS34&amp;GT$3,Upload_Download!$O$4:$O$1004,0),1)</f>
        <v>#N/A</v>
      </c>
      <c r="GU34" s="161" t="e">
        <f>INDEX(Upload_Download!$I$4:$I$1004,MATCH(GS34&amp;GU$3,Upload_Download!$O$4:$O$1004,0),1)</f>
        <v>#N/A</v>
      </c>
      <c r="GV34" s="162" t="e">
        <f t="shared" si="251"/>
        <v>#N/A</v>
      </c>
      <c r="GW34" s="162" t="e">
        <f t="shared" ref="GW34:GW37" si="274">100*(GX34/GY34-1)</f>
        <v>#N/A</v>
      </c>
      <c r="GX34" s="161" t="e">
        <f>INDEX(Upload_Download!$I$4:$I$1004,MATCH(GZ34&amp;GX$3,Upload_Download!$O$4:$O$1004,0),1)</f>
        <v>#N/A</v>
      </c>
      <c r="GY34" s="161" t="e">
        <f>INDEX(Upload_Download!$I$4:$I$1004,MATCH(GZ34&amp;GY$3,Upload_Download!$O$4:$O$1004,0),1)</f>
        <v>#N/A</v>
      </c>
      <c r="GZ34" s="163" t="str">
        <f>INDEX(Draft!$AZ$3:$AZ$170,MATCH(GQ34&amp;GO34,Draft!$BA$3:$BA$170,0),1)</f>
        <v>Polygon</v>
      </c>
      <c r="HA34" s="114"/>
      <c r="HB34" s="106">
        <f t="shared" si="219"/>
        <v>14</v>
      </c>
      <c r="HC34" s="106">
        <f t="shared" si="220"/>
        <v>3</v>
      </c>
      <c r="HD34" s="106">
        <v>3</v>
      </c>
      <c r="HE34" s="107" t="str">
        <f>INDEX(Matchups!$F$4:$G$279,MATCH(HB34&amp;"_"&amp;HC34,Matchups!$E$4:$E$279,0),1)</f>
        <v>Player19</v>
      </c>
      <c r="HF34" s="107" t="str">
        <f>INDEX(Matchups!$F$4:$G$279,MATCH(HB34&amp;"_"&amp;HC34,Matchups!$E$4:$E$279,0),2)</f>
        <v>Player22</v>
      </c>
      <c r="HG34" s="114"/>
      <c r="HH34" s="160" t="str">
        <f>INDEX(Draft!$AZ$3:$AZ$170,MATCH(HE34&amp;HD34,Draft!$BA$3:$BA$170,0),1)</f>
        <v>Arista Networks</v>
      </c>
      <c r="HI34" s="161" t="e">
        <f>INDEX(Upload_Download!$I$4:$I$1004,MATCH(HH34&amp;HI$3,Upload_Download!$O$4:$O$1004,0),1)</f>
        <v>#N/A</v>
      </c>
      <c r="HJ34" s="161" t="e">
        <f>INDEX(Upload_Download!$I$4:$I$1004,MATCH(HH34&amp;HJ$3,Upload_Download!$O$4:$O$1004,0),1)</f>
        <v>#N/A</v>
      </c>
      <c r="HK34" s="162" t="e">
        <f t="shared" si="252"/>
        <v>#N/A</v>
      </c>
      <c r="HL34" s="162" t="e">
        <f t="shared" ref="HL34:HL37" si="275">100*(HM34/HN34-1)</f>
        <v>#N/A</v>
      </c>
      <c r="HM34" s="161" t="e">
        <f>INDEX(Upload_Download!$I$4:$I$1004,MATCH(HO34&amp;HM$3,Upload_Download!$O$4:$O$1004,0),1)</f>
        <v>#N/A</v>
      </c>
      <c r="HN34" s="161" t="e">
        <f>INDEX(Upload_Download!$I$4:$I$1004,MATCH(HO34&amp;HN$3,Upload_Download!$O$4:$O$1004,0),1)</f>
        <v>#N/A</v>
      </c>
      <c r="HO34" s="163" t="str">
        <f>INDEX(Draft!$AZ$3:$AZ$170,MATCH(HF34&amp;HD34,Draft!$BA$3:$BA$170,0),1)</f>
        <v>The Home Depot</v>
      </c>
      <c r="HP34" s="114"/>
      <c r="HQ34" s="106">
        <f t="shared" si="221"/>
        <v>15</v>
      </c>
      <c r="HR34" s="106">
        <f t="shared" si="222"/>
        <v>3</v>
      </c>
      <c r="HS34" s="106">
        <v>3</v>
      </c>
      <c r="HT34" s="107" t="str">
        <f>INDEX(Matchups!$F$4:$G$279,MATCH(HQ34&amp;"_"&amp;HR34,Matchups!$E$4:$E$279,0),1)</f>
        <v>Player7</v>
      </c>
      <c r="HU34" s="107" t="str">
        <f>INDEX(Matchups!$F$4:$G$279,MATCH(HQ34&amp;"_"&amp;HR34,Matchups!$E$4:$E$279,0),2)</f>
        <v>Player2</v>
      </c>
      <c r="HV34" s="114"/>
      <c r="HW34" s="160" t="str">
        <f>INDEX(Draft!$AZ$3:$AZ$170,MATCH(HT34&amp;HS34,Draft!$BA$3:$BA$170,0),1)</f>
        <v>American Express</v>
      </c>
      <c r="HX34" s="161" t="e">
        <f>INDEX(Upload_Download!$I$4:$I$1004,MATCH(HW34&amp;HX$3,Upload_Download!$O$4:$O$1004,0),1)</f>
        <v>#N/A</v>
      </c>
      <c r="HY34" s="161" t="e">
        <f>INDEX(Upload_Download!$I$4:$I$1004,MATCH(HW34&amp;HY$3,Upload_Download!$O$4:$O$1004,0),1)</f>
        <v>#N/A</v>
      </c>
      <c r="HZ34" s="162" t="e">
        <f t="shared" si="253"/>
        <v>#N/A</v>
      </c>
      <c r="IA34" s="162" t="e">
        <f t="shared" ref="IA34:IA37" si="276">100*(IB34/IC34-1)</f>
        <v>#N/A</v>
      </c>
      <c r="IB34" s="161" t="e">
        <f>INDEX(Upload_Download!$I$4:$I$1004,MATCH(ID34&amp;IB$3,Upload_Download!$O$4:$O$1004,0),1)</f>
        <v>#N/A</v>
      </c>
      <c r="IC34" s="161" t="e">
        <f>INDEX(Upload_Download!$I$4:$I$1004,MATCH(ID34&amp;IC$3,Upload_Download!$O$4:$O$1004,0),1)</f>
        <v>#N/A</v>
      </c>
      <c r="ID34" s="163" t="str">
        <f>INDEX(Draft!$AZ$3:$AZ$170,MATCH(HU34&amp;HS34,Draft!$BA$3:$BA$170,0),1)</f>
        <v>IoTeX</v>
      </c>
      <c r="IF34" s="106">
        <f t="shared" si="223"/>
        <v>16</v>
      </c>
      <c r="IG34" s="106">
        <f t="shared" si="224"/>
        <v>3</v>
      </c>
      <c r="IH34" s="106">
        <v>3</v>
      </c>
      <c r="II34" s="107" t="str">
        <f>INDEX(Matchups!$F$4:$G$279,MATCH(IF34&amp;"_"&amp;IG34,Matchups!$E$4:$E$279,0),1)</f>
        <v>Player3</v>
      </c>
      <c r="IJ34" s="107" t="str">
        <f>INDEX(Matchups!$F$4:$G$279,MATCH(IF34&amp;"_"&amp;IG34,Matchups!$E$4:$E$279,0),2)</f>
        <v>Player9</v>
      </c>
      <c r="IL34" s="160" t="str">
        <f>INDEX(Draft!$AZ$3:$AZ$170,MATCH(II34&amp;IH34,Draft!$BA$3:$BA$170,0),1)</f>
        <v>Spotify</v>
      </c>
      <c r="IM34" s="161" t="e">
        <f>INDEX(Upload_Download!$I$4:$I$1004,MATCH(IL34&amp;IM$3,Upload_Download!$O$4:$O$1004,0),1)</f>
        <v>#N/A</v>
      </c>
      <c r="IN34" s="161" t="e">
        <f>INDEX(Upload_Download!$I$4:$I$1004,MATCH(IL34&amp;IN$3,Upload_Download!$O$4:$O$1004,0),1)</f>
        <v>#N/A</v>
      </c>
      <c r="IO34" s="162" t="e">
        <f t="shared" si="254"/>
        <v>#N/A</v>
      </c>
      <c r="IP34" s="162" t="e">
        <f t="shared" ref="IP34:IP37" si="277">100*(IQ34/IR34-1)</f>
        <v>#N/A</v>
      </c>
      <c r="IQ34" s="161" t="e">
        <f>INDEX(Upload_Download!$I$4:$I$1004,MATCH(IS34&amp;IQ$3,Upload_Download!$O$4:$O$1004,0),1)</f>
        <v>#N/A</v>
      </c>
      <c r="IR34" s="161" t="e">
        <f>INDEX(Upload_Download!$I$4:$I$1004,MATCH(IS34&amp;IR$3,Upload_Download!$O$4:$O$1004,0),1)</f>
        <v>#N/A</v>
      </c>
      <c r="IS34" s="163" t="str">
        <f>INDEX(Draft!$AZ$3:$AZ$170,MATCH(IJ34&amp;IH34,Draft!$BA$3:$BA$170,0),1)</f>
        <v>Novavax</v>
      </c>
      <c r="IT34" s="114"/>
      <c r="IU34" s="106">
        <f t="shared" si="225"/>
        <v>17</v>
      </c>
      <c r="IV34" s="106">
        <f t="shared" si="226"/>
        <v>3</v>
      </c>
      <c r="IW34" s="106">
        <v>3</v>
      </c>
      <c r="IX34" s="107" t="str">
        <f>INDEX(Matchups!$F$4:$G$279,MATCH(IU34&amp;"_"&amp;IV34,Matchups!$E$4:$E$279,0),1)</f>
        <v>Player14</v>
      </c>
      <c r="IY34" s="107" t="str">
        <f>INDEX(Matchups!$F$4:$G$279,MATCH(IU34&amp;"_"&amp;IV34,Matchups!$E$4:$E$279,0),2)</f>
        <v>Player11</v>
      </c>
      <c r="IZ34" s="114"/>
      <c r="JA34" s="160" t="str">
        <f>INDEX(Draft!$AZ$3:$AZ$170,MATCH(IX34&amp;IW34,Draft!$BA$3:$BA$170,0),1)</f>
        <v>Novo Nordisk A/S</v>
      </c>
      <c r="JB34" s="161" t="e">
        <f>INDEX(Upload_Download!$I$4:$I$1004,MATCH(JA34&amp;JB$3,Upload_Download!$O$4:$O$1004,0),1)</f>
        <v>#N/A</v>
      </c>
      <c r="JC34" s="161" t="e">
        <f>INDEX(Upload_Download!$I$4:$I$1004,MATCH(JA34&amp;JC$3,Upload_Download!$O$4:$O$1004,0),1)</f>
        <v>#N/A</v>
      </c>
      <c r="JD34" s="162" t="e">
        <f t="shared" si="255"/>
        <v>#N/A</v>
      </c>
      <c r="JE34" s="162" t="e">
        <f t="shared" ref="JE34:JE37" si="278">100*(JF34/JG34-1)</f>
        <v>#N/A</v>
      </c>
      <c r="JF34" s="161" t="e">
        <f>INDEX(Upload_Download!$I$4:$I$1004,MATCH(JH34&amp;JF$3,Upload_Download!$O$4:$O$1004,0),1)</f>
        <v>#N/A</v>
      </c>
      <c r="JG34" s="161" t="e">
        <f>INDEX(Upload_Download!$I$4:$I$1004,MATCH(JH34&amp;JG$3,Upload_Download!$O$4:$O$1004,0),1)</f>
        <v>#N/A</v>
      </c>
      <c r="JH34" s="163" t="str">
        <f>INDEX(Draft!$AZ$3:$AZ$170,MATCH(IY34&amp;IW34,Draft!$BA$3:$BA$170,0),1)</f>
        <v>Potcoin</v>
      </c>
      <c r="JI34" s="114"/>
      <c r="JJ34" s="106">
        <f t="shared" si="227"/>
        <v>18</v>
      </c>
      <c r="JK34" s="106">
        <f t="shared" si="228"/>
        <v>3</v>
      </c>
      <c r="JL34" s="106">
        <v>3</v>
      </c>
      <c r="JM34" s="107" t="str">
        <f>INDEX(Matchups!$F$4:$G$279,MATCH(JJ34&amp;"_"&amp;JK34,Matchups!$E$4:$E$279,0),1)</f>
        <v>Player16</v>
      </c>
      <c r="JN34" s="107" t="str">
        <f>INDEX(Matchups!$F$4:$G$279,MATCH(JJ34&amp;"_"&amp;JK34,Matchups!$E$4:$E$279,0),2)</f>
        <v>Player17</v>
      </c>
      <c r="JO34" s="114"/>
      <c r="JP34" s="160" t="str">
        <f>INDEX(Draft!$AZ$3:$AZ$170,MATCH(JM34&amp;JL34,Draft!$BA$3:$BA$170,0),1)</f>
        <v>Lowe's</v>
      </c>
      <c r="JQ34" s="161" t="e">
        <f>INDEX(Upload_Download!$I$4:$I$1004,MATCH(JP34&amp;JQ$3,Upload_Download!$O$4:$O$1004,0),1)</f>
        <v>#N/A</v>
      </c>
      <c r="JR34" s="161" t="e">
        <f>INDEX(Upload_Download!$I$4:$I$1004,MATCH(JP34&amp;JR$3,Upload_Download!$O$4:$O$1004,0),1)</f>
        <v>#N/A</v>
      </c>
      <c r="JS34" s="162" t="e">
        <f t="shared" si="256"/>
        <v>#N/A</v>
      </c>
      <c r="JT34" s="162" t="e">
        <f t="shared" ref="JT34:JT37" si="279">100*(JU34/JV34-1)</f>
        <v>#N/A</v>
      </c>
      <c r="JU34" s="161" t="e">
        <f>INDEX(Upload_Download!$I$4:$I$1004,MATCH(JW34&amp;JU$3,Upload_Download!$O$4:$O$1004,0),1)</f>
        <v>#N/A</v>
      </c>
      <c r="JV34" s="161" t="e">
        <f>INDEX(Upload_Download!$I$4:$I$1004,MATCH(JW34&amp;JV$3,Upload_Download!$O$4:$O$1004,0),1)</f>
        <v>#N/A</v>
      </c>
      <c r="JW34" s="163" t="str">
        <f>INDEX(Draft!$AZ$3:$AZ$170,MATCH(JN34&amp;JL34,Draft!$BA$3:$BA$170,0),1)</f>
        <v>Sony</v>
      </c>
      <c r="JX34" s="114"/>
      <c r="JY34" s="106">
        <f t="shared" si="229"/>
        <v>19</v>
      </c>
      <c r="JZ34" s="106">
        <f t="shared" si="230"/>
        <v>3</v>
      </c>
      <c r="KA34" s="106">
        <v>3</v>
      </c>
      <c r="KB34" s="107" t="str">
        <f>INDEX(Matchups!$F$4:$G$279,MATCH(JY34&amp;"_"&amp;JZ34,Matchups!$E$4:$E$279,0),1)</f>
        <v>Player1</v>
      </c>
      <c r="KC34" s="107" t="str">
        <f>INDEX(Matchups!$F$4:$G$279,MATCH(JY34&amp;"_"&amp;JZ34,Matchups!$E$4:$E$279,0),2)</f>
        <v>Player5</v>
      </c>
      <c r="KD34" s="114"/>
      <c r="KE34" s="160" t="str">
        <f>INDEX(Draft!$AZ$3:$AZ$170,MATCH(KB34&amp;KA34,Draft!$BA$3:$BA$170,0),1)</f>
        <v>Netflix</v>
      </c>
      <c r="KF34" s="161" t="e">
        <f>INDEX(Upload_Download!$I$4:$I$1004,MATCH(KE34&amp;KF$3,Upload_Download!$O$4:$O$1004,0),1)</f>
        <v>#N/A</v>
      </c>
      <c r="KG34" s="161" t="e">
        <f>INDEX(Upload_Download!$I$4:$I$1004,MATCH(KE34&amp;KG$3,Upload_Download!$O$4:$O$1004,0),1)</f>
        <v>#N/A</v>
      </c>
      <c r="KH34" s="162" t="e">
        <f t="shared" si="257"/>
        <v>#N/A</v>
      </c>
      <c r="KI34" s="162" t="e">
        <f t="shared" ref="KI34:KI37" si="280">100*(KJ34/KK34-1)</f>
        <v>#N/A</v>
      </c>
      <c r="KJ34" s="161" t="e">
        <f>INDEX(Upload_Download!$I$4:$I$1004,MATCH(KL34&amp;KJ$3,Upload_Download!$O$4:$O$1004,0),1)</f>
        <v>#N/A</v>
      </c>
      <c r="KK34" s="161" t="e">
        <f>INDEX(Upload_Download!$I$4:$I$1004,MATCH(KL34&amp;KK$3,Upload_Download!$O$4:$O$1004,0),1)</f>
        <v>#N/A</v>
      </c>
      <c r="KL34" s="163" t="str">
        <f>INDEX(Draft!$AZ$3:$AZ$170,MATCH(KC34&amp;KA34,Draft!$BA$3:$BA$170,0),1)</f>
        <v>Oracle</v>
      </c>
      <c r="KM34" s="114"/>
      <c r="KN34" s="106">
        <f t="shared" si="231"/>
        <v>20</v>
      </c>
      <c r="KO34" s="106">
        <f t="shared" si="232"/>
        <v>3</v>
      </c>
      <c r="KP34" s="106">
        <v>3</v>
      </c>
      <c r="KQ34" s="107" t="str">
        <f>INDEX(Matchups!$F$4:$G$279,MATCH(KN34&amp;"_"&amp;KO34,Matchups!$E$4:$E$279,0),1)</f>
        <v>Player15</v>
      </c>
      <c r="KR34" s="107" t="str">
        <f>INDEX(Matchups!$F$4:$G$279,MATCH(KN34&amp;"_"&amp;KO34,Matchups!$E$4:$E$279,0),2)</f>
        <v>Player21</v>
      </c>
      <c r="KS34" s="114"/>
      <c r="KT34" s="160" t="str">
        <f>INDEX(Draft!$AZ$3:$AZ$170,MATCH(KQ34&amp;KP34,Draft!$BA$3:$BA$170,0),1)</f>
        <v>Polygon</v>
      </c>
      <c r="KU34" s="161" t="e">
        <f>INDEX(Upload_Download!$I$4:$I$1004,MATCH(KT34&amp;KU$3,Upload_Download!$O$4:$O$1004,0),1)</f>
        <v>#N/A</v>
      </c>
      <c r="KV34" s="161" t="e">
        <f>INDEX(Upload_Download!$I$4:$I$1004,MATCH(KT34&amp;KV$3,Upload_Download!$O$4:$O$1004,0),1)</f>
        <v>#N/A</v>
      </c>
      <c r="KW34" s="162" t="e">
        <f t="shared" si="258"/>
        <v>#N/A</v>
      </c>
      <c r="KX34" s="162" t="e">
        <f t="shared" ref="KX34:KX37" si="281">100*(KY34/KZ34-1)</f>
        <v>#N/A</v>
      </c>
      <c r="KY34" s="161" t="e">
        <f>INDEX(Upload_Download!$I$4:$I$1004,MATCH(LA34&amp;KY$3,Upload_Download!$O$4:$O$1004,0),1)</f>
        <v>#N/A</v>
      </c>
      <c r="KZ34" s="161" t="e">
        <f>INDEX(Upload_Download!$I$4:$I$1004,MATCH(LA34&amp;KZ$3,Upload_Download!$O$4:$O$1004,0),1)</f>
        <v>#N/A</v>
      </c>
      <c r="LA34" s="163" t="str">
        <f>INDEX(Draft!$AZ$3:$AZ$170,MATCH(KR34&amp;KP34,Draft!$BA$3:$BA$170,0),1)</f>
        <v>Uniswap</v>
      </c>
      <c r="LB34" s="114"/>
      <c r="LC34" s="106">
        <f t="shared" si="233"/>
        <v>21</v>
      </c>
      <c r="LD34" s="106">
        <f t="shared" si="234"/>
        <v>3</v>
      </c>
      <c r="LE34" s="106">
        <v>3</v>
      </c>
      <c r="LF34" s="107" t="str">
        <f>INDEX(Matchups!$F$4:$G$279,MATCH(LC34&amp;"_"&amp;LD34,Matchups!$E$4:$E$279,0),1)</f>
        <v>Player15</v>
      </c>
      <c r="LG34" s="107" t="str">
        <f>INDEX(Matchups!$F$4:$G$279,MATCH(LC34&amp;"_"&amp;LD34,Matchups!$E$4:$E$279,0),2)</f>
        <v>Player2</v>
      </c>
      <c r="LH34" s="114"/>
      <c r="LI34" s="160" t="str">
        <f>INDEX(Draft!$AZ$3:$AZ$170,MATCH(LF34&amp;LE34,Draft!$BA$3:$BA$170,0),1)</f>
        <v>Polygon</v>
      </c>
      <c r="LJ34" s="161" t="e">
        <f>INDEX(Upload_Download!$I$4:$I$1004,MATCH(LI34&amp;LJ$3,Upload_Download!$O$4:$O$1004,0),1)</f>
        <v>#N/A</v>
      </c>
      <c r="LK34" s="161" t="e">
        <f>INDEX(Upload_Download!$I$4:$I$1004,MATCH(LI34&amp;LK$3,Upload_Download!$O$4:$O$1004,0),1)</f>
        <v>#N/A</v>
      </c>
      <c r="LL34" s="162" t="e">
        <f t="shared" si="259"/>
        <v>#N/A</v>
      </c>
      <c r="LM34" s="162" t="e">
        <f t="shared" ref="LM34:LM37" si="282">100*(LN34/LO34-1)</f>
        <v>#N/A</v>
      </c>
      <c r="LN34" s="161" t="e">
        <f>INDEX(Upload_Download!$I$4:$I$1004,MATCH(LP34&amp;LN$3,Upload_Download!$O$4:$O$1004,0),1)</f>
        <v>#N/A</v>
      </c>
      <c r="LO34" s="161" t="e">
        <f>INDEX(Upload_Download!$I$4:$I$1004,MATCH(LP34&amp;LO$3,Upload_Download!$O$4:$O$1004,0),1)</f>
        <v>#N/A</v>
      </c>
      <c r="LP34" s="163" t="str">
        <f>INDEX(Draft!$AZ$3:$AZ$170,MATCH(LG34&amp;LE34,Draft!$BA$3:$BA$170,0),1)</f>
        <v>IoTeX</v>
      </c>
      <c r="LQ34" s="114"/>
      <c r="LR34" s="106">
        <f t="shared" si="235"/>
        <v>22</v>
      </c>
      <c r="LS34" s="106">
        <f t="shared" si="236"/>
        <v>3</v>
      </c>
      <c r="LT34" s="106">
        <v>3</v>
      </c>
      <c r="LU34" s="107" t="str">
        <f>INDEX(Matchups!$F$4:$G$279,MATCH(LR34&amp;"_"&amp;LS34,Matchups!$E$4:$E$279,0),1)</f>
        <v>Player8</v>
      </c>
      <c r="LV34" s="107" t="str">
        <f>INDEX(Matchups!$F$4:$G$279,MATCH(LR34&amp;"_"&amp;LS34,Matchups!$E$4:$E$279,0),2)</f>
        <v>Player23</v>
      </c>
      <c r="LW34" s="114"/>
      <c r="LX34" s="160" t="str">
        <f>INDEX(Draft!$AZ$3:$AZ$170,MATCH(LU34&amp;LT34,Draft!$BA$3:$BA$170,0),1)</f>
        <v>Lucid Group</v>
      </c>
      <c r="LY34" s="161" t="e">
        <f>INDEX(Upload_Download!$I$4:$I$1004,MATCH(LX34&amp;LY$3,Upload_Download!$O$4:$O$1004,0),1)</f>
        <v>#N/A</v>
      </c>
      <c r="LZ34" s="161" t="e">
        <f>INDEX(Upload_Download!$I$4:$I$1004,MATCH(LX34&amp;LZ$3,Upload_Download!$O$4:$O$1004,0),1)</f>
        <v>#N/A</v>
      </c>
      <c r="MA34" s="162" t="e">
        <f t="shared" si="260"/>
        <v>#N/A</v>
      </c>
      <c r="MB34" s="162" t="e">
        <f t="shared" ref="MB34:MB37" si="283">100*(MC34/MD34-1)</f>
        <v>#N/A</v>
      </c>
      <c r="MC34" s="161" t="e">
        <f>INDEX(Upload_Download!$I$4:$I$1004,MATCH(ME34&amp;MC$3,Upload_Download!$O$4:$O$1004,0),1)</f>
        <v>#N/A</v>
      </c>
      <c r="MD34" s="161" t="e">
        <f>INDEX(Upload_Download!$I$4:$I$1004,MATCH(ME34&amp;MD$3,Upload_Download!$O$4:$O$1004,0),1)</f>
        <v>#N/A</v>
      </c>
      <c r="ME34" s="163" t="str">
        <f>INDEX(Draft!$AZ$3:$AZ$170,MATCH(LV34&amp;LT34,Draft!$BA$3:$BA$170,0),1)</f>
        <v>XRP</v>
      </c>
      <c r="MF34" s="114"/>
      <c r="MG34" s="106">
        <f t="shared" si="237"/>
        <v>23</v>
      </c>
      <c r="MH34" s="106">
        <f t="shared" si="238"/>
        <v>3</v>
      </c>
      <c r="MI34" s="106">
        <v>3</v>
      </c>
      <c r="MJ34" s="107" t="str">
        <f>INDEX(Matchups!$F$4:$G$279,MATCH(MG34&amp;"_"&amp;MH34,Matchups!$E$4:$E$279,0),1)</f>
        <v>Player21</v>
      </c>
      <c r="MK34" s="107" t="str">
        <f>INDEX(Matchups!$F$4:$G$279,MATCH(MG34&amp;"_"&amp;MH34,Matchups!$E$4:$E$279,0),2)</f>
        <v>Player24</v>
      </c>
      <c r="ML34" s="114"/>
      <c r="MM34" s="160" t="str">
        <f>INDEX(Draft!$AZ$3:$AZ$170,MATCH(MJ34&amp;MI34,Draft!$BA$3:$BA$170,0),1)</f>
        <v>Uniswap</v>
      </c>
      <c r="MN34" s="161" t="e">
        <f>INDEX(Upload_Download!$I$4:$I$1004,MATCH(MM34&amp;MN$3,Upload_Download!$O$4:$O$1004,0),1)</f>
        <v>#N/A</v>
      </c>
      <c r="MO34" s="161" t="e">
        <f>INDEX(Upload_Download!$I$4:$I$1004,MATCH(MM34&amp;MO$3,Upload_Download!$O$4:$O$1004,0),1)</f>
        <v>#N/A</v>
      </c>
      <c r="MP34" s="162" t="e">
        <f t="shared" si="261"/>
        <v>#N/A</v>
      </c>
      <c r="MQ34" s="162" t="e">
        <f t="shared" ref="MQ34:MQ37" si="284">100*(MR34/MS34-1)</f>
        <v>#N/A</v>
      </c>
      <c r="MR34" s="161" t="e">
        <f>INDEX(Upload_Download!$I$4:$I$1004,MATCH(MT34&amp;MR$3,Upload_Download!$O$4:$O$1004,0),1)</f>
        <v>#N/A</v>
      </c>
      <c r="MS34" s="161" t="e">
        <f>INDEX(Upload_Download!$I$4:$I$1004,MATCH(MT34&amp;MS$3,Upload_Download!$O$4:$O$1004,0),1)</f>
        <v>#N/A</v>
      </c>
      <c r="MT34" s="163" t="str">
        <f>INDEX(Draft!$AZ$3:$AZ$170,MATCH(MK34&amp;MI34,Draft!$BA$3:$BA$170,0),1)</f>
        <v>Cloudflare</v>
      </c>
    </row>
    <row r="35" spans="2:358" s="105" customFormat="1" ht="17">
      <c r="B35" s="184">
        <f t="shared" si="74"/>
        <v>44578</v>
      </c>
      <c r="C35" s="183">
        <f t="shared" si="75"/>
        <v>3</v>
      </c>
      <c r="D35" s="183">
        <f t="shared" si="76"/>
        <v>8</v>
      </c>
      <c r="E35" s="183" t="str">
        <f t="shared" si="0"/>
        <v>3_8</v>
      </c>
      <c r="F35" s="174" t="str">
        <f t="shared" si="1"/>
        <v>Player17</v>
      </c>
      <c r="G35" s="174" t="str">
        <f t="shared" si="2"/>
        <v>Player1</v>
      </c>
      <c r="H35" s="173"/>
      <c r="I35" s="174" t="str">
        <f>J35&amp;"_"&amp;COUNTIF(J$4:J35,J35)</f>
        <v>3_6</v>
      </c>
      <c r="J35" s="185">
        <v>3</v>
      </c>
      <c r="K35" s="185" t="s">
        <v>2668</v>
      </c>
      <c r="L35" s="186" t="s">
        <v>1027</v>
      </c>
      <c r="M35" s="185" t="s">
        <v>2666</v>
      </c>
      <c r="N35" s="114"/>
      <c r="O35" s="106">
        <f t="shared" si="193"/>
        <v>1</v>
      </c>
      <c r="P35" s="106">
        <f t="shared" si="194"/>
        <v>3</v>
      </c>
      <c r="Q35" s="106">
        <v>4</v>
      </c>
      <c r="R35" s="107" t="str">
        <f>INDEX(Matchups!$F$4:$G$279,MATCH(O35&amp;"_"&amp;P35,Matchups!$E$4:$E$279,0),1)</f>
        <v>Player17</v>
      </c>
      <c r="S35" s="107" t="str">
        <f>INDEX(Matchups!$F$4:$G$279,MATCH(O35&amp;"_"&amp;P35,Matchups!$E$4:$E$279,0),2)</f>
        <v>Player14</v>
      </c>
      <c r="U35" s="160" t="str">
        <f>INDEX(Draft!$AZ$3:$AZ$170,MATCH(R35&amp;Q35,Draft!$BA$3:$BA$170,0),1)</f>
        <v>Penn National Gaming</v>
      </c>
      <c r="V35" s="161">
        <f>INDEX(Upload_Download!$I$4:$I$1004,MATCH(U35&amp;V$3,Upload_Download!$O$4:$O$1004,0),1)</f>
        <v>44.990001678466797</v>
      </c>
      <c r="W35" s="161">
        <f>INDEX(Upload_Download!$I$4:$I$1004,MATCH(U35&amp;W$3,Upload_Download!$O$4:$O$1004,0),1)</f>
        <v>48.709999084472663</v>
      </c>
      <c r="X35" s="162">
        <f t="shared" si="239"/>
        <v>8.2684980378347817</v>
      </c>
      <c r="Y35" s="162">
        <f t="shared" si="262"/>
        <v>6.2214054060106827</v>
      </c>
      <c r="Z35" s="161">
        <f>INDEX(Upload_Download!$I$4:$I$1004,MATCH(AB35&amp;Z$3,Upload_Download!$O$4:$O$1004,0),1)</f>
        <v>57.89752197265625</v>
      </c>
      <c r="AA35" s="161">
        <f>INDEX(Upload_Download!$I$4:$I$1004,MATCH(AB35&amp;AA$3,Upload_Download!$O$4:$O$1004,0),1)</f>
        <v>54.506454467773438</v>
      </c>
      <c r="AB35" s="163" t="str">
        <f>INDEX(Draft!$AZ$3:$AZ$170,MATCH(S35&amp;Q35,Draft!$BA$3:$BA$170,0),1)</f>
        <v>Brookfield Asset Mgmt</v>
      </c>
      <c r="AD35" s="106">
        <f t="shared" si="195"/>
        <v>2</v>
      </c>
      <c r="AE35" s="106">
        <f t="shared" si="196"/>
        <v>3</v>
      </c>
      <c r="AF35" s="106">
        <v>4</v>
      </c>
      <c r="AG35" s="107" t="str">
        <f>INDEX(Matchups!$F$4:$G$279,MATCH(AD35&amp;"_"&amp;AE35,Matchups!$E$4:$E$279,0),1)</f>
        <v>Player11</v>
      </c>
      <c r="AH35" s="107" t="str">
        <f>INDEX(Matchups!$F$4:$G$279,MATCH(AD35&amp;"_"&amp;AE35,Matchups!$E$4:$E$279,0),2)</f>
        <v>Player13</v>
      </c>
      <c r="AJ35" s="160" t="str">
        <f>INDEX(Draft!$AZ$3:$AZ$170,MATCH(AG35&amp;AF35,Draft!$BA$3:$BA$170,0),1)</f>
        <v>Dentacoin</v>
      </c>
      <c r="AK35" s="161">
        <f>INDEX(Upload_Download!$I$4:$I$1004,MATCH(AJ35&amp;AK$3,Upload_Download!$O$4:$O$1004,0),1)</f>
        <v>1.2999999853491319E-5</v>
      </c>
      <c r="AL35" s="161">
        <f>INDEX(Upload_Download!$I$4:$I$1004,MATCH(AJ35&amp;AL$3,Upload_Download!$O$4:$O$1004,0),1)</f>
        <v>1.4999999621068131E-5</v>
      </c>
      <c r="AM35" s="162">
        <f t="shared" si="240"/>
        <v>15.384613770127743</v>
      </c>
      <c r="AN35" s="162">
        <f t="shared" si="263"/>
        <v>-2.8518195560682691</v>
      </c>
      <c r="AO35" s="161">
        <f>INDEX(Upload_Download!$I$4:$I$1004,MATCH(AQ35&amp;AO$3,Upload_Download!$O$4:$O$1004,0),1)</f>
        <v>114.8000030517578</v>
      </c>
      <c r="AP35" s="161">
        <f>INDEX(Upload_Download!$I$4:$I$1004,MATCH(AQ35&amp;AP$3,Upload_Download!$O$4:$O$1004,0),1)</f>
        <v>118.1699981689453</v>
      </c>
      <c r="AQ35" s="163" t="str">
        <f>INDEX(Draft!$AZ$3:$AZ$170,MATCH(AH35&amp;AF35,Draft!$BA$3:$BA$170,0),1)</f>
        <v>Bank Of Montreal</v>
      </c>
      <c r="AS35" s="106">
        <f t="shared" si="197"/>
        <v>3</v>
      </c>
      <c r="AT35" s="106">
        <f t="shared" si="198"/>
        <v>3</v>
      </c>
      <c r="AU35" s="106">
        <v>4</v>
      </c>
      <c r="AV35" s="107" t="str">
        <f>INDEX(Matchups!$F$4:$G$279,MATCH(AS35&amp;"_"&amp;AT35,Matchups!$E$4:$E$279,0),1)</f>
        <v>Player9</v>
      </c>
      <c r="AW35" s="107" t="str">
        <f>INDEX(Matchups!$F$4:$G$279,MATCH(AS35&amp;"_"&amp;AT35,Matchups!$E$4:$E$279,0),2)</f>
        <v>Player6</v>
      </c>
      <c r="AY35" s="160" t="str">
        <f>INDEX(Draft!$AZ$3:$AZ$170,MATCH(AV35&amp;AU35,Draft!$BA$3:$BA$170,0),1)</f>
        <v>Avalanche</v>
      </c>
      <c r="AZ35" s="161">
        <f>INDEX(Upload_Download!$I$4:$I$1004,MATCH(AY35&amp;AZ$3,Upload_Download!$O$4:$O$1004,0),1)</f>
        <v>77.336784362792969</v>
      </c>
      <c r="BA35" s="161">
        <f>INDEX(Upload_Download!$I$4:$I$1004,MATCH(AY35&amp;BA$3,Upload_Download!$O$4:$O$1004,0),1)</f>
        <v>74.991188049316406</v>
      </c>
      <c r="BB35" s="162">
        <f t="shared" si="241"/>
        <v>-3.0329633340755224</v>
      </c>
      <c r="BC35" s="162">
        <f t="shared" si="264"/>
        <v>7.7173399802348719</v>
      </c>
      <c r="BD35" s="161">
        <f>INDEX(Upload_Download!$I$4:$I$1004,MATCH(BF35&amp;BD$3,Upload_Download!$O$4:$O$1004,0),1)</f>
        <v>46.340000152587891</v>
      </c>
      <c r="BE35" s="161">
        <f>INDEX(Upload_Download!$I$4:$I$1004,MATCH(BF35&amp;BE$3,Upload_Download!$O$4:$O$1004,0),1)</f>
        <v>43.020000457763672</v>
      </c>
      <c r="BF35" s="163" t="str">
        <f>INDEX(Draft!$AZ$3:$AZ$170,MATCH(AW35&amp;AU35,Draft!$BA$3:$BA$170,0),1)</f>
        <v>Freeport-McMoRan</v>
      </c>
      <c r="BH35" s="106">
        <f t="shared" si="199"/>
        <v>4</v>
      </c>
      <c r="BI35" s="106">
        <f t="shared" si="200"/>
        <v>3</v>
      </c>
      <c r="BJ35" s="106">
        <v>4</v>
      </c>
      <c r="BK35" s="107" t="str">
        <f>INDEX(Matchups!$F$4:$G$279,MATCH(BH35&amp;"_"&amp;BI35,Matchups!$E$4:$E$279,0),1)</f>
        <v>Player2</v>
      </c>
      <c r="BL35" s="107" t="str">
        <f>INDEX(Matchups!$F$4:$G$279,MATCH(BH35&amp;"_"&amp;BI35,Matchups!$E$4:$E$279,0),2)</f>
        <v>Player3</v>
      </c>
      <c r="BN35" s="160" t="str">
        <f>INDEX(Draft!$AZ$3:$AZ$170,MATCH(BK35&amp;BJ35,Draft!$BA$3:$BA$170,0),1)</f>
        <v>Gala Games</v>
      </c>
      <c r="BO35" s="161">
        <f>INDEX(Upload_Download!$I$4:$I$1004,MATCH(BN35&amp;BO$3,Upload_Download!$O$4:$O$1004,0),1)</f>
        <v>0.23200000000000001</v>
      </c>
      <c r="BP35" s="161" t="e">
        <f>INDEX(Upload_Download!$I$4:$I$1004,MATCH(BN35&amp;BP$3,Upload_Download!$O$4:$O$1004,0),1)</f>
        <v>#N/A</v>
      </c>
      <c r="BQ35" s="162" t="e">
        <f t="shared" si="242"/>
        <v>#N/A</v>
      </c>
      <c r="BR35" s="162" t="e">
        <f t="shared" si="265"/>
        <v>#N/A</v>
      </c>
      <c r="BS35" s="161" t="e">
        <f>INDEX(Upload_Download!$I$4:$I$1004,MATCH(BU35&amp;BS$3,Upload_Download!$O$4:$O$1004,0),1)</f>
        <v>#N/A</v>
      </c>
      <c r="BT35" s="161">
        <f>INDEX(Upload_Download!$I$4:$I$1004,MATCH(BU35&amp;BT$3,Upload_Download!$O$4:$O$1004,0),1)</f>
        <v>2.3000000510364771E-5</v>
      </c>
      <c r="BU35" s="163" t="str">
        <f>INDEX(Draft!$AZ$3:$AZ$170,MATCH(BL35&amp;BJ35,Draft!$BA$3:$BA$170,0),1)</f>
        <v>Shiba Inu</v>
      </c>
      <c r="BV35" s="114"/>
      <c r="BW35" s="106">
        <f t="shared" si="201"/>
        <v>5</v>
      </c>
      <c r="BX35" s="106">
        <f t="shared" si="202"/>
        <v>3</v>
      </c>
      <c r="BY35" s="106">
        <v>4</v>
      </c>
      <c r="BZ35" s="107" t="str">
        <f>INDEX(Matchups!$F$4:$G$279,MATCH(BW35&amp;"_"&amp;BX35,Matchups!$E$4:$E$279,0),1)</f>
        <v>Player13</v>
      </c>
      <c r="CA35" s="107" t="str">
        <f>INDEX(Matchups!$F$4:$G$279,MATCH(BW35&amp;"_"&amp;BX35,Matchups!$E$4:$E$279,0),2)</f>
        <v>Player7</v>
      </c>
      <c r="CB35" s="114"/>
      <c r="CC35" s="160" t="str">
        <f>INDEX(Draft!$AZ$3:$AZ$170,MATCH(BZ35&amp;BY35,Draft!$BA$3:$BA$170,0),1)</f>
        <v>Bank Of Montreal</v>
      </c>
      <c r="CD35" s="161" t="e">
        <f>INDEX(Upload_Download!$I$4:$I$1004,MATCH(CC35&amp;CD$3,Upload_Download!$O$4:$O$1004,0),1)</f>
        <v>#N/A</v>
      </c>
      <c r="CE35" s="161" t="e">
        <f>INDEX(Upload_Download!$I$4:$I$1004,MATCH(CC35&amp;CE$3,Upload_Download!$O$4:$O$1004,0),1)</f>
        <v>#N/A</v>
      </c>
      <c r="CF35" s="162" t="e">
        <f t="shared" si="243"/>
        <v>#N/A</v>
      </c>
      <c r="CG35" s="162" t="e">
        <f t="shared" si="266"/>
        <v>#N/A</v>
      </c>
      <c r="CH35" s="161" t="e">
        <f>INDEX(Upload_Download!$I$4:$I$1004,MATCH(CJ35&amp;CH$3,Upload_Download!$O$4:$O$1004,0),1)</f>
        <v>#N/A</v>
      </c>
      <c r="CI35" s="161" t="e">
        <f>INDEX(Upload_Download!$I$4:$I$1004,MATCH(CJ35&amp;CI$3,Upload_Download!$O$4:$O$1004,0),1)</f>
        <v>#N/A</v>
      </c>
      <c r="CJ35" s="163" t="str">
        <f>INDEX(Draft!$AZ$3:$AZ$170,MATCH(CA35&amp;BY35,Draft!$BA$3:$BA$170,0),1)</f>
        <v>Accenture</v>
      </c>
      <c r="CK35" s="114"/>
      <c r="CL35" s="106">
        <f t="shared" si="203"/>
        <v>6</v>
      </c>
      <c r="CM35" s="106">
        <f t="shared" si="204"/>
        <v>3</v>
      </c>
      <c r="CN35" s="106">
        <v>4</v>
      </c>
      <c r="CO35" s="107" t="str">
        <f>INDEX(Matchups!$F$4:$G$279,MATCH(CL35&amp;"_"&amp;CM35,Matchups!$E$4:$E$279,0),1)</f>
        <v>Player5</v>
      </c>
      <c r="CP35" s="107" t="str">
        <f>INDEX(Matchups!$F$4:$G$279,MATCH(CL35&amp;"_"&amp;CM35,Matchups!$E$4:$E$279,0),2)</f>
        <v>Player18</v>
      </c>
      <c r="CQ35" s="114"/>
      <c r="CR35" s="160" t="str">
        <f>INDEX(Draft!$AZ$3:$AZ$170,MATCH(CO35&amp;CN35,Draft!$BA$3:$BA$170,0),1)</f>
        <v>Adobe</v>
      </c>
      <c r="CS35" s="161" t="e">
        <f>INDEX(Upload_Download!$I$4:$I$1004,MATCH(CR35&amp;CS$3,Upload_Download!$O$4:$O$1004,0),1)</f>
        <v>#N/A</v>
      </c>
      <c r="CT35" s="161" t="e">
        <f>INDEX(Upload_Download!$I$4:$I$1004,MATCH(CR35&amp;CT$3,Upload_Download!$O$4:$O$1004,0),1)</f>
        <v>#N/A</v>
      </c>
      <c r="CU35" s="162" t="e">
        <f t="shared" si="244"/>
        <v>#N/A</v>
      </c>
      <c r="CV35" s="162" t="e">
        <f t="shared" si="267"/>
        <v>#N/A</v>
      </c>
      <c r="CW35" s="161" t="e">
        <f>INDEX(Upload_Download!$I$4:$I$1004,MATCH(CY35&amp;CW$3,Upload_Download!$O$4:$O$1004,0),1)</f>
        <v>#N/A</v>
      </c>
      <c r="CX35" s="161" t="e">
        <f>INDEX(Upload_Download!$I$4:$I$1004,MATCH(CY35&amp;CX$3,Upload_Download!$O$4:$O$1004,0),1)</f>
        <v>#N/A</v>
      </c>
      <c r="CY35" s="163" t="str">
        <f>INDEX(Draft!$AZ$3:$AZ$170,MATCH(CP35&amp;CN35,Draft!$BA$3:$BA$170,0),1)</f>
        <v>Charles Schwab</v>
      </c>
      <c r="DA35" s="106">
        <f t="shared" si="205"/>
        <v>7</v>
      </c>
      <c r="DB35" s="106">
        <f t="shared" si="206"/>
        <v>3</v>
      </c>
      <c r="DC35" s="106">
        <v>4</v>
      </c>
      <c r="DD35" s="107" t="str">
        <f>INDEX(Matchups!$F$4:$G$279,MATCH(DA35&amp;"_"&amp;DB35,Matchups!$E$4:$E$279,0),1)</f>
        <v>Player12</v>
      </c>
      <c r="DE35" s="107" t="str">
        <f>INDEX(Matchups!$F$4:$G$279,MATCH(DA35&amp;"_"&amp;DB35,Matchups!$E$4:$E$279,0),2)</f>
        <v>Player16</v>
      </c>
      <c r="DG35" s="160" t="str">
        <f>INDEX(Draft!$AZ$3:$AZ$170,MATCH(DD35&amp;DC35,Draft!$BA$3:$BA$170,0),1)</f>
        <v>DoorDash</v>
      </c>
      <c r="DH35" s="161" t="e">
        <f>INDEX(Upload_Download!$I$4:$I$1004,MATCH(DG35&amp;DH$3,Upload_Download!$O$4:$O$1004,0),1)</f>
        <v>#N/A</v>
      </c>
      <c r="DI35" s="161" t="e">
        <f>INDEX(Upload_Download!$I$4:$I$1004,MATCH(DG35&amp;DI$3,Upload_Download!$O$4:$O$1004,0),1)</f>
        <v>#N/A</v>
      </c>
      <c r="DJ35" s="162" t="e">
        <f t="shared" si="245"/>
        <v>#N/A</v>
      </c>
      <c r="DK35" s="162" t="e">
        <f t="shared" si="268"/>
        <v>#N/A</v>
      </c>
      <c r="DL35" s="161" t="e">
        <f>INDEX(Upload_Download!$I$4:$I$1004,MATCH(DN35&amp;DL$3,Upload_Download!$O$4:$O$1004,0),1)</f>
        <v>#N/A</v>
      </c>
      <c r="DM35" s="161" t="e">
        <f>INDEX(Upload_Download!$I$4:$I$1004,MATCH(DN35&amp;DM$3,Upload_Download!$O$4:$O$1004,0),1)</f>
        <v>#N/A</v>
      </c>
      <c r="DN35" s="163" t="str">
        <f>INDEX(Draft!$AZ$3:$AZ$170,MATCH(DE35&amp;DC35,Draft!$BA$3:$BA$170,0),1)</f>
        <v>Toronto Dominion Bank</v>
      </c>
      <c r="DO35" s="114"/>
      <c r="DP35" s="106">
        <f t="shared" si="207"/>
        <v>8</v>
      </c>
      <c r="DQ35" s="106">
        <f t="shared" si="208"/>
        <v>3</v>
      </c>
      <c r="DR35" s="106">
        <v>4</v>
      </c>
      <c r="DS35" s="107" t="str">
        <f>INDEX(Matchups!$F$4:$G$279,MATCH(DP35&amp;"_"&amp;DQ35,Matchups!$E$4:$E$279,0),1)</f>
        <v>Player20</v>
      </c>
      <c r="DT35" s="107" t="str">
        <f>INDEX(Matchups!$F$4:$G$279,MATCH(DP35&amp;"_"&amp;DQ35,Matchups!$E$4:$E$279,0),2)</f>
        <v>Player12</v>
      </c>
      <c r="DU35" s="114"/>
      <c r="DV35" s="160" t="str">
        <f>INDEX(Draft!$AZ$3:$AZ$170,MATCH(DS35&amp;DR35,Draft!$BA$3:$BA$170,0),1)</f>
        <v>Simon Property Group</v>
      </c>
      <c r="DW35" s="161" t="e">
        <f>INDEX(Upload_Download!$I$4:$I$1004,MATCH(DV35&amp;DW$3,Upload_Download!$O$4:$O$1004,0),1)</f>
        <v>#N/A</v>
      </c>
      <c r="DX35" s="161" t="e">
        <f>INDEX(Upload_Download!$I$4:$I$1004,MATCH(DV35&amp;DX$3,Upload_Download!$O$4:$O$1004,0),1)</f>
        <v>#N/A</v>
      </c>
      <c r="DY35" s="162" t="e">
        <f t="shared" si="246"/>
        <v>#N/A</v>
      </c>
      <c r="DZ35" s="162" t="e">
        <f t="shared" si="269"/>
        <v>#N/A</v>
      </c>
      <c r="EA35" s="161" t="e">
        <f>INDEX(Upload_Download!$I$4:$I$1004,MATCH(EC35&amp;EA$3,Upload_Download!$O$4:$O$1004,0),1)</f>
        <v>#N/A</v>
      </c>
      <c r="EB35" s="161" t="e">
        <f>INDEX(Upload_Download!$I$4:$I$1004,MATCH(EC35&amp;EB$3,Upload_Download!$O$4:$O$1004,0),1)</f>
        <v>#N/A</v>
      </c>
      <c r="EC35" s="163" t="str">
        <f>INDEX(Draft!$AZ$3:$AZ$170,MATCH(DT35&amp;DR35,Draft!$BA$3:$BA$170,0),1)</f>
        <v>DoorDash</v>
      </c>
      <c r="ED35" s="114"/>
      <c r="EE35" s="106">
        <f t="shared" si="209"/>
        <v>9</v>
      </c>
      <c r="EF35" s="106">
        <f t="shared" si="210"/>
        <v>3</v>
      </c>
      <c r="EG35" s="106">
        <v>4</v>
      </c>
      <c r="EH35" s="107" t="str">
        <f>INDEX(Matchups!$F$4:$G$279,MATCH(EE35&amp;"_"&amp;EF35,Matchups!$E$4:$E$279,0),1)</f>
        <v>Player18</v>
      </c>
      <c r="EI35" s="107" t="str">
        <f>INDEX(Matchups!$F$4:$G$279,MATCH(EE35&amp;"_"&amp;EF35,Matchups!$E$4:$E$279,0),2)</f>
        <v>Player19</v>
      </c>
      <c r="EJ35" s="114"/>
      <c r="EK35" s="160" t="str">
        <f>INDEX(Draft!$AZ$3:$AZ$170,MATCH(EH35&amp;EG35,Draft!$BA$3:$BA$170,0),1)</f>
        <v>Charles Schwab</v>
      </c>
      <c r="EL35" s="161" t="e">
        <f>INDEX(Upload_Download!$I$4:$I$1004,MATCH(EK35&amp;EL$3,Upload_Download!$O$4:$O$1004,0),1)</f>
        <v>#N/A</v>
      </c>
      <c r="EM35" s="161" t="e">
        <f>INDEX(Upload_Download!$I$4:$I$1004,MATCH(EK35&amp;EM$3,Upload_Download!$O$4:$O$1004,0),1)</f>
        <v>#N/A</v>
      </c>
      <c r="EN35" s="162" t="e">
        <f t="shared" si="247"/>
        <v>#N/A</v>
      </c>
      <c r="EO35" s="162" t="e">
        <f t="shared" si="270"/>
        <v>#N/A</v>
      </c>
      <c r="EP35" s="161" t="e">
        <f>INDEX(Upload_Download!$I$4:$I$1004,MATCH(ER35&amp;EP$3,Upload_Download!$O$4:$O$1004,0),1)</f>
        <v>#N/A</v>
      </c>
      <c r="EQ35" s="161" t="e">
        <f>INDEX(Upload_Download!$I$4:$I$1004,MATCH(ER35&amp;EQ$3,Upload_Download!$O$4:$O$1004,0),1)</f>
        <v>#N/A</v>
      </c>
      <c r="ER35" s="163" t="str">
        <f>INDEX(Draft!$AZ$3:$AZ$170,MATCH(EI35&amp;EG35,Draft!$BA$3:$BA$170,0),1)</f>
        <v>Zscaler</v>
      </c>
      <c r="ET35" s="106">
        <f t="shared" si="211"/>
        <v>10</v>
      </c>
      <c r="EU35" s="106">
        <f t="shared" si="212"/>
        <v>3</v>
      </c>
      <c r="EV35" s="106">
        <v>4</v>
      </c>
      <c r="EW35" s="107" t="str">
        <f>INDEX(Matchups!$F$4:$G$279,MATCH(ET35&amp;"_"&amp;EU35,Matchups!$E$4:$E$279,0),1)</f>
        <v>Player22</v>
      </c>
      <c r="EX35" s="107" t="str">
        <f>INDEX(Matchups!$F$4:$G$279,MATCH(ET35&amp;"_"&amp;EU35,Matchups!$E$4:$E$279,0),2)</f>
        <v>Player20</v>
      </c>
      <c r="EZ35" s="160" t="str">
        <f>INDEX(Draft!$AZ$3:$AZ$170,MATCH(EW35&amp;EV35,Draft!$BA$3:$BA$170,0),1)</f>
        <v>UnitedHealthGroup</v>
      </c>
      <c r="FA35" s="161" t="e">
        <f>INDEX(Upload_Download!$I$4:$I$1004,MATCH(EZ35&amp;FA$3,Upload_Download!$O$4:$O$1004,0),1)</f>
        <v>#N/A</v>
      </c>
      <c r="FB35" s="161" t="e">
        <f>INDEX(Upload_Download!$I$4:$I$1004,MATCH(EZ35&amp;FB$3,Upload_Download!$O$4:$O$1004,0),1)</f>
        <v>#N/A</v>
      </c>
      <c r="FC35" s="162" t="e">
        <f t="shared" si="248"/>
        <v>#N/A</v>
      </c>
      <c r="FD35" s="162" t="e">
        <f t="shared" si="271"/>
        <v>#N/A</v>
      </c>
      <c r="FE35" s="161" t="e">
        <f>INDEX(Upload_Download!$I$4:$I$1004,MATCH(FG35&amp;FE$3,Upload_Download!$O$4:$O$1004,0),1)</f>
        <v>#N/A</v>
      </c>
      <c r="FF35" s="161" t="e">
        <f>INDEX(Upload_Download!$I$4:$I$1004,MATCH(FG35&amp;FF$3,Upload_Download!$O$4:$O$1004,0),1)</f>
        <v>#N/A</v>
      </c>
      <c r="FG35" s="163" t="str">
        <f>INDEX(Draft!$AZ$3:$AZ$170,MATCH(EX35&amp;EV35,Draft!$BA$3:$BA$170,0),1)</f>
        <v>Simon Property Group</v>
      </c>
      <c r="FH35" s="114"/>
      <c r="FI35" s="106">
        <f t="shared" si="213"/>
        <v>11</v>
      </c>
      <c r="FJ35" s="106">
        <f t="shared" si="214"/>
        <v>3</v>
      </c>
      <c r="FK35" s="106">
        <v>4</v>
      </c>
      <c r="FL35" s="107" t="str">
        <f>INDEX(Matchups!$F$4:$G$279,MATCH(FI35&amp;"_"&amp;FJ35,Matchups!$E$4:$E$279,0),1)</f>
        <v>Player23</v>
      </c>
      <c r="FM35" s="107" t="str">
        <f>INDEX(Matchups!$F$4:$G$279,MATCH(FI35&amp;"_"&amp;FJ35,Matchups!$E$4:$E$279,0),2)</f>
        <v>Player10</v>
      </c>
      <c r="FN35" s="114"/>
      <c r="FO35" s="160" t="str">
        <f>INDEX(Draft!$AZ$3:$AZ$170,MATCH(FL35&amp;FK35,Draft!$BA$3:$BA$170,0),1)</f>
        <v>Shopify</v>
      </c>
      <c r="FP35" s="161" t="e">
        <f>INDEX(Upload_Download!$I$4:$I$1004,MATCH(FO35&amp;FP$3,Upload_Download!$O$4:$O$1004,0),1)</f>
        <v>#N/A</v>
      </c>
      <c r="FQ35" s="161" t="e">
        <f>INDEX(Upload_Download!$I$4:$I$1004,MATCH(FO35&amp;FQ$3,Upload_Download!$O$4:$O$1004,0),1)</f>
        <v>#N/A</v>
      </c>
      <c r="FR35" s="162" t="e">
        <f t="shared" si="249"/>
        <v>#N/A</v>
      </c>
      <c r="FS35" s="162" t="e">
        <f t="shared" si="272"/>
        <v>#N/A</v>
      </c>
      <c r="FT35" s="161" t="e">
        <f>INDEX(Upload_Download!$I$4:$I$1004,MATCH(FV35&amp;FT$3,Upload_Download!$O$4:$O$1004,0),1)</f>
        <v>#N/A</v>
      </c>
      <c r="FU35" s="161" t="e">
        <f>INDEX(Upload_Download!$I$4:$I$1004,MATCH(FV35&amp;FU$3,Upload_Download!$O$4:$O$1004,0),1)</f>
        <v>#N/A</v>
      </c>
      <c r="FV35" s="163" t="str">
        <f>INDEX(Draft!$AZ$3:$AZ$170,MATCH(FM35&amp;FK35,Draft!$BA$3:$BA$170,0),1)</f>
        <v>Costco</v>
      </c>
      <c r="FW35" s="114"/>
      <c r="FX35" s="106">
        <f t="shared" si="215"/>
        <v>12</v>
      </c>
      <c r="FY35" s="106">
        <f t="shared" si="216"/>
        <v>3</v>
      </c>
      <c r="FZ35" s="106">
        <v>4</v>
      </c>
      <c r="GA35" s="107" t="str">
        <f>INDEX(Matchups!$F$4:$G$279,MATCH(FX35&amp;"_"&amp;FY35,Matchups!$E$4:$E$279,0),1)</f>
        <v>Player24</v>
      </c>
      <c r="GB35" s="107" t="str">
        <f>INDEX(Matchups!$F$4:$G$279,MATCH(FX35&amp;"_"&amp;FY35,Matchups!$E$4:$E$279,0),2)</f>
        <v>Player1</v>
      </c>
      <c r="GC35" s="114"/>
      <c r="GD35" s="160" t="str">
        <f>INDEX(Draft!$AZ$3:$AZ$170,MATCH(GA35&amp;FZ35,Draft!$BA$3:$BA$170,0),1)</f>
        <v>DocuSign</v>
      </c>
      <c r="GE35" s="161" t="e">
        <f>INDEX(Upload_Download!$I$4:$I$1004,MATCH(GD35&amp;GE$3,Upload_Download!$O$4:$O$1004,0),1)</f>
        <v>#N/A</v>
      </c>
      <c r="GF35" s="161" t="e">
        <f>INDEX(Upload_Download!$I$4:$I$1004,MATCH(GD35&amp;GF$3,Upload_Download!$O$4:$O$1004,0),1)</f>
        <v>#N/A</v>
      </c>
      <c r="GG35" s="162" t="e">
        <f t="shared" si="250"/>
        <v>#N/A</v>
      </c>
      <c r="GH35" s="162" t="e">
        <f t="shared" si="273"/>
        <v>#N/A</v>
      </c>
      <c r="GI35" s="161" t="e">
        <f>INDEX(Upload_Download!$I$4:$I$1004,MATCH(GK35&amp;GI$3,Upload_Download!$O$4:$O$1004,0),1)</f>
        <v>#N/A</v>
      </c>
      <c r="GJ35" s="161" t="e">
        <f>INDEX(Upload_Download!$I$4:$I$1004,MATCH(GK35&amp;GJ$3,Upload_Download!$O$4:$O$1004,0),1)</f>
        <v>#N/A</v>
      </c>
      <c r="GK35" s="163" t="str">
        <f>INDEX(Draft!$AZ$3:$AZ$170,MATCH(GB35&amp;FZ35,Draft!$BA$3:$BA$170,0),1)</f>
        <v>NIO</v>
      </c>
      <c r="GM35" s="106">
        <f t="shared" si="217"/>
        <v>13</v>
      </c>
      <c r="GN35" s="106">
        <f t="shared" si="218"/>
        <v>3</v>
      </c>
      <c r="GO35" s="106">
        <v>4</v>
      </c>
      <c r="GP35" s="107" t="str">
        <f>INDEX(Matchups!$F$4:$G$279,MATCH(GM35&amp;"_"&amp;GN35,Matchups!$E$4:$E$279,0),1)</f>
        <v>Player10</v>
      </c>
      <c r="GQ35" s="107" t="str">
        <f>INDEX(Matchups!$F$4:$G$279,MATCH(GM35&amp;"_"&amp;GN35,Matchups!$E$4:$E$279,0),2)</f>
        <v>Player15</v>
      </c>
      <c r="GS35" s="160" t="str">
        <f>INDEX(Draft!$AZ$3:$AZ$170,MATCH(GP35&amp;GO35,Draft!$BA$3:$BA$170,0),1)</f>
        <v>Costco</v>
      </c>
      <c r="GT35" s="161" t="e">
        <f>INDEX(Upload_Download!$I$4:$I$1004,MATCH(GS35&amp;GT$3,Upload_Download!$O$4:$O$1004,0),1)</f>
        <v>#N/A</v>
      </c>
      <c r="GU35" s="161" t="e">
        <f>INDEX(Upload_Download!$I$4:$I$1004,MATCH(GS35&amp;GU$3,Upload_Download!$O$4:$O$1004,0),1)</f>
        <v>#N/A</v>
      </c>
      <c r="GV35" s="162" t="e">
        <f t="shared" si="251"/>
        <v>#N/A</v>
      </c>
      <c r="GW35" s="162" t="e">
        <f t="shared" si="274"/>
        <v>#N/A</v>
      </c>
      <c r="GX35" s="161" t="e">
        <f>INDEX(Upload_Download!$I$4:$I$1004,MATCH(GZ35&amp;GX$3,Upload_Download!$O$4:$O$1004,0),1)</f>
        <v>#N/A</v>
      </c>
      <c r="GY35" s="161" t="e">
        <f>INDEX(Upload_Download!$I$4:$I$1004,MATCH(GZ35&amp;GY$3,Upload_Download!$O$4:$O$1004,0),1)</f>
        <v>#N/A</v>
      </c>
      <c r="GZ35" s="163" t="str">
        <f>INDEX(Draft!$AZ$3:$AZ$170,MATCH(GQ35&amp;GO35,Draft!$BA$3:$BA$170,0),1)</f>
        <v>Sea Limited</v>
      </c>
      <c r="HA35" s="114"/>
      <c r="HB35" s="106">
        <f t="shared" si="219"/>
        <v>14</v>
      </c>
      <c r="HC35" s="106">
        <f t="shared" si="220"/>
        <v>3</v>
      </c>
      <c r="HD35" s="106">
        <v>4</v>
      </c>
      <c r="HE35" s="107" t="str">
        <f>INDEX(Matchups!$F$4:$G$279,MATCH(HB35&amp;"_"&amp;HC35,Matchups!$E$4:$E$279,0),1)</f>
        <v>Player19</v>
      </c>
      <c r="HF35" s="107" t="str">
        <f>INDEX(Matchups!$F$4:$G$279,MATCH(HB35&amp;"_"&amp;HC35,Matchups!$E$4:$E$279,0),2)</f>
        <v>Player22</v>
      </c>
      <c r="HG35" s="114"/>
      <c r="HH35" s="160" t="str">
        <f>INDEX(Draft!$AZ$3:$AZ$170,MATCH(HE35&amp;HD35,Draft!$BA$3:$BA$170,0),1)</f>
        <v>Zscaler</v>
      </c>
      <c r="HI35" s="161" t="e">
        <f>INDEX(Upload_Download!$I$4:$I$1004,MATCH(HH35&amp;HI$3,Upload_Download!$O$4:$O$1004,0),1)</f>
        <v>#N/A</v>
      </c>
      <c r="HJ35" s="161" t="e">
        <f>INDEX(Upload_Download!$I$4:$I$1004,MATCH(HH35&amp;HJ$3,Upload_Download!$O$4:$O$1004,0),1)</f>
        <v>#N/A</v>
      </c>
      <c r="HK35" s="162" t="e">
        <f t="shared" si="252"/>
        <v>#N/A</v>
      </c>
      <c r="HL35" s="162" t="e">
        <f t="shared" si="275"/>
        <v>#N/A</v>
      </c>
      <c r="HM35" s="161" t="e">
        <f>INDEX(Upload_Download!$I$4:$I$1004,MATCH(HO35&amp;HM$3,Upload_Download!$O$4:$O$1004,0),1)</f>
        <v>#N/A</v>
      </c>
      <c r="HN35" s="161" t="e">
        <f>INDEX(Upload_Download!$I$4:$I$1004,MATCH(HO35&amp;HN$3,Upload_Download!$O$4:$O$1004,0),1)</f>
        <v>#N/A</v>
      </c>
      <c r="HO35" s="163" t="str">
        <f>INDEX(Draft!$AZ$3:$AZ$170,MATCH(HF35&amp;HD35,Draft!$BA$3:$BA$170,0),1)</f>
        <v>UnitedHealthGroup</v>
      </c>
      <c r="HP35" s="114"/>
      <c r="HQ35" s="106">
        <f t="shared" si="221"/>
        <v>15</v>
      </c>
      <c r="HR35" s="106">
        <f t="shared" si="222"/>
        <v>3</v>
      </c>
      <c r="HS35" s="106">
        <v>4</v>
      </c>
      <c r="HT35" s="107" t="str">
        <f>INDEX(Matchups!$F$4:$G$279,MATCH(HQ35&amp;"_"&amp;HR35,Matchups!$E$4:$E$279,0),1)</f>
        <v>Player7</v>
      </c>
      <c r="HU35" s="107" t="str">
        <f>INDEX(Matchups!$F$4:$G$279,MATCH(HQ35&amp;"_"&amp;HR35,Matchups!$E$4:$E$279,0),2)</f>
        <v>Player2</v>
      </c>
      <c r="HV35" s="114"/>
      <c r="HW35" s="160" t="str">
        <f>INDEX(Draft!$AZ$3:$AZ$170,MATCH(HT35&amp;HS35,Draft!$BA$3:$BA$170,0),1)</f>
        <v>Accenture</v>
      </c>
      <c r="HX35" s="161" t="e">
        <f>INDEX(Upload_Download!$I$4:$I$1004,MATCH(HW35&amp;HX$3,Upload_Download!$O$4:$O$1004,0),1)</f>
        <v>#N/A</v>
      </c>
      <c r="HY35" s="161" t="e">
        <f>INDEX(Upload_Download!$I$4:$I$1004,MATCH(HW35&amp;HY$3,Upload_Download!$O$4:$O$1004,0),1)</f>
        <v>#N/A</v>
      </c>
      <c r="HZ35" s="162" t="e">
        <f t="shared" si="253"/>
        <v>#N/A</v>
      </c>
      <c r="IA35" s="162" t="e">
        <f t="shared" si="276"/>
        <v>#N/A</v>
      </c>
      <c r="IB35" s="161" t="e">
        <f>INDEX(Upload_Download!$I$4:$I$1004,MATCH(ID35&amp;IB$3,Upload_Download!$O$4:$O$1004,0),1)</f>
        <v>#N/A</v>
      </c>
      <c r="IC35" s="161" t="e">
        <f>INDEX(Upload_Download!$I$4:$I$1004,MATCH(ID35&amp;IC$3,Upload_Download!$O$4:$O$1004,0),1)</f>
        <v>#N/A</v>
      </c>
      <c r="ID35" s="163" t="str">
        <f>INDEX(Draft!$AZ$3:$AZ$170,MATCH(HU35&amp;HS35,Draft!$BA$3:$BA$170,0),1)</f>
        <v>Gala Games</v>
      </c>
      <c r="IF35" s="106">
        <f t="shared" si="223"/>
        <v>16</v>
      </c>
      <c r="IG35" s="106">
        <f t="shared" si="224"/>
        <v>3</v>
      </c>
      <c r="IH35" s="106">
        <v>4</v>
      </c>
      <c r="II35" s="107" t="str">
        <f>INDEX(Matchups!$F$4:$G$279,MATCH(IF35&amp;"_"&amp;IG35,Matchups!$E$4:$E$279,0),1)</f>
        <v>Player3</v>
      </c>
      <c r="IJ35" s="107" t="str">
        <f>INDEX(Matchups!$F$4:$G$279,MATCH(IF35&amp;"_"&amp;IG35,Matchups!$E$4:$E$279,0),2)</f>
        <v>Player9</v>
      </c>
      <c r="IL35" s="160" t="str">
        <f>INDEX(Draft!$AZ$3:$AZ$170,MATCH(II35&amp;IH35,Draft!$BA$3:$BA$170,0),1)</f>
        <v>Shiba Inu</v>
      </c>
      <c r="IM35" s="161" t="e">
        <f>INDEX(Upload_Download!$I$4:$I$1004,MATCH(IL35&amp;IM$3,Upload_Download!$O$4:$O$1004,0),1)</f>
        <v>#N/A</v>
      </c>
      <c r="IN35" s="161" t="e">
        <f>INDEX(Upload_Download!$I$4:$I$1004,MATCH(IL35&amp;IN$3,Upload_Download!$O$4:$O$1004,0),1)</f>
        <v>#N/A</v>
      </c>
      <c r="IO35" s="162" t="e">
        <f t="shared" si="254"/>
        <v>#N/A</v>
      </c>
      <c r="IP35" s="162" t="e">
        <f t="shared" si="277"/>
        <v>#N/A</v>
      </c>
      <c r="IQ35" s="161" t="e">
        <f>INDEX(Upload_Download!$I$4:$I$1004,MATCH(IS35&amp;IQ$3,Upload_Download!$O$4:$O$1004,0),1)</f>
        <v>#N/A</v>
      </c>
      <c r="IR35" s="161" t="e">
        <f>INDEX(Upload_Download!$I$4:$I$1004,MATCH(IS35&amp;IR$3,Upload_Download!$O$4:$O$1004,0),1)</f>
        <v>#N/A</v>
      </c>
      <c r="IS35" s="163" t="str">
        <f>INDEX(Draft!$AZ$3:$AZ$170,MATCH(IJ35&amp;IH35,Draft!$BA$3:$BA$170,0),1)</f>
        <v>Avalanche</v>
      </c>
      <c r="IT35" s="114"/>
      <c r="IU35" s="106">
        <f t="shared" si="225"/>
        <v>17</v>
      </c>
      <c r="IV35" s="106">
        <f t="shared" si="226"/>
        <v>3</v>
      </c>
      <c r="IW35" s="106">
        <v>4</v>
      </c>
      <c r="IX35" s="107" t="str">
        <f>INDEX(Matchups!$F$4:$G$279,MATCH(IU35&amp;"_"&amp;IV35,Matchups!$E$4:$E$279,0),1)</f>
        <v>Player14</v>
      </c>
      <c r="IY35" s="107" t="str">
        <f>INDEX(Matchups!$F$4:$G$279,MATCH(IU35&amp;"_"&amp;IV35,Matchups!$E$4:$E$279,0),2)</f>
        <v>Player11</v>
      </c>
      <c r="IZ35" s="114"/>
      <c r="JA35" s="160" t="str">
        <f>INDEX(Draft!$AZ$3:$AZ$170,MATCH(IX35&amp;IW35,Draft!$BA$3:$BA$170,0),1)</f>
        <v>Brookfield Asset Mgmt</v>
      </c>
      <c r="JB35" s="161" t="e">
        <f>INDEX(Upload_Download!$I$4:$I$1004,MATCH(JA35&amp;JB$3,Upload_Download!$O$4:$O$1004,0),1)</f>
        <v>#N/A</v>
      </c>
      <c r="JC35" s="161" t="e">
        <f>INDEX(Upload_Download!$I$4:$I$1004,MATCH(JA35&amp;JC$3,Upload_Download!$O$4:$O$1004,0),1)</f>
        <v>#N/A</v>
      </c>
      <c r="JD35" s="162" t="e">
        <f t="shared" si="255"/>
        <v>#N/A</v>
      </c>
      <c r="JE35" s="162" t="e">
        <f t="shared" si="278"/>
        <v>#N/A</v>
      </c>
      <c r="JF35" s="161" t="e">
        <f>INDEX(Upload_Download!$I$4:$I$1004,MATCH(JH35&amp;JF$3,Upload_Download!$O$4:$O$1004,0),1)</f>
        <v>#N/A</v>
      </c>
      <c r="JG35" s="161" t="e">
        <f>INDEX(Upload_Download!$I$4:$I$1004,MATCH(JH35&amp;JG$3,Upload_Download!$O$4:$O$1004,0),1)</f>
        <v>#N/A</v>
      </c>
      <c r="JH35" s="163" t="str">
        <f>INDEX(Draft!$AZ$3:$AZ$170,MATCH(IY35&amp;IW35,Draft!$BA$3:$BA$170,0),1)</f>
        <v>Dentacoin</v>
      </c>
      <c r="JI35" s="114"/>
      <c r="JJ35" s="106">
        <f t="shared" si="227"/>
        <v>18</v>
      </c>
      <c r="JK35" s="106">
        <f t="shared" si="228"/>
        <v>3</v>
      </c>
      <c r="JL35" s="106">
        <v>4</v>
      </c>
      <c r="JM35" s="107" t="str">
        <f>INDEX(Matchups!$F$4:$G$279,MATCH(JJ35&amp;"_"&amp;JK35,Matchups!$E$4:$E$279,0),1)</f>
        <v>Player16</v>
      </c>
      <c r="JN35" s="107" t="str">
        <f>INDEX(Matchups!$F$4:$G$279,MATCH(JJ35&amp;"_"&amp;JK35,Matchups!$E$4:$E$279,0),2)</f>
        <v>Player17</v>
      </c>
      <c r="JO35" s="114"/>
      <c r="JP35" s="160" t="str">
        <f>INDEX(Draft!$AZ$3:$AZ$170,MATCH(JM35&amp;JL35,Draft!$BA$3:$BA$170,0),1)</f>
        <v>Toronto Dominion Bank</v>
      </c>
      <c r="JQ35" s="161" t="e">
        <f>INDEX(Upload_Download!$I$4:$I$1004,MATCH(JP35&amp;JQ$3,Upload_Download!$O$4:$O$1004,0),1)</f>
        <v>#N/A</v>
      </c>
      <c r="JR35" s="161" t="e">
        <f>INDEX(Upload_Download!$I$4:$I$1004,MATCH(JP35&amp;JR$3,Upload_Download!$O$4:$O$1004,0),1)</f>
        <v>#N/A</v>
      </c>
      <c r="JS35" s="162" t="e">
        <f t="shared" si="256"/>
        <v>#N/A</v>
      </c>
      <c r="JT35" s="162" t="e">
        <f t="shared" si="279"/>
        <v>#N/A</v>
      </c>
      <c r="JU35" s="161" t="e">
        <f>INDEX(Upload_Download!$I$4:$I$1004,MATCH(JW35&amp;JU$3,Upload_Download!$O$4:$O$1004,0),1)</f>
        <v>#N/A</v>
      </c>
      <c r="JV35" s="161" t="e">
        <f>INDEX(Upload_Download!$I$4:$I$1004,MATCH(JW35&amp;JV$3,Upload_Download!$O$4:$O$1004,0),1)</f>
        <v>#N/A</v>
      </c>
      <c r="JW35" s="163" t="str">
        <f>INDEX(Draft!$AZ$3:$AZ$170,MATCH(JN35&amp;JL35,Draft!$BA$3:$BA$170,0),1)</f>
        <v>Penn National Gaming</v>
      </c>
      <c r="JX35" s="114"/>
      <c r="JY35" s="106">
        <f t="shared" si="229"/>
        <v>19</v>
      </c>
      <c r="JZ35" s="106">
        <f t="shared" si="230"/>
        <v>3</v>
      </c>
      <c r="KA35" s="106">
        <v>4</v>
      </c>
      <c r="KB35" s="107" t="str">
        <f>INDEX(Matchups!$F$4:$G$279,MATCH(JY35&amp;"_"&amp;JZ35,Matchups!$E$4:$E$279,0),1)</f>
        <v>Player1</v>
      </c>
      <c r="KC35" s="107" t="str">
        <f>INDEX(Matchups!$F$4:$G$279,MATCH(JY35&amp;"_"&amp;JZ35,Matchups!$E$4:$E$279,0),2)</f>
        <v>Player5</v>
      </c>
      <c r="KD35" s="114"/>
      <c r="KE35" s="160" t="str">
        <f>INDEX(Draft!$AZ$3:$AZ$170,MATCH(KB35&amp;KA35,Draft!$BA$3:$BA$170,0),1)</f>
        <v>NIO</v>
      </c>
      <c r="KF35" s="161" t="e">
        <f>INDEX(Upload_Download!$I$4:$I$1004,MATCH(KE35&amp;KF$3,Upload_Download!$O$4:$O$1004,0),1)</f>
        <v>#N/A</v>
      </c>
      <c r="KG35" s="161" t="e">
        <f>INDEX(Upload_Download!$I$4:$I$1004,MATCH(KE35&amp;KG$3,Upload_Download!$O$4:$O$1004,0),1)</f>
        <v>#N/A</v>
      </c>
      <c r="KH35" s="162" t="e">
        <f t="shared" si="257"/>
        <v>#N/A</v>
      </c>
      <c r="KI35" s="162" t="e">
        <f t="shared" si="280"/>
        <v>#N/A</v>
      </c>
      <c r="KJ35" s="161" t="e">
        <f>INDEX(Upload_Download!$I$4:$I$1004,MATCH(KL35&amp;KJ$3,Upload_Download!$O$4:$O$1004,0),1)</f>
        <v>#N/A</v>
      </c>
      <c r="KK35" s="161" t="e">
        <f>INDEX(Upload_Download!$I$4:$I$1004,MATCH(KL35&amp;KK$3,Upload_Download!$O$4:$O$1004,0),1)</f>
        <v>#N/A</v>
      </c>
      <c r="KL35" s="163" t="str">
        <f>INDEX(Draft!$AZ$3:$AZ$170,MATCH(KC35&amp;KA35,Draft!$BA$3:$BA$170,0),1)</f>
        <v>Adobe</v>
      </c>
      <c r="KM35" s="114"/>
      <c r="KN35" s="106">
        <f t="shared" si="231"/>
        <v>20</v>
      </c>
      <c r="KO35" s="106">
        <f t="shared" si="232"/>
        <v>3</v>
      </c>
      <c r="KP35" s="106">
        <v>4</v>
      </c>
      <c r="KQ35" s="107" t="str">
        <f>INDEX(Matchups!$F$4:$G$279,MATCH(KN35&amp;"_"&amp;KO35,Matchups!$E$4:$E$279,0),1)</f>
        <v>Player15</v>
      </c>
      <c r="KR35" s="107" t="str">
        <f>INDEX(Matchups!$F$4:$G$279,MATCH(KN35&amp;"_"&amp;KO35,Matchups!$E$4:$E$279,0),2)</f>
        <v>Player21</v>
      </c>
      <c r="KS35" s="114"/>
      <c r="KT35" s="160" t="str">
        <f>INDEX(Draft!$AZ$3:$AZ$170,MATCH(KQ35&amp;KP35,Draft!$BA$3:$BA$170,0),1)</f>
        <v>Sea Limited</v>
      </c>
      <c r="KU35" s="161" t="e">
        <f>INDEX(Upload_Download!$I$4:$I$1004,MATCH(KT35&amp;KU$3,Upload_Download!$O$4:$O$1004,0),1)</f>
        <v>#N/A</v>
      </c>
      <c r="KV35" s="161" t="e">
        <f>INDEX(Upload_Download!$I$4:$I$1004,MATCH(KT35&amp;KV$3,Upload_Download!$O$4:$O$1004,0),1)</f>
        <v>#N/A</v>
      </c>
      <c r="KW35" s="162" t="e">
        <f t="shared" si="258"/>
        <v>#N/A</v>
      </c>
      <c r="KX35" s="162" t="e">
        <f t="shared" si="281"/>
        <v>#N/A</v>
      </c>
      <c r="KY35" s="161" t="e">
        <f>INDEX(Upload_Download!$I$4:$I$1004,MATCH(LA35&amp;KY$3,Upload_Download!$O$4:$O$1004,0),1)</f>
        <v>#N/A</v>
      </c>
      <c r="KZ35" s="161" t="e">
        <f>INDEX(Upload_Download!$I$4:$I$1004,MATCH(LA35&amp;KZ$3,Upload_Download!$O$4:$O$1004,0),1)</f>
        <v>#N/A</v>
      </c>
      <c r="LA35" s="163" t="str">
        <f>INDEX(Draft!$AZ$3:$AZ$170,MATCH(KR35&amp;KP35,Draft!$BA$3:$BA$170,0),1)</f>
        <v>Stellar Lumens</v>
      </c>
      <c r="LB35" s="114"/>
      <c r="LC35" s="106">
        <f t="shared" si="233"/>
        <v>21</v>
      </c>
      <c r="LD35" s="106">
        <f t="shared" si="234"/>
        <v>3</v>
      </c>
      <c r="LE35" s="106">
        <v>4</v>
      </c>
      <c r="LF35" s="107" t="str">
        <f>INDEX(Matchups!$F$4:$G$279,MATCH(LC35&amp;"_"&amp;LD35,Matchups!$E$4:$E$279,0),1)</f>
        <v>Player15</v>
      </c>
      <c r="LG35" s="107" t="str">
        <f>INDEX(Matchups!$F$4:$G$279,MATCH(LC35&amp;"_"&amp;LD35,Matchups!$E$4:$E$279,0),2)</f>
        <v>Player2</v>
      </c>
      <c r="LH35" s="114"/>
      <c r="LI35" s="160" t="str">
        <f>INDEX(Draft!$AZ$3:$AZ$170,MATCH(LF35&amp;LE35,Draft!$BA$3:$BA$170,0),1)</f>
        <v>Sea Limited</v>
      </c>
      <c r="LJ35" s="161" t="e">
        <f>INDEX(Upload_Download!$I$4:$I$1004,MATCH(LI35&amp;LJ$3,Upload_Download!$O$4:$O$1004,0),1)</f>
        <v>#N/A</v>
      </c>
      <c r="LK35" s="161" t="e">
        <f>INDEX(Upload_Download!$I$4:$I$1004,MATCH(LI35&amp;LK$3,Upload_Download!$O$4:$O$1004,0),1)</f>
        <v>#N/A</v>
      </c>
      <c r="LL35" s="162" t="e">
        <f t="shared" si="259"/>
        <v>#N/A</v>
      </c>
      <c r="LM35" s="162" t="e">
        <f t="shared" si="282"/>
        <v>#N/A</v>
      </c>
      <c r="LN35" s="161" t="e">
        <f>INDEX(Upload_Download!$I$4:$I$1004,MATCH(LP35&amp;LN$3,Upload_Download!$O$4:$O$1004,0),1)</f>
        <v>#N/A</v>
      </c>
      <c r="LO35" s="161" t="e">
        <f>INDEX(Upload_Download!$I$4:$I$1004,MATCH(LP35&amp;LO$3,Upload_Download!$O$4:$O$1004,0),1)</f>
        <v>#N/A</v>
      </c>
      <c r="LP35" s="163" t="str">
        <f>INDEX(Draft!$AZ$3:$AZ$170,MATCH(LG35&amp;LE35,Draft!$BA$3:$BA$170,0),1)</f>
        <v>Gala Games</v>
      </c>
      <c r="LQ35" s="114"/>
      <c r="LR35" s="106">
        <f t="shared" si="235"/>
        <v>22</v>
      </c>
      <c r="LS35" s="106">
        <f t="shared" si="236"/>
        <v>3</v>
      </c>
      <c r="LT35" s="106">
        <v>4</v>
      </c>
      <c r="LU35" s="107" t="str">
        <f>INDEX(Matchups!$F$4:$G$279,MATCH(LR35&amp;"_"&amp;LS35,Matchups!$E$4:$E$279,0),1)</f>
        <v>Player8</v>
      </c>
      <c r="LV35" s="107" t="str">
        <f>INDEX(Matchups!$F$4:$G$279,MATCH(LR35&amp;"_"&amp;LS35,Matchups!$E$4:$E$279,0),2)</f>
        <v>Player23</v>
      </c>
      <c r="LW35" s="114"/>
      <c r="LX35" s="160" t="str">
        <f>INDEX(Draft!$AZ$3:$AZ$170,MATCH(LU35&amp;LT35,Draft!$BA$3:$BA$170,0),1)</f>
        <v>The Sandbox</v>
      </c>
      <c r="LY35" s="161" t="e">
        <f>INDEX(Upload_Download!$I$4:$I$1004,MATCH(LX35&amp;LY$3,Upload_Download!$O$4:$O$1004,0),1)</f>
        <v>#N/A</v>
      </c>
      <c r="LZ35" s="161" t="e">
        <f>INDEX(Upload_Download!$I$4:$I$1004,MATCH(LX35&amp;LZ$3,Upload_Download!$O$4:$O$1004,0),1)</f>
        <v>#N/A</v>
      </c>
      <c r="MA35" s="162" t="e">
        <f t="shared" si="260"/>
        <v>#N/A</v>
      </c>
      <c r="MB35" s="162" t="e">
        <f t="shared" si="283"/>
        <v>#N/A</v>
      </c>
      <c r="MC35" s="161" t="e">
        <f>INDEX(Upload_Download!$I$4:$I$1004,MATCH(ME35&amp;MC$3,Upload_Download!$O$4:$O$1004,0),1)</f>
        <v>#N/A</v>
      </c>
      <c r="MD35" s="161" t="e">
        <f>INDEX(Upload_Download!$I$4:$I$1004,MATCH(ME35&amp;MD$3,Upload_Download!$O$4:$O$1004,0),1)</f>
        <v>#N/A</v>
      </c>
      <c r="ME35" s="163" t="str">
        <f>INDEX(Draft!$AZ$3:$AZ$170,MATCH(LV35&amp;LT35,Draft!$BA$3:$BA$170,0),1)</f>
        <v>Shopify</v>
      </c>
      <c r="MF35" s="114"/>
      <c r="MG35" s="106">
        <f t="shared" si="237"/>
        <v>23</v>
      </c>
      <c r="MH35" s="106">
        <f t="shared" si="238"/>
        <v>3</v>
      </c>
      <c r="MI35" s="106">
        <v>4</v>
      </c>
      <c r="MJ35" s="107" t="str">
        <f>INDEX(Matchups!$F$4:$G$279,MATCH(MG35&amp;"_"&amp;MH35,Matchups!$E$4:$E$279,0),1)</f>
        <v>Player21</v>
      </c>
      <c r="MK35" s="107" t="str">
        <f>INDEX(Matchups!$F$4:$G$279,MATCH(MG35&amp;"_"&amp;MH35,Matchups!$E$4:$E$279,0),2)</f>
        <v>Player24</v>
      </c>
      <c r="ML35" s="114"/>
      <c r="MM35" s="160" t="str">
        <f>INDEX(Draft!$AZ$3:$AZ$170,MATCH(MJ35&amp;MI35,Draft!$BA$3:$BA$170,0),1)</f>
        <v>Stellar Lumens</v>
      </c>
      <c r="MN35" s="161" t="e">
        <f>INDEX(Upload_Download!$I$4:$I$1004,MATCH(MM35&amp;MN$3,Upload_Download!$O$4:$O$1004,0),1)</f>
        <v>#N/A</v>
      </c>
      <c r="MO35" s="161" t="e">
        <f>INDEX(Upload_Download!$I$4:$I$1004,MATCH(MM35&amp;MO$3,Upload_Download!$O$4:$O$1004,0),1)</f>
        <v>#N/A</v>
      </c>
      <c r="MP35" s="162" t="e">
        <f t="shared" si="261"/>
        <v>#N/A</v>
      </c>
      <c r="MQ35" s="162" t="e">
        <f t="shared" si="284"/>
        <v>#N/A</v>
      </c>
      <c r="MR35" s="161" t="e">
        <f>INDEX(Upload_Download!$I$4:$I$1004,MATCH(MT35&amp;MR$3,Upload_Download!$O$4:$O$1004,0),1)</f>
        <v>#N/A</v>
      </c>
      <c r="MS35" s="161" t="e">
        <f>INDEX(Upload_Download!$I$4:$I$1004,MATCH(MT35&amp;MS$3,Upload_Download!$O$4:$O$1004,0),1)</f>
        <v>#N/A</v>
      </c>
      <c r="MT35" s="163" t="str">
        <f>INDEX(Draft!$AZ$3:$AZ$170,MATCH(MK35&amp;MI35,Draft!$BA$3:$BA$170,0),1)</f>
        <v>DocuSign</v>
      </c>
    </row>
    <row r="36" spans="2:358" s="105" customFormat="1" ht="17">
      <c r="B36" s="184">
        <f t="shared" si="74"/>
        <v>44578</v>
      </c>
      <c r="C36" s="183">
        <f t="shared" si="75"/>
        <v>3</v>
      </c>
      <c r="D36" s="183">
        <f t="shared" si="76"/>
        <v>9</v>
      </c>
      <c r="E36" s="183" t="str">
        <f t="shared" si="0"/>
        <v>3_9</v>
      </c>
      <c r="F36" s="174" t="str">
        <f t="shared" si="1"/>
        <v>Player18</v>
      </c>
      <c r="G36" s="174" t="str">
        <f t="shared" si="2"/>
        <v>Player12</v>
      </c>
      <c r="H36" s="173"/>
      <c r="I36" s="174" t="str">
        <f>J36&amp;"_"&amp;COUNTIF(J$4:J36,J36)</f>
        <v>3_7</v>
      </c>
      <c r="J36" s="185">
        <v>3</v>
      </c>
      <c r="K36" s="185" t="s">
        <v>2656</v>
      </c>
      <c r="L36" s="186" t="s">
        <v>1027</v>
      </c>
      <c r="M36" s="185" t="s">
        <v>2661</v>
      </c>
      <c r="N36" s="114"/>
      <c r="O36" s="106">
        <f t="shared" si="193"/>
        <v>1</v>
      </c>
      <c r="P36" s="106">
        <f t="shared" si="194"/>
        <v>3</v>
      </c>
      <c r="Q36" s="106">
        <v>5</v>
      </c>
      <c r="R36" s="107" t="str">
        <f>INDEX(Matchups!$F$4:$G$279,MATCH(O36&amp;"_"&amp;P36,Matchups!$E$4:$E$279,0),1)</f>
        <v>Player17</v>
      </c>
      <c r="S36" s="107" t="str">
        <f>INDEX(Matchups!$F$4:$G$279,MATCH(O36&amp;"_"&amp;P36,Matchups!$E$4:$E$279,0),2)</f>
        <v>Player14</v>
      </c>
      <c r="U36" s="160" t="str">
        <f>INDEX(Draft!$AZ$3:$AZ$170,MATCH(R36&amp;Q36,Draft!$BA$3:$BA$170,0),1)</f>
        <v>Gamestop</v>
      </c>
      <c r="V36" s="161">
        <f>INDEX(Upload_Download!$I$4:$I$1004,MATCH(U36&amp;V$3,Upload_Download!$O$4:$O$1004,0),1)</f>
        <v>102.3399963378906</v>
      </c>
      <c r="W36" s="161">
        <f>INDEX(Upload_Download!$I$4:$I$1004,MATCH(U36&amp;W$3,Upload_Download!$O$4:$O$1004,0),1)</f>
        <v>124.25</v>
      </c>
      <c r="X36" s="162">
        <f t="shared" si="239"/>
        <v>21.409033072241179</v>
      </c>
      <c r="Y36" s="162">
        <f t="shared" si="262"/>
        <v>4.6284888274383817E-2</v>
      </c>
      <c r="Z36" s="161">
        <f>INDEX(Upload_Download!$I$4:$I$1004,MATCH(AB36&amp;Z$3,Upload_Download!$O$4:$O$1004,0),1)</f>
        <v>194.5299987792969</v>
      </c>
      <c r="AA36" s="161">
        <f>INDEX(Upload_Download!$I$4:$I$1004,MATCH(AB36&amp;AA$3,Upload_Download!$O$4:$O$1004,0),1)</f>
        <v>194.44000244140619</v>
      </c>
      <c r="AB36" s="163" t="str">
        <f>INDEX(Draft!$AZ$3:$AZ$170,MATCH(S36&amp;Q36,Draft!$BA$3:$BA$170,0),1)</f>
        <v>Coinbase</v>
      </c>
      <c r="AD36" s="106">
        <f t="shared" si="195"/>
        <v>2</v>
      </c>
      <c r="AE36" s="106">
        <f t="shared" si="196"/>
        <v>3</v>
      </c>
      <c r="AF36" s="106">
        <v>5</v>
      </c>
      <c r="AG36" s="107" t="str">
        <f>INDEX(Matchups!$F$4:$G$279,MATCH(AD36&amp;"_"&amp;AE36,Matchups!$E$4:$E$279,0),1)</f>
        <v>Player11</v>
      </c>
      <c r="AH36" s="107" t="str">
        <f>INDEX(Matchups!$F$4:$G$279,MATCH(AD36&amp;"_"&amp;AE36,Matchups!$E$4:$E$279,0),2)</f>
        <v>Player13</v>
      </c>
      <c r="AJ36" s="160" t="str">
        <f>INDEX(Draft!$AZ$3:$AZ$170,MATCH(AG36&amp;AF36,Draft!$BA$3:$BA$170,0),1)</f>
        <v>Garlicoin</v>
      </c>
      <c r="AK36" s="161">
        <f>INDEX(Upload_Download!$I$4:$I$1004,MATCH(AJ36&amp;AK$3,Upload_Download!$O$4:$O$1004,0),1)</f>
        <v>0.10940899699926381</v>
      </c>
      <c r="AL36" s="161">
        <f>INDEX(Upload_Download!$I$4:$I$1004,MATCH(AJ36&amp;AL$3,Upload_Download!$O$4:$O$1004,0),1)</f>
        <v>9.2384003102779388E-2</v>
      </c>
      <c r="AM36" s="162">
        <f t="shared" si="240"/>
        <v>-15.560871924087715</v>
      </c>
      <c r="AN36" s="162">
        <f t="shared" si="263"/>
        <v>-3.8153622594704895</v>
      </c>
      <c r="AO36" s="161">
        <f>INDEX(Upload_Download!$I$4:$I$1004,MATCH(AQ36&amp;AO$3,Upload_Download!$O$4:$O$1004,0),1)</f>
        <v>1.8669159412384031</v>
      </c>
      <c r="AP36" s="161">
        <f>INDEX(Upload_Download!$I$4:$I$1004,MATCH(AQ36&amp;AP$3,Upload_Download!$O$4:$O$1004,0),1)</f>
        <v>1.9409710168838501</v>
      </c>
      <c r="AQ36" s="163" t="str">
        <f>INDEX(Draft!$AZ$3:$AZ$170,MATCH(AH36&amp;AF36,Draft!$BA$3:$BA$170,0),1)</f>
        <v>Fantom</v>
      </c>
      <c r="AS36" s="106">
        <f t="shared" si="197"/>
        <v>3</v>
      </c>
      <c r="AT36" s="106">
        <f t="shared" si="198"/>
        <v>3</v>
      </c>
      <c r="AU36" s="106">
        <v>5</v>
      </c>
      <c r="AV36" s="107" t="str">
        <f>INDEX(Matchups!$F$4:$G$279,MATCH(AS36&amp;"_"&amp;AT36,Matchups!$E$4:$E$279,0),1)</f>
        <v>Player9</v>
      </c>
      <c r="AW36" s="107" t="str">
        <f>INDEX(Matchups!$F$4:$G$279,MATCH(AS36&amp;"_"&amp;AT36,Matchups!$E$4:$E$279,0),2)</f>
        <v>Player6</v>
      </c>
      <c r="AY36" s="160" t="str">
        <f>INDEX(Draft!$AZ$3:$AZ$170,MATCH(AV36&amp;AU36,Draft!$BA$3:$BA$170,0),1)</f>
        <v>Proctor &amp; Gamble</v>
      </c>
      <c r="AZ36" s="161">
        <f>INDEX(Upload_Download!$I$4:$I$1004,MATCH(AY36&amp;AZ$3,Upload_Download!$O$4:$O$1004,0),1)</f>
        <v>159.8999938964844</v>
      </c>
      <c r="BA36" s="161">
        <f>INDEX(Upload_Download!$I$4:$I$1004,MATCH(AY36&amp;BA$3,Upload_Download!$O$4:$O$1004,0),1)</f>
        <v>158.24000549316409</v>
      </c>
      <c r="BB36" s="162">
        <f t="shared" si="241"/>
        <v>-1.0381416301960322</v>
      </c>
      <c r="BC36" s="162">
        <f t="shared" si="264"/>
        <v>-2.7143304567578408E-2</v>
      </c>
      <c r="BD36" s="161">
        <f>INDEX(Upload_Download!$I$4:$I$1004,MATCH(BF36&amp;BD$3,Upload_Download!$O$4:$O$1004,0),1)</f>
        <v>110.4899978637695</v>
      </c>
      <c r="BE36" s="161">
        <f>INDEX(Upload_Download!$I$4:$I$1004,MATCH(BF36&amp;BE$3,Upload_Download!$O$4:$O$1004,0),1)</f>
        <v>110.51999664306641</v>
      </c>
      <c r="BF36" s="163" t="str">
        <f>INDEX(Draft!$AZ$3:$AZ$170,MATCH(AW36&amp;AU36,Draft!$BA$3:$BA$170,0),1)</f>
        <v>Royal Bank Of Canada</v>
      </c>
      <c r="BH36" s="106">
        <f t="shared" si="199"/>
        <v>4</v>
      </c>
      <c r="BI36" s="106">
        <f t="shared" si="200"/>
        <v>3</v>
      </c>
      <c r="BJ36" s="106">
        <v>5</v>
      </c>
      <c r="BK36" s="107" t="str">
        <f>INDEX(Matchups!$F$4:$G$279,MATCH(BH36&amp;"_"&amp;BI36,Matchups!$E$4:$E$279,0),1)</f>
        <v>Player2</v>
      </c>
      <c r="BL36" s="107" t="str">
        <f>INDEX(Matchups!$F$4:$G$279,MATCH(BH36&amp;"_"&amp;BI36,Matchups!$E$4:$E$279,0),2)</f>
        <v>Player3</v>
      </c>
      <c r="BN36" s="160" t="str">
        <f>INDEX(Draft!$AZ$3:$AZ$170,MATCH(BK36&amp;BJ36,Draft!$BA$3:$BA$170,0),1)</f>
        <v>Smooth Love Potion</v>
      </c>
      <c r="BO36" s="161">
        <f>INDEX(Upload_Download!$I$4:$I$1004,MATCH(BN36&amp;BO$3,Upload_Download!$O$4:$O$1004,0),1)</f>
        <v>1.8966000527143478E-2</v>
      </c>
      <c r="BP36" s="161" t="e">
        <f>INDEX(Upload_Download!$I$4:$I$1004,MATCH(BN36&amp;BP$3,Upload_Download!$O$4:$O$1004,0),1)</f>
        <v>#N/A</v>
      </c>
      <c r="BQ36" s="162" t="e">
        <f t="shared" si="242"/>
        <v>#N/A</v>
      </c>
      <c r="BR36" s="162" t="e">
        <f t="shared" si="265"/>
        <v>#N/A</v>
      </c>
      <c r="BS36" s="161" t="e">
        <f>INDEX(Upload_Download!$I$4:$I$1004,MATCH(BU36&amp;BS$3,Upload_Download!$O$4:$O$1004,0),1)</f>
        <v>#N/A</v>
      </c>
      <c r="BT36" s="161">
        <f>INDEX(Upload_Download!$I$4:$I$1004,MATCH(BU36&amp;BT$3,Upload_Download!$O$4:$O$1004,0),1)</f>
        <v>54.369998931884773</v>
      </c>
      <c r="BU36" s="163" t="str">
        <f>INDEX(Draft!$AZ$3:$AZ$170,MATCH(BL36&amp;BJ36,Draft!$BA$3:$BA$170,0),1)</f>
        <v>Bank of NY Mellon</v>
      </c>
      <c r="BV36" s="114"/>
      <c r="BW36" s="106">
        <f t="shared" si="201"/>
        <v>5</v>
      </c>
      <c r="BX36" s="106">
        <f t="shared" si="202"/>
        <v>3</v>
      </c>
      <c r="BY36" s="106">
        <v>5</v>
      </c>
      <c r="BZ36" s="107" t="str">
        <f>INDEX(Matchups!$F$4:$G$279,MATCH(BW36&amp;"_"&amp;BX36,Matchups!$E$4:$E$279,0),1)</f>
        <v>Player13</v>
      </c>
      <c r="CA36" s="107" t="str">
        <f>INDEX(Matchups!$F$4:$G$279,MATCH(BW36&amp;"_"&amp;BX36,Matchups!$E$4:$E$279,0),2)</f>
        <v>Player7</v>
      </c>
      <c r="CB36" s="114"/>
      <c r="CC36" s="160" t="str">
        <f>INDEX(Draft!$AZ$3:$AZ$170,MATCH(BZ36&amp;BY36,Draft!$BA$3:$BA$170,0),1)</f>
        <v>Fantom</v>
      </c>
      <c r="CD36" s="161" t="e">
        <f>INDEX(Upload_Download!$I$4:$I$1004,MATCH(CC36&amp;CD$3,Upload_Download!$O$4:$O$1004,0),1)</f>
        <v>#N/A</v>
      </c>
      <c r="CE36" s="161" t="e">
        <f>INDEX(Upload_Download!$I$4:$I$1004,MATCH(CC36&amp;CE$3,Upload_Download!$O$4:$O$1004,0),1)</f>
        <v>#N/A</v>
      </c>
      <c r="CF36" s="162" t="e">
        <f t="shared" si="243"/>
        <v>#N/A</v>
      </c>
      <c r="CG36" s="162" t="e">
        <f t="shared" si="266"/>
        <v>#N/A</v>
      </c>
      <c r="CH36" s="161" t="e">
        <f>INDEX(Upload_Download!$I$4:$I$1004,MATCH(CJ36&amp;CH$3,Upload_Download!$O$4:$O$1004,0),1)</f>
        <v>#N/A</v>
      </c>
      <c r="CI36" s="161" t="e">
        <f>INDEX(Upload_Download!$I$4:$I$1004,MATCH(CJ36&amp;CI$3,Upload_Download!$O$4:$O$1004,0),1)</f>
        <v>#N/A</v>
      </c>
      <c r="CJ36" s="163" t="str">
        <f>INDEX(Draft!$AZ$3:$AZ$170,MATCH(CA36&amp;BY36,Draft!$BA$3:$BA$170,0),1)</f>
        <v>PNC Financial Services</v>
      </c>
      <c r="CK36" s="114"/>
      <c r="CL36" s="106">
        <f t="shared" si="203"/>
        <v>6</v>
      </c>
      <c r="CM36" s="106">
        <f t="shared" si="204"/>
        <v>3</v>
      </c>
      <c r="CN36" s="106">
        <v>5</v>
      </c>
      <c r="CO36" s="107" t="str">
        <f>INDEX(Matchups!$F$4:$G$279,MATCH(CL36&amp;"_"&amp;CM36,Matchups!$E$4:$E$279,0),1)</f>
        <v>Player5</v>
      </c>
      <c r="CP36" s="107" t="str">
        <f>INDEX(Matchups!$F$4:$G$279,MATCH(CL36&amp;"_"&amp;CM36,Matchups!$E$4:$E$279,0),2)</f>
        <v>Player18</v>
      </c>
      <c r="CQ36" s="114"/>
      <c r="CR36" s="160" t="str">
        <f>INDEX(Draft!$AZ$3:$AZ$170,MATCH(CO36&amp;CN36,Draft!$BA$3:$BA$170,0),1)</f>
        <v>Royal Bank Of Canada</v>
      </c>
      <c r="CS36" s="161" t="e">
        <f>INDEX(Upload_Download!$I$4:$I$1004,MATCH(CR36&amp;CS$3,Upload_Download!$O$4:$O$1004,0),1)</f>
        <v>#N/A</v>
      </c>
      <c r="CT36" s="161" t="e">
        <f>INDEX(Upload_Download!$I$4:$I$1004,MATCH(CR36&amp;CT$3,Upload_Download!$O$4:$O$1004,0),1)</f>
        <v>#N/A</v>
      </c>
      <c r="CU36" s="162" t="e">
        <f t="shared" si="244"/>
        <v>#N/A</v>
      </c>
      <c r="CV36" s="162" t="e">
        <f t="shared" si="267"/>
        <v>#N/A</v>
      </c>
      <c r="CW36" s="161" t="e">
        <f>INDEX(Upload_Download!$I$4:$I$1004,MATCH(CY36&amp;CW$3,Upload_Download!$O$4:$O$1004,0),1)</f>
        <v>#N/A</v>
      </c>
      <c r="CX36" s="161" t="e">
        <f>INDEX(Upload_Download!$I$4:$I$1004,MATCH(CY36&amp;CX$3,Upload_Download!$O$4:$O$1004,0),1)</f>
        <v>#N/A</v>
      </c>
      <c r="CY36" s="163" t="str">
        <f>INDEX(Draft!$AZ$3:$AZ$170,MATCH(CP36&amp;CN36,Draft!$BA$3:$BA$170,0),1)</f>
        <v>Nike</v>
      </c>
      <c r="DA36" s="106">
        <f t="shared" si="205"/>
        <v>7</v>
      </c>
      <c r="DB36" s="106">
        <f t="shared" si="206"/>
        <v>3</v>
      </c>
      <c r="DC36" s="106">
        <v>5</v>
      </c>
      <c r="DD36" s="107" t="str">
        <f>INDEX(Matchups!$F$4:$G$279,MATCH(DA36&amp;"_"&amp;DB36,Matchups!$E$4:$E$279,0),1)</f>
        <v>Player12</v>
      </c>
      <c r="DE36" s="107" t="str">
        <f>INDEX(Matchups!$F$4:$G$279,MATCH(DA36&amp;"_"&amp;DB36,Matchups!$E$4:$E$279,0),2)</f>
        <v>Player16</v>
      </c>
      <c r="DG36" s="160" t="str">
        <f>INDEX(Draft!$AZ$3:$AZ$170,MATCH(DD36&amp;DC36,Draft!$BA$3:$BA$170,0),1)</f>
        <v>Quant Network</v>
      </c>
      <c r="DH36" s="161" t="e">
        <f>INDEX(Upload_Download!$I$4:$I$1004,MATCH(DG36&amp;DH$3,Upload_Download!$O$4:$O$1004,0),1)</f>
        <v>#N/A</v>
      </c>
      <c r="DI36" s="161" t="e">
        <f>INDEX(Upload_Download!$I$4:$I$1004,MATCH(DG36&amp;DI$3,Upload_Download!$O$4:$O$1004,0),1)</f>
        <v>#N/A</v>
      </c>
      <c r="DJ36" s="162" t="e">
        <f t="shared" si="245"/>
        <v>#N/A</v>
      </c>
      <c r="DK36" s="162" t="e">
        <f t="shared" si="268"/>
        <v>#N/A</v>
      </c>
      <c r="DL36" s="161" t="e">
        <f>INDEX(Upload_Download!$I$4:$I$1004,MATCH(DN36&amp;DL$3,Upload_Download!$O$4:$O$1004,0),1)</f>
        <v>#N/A</v>
      </c>
      <c r="DM36" s="161" t="e">
        <f>INDEX(Upload_Download!$I$4:$I$1004,MATCH(DN36&amp;DM$3,Upload_Download!$O$4:$O$1004,0),1)</f>
        <v>#N/A</v>
      </c>
      <c r="DN36" s="163" t="str">
        <f>INDEX(Draft!$AZ$3:$AZ$170,MATCH(DE36&amp;DC36,Draft!$BA$3:$BA$170,0),1)</f>
        <v>United Parcel Service</v>
      </c>
      <c r="DO36" s="114"/>
      <c r="DP36" s="106">
        <f t="shared" si="207"/>
        <v>8</v>
      </c>
      <c r="DQ36" s="106">
        <f t="shared" si="208"/>
        <v>3</v>
      </c>
      <c r="DR36" s="106">
        <v>5</v>
      </c>
      <c r="DS36" s="107" t="str">
        <f>INDEX(Matchups!$F$4:$G$279,MATCH(DP36&amp;"_"&amp;DQ36,Matchups!$E$4:$E$279,0),1)</f>
        <v>Player20</v>
      </c>
      <c r="DT36" s="107" t="str">
        <f>INDEX(Matchups!$F$4:$G$279,MATCH(DP36&amp;"_"&amp;DQ36,Matchups!$E$4:$E$279,0),2)</f>
        <v>Player12</v>
      </c>
      <c r="DU36" s="114"/>
      <c r="DV36" s="160" t="str">
        <f>INDEX(Draft!$AZ$3:$AZ$170,MATCH(DS36&amp;DR36,Draft!$BA$3:$BA$170,0),1)</f>
        <v>Curve DAO Token</v>
      </c>
      <c r="DW36" s="161" t="e">
        <f>INDEX(Upload_Download!$I$4:$I$1004,MATCH(DV36&amp;DW$3,Upload_Download!$O$4:$O$1004,0),1)</f>
        <v>#N/A</v>
      </c>
      <c r="DX36" s="161" t="e">
        <f>INDEX(Upload_Download!$I$4:$I$1004,MATCH(DV36&amp;DX$3,Upload_Download!$O$4:$O$1004,0),1)</f>
        <v>#N/A</v>
      </c>
      <c r="DY36" s="162" t="e">
        <f t="shared" si="246"/>
        <v>#N/A</v>
      </c>
      <c r="DZ36" s="162" t="e">
        <f t="shared" si="269"/>
        <v>#N/A</v>
      </c>
      <c r="EA36" s="161" t="e">
        <f>INDEX(Upload_Download!$I$4:$I$1004,MATCH(EC36&amp;EA$3,Upload_Download!$O$4:$O$1004,0),1)</f>
        <v>#N/A</v>
      </c>
      <c r="EB36" s="161" t="e">
        <f>INDEX(Upload_Download!$I$4:$I$1004,MATCH(EC36&amp;EB$3,Upload_Download!$O$4:$O$1004,0),1)</f>
        <v>#N/A</v>
      </c>
      <c r="EC36" s="163" t="str">
        <f>INDEX(Draft!$AZ$3:$AZ$170,MATCH(DT36&amp;DR36,Draft!$BA$3:$BA$170,0),1)</f>
        <v>Quant Network</v>
      </c>
      <c r="ED36" s="114"/>
      <c r="EE36" s="106">
        <f t="shared" si="209"/>
        <v>9</v>
      </c>
      <c r="EF36" s="106">
        <f t="shared" si="210"/>
        <v>3</v>
      </c>
      <c r="EG36" s="106">
        <v>5</v>
      </c>
      <c r="EH36" s="107" t="str">
        <f>INDEX(Matchups!$F$4:$G$279,MATCH(EE36&amp;"_"&amp;EF36,Matchups!$E$4:$E$279,0),1)</f>
        <v>Player18</v>
      </c>
      <c r="EI36" s="107" t="str">
        <f>INDEX(Matchups!$F$4:$G$279,MATCH(EE36&amp;"_"&amp;EF36,Matchups!$E$4:$E$279,0),2)</f>
        <v>Player19</v>
      </c>
      <c r="EJ36" s="114"/>
      <c r="EK36" s="160" t="str">
        <f>INDEX(Draft!$AZ$3:$AZ$170,MATCH(EH36&amp;EG36,Draft!$BA$3:$BA$170,0),1)</f>
        <v>Nike</v>
      </c>
      <c r="EL36" s="161" t="e">
        <f>INDEX(Upload_Download!$I$4:$I$1004,MATCH(EK36&amp;EL$3,Upload_Download!$O$4:$O$1004,0),1)</f>
        <v>#N/A</v>
      </c>
      <c r="EM36" s="161" t="e">
        <f>INDEX(Upload_Download!$I$4:$I$1004,MATCH(EK36&amp;EM$3,Upload_Download!$O$4:$O$1004,0),1)</f>
        <v>#N/A</v>
      </c>
      <c r="EN36" s="162" t="e">
        <f t="shared" si="247"/>
        <v>#N/A</v>
      </c>
      <c r="EO36" s="162" t="e">
        <f t="shared" si="270"/>
        <v>#N/A</v>
      </c>
      <c r="EP36" s="161" t="e">
        <f>INDEX(Upload_Download!$I$4:$I$1004,MATCH(ER36&amp;EP$3,Upload_Download!$O$4:$O$1004,0),1)</f>
        <v>#N/A</v>
      </c>
      <c r="EQ36" s="161" t="e">
        <f>INDEX(Upload_Download!$I$4:$I$1004,MATCH(ER36&amp;EQ$3,Upload_Download!$O$4:$O$1004,0),1)</f>
        <v>#N/A</v>
      </c>
      <c r="ER36" s="163" t="str">
        <f>INDEX(Draft!$AZ$3:$AZ$170,MATCH(EI36&amp;EG36,Draft!$BA$3:$BA$170,0),1)</f>
        <v>Roblox Corporation</v>
      </c>
      <c r="ET36" s="106">
        <f t="shared" si="211"/>
        <v>10</v>
      </c>
      <c r="EU36" s="106">
        <f t="shared" si="212"/>
        <v>3</v>
      </c>
      <c r="EV36" s="106">
        <v>5</v>
      </c>
      <c r="EW36" s="107" t="str">
        <f>INDEX(Matchups!$F$4:$G$279,MATCH(ET36&amp;"_"&amp;EU36,Matchups!$E$4:$E$279,0),1)</f>
        <v>Player22</v>
      </c>
      <c r="EX36" s="107" t="str">
        <f>INDEX(Matchups!$F$4:$G$279,MATCH(ET36&amp;"_"&amp;EU36,Matchups!$E$4:$E$279,0),2)</f>
        <v>Player20</v>
      </c>
      <c r="EZ36" s="160" t="str">
        <f>INDEX(Draft!$AZ$3:$AZ$170,MATCH(EW36&amp;EV36,Draft!$BA$3:$BA$170,0),1)</f>
        <v>Analog Devices</v>
      </c>
      <c r="FA36" s="161" t="e">
        <f>INDEX(Upload_Download!$I$4:$I$1004,MATCH(EZ36&amp;FA$3,Upload_Download!$O$4:$O$1004,0),1)</f>
        <v>#N/A</v>
      </c>
      <c r="FB36" s="161" t="e">
        <f>INDEX(Upload_Download!$I$4:$I$1004,MATCH(EZ36&amp;FB$3,Upload_Download!$O$4:$O$1004,0),1)</f>
        <v>#N/A</v>
      </c>
      <c r="FC36" s="162" t="e">
        <f t="shared" si="248"/>
        <v>#N/A</v>
      </c>
      <c r="FD36" s="162" t="e">
        <f t="shared" si="271"/>
        <v>#N/A</v>
      </c>
      <c r="FE36" s="161" t="e">
        <f>INDEX(Upload_Download!$I$4:$I$1004,MATCH(FG36&amp;FE$3,Upload_Download!$O$4:$O$1004,0),1)</f>
        <v>#N/A</v>
      </c>
      <c r="FF36" s="161" t="e">
        <f>INDEX(Upload_Download!$I$4:$I$1004,MATCH(FG36&amp;FF$3,Upload_Download!$O$4:$O$1004,0),1)</f>
        <v>#N/A</v>
      </c>
      <c r="FG36" s="163" t="str">
        <f>INDEX(Draft!$AZ$3:$AZ$170,MATCH(EX36&amp;EV36,Draft!$BA$3:$BA$170,0),1)</f>
        <v>Curve DAO Token</v>
      </c>
      <c r="FH36" s="114"/>
      <c r="FI36" s="106">
        <f t="shared" si="213"/>
        <v>11</v>
      </c>
      <c r="FJ36" s="106">
        <f t="shared" si="214"/>
        <v>3</v>
      </c>
      <c r="FK36" s="106">
        <v>5</v>
      </c>
      <c r="FL36" s="107" t="str">
        <f>INDEX(Matchups!$F$4:$G$279,MATCH(FI36&amp;"_"&amp;FJ36,Matchups!$E$4:$E$279,0),1)</f>
        <v>Player23</v>
      </c>
      <c r="FM36" s="107" t="str">
        <f>INDEX(Matchups!$F$4:$G$279,MATCH(FI36&amp;"_"&amp;FJ36,Matchups!$E$4:$E$279,0),2)</f>
        <v>Player10</v>
      </c>
      <c r="FN36" s="114"/>
      <c r="FO36" s="160" t="str">
        <f>INDEX(Draft!$AZ$3:$AZ$170,MATCH(FL36&amp;FK36,Draft!$BA$3:$BA$170,0),1)</f>
        <v>Raytheon</v>
      </c>
      <c r="FP36" s="161" t="e">
        <f>INDEX(Upload_Download!$I$4:$I$1004,MATCH(FO36&amp;FP$3,Upload_Download!$O$4:$O$1004,0),1)</f>
        <v>#N/A</v>
      </c>
      <c r="FQ36" s="161" t="e">
        <f>INDEX(Upload_Download!$I$4:$I$1004,MATCH(FO36&amp;FQ$3,Upload_Download!$O$4:$O$1004,0),1)</f>
        <v>#N/A</v>
      </c>
      <c r="FR36" s="162" t="e">
        <f t="shared" si="249"/>
        <v>#N/A</v>
      </c>
      <c r="FS36" s="162" t="e">
        <f t="shared" si="272"/>
        <v>#N/A</v>
      </c>
      <c r="FT36" s="161" t="e">
        <f>INDEX(Upload_Download!$I$4:$I$1004,MATCH(FV36&amp;FT$3,Upload_Download!$O$4:$O$1004,0),1)</f>
        <v>#N/A</v>
      </c>
      <c r="FU36" s="161" t="e">
        <f>INDEX(Upload_Download!$I$4:$I$1004,MATCH(FV36&amp;FU$3,Upload_Download!$O$4:$O$1004,0),1)</f>
        <v>#N/A</v>
      </c>
      <c r="FV36" s="163" t="str">
        <f>INDEX(Draft!$AZ$3:$AZ$170,MATCH(FM36&amp;FK36,Draft!$BA$3:$BA$170,0),1)</f>
        <v>KKR &amp; Co.</v>
      </c>
      <c r="FW36" s="114"/>
      <c r="FX36" s="106">
        <f t="shared" si="215"/>
        <v>12</v>
      </c>
      <c r="FY36" s="106">
        <f t="shared" si="216"/>
        <v>3</v>
      </c>
      <c r="FZ36" s="106">
        <v>5</v>
      </c>
      <c r="GA36" s="107" t="str">
        <f>INDEX(Matchups!$F$4:$G$279,MATCH(FX36&amp;"_"&amp;FY36,Matchups!$E$4:$E$279,0),1)</f>
        <v>Player24</v>
      </c>
      <c r="GB36" s="107" t="str">
        <f>INDEX(Matchups!$F$4:$G$279,MATCH(FX36&amp;"_"&amp;FY36,Matchups!$E$4:$E$279,0),2)</f>
        <v>Player1</v>
      </c>
      <c r="GC36" s="114"/>
      <c r="GD36" s="160" t="str">
        <f>INDEX(Draft!$AZ$3:$AZ$170,MATCH(GA36&amp;FZ36,Draft!$BA$3:$BA$170,0),1)</f>
        <v>Airbnb</v>
      </c>
      <c r="GE36" s="161" t="e">
        <f>INDEX(Upload_Download!$I$4:$I$1004,MATCH(GD36&amp;GE$3,Upload_Download!$O$4:$O$1004,0),1)</f>
        <v>#N/A</v>
      </c>
      <c r="GF36" s="161" t="e">
        <f>INDEX(Upload_Download!$I$4:$I$1004,MATCH(GD36&amp;GF$3,Upload_Download!$O$4:$O$1004,0),1)</f>
        <v>#N/A</v>
      </c>
      <c r="GG36" s="162" t="e">
        <f t="shared" si="250"/>
        <v>#N/A</v>
      </c>
      <c r="GH36" s="162" t="e">
        <f t="shared" si="273"/>
        <v>#N/A</v>
      </c>
      <c r="GI36" s="161" t="e">
        <f>INDEX(Upload_Download!$I$4:$I$1004,MATCH(GK36&amp;GI$3,Upload_Download!$O$4:$O$1004,0),1)</f>
        <v>#N/A</v>
      </c>
      <c r="GJ36" s="161" t="e">
        <f>INDEX(Upload_Download!$I$4:$I$1004,MATCH(GK36&amp;GJ$3,Upload_Download!$O$4:$O$1004,0),1)</f>
        <v>#N/A</v>
      </c>
      <c r="GK36" s="163" t="str">
        <f>INDEX(Draft!$AZ$3:$AZ$170,MATCH(GB36&amp;FZ36,Draft!$BA$3:$BA$170,0),1)</f>
        <v>Marathon Petroleum Corp</v>
      </c>
      <c r="GM36" s="106">
        <f t="shared" si="217"/>
        <v>13</v>
      </c>
      <c r="GN36" s="106">
        <f t="shared" si="218"/>
        <v>3</v>
      </c>
      <c r="GO36" s="106">
        <v>5</v>
      </c>
      <c r="GP36" s="107" t="str">
        <f>INDEX(Matchups!$F$4:$G$279,MATCH(GM36&amp;"_"&amp;GN36,Matchups!$E$4:$E$279,0),1)</f>
        <v>Player10</v>
      </c>
      <c r="GQ36" s="107" t="str">
        <f>INDEX(Matchups!$F$4:$G$279,MATCH(GM36&amp;"_"&amp;GN36,Matchups!$E$4:$E$279,0),2)</f>
        <v>Player15</v>
      </c>
      <c r="GS36" s="160" t="str">
        <f>INDEX(Draft!$AZ$3:$AZ$170,MATCH(GP36&amp;GO36,Draft!$BA$3:$BA$170,0),1)</f>
        <v>KKR &amp; Co.</v>
      </c>
      <c r="GT36" s="161" t="e">
        <f>INDEX(Upload_Download!$I$4:$I$1004,MATCH(GS36&amp;GT$3,Upload_Download!$O$4:$O$1004,0),1)</f>
        <v>#N/A</v>
      </c>
      <c r="GU36" s="161" t="e">
        <f>INDEX(Upload_Download!$I$4:$I$1004,MATCH(GS36&amp;GU$3,Upload_Download!$O$4:$O$1004,0),1)</f>
        <v>#N/A</v>
      </c>
      <c r="GV36" s="162" t="e">
        <f t="shared" si="251"/>
        <v>#N/A</v>
      </c>
      <c r="GW36" s="162" t="e">
        <f t="shared" si="274"/>
        <v>#N/A</v>
      </c>
      <c r="GX36" s="161" t="e">
        <f>INDEX(Upload_Download!$I$4:$I$1004,MATCH(GZ36&amp;GX$3,Upload_Download!$O$4:$O$1004,0),1)</f>
        <v>#N/A</v>
      </c>
      <c r="GY36" s="161" t="e">
        <f>INDEX(Upload_Download!$I$4:$I$1004,MATCH(GZ36&amp;GY$3,Upload_Download!$O$4:$O$1004,0),1)</f>
        <v>#N/A</v>
      </c>
      <c r="GZ36" s="163" t="str">
        <f>INDEX(Draft!$AZ$3:$AZ$170,MATCH(GQ36&amp;GO36,Draft!$BA$3:$BA$170,0),1)</f>
        <v>Wrapped Bitcoin</v>
      </c>
      <c r="HA36" s="114"/>
      <c r="HB36" s="106">
        <f t="shared" si="219"/>
        <v>14</v>
      </c>
      <c r="HC36" s="106">
        <f t="shared" si="220"/>
        <v>3</v>
      </c>
      <c r="HD36" s="106">
        <v>5</v>
      </c>
      <c r="HE36" s="107" t="str">
        <f>INDEX(Matchups!$F$4:$G$279,MATCH(HB36&amp;"_"&amp;HC36,Matchups!$E$4:$E$279,0),1)</f>
        <v>Player19</v>
      </c>
      <c r="HF36" s="107" t="str">
        <f>INDEX(Matchups!$F$4:$G$279,MATCH(HB36&amp;"_"&amp;HC36,Matchups!$E$4:$E$279,0),2)</f>
        <v>Player22</v>
      </c>
      <c r="HG36" s="114"/>
      <c r="HH36" s="160" t="str">
        <f>INDEX(Draft!$AZ$3:$AZ$170,MATCH(HE36&amp;HD36,Draft!$BA$3:$BA$170,0),1)</f>
        <v>Roblox Corporation</v>
      </c>
      <c r="HI36" s="161" t="e">
        <f>INDEX(Upload_Download!$I$4:$I$1004,MATCH(HH36&amp;HI$3,Upload_Download!$O$4:$O$1004,0),1)</f>
        <v>#N/A</v>
      </c>
      <c r="HJ36" s="161" t="e">
        <f>INDEX(Upload_Download!$I$4:$I$1004,MATCH(HH36&amp;HJ$3,Upload_Download!$O$4:$O$1004,0),1)</f>
        <v>#N/A</v>
      </c>
      <c r="HK36" s="162" t="e">
        <f t="shared" si="252"/>
        <v>#N/A</v>
      </c>
      <c r="HL36" s="162" t="e">
        <f t="shared" si="275"/>
        <v>#N/A</v>
      </c>
      <c r="HM36" s="161" t="e">
        <f>INDEX(Upload_Download!$I$4:$I$1004,MATCH(HO36&amp;HM$3,Upload_Download!$O$4:$O$1004,0),1)</f>
        <v>#N/A</v>
      </c>
      <c r="HN36" s="161" t="e">
        <f>INDEX(Upload_Download!$I$4:$I$1004,MATCH(HO36&amp;HN$3,Upload_Download!$O$4:$O$1004,0),1)</f>
        <v>#N/A</v>
      </c>
      <c r="HO36" s="163" t="str">
        <f>INDEX(Draft!$AZ$3:$AZ$170,MATCH(HF36&amp;HD36,Draft!$BA$3:$BA$170,0),1)</f>
        <v>Analog Devices</v>
      </c>
      <c r="HP36" s="114"/>
      <c r="HQ36" s="106">
        <f t="shared" si="221"/>
        <v>15</v>
      </c>
      <c r="HR36" s="106">
        <f t="shared" si="222"/>
        <v>3</v>
      </c>
      <c r="HS36" s="106">
        <v>5</v>
      </c>
      <c r="HT36" s="107" t="str">
        <f>INDEX(Matchups!$F$4:$G$279,MATCH(HQ36&amp;"_"&amp;HR36,Matchups!$E$4:$E$279,0),1)</f>
        <v>Player7</v>
      </c>
      <c r="HU36" s="107" t="str">
        <f>INDEX(Matchups!$F$4:$G$279,MATCH(HQ36&amp;"_"&amp;HR36,Matchups!$E$4:$E$279,0),2)</f>
        <v>Player2</v>
      </c>
      <c r="HV36" s="114"/>
      <c r="HW36" s="160" t="str">
        <f>INDEX(Draft!$AZ$3:$AZ$170,MATCH(HT36&amp;HS36,Draft!$BA$3:$BA$170,0),1)</f>
        <v>PNC Financial Services</v>
      </c>
      <c r="HX36" s="161" t="e">
        <f>INDEX(Upload_Download!$I$4:$I$1004,MATCH(HW36&amp;HX$3,Upload_Download!$O$4:$O$1004,0),1)</f>
        <v>#N/A</v>
      </c>
      <c r="HY36" s="161" t="e">
        <f>INDEX(Upload_Download!$I$4:$I$1004,MATCH(HW36&amp;HY$3,Upload_Download!$O$4:$O$1004,0),1)</f>
        <v>#N/A</v>
      </c>
      <c r="HZ36" s="162" t="e">
        <f t="shared" si="253"/>
        <v>#N/A</v>
      </c>
      <c r="IA36" s="162" t="e">
        <f t="shared" si="276"/>
        <v>#N/A</v>
      </c>
      <c r="IB36" s="161" t="e">
        <f>INDEX(Upload_Download!$I$4:$I$1004,MATCH(ID36&amp;IB$3,Upload_Download!$O$4:$O$1004,0),1)</f>
        <v>#N/A</v>
      </c>
      <c r="IC36" s="161" t="e">
        <f>INDEX(Upload_Download!$I$4:$I$1004,MATCH(ID36&amp;IC$3,Upload_Download!$O$4:$O$1004,0),1)</f>
        <v>#N/A</v>
      </c>
      <c r="ID36" s="163" t="str">
        <f>INDEX(Draft!$AZ$3:$AZ$170,MATCH(HU36&amp;HS36,Draft!$BA$3:$BA$170,0),1)</f>
        <v>Smooth Love Potion</v>
      </c>
      <c r="IF36" s="106">
        <f t="shared" si="223"/>
        <v>16</v>
      </c>
      <c r="IG36" s="106">
        <f t="shared" si="224"/>
        <v>3</v>
      </c>
      <c r="IH36" s="106">
        <v>5</v>
      </c>
      <c r="II36" s="107" t="str">
        <f>INDEX(Matchups!$F$4:$G$279,MATCH(IF36&amp;"_"&amp;IG36,Matchups!$E$4:$E$279,0),1)</f>
        <v>Player3</v>
      </c>
      <c r="IJ36" s="107" t="str">
        <f>INDEX(Matchups!$F$4:$G$279,MATCH(IF36&amp;"_"&amp;IG36,Matchups!$E$4:$E$279,0),2)</f>
        <v>Player9</v>
      </c>
      <c r="IL36" s="160" t="str">
        <f>INDEX(Draft!$AZ$3:$AZ$170,MATCH(II36&amp;IH36,Draft!$BA$3:$BA$170,0),1)</f>
        <v>Bank of NY Mellon</v>
      </c>
      <c r="IM36" s="161" t="e">
        <f>INDEX(Upload_Download!$I$4:$I$1004,MATCH(IL36&amp;IM$3,Upload_Download!$O$4:$O$1004,0),1)</f>
        <v>#N/A</v>
      </c>
      <c r="IN36" s="161" t="e">
        <f>INDEX(Upload_Download!$I$4:$I$1004,MATCH(IL36&amp;IN$3,Upload_Download!$O$4:$O$1004,0),1)</f>
        <v>#N/A</v>
      </c>
      <c r="IO36" s="162" t="e">
        <f t="shared" si="254"/>
        <v>#N/A</v>
      </c>
      <c r="IP36" s="162" t="e">
        <f t="shared" si="277"/>
        <v>#N/A</v>
      </c>
      <c r="IQ36" s="161" t="e">
        <f>INDEX(Upload_Download!$I$4:$I$1004,MATCH(IS36&amp;IQ$3,Upload_Download!$O$4:$O$1004,0),1)</f>
        <v>#N/A</v>
      </c>
      <c r="IR36" s="161" t="e">
        <f>INDEX(Upload_Download!$I$4:$I$1004,MATCH(IS36&amp;IR$3,Upload_Download!$O$4:$O$1004,0),1)</f>
        <v>#N/A</v>
      </c>
      <c r="IS36" s="163" t="str">
        <f>INDEX(Draft!$AZ$3:$AZ$170,MATCH(IJ36&amp;IH36,Draft!$BA$3:$BA$170,0),1)</f>
        <v>Proctor &amp; Gamble</v>
      </c>
      <c r="IT36" s="114"/>
      <c r="IU36" s="106">
        <f t="shared" si="225"/>
        <v>17</v>
      </c>
      <c r="IV36" s="106">
        <f t="shared" si="226"/>
        <v>3</v>
      </c>
      <c r="IW36" s="106">
        <v>5</v>
      </c>
      <c r="IX36" s="107" t="str">
        <f>INDEX(Matchups!$F$4:$G$279,MATCH(IU36&amp;"_"&amp;IV36,Matchups!$E$4:$E$279,0),1)</f>
        <v>Player14</v>
      </c>
      <c r="IY36" s="107" t="str">
        <f>INDEX(Matchups!$F$4:$G$279,MATCH(IU36&amp;"_"&amp;IV36,Matchups!$E$4:$E$279,0),2)</f>
        <v>Player11</v>
      </c>
      <c r="IZ36" s="114"/>
      <c r="JA36" s="160" t="str">
        <f>INDEX(Draft!$AZ$3:$AZ$170,MATCH(IX36&amp;IW36,Draft!$BA$3:$BA$170,0),1)</f>
        <v>Coinbase</v>
      </c>
      <c r="JB36" s="161" t="e">
        <f>INDEX(Upload_Download!$I$4:$I$1004,MATCH(JA36&amp;JB$3,Upload_Download!$O$4:$O$1004,0),1)</f>
        <v>#N/A</v>
      </c>
      <c r="JC36" s="161" t="e">
        <f>INDEX(Upload_Download!$I$4:$I$1004,MATCH(JA36&amp;JC$3,Upload_Download!$O$4:$O$1004,0),1)</f>
        <v>#N/A</v>
      </c>
      <c r="JD36" s="162" t="e">
        <f t="shared" si="255"/>
        <v>#N/A</v>
      </c>
      <c r="JE36" s="162" t="e">
        <f t="shared" si="278"/>
        <v>#N/A</v>
      </c>
      <c r="JF36" s="161" t="e">
        <f>INDEX(Upload_Download!$I$4:$I$1004,MATCH(JH36&amp;JF$3,Upload_Download!$O$4:$O$1004,0),1)</f>
        <v>#N/A</v>
      </c>
      <c r="JG36" s="161" t="e">
        <f>INDEX(Upload_Download!$I$4:$I$1004,MATCH(JH36&amp;JG$3,Upload_Download!$O$4:$O$1004,0),1)</f>
        <v>#N/A</v>
      </c>
      <c r="JH36" s="163" t="str">
        <f>INDEX(Draft!$AZ$3:$AZ$170,MATCH(IY36&amp;IW36,Draft!$BA$3:$BA$170,0),1)</f>
        <v>Garlicoin</v>
      </c>
      <c r="JI36" s="114"/>
      <c r="JJ36" s="106">
        <f t="shared" si="227"/>
        <v>18</v>
      </c>
      <c r="JK36" s="106">
        <f t="shared" si="228"/>
        <v>3</v>
      </c>
      <c r="JL36" s="106">
        <v>5</v>
      </c>
      <c r="JM36" s="107" t="str">
        <f>INDEX(Matchups!$F$4:$G$279,MATCH(JJ36&amp;"_"&amp;JK36,Matchups!$E$4:$E$279,0),1)</f>
        <v>Player16</v>
      </c>
      <c r="JN36" s="107" t="str">
        <f>INDEX(Matchups!$F$4:$G$279,MATCH(JJ36&amp;"_"&amp;JK36,Matchups!$E$4:$E$279,0),2)</f>
        <v>Player17</v>
      </c>
      <c r="JO36" s="114"/>
      <c r="JP36" s="160" t="str">
        <f>INDEX(Draft!$AZ$3:$AZ$170,MATCH(JM36&amp;JL36,Draft!$BA$3:$BA$170,0),1)</f>
        <v>United Parcel Service</v>
      </c>
      <c r="JQ36" s="161" t="e">
        <f>INDEX(Upload_Download!$I$4:$I$1004,MATCH(JP36&amp;JQ$3,Upload_Download!$O$4:$O$1004,0),1)</f>
        <v>#N/A</v>
      </c>
      <c r="JR36" s="161" t="e">
        <f>INDEX(Upload_Download!$I$4:$I$1004,MATCH(JP36&amp;JR$3,Upload_Download!$O$4:$O$1004,0),1)</f>
        <v>#N/A</v>
      </c>
      <c r="JS36" s="162" t="e">
        <f t="shared" si="256"/>
        <v>#N/A</v>
      </c>
      <c r="JT36" s="162" t="e">
        <f t="shared" si="279"/>
        <v>#N/A</v>
      </c>
      <c r="JU36" s="161" t="e">
        <f>INDEX(Upload_Download!$I$4:$I$1004,MATCH(JW36&amp;JU$3,Upload_Download!$O$4:$O$1004,0),1)</f>
        <v>#N/A</v>
      </c>
      <c r="JV36" s="161" t="e">
        <f>INDEX(Upload_Download!$I$4:$I$1004,MATCH(JW36&amp;JV$3,Upload_Download!$O$4:$O$1004,0),1)</f>
        <v>#N/A</v>
      </c>
      <c r="JW36" s="163" t="str">
        <f>INDEX(Draft!$AZ$3:$AZ$170,MATCH(JN36&amp;JL36,Draft!$BA$3:$BA$170,0),1)</f>
        <v>Gamestop</v>
      </c>
      <c r="JX36" s="114"/>
      <c r="JY36" s="106">
        <f t="shared" si="229"/>
        <v>19</v>
      </c>
      <c r="JZ36" s="106">
        <f t="shared" si="230"/>
        <v>3</v>
      </c>
      <c r="KA36" s="106">
        <v>5</v>
      </c>
      <c r="KB36" s="107" t="str">
        <f>INDEX(Matchups!$F$4:$G$279,MATCH(JY36&amp;"_"&amp;JZ36,Matchups!$E$4:$E$279,0),1)</f>
        <v>Player1</v>
      </c>
      <c r="KC36" s="107" t="str">
        <f>INDEX(Matchups!$F$4:$G$279,MATCH(JY36&amp;"_"&amp;JZ36,Matchups!$E$4:$E$279,0),2)</f>
        <v>Player5</v>
      </c>
      <c r="KD36" s="114"/>
      <c r="KE36" s="160" t="str">
        <f>INDEX(Draft!$AZ$3:$AZ$170,MATCH(KB36&amp;KA36,Draft!$BA$3:$BA$170,0),1)</f>
        <v>Marathon Petroleum Corp</v>
      </c>
      <c r="KF36" s="161" t="e">
        <f>INDEX(Upload_Download!$I$4:$I$1004,MATCH(KE36&amp;KF$3,Upload_Download!$O$4:$O$1004,0),1)</f>
        <v>#N/A</v>
      </c>
      <c r="KG36" s="161" t="e">
        <f>INDEX(Upload_Download!$I$4:$I$1004,MATCH(KE36&amp;KG$3,Upload_Download!$O$4:$O$1004,0),1)</f>
        <v>#N/A</v>
      </c>
      <c r="KH36" s="162" t="e">
        <f t="shared" si="257"/>
        <v>#N/A</v>
      </c>
      <c r="KI36" s="162" t="e">
        <f t="shared" si="280"/>
        <v>#N/A</v>
      </c>
      <c r="KJ36" s="161" t="e">
        <f>INDEX(Upload_Download!$I$4:$I$1004,MATCH(KL36&amp;KJ$3,Upload_Download!$O$4:$O$1004,0),1)</f>
        <v>#N/A</v>
      </c>
      <c r="KK36" s="161" t="e">
        <f>INDEX(Upload_Download!$I$4:$I$1004,MATCH(KL36&amp;KK$3,Upload_Download!$O$4:$O$1004,0),1)</f>
        <v>#N/A</v>
      </c>
      <c r="KL36" s="163" t="str">
        <f>INDEX(Draft!$AZ$3:$AZ$170,MATCH(KC36&amp;KA36,Draft!$BA$3:$BA$170,0),1)</f>
        <v>Royal Bank Of Canada</v>
      </c>
      <c r="KM36" s="114"/>
      <c r="KN36" s="106">
        <f t="shared" si="231"/>
        <v>20</v>
      </c>
      <c r="KO36" s="106">
        <f t="shared" si="232"/>
        <v>3</v>
      </c>
      <c r="KP36" s="106">
        <v>5</v>
      </c>
      <c r="KQ36" s="107" t="str">
        <f>INDEX(Matchups!$F$4:$G$279,MATCH(KN36&amp;"_"&amp;KO36,Matchups!$E$4:$E$279,0),1)</f>
        <v>Player15</v>
      </c>
      <c r="KR36" s="107" t="str">
        <f>INDEX(Matchups!$F$4:$G$279,MATCH(KN36&amp;"_"&amp;KO36,Matchups!$E$4:$E$279,0),2)</f>
        <v>Player21</v>
      </c>
      <c r="KS36" s="114"/>
      <c r="KT36" s="160" t="str">
        <f>INDEX(Draft!$AZ$3:$AZ$170,MATCH(KQ36&amp;KP36,Draft!$BA$3:$BA$170,0),1)</f>
        <v>Wrapped Bitcoin</v>
      </c>
      <c r="KU36" s="161" t="e">
        <f>INDEX(Upload_Download!$I$4:$I$1004,MATCH(KT36&amp;KU$3,Upload_Download!$O$4:$O$1004,0),1)</f>
        <v>#N/A</v>
      </c>
      <c r="KV36" s="161" t="e">
        <f>INDEX(Upload_Download!$I$4:$I$1004,MATCH(KT36&amp;KV$3,Upload_Download!$O$4:$O$1004,0),1)</f>
        <v>#N/A</v>
      </c>
      <c r="KW36" s="162" t="e">
        <f t="shared" si="258"/>
        <v>#N/A</v>
      </c>
      <c r="KX36" s="162" t="e">
        <f t="shared" si="281"/>
        <v>#N/A</v>
      </c>
      <c r="KY36" s="161" t="e">
        <f>INDEX(Upload_Download!$I$4:$I$1004,MATCH(LA36&amp;KY$3,Upload_Download!$O$4:$O$1004,0),1)</f>
        <v>#N/A</v>
      </c>
      <c r="KZ36" s="161" t="e">
        <f>INDEX(Upload_Download!$I$4:$I$1004,MATCH(LA36&amp;KZ$3,Upload_Download!$O$4:$O$1004,0),1)</f>
        <v>#N/A</v>
      </c>
      <c r="LA36" s="163" t="str">
        <f>INDEX(Draft!$AZ$3:$AZ$170,MATCH(KR36&amp;KP36,Draft!$BA$3:$BA$170,0),1)</f>
        <v>Gold</v>
      </c>
      <c r="LB36" s="114"/>
      <c r="LC36" s="106">
        <f t="shared" si="233"/>
        <v>21</v>
      </c>
      <c r="LD36" s="106">
        <f t="shared" si="234"/>
        <v>3</v>
      </c>
      <c r="LE36" s="106">
        <v>5</v>
      </c>
      <c r="LF36" s="107" t="str">
        <f>INDEX(Matchups!$F$4:$G$279,MATCH(LC36&amp;"_"&amp;LD36,Matchups!$E$4:$E$279,0),1)</f>
        <v>Player15</v>
      </c>
      <c r="LG36" s="107" t="str">
        <f>INDEX(Matchups!$F$4:$G$279,MATCH(LC36&amp;"_"&amp;LD36,Matchups!$E$4:$E$279,0),2)</f>
        <v>Player2</v>
      </c>
      <c r="LH36" s="114"/>
      <c r="LI36" s="160" t="str">
        <f>INDEX(Draft!$AZ$3:$AZ$170,MATCH(LF36&amp;LE36,Draft!$BA$3:$BA$170,0),1)</f>
        <v>Wrapped Bitcoin</v>
      </c>
      <c r="LJ36" s="161" t="e">
        <f>INDEX(Upload_Download!$I$4:$I$1004,MATCH(LI36&amp;LJ$3,Upload_Download!$O$4:$O$1004,0),1)</f>
        <v>#N/A</v>
      </c>
      <c r="LK36" s="161" t="e">
        <f>INDEX(Upload_Download!$I$4:$I$1004,MATCH(LI36&amp;LK$3,Upload_Download!$O$4:$O$1004,0),1)</f>
        <v>#N/A</v>
      </c>
      <c r="LL36" s="162" t="e">
        <f t="shared" si="259"/>
        <v>#N/A</v>
      </c>
      <c r="LM36" s="162" t="e">
        <f t="shared" si="282"/>
        <v>#N/A</v>
      </c>
      <c r="LN36" s="161" t="e">
        <f>INDEX(Upload_Download!$I$4:$I$1004,MATCH(LP36&amp;LN$3,Upload_Download!$O$4:$O$1004,0),1)</f>
        <v>#N/A</v>
      </c>
      <c r="LO36" s="161" t="e">
        <f>INDEX(Upload_Download!$I$4:$I$1004,MATCH(LP36&amp;LO$3,Upload_Download!$O$4:$O$1004,0),1)</f>
        <v>#N/A</v>
      </c>
      <c r="LP36" s="163" t="str">
        <f>INDEX(Draft!$AZ$3:$AZ$170,MATCH(LG36&amp;LE36,Draft!$BA$3:$BA$170,0),1)</f>
        <v>Smooth Love Potion</v>
      </c>
      <c r="LQ36" s="114"/>
      <c r="LR36" s="106">
        <f t="shared" si="235"/>
        <v>22</v>
      </c>
      <c r="LS36" s="106">
        <f t="shared" si="236"/>
        <v>3</v>
      </c>
      <c r="LT36" s="106">
        <v>5</v>
      </c>
      <c r="LU36" s="107" t="str">
        <f>INDEX(Matchups!$F$4:$G$279,MATCH(LR36&amp;"_"&amp;LS36,Matchups!$E$4:$E$279,0),1)</f>
        <v>Player8</v>
      </c>
      <c r="LV36" s="107" t="str">
        <f>INDEX(Matchups!$F$4:$G$279,MATCH(LR36&amp;"_"&amp;LS36,Matchups!$E$4:$E$279,0),2)</f>
        <v>Player23</v>
      </c>
      <c r="LW36" s="114"/>
      <c r="LX36" s="160" t="str">
        <f>INDEX(Draft!$AZ$3:$AZ$170,MATCH(LU36&amp;LT36,Draft!$BA$3:$BA$170,0),1)</f>
        <v>Hedera Hashgraph</v>
      </c>
      <c r="LY36" s="161" t="e">
        <f>INDEX(Upload_Download!$I$4:$I$1004,MATCH(LX36&amp;LY$3,Upload_Download!$O$4:$O$1004,0),1)</f>
        <v>#N/A</v>
      </c>
      <c r="LZ36" s="161" t="e">
        <f>INDEX(Upload_Download!$I$4:$I$1004,MATCH(LX36&amp;LZ$3,Upload_Download!$O$4:$O$1004,0),1)</f>
        <v>#N/A</v>
      </c>
      <c r="MA36" s="162" t="e">
        <f t="shared" si="260"/>
        <v>#N/A</v>
      </c>
      <c r="MB36" s="162" t="e">
        <f t="shared" si="283"/>
        <v>#N/A</v>
      </c>
      <c r="MC36" s="161" t="e">
        <f>INDEX(Upload_Download!$I$4:$I$1004,MATCH(ME36&amp;MC$3,Upload_Download!$O$4:$O$1004,0),1)</f>
        <v>#N/A</v>
      </c>
      <c r="MD36" s="161" t="e">
        <f>INDEX(Upload_Download!$I$4:$I$1004,MATCH(ME36&amp;MD$3,Upload_Download!$O$4:$O$1004,0),1)</f>
        <v>#N/A</v>
      </c>
      <c r="ME36" s="163" t="str">
        <f>INDEX(Draft!$AZ$3:$AZ$170,MATCH(LV36&amp;LT36,Draft!$BA$3:$BA$170,0),1)</f>
        <v>Raytheon</v>
      </c>
      <c r="MF36" s="114"/>
      <c r="MG36" s="106">
        <f t="shared" si="237"/>
        <v>23</v>
      </c>
      <c r="MH36" s="106">
        <f t="shared" si="238"/>
        <v>3</v>
      </c>
      <c r="MI36" s="106">
        <v>5</v>
      </c>
      <c r="MJ36" s="107" t="str">
        <f>INDEX(Matchups!$F$4:$G$279,MATCH(MG36&amp;"_"&amp;MH36,Matchups!$E$4:$E$279,0),1)</f>
        <v>Player21</v>
      </c>
      <c r="MK36" s="107" t="str">
        <f>INDEX(Matchups!$F$4:$G$279,MATCH(MG36&amp;"_"&amp;MH36,Matchups!$E$4:$E$279,0),2)</f>
        <v>Player24</v>
      </c>
      <c r="ML36" s="114"/>
      <c r="MM36" s="160" t="str">
        <f>INDEX(Draft!$AZ$3:$AZ$170,MATCH(MJ36&amp;MI36,Draft!$BA$3:$BA$170,0),1)</f>
        <v>Gold</v>
      </c>
      <c r="MN36" s="161" t="e">
        <f>INDEX(Upload_Download!$I$4:$I$1004,MATCH(MM36&amp;MN$3,Upload_Download!$O$4:$O$1004,0),1)</f>
        <v>#N/A</v>
      </c>
      <c r="MO36" s="161" t="e">
        <f>INDEX(Upload_Download!$I$4:$I$1004,MATCH(MM36&amp;MO$3,Upload_Download!$O$4:$O$1004,0),1)</f>
        <v>#N/A</v>
      </c>
      <c r="MP36" s="162" t="e">
        <f t="shared" si="261"/>
        <v>#N/A</v>
      </c>
      <c r="MQ36" s="162" t="e">
        <f t="shared" si="284"/>
        <v>#N/A</v>
      </c>
      <c r="MR36" s="161" t="e">
        <f>INDEX(Upload_Download!$I$4:$I$1004,MATCH(MT36&amp;MR$3,Upload_Download!$O$4:$O$1004,0),1)</f>
        <v>#N/A</v>
      </c>
      <c r="MS36" s="161" t="e">
        <f>INDEX(Upload_Download!$I$4:$I$1004,MATCH(MT36&amp;MS$3,Upload_Download!$O$4:$O$1004,0),1)</f>
        <v>#N/A</v>
      </c>
      <c r="MT36" s="163" t="str">
        <f>INDEX(Draft!$AZ$3:$AZ$170,MATCH(MK36&amp;MI36,Draft!$BA$3:$BA$170,0),1)</f>
        <v>Airbnb</v>
      </c>
    </row>
    <row r="37" spans="2:358" s="105" customFormat="1" ht="17">
      <c r="B37" s="184">
        <f t="shared" si="74"/>
        <v>44578</v>
      </c>
      <c r="C37" s="183">
        <f t="shared" si="75"/>
        <v>3</v>
      </c>
      <c r="D37" s="183">
        <f t="shared" si="76"/>
        <v>10</v>
      </c>
      <c r="E37" s="183" t="str">
        <f t="shared" si="0"/>
        <v>3_10</v>
      </c>
      <c r="F37" s="174" t="str">
        <f t="shared" si="1"/>
        <v>Player10</v>
      </c>
      <c r="G37" s="174" t="str">
        <f t="shared" si="2"/>
        <v>Player7</v>
      </c>
      <c r="H37" s="173"/>
      <c r="I37" s="174" t="str">
        <f>J37&amp;"_"&amp;COUNTIF(J$4:J37,J37)</f>
        <v>3_8</v>
      </c>
      <c r="J37" s="185">
        <v>3</v>
      </c>
      <c r="K37" s="185" t="s">
        <v>2670</v>
      </c>
      <c r="L37" s="186" t="s">
        <v>1027</v>
      </c>
      <c r="M37" s="185" t="s">
        <v>1879</v>
      </c>
      <c r="N37" s="114"/>
      <c r="O37" s="106">
        <f t="shared" si="193"/>
        <v>1</v>
      </c>
      <c r="P37" s="106">
        <f t="shared" si="194"/>
        <v>3</v>
      </c>
      <c r="Q37" s="106">
        <v>6</v>
      </c>
      <c r="R37" s="107" t="str">
        <f>INDEX(Matchups!$F$4:$G$279,MATCH(O37&amp;"_"&amp;P37,Matchups!$E$4:$E$279,0),1)</f>
        <v>Player17</v>
      </c>
      <c r="S37" s="107" t="str">
        <f>INDEX(Matchups!$F$4:$G$279,MATCH(O37&amp;"_"&amp;P37,Matchups!$E$4:$E$279,0),2)</f>
        <v>Player14</v>
      </c>
      <c r="U37" s="164" t="str">
        <f>INDEX(Draft!$AZ$3:$AZ$170,MATCH(R37&amp;Q37,Draft!$BA$3:$BA$170,0),1)</f>
        <v>Disney</v>
      </c>
      <c r="V37" s="207">
        <f>INDEX(Upload_Download!$I$4:$I$1004,MATCH(U37&amp;V$3,Upload_Download!$O$4:$O$1004,0),1)</f>
        <v>142.02000427246091</v>
      </c>
      <c r="W37" s="207">
        <f>INDEX(Upload_Download!$I$4:$I$1004,MATCH(U37&amp;W$3,Upload_Download!$O$4:$O$1004,0),1)</f>
        <v>149.4700012207031</v>
      </c>
      <c r="X37" s="208">
        <f t="shared" si="239"/>
        <v>5.2457377299817587</v>
      </c>
      <c r="Y37" s="208">
        <f t="shared" si="262"/>
        <v>-14.10494888983157</v>
      </c>
      <c r="Z37" s="207">
        <f>INDEX(Upload_Download!$I$4:$I$1004,MATCH(AB37&amp;Z$3,Upload_Download!$O$4:$O$1004,0),1)</f>
        <v>2.835253000259399</v>
      </c>
      <c r="AA37" s="207">
        <f>INDEX(Upload_Download!$I$4:$I$1004,MATCH(AB37&amp;AA$3,Upload_Download!$O$4:$O$1004,0),1)</f>
        <v>3.300833940505981</v>
      </c>
      <c r="AB37" s="165" t="str">
        <f>INDEX(Draft!$AZ$3:$AZ$170,MATCH(S37&amp;Q37,Draft!$BA$3:$BA$170,0),1)</f>
        <v>Decentraland</v>
      </c>
      <c r="AD37" s="106">
        <f t="shared" si="195"/>
        <v>2</v>
      </c>
      <c r="AE37" s="106">
        <f t="shared" si="196"/>
        <v>3</v>
      </c>
      <c r="AF37" s="106">
        <v>6</v>
      </c>
      <c r="AG37" s="107" t="str">
        <f>INDEX(Matchups!$F$4:$G$279,MATCH(AD37&amp;"_"&amp;AE37,Matchups!$E$4:$E$279,0),1)</f>
        <v>Player11</v>
      </c>
      <c r="AH37" s="107" t="str">
        <f>INDEX(Matchups!$F$4:$G$279,MATCH(AD37&amp;"_"&amp;AE37,Matchups!$E$4:$E$279,0),2)</f>
        <v>Player13</v>
      </c>
      <c r="AJ37" s="164" t="str">
        <f>INDEX(Draft!$AZ$3:$AZ$170,MATCH(AG37&amp;AF37,Draft!$BA$3:$BA$170,0),1)</f>
        <v>Unobtanium</v>
      </c>
      <c r="AK37" s="207">
        <f>INDEX(Upload_Download!$I$4:$I$1004,MATCH(AJ37&amp;AK$3,Upload_Download!$O$4:$O$1004,0),1)</f>
        <v>25.445371627807621</v>
      </c>
      <c r="AL37" s="207">
        <f>INDEX(Upload_Download!$I$4:$I$1004,MATCH(AJ37&amp;AL$3,Upload_Download!$O$4:$O$1004,0),1)</f>
        <v>20.53297233581543</v>
      </c>
      <c r="AM37" s="208">
        <f t="shared" si="240"/>
        <v>-19.305669273950564</v>
      </c>
      <c r="AN37" s="208">
        <f t="shared" si="263"/>
        <v>-0.39687397673008329</v>
      </c>
      <c r="AO37" s="207">
        <f>INDEX(Upload_Download!$I$4:$I$1004,MATCH(AQ37&amp;AO$3,Upload_Download!$O$4:$O$1004,0),1)</f>
        <v>26.241548538208011</v>
      </c>
      <c r="AP37" s="207">
        <f>INDEX(Upload_Download!$I$4:$I$1004,MATCH(AQ37&amp;AP$3,Upload_Download!$O$4:$O$1004,0),1)</f>
        <v>26.346109390258789</v>
      </c>
      <c r="AQ37" s="165" t="str">
        <f>INDEX(Draft!$AZ$3:$AZ$170,MATCH(AH37&amp;AF37,Draft!$BA$3:$BA$170,0),1)</f>
        <v>Atom</v>
      </c>
      <c r="AS37" s="106">
        <f t="shared" si="197"/>
        <v>3</v>
      </c>
      <c r="AT37" s="106">
        <f t="shared" si="198"/>
        <v>3</v>
      </c>
      <c r="AU37" s="106">
        <v>6</v>
      </c>
      <c r="AV37" s="107" t="str">
        <f>INDEX(Matchups!$F$4:$G$279,MATCH(AS37&amp;"_"&amp;AT37,Matchups!$E$4:$E$279,0),1)</f>
        <v>Player9</v>
      </c>
      <c r="AW37" s="107" t="str">
        <f>INDEX(Matchups!$F$4:$G$279,MATCH(AS37&amp;"_"&amp;AT37,Matchups!$E$4:$E$279,0),2)</f>
        <v>Player6</v>
      </c>
      <c r="AY37" s="164" t="str">
        <f>INDEX(Draft!$AZ$3:$AZ$170,MATCH(AV37&amp;AU37,Draft!$BA$3:$BA$170,0),1)</f>
        <v>Chainlink</v>
      </c>
      <c r="AZ37" s="207">
        <f>INDEX(Upload_Download!$I$4:$I$1004,MATCH(AY37&amp;AZ$3,Upload_Download!$O$4:$O$1004,0),1)</f>
        <v>14.64910316467285</v>
      </c>
      <c r="BA37" s="207">
        <f>INDEX(Upload_Download!$I$4:$I$1004,MATCH(AY37&amp;BA$3,Upload_Download!$O$4:$O$1004,0),1)</f>
        <v>13.65426635742188</v>
      </c>
      <c r="BB37" s="208">
        <f t="shared" si="241"/>
        <v>-6.791110664372102</v>
      </c>
      <c r="BC37" s="208">
        <f t="shared" si="264"/>
        <v>-2.0450938431545551</v>
      </c>
      <c r="BD37" s="207">
        <f>INDEX(Upload_Download!$I$4:$I$1004,MATCH(BF37&amp;BD$3,Upload_Download!$O$4:$O$1004,0),1)</f>
        <v>56.040000915527337</v>
      </c>
      <c r="BE37" s="207">
        <f>INDEX(Upload_Download!$I$4:$I$1004,MATCH(BF37&amp;BE$3,Upload_Download!$O$4:$O$1004,0),1)</f>
        <v>57.209999084472663</v>
      </c>
      <c r="BF37" s="165" t="str">
        <f>INDEX(Draft!$AZ$3:$AZ$170,MATCH(AW37&amp;AU37,Draft!$BA$3:$BA$170,0),1)</f>
        <v>Cisco</v>
      </c>
      <c r="BH37" s="106">
        <f t="shared" si="199"/>
        <v>4</v>
      </c>
      <c r="BI37" s="106">
        <f t="shared" si="200"/>
        <v>3</v>
      </c>
      <c r="BJ37" s="106">
        <v>6</v>
      </c>
      <c r="BK37" s="107" t="str">
        <f>INDEX(Matchups!$F$4:$G$279,MATCH(BH37&amp;"_"&amp;BI37,Matchups!$E$4:$E$279,0),1)</f>
        <v>Player2</v>
      </c>
      <c r="BL37" s="107" t="str">
        <f>INDEX(Matchups!$F$4:$G$279,MATCH(BH37&amp;"_"&amp;BI37,Matchups!$E$4:$E$279,0),2)</f>
        <v>Player3</v>
      </c>
      <c r="BN37" s="164" t="str">
        <f>INDEX(Draft!$AZ$3:$AZ$170,MATCH(BK37&amp;BJ37,Draft!$BA$3:$BA$170,0),1)</f>
        <v>Flow</v>
      </c>
      <c r="BO37" s="207">
        <f>INDEX(Upload_Download!$I$4:$I$1004,MATCH(BN37&amp;BO$3,Upload_Download!$O$4:$O$1004,0),1)</f>
        <v>5.7515192031860352</v>
      </c>
      <c r="BP37" s="207" t="e">
        <f>INDEX(Upload_Download!$I$4:$I$1004,MATCH(BN37&amp;BP$3,Upload_Download!$O$4:$O$1004,0),1)</f>
        <v>#N/A</v>
      </c>
      <c r="BQ37" s="208" t="e">
        <f t="shared" si="242"/>
        <v>#N/A</v>
      </c>
      <c r="BR37" s="208" t="e">
        <f t="shared" si="265"/>
        <v>#N/A</v>
      </c>
      <c r="BS37" s="207" t="e">
        <f>INDEX(Upload_Download!$I$4:$I$1004,MATCH(BU37&amp;BS$3,Upload_Download!$O$4:$O$1004,0),1)</f>
        <v>#N/A</v>
      </c>
      <c r="BT37" s="207">
        <f>INDEX(Upload_Download!$I$4:$I$1004,MATCH(BU37&amp;BT$3,Upload_Download!$O$4:$O$1004,0),1)</f>
        <v>0.39459899067878718</v>
      </c>
      <c r="BU37" s="165" t="str">
        <f>INDEX(Draft!$AZ$3:$AZ$170,MATCH(BL37&amp;BJ37,Draft!$BA$3:$BA$170,0),1)</f>
        <v>Crypto.com Coin</v>
      </c>
      <c r="BV37" s="114"/>
      <c r="BW37" s="106">
        <f t="shared" si="201"/>
        <v>5</v>
      </c>
      <c r="BX37" s="106">
        <f t="shared" si="202"/>
        <v>3</v>
      </c>
      <c r="BY37" s="106">
        <v>6</v>
      </c>
      <c r="BZ37" s="107" t="str">
        <f>INDEX(Matchups!$F$4:$G$279,MATCH(BW37&amp;"_"&amp;BX37,Matchups!$E$4:$E$279,0),1)</f>
        <v>Player13</v>
      </c>
      <c r="CA37" s="107" t="str">
        <f>INDEX(Matchups!$F$4:$G$279,MATCH(BW37&amp;"_"&amp;BX37,Matchups!$E$4:$E$279,0),2)</f>
        <v>Player7</v>
      </c>
      <c r="CB37" s="114"/>
      <c r="CC37" s="164" t="str">
        <f>INDEX(Draft!$AZ$3:$AZ$170,MATCH(BZ37&amp;BY37,Draft!$BA$3:$BA$170,0),1)</f>
        <v>Atom</v>
      </c>
      <c r="CD37" s="207" t="e">
        <f>INDEX(Upload_Download!$I$4:$I$1004,MATCH(CC37&amp;CD$3,Upload_Download!$O$4:$O$1004,0),1)</f>
        <v>#N/A</v>
      </c>
      <c r="CE37" s="207" t="e">
        <f>INDEX(Upload_Download!$I$4:$I$1004,MATCH(CC37&amp;CE$3,Upload_Download!$O$4:$O$1004,0),1)</f>
        <v>#N/A</v>
      </c>
      <c r="CF37" s="208" t="e">
        <f t="shared" si="243"/>
        <v>#N/A</v>
      </c>
      <c r="CG37" s="208" t="e">
        <f t="shared" si="266"/>
        <v>#N/A</v>
      </c>
      <c r="CH37" s="207" t="e">
        <f>INDEX(Upload_Download!$I$4:$I$1004,MATCH(CJ37&amp;CH$3,Upload_Download!$O$4:$O$1004,0),1)</f>
        <v>#N/A</v>
      </c>
      <c r="CI37" s="207" t="e">
        <f>INDEX(Upload_Download!$I$4:$I$1004,MATCH(CJ37&amp;CI$3,Upload_Download!$O$4:$O$1004,0),1)</f>
        <v>#N/A</v>
      </c>
      <c r="CJ37" s="165" t="str">
        <f>INDEX(Draft!$AZ$3:$AZ$170,MATCH(CA37&amp;BY37,Draft!$BA$3:$BA$170,0),1)</f>
        <v>Pfizer</v>
      </c>
      <c r="CK37" s="114"/>
      <c r="CL37" s="106">
        <f t="shared" si="203"/>
        <v>6</v>
      </c>
      <c r="CM37" s="106">
        <f t="shared" si="204"/>
        <v>3</v>
      </c>
      <c r="CN37" s="106">
        <v>6</v>
      </c>
      <c r="CO37" s="107" t="str">
        <f>INDEX(Matchups!$F$4:$G$279,MATCH(CL37&amp;"_"&amp;CM37,Matchups!$E$4:$E$279,0),1)</f>
        <v>Player5</v>
      </c>
      <c r="CP37" s="107" t="str">
        <f>INDEX(Matchups!$F$4:$G$279,MATCH(CL37&amp;"_"&amp;CM37,Matchups!$E$4:$E$279,0),2)</f>
        <v>Player18</v>
      </c>
      <c r="CQ37" s="114"/>
      <c r="CR37" s="164" t="str">
        <f>INDEX(Draft!$AZ$3:$AZ$170,MATCH(CO37&amp;CN37,Draft!$BA$3:$BA$170,0),1)</f>
        <v>Marvell Technology</v>
      </c>
      <c r="CS37" s="207" t="e">
        <f>INDEX(Upload_Download!$I$4:$I$1004,MATCH(CR37&amp;CS$3,Upload_Download!$O$4:$O$1004,0),1)</f>
        <v>#N/A</v>
      </c>
      <c r="CT37" s="207" t="e">
        <f>INDEX(Upload_Download!$I$4:$I$1004,MATCH(CR37&amp;CT$3,Upload_Download!$O$4:$O$1004,0),1)</f>
        <v>#N/A</v>
      </c>
      <c r="CU37" s="208" t="e">
        <f t="shared" si="244"/>
        <v>#N/A</v>
      </c>
      <c r="CV37" s="208" t="e">
        <f t="shared" si="267"/>
        <v>#N/A</v>
      </c>
      <c r="CW37" s="207" t="e">
        <f>INDEX(Upload_Download!$I$4:$I$1004,MATCH(CY37&amp;CW$3,Upload_Download!$O$4:$O$1004,0),1)</f>
        <v>#N/A</v>
      </c>
      <c r="CX37" s="207" t="e">
        <f>INDEX(Upload_Download!$I$4:$I$1004,MATCH(CY37&amp;CX$3,Upload_Download!$O$4:$O$1004,0),1)</f>
        <v>#N/A</v>
      </c>
      <c r="CY37" s="165" t="str">
        <f>INDEX(Draft!$AZ$3:$AZ$170,MATCH(CP37&amp;CN37,Draft!$BA$3:$BA$170,0),1)</f>
        <v>FTX Token</v>
      </c>
      <c r="DA37" s="106">
        <f t="shared" si="205"/>
        <v>7</v>
      </c>
      <c r="DB37" s="106">
        <f t="shared" si="206"/>
        <v>3</v>
      </c>
      <c r="DC37" s="106">
        <v>6</v>
      </c>
      <c r="DD37" s="107" t="str">
        <f>INDEX(Matchups!$F$4:$G$279,MATCH(DA37&amp;"_"&amp;DB37,Matchups!$E$4:$E$279,0),1)</f>
        <v>Player12</v>
      </c>
      <c r="DE37" s="107" t="str">
        <f>INDEX(Matchups!$F$4:$G$279,MATCH(DA37&amp;"_"&amp;DB37,Matchups!$E$4:$E$279,0),2)</f>
        <v>Player16</v>
      </c>
      <c r="DG37" s="164" t="str">
        <f>INDEX(Draft!$AZ$3:$AZ$170,MATCH(DD37&amp;DC37,Draft!$BA$3:$BA$170,0),1)</f>
        <v>Axie Infinity</v>
      </c>
      <c r="DH37" s="207" t="e">
        <f>INDEX(Upload_Download!$I$4:$I$1004,MATCH(DG37&amp;DH$3,Upload_Download!$O$4:$O$1004,0),1)</f>
        <v>#N/A</v>
      </c>
      <c r="DI37" s="207" t="e">
        <f>INDEX(Upload_Download!$I$4:$I$1004,MATCH(DG37&amp;DI$3,Upload_Download!$O$4:$O$1004,0),1)</f>
        <v>#N/A</v>
      </c>
      <c r="DJ37" s="208" t="e">
        <f t="shared" si="245"/>
        <v>#N/A</v>
      </c>
      <c r="DK37" s="208" t="e">
        <f t="shared" si="268"/>
        <v>#N/A</v>
      </c>
      <c r="DL37" s="207" t="e">
        <f>INDEX(Upload_Download!$I$4:$I$1004,MATCH(DN37&amp;DL$3,Upload_Download!$O$4:$O$1004,0),1)</f>
        <v>#N/A</v>
      </c>
      <c r="DM37" s="207" t="e">
        <f>INDEX(Upload_Download!$I$4:$I$1004,MATCH(DN37&amp;DM$3,Upload_Download!$O$4:$O$1004,0),1)</f>
        <v>#N/A</v>
      </c>
      <c r="DN37" s="165" t="str">
        <f>INDEX(Draft!$AZ$3:$AZ$170,MATCH(DE37&amp;DC37,Draft!$BA$3:$BA$170,0),1)</f>
        <v>Dollar Tree</v>
      </c>
      <c r="DO37" s="114"/>
      <c r="DP37" s="106">
        <f t="shared" si="207"/>
        <v>8</v>
      </c>
      <c r="DQ37" s="106">
        <f t="shared" si="208"/>
        <v>3</v>
      </c>
      <c r="DR37" s="106">
        <v>6</v>
      </c>
      <c r="DS37" s="107" t="str">
        <f>INDEX(Matchups!$F$4:$G$279,MATCH(DP37&amp;"_"&amp;DQ37,Matchups!$E$4:$E$279,0),1)</f>
        <v>Player20</v>
      </c>
      <c r="DT37" s="107" t="str">
        <f>INDEX(Matchups!$F$4:$G$279,MATCH(DP37&amp;"_"&amp;DQ37,Matchups!$E$4:$E$279,0),2)</f>
        <v>Player12</v>
      </c>
      <c r="DU37" s="114"/>
      <c r="DV37" s="164" t="str">
        <f>INDEX(Draft!$AZ$3:$AZ$170,MATCH(DS37&amp;DR37,Draft!$BA$3:$BA$170,0),1)</f>
        <v>Immutable X</v>
      </c>
      <c r="DW37" s="207" t="e">
        <f>INDEX(Upload_Download!$I$4:$I$1004,MATCH(DV37&amp;DW$3,Upload_Download!$O$4:$O$1004,0),1)</f>
        <v>#N/A</v>
      </c>
      <c r="DX37" s="207" t="e">
        <f>INDEX(Upload_Download!$I$4:$I$1004,MATCH(DV37&amp;DX$3,Upload_Download!$O$4:$O$1004,0),1)</f>
        <v>#N/A</v>
      </c>
      <c r="DY37" s="208" t="e">
        <f t="shared" si="246"/>
        <v>#N/A</v>
      </c>
      <c r="DZ37" s="208" t="e">
        <f t="shared" si="269"/>
        <v>#N/A</v>
      </c>
      <c r="EA37" s="207" t="e">
        <f>INDEX(Upload_Download!$I$4:$I$1004,MATCH(EC37&amp;EA$3,Upload_Download!$O$4:$O$1004,0),1)</f>
        <v>#N/A</v>
      </c>
      <c r="EB37" s="207" t="e">
        <f>INDEX(Upload_Download!$I$4:$I$1004,MATCH(EC37&amp;EB$3,Upload_Download!$O$4:$O$1004,0),1)</f>
        <v>#N/A</v>
      </c>
      <c r="EC37" s="165" t="str">
        <f>INDEX(Draft!$AZ$3:$AZ$170,MATCH(DT37&amp;DR37,Draft!$BA$3:$BA$170,0),1)</f>
        <v>Axie Infinity</v>
      </c>
      <c r="ED37" s="114"/>
      <c r="EE37" s="106">
        <f t="shared" si="209"/>
        <v>9</v>
      </c>
      <c r="EF37" s="106">
        <f t="shared" si="210"/>
        <v>3</v>
      </c>
      <c r="EG37" s="106">
        <v>6</v>
      </c>
      <c r="EH37" s="107" t="str">
        <f>INDEX(Matchups!$F$4:$G$279,MATCH(EE37&amp;"_"&amp;EF37,Matchups!$E$4:$E$279,0),1)</f>
        <v>Player18</v>
      </c>
      <c r="EI37" s="107" t="str">
        <f>INDEX(Matchups!$F$4:$G$279,MATCH(EE37&amp;"_"&amp;EF37,Matchups!$E$4:$E$279,0),2)</f>
        <v>Player19</v>
      </c>
      <c r="EJ37" s="114"/>
      <c r="EK37" s="164" t="str">
        <f>INDEX(Draft!$AZ$3:$AZ$170,MATCH(EH37&amp;EG37,Draft!$BA$3:$BA$170,0),1)</f>
        <v>FTX Token</v>
      </c>
      <c r="EL37" s="207" t="e">
        <f>INDEX(Upload_Download!$I$4:$I$1004,MATCH(EK37&amp;EL$3,Upload_Download!$O$4:$O$1004,0),1)</f>
        <v>#N/A</v>
      </c>
      <c r="EM37" s="207" t="e">
        <f>INDEX(Upload_Download!$I$4:$I$1004,MATCH(EK37&amp;EM$3,Upload_Download!$O$4:$O$1004,0),1)</f>
        <v>#N/A</v>
      </c>
      <c r="EN37" s="208" t="e">
        <f t="shared" si="247"/>
        <v>#N/A</v>
      </c>
      <c r="EO37" s="208" t="e">
        <f t="shared" si="270"/>
        <v>#N/A</v>
      </c>
      <c r="EP37" s="207" t="e">
        <f>INDEX(Upload_Download!$I$4:$I$1004,MATCH(ER37&amp;EP$3,Upload_Download!$O$4:$O$1004,0),1)</f>
        <v>#N/A</v>
      </c>
      <c r="EQ37" s="207" t="e">
        <f>INDEX(Upload_Download!$I$4:$I$1004,MATCH(ER37&amp;EQ$3,Upload_Download!$O$4:$O$1004,0),1)</f>
        <v>#N/A</v>
      </c>
      <c r="ER37" s="165" t="str">
        <f>INDEX(Draft!$AZ$3:$AZ$170,MATCH(EI37&amp;EG37,Draft!$BA$3:$BA$170,0),1)</f>
        <v>VeChain</v>
      </c>
      <c r="ET37" s="106">
        <f t="shared" si="211"/>
        <v>10</v>
      </c>
      <c r="EU37" s="106">
        <f t="shared" si="212"/>
        <v>3</v>
      </c>
      <c r="EV37" s="106">
        <v>6</v>
      </c>
      <c r="EW37" s="107" t="str">
        <f>INDEX(Matchups!$F$4:$G$279,MATCH(ET37&amp;"_"&amp;EU37,Matchups!$E$4:$E$279,0),1)</f>
        <v>Player22</v>
      </c>
      <c r="EX37" s="107" t="str">
        <f>INDEX(Matchups!$F$4:$G$279,MATCH(ET37&amp;"_"&amp;EU37,Matchups!$E$4:$E$279,0),2)</f>
        <v>Player20</v>
      </c>
      <c r="EZ37" s="164" t="str">
        <f>INDEX(Draft!$AZ$3:$AZ$170,MATCH(EW37&amp;EV37,Draft!$BA$3:$BA$170,0),1)</f>
        <v>Apple</v>
      </c>
      <c r="FA37" s="207" t="e">
        <f>INDEX(Upload_Download!$I$4:$I$1004,MATCH(EZ37&amp;FA$3,Upload_Download!$O$4:$O$1004,0),1)</f>
        <v>#N/A</v>
      </c>
      <c r="FB37" s="207" t="e">
        <f>INDEX(Upload_Download!$I$4:$I$1004,MATCH(EZ37&amp;FB$3,Upload_Download!$O$4:$O$1004,0),1)</f>
        <v>#N/A</v>
      </c>
      <c r="FC37" s="208" t="e">
        <f t="shared" si="248"/>
        <v>#N/A</v>
      </c>
      <c r="FD37" s="208" t="e">
        <f t="shared" si="271"/>
        <v>#N/A</v>
      </c>
      <c r="FE37" s="207" t="e">
        <f>INDEX(Upload_Download!$I$4:$I$1004,MATCH(FG37&amp;FE$3,Upload_Download!$O$4:$O$1004,0),1)</f>
        <v>#N/A</v>
      </c>
      <c r="FF37" s="207" t="e">
        <f>INDEX(Upload_Download!$I$4:$I$1004,MATCH(FG37&amp;FF$3,Upload_Download!$O$4:$O$1004,0),1)</f>
        <v>#N/A</v>
      </c>
      <c r="FG37" s="165" t="str">
        <f>INDEX(Draft!$AZ$3:$AZ$170,MATCH(EX37&amp;EV37,Draft!$BA$3:$BA$170,0),1)</f>
        <v>Immutable X</v>
      </c>
      <c r="FH37" s="114"/>
      <c r="FI37" s="106">
        <f t="shared" si="213"/>
        <v>11</v>
      </c>
      <c r="FJ37" s="106">
        <f t="shared" si="214"/>
        <v>3</v>
      </c>
      <c r="FK37" s="106">
        <v>6</v>
      </c>
      <c r="FL37" s="107" t="str">
        <f>INDEX(Matchups!$F$4:$G$279,MATCH(FI37&amp;"_"&amp;FJ37,Matchups!$E$4:$E$279,0),1)</f>
        <v>Player23</v>
      </c>
      <c r="FM37" s="107" t="str">
        <f>INDEX(Matchups!$F$4:$G$279,MATCH(FI37&amp;"_"&amp;FJ37,Matchups!$E$4:$E$279,0),2)</f>
        <v>Player10</v>
      </c>
      <c r="FN37" s="114"/>
      <c r="FO37" s="164" t="str">
        <f>INDEX(Draft!$AZ$3:$AZ$170,MATCH(FL37&amp;FK37,Draft!$BA$3:$BA$170,0),1)</f>
        <v>CVS</v>
      </c>
      <c r="FP37" s="207" t="e">
        <f>INDEX(Upload_Download!$I$4:$I$1004,MATCH(FO37&amp;FP$3,Upload_Download!$O$4:$O$1004,0),1)</f>
        <v>#N/A</v>
      </c>
      <c r="FQ37" s="207" t="e">
        <f>INDEX(Upload_Download!$I$4:$I$1004,MATCH(FO37&amp;FQ$3,Upload_Download!$O$4:$O$1004,0),1)</f>
        <v>#N/A</v>
      </c>
      <c r="FR37" s="208" t="e">
        <f t="shared" si="249"/>
        <v>#N/A</v>
      </c>
      <c r="FS37" s="208" t="e">
        <f t="shared" si="272"/>
        <v>#N/A</v>
      </c>
      <c r="FT37" s="207" t="e">
        <f>INDEX(Upload_Download!$I$4:$I$1004,MATCH(FV37&amp;FT$3,Upload_Download!$O$4:$O$1004,0),1)</f>
        <v>#N/A</v>
      </c>
      <c r="FU37" s="207" t="e">
        <f>INDEX(Upload_Download!$I$4:$I$1004,MATCH(FV37&amp;FU$3,Upload_Download!$O$4:$O$1004,0),1)</f>
        <v>#N/A</v>
      </c>
      <c r="FV37" s="165" t="str">
        <f>INDEX(Draft!$AZ$3:$AZ$170,MATCH(FM37&amp;FK37,Draft!$BA$3:$BA$170,0),1)</f>
        <v>Dell</v>
      </c>
      <c r="FW37" s="114"/>
      <c r="FX37" s="106">
        <f t="shared" si="215"/>
        <v>12</v>
      </c>
      <c r="FY37" s="106">
        <f t="shared" si="216"/>
        <v>3</v>
      </c>
      <c r="FZ37" s="106">
        <v>6</v>
      </c>
      <c r="GA37" s="107" t="str">
        <f>INDEX(Matchups!$F$4:$G$279,MATCH(FX37&amp;"_"&amp;FY37,Matchups!$E$4:$E$279,0),1)</f>
        <v>Player24</v>
      </c>
      <c r="GB37" s="107" t="str">
        <f>INDEX(Matchups!$F$4:$G$279,MATCH(FX37&amp;"_"&amp;FY37,Matchups!$E$4:$E$279,0),2)</f>
        <v>Player1</v>
      </c>
      <c r="GC37" s="114"/>
      <c r="GD37" s="164" t="str">
        <f>INDEX(Draft!$AZ$3:$AZ$170,MATCH(GA37&amp;FZ37,Draft!$BA$3:$BA$170,0),1)</f>
        <v>Asana Inc</v>
      </c>
      <c r="GE37" s="207" t="e">
        <f>INDEX(Upload_Download!$I$4:$I$1004,MATCH(GD37&amp;GE$3,Upload_Download!$O$4:$O$1004,0),1)</f>
        <v>#N/A</v>
      </c>
      <c r="GF37" s="207" t="e">
        <f>INDEX(Upload_Download!$I$4:$I$1004,MATCH(GD37&amp;GF$3,Upload_Download!$O$4:$O$1004,0),1)</f>
        <v>#N/A</v>
      </c>
      <c r="GG37" s="208" t="e">
        <f t="shared" si="250"/>
        <v>#N/A</v>
      </c>
      <c r="GH37" s="208" t="e">
        <f t="shared" si="273"/>
        <v>#N/A</v>
      </c>
      <c r="GI37" s="207" t="e">
        <f>INDEX(Upload_Download!$I$4:$I$1004,MATCH(GK37&amp;GI$3,Upload_Download!$O$4:$O$1004,0),1)</f>
        <v>#N/A</v>
      </c>
      <c r="GJ37" s="207" t="e">
        <f>INDEX(Upload_Download!$I$4:$I$1004,MATCH(GK37&amp;GJ$3,Upload_Download!$O$4:$O$1004,0),1)</f>
        <v>#N/A</v>
      </c>
      <c r="GK37" s="165" t="str">
        <f>INDEX(Draft!$AZ$3:$AZ$170,MATCH(GB37&amp;FZ37,Draft!$BA$3:$BA$170,0),1)</f>
        <v>Qualcomm</v>
      </c>
      <c r="GM37" s="106">
        <f t="shared" si="217"/>
        <v>13</v>
      </c>
      <c r="GN37" s="106">
        <f t="shared" si="218"/>
        <v>3</v>
      </c>
      <c r="GO37" s="106">
        <v>6</v>
      </c>
      <c r="GP37" s="107" t="str">
        <f>INDEX(Matchups!$F$4:$G$279,MATCH(GM37&amp;"_"&amp;GN37,Matchups!$E$4:$E$279,0),1)</f>
        <v>Player10</v>
      </c>
      <c r="GQ37" s="107" t="str">
        <f>INDEX(Matchups!$F$4:$G$279,MATCH(GM37&amp;"_"&amp;GN37,Matchups!$E$4:$E$279,0),2)</f>
        <v>Player15</v>
      </c>
      <c r="GS37" s="164" t="str">
        <f>INDEX(Draft!$AZ$3:$AZ$170,MATCH(GP37&amp;GO37,Draft!$BA$3:$BA$170,0),1)</f>
        <v>Dell</v>
      </c>
      <c r="GT37" s="207" t="e">
        <f>INDEX(Upload_Download!$I$4:$I$1004,MATCH(GS37&amp;GT$3,Upload_Download!$O$4:$O$1004,0),1)</f>
        <v>#N/A</v>
      </c>
      <c r="GU37" s="207" t="e">
        <f>INDEX(Upload_Download!$I$4:$I$1004,MATCH(GS37&amp;GU$3,Upload_Download!$O$4:$O$1004,0),1)</f>
        <v>#N/A</v>
      </c>
      <c r="GV37" s="208" t="e">
        <f t="shared" si="251"/>
        <v>#N/A</v>
      </c>
      <c r="GW37" s="208" t="e">
        <f t="shared" si="274"/>
        <v>#N/A</v>
      </c>
      <c r="GX37" s="207" t="e">
        <f>INDEX(Upload_Download!$I$4:$I$1004,MATCH(GZ37&amp;GX$3,Upload_Download!$O$4:$O$1004,0),1)</f>
        <v>#N/A</v>
      </c>
      <c r="GY37" s="207" t="e">
        <f>INDEX(Upload_Download!$I$4:$I$1004,MATCH(GZ37&amp;GY$3,Upload_Download!$O$4:$O$1004,0),1)</f>
        <v>#N/A</v>
      </c>
      <c r="GZ37" s="165" t="str">
        <f>INDEX(Draft!$AZ$3:$AZ$170,MATCH(GQ37&amp;GO37,Draft!$BA$3:$BA$170,0),1)</f>
        <v>Berkshire Hathaway</v>
      </c>
      <c r="HA37" s="114"/>
      <c r="HB37" s="106">
        <f t="shared" si="219"/>
        <v>14</v>
      </c>
      <c r="HC37" s="106">
        <f t="shared" si="220"/>
        <v>3</v>
      </c>
      <c r="HD37" s="106">
        <v>6</v>
      </c>
      <c r="HE37" s="107" t="str">
        <f>INDEX(Matchups!$F$4:$G$279,MATCH(HB37&amp;"_"&amp;HC37,Matchups!$E$4:$E$279,0),1)</f>
        <v>Player19</v>
      </c>
      <c r="HF37" s="107" t="str">
        <f>INDEX(Matchups!$F$4:$G$279,MATCH(HB37&amp;"_"&amp;HC37,Matchups!$E$4:$E$279,0),2)</f>
        <v>Player22</v>
      </c>
      <c r="HG37" s="114"/>
      <c r="HH37" s="164" t="str">
        <f>INDEX(Draft!$AZ$3:$AZ$170,MATCH(HE37&amp;HD37,Draft!$BA$3:$BA$170,0),1)</f>
        <v>VeChain</v>
      </c>
      <c r="HI37" s="207" t="e">
        <f>INDEX(Upload_Download!$I$4:$I$1004,MATCH(HH37&amp;HI$3,Upload_Download!$O$4:$O$1004,0),1)</f>
        <v>#N/A</v>
      </c>
      <c r="HJ37" s="207" t="e">
        <f>INDEX(Upload_Download!$I$4:$I$1004,MATCH(HH37&amp;HJ$3,Upload_Download!$O$4:$O$1004,0),1)</f>
        <v>#N/A</v>
      </c>
      <c r="HK37" s="208" t="e">
        <f t="shared" si="252"/>
        <v>#N/A</v>
      </c>
      <c r="HL37" s="208" t="e">
        <f t="shared" si="275"/>
        <v>#N/A</v>
      </c>
      <c r="HM37" s="207" t="e">
        <f>INDEX(Upload_Download!$I$4:$I$1004,MATCH(HO37&amp;HM$3,Upload_Download!$O$4:$O$1004,0),1)</f>
        <v>#N/A</v>
      </c>
      <c r="HN37" s="207" t="e">
        <f>INDEX(Upload_Download!$I$4:$I$1004,MATCH(HO37&amp;HN$3,Upload_Download!$O$4:$O$1004,0),1)</f>
        <v>#N/A</v>
      </c>
      <c r="HO37" s="165" t="str">
        <f>INDEX(Draft!$AZ$3:$AZ$170,MATCH(HF37&amp;HD37,Draft!$BA$3:$BA$170,0),1)</f>
        <v>Apple</v>
      </c>
      <c r="HP37" s="114"/>
      <c r="HQ37" s="106">
        <f t="shared" si="221"/>
        <v>15</v>
      </c>
      <c r="HR37" s="106">
        <f t="shared" si="222"/>
        <v>3</v>
      </c>
      <c r="HS37" s="106">
        <v>6</v>
      </c>
      <c r="HT37" s="107" t="str">
        <f>INDEX(Matchups!$F$4:$G$279,MATCH(HQ37&amp;"_"&amp;HR37,Matchups!$E$4:$E$279,0),1)</f>
        <v>Player7</v>
      </c>
      <c r="HU37" s="107" t="str">
        <f>INDEX(Matchups!$F$4:$G$279,MATCH(HQ37&amp;"_"&amp;HR37,Matchups!$E$4:$E$279,0),2)</f>
        <v>Player2</v>
      </c>
      <c r="HV37" s="114"/>
      <c r="HW37" s="164" t="str">
        <f>INDEX(Draft!$AZ$3:$AZ$170,MATCH(HT37&amp;HS37,Draft!$BA$3:$BA$170,0),1)</f>
        <v>Pfizer</v>
      </c>
      <c r="HX37" s="207" t="e">
        <f>INDEX(Upload_Download!$I$4:$I$1004,MATCH(HW37&amp;HX$3,Upload_Download!$O$4:$O$1004,0),1)</f>
        <v>#N/A</v>
      </c>
      <c r="HY37" s="207" t="e">
        <f>INDEX(Upload_Download!$I$4:$I$1004,MATCH(HW37&amp;HY$3,Upload_Download!$O$4:$O$1004,0),1)</f>
        <v>#N/A</v>
      </c>
      <c r="HZ37" s="208" t="e">
        <f t="shared" si="253"/>
        <v>#N/A</v>
      </c>
      <c r="IA37" s="208" t="e">
        <f t="shared" si="276"/>
        <v>#N/A</v>
      </c>
      <c r="IB37" s="207" t="e">
        <f>INDEX(Upload_Download!$I$4:$I$1004,MATCH(ID37&amp;IB$3,Upload_Download!$O$4:$O$1004,0),1)</f>
        <v>#N/A</v>
      </c>
      <c r="IC37" s="207" t="e">
        <f>INDEX(Upload_Download!$I$4:$I$1004,MATCH(ID37&amp;IC$3,Upload_Download!$O$4:$O$1004,0),1)</f>
        <v>#N/A</v>
      </c>
      <c r="ID37" s="165" t="str">
        <f>INDEX(Draft!$AZ$3:$AZ$170,MATCH(HU37&amp;HS37,Draft!$BA$3:$BA$170,0),1)</f>
        <v>Flow</v>
      </c>
      <c r="IF37" s="106">
        <f t="shared" si="223"/>
        <v>16</v>
      </c>
      <c r="IG37" s="106">
        <f t="shared" si="224"/>
        <v>3</v>
      </c>
      <c r="IH37" s="106">
        <v>6</v>
      </c>
      <c r="II37" s="107" t="str">
        <f>INDEX(Matchups!$F$4:$G$279,MATCH(IF37&amp;"_"&amp;IG37,Matchups!$E$4:$E$279,0),1)</f>
        <v>Player3</v>
      </c>
      <c r="IJ37" s="107" t="str">
        <f>INDEX(Matchups!$F$4:$G$279,MATCH(IF37&amp;"_"&amp;IG37,Matchups!$E$4:$E$279,0),2)</f>
        <v>Player9</v>
      </c>
      <c r="IL37" s="164" t="str">
        <f>INDEX(Draft!$AZ$3:$AZ$170,MATCH(II37&amp;IH37,Draft!$BA$3:$BA$170,0),1)</f>
        <v>Crypto.com Coin</v>
      </c>
      <c r="IM37" s="207" t="e">
        <f>INDEX(Upload_Download!$I$4:$I$1004,MATCH(IL37&amp;IM$3,Upload_Download!$O$4:$O$1004,0),1)</f>
        <v>#N/A</v>
      </c>
      <c r="IN37" s="207" t="e">
        <f>INDEX(Upload_Download!$I$4:$I$1004,MATCH(IL37&amp;IN$3,Upload_Download!$O$4:$O$1004,0),1)</f>
        <v>#N/A</v>
      </c>
      <c r="IO37" s="208" t="e">
        <f t="shared" si="254"/>
        <v>#N/A</v>
      </c>
      <c r="IP37" s="208" t="e">
        <f t="shared" si="277"/>
        <v>#N/A</v>
      </c>
      <c r="IQ37" s="207" t="e">
        <f>INDEX(Upload_Download!$I$4:$I$1004,MATCH(IS37&amp;IQ$3,Upload_Download!$O$4:$O$1004,0),1)</f>
        <v>#N/A</v>
      </c>
      <c r="IR37" s="207" t="e">
        <f>INDEX(Upload_Download!$I$4:$I$1004,MATCH(IS37&amp;IR$3,Upload_Download!$O$4:$O$1004,0),1)</f>
        <v>#N/A</v>
      </c>
      <c r="IS37" s="165" t="str">
        <f>INDEX(Draft!$AZ$3:$AZ$170,MATCH(IJ37&amp;IH37,Draft!$BA$3:$BA$170,0),1)</f>
        <v>Chainlink</v>
      </c>
      <c r="IT37" s="114"/>
      <c r="IU37" s="106">
        <f t="shared" si="225"/>
        <v>17</v>
      </c>
      <c r="IV37" s="106">
        <f t="shared" si="226"/>
        <v>3</v>
      </c>
      <c r="IW37" s="106">
        <v>6</v>
      </c>
      <c r="IX37" s="107" t="str">
        <f>INDEX(Matchups!$F$4:$G$279,MATCH(IU37&amp;"_"&amp;IV37,Matchups!$E$4:$E$279,0),1)</f>
        <v>Player14</v>
      </c>
      <c r="IY37" s="107" t="str">
        <f>INDEX(Matchups!$F$4:$G$279,MATCH(IU37&amp;"_"&amp;IV37,Matchups!$E$4:$E$279,0),2)</f>
        <v>Player11</v>
      </c>
      <c r="IZ37" s="114"/>
      <c r="JA37" s="164" t="str">
        <f>INDEX(Draft!$AZ$3:$AZ$170,MATCH(IX37&amp;IW37,Draft!$BA$3:$BA$170,0),1)</f>
        <v>Decentraland</v>
      </c>
      <c r="JB37" s="207" t="e">
        <f>INDEX(Upload_Download!$I$4:$I$1004,MATCH(JA37&amp;JB$3,Upload_Download!$O$4:$O$1004,0),1)</f>
        <v>#N/A</v>
      </c>
      <c r="JC37" s="207" t="e">
        <f>INDEX(Upload_Download!$I$4:$I$1004,MATCH(JA37&amp;JC$3,Upload_Download!$O$4:$O$1004,0),1)</f>
        <v>#N/A</v>
      </c>
      <c r="JD37" s="208" t="e">
        <f t="shared" si="255"/>
        <v>#N/A</v>
      </c>
      <c r="JE37" s="208" t="e">
        <f t="shared" si="278"/>
        <v>#N/A</v>
      </c>
      <c r="JF37" s="207" t="e">
        <f>INDEX(Upload_Download!$I$4:$I$1004,MATCH(JH37&amp;JF$3,Upload_Download!$O$4:$O$1004,0),1)</f>
        <v>#N/A</v>
      </c>
      <c r="JG37" s="207" t="e">
        <f>INDEX(Upload_Download!$I$4:$I$1004,MATCH(JH37&amp;JG$3,Upload_Download!$O$4:$O$1004,0),1)</f>
        <v>#N/A</v>
      </c>
      <c r="JH37" s="165" t="str">
        <f>INDEX(Draft!$AZ$3:$AZ$170,MATCH(IY37&amp;IW37,Draft!$BA$3:$BA$170,0),1)</f>
        <v>Unobtanium</v>
      </c>
      <c r="JI37" s="114"/>
      <c r="JJ37" s="106">
        <f t="shared" si="227"/>
        <v>18</v>
      </c>
      <c r="JK37" s="106">
        <f t="shared" si="228"/>
        <v>3</v>
      </c>
      <c r="JL37" s="106">
        <v>6</v>
      </c>
      <c r="JM37" s="107" t="str">
        <f>INDEX(Matchups!$F$4:$G$279,MATCH(JJ37&amp;"_"&amp;JK37,Matchups!$E$4:$E$279,0),1)</f>
        <v>Player16</v>
      </c>
      <c r="JN37" s="107" t="str">
        <f>INDEX(Matchups!$F$4:$G$279,MATCH(JJ37&amp;"_"&amp;JK37,Matchups!$E$4:$E$279,0),2)</f>
        <v>Player17</v>
      </c>
      <c r="JO37" s="114"/>
      <c r="JP37" s="164" t="str">
        <f>INDEX(Draft!$AZ$3:$AZ$170,MATCH(JM37&amp;JL37,Draft!$BA$3:$BA$170,0),1)</f>
        <v>Dollar Tree</v>
      </c>
      <c r="JQ37" s="207" t="e">
        <f>INDEX(Upload_Download!$I$4:$I$1004,MATCH(JP37&amp;JQ$3,Upload_Download!$O$4:$O$1004,0),1)</f>
        <v>#N/A</v>
      </c>
      <c r="JR37" s="207" t="e">
        <f>INDEX(Upload_Download!$I$4:$I$1004,MATCH(JP37&amp;JR$3,Upload_Download!$O$4:$O$1004,0),1)</f>
        <v>#N/A</v>
      </c>
      <c r="JS37" s="208" t="e">
        <f t="shared" si="256"/>
        <v>#N/A</v>
      </c>
      <c r="JT37" s="208" t="e">
        <f t="shared" si="279"/>
        <v>#N/A</v>
      </c>
      <c r="JU37" s="207" t="e">
        <f>INDEX(Upload_Download!$I$4:$I$1004,MATCH(JW37&amp;JU$3,Upload_Download!$O$4:$O$1004,0),1)</f>
        <v>#N/A</v>
      </c>
      <c r="JV37" s="207" t="e">
        <f>INDEX(Upload_Download!$I$4:$I$1004,MATCH(JW37&amp;JV$3,Upload_Download!$O$4:$O$1004,0),1)</f>
        <v>#N/A</v>
      </c>
      <c r="JW37" s="165" t="str">
        <f>INDEX(Draft!$AZ$3:$AZ$170,MATCH(JN37&amp;JL37,Draft!$BA$3:$BA$170,0),1)</f>
        <v>Disney</v>
      </c>
      <c r="JX37" s="114"/>
      <c r="JY37" s="106">
        <f t="shared" si="229"/>
        <v>19</v>
      </c>
      <c r="JZ37" s="106">
        <f t="shared" si="230"/>
        <v>3</v>
      </c>
      <c r="KA37" s="106">
        <v>6</v>
      </c>
      <c r="KB37" s="107" t="str">
        <f>INDEX(Matchups!$F$4:$G$279,MATCH(JY37&amp;"_"&amp;JZ37,Matchups!$E$4:$E$279,0),1)</f>
        <v>Player1</v>
      </c>
      <c r="KC37" s="107" t="str">
        <f>INDEX(Matchups!$F$4:$G$279,MATCH(JY37&amp;"_"&amp;JZ37,Matchups!$E$4:$E$279,0),2)</f>
        <v>Player5</v>
      </c>
      <c r="KD37" s="114"/>
      <c r="KE37" s="164" t="str">
        <f>INDEX(Draft!$AZ$3:$AZ$170,MATCH(KB37&amp;KA37,Draft!$BA$3:$BA$170,0),1)</f>
        <v>Qualcomm</v>
      </c>
      <c r="KF37" s="207" t="e">
        <f>INDEX(Upload_Download!$I$4:$I$1004,MATCH(KE37&amp;KF$3,Upload_Download!$O$4:$O$1004,0),1)</f>
        <v>#N/A</v>
      </c>
      <c r="KG37" s="207" t="e">
        <f>INDEX(Upload_Download!$I$4:$I$1004,MATCH(KE37&amp;KG$3,Upload_Download!$O$4:$O$1004,0),1)</f>
        <v>#N/A</v>
      </c>
      <c r="KH37" s="208" t="e">
        <f t="shared" si="257"/>
        <v>#N/A</v>
      </c>
      <c r="KI37" s="208" t="e">
        <f t="shared" si="280"/>
        <v>#N/A</v>
      </c>
      <c r="KJ37" s="207" t="e">
        <f>INDEX(Upload_Download!$I$4:$I$1004,MATCH(KL37&amp;KJ$3,Upload_Download!$O$4:$O$1004,0),1)</f>
        <v>#N/A</v>
      </c>
      <c r="KK37" s="207" t="e">
        <f>INDEX(Upload_Download!$I$4:$I$1004,MATCH(KL37&amp;KK$3,Upload_Download!$O$4:$O$1004,0),1)</f>
        <v>#N/A</v>
      </c>
      <c r="KL37" s="165" t="str">
        <f>INDEX(Draft!$AZ$3:$AZ$170,MATCH(KC37&amp;KA37,Draft!$BA$3:$BA$170,0),1)</f>
        <v>Marvell Technology</v>
      </c>
      <c r="KM37" s="114"/>
      <c r="KN37" s="106">
        <f t="shared" si="231"/>
        <v>20</v>
      </c>
      <c r="KO37" s="106">
        <f t="shared" si="232"/>
        <v>3</v>
      </c>
      <c r="KP37" s="106">
        <v>6</v>
      </c>
      <c r="KQ37" s="107" t="str">
        <f>INDEX(Matchups!$F$4:$G$279,MATCH(KN37&amp;"_"&amp;KO37,Matchups!$E$4:$E$279,0),1)</f>
        <v>Player15</v>
      </c>
      <c r="KR37" s="107" t="str">
        <f>INDEX(Matchups!$F$4:$G$279,MATCH(KN37&amp;"_"&amp;KO37,Matchups!$E$4:$E$279,0),2)</f>
        <v>Player21</v>
      </c>
      <c r="KS37" s="114"/>
      <c r="KT37" s="164" t="str">
        <f>INDEX(Draft!$AZ$3:$AZ$170,MATCH(KQ37&amp;KP37,Draft!$BA$3:$BA$170,0),1)</f>
        <v>Berkshire Hathaway</v>
      </c>
      <c r="KU37" s="207" t="e">
        <f>INDEX(Upload_Download!$I$4:$I$1004,MATCH(KT37&amp;KU$3,Upload_Download!$O$4:$O$1004,0),1)</f>
        <v>#N/A</v>
      </c>
      <c r="KV37" s="207" t="e">
        <f>INDEX(Upload_Download!$I$4:$I$1004,MATCH(KT37&amp;KV$3,Upload_Download!$O$4:$O$1004,0),1)</f>
        <v>#N/A</v>
      </c>
      <c r="KW37" s="208" t="e">
        <f t="shared" si="258"/>
        <v>#N/A</v>
      </c>
      <c r="KX37" s="208" t="e">
        <f t="shared" si="281"/>
        <v>#N/A</v>
      </c>
      <c r="KY37" s="207" t="e">
        <f>INDEX(Upload_Download!$I$4:$I$1004,MATCH(LA37&amp;KY$3,Upload_Download!$O$4:$O$1004,0),1)</f>
        <v>#N/A</v>
      </c>
      <c r="KZ37" s="207" t="e">
        <f>INDEX(Upload_Download!$I$4:$I$1004,MATCH(LA37&amp;KZ$3,Upload_Download!$O$4:$O$1004,0),1)</f>
        <v>#N/A</v>
      </c>
      <c r="LA37" s="165" t="str">
        <f>INDEX(Draft!$AZ$3:$AZ$170,MATCH(KR37&amp;KP37,Draft!$BA$3:$BA$170,0),1)</f>
        <v>Silver</v>
      </c>
      <c r="LB37" s="114"/>
      <c r="LC37" s="106">
        <f t="shared" si="233"/>
        <v>21</v>
      </c>
      <c r="LD37" s="106">
        <f t="shared" si="234"/>
        <v>3</v>
      </c>
      <c r="LE37" s="106">
        <v>6</v>
      </c>
      <c r="LF37" s="107" t="str">
        <f>INDEX(Matchups!$F$4:$G$279,MATCH(LC37&amp;"_"&amp;LD37,Matchups!$E$4:$E$279,0),1)</f>
        <v>Player15</v>
      </c>
      <c r="LG37" s="107" t="str">
        <f>INDEX(Matchups!$F$4:$G$279,MATCH(LC37&amp;"_"&amp;LD37,Matchups!$E$4:$E$279,0),2)</f>
        <v>Player2</v>
      </c>
      <c r="LH37" s="114"/>
      <c r="LI37" s="164" t="str">
        <f>INDEX(Draft!$AZ$3:$AZ$170,MATCH(LF37&amp;LE37,Draft!$BA$3:$BA$170,0),1)</f>
        <v>Berkshire Hathaway</v>
      </c>
      <c r="LJ37" s="207" t="e">
        <f>INDEX(Upload_Download!$I$4:$I$1004,MATCH(LI37&amp;LJ$3,Upload_Download!$O$4:$O$1004,0),1)</f>
        <v>#N/A</v>
      </c>
      <c r="LK37" s="207" t="e">
        <f>INDEX(Upload_Download!$I$4:$I$1004,MATCH(LI37&amp;LK$3,Upload_Download!$O$4:$O$1004,0),1)</f>
        <v>#N/A</v>
      </c>
      <c r="LL37" s="208" t="e">
        <f t="shared" si="259"/>
        <v>#N/A</v>
      </c>
      <c r="LM37" s="208" t="e">
        <f t="shared" si="282"/>
        <v>#N/A</v>
      </c>
      <c r="LN37" s="207" t="e">
        <f>INDEX(Upload_Download!$I$4:$I$1004,MATCH(LP37&amp;LN$3,Upload_Download!$O$4:$O$1004,0),1)</f>
        <v>#N/A</v>
      </c>
      <c r="LO37" s="207" t="e">
        <f>INDEX(Upload_Download!$I$4:$I$1004,MATCH(LP37&amp;LO$3,Upload_Download!$O$4:$O$1004,0),1)</f>
        <v>#N/A</v>
      </c>
      <c r="LP37" s="165" t="str">
        <f>INDEX(Draft!$AZ$3:$AZ$170,MATCH(LG37&amp;LE37,Draft!$BA$3:$BA$170,0),1)</f>
        <v>Flow</v>
      </c>
      <c r="LQ37" s="114"/>
      <c r="LR37" s="106">
        <f t="shared" si="235"/>
        <v>22</v>
      </c>
      <c r="LS37" s="106">
        <f t="shared" si="236"/>
        <v>3</v>
      </c>
      <c r="LT37" s="106">
        <v>6</v>
      </c>
      <c r="LU37" s="107" t="str">
        <f>INDEX(Matchups!$F$4:$G$279,MATCH(LR37&amp;"_"&amp;LS37,Matchups!$E$4:$E$279,0),1)</f>
        <v>Player8</v>
      </c>
      <c r="LV37" s="107" t="str">
        <f>INDEX(Matchups!$F$4:$G$279,MATCH(LR37&amp;"_"&amp;LS37,Matchups!$E$4:$E$279,0),2)</f>
        <v>Player23</v>
      </c>
      <c r="LW37" s="114"/>
      <c r="LX37" s="164" t="str">
        <f>INDEX(Draft!$AZ$3:$AZ$170,MATCH(LU37&amp;LT37,Draft!$BA$3:$BA$170,0),1)</f>
        <v>Algorand</v>
      </c>
      <c r="LY37" s="207" t="e">
        <f>INDEX(Upload_Download!$I$4:$I$1004,MATCH(LX37&amp;LY$3,Upload_Download!$O$4:$O$1004,0),1)</f>
        <v>#N/A</v>
      </c>
      <c r="LZ37" s="207" t="e">
        <f>INDEX(Upload_Download!$I$4:$I$1004,MATCH(LX37&amp;LZ$3,Upload_Download!$O$4:$O$1004,0),1)</f>
        <v>#N/A</v>
      </c>
      <c r="MA37" s="208" t="e">
        <f t="shared" si="260"/>
        <v>#N/A</v>
      </c>
      <c r="MB37" s="208" t="e">
        <f t="shared" si="283"/>
        <v>#N/A</v>
      </c>
      <c r="MC37" s="207" t="e">
        <f>INDEX(Upload_Download!$I$4:$I$1004,MATCH(ME37&amp;MC$3,Upload_Download!$O$4:$O$1004,0),1)</f>
        <v>#N/A</v>
      </c>
      <c r="MD37" s="207" t="e">
        <f>INDEX(Upload_Download!$I$4:$I$1004,MATCH(ME37&amp;MD$3,Upload_Download!$O$4:$O$1004,0),1)</f>
        <v>#N/A</v>
      </c>
      <c r="ME37" s="165" t="str">
        <f>INDEX(Draft!$AZ$3:$AZ$170,MATCH(LV37&amp;LT37,Draft!$BA$3:$BA$170,0),1)</f>
        <v>CVS</v>
      </c>
      <c r="MF37" s="114"/>
      <c r="MG37" s="106">
        <f t="shared" si="237"/>
        <v>23</v>
      </c>
      <c r="MH37" s="106">
        <f t="shared" si="238"/>
        <v>3</v>
      </c>
      <c r="MI37" s="106">
        <v>6</v>
      </c>
      <c r="MJ37" s="107" t="str">
        <f>INDEX(Matchups!$F$4:$G$279,MATCH(MG37&amp;"_"&amp;MH37,Matchups!$E$4:$E$279,0),1)</f>
        <v>Player21</v>
      </c>
      <c r="MK37" s="107" t="str">
        <f>INDEX(Matchups!$F$4:$G$279,MATCH(MG37&amp;"_"&amp;MH37,Matchups!$E$4:$E$279,0),2)</f>
        <v>Player24</v>
      </c>
      <c r="ML37" s="114"/>
      <c r="MM37" s="164" t="str">
        <f>INDEX(Draft!$AZ$3:$AZ$170,MATCH(MJ37&amp;MI37,Draft!$BA$3:$BA$170,0),1)</f>
        <v>Silver</v>
      </c>
      <c r="MN37" s="207" t="e">
        <f>INDEX(Upload_Download!$I$4:$I$1004,MATCH(MM37&amp;MN$3,Upload_Download!$O$4:$O$1004,0),1)</f>
        <v>#N/A</v>
      </c>
      <c r="MO37" s="207" t="e">
        <f>INDEX(Upload_Download!$I$4:$I$1004,MATCH(MM37&amp;MO$3,Upload_Download!$O$4:$O$1004,0),1)</f>
        <v>#N/A</v>
      </c>
      <c r="MP37" s="208" t="e">
        <f t="shared" si="261"/>
        <v>#N/A</v>
      </c>
      <c r="MQ37" s="208" t="e">
        <f t="shared" si="284"/>
        <v>#N/A</v>
      </c>
      <c r="MR37" s="207" t="e">
        <f>INDEX(Upload_Download!$I$4:$I$1004,MATCH(MT37&amp;MR$3,Upload_Download!$O$4:$O$1004,0),1)</f>
        <v>#N/A</v>
      </c>
      <c r="MS37" s="207" t="e">
        <f>INDEX(Upload_Download!$I$4:$I$1004,MATCH(MT37&amp;MS$3,Upload_Download!$O$4:$O$1004,0),1)</f>
        <v>#N/A</v>
      </c>
      <c r="MT37" s="165" t="str">
        <f>INDEX(Draft!$AZ$3:$AZ$170,MATCH(MK37&amp;MI37,Draft!$BA$3:$BA$170,0),1)</f>
        <v>Asana Inc</v>
      </c>
    </row>
    <row r="38" spans="2:358" s="105" customFormat="1" ht="17" hidden="1" customHeight="1">
      <c r="B38" s="184">
        <f t="shared" si="74"/>
        <v>44578</v>
      </c>
      <c r="C38" s="183">
        <f t="shared" si="75"/>
        <v>3</v>
      </c>
      <c r="D38" s="183">
        <f t="shared" si="76"/>
        <v>11</v>
      </c>
      <c r="E38" s="183" t="str">
        <f t="shared" si="0"/>
        <v>3_11</v>
      </c>
      <c r="F38" s="174" t="str">
        <f t="shared" si="1"/>
        <v>Player2</v>
      </c>
      <c r="G38" s="174" t="str">
        <f t="shared" si="2"/>
        <v>Player23</v>
      </c>
      <c r="H38" s="173"/>
      <c r="I38" s="174" t="str">
        <f>J38&amp;"_"&amp;COUNTIF(J$4:J38,J38)</f>
        <v>3_9</v>
      </c>
      <c r="J38" s="185">
        <v>3</v>
      </c>
      <c r="K38" s="185" t="s">
        <v>2671</v>
      </c>
      <c r="L38" s="186" t="s">
        <v>1027</v>
      </c>
      <c r="M38" s="185" t="s">
        <v>2665</v>
      </c>
      <c r="N38" s="114"/>
      <c r="O38" s="106">
        <f t="shared" si="193"/>
        <v>1</v>
      </c>
      <c r="P38" s="106">
        <f t="shared" si="194"/>
        <v>3</v>
      </c>
      <c r="Q38" s="106">
        <v>7</v>
      </c>
      <c r="R38" s="107" t="str">
        <f>INDEX(Matchups!$F$4:$G$279,MATCH(O38&amp;"_"&amp;P38,Matchups!$E$4:$E$279,0),1)</f>
        <v>Player17</v>
      </c>
      <c r="S38" s="107" t="str">
        <f>INDEX(Matchups!$F$4:$G$279,MATCH(O38&amp;"_"&amp;P38,Matchups!$E$4:$E$279,0),2)</f>
        <v>Player14</v>
      </c>
      <c r="U38" s="164" t="e">
        <f>INDEX(Draft!$AZ$3:$AZ$170,MATCH(R38&amp;Q38,Draft!$BA$3:$BA$170,0),1)</f>
        <v>#N/A</v>
      </c>
      <c r="V38" s="156"/>
      <c r="W38" s="156"/>
      <c r="X38" s="157"/>
      <c r="Y38" s="158"/>
      <c r="Z38" s="156"/>
      <c r="AA38" s="156"/>
      <c r="AB38" s="165" t="e">
        <f>INDEX(Draft!$AZ$3:$AZ$170,MATCH(S38&amp;Q38,Draft!$BA$3:$BA$170,0),1)</f>
        <v>#N/A</v>
      </c>
      <c r="AD38" s="106">
        <f t="shared" si="195"/>
        <v>2</v>
      </c>
      <c r="AE38" s="106">
        <f t="shared" si="196"/>
        <v>3</v>
      </c>
      <c r="AF38" s="106">
        <v>7</v>
      </c>
      <c r="AG38" s="107" t="str">
        <f>INDEX(Matchups!$F$4:$G$279,MATCH(AD38&amp;"_"&amp;AE38,Matchups!$E$4:$E$279,0),1)</f>
        <v>Player11</v>
      </c>
      <c r="AH38" s="107" t="str">
        <f>INDEX(Matchups!$F$4:$G$279,MATCH(AD38&amp;"_"&amp;AE38,Matchups!$E$4:$E$279,0),2)</f>
        <v>Player13</v>
      </c>
      <c r="AJ38" s="164" t="e">
        <f>INDEX(Draft!$AZ$3:$AZ$170,MATCH(AG38&amp;AF38,Draft!$BA$3:$BA$170,0),1)</f>
        <v>#N/A</v>
      </c>
      <c r="AK38" s="156"/>
      <c r="AL38" s="156"/>
      <c r="AM38" s="157"/>
      <c r="AN38" s="158"/>
      <c r="AO38" s="156"/>
      <c r="AP38" s="156"/>
      <c r="AQ38" s="165" t="e">
        <f>INDEX(Draft!$AZ$3:$AZ$170,MATCH(AH38&amp;AF38,Draft!$BA$3:$BA$170,0),1)</f>
        <v>#N/A</v>
      </c>
      <c r="AS38" s="106">
        <f t="shared" si="197"/>
        <v>3</v>
      </c>
      <c r="AT38" s="106">
        <f t="shared" si="198"/>
        <v>3</v>
      </c>
      <c r="AU38" s="106">
        <v>7</v>
      </c>
      <c r="AV38" s="107" t="str">
        <f>INDEX(Matchups!$F$4:$G$279,MATCH(AS38&amp;"_"&amp;AT38,Matchups!$E$4:$E$279,0),1)</f>
        <v>Player9</v>
      </c>
      <c r="AW38" s="107" t="str">
        <f>INDEX(Matchups!$F$4:$G$279,MATCH(AS38&amp;"_"&amp;AT38,Matchups!$E$4:$E$279,0),2)</f>
        <v>Player6</v>
      </c>
      <c r="AY38" s="164" t="e">
        <f>INDEX(Draft!$AZ$3:$AZ$170,MATCH(AV38&amp;AU38,Draft!$BA$3:$BA$170,0),1)</f>
        <v>#N/A</v>
      </c>
      <c r="AZ38" s="156"/>
      <c r="BA38" s="156"/>
      <c r="BB38" s="157"/>
      <c r="BC38" s="158"/>
      <c r="BD38" s="156"/>
      <c r="BE38" s="156"/>
      <c r="BF38" s="165" t="e">
        <f>INDEX(Draft!$AZ$3:$AZ$170,MATCH(AW38&amp;AU38,Draft!$BA$3:$BA$170,0),1)</f>
        <v>#N/A</v>
      </c>
      <c r="BH38" s="106">
        <f t="shared" si="199"/>
        <v>4</v>
      </c>
      <c r="BI38" s="106">
        <f t="shared" si="200"/>
        <v>3</v>
      </c>
      <c r="BJ38" s="106">
        <v>7</v>
      </c>
      <c r="BK38" s="107" t="str">
        <f>INDEX(Matchups!$F$4:$G$279,MATCH(BH38&amp;"_"&amp;BI38,Matchups!$E$4:$E$279,0),1)</f>
        <v>Player2</v>
      </c>
      <c r="BL38" s="107" t="str">
        <f>INDEX(Matchups!$F$4:$G$279,MATCH(BH38&amp;"_"&amp;BI38,Matchups!$E$4:$E$279,0),2)</f>
        <v>Player3</v>
      </c>
      <c r="BN38" s="164" t="e">
        <f>INDEX(Draft!$AZ$3:$AZ$170,MATCH(BK38&amp;BJ38,Draft!$BA$3:$BA$170,0),1)</f>
        <v>#N/A</v>
      </c>
      <c r="BO38" s="156"/>
      <c r="BP38" s="156"/>
      <c r="BQ38" s="157"/>
      <c r="BR38" s="158"/>
      <c r="BS38" s="156"/>
      <c r="BT38" s="156"/>
      <c r="BU38" s="165" t="e">
        <f>INDEX(Draft!$AZ$3:$AZ$170,MATCH(BL38&amp;BJ38,Draft!$BA$3:$BA$170,0),1)</f>
        <v>#N/A</v>
      </c>
      <c r="BV38" s="114"/>
      <c r="BW38" s="106">
        <f t="shared" si="201"/>
        <v>5</v>
      </c>
      <c r="BX38" s="106">
        <f t="shared" si="202"/>
        <v>3</v>
      </c>
      <c r="BY38" s="106">
        <v>7</v>
      </c>
      <c r="BZ38" s="107" t="str">
        <f>INDEX(Matchups!$F$4:$G$279,MATCH(BW38&amp;"_"&amp;BX38,Matchups!$E$4:$E$279,0),1)</f>
        <v>Player13</v>
      </c>
      <c r="CA38" s="107" t="str">
        <f>INDEX(Matchups!$F$4:$G$279,MATCH(BW38&amp;"_"&amp;BX38,Matchups!$E$4:$E$279,0),2)</f>
        <v>Player7</v>
      </c>
      <c r="CB38" s="114"/>
      <c r="CC38" s="164" t="e">
        <f>INDEX(Draft!$AZ$3:$AZ$170,MATCH(BZ38&amp;BY38,Draft!$BA$3:$BA$170,0),1)</f>
        <v>#N/A</v>
      </c>
      <c r="CD38" s="156"/>
      <c r="CE38" s="156"/>
      <c r="CF38" s="157"/>
      <c r="CG38" s="158"/>
      <c r="CH38" s="156"/>
      <c r="CI38" s="156"/>
      <c r="CJ38" s="165" t="e">
        <f>INDEX(Draft!$AZ$3:$AZ$170,MATCH(CA38&amp;BY38,Draft!$BA$3:$BA$170,0),1)</f>
        <v>#N/A</v>
      </c>
      <c r="CK38" s="114"/>
      <c r="CL38" s="106">
        <f t="shared" si="203"/>
        <v>6</v>
      </c>
      <c r="CM38" s="106">
        <f t="shared" si="204"/>
        <v>3</v>
      </c>
      <c r="CN38" s="106">
        <v>7</v>
      </c>
      <c r="CO38" s="107" t="str">
        <f>INDEX(Matchups!$F$4:$G$279,MATCH(CL38&amp;"_"&amp;CM38,Matchups!$E$4:$E$279,0),1)</f>
        <v>Player5</v>
      </c>
      <c r="CP38" s="107" t="str">
        <f>INDEX(Matchups!$F$4:$G$279,MATCH(CL38&amp;"_"&amp;CM38,Matchups!$E$4:$E$279,0),2)</f>
        <v>Player18</v>
      </c>
      <c r="CQ38" s="114"/>
      <c r="CR38" s="164" t="e">
        <f>INDEX(Draft!$AZ$3:$AZ$170,MATCH(CO38&amp;CN38,Draft!$BA$3:$BA$170,0),1)</f>
        <v>#N/A</v>
      </c>
      <c r="CS38" s="156"/>
      <c r="CT38" s="156"/>
      <c r="CU38" s="157"/>
      <c r="CV38" s="158"/>
      <c r="CW38" s="156"/>
      <c r="CX38" s="156"/>
      <c r="CY38" s="165" t="e">
        <f>INDEX(Draft!$AZ$3:$AZ$170,MATCH(CP38&amp;CN38,Draft!$BA$3:$BA$170,0),1)</f>
        <v>#N/A</v>
      </c>
      <c r="DA38" s="106">
        <f t="shared" si="205"/>
        <v>7</v>
      </c>
      <c r="DB38" s="106">
        <f t="shared" si="206"/>
        <v>3</v>
      </c>
      <c r="DC38" s="106">
        <v>7</v>
      </c>
      <c r="DD38" s="107" t="str">
        <f>INDEX(Matchups!$F$4:$G$279,MATCH(DA38&amp;"_"&amp;DB38,Matchups!$E$4:$E$279,0),1)</f>
        <v>Player12</v>
      </c>
      <c r="DE38" s="107" t="str">
        <f>INDEX(Matchups!$F$4:$G$279,MATCH(DA38&amp;"_"&amp;DB38,Matchups!$E$4:$E$279,0),2)</f>
        <v>Player16</v>
      </c>
      <c r="DG38" s="164" t="e">
        <f>INDEX(Draft!$AZ$3:$AZ$170,MATCH(DD38&amp;DC38,Draft!$BA$3:$BA$170,0),1)</f>
        <v>#N/A</v>
      </c>
      <c r="DH38" s="156"/>
      <c r="DI38" s="156"/>
      <c r="DJ38" s="157"/>
      <c r="DK38" s="158"/>
      <c r="DL38" s="156"/>
      <c r="DM38" s="156"/>
      <c r="DN38" s="165" t="e">
        <f>INDEX(Draft!$AZ$3:$AZ$170,MATCH(DE38&amp;DC38,Draft!$BA$3:$BA$170,0),1)</f>
        <v>#N/A</v>
      </c>
      <c r="DO38" s="114"/>
      <c r="DP38" s="106">
        <f t="shared" si="207"/>
        <v>8</v>
      </c>
      <c r="DQ38" s="106">
        <f t="shared" si="208"/>
        <v>3</v>
      </c>
      <c r="DR38" s="106">
        <v>7</v>
      </c>
      <c r="DS38" s="107" t="str">
        <f>INDEX(Matchups!$F$4:$G$279,MATCH(DP38&amp;"_"&amp;DQ38,Matchups!$E$4:$E$279,0),1)</f>
        <v>Player20</v>
      </c>
      <c r="DT38" s="107" t="str">
        <f>INDEX(Matchups!$F$4:$G$279,MATCH(DP38&amp;"_"&amp;DQ38,Matchups!$E$4:$E$279,0),2)</f>
        <v>Player12</v>
      </c>
      <c r="DU38" s="114"/>
      <c r="DV38" s="164" t="e">
        <f>INDEX(Draft!$AZ$3:$AZ$170,MATCH(DS38&amp;DR38,Draft!$BA$3:$BA$170,0),1)</f>
        <v>#N/A</v>
      </c>
      <c r="DW38" s="156"/>
      <c r="DX38" s="156"/>
      <c r="DY38" s="157"/>
      <c r="DZ38" s="158"/>
      <c r="EA38" s="156"/>
      <c r="EB38" s="156"/>
      <c r="EC38" s="165" t="e">
        <f>INDEX(Draft!$AZ$3:$AZ$170,MATCH(DT38&amp;DR38,Draft!$BA$3:$BA$170,0),1)</f>
        <v>#N/A</v>
      </c>
      <c r="ED38" s="114"/>
      <c r="EE38" s="106">
        <f t="shared" si="209"/>
        <v>9</v>
      </c>
      <c r="EF38" s="106">
        <f t="shared" si="210"/>
        <v>3</v>
      </c>
      <c r="EG38" s="106">
        <v>7</v>
      </c>
      <c r="EH38" s="107" t="str">
        <f>INDEX(Matchups!$F$4:$G$279,MATCH(EE38&amp;"_"&amp;EF38,Matchups!$E$4:$E$279,0),1)</f>
        <v>Player18</v>
      </c>
      <c r="EI38" s="107" t="str">
        <f>INDEX(Matchups!$F$4:$G$279,MATCH(EE38&amp;"_"&amp;EF38,Matchups!$E$4:$E$279,0),2)</f>
        <v>Player19</v>
      </c>
      <c r="EJ38" s="114"/>
      <c r="EK38" s="164" t="e">
        <f>INDEX(Draft!$AZ$3:$AZ$170,MATCH(EH38&amp;EG38,Draft!$BA$3:$BA$170,0),1)</f>
        <v>#N/A</v>
      </c>
      <c r="EL38" s="156"/>
      <c r="EM38" s="156"/>
      <c r="EN38" s="157"/>
      <c r="EO38" s="158"/>
      <c r="EP38" s="156"/>
      <c r="EQ38" s="156"/>
      <c r="ER38" s="165" t="e">
        <f>INDEX(Draft!$AZ$3:$AZ$170,MATCH(EI38&amp;EG38,Draft!$BA$3:$BA$170,0),1)</f>
        <v>#N/A</v>
      </c>
      <c r="ET38" s="106">
        <f t="shared" si="211"/>
        <v>10</v>
      </c>
      <c r="EU38" s="106">
        <f t="shared" si="212"/>
        <v>3</v>
      </c>
      <c r="EV38" s="106">
        <v>7</v>
      </c>
      <c r="EW38" s="107" t="str">
        <f>INDEX(Matchups!$F$4:$G$279,MATCH(ET38&amp;"_"&amp;EU38,Matchups!$E$4:$E$279,0),1)</f>
        <v>Player22</v>
      </c>
      <c r="EX38" s="107" t="str">
        <f>INDEX(Matchups!$F$4:$G$279,MATCH(ET38&amp;"_"&amp;EU38,Matchups!$E$4:$E$279,0),2)</f>
        <v>Player20</v>
      </c>
      <c r="EZ38" s="164" t="e">
        <f>INDEX(Draft!$AZ$3:$AZ$170,MATCH(EW38&amp;EV38,Draft!$BA$3:$BA$170,0),1)</f>
        <v>#N/A</v>
      </c>
      <c r="FA38" s="156"/>
      <c r="FB38" s="156"/>
      <c r="FC38" s="157"/>
      <c r="FD38" s="158"/>
      <c r="FE38" s="156"/>
      <c r="FF38" s="156"/>
      <c r="FG38" s="165" t="e">
        <f>INDEX(Draft!$AZ$3:$AZ$170,MATCH(EX38&amp;EV38,Draft!$BA$3:$BA$170,0),1)</f>
        <v>#N/A</v>
      </c>
      <c r="FH38" s="114"/>
      <c r="FI38" s="106">
        <f t="shared" si="213"/>
        <v>11</v>
      </c>
      <c r="FJ38" s="106">
        <f t="shared" si="214"/>
        <v>3</v>
      </c>
      <c r="FK38" s="106">
        <v>7</v>
      </c>
      <c r="FL38" s="107" t="str">
        <f>INDEX(Matchups!$F$4:$G$279,MATCH(FI38&amp;"_"&amp;FJ38,Matchups!$E$4:$E$279,0),1)</f>
        <v>Player23</v>
      </c>
      <c r="FM38" s="107" t="str">
        <f>INDEX(Matchups!$F$4:$G$279,MATCH(FI38&amp;"_"&amp;FJ38,Matchups!$E$4:$E$279,0),2)</f>
        <v>Player10</v>
      </c>
      <c r="FN38" s="114"/>
      <c r="FO38" s="164" t="e">
        <f>INDEX(Draft!$AZ$3:$AZ$170,MATCH(FL38&amp;FK38,Draft!$BA$3:$BA$170,0),1)</f>
        <v>#N/A</v>
      </c>
      <c r="FP38" s="156"/>
      <c r="FQ38" s="156"/>
      <c r="FR38" s="157"/>
      <c r="FS38" s="158"/>
      <c r="FT38" s="156"/>
      <c r="FU38" s="156"/>
      <c r="FV38" s="165" t="e">
        <f>INDEX(Draft!$AZ$3:$AZ$170,MATCH(FM38&amp;FK38,Draft!$BA$3:$BA$170,0),1)</f>
        <v>#N/A</v>
      </c>
      <c r="FW38" s="114"/>
      <c r="FX38" s="106">
        <f t="shared" si="215"/>
        <v>12</v>
      </c>
      <c r="FY38" s="106">
        <f t="shared" si="216"/>
        <v>3</v>
      </c>
      <c r="FZ38" s="106">
        <v>7</v>
      </c>
      <c r="GA38" s="107" t="str">
        <f>INDEX(Matchups!$F$4:$G$279,MATCH(FX38&amp;"_"&amp;FY38,Matchups!$E$4:$E$279,0),1)</f>
        <v>Player24</v>
      </c>
      <c r="GB38" s="107" t="str">
        <f>INDEX(Matchups!$F$4:$G$279,MATCH(FX38&amp;"_"&amp;FY38,Matchups!$E$4:$E$279,0),2)</f>
        <v>Player1</v>
      </c>
      <c r="GC38" s="114"/>
      <c r="GD38" s="164" t="e">
        <f>INDEX(Draft!$AZ$3:$AZ$170,MATCH(GA38&amp;FZ38,Draft!$BA$3:$BA$170,0),1)</f>
        <v>#N/A</v>
      </c>
      <c r="GE38" s="156"/>
      <c r="GF38" s="156"/>
      <c r="GG38" s="157"/>
      <c r="GH38" s="158"/>
      <c r="GI38" s="156"/>
      <c r="GJ38" s="156"/>
      <c r="GK38" s="165" t="e">
        <f>INDEX(Draft!$AZ$3:$AZ$170,MATCH(GB38&amp;FZ38,Draft!$BA$3:$BA$170,0),1)</f>
        <v>#N/A</v>
      </c>
      <c r="GM38" s="106">
        <f t="shared" si="217"/>
        <v>13</v>
      </c>
      <c r="GN38" s="106">
        <f t="shared" si="218"/>
        <v>3</v>
      </c>
      <c r="GO38" s="106">
        <v>7</v>
      </c>
      <c r="GP38" s="107" t="str">
        <f>INDEX(Matchups!$F$4:$G$279,MATCH(GM38&amp;"_"&amp;GN38,Matchups!$E$4:$E$279,0),1)</f>
        <v>Player10</v>
      </c>
      <c r="GQ38" s="107" t="str">
        <f>INDEX(Matchups!$F$4:$G$279,MATCH(GM38&amp;"_"&amp;GN38,Matchups!$E$4:$E$279,0),2)</f>
        <v>Player15</v>
      </c>
      <c r="GS38" s="164" t="e">
        <f>INDEX(Draft!$AZ$3:$AZ$170,MATCH(GP38&amp;GO38,Draft!$BA$3:$BA$170,0),1)</f>
        <v>#N/A</v>
      </c>
      <c r="GT38" s="156"/>
      <c r="GU38" s="156"/>
      <c r="GV38" s="157"/>
      <c r="GW38" s="158"/>
      <c r="GX38" s="156"/>
      <c r="GY38" s="156"/>
      <c r="GZ38" s="165" t="e">
        <f>INDEX(Draft!$AZ$3:$AZ$170,MATCH(GQ38&amp;GO38,Draft!$BA$3:$BA$170,0),1)</f>
        <v>#N/A</v>
      </c>
      <c r="HA38" s="114"/>
      <c r="HB38" s="106">
        <f t="shared" si="219"/>
        <v>14</v>
      </c>
      <c r="HC38" s="106">
        <f t="shared" si="220"/>
        <v>3</v>
      </c>
      <c r="HD38" s="106">
        <v>7</v>
      </c>
      <c r="HE38" s="107" t="str">
        <f>INDEX(Matchups!$F$4:$G$279,MATCH(HB38&amp;"_"&amp;HC38,Matchups!$E$4:$E$279,0),1)</f>
        <v>Player19</v>
      </c>
      <c r="HF38" s="107" t="str">
        <f>INDEX(Matchups!$F$4:$G$279,MATCH(HB38&amp;"_"&amp;HC38,Matchups!$E$4:$E$279,0),2)</f>
        <v>Player22</v>
      </c>
      <c r="HG38" s="114"/>
      <c r="HH38" s="164" t="e">
        <f>INDEX(Draft!$AZ$3:$AZ$170,MATCH(HE38&amp;HD38,Draft!$BA$3:$BA$170,0),1)</f>
        <v>#N/A</v>
      </c>
      <c r="HI38" s="156"/>
      <c r="HJ38" s="156"/>
      <c r="HK38" s="157"/>
      <c r="HL38" s="158"/>
      <c r="HM38" s="156"/>
      <c r="HN38" s="156"/>
      <c r="HO38" s="165" t="e">
        <f>INDEX(Draft!$AZ$3:$AZ$170,MATCH(HF38&amp;HD38,Draft!$BA$3:$BA$170,0),1)</f>
        <v>#N/A</v>
      </c>
      <c r="HP38" s="114"/>
      <c r="HQ38" s="106">
        <f t="shared" si="221"/>
        <v>15</v>
      </c>
      <c r="HR38" s="106">
        <f t="shared" si="222"/>
        <v>3</v>
      </c>
      <c r="HS38" s="106">
        <v>7</v>
      </c>
      <c r="HT38" s="107" t="str">
        <f>INDEX(Matchups!$F$4:$G$279,MATCH(HQ38&amp;"_"&amp;HR38,Matchups!$E$4:$E$279,0),1)</f>
        <v>Player7</v>
      </c>
      <c r="HU38" s="107" t="str">
        <f>INDEX(Matchups!$F$4:$G$279,MATCH(HQ38&amp;"_"&amp;HR38,Matchups!$E$4:$E$279,0),2)</f>
        <v>Player2</v>
      </c>
      <c r="HV38" s="114"/>
      <c r="HW38" s="164" t="e">
        <f>INDEX(Draft!$AZ$3:$AZ$170,MATCH(HT38&amp;HS38,Draft!$BA$3:$BA$170,0),1)</f>
        <v>#N/A</v>
      </c>
      <c r="HX38" s="156"/>
      <c r="HY38" s="156"/>
      <c r="HZ38" s="157"/>
      <c r="IA38" s="158"/>
      <c r="IB38" s="156"/>
      <c r="IC38" s="156"/>
      <c r="ID38" s="165" t="e">
        <f>INDEX(Draft!$AZ$3:$AZ$170,MATCH(HU38&amp;HS38,Draft!$BA$3:$BA$170,0),1)</f>
        <v>#N/A</v>
      </c>
      <c r="IF38" s="106">
        <f t="shared" si="223"/>
        <v>16</v>
      </c>
      <c r="IG38" s="106">
        <f t="shared" si="224"/>
        <v>3</v>
      </c>
      <c r="IH38" s="106">
        <v>7</v>
      </c>
      <c r="II38" s="107" t="str">
        <f>INDEX(Matchups!$F$4:$G$279,MATCH(IF38&amp;"_"&amp;IG38,Matchups!$E$4:$E$279,0),1)</f>
        <v>Player3</v>
      </c>
      <c r="IJ38" s="107" t="str">
        <f>INDEX(Matchups!$F$4:$G$279,MATCH(IF38&amp;"_"&amp;IG38,Matchups!$E$4:$E$279,0),2)</f>
        <v>Player9</v>
      </c>
      <c r="IL38" s="164" t="e">
        <f>INDEX(Draft!$AZ$3:$AZ$170,MATCH(II38&amp;IH38,Draft!$BA$3:$BA$170,0),1)</f>
        <v>#N/A</v>
      </c>
      <c r="IM38" s="156"/>
      <c r="IN38" s="156"/>
      <c r="IO38" s="157"/>
      <c r="IP38" s="158"/>
      <c r="IQ38" s="156"/>
      <c r="IR38" s="156"/>
      <c r="IS38" s="165" t="e">
        <f>INDEX(Draft!$AZ$3:$AZ$170,MATCH(IJ38&amp;IH38,Draft!$BA$3:$BA$170,0),1)</f>
        <v>#N/A</v>
      </c>
      <c r="IT38" s="114"/>
      <c r="IU38" s="106">
        <f t="shared" si="225"/>
        <v>17</v>
      </c>
      <c r="IV38" s="106">
        <f t="shared" si="226"/>
        <v>3</v>
      </c>
      <c r="IW38" s="106">
        <v>7</v>
      </c>
      <c r="IX38" s="107" t="str">
        <f>INDEX(Matchups!$F$4:$G$279,MATCH(IU38&amp;"_"&amp;IV38,Matchups!$E$4:$E$279,0),1)</f>
        <v>Player14</v>
      </c>
      <c r="IY38" s="107" t="str">
        <f>INDEX(Matchups!$F$4:$G$279,MATCH(IU38&amp;"_"&amp;IV38,Matchups!$E$4:$E$279,0),2)</f>
        <v>Player11</v>
      </c>
      <c r="IZ38" s="114"/>
      <c r="JA38" s="164" t="e">
        <f>INDEX(Draft!$AZ$3:$AZ$170,MATCH(IX38&amp;IW38,Draft!$BA$3:$BA$170,0),1)</f>
        <v>#N/A</v>
      </c>
      <c r="JB38" s="156"/>
      <c r="JC38" s="156"/>
      <c r="JD38" s="157"/>
      <c r="JE38" s="158"/>
      <c r="JF38" s="156"/>
      <c r="JG38" s="156"/>
      <c r="JH38" s="165" t="e">
        <f>INDEX(Draft!$AZ$3:$AZ$170,MATCH(IY38&amp;IW38,Draft!$BA$3:$BA$170,0),1)</f>
        <v>#N/A</v>
      </c>
      <c r="JI38" s="114"/>
      <c r="JJ38" s="106">
        <f t="shared" si="227"/>
        <v>18</v>
      </c>
      <c r="JK38" s="106">
        <f t="shared" si="228"/>
        <v>3</v>
      </c>
      <c r="JL38" s="106">
        <v>7</v>
      </c>
      <c r="JM38" s="107" t="str">
        <f>INDEX(Matchups!$F$4:$G$279,MATCH(JJ38&amp;"_"&amp;JK38,Matchups!$E$4:$E$279,0),1)</f>
        <v>Player16</v>
      </c>
      <c r="JN38" s="107" t="str">
        <f>INDEX(Matchups!$F$4:$G$279,MATCH(JJ38&amp;"_"&amp;JK38,Matchups!$E$4:$E$279,0),2)</f>
        <v>Player17</v>
      </c>
      <c r="JO38" s="114"/>
      <c r="JP38" s="164" t="e">
        <f>INDEX(Draft!$AZ$3:$AZ$170,MATCH(JM38&amp;JL38,Draft!$BA$3:$BA$170,0),1)</f>
        <v>#N/A</v>
      </c>
      <c r="JQ38" s="156"/>
      <c r="JR38" s="156"/>
      <c r="JS38" s="157"/>
      <c r="JT38" s="158"/>
      <c r="JU38" s="156"/>
      <c r="JV38" s="156"/>
      <c r="JW38" s="165" t="e">
        <f>INDEX(Draft!$AZ$3:$AZ$170,MATCH(JN38&amp;JL38,Draft!$BA$3:$BA$170,0),1)</f>
        <v>#N/A</v>
      </c>
      <c r="JX38" s="114"/>
      <c r="JY38" s="106">
        <f t="shared" si="229"/>
        <v>19</v>
      </c>
      <c r="JZ38" s="106">
        <f t="shared" si="230"/>
        <v>3</v>
      </c>
      <c r="KA38" s="106">
        <v>7</v>
      </c>
      <c r="KB38" s="107" t="str">
        <f>INDEX(Matchups!$F$4:$G$279,MATCH(JY38&amp;"_"&amp;JZ38,Matchups!$E$4:$E$279,0),1)</f>
        <v>Player1</v>
      </c>
      <c r="KC38" s="107" t="str">
        <f>INDEX(Matchups!$F$4:$G$279,MATCH(JY38&amp;"_"&amp;JZ38,Matchups!$E$4:$E$279,0),2)</f>
        <v>Player5</v>
      </c>
      <c r="KD38" s="114"/>
      <c r="KE38" s="164" t="e">
        <f>INDEX(Draft!$AZ$3:$AZ$170,MATCH(KB38&amp;KA38,Draft!$BA$3:$BA$170,0),1)</f>
        <v>#N/A</v>
      </c>
      <c r="KF38" s="156"/>
      <c r="KG38" s="156"/>
      <c r="KH38" s="157"/>
      <c r="KI38" s="158"/>
      <c r="KJ38" s="156"/>
      <c r="KK38" s="156"/>
      <c r="KL38" s="165" t="e">
        <f>INDEX(Draft!$AZ$3:$AZ$170,MATCH(KC38&amp;KA38,Draft!$BA$3:$BA$170,0),1)</f>
        <v>#N/A</v>
      </c>
      <c r="KM38" s="114"/>
      <c r="KN38" s="106">
        <f t="shared" si="231"/>
        <v>20</v>
      </c>
      <c r="KO38" s="106">
        <f t="shared" si="232"/>
        <v>3</v>
      </c>
      <c r="KP38" s="106">
        <v>7</v>
      </c>
      <c r="KQ38" s="107" t="str">
        <f>INDEX(Matchups!$F$4:$G$279,MATCH(KN38&amp;"_"&amp;KO38,Matchups!$E$4:$E$279,0),1)</f>
        <v>Player15</v>
      </c>
      <c r="KR38" s="107" t="str">
        <f>INDEX(Matchups!$F$4:$G$279,MATCH(KN38&amp;"_"&amp;KO38,Matchups!$E$4:$E$279,0),2)</f>
        <v>Player21</v>
      </c>
      <c r="KS38" s="114"/>
      <c r="KT38" s="164" t="e">
        <f>INDEX(Draft!$AZ$3:$AZ$170,MATCH(KQ38&amp;KP38,Draft!$BA$3:$BA$170,0),1)</f>
        <v>#N/A</v>
      </c>
      <c r="KU38" s="156"/>
      <c r="KV38" s="156"/>
      <c r="KW38" s="157"/>
      <c r="KX38" s="158"/>
      <c r="KY38" s="156"/>
      <c r="KZ38" s="156"/>
      <c r="LA38" s="165" t="e">
        <f>INDEX(Draft!$AZ$3:$AZ$170,MATCH(KR38&amp;KP38,Draft!$BA$3:$BA$170,0),1)</f>
        <v>#N/A</v>
      </c>
      <c r="LB38" s="114"/>
      <c r="LC38" s="106">
        <f t="shared" si="233"/>
        <v>21</v>
      </c>
      <c r="LD38" s="106">
        <f t="shared" si="234"/>
        <v>3</v>
      </c>
      <c r="LE38" s="106">
        <v>7</v>
      </c>
      <c r="LF38" s="107" t="str">
        <f>INDEX(Matchups!$F$4:$G$279,MATCH(LC38&amp;"_"&amp;LD38,Matchups!$E$4:$E$279,0),1)</f>
        <v>Player15</v>
      </c>
      <c r="LG38" s="107" t="str">
        <f>INDEX(Matchups!$F$4:$G$279,MATCH(LC38&amp;"_"&amp;LD38,Matchups!$E$4:$E$279,0),2)</f>
        <v>Player2</v>
      </c>
      <c r="LH38" s="114"/>
      <c r="LI38" s="164" t="e">
        <f>INDEX(Draft!$AZ$3:$AZ$170,MATCH(LF38&amp;LE38,Draft!$BA$3:$BA$170,0),1)</f>
        <v>#N/A</v>
      </c>
      <c r="LJ38" s="156"/>
      <c r="LK38" s="156"/>
      <c r="LL38" s="157"/>
      <c r="LM38" s="158"/>
      <c r="LN38" s="156"/>
      <c r="LO38" s="156"/>
      <c r="LP38" s="165" t="e">
        <f>INDEX(Draft!$AZ$3:$AZ$170,MATCH(LG38&amp;LE38,Draft!$BA$3:$BA$170,0),1)</f>
        <v>#N/A</v>
      </c>
      <c r="LQ38" s="114"/>
      <c r="LR38" s="106">
        <f t="shared" si="235"/>
        <v>22</v>
      </c>
      <c r="LS38" s="106">
        <f t="shared" si="236"/>
        <v>3</v>
      </c>
      <c r="LT38" s="106">
        <v>7</v>
      </c>
      <c r="LU38" s="107" t="str">
        <f>INDEX(Matchups!$F$4:$G$279,MATCH(LR38&amp;"_"&amp;LS38,Matchups!$E$4:$E$279,0),1)</f>
        <v>Player8</v>
      </c>
      <c r="LV38" s="107" t="str">
        <f>INDEX(Matchups!$F$4:$G$279,MATCH(LR38&amp;"_"&amp;LS38,Matchups!$E$4:$E$279,0),2)</f>
        <v>Player23</v>
      </c>
      <c r="LW38" s="114"/>
      <c r="LX38" s="164" t="e">
        <f>INDEX(Draft!$AZ$3:$AZ$170,MATCH(LU38&amp;LT38,Draft!$BA$3:$BA$170,0),1)</f>
        <v>#N/A</v>
      </c>
      <c r="LY38" s="156"/>
      <c r="LZ38" s="156"/>
      <c r="MA38" s="157"/>
      <c r="MB38" s="158"/>
      <c r="MC38" s="156"/>
      <c r="MD38" s="156"/>
      <c r="ME38" s="165" t="e">
        <f>INDEX(Draft!$AZ$3:$AZ$170,MATCH(LV38&amp;LT38,Draft!$BA$3:$BA$170,0),1)</f>
        <v>#N/A</v>
      </c>
      <c r="MF38" s="114"/>
      <c r="MG38" s="106">
        <f t="shared" si="237"/>
        <v>23</v>
      </c>
      <c r="MH38" s="106">
        <f t="shared" si="238"/>
        <v>3</v>
      </c>
      <c r="MI38" s="106">
        <v>7</v>
      </c>
      <c r="MJ38" s="107" t="str">
        <f>INDEX(Matchups!$F$4:$G$279,MATCH(MG38&amp;"_"&amp;MH38,Matchups!$E$4:$E$279,0),1)</f>
        <v>Player21</v>
      </c>
      <c r="MK38" s="107" t="str">
        <f>INDEX(Matchups!$F$4:$G$279,MATCH(MG38&amp;"_"&amp;MH38,Matchups!$E$4:$E$279,0),2)</f>
        <v>Player24</v>
      </c>
      <c r="ML38" s="114"/>
      <c r="MM38" s="164" t="e">
        <f>INDEX(Draft!$AZ$3:$AZ$170,MATCH(MJ38&amp;MI38,Draft!$BA$3:$BA$170,0),1)</f>
        <v>#N/A</v>
      </c>
      <c r="MN38" s="156"/>
      <c r="MO38" s="156"/>
      <c r="MP38" s="157"/>
      <c r="MQ38" s="158"/>
      <c r="MR38" s="156"/>
      <c r="MS38" s="156"/>
      <c r="MT38" s="165" t="e">
        <f>INDEX(Draft!$AZ$3:$AZ$170,MATCH(MK38&amp;MI38,Draft!$BA$3:$BA$170,0),1)</f>
        <v>#N/A</v>
      </c>
    </row>
    <row r="39" spans="2:358" s="105" customFormat="1" ht="18" thickBot="1">
      <c r="B39" s="187">
        <f t="shared" si="74"/>
        <v>44578</v>
      </c>
      <c r="C39" s="188">
        <f t="shared" si="75"/>
        <v>3</v>
      </c>
      <c r="D39" s="188">
        <f t="shared" si="76"/>
        <v>12</v>
      </c>
      <c r="E39" s="188" t="str">
        <f t="shared" si="0"/>
        <v>3_12</v>
      </c>
      <c r="F39" s="189" t="str">
        <f t="shared" si="1"/>
        <v>Player16</v>
      </c>
      <c r="G39" s="189" t="str">
        <f t="shared" si="2"/>
        <v>Player5</v>
      </c>
      <c r="H39" s="173"/>
      <c r="I39" s="174" t="str">
        <f>J39&amp;"_"&amp;COUNTIF(J$4:J39,J39)</f>
        <v>3_10</v>
      </c>
      <c r="J39" s="185">
        <v>3</v>
      </c>
      <c r="K39" s="185" t="s">
        <v>2663</v>
      </c>
      <c r="L39" s="186" t="s">
        <v>1027</v>
      </c>
      <c r="M39" s="185" t="s">
        <v>2660</v>
      </c>
      <c r="N39" s="114"/>
      <c r="O39" s="106">
        <f t="shared" ref="O39" si="285">O38</f>
        <v>1</v>
      </c>
      <c r="P39" s="106">
        <f>P26+1</f>
        <v>3</v>
      </c>
      <c r="Q39" s="106"/>
      <c r="R39" s="107" t="str">
        <f>INDEX(Matchups!$F$4:$G$279,MATCH(O39&amp;"_"&amp;P39,Matchups!$E$4:$E$279,0),1)</f>
        <v>Player17</v>
      </c>
      <c r="S39" s="107" t="str">
        <f>INDEX(Matchups!$F$4:$G$279,MATCH(O39&amp;"_"&amp;P39,Matchups!$E$4:$E$279,0),2)</f>
        <v>Player14</v>
      </c>
      <c r="U39" s="166" t="s">
        <v>1863</v>
      </c>
      <c r="V39" s="167"/>
      <c r="W39" s="167"/>
      <c r="X39" s="168">
        <f>SUM(X32:X38)</f>
        <v>24.877189025484448</v>
      </c>
      <c r="Y39" s="168">
        <f>SUM(Y32:Y38)</f>
        <v>-15.171355223081651</v>
      </c>
      <c r="Z39" s="167"/>
      <c r="AA39" s="167"/>
      <c r="AB39" s="169" t="s">
        <v>1863</v>
      </c>
      <c r="AD39" s="106">
        <f t="shared" ref="AD39" si="286">AD38</f>
        <v>2</v>
      </c>
      <c r="AE39" s="106">
        <f>AE26+1</f>
        <v>3</v>
      </c>
      <c r="AF39" s="106"/>
      <c r="AG39" s="107" t="str">
        <f>INDEX(Matchups!$F$4:$G$279,MATCH(AD39&amp;"_"&amp;AE39,Matchups!$E$4:$E$279,0),1)</f>
        <v>Player11</v>
      </c>
      <c r="AH39" s="107" t="str">
        <f>INDEX(Matchups!$F$4:$G$279,MATCH(AD39&amp;"_"&amp;AE39,Matchups!$E$4:$E$279,0),2)</f>
        <v>Player13</v>
      </c>
      <c r="AJ39" s="166" t="s">
        <v>1863</v>
      </c>
      <c r="AK39" s="167"/>
      <c r="AL39" s="167"/>
      <c r="AM39" s="168">
        <f>SUM(AM32:AM38)</f>
        <v>-54.156310473761444</v>
      </c>
      <c r="AN39" s="168">
        <f>SUM(AN32:AN38)</f>
        <v>-23.55430825781476</v>
      </c>
      <c r="AO39" s="167"/>
      <c r="AP39" s="167"/>
      <c r="AQ39" s="169" t="s">
        <v>1863</v>
      </c>
      <c r="AS39" s="106">
        <f t="shared" ref="AS39" si="287">AS38</f>
        <v>3</v>
      </c>
      <c r="AT39" s="106">
        <f>AT26+1</f>
        <v>3</v>
      </c>
      <c r="AU39" s="106"/>
      <c r="AV39" s="107" t="str">
        <f>INDEX(Matchups!$F$4:$G$279,MATCH(AS39&amp;"_"&amp;AT39,Matchups!$E$4:$E$279,0),1)</f>
        <v>Player9</v>
      </c>
      <c r="AW39" s="107" t="str">
        <f>INDEX(Matchups!$F$4:$G$279,MATCH(AS39&amp;"_"&amp;AT39,Matchups!$E$4:$E$279,0),2)</f>
        <v>Player6</v>
      </c>
      <c r="AY39" s="166" t="s">
        <v>1863</v>
      </c>
      <c r="AZ39" s="167"/>
      <c r="BA39" s="167"/>
      <c r="BB39" s="168">
        <f>SUM(BB32:BB38)</f>
        <v>-14.521766699128468</v>
      </c>
      <c r="BC39" s="168">
        <f>SUM(BC32:BC38)</f>
        <v>6.7762811681460917</v>
      </c>
      <c r="BD39" s="167"/>
      <c r="BE39" s="167"/>
      <c r="BF39" s="169" t="s">
        <v>1863</v>
      </c>
      <c r="BH39" s="106">
        <f t="shared" ref="BH39" si="288">BH38</f>
        <v>4</v>
      </c>
      <c r="BI39" s="106">
        <f>BI26+1</f>
        <v>3</v>
      </c>
      <c r="BJ39" s="106"/>
      <c r="BK39" s="107" t="str">
        <f>INDEX(Matchups!$F$4:$G$279,MATCH(BH39&amp;"_"&amp;BI39,Matchups!$E$4:$E$279,0),1)</f>
        <v>Player2</v>
      </c>
      <c r="BL39" s="107" t="str">
        <f>INDEX(Matchups!$F$4:$G$279,MATCH(BH39&amp;"_"&amp;BI39,Matchups!$E$4:$E$279,0),2)</f>
        <v>Player3</v>
      </c>
      <c r="BN39" s="166" t="s">
        <v>1863</v>
      </c>
      <c r="BO39" s="167"/>
      <c r="BP39" s="167"/>
      <c r="BQ39" s="168" t="e">
        <f>SUM(BQ32:BQ38)</f>
        <v>#N/A</v>
      </c>
      <c r="BR39" s="168" t="e">
        <f>SUM(BR32:BR38)</f>
        <v>#N/A</v>
      </c>
      <c r="BS39" s="167"/>
      <c r="BT39" s="167"/>
      <c r="BU39" s="169" t="s">
        <v>1863</v>
      </c>
      <c r="BV39" s="114"/>
      <c r="BW39" s="106">
        <f t="shared" ref="BW39" si="289">BW38</f>
        <v>5</v>
      </c>
      <c r="BX39" s="106">
        <f>BX26+1</f>
        <v>3</v>
      </c>
      <c r="BY39" s="106"/>
      <c r="BZ39" s="107" t="str">
        <f>INDEX(Matchups!$F$4:$G$279,MATCH(BW39&amp;"_"&amp;BX39,Matchups!$E$4:$E$279,0),1)</f>
        <v>Player13</v>
      </c>
      <c r="CA39" s="107" t="str">
        <f>INDEX(Matchups!$F$4:$G$279,MATCH(BW39&amp;"_"&amp;BX39,Matchups!$E$4:$E$279,0),2)</f>
        <v>Player7</v>
      </c>
      <c r="CB39" s="114"/>
      <c r="CC39" s="166" t="s">
        <v>1863</v>
      </c>
      <c r="CD39" s="167"/>
      <c r="CE39" s="167"/>
      <c r="CF39" s="168" t="e">
        <f>SUM(CF32:CF38)</f>
        <v>#N/A</v>
      </c>
      <c r="CG39" s="168" t="e">
        <f>SUM(CG32:CG38)</f>
        <v>#N/A</v>
      </c>
      <c r="CH39" s="167"/>
      <c r="CI39" s="167"/>
      <c r="CJ39" s="169" t="s">
        <v>1863</v>
      </c>
      <c r="CK39" s="114"/>
      <c r="CL39" s="106">
        <f t="shared" ref="CL39" si="290">CL38</f>
        <v>6</v>
      </c>
      <c r="CM39" s="106">
        <f>CM26+1</f>
        <v>3</v>
      </c>
      <c r="CN39" s="106"/>
      <c r="CO39" s="107" t="str">
        <f>INDEX(Matchups!$F$4:$G$279,MATCH(CL39&amp;"_"&amp;CM39,Matchups!$E$4:$E$279,0),1)</f>
        <v>Player5</v>
      </c>
      <c r="CP39" s="107" t="str">
        <f>INDEX(Matchups!$F$4:$G$279,MATCH(CL39&amp;"_"&amp;CM39,Matchups!$E$4:$E$279,0),2)</f>
        <v>Player18</v>
      </c>
      <c r="CQ39" s="114"/>
      <c r="CR39" s="166" t="s">
        <v>1863</v>
      </c>
      <c r="CS39" s="167"/>
      <c r="CT39" s="167"/>
      <c r="CU39" s="168" t="e">
        <f>SUM(CU32:CU38)</f>
        <v>#N/A</v>
      </c>
      <c r="CV39" s="168" t="e">
        <f>SUM(CV32:CV38)</f>
        <v>#N/A</v>
      </c>
      <c r="CW39" s="167"/>
      <c r="CX39" s="167"/>
      <c r="CY39" s="169" t="s">
        <v>1863</v>
      </c>
      <c r="DA39" s="106">
        <f t="shared" ref="DA39" si="291">DA38</f>
        <v>7</v>
      </c>
      <c r="DB39" s="106">
        <f>DB26+1</f>
        <v>3</v>
      </c>
      <c r="DC39" s="106"/>
      <c r="DD39" s="107" t="str">
        <f>INDEX(Matchups!$F$4:$G$279,MATCH(DA39&amp;"_"&amp;DB39,Matchups!$E$4:$E$279,0),1)</f>
        <v>Player12</v>
      </c>
      <c r="DE39" s="107" t="str">
        <f>INDEX(Matchups!$F$4:$G$279,MATCH(DA39&amp;"_"&amp;DB39,Matchups!$E$4:$E$279,0),2)</f>
        <v>Player16</v>
      </c>
      <c r="DG39" s="166" t="s">
        <v>1863</v>
      </c>
      <c r="DH39" s="167"/>
      <c r="DI39" s="167"/>
      <c r="DJ39" s="168" t="e">
        <f>SUM(DJ32:DJ38)</f>
        <v>#N/A</v>
      </c>
      <c r="DK39" s="168" t="e">
        <f>SUM(DK32:DK38)</f>
        <v>#N/A</v>
      </c>
      <c r="DL39" s="167"/>
      <c r="DM39" s="167"/>
      <c r="DN39" s="169" t="s">
        <v>1863</v>
      </c>
      <c r="DO39" s="114"/>
      <c r="DP39" s="106">
        <f t="shared" ref="DP39" si="292">DP38</f>
        <v>8</v>
      </c>
      <c r="DQ39" s="106">
        <f>DQ26+1</f>
        <v>3</v>
      </c>
      <c r="DR39" s="106"/>
      <c r="DS39" s="107" t="str">
        <f>INDEX(Matchups!$F$4:$G$279,MATCH(DP39&amp;"_"&amp;DQ39,Matchups!$E$4:$E$279,0),1)</f>
        <v>Player20</v>
      </c>
      <c r="DT39" s="107" t="str">
        <f>INDEX(Matchups!$F$4:$G$279,MATCH(DP39&amp;"_"&amp;DQ39,Matchups!$E$4:$E$279,0),2)</f>
        <v>Player12</v>
      </c>
      <c r="DU39" s="114"/>
      <c r="DV39" s="166" t="s">
        <v>1863</v>
      </c>
      <c r="DW39" s="167"/>
      <c r="DX39" s="167"/>
      <c r="DY39" s="168" t="e">
        <f>SUM(DY32:DY38)</f>
        <v>#N/A</v>
      </c>
      <c r="DZ39" s="168" t="e">
        <f>SUM(DZ32:DZ38)</f>
        <v>#N/A</v>
      </c>
      <c r="EA39" s="167"/>
      <c r="EB39" s="167"/>
      <c r="EC39" s="169" t="s">
        <v>1863</v>
      </c>
      <c r="ED39" s="114"/>
      <c r="EE39" s="106">
        <f t="shared" ref="EE39" si="293">EE38</f>
        <v>9</v>
      </c>
      <c r="EF39" s="106">
        <f>EF26+1</f>
        <v>3</v>
      </c>
      <c r="EG39" s="106"/>
      <c r="EH39" s="107" t="str">
        <f>INDEX(Matchups!$F$4:$G$279,MATCH(EE39&amp;"_"&amp;EF39,Matchups!$E$4:$E$279,0),1)</f>
        <v>Player18</v>
      </c>
      <c r="EI39" s="107" t="str">
        <f>INDEX(Matchups!$F$4:$G$279,MATCH(EE39&amp;"_"&amp;EF39,Matchups!$E$4:$E$279,0),2)</f>
        <v>Player19</v>
      </c>
      <c r="EJ39" s="114"/>
      <c r="EK39" s="166" t="s">
        <v>1863</v>
      </c>
      <c r="EL39" s="167"/>
      <c r="EM39" s="167"/>
      <c r="EN39" s="168" t="e">
        <f>SUM(EN32:EN38)</f>
        <v>#N/A</v>
      </c>
      <c r="EO39" s="168" t="e">
        <f>SUM(EO32:EO38)</f>
        <v>#N/A</v>
      </c>
      <c r="EP39" s="167"/>
      <c r="EQ39" s="167"/>
      <c r="ER39" s="169" t="s">
        <v>1863</v>
      </c>
      <c r="ET39" s="106">
        <f t="shared" ref="ET39" si="294">ET38</f>
        <v>10</v>
      </c>
      <c r="EU39" s="106">
        <f>EU26+1</f>
        <v>3</v>
      </c>
      <c r="EV39" s="106"/>
      <c r="EW39" s="107" t="str">
        <f>INDEX(Matchups!$F$4:$G$279,MATCH(ET39&amp;"_"&amp;EU39,Matchups!$E$4:$E$279,0),1)</f>
        <v>Player22</v>
      </c>
      <c r="EX39" s="107" t="str">
        <f>INDEX(Matchups!$F$4:$G$279,MATCH(ET39&amp;"_"&amp;EU39,Matchups!$E$4:$E$279,0),2)</f>
        <v>Player20</v>
      </c>
      <c r="EZ39" s="166" t="s">
        <v>1863</v>
      </c>
      <c r="FA39" s="167"/>
      <c r="FB39" s="167"/>
      <c r="FC39" s="168" t="e">
        <f>SUM(FC32:FC38)</f>
        <v>#N/A</v>
      </c>
      <c r="FD39" s="168" t="e">
        <f>SUM(FD32:FD38)</f>
        <v>#N/A</v>
      </c>
      <c r="FE39" s="167"/>
      <c r="FF39" s="167"/>
      <c r="FG39" s="169" t="s">
        <v>1863</v>
      </c>
      <c r="FH39" s="114"/>
      <c r="FI39" s="106">
        <f t="shared" ref="FI39" si="295">FI38</f>
        <v>11</v>
      </c>
      <c r="FJ39" s="106">
        <f>FJ26+1</f>
        <v>3</v>
      </c>
      <c r="FK39" s="106"/>
      <c r="FL39" s="107" t="str">
        <f>INDEX(Matchups!$F$4:$G$279,MATCH(FI39&amp;"_"&amp;FJ39,Matchups!$E$4:$E$279,0),1)</f>
        <v>Player23</v>
      </c>
      <c r="FM39" s="107" t="str">
        <f>INDEX(Matchups!$F$4:$G$279,MATCH(FI39&amp;"_"&amp;FJ39,Matchups!$E$4:$E$279,0),2)</f>
        <v>Player10</v>
      </c>
      <c r="FN39" s="114"/>
      <c r="FO39" s="166" t="s">
        <v>1863</v>
      </c>
      <c r="FP39" s="167"/>
      <c r="FQ39" s="167"/>
      <c r="FR39" s="168" t="e">
        <f>SUM(FR32:FR38)</f>
        <v>#N/A</v>
      </c>
      <c r="FS39" s="168" t="e">
        <f>SUM(FS32:FS38)</f>
        <v>#N/A</v>
      </c>
      <c r="FT39" s="167"/>
      <c r="FU39" s="167"/>
      <c r="FV39" s="169" t="s">
        <v>1863</v>
      </c>
      <c r="FW39" s="114"/>
      <c r="FX39" s="106">
        <f t="shared" ref="FX39" si="296">FX38</f>
        <v>12</v>
      </c>
      <c r="FY39" s="106">
        <f>FY26+1</f>
        <v>3</v>
      </c>
      <c r="FZ39" s="106"/>
      <c r="GA39" s="107" t="str">
        <f>INDEX(Matchups!$F$4:$G$279,MATCH(FX39&amp;"_"&amp;FY39,Matchups!$E$4:$E$279,0),1)</f>
        <v>Player24</v>
      </c>
      <c r="GB39" s="107" t="str">
        <f>INDEX(Matchups!$F$4:$G$279,MATCH(FX39&amp;"_"&amp;FY39,Matchups!$E$4:$E$279,0),2)</f>
        <v>Player1</v>
      </c>
      <c r="GC39" s="114"/>
      <c r="GD39" s="166" t="s">
        <v>1863</v>
      </c>
      <c r="GE39" s="167"/>
      <c r="GF39" s="167"/>
      <c r="GG39" s="168" t="e">
        <f>SUM(GG32:GG38)</f>
        <v>#N/A</v>
      </c>
      <c r="GH39" s="168" t="e">
        <f>SUM(GH32:GH38)</f>
        <v>#N/A</v>
      </c>
      <c r="GI39" s="167"/>
      <c r="GJ39" s="167"/>
      <c r="GK39" s="169" t="s">
        <v>1863</v>
      </c>
      <c r="GM39" s="106">
        <f t="shared" ref="GM39" si="297">GM38</f>
        <v>13</v>
      </c>
      <c r="GN39" s="106">
        <f>GN26+1</f>
        <v>3</v>
      </c>
      <c r="GO39" s="106"/>
      <c r="GP39" s="107" t="str">
        <f>INDEX(Matchups!$F$4:$G$279,MATCH(GM39&amp;"_"&amp;GN39,Matchups!$E$4:$E$279,0),1)</f>
        <v>Player10</v>
      </c>
      <c r="GQ39" s="107" t="str">
        <f>INDEX(Matchups!$F$4:$G$279,MATCH(GM39&amp;"_"&amp;GN39,Matchups!$E$4:$E$279,0),2)</f>
        <v>Player15</v>
      </c>
      <c r="GS39" s="166" t="s">
        <v>1863</v>
      </c>
      <c r="GT39" s="167"/>
      <c r="GU39" s="167"/>
      <c r="GV39" s="168" t="e">
        <f>SUM(GV32:GV38)</f>
        <v>#N/A</v>
      </c>
      <c r="GW39" s="168" t="e">
        <f>SUM(GW32:GW38)</f>
        <v>#N/A</v>
      </c>
      <c r="GX39" s="167"/>
      <c r="GY39" s="167"/>
      <c r="GZ39" s="169" t="s">
        <v>1863</v>
      </c>
      <c r="HA39" s="114"/>
      <c r="HB39" s="106">
        <f t="shared" ref="HB39" si="298">HB38</f>
        <v>14</v>
      </c>
      <c r="HC39" s="106">
        <f>HC26+1</f>
        <v>3</v>
      </c>
      <c r="HD39" s="106"/>
      <c r="HE39" s="107" t="str">
        <f>INDEX(Matchups!$F$4:$G$279,MATCH(HB39&amp;"_"&amp;HC39,Matchups!$E$4:$E$279,0),1)</f>
        <v>Player19</v>
      </c>
      <c r="HF39" s="107" t="str">
        <f>INDEX(Matchups!$F$4:$G$279,MATCH(HB39&amp;"_"&amp;HC39,Matchups!$E$4:$E$279,0),2)</f>
        <v>Player22</v>
      </c>
      <c r="HG39" s="114"/>
      <c r="HH39" s="166" t="s">
        <v>1863</v>
      </c>
      <c r="HI39" s="167"/>
      <c r="HJ39" s="167"/>
      <c r="HK39" s="168" t="e">
        <f>SUM(HK32:HK38)</f>
        <v>#N/A</v>
      </c>
      <c r="HL39" s="168" t="e">
        <f>SUM(HL32:HL38)</f>
        <v>#N/A</v>
      </c>
      <c r="HM39" s="167"/>
      <c r="HN39" s="167"/>
      <c r="HO39" s="169" t="s">
        <v>1863</v>
      </c>
      <c r="HP39" s="114"/>
      <c r="HQ39" s="106">
        <f t="shared" ref="HQ39" si="299">HQ38</f>
        <v>15</v>
      </c>
      <c r="HR39" s="106">
        <f>HR26+1</f>
        <v>3</v>
      </c>
      <c r="HS39" s="106"/>
      <c r="HT39" s="107" t="str">
        <f>INDEX(Matchups!$F$4:$G$279,MATCH(HQ39&amp;"_"&amp;HR39,Matchups!$E$4:$E$279,0),1)</f>
        <v>Player7</v>
      </c>
      <c r="HU39" s="107" t="str">
        <f>INDEX(Matchups!$F$4:$G$279,MATCH(HQ39&amp;"_"&amp;HR39,Matchups!$E$4:$E$279,0),2)</f>
        <v>Player2</v>
      </c>
      <c r="HV39" s="114"/>
      <c r="HW39" s="166" t="s">
        <v>1863</v>
      </c>
      <c r="HX39" s="167"/>
      <c r="HY39" s="167"/>
      <c r="HZ39" s="168" t="e">
        <f>SUM(HZ32:HZ38)</f>
        <v>#N/A</v>
      </c>
      <c r="IA39" s="168" t="e">
        <f>SUM(IA32:IA38)</f>
        <v>#N/A</v>
      </c>
      <c r="IB39" s="167"/>
      <c r="IC39" s="167"/>
      <c r="ID39" s="169" t="s">
        <v>1863</v>
      </c>
      <c r="IF39" s="106">
        <f t="shared" ref="IF39" si="300">IF38</f>
        <v>16</v>
      </c>
      <c r="IG39" s="106">
        <f>IG26+1</f>
        <v>3</v>
      </c>
      <c r="IH39" s="106"/>
      <c r="II39" s="107" t="str">
        <f>INDEX(Matchups!$F$4:$G$279,MATCH(IF39&amp;"_"&amp;IG39,Matchups!$E$4:$E$279,0),1)</f>
        <v>Player3</v>
      </c>
      <c r="IJ39" s="107" t="str">
        <f>INDEX(Matchups!$F$4:$G$279,MATCH(IF39&amp;"_"&amp;IG39,Matchups!$E$4:$E$279,0),2)</f>
        <v>Player9</v>
      </c>
      <c r="IL39" s="166" t="s">
        <v>1863</v>
      </c>
      <c r="IM39" s="167"/>
      <c r="IN39" s="167"/>
      <c r="IO39" s="168" t="e">
        <f>SUM(IO32:IO38)</f>
        <v>#N/A</v>
      </c>
      <c r="IP39" s="168" t="e">
        <f>SUM(IP32:IP38)</f>
        <v>#N/A</v>
      </c>
      <c r="IQ39" s="167"/>
      <c r="IR39" s="167"/>
      <c r="IS39" s="169" t="s">
        <v>1863</v>
      </c>
      <c r="IT39" s="114"/>
      <c r="IU39" s="106">
        <f t="shared" ref="IU39" si="301">IU38</f>
        <v>17</v>
      </c>
      <c r="IV39" s="106">
        <f>IV26+1</f>
        <v>3</v>
      </c>
      <c r="IW39" s="106"/>
      <c r="IX39" s="107" t="str">
        <f>INDEX(Matchups!$F$4:$G$279,MATCH(IU39&amp;"_"&amp;IV39,Matchups!$E$4:$E$279,0),1)</f>
        <v>Player14</v>
      </c>
      <c r="IY39" s="107" t="str">
        <f>INDEX(Matchups!$F$4:$G$279,MATCH(IU39&amp;"_"&amp;IV39,Matchups!$E$4:$E$279,0),2)</f>
        <v>Player11</v>
      </c>
      <c r="IZ39" s="114"/>
      <c r="JA39" s="166" t="s">
        <v>1863</v>
      </c>
      <c r="JB39" s="167"/>
      <c r="JC39" s="167"/>
      <c r="JD39" s="168" t="e">
        <f>SUM(JD32:JD38)</f>
        <v>#N/A</v>
      </c>
      <c r="JE39" s="168" t="e">
        <f>SUM(JE32:JE38)</f>
        <v>#N/A</v>
      </c>
      <c r="JF39" s="167"/>
      <c r="JG39" s="167"/>
      <c r="JH39" s="169" t="s">
        <v>1863</v>
      </c>
      <c r="JI39" s="114"/>
      <c r="JJ39" s="106">
        <f t="shared" ref="JJ39" si="302">JJ38</f>
        <v>18</v>
      </c>
      <c r="JK39" s="106">
        <f>JK26+1</f>
        <v>3</v>
      </c>
      <c r="JL39" s="106"/>
      <c r="JM39" s="107" t="str">
        <f>INDEX(Matchups!$F$4:$G$279,MATCH(JJ39&amp;"_"&amp;JK39,Matchups!$E$4:$E$279,0),1)</f>
        <v>Player16</v>
      </c>
      <c r="JN39" s="107" t="str">
        <f>INDEX(Matchups!$F$4:$G$279,MATCH(JJ39&amp;"_"&amp;JK39,Matchups!$E$4:$E$279,0),2)</f>
        <v>Player17</v>
      </c>
      <c r="JO39" s="114"/>
      <c r="JP39" s="166" t="s">
        <v>1863</v>
      </c>
      <c r="JQ39" s="167"/>
      <c r="JR39" s="167"/>
      <c r="JS39" s="168" t="e">
        <f>SUM(JS32:JS38)</f>
        <v>#N/A</v>
      </c>
      <c r="JT39" s="168" t="e">
        <f>SUM(JT32:JT38)</f>
        <v>#N/A</v>
      </c>
      <c r="JU39" s="167"/>
      <c r="JV39" s="167"/>
      <c r="JW39" s="169" t="s">
        <v>1863</v>
      </c>
      <c r="JX39" s="114"/>
      <c r="JY39" s="106">
        <f t="shared" ref="JY39" si="303">JY38</f>
        <v>19</v>
      </c>
      <c r="JZ39" s="106">
        <f>JZ26+1</f>
        <v>3</v>
      </c>
      <c r="KA39" s="106"/>
      <c r="KB39" s="107" t="str">
        <f>INDEX(Matchups!$F$4:$G$279,MATCH(JY39&amp;"_"&amp;JZ39,Matchups!$E$4:$E$279,0),1)</f>
        <v>Player1</v>
      </c>
      <c r="KC39" s="107" t="str">
        <f>INDEX(Matchups!$F$4:$G$279,MATCH(JY39&amp;"_"&amp;JZ39,Matchups!$E$4:$E$279,0),2)</f>
        <v>Player5</v>
      </c>
      <c r="KD39" s="114"/>
      <c r="KE39" s="166" t="s">
        <v>1863</v>
      </c>
      <c r="KF39" s="167"/>
      <c r="KG39" s="167"/>
      <c r="KH39" s="168" t="e">
        <f>SUM(KH32:KH38)</f>
        <v>#N/A</v>
      </c>
      <c r="KI39" s="168" t="e">
        <f>SUM(KI32:KI38)</f>
        <v>#N/A</v>
      </c>
      <c r="KJ39" s="167"/>
      <c r="KK39" s="167"/>
      <c r="KL39" s="169" t="s">
        <v>1863</v>
      </c>
      <c r="KM39" s="114"/>
      <c r="KN39" s="106">
        <f t="shared" ref="KN39" si="304">KN38</f>
        <v>20</v>
      </c>
      <c r="KO39" s="106">
        <f>KO26+1</f>
        <v>3</v>
      </c>
      <c r="KP39" s="106"/>
      <c r="KQ39" s="107" t="str">
        <f>INDEX(Matchups!$F$4:$G$279,MATCH(KN39&amp;"_"&amp;KO39,Matchups!$E$4:$E$279,0),1)</f>
        <v>Player15</v>
      </c>
      <c r="KR39" s="107" t="str">
        <f>INDEX(Matchups!$F$4:$G$279,MATCH(KN39&amp;"_"&amp;KO39,Matchups!$E$4:$E$279,0),2)</f>
        <v>Player21</v>
      </c>
      <c r="KS39" s="114"/>
      <c r="KT39" s="166" t="s">
        <v>1863</v>
      </c>
      <c r="KU39" s="167"/>
      <c r="KV39" s="167"/>
      <c r="KW39" s="168" t="e">
        <f>SUM(KW32:KW38)</f>
        <v>#N/A</v>
      </c>
      <c r="KX39" s="168" t="e">
        <f>SUM(KX32:KX38)</f>
        <v>#N/A</v>
      </c>
      <c r="KY39" s="167"/>
      <c r="KZ39" s="167"/>
      <c r="LA39" s="169" t="s">
        <v>1863</v>
      </c>
      <c r="LB39" s="114"/>
      <c r="LC39" s="106">
        <f t="shared" ref="LC39" si="305">LC38</f>
        <v>21</v>
      </c>
      <c r="LD39" s="106">
        <f>LD26+1</f>
        <v>3</v>
      </c>
      <c r="LE39" s="106"/>
      <c r="LF39" s="107" t="str">
        <f>INDEX(Matchups!$F$4:$G$279,MATCH(LC39&amp;"_"&amp;LD39,Matchups!$E$4:$E$279,0),1)</f>
        <v>Player15</v>
      </c>
      <c r="LG39" s="107" t="str">
        <f>INDEX(Matchups!$F$4:$G$279,MATCH(LC39&amp;"_"&amp;LD39,Matchups!$E$4:$E$279,0),2)</f>
        <v>Player2</v>
      </c>
      <c r="LH39" s="114"/>
      <c r="LI39" s="166" t="s">
        <v>1863</v>
      </c>
      <c r="LJ39" s="167"/>
      <c r="LK39" s="167"/>
      <c r="LL39" s="168" t="e">
        <f>SUM(LL32:LL38)</f>
        <v>#N/A</v>
      </c>
      <c r="LM39" s="168" t="e">
        <f>SUM(LM32:LM38)</f>
        <v>#N/A</v>
      </c>
      <c r="LN39" s="167"/>
      <c r="LO39" s="167"/>
      <c r="LP39" s="169" t="s">
        <v>1863</v>
      </c>
      <c r="LQ39" s="114"/>
      <c r="LR39" s="106">
        <f t="shared" ref="LR39" si="306">LR38</f>
        <v>22</v>
      </c>
      <c r="LS39" s="106">
        <f>LS26+1</f>
        <v>3</v>
      </c>
      <c r="LT39" s="106"/>
      <c r="LU39" s="107" t="str">
        <f>INDEX(Matchups!$F$4:$G$279,MATCH(LR39&amp;"_"&amp;LS39,Matchups!$E$4:$E$279,0),1)</f>
        <v>Player8</v>
      </c>
      <c r="LV39" s="107" t="str">
        <f>INDEX(Matchups!$F$4:$G$279,MATCH(LR39&amp;"_"&amp;LS39,Matchups!$E$4:$E$279,0),2)</f>
        <v>Player23</v>
      </c>
      <c r="LW39" s="114"/>
      <c r="LX39" s="166" t="s">
        <v>1863</v>
      </c>
      <c r="LY39" s="167"/>
      <c r="LZ39" s="167"/>
      <c r="MA39" s="168" t="e">
        <f>SUM(MA32:MA38)</f>
        <v>#N/A</v>
      </c>
      <c r="MB39" s="168" t="e">
        <f>SUM(MB32:MB38)</f>
        <v>#N/A</v>
      </c>
      <c r="MC39" s="167"/>
      <c r="MD39" s="167"/>
      <c r="ME39" s="169" t="s">
        <v>1863</v>
      </c>
      <c r="MF39" s="114"/>
      <c r="MG39" s="106">
        <f t="shared" ref="MG39" si="307">MG38</f>
        <v>23</v>
      </c>
      <c r="MH39" s="106">
        <f>MH26+1</f>
        <v>3</v>
      </c>
      <c r="MI39" s="106"/>
      <c r="MJ39" s="107" t="str">
        <f>INDEX(Matchups!$F$4:$G$279,MATCH(MG39&amp;"_"&amp;MH39,Matchups!$E$4:$E$279,0),1)</f>
        <v>Player21</v>
      </c>
      <c r="MK39" s="107" t="str">
        <f>INDEX(Matchups!$F$4:$G$279,MATCH(MG39&amp;"_"&amp;MH39,Matchups!$E$4:$E$279,0),2)</f>
        <v>Player24</v>
      </c>
      <c r="ML39" s="114"/>
      <c r="MM39" s="166" t="s">
        <v>1863</v>
      </c>
      <c r="MN39" s="167"/>
      <c r="MO39" s="167"/>
      <c r="MP39" s="168" t="e">
        <f>SUM(MP32:MP38)</f>
        <v>#N/A</v>
      </c>
      <c r="MQ39" s="168" t="e">
        <f>SUM(MQ32:MQ38)</f>
        <v>#N/A</v>
      </c>
      <c r="MR39" s="167"/>
      <c r="MS39" s="167"/>
      <c r="MT39" s="169" t="s">
        <v>1863</v>
      </c>
    </row>
    <row r="40" spans="2:358" s="105" customFormat="1" ht="17">
      <c r="B40" s="184">
        <f t="shared" si="74"/>
        <v>44585</v>
      </c>
      <c r="C40" s="183">
        <f t="shared" si="75"/>
        <v>4</v>
      </c>
      <c r="D40" s="183">
        <f t="shared" si="76"/>
        <v>1</v>
      </c>
      <c r="E40" s="183" t="str">
        <f t="shared" si="0"/>
        <v>4_1</v>
      </c>
      <c r="F40" s="174" t="str">
        <f t="shared" si="1"/>
        <v>Player4</v>
      </c>
      <c r="G40" s="174" t="str">
        <f t="shared" si="2"/>
        <v>Player18</v>
      </c>
      <c r="H40" s="173"/>
      <c r="I40" s="174" t="str">
        <f>J40&amp;"_"&amp;COUNTIF(J$4:J40,J40)</f>
        <v>3_11</v>
      </c>
      <c r="J40" s="185">
        <v>3</v>
      </c>
      <c r="K40" s="185" t="s">
        <v>1880</v>
      </c>
      <c r="L40" s="186" t="s">
        <v>1027</v>
      </c>
      <c r="M40" s="185" t="s">
        <v>2676</v>
      </c>
      <c r="N40" s="114"/>
      <c r="O40" s="67"/>
      <c r="P40" s="67"/>
      <c r="Q40" s="67"/>
      <c r="R40" s="67"/>
      <c r="S40" s="67"/>
      <c r="U40" s="57"/>
      <c r="V40" s="114"/>
      <c r="W40" s="114"/>
      <c r="X40" s="21" t="s">
        <v>1839</v>
      </c>
      <c r="Y40" s="21" t="str">
        <f>IF(X39&gt;Y39,U30,AB30)</f>
        <v>Player17</v>
      </c>
      <c r="Z40" s="114"/>
      <c r="AA40" s="114"/>
      <c r="AB40" s="151"/>
      <c r="AD40" s="67"/>
      <c r="AE40" s="67"/>
      <c r="AF40" s="67"/>
      <c r="AG40" s="67"/>
      <c r="AH40" s="67"/>
      <c r="AJ40" s="57"/>
      <c r="AK40" s="114"/>
      <c r="AL40" s="114"/>
      <c r="AM40" s="21" t="s">
        <v>1839</v>
      </c>
      <c r="AN40" s="21" t="str">
        <f>IF(AM39&gt;AN39,AJ30,AQ30)</f>
        <v>Player13</v>
      </c>
      <c r="AO40" s="114"/>
      <c r="AP40" s="114"/>
      <c r="AQ40" s="151"/>
      <c r="AS40" s="67"/>
      <c r="AT40" s="67"/>
      <c r="AU40" s="67"/>
      <c r="AV40" s="67"/>
      <c r="AW40" s="67"/>
      <c r="AY40" s="57"/>
      <c r="AZ40" s="114"/>
      <c r="BA40" s="114"/>
      <c r="BB40" s="21" t="s">
        <v>1839</v>
      </c>
      <c r="BC40" s="21" t="str">
        <f>IF(BB39&gt;BC39,AY30,BF30)</f>
        <v>Player6</v>
      </c>
      <c r="BD40" s="114"/>
      <c r="BE40" s="114"/>
      <c r="BF40" s="151"/>
      <c r="BH40" s="67"/>
      <c r="BI40" s="67"/>
      <c r="BJ40" s="67"/>
      <c r="BK40" s="67"/>
      <c r="BL40" s="67"/>
      <c r="BN40" s="57"/>
      <c r="BO40" s="114"/>
      <c r="BP40" s="114"/>
      <c r="BQ40" s="21" t="s">
        <v>1839</v>
      </c>
      <c r="BR40" s="21" t="e">
        <f>IF(BQ39&gt;BR39,BN30,BU30)</f>
        <v>#N/A</v>
      </c>
      <c r="BS40" s="114"/>
      <c r="BT40" s="114"/>
      <c r="BU40" s="151"/>
      <c r="BV40" s="114"/>
      <c r="BW40" s="67"/>
      <c r="BX40" s="67"/>
      <c r="BY40" s="67"/>
      <c r="BZ40" s="67"/>
      <c r="CA40" s="67"/>
      <c r="CB40" s="114"/>
      <c r="CC40" s="57"/>
      <c r="CD40" s="114"/>
      <c r="CE40" s="114"/>
      <c r="CF40" s="21" t="s">
        <v>1839</v>
      </c>
      <c r="CG40" s="21" t="e">
        <f>IF(CF39&gt;CG39,CC30,CJ30)</f>
        <v>#N/A</v>
      </c>
      <c r="CH40" s="114"/>
      <c r="CI40" s="114"/>
      <c r="CJ40" s="151"/>
      <c r="CK40" s="114"/>
      <c r="CL40" s="67"/>
      <c r="CM40" s="67"/>
      <c r="CN40" s="67"/>
      <c r="CO40" s="67"/>
      <c r="CP40" s="67"/>
      <c r="CQ40" s="114"/>
      <c r="CR40" s="57"/>
      <c r="CS40" s="114"/>
      <c r="CT40" s="114"/>
      <c r="CU40" s="21" t="s">
        <v>1839</v>
      </c>
      <c r="CV40" s="21" t="e">
        <f>IF(CU39&gt;CV39,CR30,CY30)</f>
        <v>#N/A</v>
      </c>
      <c r="CW40" s="114"/>
      <c r="CX40" s="114"/>
      <c r="CY40" s="151"/>
      <c r="DA40" s="67"/>
      <c r="DB40" s="67"/>
      <c r="DC40" s="67"/>
      <c r="DD40" s="67"/>
      <c r="DE40" s="67"/>
      <c r="DG40" s="57"/>
      <c r="DH40" s="114"/>
      <c r="DI40" s="114"/>
      <c r="DJ40" s="21" t="s">
        <v>1839</v>
      </c>
      <c r="DK40" s="21" t="e">
        <f>IF(DJ39&gt;DK39,DG30,DN30)</f>
        <v>#N/A</v>
      </c>
      <c r="DL40" s="114"/>
      <c r="DM40" s="114"/>
      <c r="DN40" s="151"/>
      <c r="DO40" s="114"/>
      <c r="DP40" s="67"/>
      <c r="DQ40" s="67"/>
      <c r="DR40" s="67"/>
      <c r="DS40" s="67"/>
      <c r="DT40" s="67"/>
      <c r="DU40" s="114"/>
      <c r="DV40" s="57"/>
      <c r="DW40" s="114"/>
      <c r="DX40" s="114"/>
      <c r="DY40" s="21" t="s">
        <v>1839</v>
      </c>
      <c r="DZ40" s="21" t="e">
        <f>IF(DY39&gt;DZ39,DV30,EC30)</f>
        <v>#N/A</v>
      </c>
      <c r="EA40" s="114"/>
      <c r="EB40" s="114"/>
      <c r="EC40" s="151"/>
      <c r="ED40" s="114"/>
      <c r="EE40" s="67"/>
      <c r="EF40" s="67"/>
      <c r="EG40" s="67"/>
      <c r="EH40" s="67"/>
      <c r="EI40" s="67"/>
      <c r="EJ40" s="114"/>
      <c r="EK40" s="57"/>
      <c r="EL40" s="114"/>
      <c r="EM40" s="114"/>
      <c r="EN40" s="21" t="s">
        <v>1839</v>
      </c>
      <c r="EO40" s="21" t="e">
        <f>IF(EN39&gt;EO39,EK30,ER30)</f>
        <v>#N/A</v>
      </c>
      <c r="EP40" s="114"/>
      <c r="EQ40" s="114"/>
      <c r="ER40" s="151"/>
      <c r="ET40" s="67"/>
      <c r="EU40" s="67"/>
      <c r="EV40" s="67"/>
      <c r="EW40" s="67"/>
      <c r="EX40" s="67"/>
      <c r="EZ40" s="57"/>
      <c r="FA40" s="114"/>
      <c r="FB40" s="114"/>
      <c r="FC40" s="21" t="s">
        <v>1839</v>
      </c>
      <c r="FD40" s="21" t="e">
        <f>IF(FC39&gt;FD39,EZ30,FG30)</f>
        <v>#N/A</v>
      </c>
      <c r="FE40" s="114"/>
      <c r="FF40" s="114"/>
      <c r="FG40" s="151"/>
      <c r="FH40" s="114"/>
      <c r="FI40" s="67"/>
      <c r="FJ40" s="67"/>
      <c r="FK40" s="67"/>
      <c r="FL40" s="67"/>
      <c r="FM40" s="67"/>
      <c r="FN40" s="114"/>
      <c r="FO40" s="57"/>
      <c r="FP40" s="114"/>
      <c r="FQ40" s="114"/>
      <c r="FR40" s="21" t="s">
        <v>1839</v>
      </c>
      <c r="FS40" s="21" t="e">
        <f>IF(FR39&gt;FS39,FO30,FV30)</f>
        <v>#N/A</v>
      </c>
      <c r="FT40" s="114"/>
      <c r="FU40" s="114"/>
      <c r="FV40" s="151"/>
      <c r="FW40" s="114"/>
      <c r="FX40" s="67"/>
      <c r="FY40" s="67"/>
      <c r="FZ40" s="67"/>
      <c r="GA40" s="67"/>
      <c r="GB40" s="67"/>
      <c r="GC40" s="114"/>
      <c r="GD40" s="57"/>
      <c r="GE40" s="114"/>
      <c r="GF40" s="114"/>
      <c r="GG40" s="21" t="s">
        <v>1839</v>
      </c>
      <c r="GH40" s="21" t="e">
        <f>IF(GG39&gt;GH39,GD30,GK30)</f>
        <v>#N/A</v>
      </c>
      <c r="GI40" s="114"/>
      <c r="GJ40" s="114"/>
      <c r="GK40" s="151"/>
      <c r="GM40" s="67"/>
      <c r="GN40" s="67"/>
      <c r="GO40" s="67"/>
      <c r="GP40" s="67"/>
      <c r="GQ40" s="67"/>
      <c r="GS40" s="57"/>
      <c r="GT40" s="114"/>
      <c r="GU40" s="114"/>
      <c r="GV40" s="21" t="s">
        <v>1839</v>
      </c>
      <c r="GW40" s="21" t="e">
        <f>IF(GV39&gt;GW39,GS30,GZ30)</f>
        <v>#N/A</v>
      </c>
      <c r="GX40" s="114"/>
      <c r="GY40" s="114"/>
      <c r="GZ40" s="151"/>
      <c r="HA40" s="114"/>
      <c r="HB40" s="67"/>
      <c r="HC40" s="67"/>
      <c r="HD40" s="67"/>
      <c r="HE40" s="67"/>
      <c r="HF40" s="67"/>
      <c r="HG40" s="114"/>
      <c r="HH40" s="57"/>
      <c r="HI40" s="114"/>
      <c r="HJ40" s="114"/>
      <c r="HK40" s="21" t="s">
        <v>1839</v>
      </c>
      <c r="HL40" s="21" t="e">
        <f>IF(HK39&gt;HL39,HH30,HO30)</f>
        <v>#N/A</v>
      </c>
      <c r="HM40" s="114"/>
      <c r="HN40" s="114"/>
      <c r="HO40" s="151"/>
      <c r="HP40" s="114"/>
      <c r="HQ40" s="67"/>
      <c r="HR40" s="67"/>
      <c r="HS40" s="67"/>
      <c r="HT40" s="67"/>
      <c r="HU40" s="67"/>
      <c r="HV40" s="114"/>
      <c r="HW40" s="57"/>
      <c r="HX40" s="114"/>
      <c r="HY40" s="114"/>
      <c r="HZ40" s="21" t="s">
        <v>1839</v>
      </c>
      <c r="IA40" s="21" t="e">
        <f>IF(HZ39&gt;IA39,HW30,ID30)</f>
        <v>#N/A</v>
      </c>
      <c r="IB40" s="114"/>
      <c r="IC40" s="114"/>
      <c r="ID40" s="151"/>
      <c r="IF40" s="67"/>
      <c r="IG40" s="67"/>
      <c r="IH40" s="67"/>
      <c r="II40" s="67"/>
      <c r="IJ40" s="67"/>
      <c r="IL40" s="57"/>
      <c r="IM40" s="114"/>
      <c r="IN40" s="114"/>
      <c r="IO40" s="21" t="s">
        <v>1839</v>
      </c>
      <c r="IP40" s="21" t="e">
        <f>IF(IO39&gt;IP39,IL30,IS30)</f>
        <v>#N/A</v>
      </c>
      <c r="IQ40" s="114"/>
      <c r="IR40" s="114"/>
      <c r="IS40" s="151"/>
      <c r="IT40" s="114"/>
      <c r="IU40" s="67"/>
      <c r="IV40" s="67"/>
      <c r="IW40" s="67"/>
      <c r="IX40" s="67"/>
      <c r="IY40" s="67"/>
      <c r="IZ40" s="114"/>
      <c r="JA40" s="57"/>
      <c r="JB40" s="114"/>
      <c r="JC40" s="114"/>
      <c r="JD40" s="21" t="s">
        <v>1839</v>
      </c>
      <c r="JE40" s="21" t="e">
        <f>IF(JD39&gt;JE39,JA30,JH30)</f>
        <v>#N/A</v>
      </c>
      <c r="JF40" s="114"/>
      <c r="JG40" s="114"/>
      <c r="JH40" s="151"/>
      <c r="JI40" s="114"/>
      <c r="JJ40" s="67"/>
      <c r="JK40" s="67"/>
      <c r="JL40" s="67"/>
      <c r="JM40" s="67"/>
      <c r="JN40" s="67"/>
      <c r="JO40" s="114"/>
      <c r="JP40" s="57"/>
      <c r="JQ40" s="114"/>
      <c r="JR40" s="114"/>
      <c r="JS40" s="21" t="s">
        <v>1839</v>
      </c>
      <c r="JT40" s="21" t="e">
        <f>IF(JS39&gt;JT39,JP30,JW30)</f>
        <v>#N/A</v>
      </c>
      <c r="JU40" s="114"/>
      <c r="JV40" s="114"/>
      <c r="JW40" s="151"/>
      <c r="JX40" s="114"/>
      <c r="JY40" s="67"/>
      <c r="JZ40" s="67"/>
      <c r="KA40" s="67"/>
      <c r="KB40" s="67"/>
      <c r="KC40" s="67"/>
      <c r="KD40" s="114"/>
      <c r="KE40" s="57"/>
      <c r="KF40" s="114"/>
      <c r="KG40" s="114"/>
      <c r="KH40" s="21" t="s">
        <v>1839</v>
      </c>
      <c r="KI40" s="21" t="e">
        <f>IF(KH39&gt;KI39,KE30,KL30)</f>
        <v>#N/A</v>
      </c>
      <c r="KJ40" s="114"/>
      <c r="KK40" s="114"/>
      <c r="KL40" s="151"/>
      <c r="KM40" s="114"/>
      <c r="KN40" s="67"/>
      <c r="KO40" s="67"/>
      <c r="KP40" s="67"/>
      <c r="KQ40" s="67"/>
      <c r="KR40" s="67"/>
      <c r="KS40" s="114"/>
      <c r="KT40" s="57"/>
      <c r="KU40" s="114"/>
      <c r="KV40" s="114"/>
      <c r="KW40" s="21" t="s">
        <v>1839</v>
      </c>
      <c r="KX40" s="21" t="e">
        <f>IF(KW39&gt;KX39,KT30,LA30)</f>
        <v>#N/A</v>
      </c>
      <c r="KY40" s="114"/>
      <c r="KZ40" s="114"/>
      <c r="LA40" s="151"/>
      <c r="LB40" s="114"/>
      <c r="LC40" s="67"/>
      <c r="LD40" s="67"/>
      <c r="LE40" s="67"/>
      <c r="LF40" s="67"/>
      <c r="LG40" s="67"/>
      <c r="LH40" s="114"/>
      <c r="LI40" s="57"/>
      <c r="LJ40" s="114"/>
      <c r="LK40" s="114"/>
      <c r="LL40" s="21" t="s">
        <v>1839</v>
      </c>
      <c r="LM40" s="21" t="e">
        <f>IF(LL39&gt;LM39,LI30,LP30)</f>
        <v>#N/A</v>
      </c>
      <c r="LN40" s="114"/>
      <c r="LO40" s="114"/>
      <c r="LP40" s="151"/>
      <c r="LQ40" s="114"/>
      <c r="LR40" s="67"/>
      <c r="LS40" s="67"/>
      <c r="LT40" s="67"/>
      <c r="LU40" s="67"/>
      <c r="LV40" s="67"/>
      <c r="LW40" s="114"/>
      <c r="LX40" s="57"/>
      <c r="LY40" s="114"/>
      <c r="LZ40" s="114"/>
      <c r="MA40" s="21" t="s">
        <v>1839</v>
      </c>
      <c r="MB40" s="21" t="e">
        <f>IF(MA39&gt;MB39,LX30,ME30)</f>
        <v>#N/A</v>
      </c>
      <c r="MC40" s="114"/>
      <c r="MD40" s="114"/>
      <c r="ME40" s="151"/>
      <c r="MF40" s="114"/>
      <c r="MG40" s="67"/>
      <c r="MH40" s="67"/>
      <c r="MI40" s="67"/>
      <c r="MJ40" s="67"/>
      <c r="MK40" s="67"/>
      <c r="ML40" s="114"/>
      <c r="MM40" s="57"/>
      <c r="MN40" s="114"/>
      <c r="MO40" s="114"/>
      <c r="MP40" s="21" t="s">
        <v>1839</v>
      </c>
      <c r="MQ40" s="21" t="e">
        <f>IF(MP39&gt;MQ39,MM30,MT30)</f>
        <v>#N/A</v>
      </c>
      <c r="MR40" s="114"/>
      <c r="MS40" s="114"/>
      <c r="MT40" s="151"/>
    </row>
    <row r="41" spans="2:358" s="105" customFormat="1" ht="17">
      <c r="B41" s="184">
        <f t="shared" si="74"/>
        <v>44585</v>
      </c>
      <c r="C41" s="183">
        <f t="shared" si="75"/>
        <v>4</v>
      </c>
      <c r="D41" s="183">
        <f t="shared" si="76"/>
        <v>2</v>
      </c>
      <c r="E41" s="183" t="str">
        <f t="shared" si="0"/>
        <v>4_2</v>
      </c>
      <c r="F41" s="174" t="str">
        <f t="shared" si="1"/>
        <v>Player10</v>
      </c>
      <c r="G41" s="174" t="str">
        <f t="shared" si="2"/>
        <v>Player17</v>
      </c>
      <c r="H41" s="173"/>
      <c r="I41" s="174" t="str">
        <f>J41&amp;"_"&amp;COUNTIF(J$4:J41,J41)</f>
        <v>3_12</v>
      </c>
      <c r="J41" s="185">
        <v>3</v>
      </c>
      <c r="K41" s="185" t="s">
        <v>2669</v>
      </c>
      <c r="L41" s="186" t="s">
        <v>1027</v>
      </c>
      <c r="M41" s="185" t="s">
        <v>2658</v>
      </c>
      <c r="N41" s="114"/>
      <c r="O41" s="67"/>
      <c r="P41" s="67"/>
      <c r="Q41" s="67"/>
      <c r="R41" s="67"/>
      <c r="S41" s="67"/>
      <c r="U41" s="57"/>
      <c r="V41" s="114"/>
      <c r="W41" s="114"/>
      <c r="X41" s="21" t="s">
        <v>1883</v>
      </c>
      <c r="Y41" s="21" t="str">
        <f>IF(X39&gt;Y39,AB30,U30)</f>
        <v>Player14</v>
      </c>
      <c r="Z41" s="114"/>
      <c r="AA41" s="114"/>
      <c r="AB41" s="151"/>
      <c r="AD41" s="67"/>
      <c r="AE41" s="67"/>
      <c r="AF41" s="67"/>
      <c r="AG41" s="67"/>
      <c r="AH41" s="67"/>
      <c r="AJ41" s="57"/>
      <c r="AK41" s="114"/>
      <c r="AL41" s="114"/>
      <c r="AM41" s="21" t="s">
        <v>1883</v>
      </c>
      <c r="AN41" s="21" t="str">
        <f>IF(AM39&gt;AN39,AQ30,AJ30)</f>
        <v>Player11</v>
      </c>
      <c r="AO41" s="114"/>
      <c r="AP41" s="114"/>
      <c r="AQ41" s="151"/>
      <c r="AS41" s="67"/>
      <c r="AT41" s="67"/>
      <c r="AU41" s="67"/>
      <c r="AV41" s="67"/>
      <c r="AW41" s="67"/>
      <c r="AY41" s="57"/>
      <c r="AZ41" s="114"/>
      <c r="BA41" s="114"/>
      <c r="BB41" s="21" t="s">
        <v>1883</v>
      </c>
      <c r="BC41" s="21" t="str">
        <f>IF(BB39&gt;BC39,BF30,AY30)</f>
        <v>Player9</v>
      </c>
      <c r="BD41" s="114"/>
      <c r="BE41" s="114"/>
      <c r="BF41" s="151"/>
      <c r="BH41" s="67"/>
      <c r="BI41" s="67"/>
      <c r="BJ41" s="67"/>
      <c r="BK41" s="67"/>
      <c r="BL41" s="67"/>
      <c r="BN41" s="57"/>
      <c r="BO41" s="114"/>
      <c r="BP41" s="114"/>
      <c r="BQ41" s="21" t="s">
        <v>1883</v>
      </c>
      <c r="BR41" s="21" t="e">
        <f>IF(BQ39&gt;BR39,BU30,BN30)</f>
        <v>#N/A</v>
      </c>
      <c r="BS41" s="114"/>
      <c r="BT41" s="114"/>
      <c r="BU41" s="151"/>
      <c r="BV41" s="114"/>
      <c r="BW41" s="67"/>
      <c r="BX41" s="67"/>
      <c r="BY41" s="67"/>
      <c r="BZ41" s="67"/>
      <c r="CA41" s="67"/>
      <c r="CB41" s="114"/>
      <c r="CC41" s="57"/>
      <c r="CD41" s="114"/>
      <c r="CE41" s="114"/>
      <c r="CF41" s="21" t="s">
        <v>1883</v>
      </c>
      <c r="CG41" s="21" t="e">
        <f>IF(CF39&gt;CG39,CJ30,CC30)</f>
        <v>#N/A</v>
      </c>
      <c r="CH41" s="114"/>
      <c r="CI41" s="114"/>
      <c r="CJ41" s="151"/>
      <c r="CK41" s="114"/>
      <c r="CL41" s="67"/>
      <c r="CM41" s="67"/>
      <c r="CN41" s="67"/>
      <c r="CO41" s="67"/>
      <c r="CP41" s="67"/>
      <c r="CQ41" s="114"/>
      <c r="CR41" s="57"/>
      <c r="CS41" s="114"/>
      <c r="CT41" s="114"/>
      <c r="CU41" s="21" t="s">
        <v>1883</v>
      </c>
      <c r="CV41" s="21" t="e">
        <f>IF(CU39&gt;CV39,CY30,CR30)</f>
        <v>#N/A</v>
      </c>
      <c r="CW41" s="114"/>
      <c r="CX41" s="114"/>
      <c r="CY41" s="151"/>
      <c r="DA41" s="67"/>
      <c r="DB41" s="67"/>
      <c r="DC41" s="67"/>
      <c r="DD41" s="67"/>
      <c r="DE41" s="67"/>
      <c r="DG41" s="57"/>
      <c r="DH41" s="114"/>
      <c r="DI41" s="114"/>
      <c r="DJ41" s="21" t="s">
        <v>1883</v>
      </c>
      <c r="DK41" s="21" t="e">
        <f>IF(DJ39&gt;DK39,DN30,DG30)</f>
        <v>#N/A</v>
      </c>
      <c r="DL41" s="114"/>
      <c r="DM41" s="114"/>
      <c r="DN41" s="151"/>
      <c r="DO41" s="114"/>
      <c r="DP41" s="67"/>
      <c r="DQ41" s="67"/>
      <c r="DR41" s="67"/>
      <c r="DS41" s="67"/>
      <c r="DT41" s="67"/>
      <c r="DU41" s="114"/>
      <c r="DV41" s="57"/>
      <c r="DW41" s="114"/>
      <c r="DX41" s="114"/>
      <c r="DY41" s="21" t="s">
        <v>1883</v>
      </c>
      <c r="DZ41" s="21" t="e">
        <f>IF(DY39&gt;DZ39,EC30,DV30)</f>
        <v>#N/A</v>
      </c>
      <c r="EA41" s="114"/>
      <c r="EB41" s="114"/>
      <c r="EC41" s="151"/>
      <c r="ED41" s="114"/>
      <c r="EE41" s="67"/>
      <c r="EF41" s="67"/>
      <c r="EG41" s="67"/>
      <c r="EH41" s="67"/>
      <c r="EI41" s="67"/>
      <c r="EJ41" s="114"/>
      <c r="EK41" s="57"/>
      <c r="EL41" s="114"/>
      <c r="EM41" s="114"/>
      <c r="EN41" s="21" t="s">
        <v>1883</v>
      </c>
      <c r="EO41" s="21" t="e">
        <f>IF(EN39&gt;EO39,ER30,EK30)</f>
        <v>#N/A</v>
      </c>
      <c r="EP41" s="114"/>
      <c r="EQ41" s="114"/>
      <c r="ER41" s="151"/>
      <c r="ET41" s="67"/>
      <c r="EU41" s="67"/>
      <c r="EV41" s="67"/>
      <c r="EW41" s="67"/>
      <c r="EX41" s="67"/>
      <c r="EZ41" s="57"/>
      <c r="FA41" s="114"/>
      <c r="FB41" s="114"/>
      <c r="FC41" s="21" t="s">
        <v>1883</v>
      </c>
      <c r="FD41" s="21" t="e">
        <f>IF(FC39&gt;FD39,FG30,EZ30)</f>
        <v>#N/A</v>
      </c>
      <c r="FE41" s="114"/>
      <c r="FF41" s="114"/>
      <c r="FG41" s="151"/>
      <c r="FH41" s="114"/>
      <c r="FI41" s="67"/>
      <c r="FJ41" s="67"/>
      <c r="FK41" s="67"/>
      <c r="FL41" s="67"/>
      <c r="FM41" s="67"/>
      <c r="FN41" s="114"/>
      <c r="FO41" s="57"/>
      <c r="FP41" s="114"/>
      <c r="FQ41" s="114"/>
      <c r="FR41" s="21" t="s">
        <v>1883</v>
      </c>
      <c r="FS41" s="21" t="e">
        <f>IF(FR39&gt;FS39,FV30,FO30)</f>
        <v>#N/A</v>
      </c>
      <c r="FT41" s="114"/>
      <c r="FU41" s="114"/>
      <c r="FV41" s="151"/>
      <c r="FW41" s="114"/>
      <c r="FX41" s="67"/>
      <c r="FY41" s="67"/>
      <c r="FZ41" s="67"/>
      <c r="GA41" s="67"/>
      <c r="GB41" s="67"/>
      <c r="GC41" s="114"/>
      <c r="GD41" s="57"/>
      <c r="GE41" s="114"/>
      <c r="GF41" s="114"/>
      <c r="GG41" s="21" t="s">
        <v>1883</v>
      </c>
      <c r="GH41" s="21" t="e">
        <f>IF(GG39&gt;GH39,GK30,GD30)</f>
        <v>#N/A</v>
      </c>
      <c r="GI41" s="114"/>
      <c r="GJ41" s="114"/>
      <c r="GK41" s="151"/>
      <c r="GM41" s="67"/>
      <c r="GN41" s="67"/>
      <c r="GO41" s="67"/>
      <c r="GP41" s="67"/>
      <c r="GQ41" s="67"/>
      <c r="GS41" s="57"/>
      <c r="GT41" s="114"/>
      <c r="GU41" s="114"/>
      <c r="GV41" s="21" t="s">
        <v>1883</v>
      </c>
      <c r="GW41" s="21" t="e">
        <f>IF(GV39&gt;GW39,GZ30,GS30)</f>
        <v>#N/A</v>
      </c>
      <c r="GX41" s="114"/>
      <c r="GY41" s="114"/>
      <c r="GZ41" s="151"/>
      <c r="HA41" s="114"/>
      <c r="HB41" s="67"/>
      <c r="HC41" s="67"/>
      <c r="HD41" s="67"/>
      <c r="HE41" s="67"/>
      <c r="HF41" s="67"/>
      <c r="HG41" s="114"/>
      <c r="HH41" s="57"/>
      <c r="HI41" s="114"/>
      <c r="HJ41" s="114"/>
      <c r="HK41" s="21" t="s">
        <v>1883</v>
      </c>
      <c r="HL41" s="21" t="e">
        <f>IF(HK39&gt;HL39,HO30,HH30)</f>
        <v>#N/A</v>
      </c>
      <c r="HM41" s="114"/>
      <c r="HN41" s="114"/>
      <c r="HO41" s="151"/>
      <c r="HP41" s="114"/>
      <c r="HQ41" s="67"/>
      <c r="HR41" s="67"/>
      <c r="HS41" s="67"/>
      <c r="HT41" s="67"/>
      <c r="HU41" s="67"/>
      <c r="HV41" s="114"/>
      <c r="HW41" s="57"/>
      <c r="HX41" s="114"/>
      <c r="HY41" s="114"/>
      <c r="HZ41" s="21" t="s">
        <v>1883</v>
      </c>
      <c r="IA41" s="21" t="e">
        <f>IF(HZ39&gt;IA39,ID30,HW30)</f>
        <v>#N/A</v>
      </c>
      <c r="IB41" s="114"/>
      <c r="IC41" s="114"/>
      <c r="ID41" s="151"/>
      <c r="IF41" s="67"/>
      <c r="IG41" s="67"/>
      <c r="IH41" s="67"/>
      <c r="II41" s="67"/>
      <c r="IJ41" s="67"/>
      <c r="IL41" s="57"/>
      <c r="IM41" s="114"/>
      <c r="IN41" s="114"/>
      <c r="IO41" s="21" t="s">
        <v>1883</v>
      </c>
      <c r="IP41" s="21" t="e">
        <f>IF(IO39&gt;IP39,IS30,IL30)</f>
        <v>#N/A</v>
      </c>
      <c r="IQ41" s="114"/>
      <c r="IR41" s="114"/>
      <c r="IS41" s="151"/>
      <c r="IT41" s="114"/>
      <c r="IU41" s="67"/>
      <c r="IV41" s="67"/>
      <c r="IW41" s="67"/>
      <c r="IX41" s="67"/>
      <c r="IY41" s="67"/>
      <c r="IZ41" s="114"/>
      <c r="JA41" s="57"/>
      <c r="JB41" s="114"/>
      <c r="JC41" s="114"/>
      <c r="JD41" s="21" t="s">
        <v>1883</v>
      </c>
      <c r="JE41" s="21" t="e">
        <f>IF(JD39&gt;JE39,JH30,JA30)</f>
        <v>#N/A</v>
      </c>
      <c r="JF41" s="114"/>
      <c r="JG41" s="114"/>
      <c r="JH41" s="151"/>
      <c r="JI41" s="114"/>
      <c r="JJ41" s="67"/>
      <c r="JK41" s="67"/>
      <c r="JL41" s="67"/>
      <c r="JM41" s="67"/>
      <c r="JN41" s="67"/>
      <c r="JO41" s="114"/>
      <c r="JP41" s="57"/>
      <c r="JQ41" s="114"/>
      <c r="JR41" s="114"/>
      <c r="JS41" s="21" t="s">
        <v>1883</v>
      </c>
      <c r="JT41" s="21" t="e">
        <f>IF(JS39&gt;JT39,JW30,JP30)</f>
        <v>#N/A</v>
      </c>
      <c r="JU41" s="114"/>
      <c r="JV41" s="114"/>
      <c r="JW41" s="151"/>
      <c r="JX41" s="114"/>
      <c r="JY41" s="67"/>
      <c r="JZ41" s="67"/>
      <c r="KA41" s="67"/>
      <c r="KB41" s="67"/>
      <c r="KC41" s="67"/>
      <c r="KD41" s="114"/>
      <c r="KE41" s="57"/>
      <c r="KF41" s="114"/>
      <c r="KG41" s="114"/>
      <c r="KH41" s="21" t="s">
        <v>1883</v>
      </c>
      <c r="KI41" s="21" t="e">
        <f>IF(KH39&gt;KI39,KL30,KE30)</f>
        <v>#N/A</v>
      </c>
      <c r="KJ41" s="114"/>
      <c r="KK41" s="114"/>
      <c r="KL41" s="151"/>
      <c r="KM41" s="114"/>
      <c r="KN41" s="67"/>
      <c r="KO41" s="67"/>
      <c r="KP41" s="67"/>
      <c r="KQ41" s="67"/>
      <c r="KR41" s="67"/>
      <c r="KS41" s="114"/>
      <c r="KT41" s="57"/>
      <c r="KU41" s="114"/>
      <c r="KV41" s="114"/>
      <c r="KW41" s="21" t="s">
        <v>1883</v>
      </c>
      <c r="KX41" s="21" t="e">
        <f>IF(KW39&gt;KX39,LA30,KT30)</f>
        <v>#N/A</v>
      </c>
      <c r="KY41" s="114"/>
      <c r="KZ41" s="114"/>
      <c r="LA41" s="151"/>
      <c r="LB41" s="114"/>
      <c r="LC41" s="67"/>
      <c r="LD41" s="67"/>
      <c r="LE41" s="67"/>
      <c r="LF41" s="67"/>
      <c r="LG41" s="67"/>
      <c r="LH41" s="114"/>
      <c r="LI41" s="57"/>
      <c r="LJ41" s="114"/>
      <c r="LK41" s="114"/>
      <c r="LL41" s="21" t="s">
        <v>1883</v>
      </c>
      <c r="LM41" s="21" t="e">
        <f>IF(LL39&gt;LM39,LP30,LI30)</f>
        <v>#N/A</v>
      </c>
      <c r="LN41" s="114"/>
      <c r="LO41" s="114"/>
      <c r="LP41" s="151"/>
      <c r="LQ41" s="114"/>
      <c r="LR41" s="67"/>
      <c r="LS41" s="67"/>
      <c r="LT41" s="67"/>
      <c r="LU41" s="67"/>
      <c r="LV41" s="67"/>
      <c r="LW41" s="114"/>
      <c r="LX41" s="57"/>
      <c r="LY41" s="114"/>
      <c r="LZ41" s="114"/>
      <c r="MA41" s="21" t="s">
        <v>1883</v>
      </c>
      <c r="MB41" s="21" t="e">
        <f>IF(MA39&gt;MB39,ME30,LX30)</f>
        <v>#N/A</v>
      </c>
      <c r="MC41" s="114"/>
      <c r="MD41" s="114"/>
      <c r="ME41" s="151"/>
      <c r="MF41" s="114"/>
      <c r="MG41" s="67"/>
      <c r="MH41" s="67"/>
      <c r="MI41" s="67"/>
      <c r="MJ41" s="67"/>
      <c r="MK41" s="67"/>
      <c r="ML41" s="114"/>
      <c r="MM41" s="57"/>
      <c r="MN41" s="114"/>
      <c r="MO41" s="114"/>
      <c r="MP41" s="21" t="s">
        <v>1883</v>
      </c>
      <c r="MQ41" s="21" t="e">
        <f>IF(MP39&gt;MQ39,MT30,MM30)</f>
        <v>#N/A</v>
      </c>
      <c r="MR41" s="114"/>
      <c r="MS41" s="114"/>
      <c r="MT41" s="151"/>
    </row>
    <row r="42" spans="2:358" s="105" customFormat="1" ht="18" thickBot="1">
      <c r="B42" s="184">
        <f t="shared" si="74"/>
        <v>44585</v>
      </c>
      <c r="C42" s="183">
        <f t="shared" si="75"/>
        <v>4</v>
      </c>
      <c r="D42" s="183">
        <f t="shared" si="76"/>
        <v>3</v>
      </c>
      <c r="E42" s="183" t="str">
        <f t="shared" si="0"/>
        <v>4_3</v>
      </c>
      <c r="F42" s="174" t="str">
        <f t="shared" si="1"/>
        <v>Player2</v>
      </c>
      <c r="G42" s="174" t="str">
        <f t="shared" si="2"/>
        <v>Player3</v>
      </c>
      <c r="H42" s="173"/>
      <c r="I42" s="174" t="str">
        <f>J42&amp;"_"&amp;COUNTIF(J$4:J42,J42)</f>
        <v>_0</v>
      </c>
      <c r="J42" s="185"/>
      <c r="K42" s="173"/>
      <c r="L42" s="174"/>
      <c r="M42" s="173"/>
      <c r="N42" s="114"/>
      <c r="O42" s="67"/>
      <c r="P42" s="67"/>
      <c r="Q42" s="67"/>
      <c r="R42" s="67"/>
      <c r="S42" s="67"/>
      <c r="U42" s="57"/>
      <c r="V42" s="114"/>
      <c r="W42" s="114"/>
      <c r="X42" s="114"/>
      <c r="Y42" s="114"/>
      <c r="Z42" s="114"/>
      <c r="AA42" s="114"/>
      <c r="AB42" s="151"/>
      <c r="AD42" s="67"/>
      <c r="AE42" s="67"/>
      <c r="AF42" s="67"/>
      <c r="AG42" s="67"/>
      <c r="AH42" s="67"/>
      <c r="AJ42" s="57"/>
      <c r="AK42" s="114"/>
      <c r="AL42" s="114"/>
      <c r="AM42" s="114"/>
      <c r="AN42" s="114"/>
      <c r="AO42" s="114"/>
      <c r="AP42" s="114"/>
      <c r="AQ42" s="151"/>
      <c r="AS42" s="67"/>
      <c r="AT42" s="67"/>
      <c r="AU42" s="67"/>
      <c r="AV42" s="67"/>
      <c r="AW42" s="67"/>
      <c r="AY42" s="57"/>
      <c r="AZ42" s="114"/>
      <c r="BA42" s="114"/>
      <c r="BB42" s="114"/>
      <c r="BC42" s="114"/>
      <c r="BD42" s="114"/>
      <c r="BE42" s="114"/>
      <c r="BF42" s="151"/>
      <c r="BH42" s="67"/>
      <c r="BI42" s="67"/>
      <c r="BJ42" s="67"/>
      <c r="BK42" s="67"/>
      <c r="BL42" s="67"/>
      <c r="BN42" s="57"/>
      <c r="BO42" s="114"/>
      <c r="BP42" s="114"/>
      <c r="BQ42" s="114"/>
      <c r="BR42" s="114"/>
      <c r="BS42" s="114"/>
      <c r="BT42" s="114"/>
      <c r="BU42" s="151"/>
      <c r="BV42" s="114"/>
      <c r="BW42" s="67"/>
      <c r="BX42" s="67"/>
      <c r="BY42" s="67"/>
      <c r="BZ42" s="67"/>
      <c r="CA42" s="67"/>
      <c r="CB42" s="114"/>
      <c r="CC42" s="57"/>
      <c r="CD42" s="114"/>
      <c r="CE42" s="114"/>
      <c r="CF42" s="114"/>
      <c r="CG42" s="114"/>
      <c r="CH42" s="114"/>
      <c r="CI42" s="114"/>
      <c r="CJ42" s="151"/>
      <c r="CK42" s="114"/>
      <c r="CL42" s="67"/>
      <c r="CM42" s="67"/>
      <c r="CN42" s="67"/>
      <c r="CO42" s="67"/>
      <c r="CP42" s="67"/>
      <c r="CQ42" s="114"/>
      <c r="CR42" s="57"/>
      <c r="CS42" s="114"/>
      <c r="CT42" s="114"/>
      <c r="CU42" s="114"/>
      <c r="CV42" s="114"/>
      <c r="CW42" s="114"/>
      <c r="CX42" s="114"/>
      <c r="CY42" s="151"/>
      <c r="DA42" s="67"/>
      <c r="DB42" s="67"/>
      <c r="DC42" s="67"/>
      <c r="DD42" s="67"/>
      <c r="DE42" s="67"/>
      <c r="DG42" s="57"/>
      <c r="DH42" s="114"/>
      <c r="DI42" s="114"/>
      <c r="DJ42" s="114"/>
      <c r="DK42" s="114"/>
      <c r="DL42" s="114"/>
      <c r="DM42" s="114"/>
      <c r="DN42" s="151"/>
      <c r="DO42" s="114"/>
      <c r="DP42" s="67"/>
      <c r="DQ42" s="67"/>
      <c r="DR42" s="67"/>
      <c r="DS42" s="67"/>
      <c r="DT42" s="67"/>
      <c r="DU42" s="114"/>
      <c r="DV42" s="57"/>
      <c r="DW42" s="114"/>
      <c r="DX42" s="114"/>
      <c r="DY42" s="114"/>
      <c r="DZ42" s="114"/>
      <c r="EA42" s="114"/>
      <c r="EB42" s="114"/>
      <c r="EC42" s="151"/>
      <c r="ED42" s="114"/>
      <c r="EE42" s="67"/>
      <c r="EF42" s="67"/>
      <c r="EG42" s="67"/>
      <c r="EH42" s="67"/>
      <c r="EI42" s="67"/>
      <c r="EJ42" s="114"/>
      <c r="EK42" s="57"/>
      <c r="EL42" s="114"/>
      <c r="EM42" s="114"/>
      <c r="EN42" s="114"/>
      <c r="EO42" s="114"/>
      <c r="EP42" s="114"/>
      <c r="EQ42" s="114"/>
      <c r="ER42" s="151"/>
      <c r="ET42" s="67"/>
      <c r="EU42" s="67"/>
      <c r="EV42" s="67"/>
      <c r="EW42" s="67"/>
      <c r="EX42" s="67"/>
      <c r="EZ42" s="57"/>
      <c r="FA42" s="114"/>
      <c r="FB42" s="114"/>
      <c r="FC42" s="114"/>
      <c r="FD42" s="114"/>
      <c r="FE42" s="114"/>
      <c r="FF42" s="114"/>
      <c r="FG42" s="151"/>
      <c r="FH42" s="114"/>
      <c r="FI42" s="67"/>
      <c r="FJ42" s="67"/>
      <c r="FK42" s="67"/>
      <c r="FL42" s="67"/>
      <c r="FM42" s="67"/>
      <c r="FN42" s="114"/>
      <c r="FO42" s="57"/>
      <c r="FP42" s="114"/>
      <c r="FQ42" s="114"/>
      <c r="FR42" s="114"/>
      <c r="FS42" s="114"/>
      <c r="FT42" s="114"/>
      <c r="FU42" s="114"/>
      <c r="FV42" s="151"/>
      <c r="FW42" s="114"/>
      <c r="FX42" s="67"/>
      <c r="FY42" s="67"/>
      <c r="FZ42" s="67"/>
      <c r="GA42" s="67"/>
      <c r="GB42" s="67"/>
      <c r="GC42" s="114"/>
      <c r="GD42" s="57"/>
      <c r="GE42" s="114"/>
      <c r="GF42" s="114"/>
      <c r="GG42" s="114"/>
      <c r="GH42" s="114"/>
      <c r="GI42" s="114"/>
      <c r="GJ42" s="114"/>
      <c r="GK42" s="151"/>
      <c r="GM42" s="67"/>
      <c r="GN42" s="67"/>
      <c r="GO42" s="67"/>
      <c r="GP42" s="67"/>
      <c r="GQ42" s="67"/>
      <c r="GS42" s="57"/>
      <c r="GT42" s="114"/>
      <c r="GU42" s="114"/>
      <c r="GV42" s="114"/>
      <c r="GW42" s="114"/>
      <c r="GX42" s="114"/>
      <c r="GY42" s="114"/>
      <c r="GZ42" s="151"/>
      <c r="HA42" s="114"/>
      <c r="HB42" s="67"/>
      <c r="HC42" s="67"/>
      <c r="HD42" s="67"/>
      <c r="HE42" s="67"/>
      <c r="HF42" s="67"/>
      <c r="HG42" s="114"/>
      <c r="HH42" s="57"/>
      <c r="HI42" s="114"/>
      <c r="HJ42" s="114"/>
      <c r="HK42" s="114"/>
      <c r="HL42" s="114"/>
      <c r="HM42" s="114"/>
      <c r="HN42" s="114"/>
      <c r="HO42" s="151"/>
      <c r="HP42" s="114"/>
      <c r="HQ42" s="67"/>
      <c r="HR42" s="67"/>
      <c r="HS42" s="67"/>
      <c r="HT42" s="67"/>
      <c r="HU42" s="67"/>
      <c r="HV42" s="114"/>
      <c r="HW42" s="57"/>
      <c r="HX42" s="114"/>
      <c r="HY42" s="114"/>
      <c r="HZ42" s="114"/>
      <c r="IA42" s="114"/>
      <c r="IB42" s="114"/>
      <c r="IC42" s="114"/>
      <c r="ID42" s="151"/>
      <c r="IF42" s="67"/>
      <c r="IG42" s="67"/>
      <c r="IH42" s="67"/>
      <c r="II42" s="67"/>
      <c r="IJ42" s="67"/>
      <c r="IL42" s="57"/>
      <c r="IM42" s="114"/>
      <c r="IN42" s="114"/>
      <c r="IO42" s="114"/>
      <c r="IP42" s="114"/>
      <c r="IQ42" s="114"/>
      <c r="IR42" s="114"/>
      <c r="IS42" s="151"/>
      <c r="IT42" s="114"/>
      <c r="IU42" s="67"/>
      <c r="IV42" s="67"/>
      <c r="IW42" s="67"/>
      <c r="IX42" s="67"/>
      <c r="IY42" s="67"/>
      <c r="IZ42" s="114"/>
      <c r="JA42" s="57"/>
      <c r="JB42" s="114"/>
      <c r="JC42" s="114"/>
      <c r="JD42" s="114"/>
      <c r="JE42" s="114"/>
      <c r="JF42" s="114"/>
      <c r="JG42" s="114"/>
      <c r="JH42" s="151"/>
      <c r="JI42" s="114"/>
      <c r="JJ42" s="67"/>
      <c r="JK42" s="67"/>
      <c r="JL42" s="67"/>
      <c r="JM42" s="67"/>
      <c r="JN42" s="67"/>
      <c r="JO42" s="114"/>
      <c r="JP42" s="57"/>
      <c r="JQ42" s="114"/>
      <c r="JR42" s="114"/>
      <c r="JS42" s="114"/>
      <c r="JT42" s="114"/>
      <c r="JU42" s="114"/>
      <c r="JV42" s="114"/>
      <c r="JW42" s="151"/>
      <c r="JX42" s="114"/>
      <c r="JY42" s="67"/>
      <c r="JZ42" s="67"/>
      <c r="KA42" s="67"/>
      <c r="KB42" s="67"/>
      <c r="KC42" s="67"/>
      <c r="KD42" s="114"/>
      <c r="KE42" s="57"/>
      <c r="KF42" s="114"/>
      <c r="KG42" s="114"/>
      <c r="KH42" s="114"/>
      <c r="KI42" s="114"/>
      <c r="KJ42" s="114"/>
      <c r="KK42" s="114"/>
      <c r="KL42" s="151"/>
      <c r="KM42" s="114"/>
      <c r="KN42" s="67"/>
      <c r="KO42" s="67"/>
      <c r="KP42" s="67"/>
      <c r="KQ42" s="67"/>
      <c r="KR42" s="67"/>
      <c r="KS42" s="114"/>
      <c r="KT42" s="57"/>
      <c r="KU42" s="114"/>
      <c r="KV42" s="114"/>
      <c r="KW42" s="114"/>
      <c r="KX42" s="114"/>
      <c r="KY42" s="114"/>
      <c r="KZ42" s="114"/>
      <c r="LA42" s="151"/>
      <c r="LB42" s="114"/>
      <c r="LC42" s="67"/>
      <c r="LD42" s="67"/>
      <c r="LE42" s="67"/>
      <c r="LF42" s="67"/>
      <c r="LG42" s="67"/>
      <c r="LH42" s="114"/>
      <c r="LI42" s="57"/>
      <c r="LJ42" s="114"/>
      <c r="LK42" s="114"/>
      <c r="LL42" s="114"/>
      <c r="LM42" s="114"/>
      <c r="LN42" s="114"/>
      <c r="LO42" s="114"/>
      <c r="LP42" s="151"/>
      <c r="LQ42" s="114"/>
      <c r="LR42" s="67"/>
      <c r="LS42" s="67"/>
      <c r="LT42" s="67"/>
      <c r="LU42" s="67"/>
      <c r="LV42" s="67"/>
      <c r="LW42" s="114"/>
      <c r="LX42" s="57"/>
      <c r="LY42" s="114"/>
      <c r="LZ42" s="114"/>
      <c r="MA42" s="114"/>
      <c r="MB42" s="114"/>
      <c r="MC42" s="114"/>
      <c r="MD42" s="114"/>
      <c r="ME42" s="151"/>
      <c r="MF42" s="114"/>
      <c r="MG42" s="67"/>
      <c r="MH42" s="67"/>
      <c r="MI42" s="67"/>
      <c r="MJ42" s="67"/>
      <c r="MK42" s="67"/>
      <c r="ML42" s="114"/>
      <c r="MM42" s="57"/>
      <c r="MN42" s="114"/>
      <c r="MO42" s="114"/>
      <c r="MP42" s="114"/>
      <c r="MQ42" s="114"/>
      <c r="MR42" s="114"/>
      <c r="MS42" s="114"/>
      <c r="MT42" s="151"/>
    </row>
    <row r="43" spans="2:358" s="105" customFormat="1" ht="17">
      <c r="B43" s="184">
        <f t="shared" si="74"/>
        <v>44585</v>
      </c>
      <c r="C43" s="183">
        <f t="shared" si="75"/>
        <v>4</v>
      </c>
      <c r="D43" s="183">
        <f t="shared" si="76"/>
        <v>4</v>
      </c>
      <c r="E43" s="183" t="str">
        <f t="shared" si="0"/>
        <v>4_4</v>
      </c>
      <c r="F43" s="174" t="str">
        <f t="shared" si="1"/>
        <v>Player16</v>
      </c>
      <c r="G43" s="174" t="str">
        <f t="shared" si="2"/>
        <v>Player15</v>
      </c>
      <c r="H43" s="173"/>
      <c r="I43" s="174" t="str">
        <f>J43&amp;"_"&amp;COUNTIF(J$4:J43,J43)</f>
        <v>4_1</v>
      </c>
      <c r="J43" s="185">
        <v>4</v>
      </c>
      <c r="K43" s="185" t="s">
        <v>2657</v>
      </c>
      <c r="L43" s="186" t="s">
        <v>1027</v>
      </c>
      <c r="M43" s="185" t="s">
        <v>2671</v>
      </c>
      <c r="N43" s="114"/>
      <c r="O43" s="67"/>
      <c r="P43" s="67"/>
      <c r="Q43" s="67"/>
      <c r="R43" s="67"/>
      <c r="S43" s="67"/>
      <c r="U43" s="170" t="str">
        <f>INDEX(Matchups!$F$4:$G$279,MATCH(O45&amp;"_"&amp;P45,Matchups!$E$4:$E$279,0),1)</f>
        <v>Player18</v>
      </c>
      <c r="V43" s="76"/>
      <c r="W43" s="76"/>
      <c r="X43" s="265" t="s">
        <v>1882</v>
      </c>
      <c r="Y43" s="265"/>
      <c r="Z43" s="76"/>
      <c r="AA43" s="76"/>
      <c r="AB43" s="171" t="str">
        <f>INDEX(Matchups!$F$4:$G$279,MATCH(O45&amp;"_"&amp;P45,Matchups!$E$4:$E$279,0),2)</f>
        <v>Player9</v>
      </c>
      <c r="AD43" s="67"/>
      <c r="AE43" s="67"/>
      <c r="AF43" s="67"/>
      <c r="AG43" s="67"/>
      <c r="AH43" s="67"/>
      <c r="AJ43" s="170" t="str">
        <f>INDEX(Matchups!$F$4:$G$279,MATCH(AD45&amp;"_"&amp;AE45,Matchups!$E$4:$E$279,0),1)</f>
        <v>Player22</v>
      </c>
      <c r="AK43" s="76"/>
      <c r="AL43" s="76"/>
      <c r="AM43" s="265" t="s">
        <v>1882</v>
      </c>
      <c r="AN43" s="265"/>
      <c r="AO43" s="76"/>
      <c r="AP43" s="76"/>
      <c r="AQ43" s="171" t="str">
        <f>INDEX(Matchups!$F$4:$G$279,MATCH(AD45&amp;"_"&amp;AE45,Matchups!$E$4:$E$279,0),2)</f>
        <v>Player8</v>
      </c>
      <c r="AS43" s="67"/>
      <c r="AT43" s="67"/>
      <c r="AU43" s="67"/>
      <c r="AV43" s="67"/>
      <c r="AW43" s="67"/>
      <c r="AY43" s="170" t="str">
        <f>INDEX(Matchups!$F$4:$G$279,MATCH(AS45&amp;"_"&amp;AT45,Matchups!$E$4:$E$279,0),1)</f>
        <v>Player14</v>
      </c>
      <c r="AZ43" s="76"/>
      <c r="BA43" s="76"/>
      <c r="BB43" s="265" t="s">
        <v>1882</v>
      </c>
      <c r="BC43" s="265"/>
      <c r="BD43" s="76"/>
      <c r="BE43" s="76"/>
      <c r="BF43" s="171" t="str">
        <f>INDEX(Matchups!$F$4:$G$279,MATCH(AS45&amp;"_"&amp;AT45,Matchups!$E$4:$E$279,0),2)</f>
        <v>Player24</v>
      </c>
      <c r="BH43" s="67"/>
      <c r="BI43" s="67"/>
      <c r="BJ43" s="67"/>
      <c r="BK43" s="67"/>
      <c r="BL43" s="67"/>
      <c r="BN43" s="170" t="str">
        <f>INDEX(Matchups!$F$4:$G$279,MATCH(BH45&amp;"_"&amp;BI45,Matchups!$E$4:$E$279,0),1)</f>
        <v>Player16</v>
      </c>
      <c r="BO43" s="76"/>
      <c r="BP43" s="76"/>
      <c r="BQ43" s="265" t="s">
        <v>1882</v>
      </c>
      <c r="BR43" s="265"/>
      <c r="BS43" s="76"/>
      <c r="BT43" s="76"/>
      <c r="BU43" s="171" t="str">
        <f>INDEX(Matchups!$F$4:$G$279,MATCH(BH45&amp;"_"&amp;BI45,Matchups!$E$4:$E$279,0),2)</f>
        <v>Player15</v>
      </c>
      <c r="BV43" s="114"/>
      <c r="BW43" s="67"/>
      <c r="BX43" s="67"/>
      <c r="BY43" s="67"/>
      <c r="BZ43" s="67"/>
      <c r="CA43" s="67"/>
      <c r="CB43" s="114"/>
      <c r="CC43" s="170" t="str">
        <f>INDEX(Matchups!$F$4:$G$279,MATCH(BW45&amp;"_"&amp;BX45,Matchups!$E$4:$E$279,0),1)</f>
        <v>Player20</v>
      </c>
      <c r="CD43" s="76"/>
      <c r="CE43" s="76"/>
      <c r="CF43" s="265" t="s">
        <v>1882</v>
      </c>
      <c r="CG43" s="265"/>
      <c r="CH43" s="76"/>
      <c r="CI43" s="76"/>
      <c r="CJ43" s="171" t="str">
        <f>INDEX(Matchups!$F$4:$G$279,MATCH(BW45&amp;"_"&amp;BX45,Matchups!$E$4:$E$279,0),2)</f>
        <v>Player23</v>
      </c>
      <c r="CK43" s="114"/>
      <c r="CL43" s="67"/>
      <c r="CM43" s="67"/>
      <c r="CN43" s="67"/>
      <c r="CO43" s="67"/>
      <c r="CP43" s="67"/>
      <c r="CQ43" s="114"/>
      <c r="CR43" s="170" t="str">
        <f>INDEX(Matchups!$F$4:$G$279,MATCH(CL45&amp;"_"&amp;CM45,Matchups!$E$4:$E$279,0),1)</f>
        <v>Player23</v>
      </c>
      <c r="CS43" s="76"/>
      <c r="CT43" s="76"/>
      <c r="CU43" s="265" t="s">
        <v>1882</v>
      </c>
      <c r="CV43" s="265"/>
      <c r="CW43" s="76"/>
      <c r="CX43" s="76"/>
      <c r="CY43" s="171" t="str">
        <f>INDEX(Matchups!$F$4:$G$279,MATCH(CL45&amp;"_"&amp;CM45,Matchups!$E$4:$E$279,0),2)</f>
        <v>Player17</v>
      </c>
      <c r="DA43" s="67"/>
      <c r="DB43" s="67"/>
      <c r="DC43" s="67"/>
      <c r="DD43" s="67"/>
      <c r="DE43" s="67"/>
      <c r="DG43" s="170" t="str">
        <f>INDEX(Matchups!$F$4:$G$279,MATCH(DA45&amp;"_"&amp;DB45,Matchups!$E$4:$E$279,0),1)</f>
        <v>Player1</v>
      </c>
      <c r="DH43" s="76"/>
      <c r="DI43" s="76"/>
      <c r="DJ43" s="265" t="s">
        <v>1882</v>
      </c>
      <c r="DK43" s="265"/>
      <c r="DL43" s="76"/>
      <c r="DM43" s="76"/>
      <c r="DN43" s="171" t="str">
        <f>INDEX(Matchups!$F$4:$G$279,MATCH(DA45&amp;"_"&amp;DB45,Matchups!$E$4:$E$279,0),2)</f>
        <v>Player2</v>
      </c>
      <c r="DO43" s="114"/>
      <c r="DP43" s="67"/>
      <c r="DQ43" s="67"/>
      <c r="DR43" s="67"/>
      <c r="DS43" s="67"/>
      <c r="DT43" s="67"/>
      <c r="DU43" s="114"/>
      <c r="DV43" s="170" t="str">
        <f>INDEX(Matchups!$F$4:$G$279,MATCH(DP45&amp;"_"&amp;DQ45,Matchups!$E$4:$E$279,0),1)</f>
        <v>Player24</v>
      </c>
      <c r="DW43" s="76"/>
      <c r="DX43" s="76"/>
      <c r="DY43" s="265" t="s">
        <v>1882</v>
      </c>
      <c r="DZ43" s="265"/>
      <c r="EA43" s="76"/>
      <c r="EB43" s="76"/>
      <c r="EC43" s="171" t="str">
        <f>INDEX(Matchups!$F$4:$G$279,MATCH(DP45&amp;"_"&amp;DQ45,Matchups!$E$4:$E$279,0),2)</f>
        <v>Player7</v>
      </c>
      <c r="ED43" s="114"/>
      <c r="EE43" s="67"/>
      <c r="EF43" s="67"/>
      <c r="EG43" s="67"/>
      <c r="EH43" s="67"/>
      <c r="EI43" s="67"/>
      <c r="EJ43" s="114"/>
      <c r="EK43" s="170" t="str">
        <f>INDEX(Matchups!$F$4:$G$279,MATCH(EE45&amp;"_"&amp;EF45,Matchups!$E$4:$E$279,0),1)</f>
        <v>Player10</v>
      </c>
      <c r="EL43" s="76"/>
      <c r="EM43" s="76"/>
      <c r="EN43" s="265" t="s">
        <v>1882</v>
      </c>
      <c r="EO43" s="265"/>
      <c r="EP43" s="76"/>
      <c r="EQ43" s="76"/>
      <c r="ER43" s="171" t="str">
        <f>INDEX(Matchups!$F$4:$G$279,MATCH(EE45&amp;"_"&amp;EF45,Matchups!$E$4:$E$279,0),2)</f>
        <v>Player14</v>
      </c>
      <c r="ET43" s="67"/>
      <c r="EU43" s="67"/>
      <c r="EV43" s="67"/>
      <c r="EW43" s="67"/>
      <c r="EX43" s="67"/>
      <c r="EZ43" s="170" t="str">
        <f>INDEX(Matchups!$F$4:$G$279,MATCH(ET45&amp;"_"&amp;EU45,Matchups!$E$4:$E$279,0),1)</f>
        <v>Player21</v>
      </c>
      <c r="FA43" s="76"/>
      <c r="FB43" s="76"/>
      <c r="FC43" s="265" t="s">
        <v>1882</v>
      </c>
      <c r="FD43" s="265"/>
      <c r="FE43" s="76"/>
      <c r="FF43" s="76"/>
      <c r="FG43" s="171" t="str">
        <f>INDEX(Matchups!$F$4:$G$279,MATCH(ET45&amp;"_"&amp;EU45,Matchups!$E$4:$E$279,0),2)</f>
        <v>Player13</v>
      </c>
      <c r="FH43" s="114"/>
      <c r="FI43" s="67"/>
      <c r="FJ43" s="67"/>
      <c r="FK43" s="67"/>
      <c r="FL43" s="67"/>
      <c r="FM43" s="67"/>
      <c r="FN43" s="114"/>
      <c r="FO43" s="170" t="str">
        <f>INDEX(Matchups!$F$4:$G$279,MATCH(FI45&amp;"_"&amp;FJ45,Matchups!$E$4:$E$279,0),1)</f>
        <v>Player7</v>
      </c>
      <c r="FP43" s="76"/>
      <c r="FQ43" s="76"/>
      <c r="FR43" s="265" t="s">
        <v>1882</v>
      </c>
      <c r="FS43" s="265"/>
      <c r="FT43" s="76"/>
      <c r="FU43" s="76"/>
      <c r="FV43" s="171" t="str">
        <f>INDEX(Matchups!$F$4:$G$279,MATCH(FI45&amp;"_"&amp;FJ45,Matchups!$E$4:$E$279,0),2)</f>
        <v>Player18</v>
      </c>
      <c r="FW43" s="114"/>
      <c r="FX43" s="67"/>
      <c r="FY43" s="67"/>
      <c r="FZ43" s="67"/>
      <c r="GA43" s="67"/>
      <c r="GB43" s="67"/>
      <c r="GC43" s="114"/>
      <c r="GD43" s="170" t="str">
        <f>INDEX(Matchups!$F$4:$G$279,MATCH(FX45&amp;"_"&amp;FY45,Matchups!$E$4:$E$279,0),1)</f>
        <v>Player6</v>
      </c>
      <c r="GE43" s="76"/>
      <c r="GF43" s="76"/>
      <c r="GG43" s="265" t="s">
        <v>1882</v>
      </c>
      <c r="GH43" s="265"/>
      <c r="GI43" s="76"/>
      <c r="GJ43" s="76"/>
      <c r="GK43" s="171" t="str">
        <f>INDEX(Matchups!$F$4:$G$279,MATCH(FX45&amp;"_"&amp;FY45,Matchups!$E$4:$E$279,0),2)</f>
        <v>Player12</v>
      </c>
      <c r="GM43" s="67"/>
      <c r="GN43" s="67"/>
      <c r="GO43" s="67"/>
      <c r="GP43" s="67"/>
      <c r="GQ43" s="67"/>
      <c r="GS43" s="170" t="str">
        <f>INDEX(Matchups!$F$4:$G$279,MATCH(GM45&amp;"_"&amp;GN45,Matchups!$E$4:$E$279,0),1)</f>
        <v>Player2</v>
      </c>
      <c r="GT43" s="76"/>
      <c r="GU43" s="76"/>
      <c r="GV43" s="265" t="s">
        <v>1882</v>
      </c>
      <c r="GW43" s="265"/>
      <c r="GX43" s="76"/>
      <c r="GY43" s="76"/>
      <c r="GZ43" s="171" t="str">
        <f>INDEX(Matchups!$F$4:$G$279,MATCH(GM45&amp;"_"&amp;GN45,Matchups!$E$4:$E$279,0),2)</f>
        <v>Player19</v>
      </c>
      <c r="HA43" s="114"/>
      <c r="HB43" s="67"/>
      <c r="HC43" s="67"/>
      <c r="HD43" s="67"/>
      <c r="HE43" s="67"/>
      <c r="HF43" s="67"/>
      <c r="HG43" s="114"/>
      <c r="HH43" s="170" t="str">
        <f>INDEX(Matchups!$F$4:$G$279,MATCH(HB45&amp;"_"&amp;HC45,Matchups!$E$4:$E$279,0),1)</f>
        <v>Player15</v>
      </c>
      <c r="HI43" s="76"/>
      <c r="HJ43" s="76"/>
      <c r="HK43" s="265" t="s">
        <v>1882</v>
      </c>
      <c r="HL43" s="265"/>
      <c r="HM43" s="76"/>
      <c r="HN43" s="76"/>
      <c r="HO43" s="171" t="str">
        <f>INDEX(Matchups!$F$4:$G$279,MATCH(HB45&amp;"_"&amp;HC45,Matchups!$E$4:$E$279,0),2)</f>
        <v>Player11</v>
      </c>
      <c r="HP43" s="114"/>
      <c r="HQ43" s="67"/>
      <c r="HR43" s="67"/>
      <c r="HS43" s="67"/>
      <c r="HT43" s="67"/>
      <c r="HU43" s="67"/>
      <c r="HV43" s="114"/>
      <c r="HW43" s="170" t="str">
        <f>INDEX(Matchups!$F$4:$G$279,MATCH(HQ45&amp;"_"&amp;HR45,Matchups!$E$4:$E$279,0),1)</f>
        <v>Player12</v>
      </c>
      <c r="HX43" s="76"/>
      <c r="HY43" s="76"/>
      <c r="HZ43" s="265" t="s">
        <v>1882</v>
      </c>
      <c r="IA43" s="265"/>
      <c r="IB43" s="76"/>
      <c r="IC43" s="76"/>
      <c r="ID43" s="171" t="str">
        <f>INDEX(Matchups!$F$4:$G$279,MATCH(HQ45&amp;"_"&amp;HR45,Matchups!$E$4:$E$279,0),2)</f>
        <v>Player10</v>
      </c>
      <c r="IF43" s="67"/>
      <c r="IG43" s="67"/>
      <c r="IH43" s="67"/>
      <c r="II43" s="67"/>
      <c r="IJ43" s="67"/>
      <c r="IL43" s="170" t="str">
        <f>INDEX(Matchups!$F$4:$G$279,MATCH(IF45&amp;"_"&amp;IG45,Matchups!$E$4:$E$279,0),1)</f>
        <v>Player17</v>
      </c>
      <c r="IM43" s="76"/>
      <c r="IN43" s="76"/>
      <c r="IO43" s="265" t="s">
        <v>1882</v>
      </c>
      <c r="IP43" s="265"/>
      <c r="IQ43" s="76"/>
      <c r="IR43" s="76"/>
      <c r="IS43" s="171" t="str">
        <f>INDEX(Matchups!$F$4:$G$279,MATCH(IF45&amp;"_"&amp;IG45,Matchups!$E$4:$E$279,0),2)</f>
        <v>Player21</v>
      </c>
      <c r="IT43" s="114"/>
      <c r="IU43" s="67"/>
      <c r="IV43" s="67"/>
      <c r="IW43" s="67"/>
      <c r="IX43" s="67"/>
      <c r="IY43" s="67"/>
      <c r="IZ43" s="114"/>
      <c r="JA43" s="170" t="str">
        <f>INDEX(Matchups!$F$4:$G$279,MATCH(IU45&amp;"_"&amp;IV45,Matchups!$E$4:$E$279,0),1)</f>
        <v>Player19</v>
      </c>
      <c r="JB43" s="76"/>
      <c r="JC43" s="76"/>
      <c r="JD43" s="265" t="s">
        <v>1882</v>
      </c>
      <c r="JE43" s="265"/>
      <c r="JF43" s="76"/>
      <c r="JG43" s="76"/>
      <c r="JH43" s="171" t="str">
        <f>INDEX(Matchups!$F$4:$G$279,MATCH(IU45&amp;"_"&amp;IV45,Matchups!$E$4:$E$279,0),2)</f>
        <v>Player6</v>
      </c>
      <c r="JI43" s="114"/>
      <c r="JJ43" s="67"/>
      <c r="JK43" s="67"/>
      <c r="JL43" s="67"/>
      <c r="JM43" s="67"/>
      <c r="JN43" s="67"/>
      <c r="JO43" s="114"/>
      <c r="JP43" s="170" t="str">
        <f>INDEX(Matchups!$F$4:$G$279,MATCH(JJ45&amp;"_"&amp;JK45,Matchups!$E$4:$E$279,0),1)</f>
        <v>Player5</v>
      </c>
      <c r="JQ43" s="76"/>
      <c r="JR43" s="76"/>
      <c r="JS43" s="265" t="s">
        <v>1882</v>
      </c>
      <c r="JT43" s="265"/>
      <c r="JU43" s="76"/>
      <c r="JV43" s="76"/>
      <c r="JW43" s="171" t="str">
        <f>INDEX(Matchups!$F$4:$G$279,MATCH(JJ45&amp;"_"&amp;JK45,Matchups!$E$4:$E$279,0),2)</f>
        <v>Player3</v>
      </c>
      <c r="JX43" s="114"/>
      <c r="JY43" s="67"/>
      <c r="JZ43" s="67"/>
      <c r="KA43" s="67"/>
      <c r="KB43" s="67"/>
      <c r="KC43" s="67"/>
      <c r="KD43" s="114"/>
      <c r="KE43" s="170" t="str">
        <f>INDEX(Matchups!$F$4:$G$279,MATCH(JY45&amp;"_"&amp;JZ45,Matchups!$E$4:$E$279,0),1)</f>
        <v>Player8</v>
      </c>
      <c r="KF43" s="76"/>
      <c r="KG43" s="76"/>
      <c r="KH43" s="265" t="s">
        <v>1882</v>
      </c>
      <c r="KI43" s="265"/>
      <c r="KJ43" s="76"/>
      <c r="KK43" s="76"/>
      <c r="KL43" s="171" t="str">
        <f>INDEX(Matchups!$F$4:$G$279,MATCH(JY45&amp;"_"&amp;JZ45,Matchups!$E$4:$E$279,0),2)</f>
        <v>Player16</v>
      </c>
      <c r="KM43" s="114"/>
      <c r="KN43" s="67"/>
      <c r="KO43" s="67"/>
      <c r="KP43" s="67"/>
      <c r="KQ43" s="67"/>
      <c r="KR43" s="67"/>
      <c r="KS43" s="114"/>
      <c r="KT43" s="170" t="str">
        <f>INDEX(Matchups!$F$4:$G$279,MATCH(KN45&amp;"_"&amp;KO45,Matchups!$E$4:$E$279,0),1)</f>
        <v>Player3</v>
      </c>
      <c r="KU43" s="76"/>
      <c r="KV43" s="76"/>
      <c r="KW43" s="265" t="s">
        <v>1882</v>
      </c>
      <c r="KX43" s="265"/>
      <c r="KY43" s="76"/>
      <c r="KZ43" s="76"/>
      <c r="LA43" s="171" t="str">
        <f>INDEX(Matchups!$F$4:$G$279,MATCH(KN45&amp;"_"&amp;KO45,Matchups!$E$4:$E$279,0),2)</f>
        <v>Player22</v>
      </c>
      <c r="LB43" s="114"/>
      <c r="LC43" s="67"/>
      <c r="LD43" s="67"/>
      <c r="LE43" s="67"/>
      <c r="LF43" s="67"/>
      <c r="LG43" s="67"/>
      <c r="LH43" s="114"/>
      <c r="LI43" s="170" t="str">
        <f>INDEX(Matchups!$F$4:$G$279,MATCH(LC45&amp;"_"&amp;LD45,Matchups!$E$4:$E$279,0),1)</f>
        <v>Player3</v>
      </c>
      <c r="LJ43" s="76"/>
      <c r="LK43" s="76"/>
      <c r="LL43" s="265" t="s">
        <v>1882</v>
      </c>
      <c r="LM43" s="265"/>
      <c r="LN43" s="76"/>
      <c r="LO43" s="76"/>
      <c r="LP43" s="171" t="str">
        <f>INDEX(Matchups!$F$4:$G$279,MATCH(LC45&amp;"_"&amp;LD45,Matchups!$E$4:$E$279,0),2)</f>
        <v>Player10</v>
      </c>
      <c r="LQ43" s="114"/>
      <c r="LR43" s="67"/>
      <c r="LS43" s="67"/>
      <c r="LT43" s="67"/>
      <c r="LU43" s="67"/>
      <c r="LV43" s="67"/>
      <c r="LW43" s="114"/>
      <c r="LX43" s="170" t="str">
        <f>INDEX(Matchups!$F$4:$G$279,MATCH(LR45&amp;"_"&amp;LS45,Matchups!$E$4:$E$279,0),1)</f>
        <v>Player13</v>
      </c>
      <c r="LY43" s="76"/>
      <c r="LZ43" s="76"/>
      <c r="MA43" s="265" t="s">
        <v>1882</v>
      </c>
      <c r="MB43" s="265"/>
      <c r="MC43" s="76"/>
      <c r="MD43" s="76"/>
      <c r="ME43" s="171" t="str">
        <f>INDEX(Matchups!$F$4:$G$279,MATCH(LR45&amp;"_"&amp;LS45,Matchups!$E$4:$E$279,0),2)</f>
        <v>Player5</v>
      </c>
      <c r="MF43" s="114"/>
      <c r="MG43" s="67"/>
      <c r="MH43" s="67"/>
      <c r="MI43" s="67"/>
      <c r="MJ43" s="67"/>
      <c r="MK43" s="67"/>
      <c r="ML43" s="114"/>
      <c r="MM43" s="170" t="str">
        <f>INDEX(Matchups!$F$4:$G$279,MATCH(MG45&amp;"_"&amp;MH45,Matchups!$E$4:$E$279,0),1)</f>
        <v>Player9</v>
      </c>
      <c r="MN43" s="76"/>
      <c r="MO43" s="76"/>
      <c r="MP43" s="265" t="s">
        <v>1882</v>
      </c>
      <c r="MQ43" s="265"/>
      <c r="MR43" s="76"/>
      <c r="MS43" s="76"/>
      <c r="MT43" s="171" t="str">
        <f>INDEX(Matchups!$F$4:$G$279,MATCH(MG45&amp;"_"&amp;MH45,Matchups!$E$4:$E$279,0),2)</f>
        <v>Player20</v>
      </c>
    </row>
    <row r="44" spans="2:358" s="105" customFormat="1" ht="17">
      <c r="B44" s="184">
        <f t="shared" si="74"/>
        <v>44585</v>
      </c>
      <c r="C44" s="183">
        <f t="shared" si="75"/>
        <v>4</v>
      </c>
      <c r="D44" s="183">
        <f t="shared" si="76"/>
        <v>5</v>
      </c>
      <c r="E44" s="183" t="str">
        <f t="shared" si="0"/>
        <v>4_5</v>
      </c>
      <c r="F44" s="174" t="str">
        <f t="shared" si="1"/>
        <v>Player5</v>
      </c>
      <c r="G44" s="174" t="str">
        <f t="shared" si="2"/>
        <v>Player19</v>
      </c>
      <c r="H44" s="173"/>
      <c r="I44" s="174" t="str">
        <f>J44&amp;"_"&amp;COUNTIF(J$4:J44,J44)</f>
        <v>4_2</v>
      </c>
      <c r="J44" s="185">
        <v>4</v>
      </c>
      <c r="K44" s="185" t="s">
        <v>2663</v>
      </c>
      <c r="L44" s="186" t="s">
        <v>1027</v>
      </c>
      <c r="M44" s="185" t="s">
        <v>2670</v>
      </c>
      <c r="N44" s="114"/>
      <c r="O44" s="69" t="s">
        <v>1874</v>
      </c>
      <c r="P44" s="69" t="s">
        <v>1824</v>
      </c>
      <c r="Q44" s="69" t="s">
        <v>829</v>
      </c>
      <c r="R44" s="69" t="s">
        <v>1879</v>
      </c>
      <c r="S44" s="69" t="s">
        <v>1880</v>
      </c>
      <c r="U44" s="159" t="s">
        <v>1016</v>
      </c>
      <c r="V44" s="78" t="s">
        <v>1885</v>
      </c>
      <c r="W44" s="78" t="s">
        <v>1884</v>
      </c>
      <c r="X44" s="78" t="s">
        <v>1862</v>
      </c>
      <c r="Y44" s="78" t="s">
        <v>1862</v>
      </c>
      <c r="Z44" s="78" t="s">
        <v>1884</v>
      </c>
      <c r="AA44" s="78" t="s">
        <v>1885</v>
      </c>
      <c r="AB44" s="101" t="s">
        <v>1016</v>
      </c>
      <c r="AD44" s="69" t="s">
        <v>1874</v>
      </c>
      <c r="AE44" s="69" t="s">
        <v>1824</v>
      </c>
      <c r="AF44" s="69" t="s">
        <v>829</v>
      </c>
      <c r="AG44" s="69" t="s">
        <v>1879</v>
      </c>
      <c r="AH44" s="69" t="s">
        <v>1880</v>
      </c>
      <c r="AJ44" s="159" t="s">
        <v>1016</v>
      </c>
      <c r="AK44" s="78" t="s">
        <v>1885</v>
      </c>
      <c r="AL44" s="78" t="s">
        <v>1884</v>
      </c>
      <c r="AM44" s="78" t="s">
        <v>1862</v>
      </c>
      <c r="AN44" s="78" t="s">
        <v>1862</v>
      </c>
      <c r="AO44" s="78" t="s">
        <v>1884</v>
      </c>
      <c r="AP44" s="78" t="s">
        <v>1885</v>
      </c>
      <c r="AQ44" s="101" t="s">
        <v>1016</v>
      </c>
      <c r="AS44" s="69" t="s">
        <v>1874</v>
      </c>
      <c r="AT44" s="69" t="s">
        <v>1824</v>
      </c>
      <c r="AU44" s="69" t="s">
        <v>829</v>
      </c>
      <c r="AV44" s="69" t="s">
        <v>1879</v>
      </c>
      <c r="AW44" s="69" t="s">
        <v>1880</v>
      </c>
      <c r="AY44" s="159" t="s">
        <v>1016</v>
      </c>
      <c r="AZ44" s="78" t="s">
        <v>1885</v>
      </c>
      <c r="BA44" s="78" t="s">
        <v>1884</v>
      </c>
      <c r="BB44" s="78" t="s">
        <v>1862</v>
      </c>
      <c r="BC44" s="78" t="s">
        <v>1862</v>
      </c>
      <c r="BD44" s="78" t="s">
        <v>1884</v>
      </c>
      <c r="BE44" s="78" t="s">
        <v>1885</v>
      </c>
      <c r="BF44" s="101" t="s">
        <v>1016</v>
      </c>
      <c r="BH44" s="69" t="s">
        <v>1874</v>
      </c>
      <c r="BI44" s="69" t="s">
        <v>1824</v>
      </c>
      <c r="BJ44" s="69" t="s">
        <v>829</v>
      </c>
      <c r="BK44" s="69" t="s">
        <v>1879</v>
      </c>
      <c r="BL44" s="69" t="s">
        <v>1880</v>
      </c>
      <c r="BN44" s="159" t="s">
        <v>1016</v>
      </c>
      <c r="BO44" s="78" t="s">
        <v>1885</v>
      </c>
      <c r="BP44" s="78" t="s">
        <v>1884</v>
      </c>
      <c r="BQ44" s="78" t="s">
        <v>1862</v>
      </c>
      <c r="BR44" s="78" t="s">
        <v>1862</v>
      </c>
      <c r="BS44" s="78" t="s">
        <v>1884</v>
      </c>
      <c r="BT44" s="78" t="s">
        <v>1885</v>
      </c>
      <c r="BU44" s="101" t="s">
        <v>1016</v>
      </c>
      <c r="BV44" s="114"/>
      <c r="BW44" s="69" t="s">
        <v>1874</v>
      </c>
      <c r="BX44" s="69" t="s">
        <v>1824</v>
      </c>
      <c r="BY44" s="69" t="s">
        <v>829</v>
      </c>
      <c r="BZ44" s="69" t="s">
        <v>1879</v>
      </c>
      <c r="CA44" s="69" t="s">
        <v>1880</v>
      </c>
      <c r="CB44" s="114"/>
      <c r="CC44" s="159" t="s">
        <v>1016</v>
      </c>
      <c r="CD44" s="78" t="s">
        <v>1885</v>
      </c>
      <c r="CE44" s="78" t="s">
        <v>1884</v>
      </c>
      <c r="CF44" s="78" t="s">
        <v>1862</v>
      </c>
      <c r="CG44" s="78" t="s">
        <v>1862</v>
      </c>
      <c r="CH44" s="78" t="s">
        <v>1884</v>
      </c>
      <c r="CI44" s="78" t="s">
        <v>1885</v>
      </c>
      <c r="CJ44" s="101" t="s">
        <v>1016</v>
      </c>
      <c r="CK44" s="114"/>
      <c r="CL44" s="69" t="s">
        <v>1874</v>
      </c>
      <c r="CM44" s="69" t="s">
        <v>1824</v>
      </c>
      <c r="CN44" s="69" t="s">
        <v>829</v>
      </c>
      <c r="CO44" s="69" t="s">
        <v>1879</v>
      </c>
      <c r="CP44" s="69" t="s">
        <v>1880</v>
      </c>
      <c r="CQ44" s="114"/>
      <c r="CR44" s="159" t="s">
        <v>1016</v>
      </c>
      <c r="CS44" s="78" t="s">
        <v>1885</v>
      </c>
      <c r="CT44" s="78" t="s">
        <v>1884</v>
      </c>
      <c r="CU44" s="78" t="s">
        <v>1862</v>
      </c>
      <c r="CV44" s="78" t="s">
        <v>1862</v>
      </c>
      <c r="CW44" s="78" t="s">
        <v>1884</v>
      </c>
      <c r="CX44" s="78" t="s">
        <v>1885</v>
      </c>
      <c r="CY44" s="101" t="s">
        <v>1016</v>
      </c>
      <c r="DA44" s="69" t="s">
        <v>1874</v>
      </c>
      <c r="DB44" s="69" t="s">
        <v>1824</v>
      </c>
      <c r="DC44" s="69" t="s">
        <v>829</v>
      </c>
      <c r="DD44" s="69" t="s">
        <v>1879</v>
      </c>
      <c r="DE44" s="69" t="s">
        <v>1880</v>
      </c>
      <c r="DG44" s="159" t="s">
        <v>1016</v>
      </c>
      <c r="DH44" s="78" t="s">
        <v>1885</v>
      </c>
      <c r="DI44" s="78" t="s">
        <v>1884</v>
      </c>
      <c r="DJ44" s="78" t="s">
        <v>1862</v>
      </c>
      <c r="DK44" s="78" t="s">
        <v>1862</v>
      </c>
      <c r="DL44" s="78" t="s">
        <v>1884</v>
      </c>
      <c r="DM44" s="78" t="s">
        <v>1885</v>
      </c>
      <c r="DN44" s="101" t="s">
        <v>1016</v>
      </c>
      <c r="DO44" s="114"/>
      <c r="DP44" s="69" t="s">
        <v>1874</v>
      </c>
      <c r="DQ44" s="69" t="s">
        <v>1824</v>
      </c>
      <c r="DR44" s="69" t="s">
        <v>829</v>
      </c>
      <c r="DS44" s="69" t="s">
        <v>1879</v>
      </c>
      <c r="DT44" s="69" t="s">
        <v>1880</v>
      </c>
      <c r="DU44" s="114"/>
      <c r="DV44" s="159" t="s">
        <v>1016</v>
      </c>
      <c r="DW44" s="78" t="s">
        <v>1885</v>
      </c>
      <c r="DX44" s="78" t="s">
        <v>1884</v>
      </c>
      <c r="DY44" s="78" t="s">
        <v>1862</v>
      </c>
      <c r="DZ44" s="78" t="s">
        <v>1862</v>
      </c>
      <c r="EA44" s="78" t="s">
        <v>1884</v>
      </c>
      <c r="EB44" s="78" t="s">
        <v>1885</v>
      </c>
      <c r="EC44" s="101" t="s">
        <v>1016</v>
      </c>
      <c r="ED44" s="114"/>
      <c r="EE44" s="69" t="s">
        <v>1874</v>
      </c>
      <c r="EF44" s="69" t="s">
        <v>1824</v>
      </c>
      <c r="EG44" s="69" t="s">
        <v>829</v>
      </c>
      <c r="EH44" s="69" t="s">
        <v>1879</v>
      </c>
      <c r="EI44" s="69" t="s">
        <v>1880</v>
      </c>
      <c r="EJ44" s="114"/>
      <c r="EK44" s="159" t="s">
        <v>1016</v>
      </c>
      <c r="EL44" s="78" t="s">
        <v>1885</v>
      </c>
      <c r="EM44" s="78" t="s">
        <v>1884</v>
      </c>
      <c r="EN44" s="78" t="s">
        <v>1862</v>
      </c>
      <c r="EO44" s="78" t="s">
        <v>1862</v>
      </c>
      <c r="EP44" s="78" t="s">
        <v>1884</v>
      </c>
      <c r="EQ44" s="78" t="s">
        <v>1885</v>
      </c>
      <c r="ER44" s="101" t="s">
        <v>1016</v>
      </c>
      <c r="ET44" s="69" t="s">
        <v>1874</v>
      </c>
      <c r="EU44" s="69" t="s">
        <v>1824</v>
      </c>
      <c r="EV44" s="69" t="s">
        <v>829</v>
      </c>
      <c r="EW44" s="69" t="s">
        <v>1879</v>
      </c>
      <c r="EX44" s="69" t="s">
        <v>1880</v>
      </c>
      <c r="EZ44" s="159" t="s">
        <v>1016</v>
      </c>
      <c r="FA44" s="78" t="s">
        <v>1885</v>
      </c>
      <c r="FB44" s="78" t="s">
        <v>1884</v>
      </c>
      <c r="FC44" s="78" t="s">
        <v>1862</v>
      </c>
      <c r="FD44" s="78" t="s">
        <v>1862</v>
      </c>
      <c r="FE44" s="78" t="s">
        <v>1884</v>
      </c>
      <c r="FF44" s="78" t="s">
        <v>1885</v>
      </c>
      <c r="FG44" s="101" t="s">
        <v>1016</v>
      </c>
      <c r="FH44" s="114"/>
      <c r="FI44" s="69" t="s">
        <v>1874</v>
      </c>
      <c r="FJ44" s="69" t="s">
        <v>1824</v>
      </c>
      <c r="FK44" s="69" t="s">
        <v>829</v>
      </c>
      <c r="FL44" s="69" t="s">
        <v>1879</v>
      </c>
      <c r="FM44" s="69" t="s">
        <v>1880</v>
      </c>
      <c r="FN44" s="114"/>
      <c r="FO44" s="159" t="s">
        <v>1016</v>
      </c>
      <c r="FP44" s="78" t="s">
        <v>1885</v>
      </c>
      <c r="FQ44" s="78" t="s">
        <v>1884</v>
      </c>
      <c r="FR44" s="78" t="s">
        <v>1862</v>
      </c>
      <c r="FS44" s="78" t="s">
        <v>1862</v>
      </c>
      <c r="FT44" s="78" t="s">
        <v>1884</v>
      </c>
      <c r="FU44" s="78" t="s">
        <v>1885</v>
      </c>
      <c r="FV44" s="101" t="s">
        <v>1016</v>
      </c>
      <c r="FW44" s="114"/>
      <c r="FX44" s="69" t="s">
        <v>1874</v>
      </c>
      <c r="FY44" s="69" t="s">
        <v>1824</v>
      </c>
      <c r="FZ44" s="69" t="s">
        <v>829</v>
      </c>
      <c r="GA44" s="69" t="s">
        <v>1879</v>
      </c>
      <c r="GB44" s="69" t="s">
        <v>1880</v>
      </c>
      <c r="GC44" s="114"/>
      <c r="GD44" s="159" t="s">
        <v>1016</v>
      </c>
      <c r="GE44" s="78" t="s">
        <v>1885</v>
      </c>
      <c r="GF44" s="78" t="s">
        <v>1884</v>
      </c>
      <c r="GG44" s="78" t="s">
        <v>1862</v>
      </c>
      <c r="GH44" s="78" t="s">
        <v>1862</v>
      </c>
      <c r="GI44" s="78" t="s">
        <v>1884</v>
      </c>
      <c r="GJ44" s="78" t="s">
        <v>1885</v>
      </c>
      <c r="GK44" s="101" t="s">
        <v>1016</v>
      </c>
      <c r="GM44" s="69" t="s">
        <v>1874</v>
      </c>
      <c r="GN44" s="69" t="s">
        <v>1824</v>
      </c>
      <c r="GO44" s="69" t="s">
        <v>829</v>
      </c>
      <c r="GP44" s="69" t="s">
        <v>1879</v>
      </c>
      <c r="GQ44" s="69" t="s">
        <v>1880</v>
      </c>
      <c r="GS44" s="159" t="s">
        <v>1016</v>
      </c>
      <c r="GT44" s="78" t="s">
        <v>1885</v>
      </c>
      <c r="GU44" s="78" t="s">
        <v>1884</v>
      </c>
      <c r="GV44" s="78" t="s">
        <v>1862</v>
      </c>
      <c r="GW44" s="78" t="s">
        <v>1862</v>
      </c>
      <c r="GX44" s="78" t="s">
        <v>1884</v>
      </c>
      <c r="GY44" s="78" t="s">
        <v>1885</v>
      </c>
      <c r="GZ44" s="101" t="s">
        <v>1016</v>
      </c>
      <c r="HA44" s="114"/>
      <c r="HB44" s="69" t="s">
        <v>1874</v>
      </c>
      <c r="HC44" s="69" t="s">
        <v>1824</v>
      </c>
      <c r="HD44" s="69" t="s">
        <v>829</v>
      </c>
      <c r="HE44" s="69" t="s">
        <v>1879</v>
      </c>
      <c r="HF44" s="69" t="s">
        <v>1880</v>
      </c>
      <c r="HG44" s="114"/>
      <c r="HH44" s="159" t="s">
        <v>1016</v>
      </c>
      <c r="HI44" s="78" t="s">
        <v>1885</v>
      </c>
      <c r="HJ44" s="78" t="s">
        <v>1884</v>
      </c>
      <c r="HK44" s="78" t="s">
        <v>1862</v>
      </c>
      <c r="HL44" s="78" t="s">
        <v>1862</v>
      </c>
      <c r="HM44" s="78" t="s">
        <v>1884</v>
      </c>
      <c r="HN44" s="78" t="s">
        <v>1885</v>
      </c>
      <c r="HO44" s="101" t="s">
        <v>1016</v>
      </c>
      <c r="HP44" s="114"/>
      <c r="HQ44" s="69" t="s">
        <v>1874</v>
      </c>
      <c r="HR44" s="69" t="s">
        <v>1824</v>
      </c>
      <c r="HS44" s="69" t="s">
        <v>829</v>
      </c>
      <c r="HT44" s="69" t="s">
        <v>1879</v>
      </c>
      <c r="HU44" s="69" t="s">
        <v>1880</v>
      </c>
      <c r="HV44" s="114"/>
      <c r="HW44" s="159" t="s">
        <v>1016</v>
      </c>
      <c r="HX44" s="78" t="s">
        <v>1885</v>
      </c>
      <c r="HY44" s="78" t="s">
        <v>1884</v>
      </c>
      <c r="HZ44" s="78" t="s">
        <v>1862</v>
      </c>
      <c r="IA44" s="78" t="s">
        <v>1862</v>
      </c>
      <c r="IB44" s="78" t="s">
        <v>1884</v>
      </c>
      <c r="IC44" s="78" t="s">
        <v>1885</v>
      </c>
      <c r="ID44" s="101" t="s">
        <v>1016</v>
      </c>
      <c r="IF44" s="69" t="s">
        <v>1874</v>
      </c>
      <c r="IG44" s="69" t="s">
        <v>1824</v>
      </c>
      <c r="IH44" s="69" t="s">
        <v>829</v>
      </c>
      <c r="II44" s="69" t="s">
        <v>1879</v>
      </c>
      <c r="IJ44" s="69" t="s">
        <v>1880</v>
      </c>
      <c r="IL44" s="159" t="s">
        <v>1016</v>
      </c>
      <c r="IM44" s="78" t="s">
        <v>1885</v>
      </c>
      <c r="IN44" s="78" t="s">
        <v>1884</v>
      </c>
      <c r="IO44" s="78" t="s">
        <v>1862</v>
      </c>
      <c r="IP44" s="78" t="s">
        <v>1862</v>
      </c>
      <c r="IQ44" s="78" t="s">
        <v>1884</v>
      </c>
      <c r="IR44" s="78" t="s">
        <v>1885</v>
      </c>
      <c r="IS44" s="101" t="s">
        <v>1016</v>
      </c>
      <c r="IT44" s="114"/>
      <c r="IU44" s="69" t="s">
        <v>1874</v>
      </c>
      <c r="IV44" s="69" t="s">
        <v>1824</v>
      </c>
      <c r="IW44" s="69" t="s">
        <v>829</v>
      </c>
      <c r="IX44" s="69" t="s">
        <v>1879</v>
      </c>
      <c r="IY44" s="69" t="s">
        <v>1880</v>
      </c>
      <c r="IZ44" s="114"/>
      <c r="JA44" s="159" t="s">
        <v>1016</v>
      </c>
      <c r="JB44" s="78" t="s">
        <v>1885</v>
      </c>
      <c r="JC44" s="78" t="s">
        <v>1884</v>
      </c>
      <c r="JD44" s="78" t="s">
        <v>1862</v>
      </c>
      <c r="JE44" s="78" t="s">
        <v>1862</v>
      </c>
      <c r="JF44" s="78" t="s">
        <v>1884</v>
      </c>
      <c r="JG44" s="78" t="s">
        <v>1885</v>
      </c>
      <c r="JH44" s="101" t="s">
        <v>1016</v>
      </c>
      <c r="JI44" s="114"/>
      <c r="JJ44" s="69" t="s">
        <v>1874</v>
      </c>
      <c r="JK44" s="69" t="s">
        <v>1824</v>
      </c>
      <c r="JL44" s="69" t="s">
        <v>829</v>
      </c>
      <c r="JM44" s="69" t="s">
        <v>1879</v>
      </c>
      <c r="JN44" s="69" t="s">
        <v>1880</v>
      </c>
      <c r="JO44" s="114"/>
      <c r="JP44" s="159" t="s">
        <v>1016</v>
      </c>
      <c r="JQ44" s="78" t="s">
        <v>1885</v>
      </c>
      <c r="JR44" s="78" t="s">
        <v>1884</v>
      </c>
      <c r="JS44" s="78" t="s">
        <v>1862</v>
      </c>
      <c r="JT44" s="78" t="s">
        <v>1862</v>
      </c>
      <c r="JU44" s="78" t="s">
        <v>1884</v>
      </c>
      <c r="JV44" s="78" t="s">
        <v>1885</v>
      </c>
      <c r="JW44" s="101" t="s">
        <v>1016</v>
      </c>
      <c r="JX44" s="114"/>
      <c r="JY44" s="69" t="s">
        <v>1874</v>
      </c>
      <c r="JZ44" s="69" t="s">
        <v>1824</v>
      </c>
      <c r="KA44" s="69" t="s">
        <v>829</v>
      </c>
      <c r="KB44" s="69" t="s">
        <v>1879</v>
      </c>
      <c r="KC44" s="69" t="s">
        <v>1880</v>
      </c>
      <c r="KD44" s="114"/>
      <c r="KE44" s="159" t="s">
        <v>1016</v>
      </c>
      <c r="KF44" s="78" t="s">
        <v>1885</v>
      </c>
      <c r="KG44" s="78" t="s">
        <v>1884</v>
      </c>
      <c r="KH44" s="78" t="s">
        <v>1862</v>
      </c>
      <c r="KI44" s="78" t="s">
        <v>1862</v>
      </c>
      <c r="KJ44" s="78" t="s">
        <v>1884</v>
      </c>
      <c r="KK44" s="78" t="s">
        <v>1885</v>
      </c>
      <c r="KL44" s="101" t="s">
        <v>1016</v>
      </c>
      <c r="KM44" s="114"/>
      <c r="KN44" s="69" t="s">
        <v>1874</v>
      </c>
      <c r="KO44" s="69" t="s">
        <v>1824</v>
      </c>
      <c r="KP44" s="69" t="s">
        <v>829</v>
      </c>
      <c r="KQ44" s="69" t="s">
        <v>1879</v>
      </c>
      <c r="KR44" s="69" t="s">
        <v>1880</v>
      </c>
      <c r="KS44" s="114"/>
      <c r="KT44" s="159" t="s">
        <v>1016</v>
      </c>
      <c r="KU44" s="78" t="s">
        <v>1885</v>
      </c>
      <c r="KV44" s="78" t="s">
        <v>1884</v>
      </c>
      <c r="KW44" s="78" t="s">
        <v>1862</v>
      </c>
      <c r="KX44" s="78" t="s">
        <v>1862</v>
      </c>
      <c r="KY44" s="78" t="s">
        <v>1884</v>
      </c>
      <c r="KZ44" s="78" t="s">
        <v>1885</v>
      </c>
      <c r="LA44" s="101" t="s">
        <v>1016</v>
      </c>
      <c r="LB44" s="114"/>
      <c r="LC44" s="69" t="s">
        <v>1874</v>
      </c>
      <c r="LD44" s="69" t="s">
        <v>1824</v>
      </c>
      <c r="LE44" s="69" t="s">
        <v>829</v>
      </c>
      <c r="LF44" s="69" t="s">
        <v>1879</v>
      </c>
      <c r="LG44" s="69" t="s">
        <v>1880</v>
      </c>
      <c r="LH44" s="114"/>
      <c r="LI44" s="159" t="s">
        <v>1016</v>
      </c>
      <c r="LJ44" s="78" t="s">
        <v>1885</v>
      </c>
      <c r="LK44" s="78" t="s">
        <v>1884</v>
      </c>
      <c r="LL44" s="78" t="s">
        <v>1862</v>
      </c>
      <c r="LM44" s="78" t="s">
        <v>1862</v>
      </c>
      <c r="LN44" s="78" t="s">
        <v>1884</v>
      </c>
      <c r="LO44" s="78" t="s">
        <v>1885</v>
      </c>
      <c r="LP44" s="101" t="s">
        <v>1016</v>
      </c>
      <c r="LQ44" s="114"/>
      <c r="LR44" s="69" t="s">
        <v>1874</v>
      </c>
      <c r="LS44" s="69" t="s">
        <v>1824</v>
      </c>
      <c r="LT44" s="69" t="s">
        <v>829</v>
      </c>
      <c r="LU44" s="69" t="s">
        <v>1879</v>
      </c>
      <c r="LV44" s="69" t="s">
        <v>1880</v>
      </c>
      <c r="LW44" s="114"/>
      <c r="LX44" s="159" t="s">
        <v>1016</v>
      </c>
      <c r="LY44" s="78" t="s">
        <v>1885</v>
      </c>
      <c r="LZ44" s="78" t="s">
        <v>1884</v>
      </c>
      <c r="MA44" s="78" t="s">
        <v>1862</v>
      </c>
      <c r="MB44" s="78" t="s">
        <v>1862</v>
      </c>
      <c r="MC44" s="78" t="s">
        <v>1884</v>
      </c>
      <c r="MD44" s="78" t="s">
        <v>1885</v>
      </c>
      <c r="ME44" s="101" t="s">
        <v>1016</v>
      </c>
      <c r="MF44" s="114"/>
      <c r="MG44" s="69" t="s">
        <v>1874</v>
      </c>
      <c r="MH44" s="69" t="s">
        <v>1824</v>
      </c>
      <c r="MI44" s="69" t="s">
        <v>829</v>
      </c>
      <c r="MJ44" s="69" t="s">
        <v>1879</v>
      </c>
      <c r="MK44" s="69" t="s">
        <v>1880</v>
      </c>
      <c r="ML44" s="114"/>
      <c r="MM44" s="159" t="s">
        <v>1016</v>
      </c>
      <c r="MN44" s="78" t="s">
        <v>1885</v>
      </c>
      <c r="MO44" s="78" t="s">
        <v>1884</v>
      </c>
      <c r="MP44" s="78" t="s">
        <v>1862</v>
      </c>
      <c r="MQ44" s="78" t="s">
        <v>1862</v>
      </c>
      <c r="MR44" s="78" t="s">
        <v>1884</v>
      </c>
      <c r="MS44" s="78" t="s">
        <v>1885</v>
      </c>
      <c r="MT44" s="101" t="s">
        <v>1016</v>
      </c>
    </row>
    <row r="45" spans="2:358" s="105" customFormat="1" ht="17">
      <c r="B45" s="184">
        <f t="shared" si="74"/>
        <v>44585</v>
      </c>
      <c r="C45" s="183">
        <f t="shared" si="75"/>
        <v>4</v>
      </c>
      <c r="D45" s="183">
        <f t="shared" si="76"/>
        <v>6</v>
      </c>
      <c r="E45" s="183" t="str">
        <f t="shared" si="0"/>
        <v>4_6</v>
      </c>
      <c r="F45" s="174" t="str">
        <f t="shared" si="1"/>
        <v>Player23</v>
      </c>
      <c r="G45" s="174" t="str">
        <f t="shared" si="2"/>
        <v>Player14</v>
      </c>
      <c r="H45" s="173"/>
      <c r="I45" s="174" t="str">
        <f>J45&amp;"_"&amp;COUNTIF(J$4:J45,J45)</f>
        <v>4_3</v>
      </c>
      <c r="J45" s="185">
        <v>4</v>
      </c>
      <c r="K45" s="185" t="s">
        <v>1880</v>
      </c>
      <c r="L45" s="186" t="s">
        <v>1027</v>
      </c>
      <c r="M45" s="185" t="s">
        <v>2656</v>
      </c>
      <c r="N45" s="114"/>
      <c r="O45" s="106">
        <f>O32</f>
        <v>1</v>
      </c>
      <c r="P45" s="106">
        <f t="shared" ref="P45:P52" si="308">P32+1</f>
        <v>4</v>
      </c>
      <c r="Q45" s="106">
        <v>1</v>
      </c>
      <c r="R45" s="107" t="str">
        <f>INDEX(Matchups!$F$4:$G$279,MATCH(O45&amp;"_"&amp;P45,Matchups!$E$4:$E$279,0),1)</f>
        <v>Player18</v>
      </c>
      <c r="S45" s="107" t="str">
        <f>INDEX(Matchups!$F$4:$G$279,MATCH(O45&amp;"_"&amp;P45,Matchups!$E$4:$E$279,0),2)</f>
        <v>Player9</v>
      </c>
      <c r="U45" s="160" t="str">
        <f>INDEX(Draft!$AZ$3:$AZ$170,MATCH(R45&amp;Q45,Draft!$BA$3:$BA$170,0),1)</f>
        <v>Amazon</v>
      </c>
      <c r="V45" s="161">
        <f>INDEX(Upload_Download!$I$4:$I$1004,MATCH(U45&amp;V$3,Upload_Download!$O$4:$O$1004,0),1)</f>
        <v>3152.7900390625</v>
      </c>
      <c r="W45" s="161">
        <f>INDEX(Upload_Download!$I$4:$I$1004,MATCH(U45&amp;W$3,Upload_Download!$O$4:$O$1004,0),1)</f>
        <v>3065.8701171875</v>
      </c>
      <c r="X45" s="162">
        <f>100*(W45/V45-1)</f>
        <v>-2.756920720951217</v>
      </c>
      <c r="Y45" s="162">
        <f>100*(Z45/AA45-1)</f>
        <v>-2.1753001991281273</v>
      </c>
      <c r="Z45" s="161">
        <f>INDEX(Upload_Download!$I$4:$I$1004,MATCH(AB45&amp;Z$3,Upload_Download!$O$4:$O$1004,0),1)</f>
        <v>168.63999938964841</v>
      </c>
      <c r="AA45" s="161">
        <f>INDEX(Upload_Download!$I$4:$I$1004,MATCH(AB45&amp;AA$3,Upload_Download!$O$4:$O$1004,0),1)</f>
        <v>172.38999938964841</v>
      </c>
      <c r="AB45" s="163" t="str">
        <f>INDEX(Draft!$AZ$3:$AZ$170,MATCH(S45&amp;Q45,Draft!$BA$3:$BA$170,0),1)</f>
        <v>Apple</v>
      </c>
      <c r="AD45" s="106">
        <f>AD32</f>
        <v>2</v>
      </c>
      <c r="AE45" s="106">
        <f t="shared" ref="AE45:AE52" si="309">AE32+1</f>
        <v>4</v>
      </c>
      <c r="AF45" s="106">
        <v>1</v>
      </c>
      <c r="AG45" s="107" t="str">
        <f>INDEX(Matchups!$F$4:$G$279,MATCH(AD45&amp;"_"&amp;AE45,Matchups!$E$4:$E$279,0),1)</f>
        <v>Player22</v>
      </c>
      <c r="AH45" s="107" t="str">
        <f>INDEX(Matchups!$F$4:$G$279,MATCH(AD45&amp;"_"&amp;AE45,Matchups!$E$4:$E$279,0),2)</f>
        <v>Player8</v>
      </c>
      <c r="AJ45" s="160" t="str">
        <f>INDEX(Draft!$AZ$3:$AZ$170,MATCH(AG45&amp;AF45,Draft!$BA$3:$BA$170,0),1)</f>
        <v>Alphabet Class C</v>
      </c>
      <c r="AK45" s="161">
        <f>INDEX(Upload_Download!$I$4:$I$1004,MATCH(AJ45&amp;AK$3,Upload_Download!$O$4:$O$1004,0),1)</f>
        <v>2682.60009765625</v>
      </c>
      <c r="AL45" s="161">
        <f>INDEX(Upload_Download!$I$4:$I$1004,MATCH(AJ45&amp;AL$3,Upload_Download!$O$4:$O$1004,0),1)</f>
        <v>2609.35009765625</v>
      </c>
      <c r="AM45" s="162">
        <f>100*(AL45/AK45-1)</f>
        <v>-2.7305598051680313</v>
      </c>
      <c r="AN45" s="162">
        <f>100*(AO45/AP45-1)</f>
        <v>-2.5124264719178391</v>
      </c>
      <c r="AO45" s="161">
        <f>INDEX(Upload_Download!$I$4:$I$1004,MATCH(AQ45&amp;AO$3,Upload_Download!$O$4:$O$1004,0),1)</f>
        <v>90.901412963867188</v>
      </c>
      <c r="AP45" s="161">
        <f>INDEX(Upload_Download!$I$4:$I$1004,MATCH(AQ45&amp;AP$3,Upload_Download!$O$4:$O$1004,0),1)</f>
        <v>93.244102478027344</v>
      </c>
      <c r="AQ45" s="163" t="str">
        <f>INDEX(Draft!$AZ$3:$AZ$170,MATCH(AH45&amp;AF45,Draft!$BA$3:$BA$170,0),1)</f>
        <v>Solana</v>
      </c>
      <c r="AS45" s="106">
        <f>AS32</f>
        <v>3</v>
      </c>
      <c r="AT45" s="106">
        <f t="shared" ref="AT45:AT52" si="310">AT32+1</f>
        <v>4</v>
      </c>
      <c r="AU45" s="106">
        <v>1</v>
      </c>
      <c r="AV45" s="107" t="str">
        <f>INDEX(Matchups!$F$4:$G$279,MATCH(AS45&amp;"_"&amp;AT45,Matchups!$E$4:$E$279,0),1)</f>
        <v>Player14</v>
      </c>
      <c r="AW45" s="107" t="str">
        <f>INDEX(Matchups!$F$4:$G$279,MATCH(AS45&amp;"_"&amp;AT45,Matchups!$E$4:$E$279,0),2)</f>
        <v>Player24</v>
      </c>
      <c r="AY45" s="160" t="str">
        <f>INDEX(Draft!$AZ$3:$AZ$170,MATCH(AV45&amp;AU45,Draft!$BA$3:$BA$170,0),1)</f>
        <v>Taiwanese Semiconductor</v>
      </c>
      <c r="AZ45" s="161">
        <f>INDEX(Upload_Download!$I$4:$I$1004,MATCH(AY45&amp;AZ$3,Upload_Download!$O$4:$O$1004,0),1)</f>
        <v>119.30999755859381</v>
      </c>
      <c r="BA45" s="161">
        <f>INDEX(Upload_Download!$I$4:$I$1004,MATCH(AY45&amp;BA$3,Upload_Download!$O$4:$O$1004,0),1)</f>
        <v>111.23000335693359</v>
      </c>
      <c r="BB45" s="162">
        <f>100*(BA45/AZ45-1)</f>
        <v>-6.7722691869908758</v>
      </c>
      <c r="BC45" s="162">
        <f>100*(BD45/BE45-1)</f>
        <v>-1.8776160797151387</v>
      </c>
      <c r="BD45" s="161">
        <f>INDEX(Upload_Download!$I$4:$I$1004,MATCH(BF45&amp;BD$3,Upload_Download!$O$4:$O$1004,0),1)</f>
        <v>37709.78515625</v>
      </c>
      <c r="BE45" s="161">
        <f>INDEX(Upload_Download!$I$4:$I$1004,MATCH(BF45&amp;BE$3,Upload_Download!$O$4:$O$1004,0),1)</f>
        <v>38431.37890625</v>
      </c>
      <c r="BF45" s="163" t="str">
        <f>INDEX(Draft!$AZ$3:$AZ$170,MATCH(AW45&amp;AU45,Draft!$BA$3:$BA$170,0),1)</f>
        <v>Bitcoin</v>
      </c>
      <c r="BH45" s="106">
        <f>BH32</f>
        <v>4</v>
      </c>
      <c r="BI45" s="106">
        <f t="shared" ref="BI45:BI52" si="311">BI32+1</f>
        <v>4</v>
      </c>
      <c r="BJ45" s="106">
        <v>1</v>
      </c>
      <c r="BK45" s="107" t="str">
        <f>INDEX(Matchups!$F$4:$G$279,MATCH(BH45&amp;"_"&amp;BI45,Matchups!$E$4:$E$279,0),1)</f>
        <v>Player16</v>
      </c>
      <c r="BL45" s="107" t="str">
        <f>INDEX(Matchups!$F$4:$G$279,MATCH(BH45&amp;"_"&amp;BI45,Matchups!$E$4:$E$279,0),2)</f>
        <v>Player15</v>
      </c>
      <c r="BN45" s="160" t="str">
        <f>INDEX(Draft!$AZ$3:$AZ$170,MATCH(BK45&amp;BJ45,Draft!$BA$3:$BA$170,0),1)</f>
        <v>Tesla</v>
      </c>
      <c r="BO45" s="161">
        <f>INDEX(Upload_Download!$I$4:$I$1004,MATCH(BN45&amp;BO$3,Upload_Download!$O$4:$O$1004,0),1)</f>
        <v>809.8699951171875</v>
      </c>
      <c r="BP45" s="161" t="e">
        <f>INDEX(Upload_Download!$I$4:$I$1004,MATCH(BN45&amp;BP$3,Upload_Download!$O$4:$O$1004,0),1)</f>
        <v>#N/A</v>
      </c>
      <c r="BQ45" s="162" t="e">
        <f>100*(BP45/BO45-1)</f>
        <v>#N/A</v>
      </c>
      <c r="BR45" s="162" t="e">
        <f>100*(BS45/BT45-1)</f>
        <v>#N/A</v>
      </c>
      <c r="BS45" s="161" t="e">
        <f>INDEX(Upload_Download!$I$4:$I$1004,MATCH(BU45&amp;BS$3,Upload_Download!$O$4:$O$1004,0),1)</f>
        <v>#N/A</v>
      </c>
      <c r="BT45" s="161">
        <f>INDEX(Upload_Download!$I$4:$I$1004,MATCH(BU45&amp;BT$3,Upload_Download!$O$4:$O$1004,0),1)</f>
        <v>2621.8017578125</v>
      </c>
      <c r="BU45" s="163" t="str">
        <f>INDEX(Draft!$AZ$3:$AZ$170,MATCH(BL45&amp;BJ45,Draft!$BA$3:$BA$170,0),1)</f>
        <v>Ethereum</v>
      </c>
      <c r="BV45" s="114"/>
      <c r="BW45" s="106">
        <f>BW32</f>
        <v>5</v>
      </c>
      <c r="BX45" s="106">
        <f t="shared" ref="BX45:BX52" si="312">BX32+1</f>
        <v>4</v>
      </c>
      <c r="BY45" s="106">
        <v>1</v>
      </c>
      <c r="BZ45" s="107" t="str">
        <f>INDEX(Matchups!$F$4:$G$279,MATCH(BW45&amp;"_"&amp;BX45,Matchups!$E$4:$E$279,0),1)</f>
        <v>Player20</v>
      </c>
      <c r="CA45" s="107" t="str">
        <f>INDEX(Matchups!$F$4:$G$279,MATCH(BW45&amp;"_"&amp;BX45,Matchups!$E$4:$E$279,0),2)</f>
        <v>Player23</v>
      </c>
      <c r="CB45" s="114"/>
      <c r="CC45" s="160" t="str">
        <f>INDEX(Draft!$AZ$3:$AZ$170,MATCH(BZ45&amp;BY45,Draft!$BA$3:$BA$170,0),1)</f>
        <v>Ethereum</v>
      </c>
      <c r="CD45" s="161" t="e">
        <f>INDEX(Upload_Download!$I$4:$I$1004,MATCH(CC45&amp;CD$3,Upload_Download!$O$4:$O$1004,0),1)</f>
        <v>#N/A</v>
      </c>
      <c r="CE45" s="161" t="e">
        <f>INDEX(Upload_Download!$I$4:$I$1004,MATCH(CC45&amp;CE$3,Upload_Download!$O$4:$O$1004,0),1)</f>
        <v>#N/A</v>
      </c>
      <c r="CF45" s="162" t="e">
        <f>100*(CE45/CD45-1)</f>
        <v>#N/A</v>
      </c>
      <c r="CG45" s="162" t="e">
        <f>100*(CH45/CI45-1)</f>
        <v>#N/A</v>
      </c>
      <c r="CH45" s="161" t="e">
        <f>INDEX(Upload_Download!$I$4:$I$1004,MATCH(CJ45&amp;CH$3,Upload_Download!$O$4:$O$1004,0),1)</f>
        <v>#N/A</v>
      </c>
      <c r="CI45" s="161" t="e">
        <f>INDEX(Upload_Download!$I$4:$I$1004,MATCH(CJ45&amp;CI$3,Upload_Download!$O$4:$O$1004,0),1)</f>
        <v>#N/A</v>
      </c>
      <c r="CJ45" s="163" t="str">
        <f>INDEX(Draft!$AZ$3:$AZ$170,MATCH(CA45&amp;BY45,Draft!$BA$3:$BA$170,0),1)</f>
        <v>NVDIA</v>
      </c>
      <c r="CK45" s="114"/>
      <c r="CL45" s="106">
        <f>CL32</f>
        <v>6</v>
      </c>
      <c r="CM45" s="106">
        <f t="shared" ref="CM45:CM52" si="313">CM32+1</f>
        <v>4</v>
      </c>
      <c r="CN45" s="106">
        <v>1</v>
      </c>
      <c r="CO45" s="107" t="str">
        <f>INDEX(Matchups!$F$4:$G$279,MATCH(CL45&amp;"_"&amp;CM45,Matchups!$E$4:$E$279,0),1)</f>
        <v>Player23</v>
      </c>
      <c r="CP45" s="107" t="str">
        <f>INDEX(Matchups!$F$4:$G$279,MATCH(CL45&amp;"_"&amp;CM45,Matchups!$E$4:$E$279,0),2)</f>
        <v>Player17</v>
      </c>
      <c r="CQ45" s="114"/>
      <c r="CR45" s="160" t="str">
        <f>INDEX(Draft!$AZ$3:$AZ$170,MATCH(CO45&amp;CN45,Draft!$BA$3:$BA$170,0),1)</f>
        <v>NVDIA</v>
      </c>
      <c r="CS45" s="161" t="e">
        <f>INDEX(Upload_Download!$I$4:$I$1004,MATCH(CR45&amp;CS$3,Upload_Download!$O$4:$O$1004,0),1)</f>
        <v>#N/A</v>
      </c>
      <c r="CT45" s="161" t="e">
        <f>INDEX(Upload_Download!$I$4:$I$1004,MATCH(CR45&amp;CT$3,Upload_Download!$O$4:$O$1004,0),1)</f>
        <v>#N/A</v>
      </c>
      <c r="CU45" s="162" t="e">
        <f>100*(CT45/CS45-1)</f>
        <v>#N/A</v>
      </c>
      <c r="CV45" s="162" t="e">
        <f>100*(CW45/CX45-1)</f>
        <v>#N/A</v>
      </c>
      <c r="CW45" s="161" t="e">
        <f>INDEX(Upload_Download!$I$4:$I$1004,MATCH(CY45&amp;CW$3,Upload_Download!$O$4:$O$1004,0),1)</f>
        <v>#N/A</v>
      </c>
      <c r="CX45" s="161" t="e">
        <f>INDEX(Upload_Download!$I$4:$I$1004,MATCH(CY45&amp;CX$3,Upload_Download!$O$4:$O$1004,0),1)</f>
        <v>#N/A</v>
      </c>
      <c r="CY45" s="163" t="str">
        <f>INDEX(Draft!$AZ$3:$AZ$170,MATCH(CP45&amp;CN45,Draft!$BA$3:$BA$170,0),1)</f>
        <v>Ethereum</v>
      </c>
      <c r="DA45" s="106">
        <f>DA32</f>
        <v>7</v>
      </c>
      <c r="DB45" s="106">
        <f t="shared" ref="DB45:DB52" si="314">DB32+1</f>
        <v>4</v>
      </c>
      <c r="DC45" s="106">
        <v>1</v>
      </c>
      <c r="DD45" s="107" t="str">
        <f>INDEX(Matchups!$F$4:$G$279,MATCH(DA45&amp;"_"&amp;DB45,Matchups!$E$4:$E$279,0),1)</f>
        <v>Player1</v>
      </c>
      <c r="DE45" s="107" t="str">
        <f>INDEX(Matchups!$F$4:$G$279,MATCH(DA45&amp;"_"&amp;DB45,Matchups!$E$4:$E$279,0),2)</f>
        <v>Player2</v>
      </c>
      <c r="DG45" s="160" t="str">
        <f>INDEX(Draft!$AZ$3:$AZ$170,MATCH(DD45&amp;DC45,Draft!$BA$3:$BA$170,0),1)</f>
        <v>Meta Platforms</v>
      </c>
      <c r="DH45" s="161" t="e">
        <f>INDEX(Upload_Download!$I$4:$I$1004,MATCH(DG45&amp;DH$3,Upload_Download!$O$4:$O$1004,0),1)</f>
        <v>#N/A</v>
      </c>
      <c r="DI45" s="161" t="e">
        <f>INDEX(Upload_Download!$I$4:$I$1004,MATCH(DG45&amp;DI$3,Upload_Download!$O$4:$O$1004,0),1)</f>
        <v>#N/A</v>
      </c>
      <c r="DJ45" s="162" t="e">
        <f>100*(DI45/DH45-1)</f>
        <v>#N/A</v>
      </c>
      <c r="DK45" s="162" t="e">
        <f>100*(DL45/DM45-1)</f>
        <v>#N/A</v>
      </c>
      <c r="DL45" s="161" t="e">
        <f>INDEX(Upload_Download!$I$4:$I$1004,MATCH(DN45&amp;DL$3,Upload_Download!$O$4:$O$1004,0),1)</f>
        <v>#N/A</v>
      </c>
      <c r="DM45" s="161" t="e">
        <f>INDEX(Upload_Download!$I$4:$I$1004,MATCH(DN45&amp;DM$3,Upload_Download!$O$4:$O$1004,0),1)</f>
        <v>#N/A</v>
      </c>
      <c r="DN45" s="163" t="str">
        <f>INDEX(Draft!$AZ$3:$AZ$170,MATCH(DE45&amp;DC45,Draft!$BA$3:$BA$170,0),1)</f>
        <v>Cardano</v>
      </c>
      <c r="DO45" s="114"/>
      <c r="DP45" s="106">
        <f>DP32</f>
        <v>8</v>
      </c>
      <c r="DQ45" s="106">
        <f t="shared" ref="DQ45:DQ52" si="315">DQ32+1</f>
        <v>4</v>
      </c>
      <c r="DR45" s="106">
        <v>1</v>
      </c>
      <c r="DS45" s="107" t="str">
        <f>INDEX(Matchups!$F$4:$G$279,MATCH(DP45&amp;"_"&amp;DQ45,Matchups!$E$4:$E$279,0),1)</f>
        <v>Player24</v>
      </c>
      <c r="DT45" s="107" t="str">
        <f>INDEX(Matchups!$F$4:$G$279,MATCH(DP45&amp;"_"&amp;DQ45,Matchups!$E$4:$E$279,0),2)</f>
        <v>Player7</v>
      </c>
      <c r="DU45" s="114"/>
      <c r="DV45" s="160" t="str">
        <f>INDEX(Draft!$AZ$3:$AZ$170,MATCH(DS45&amp;DR45,Draft!$BA$3:$BA$170,0),1)</f>
        <v>Bitcoin</v>
      </c>
      <c r="DW45" s="161" t="e">
        <f>INDEX(Upload_Download!$I$4:$I$1004,MATCH(DV45&amp;DW$3,Upload_Download!$O$4:$O$1004,0),1)</f>
        <v>#N/A</v>
      </c>
      <c r="DX45" s="161" t="e">
        <f>INDEX(Upload_Download!$I$4:$I$1004,MATCH(DV45&amp;DX$3,Upload_Download!$O$4:$O$1004,0),1)</f>
        <v>#N/A</v>
      </c>
      <c r="DY45" s="162" t="e">
        <f>100*(DX45/DW45-1)</f>
        <v>#N/A</v>
      </c>
      <c r="DZ45" s="162" t="e">
        <f>100*(EA45/EB45-1)</f>
        <v>#N/A</v>
      </c>
      <c r="EA45" s="161" t="e">
        <f>INDEX(Upload_Download!$I$4:$I$1004,MATCH(EC45&amp;EA$3,Upload_Download!$O$4:$O$1004,0),1)</f>
        <v>#N/A</v>
      </c>
      <c r="EB45" s="161" t="e">
        <f>INDEX(Upload_Download!$I$4:$I$1004,MATCH(EC45&amp;EB$3,Upload_Download!$O$4:$O$1004,0),1)</f>
        <v>#N/A</v>
      </c>
      <c r="EC45" s="163" t="str">
        <f>INDEX(Draft!$AZ$3:$AZ$170,MATCH(DT45&amp;DR45,Draft!$BA$3:$BA$170,0),1)</f>
        <v>Tesla</v>
      </c>
      <c r="ED45" s="114"/>
      <c r="EE45" s="106">
        <f>EE32</f>
        <v>9</v>
      </c>
      <c r="EF45" s="106">
        <f t="shared" ref="EF45:EF52" si="316">EF32+1</f>
        <v>4</v>
      </c>
      <c r="EG45" s="106">
        <v>1</v>
      </c>
      <c r="EH45" s="107" t="str">
        <f>INDEX(Matchups!$F$4:$G$279,MATCH(EE45&amp;"_"&amp;EF45,Matchups!$E$4:$E$279,0),1)</f>
        <v>Player10</v>
      </c>
      <c r="EI45" s="107" t="str">
        <f>INDEX(Matchups!$F$4:$G$279,MATCH(EE45&amp;"_"&amp;EF45,Matchups!$E$4:$E$279,0),2)</f>
        <v>Player14</v>
      </c>
      <c r="EJ45" s="114"/>
      <c r="EK45" s="160" t="str">
        <f>INDEX(Draft!$AZ$3:$AZ$170,MATCH(EH45&amp;EG45,Draft!$BA$3:$BA$170,0),1)</f>
        <v>Bitcoin</v>
      </c>
      <c r="EL45" s="161" t="e">
        <f>INDEX(Upload_Download!$I$4:$I$1004,MATCH(EK45&amp;EL$3,Upload_Download!$O$4:$O$1004,0),1)</f>
        <v>#N/A</v>
      </c>
      <c r="EM45" s="161" t="e">
        <f>INDEX(Upload_Download!$I$4:$I$1004,MATCH(EK45&amp;EM$3,Upload_Download!$O$4:$O$1004,0),1)</f>
        <v>#N/A</v>
      </c>
      <c r="EN45" s="162" t="e">
        <f>100*(EM45/EL45-1)</f>
        <v>#N/A</v>
      </c>
      <c r="EO45" s="162" t="e">
        <f>100*(EP45/EQ45-1)</f>
        <v>#N/A</v>
      </c>
      <c r="EP45" s="161" t="e">
        <f>INDEX(Upload_Download!$I$4:$I$1004,MATCH(ER45&amp;EP$3,Upload_Download!$O$4:$O$1004,0),1)</f>
        <v>#N/A</v>
      </c>
      <c r="EQ45" s="161" t="e">
        <f>INDEX(Upload_Download!$I$4:$I$1004,MATCH(ER45&amp;EQ$3,Upload_Download!$O$4:$O$1004,0),1)</f>
        <v>#N/A</v>
      </c>
      <c r="ER45" s="163" t="str">
        <f>INDEX(Draft!$AZ$3:$AZ$170,MATCH(EI45&amp;EG45,Draft!$BA$3:$BA$170,0),1)</f>
        <v>Taiwanese Semiconductor</v>
      </c>
      <c r="ET45" s="106">
        <f>ET32</f>
        <v>10</v>
      </c>
      <c r="EU45" s="106">
        <f t="shared" ref="EU45:EU52" si="317">EU32+1</f>
        <v>4</v>
      </c>
      <c r="EV45" s="106">
        <v>1</v>
      </c>
      <c r="EW45" s="107" t="str">
        <f>INDEX(Matchups!$F$4:$G$279,MATCH(ET45&amp;"_"&amp;EU45,Matchups!$E$4:$E$279,0),1)</f>
        <v>Player21</v>
      </c>
      <c r="EX45" s="107" t="str">
        <f>INDEX(Matchups!$F$4:$G$279,MATCH(ET45&amp;"_"&amp;EU45,Matchups!$E$4:$E$279,0),2)</f>
        <v>Player13</v>
      </c>
      <c r="EZ45" s="160" t="str">
        <f>INDEX(Draft!$AZ$3:$AZ$170,MATCH(EW45&amp;EV45,Draft!$BA$3:$BA$170,0),1)</f>
        <v>Solana</v>
      </c>
      <c r="FA45" s="161" t="e">
        <f>INDEX(Upload_Download!$I$4:$I$1004,MATCH(EZ45&amp;FA$3,Upload_Download!$O$4:$O$1004,0),1)</f>
        <v>#N/A</v>
      </c>
      <c r="FB45" s="161" t="e">
        <f>INDEX(Upload_Download!$I$4:$I$1004,MATCH(EZ45&amp;FB$3,Upload_Download!$O$4:$O$1004,0),1)</f>
        <v>#N/A</v>
      </c>
      <c r="FC45" s="162" t="e">
        <f>100*(FB45/FA45-1)</f>
        <v>#N/A</v>
      </c>
      <c r="FD45" s="162" t="e">
        <f>100*(FE45/FF45-1)</f>
        <v>#N/A</v>
      </c>
      <c r="FE45" s="161" t="e">
        <f>INDEX(Upload_Download!$I$4:$I$1004,MATCH(FG45&amp;FE$3,Upload_Download!$O$4:$O$1004,0),1)</f>
        <v>#N/A</v>
      </c>
      <c r="FF45" s="161" t="e">
        <f>INDEX(Upload_Download!$I$4:$I$1004,MATCH(FG45&amp;FF$3,Upload_Download!$O$4:$O$1004,0),1)</f>
        <v>#N/A</v>
      </c>
      <c r="FG45" s="163" t="str">
        <f>INDEX(Draft!$AZ$3:$AZ$170,MATCH(EX45&amp;EV45,Draft!$BA$3:$BA$170,0),1)</f>
        <v>Microsoft</v>
      </c>
      <c r="FH45" s="114"/>
      <c r="FI45" s="106">
        <f>FI32</f>
        <v>11</v>
      </c>
      <c r="FJ45" s="106">
        <f t="shared" ref="FJ45:FJ52" si="318">FJ32+1</f>
        <v>4</v>
      </c>
      <c r="FK45" s="106">
        <v>1</v>
      </c>
      <c r="FL45" s="107" t="str">
        <f>INDEX(Matchups!$F$4:$G$279,MATCH(FI45&amp;"_"&amp;FJ45,Matchups!$E$4:$E$279,0),1)</f>
        <v>Player7</v>
      </c>
      <c r="FM45" s="107" t="str">
        <f>INDEX(Matchups!$F$4:$G$279,MATCH(FI45&amp;"_"&amp;FJ45,Matchups!$E$4:$E$279,0),2)</f>
        <v>Player18</v>
      </c>
      <c r="FN45" s="114"/>
      <c r="FO45" s="160" t="str">
        <f>INDEX(Draft!$AZ$3:$AZ$170,MATCH(FL45&amp;FK45,Draft!$BA$3:$BA$170,0),1)</f>
        <v>Tesla</v>
      </c>
      <c r="FP45" s="161" t="e">
        <f>INDEX(Upload_Download!$I$4:$I$1004,MATCH(FO45&amp;FP$3,Upload_Download!$O$4:$O$1004,0),1)</f>
        <v>#N/A</v>
      </c>
      <c r="FQ45" s="161" t="e">
        <f>INDEX(Upload_Download!$I$4:$I$1004,MATCH(FO45&amp;FQ$3,Upload_Download!$O$4:$O$1004,0),1)</f>
        <v>#N/A</v>
      </c>
      <c r="FR45" s="162" t="e">
        <f>100*(FQ45/FP45-1)</f>
        <v>#N/A</v>
      </c>
      <c r="FS45" s="162" t="e">
        <f>100*(FT45/FU45-1)</f>
        <v>#N/A</v>
      </c>
      <c r="FT45" s="161" t="e">
        <f>INDEX(Upload_Download!$I$4:$I$1004,MATCH(FV45&amp;FT$3,Upload_Download!$O$4:$O$1004,0),1)</f>
        <v>#N/A</v>
      </c>
      <c r="FU45" s="161" t="e">
        <f>INDEX(Upload_Download!$I$4:$I$1004,MATCH(FV45&amp;FU$3,Upload_Download!$O$4:$O$1004,0),1)</f>
        <v>#N/A</v>
      </c>
      <c r="FV45" s="163" t="str">
        <f>INDEX(Draft!$AZ$3:$AZ$170,MATCH(FM45&amp;FK45,Draft!$BA$3:$BA$170,0),1)</f>
        <v>Amazon</v>
      </c>
      <c r="FW45" s="114"/>
      <c r="FX45" s="106">
        <f>FX32</f>
        <v>12</v>
      </c>
      <c r="FY45" s="106">
        <f t="shared" ref="FY45:FY52" si="319">FY32+1</f>
        <v>4</v>
      </c>
      <c r="FZ45" s="106">
        <v>1</v>
      </c>
      <c r="GA45" s="107" t="str">
        <f>INDEX(Matchups!$F$4:$G$279,MATCH(FX45&amp;"_"&amp;FY45,Matchups!$E$4:$E$279,0),1)</f>
        <v>Player6</v>
      </c>
      <c r="GB45" s="107" t="str">
        <f>INDEX(Matchups!$F$4:$G$279,MATCH(FX45&amp;"_"&amp;FY45,Matchups!$E$4:$E$279,0),2)</f>
        <v>Player12</v>
      </c>
      <c r="GC45" s="114"/>
      <c r="GD45" s="160" t="str">
        <f>INDEX(Draft!$AZ$3:$AZ$170,MATCH(GA45&amp;FZ45,Draft!$BA$3:$BA$170,0),1)</f>
        <v>Bitcoin</v>
      </c>
      <c r="GE45" s="161" t="e">
        <f>INDEX(Upload_Download!$I$4:$I$1004,MATCH(GD45&amp;GE$3,Upload_Download!$O$4:$O$1004,0),1)</f>
        <v>#N/A</v>
      </c>
      <c r="GF45" s="161" t="e">
        <f>INDEX(Upload_Download!$I$4:$I$1004,MATCH(GD45&amp;GF$3,Upload_Download!$O$4:$O$1004,0),1)</f>
        <v>#N/A</v>
      </c>
      <c r="GG45" s="162" t="e">
        <f>100*(GF45/GE45-1)</f>
        <v>#N/A</v>
      </c>
      <c r="GH45" s="162" t="e">
        <f>100*(GI45/GJ45-1)</f>
        <v>#N/A</v>
      </c>
      <c r="GI45" s="161" t="e">
        <f>INDEX(Upload_Download!$I$4:$I$1004,MATCH(GK45&amp;GI$3,Upload_Download!$O$4:$O$1004,0),1)</f>
        <v>#N/A</v>
      </c>
      <c r="GJ45" s="161" t="e">
        <f>INDEX(Upload_Download!$I$4:$I$1004,MATCH(GK45&amp;GJ$3,Upload_Download!$O$4:$O$1004,0),1)</f>
        <v>#N/A</v>
      </c>
      <c r="GK45" s="163" t="str">
        <f>INDEX(Draft!$AZ$3:$AZ$170,MATCH(GB45&amp;FZ45,Draft!$BA$3:$BA$170,0),1)</f>
        <v>Tesla</v>
      </c>
      <c r="GM45" s="106">
        <f>GM32</f>
        <v>13</v>
      </c>
      <c r="GN45" s="106">
        <f t="shared" ref="GN45:GN52" si="320">GN32+1</f>
        <v>4</v>
      </c>
      <c r="GO45" s="106">
        <v>1</v>
      </c>
      <c r="GP45" s="107" t="str">
        <f>INDEX(Matchups!$F$4:$G$279,MATCH(GM45&amp;"_"&amp;GN45,Matchups!$E$4:$E$279,0),1)</f>
        <v>Player2</v>
      </c>
      <c r="GQ45" s="107" t="str">
        <f>INDEX(Matchups!$F$4:$G$279,MATCH(GM45&amp;"_"&amp;GN45,Matchups!$E$4:$E$279,0),2)</f>
        <v>Player19</v>
      </c>
      <c r="GS45" s="160" t="str">
        <f>INDEX(Draft!$AZ$3:$AZ$170,MATCH(GP45&amp;GO45,Draft!$BA$3:$BA$170,0),1)</f>
        <v>Cardano</v>
      </c>
      <c r="GT45" s="161" t="e">
        <f>INDEX(Upload_Download!$I$4:$I$1004,MATCH(GS45&amp;GT$3,Upload_Download!$O$4:$O$1004,0),1)</f>
        <v>#N/A</v>
      </c>
      <c r="GU45" s="161" t="e">
        <f>INDEX(Upload_Download!$I$4:$I$1004,MATCH(GS45&amp;GU$3,Upload_Download!$O$4:$O$1004,0),1)</f>
        <v>#N/A</v>
      </c>
      <c r="GV45" s="162" t="e">
        <f>100*(GU45/GT45-1)</f>
        <v>#N/A</v>
      </c>
      <c r="GW45" s="162" t="e">
        <f>100*(GX45/GY45-1)</f>
        <v>#N/A</v>
      </c>
      <c r="GX45" s="161" t="e">
        <f>INDEX(Upload_Download!$I$4:$I$1004,MATCH(GZ45&amp;GX$3,Upload_Download!$O$4:$O$1004,0),1)</f>
        <v>#N/A</v>
      </c>
      <c r="GY45" s="161" t="e">
        <f>INDEX(Upload_Download!$I$4:$I$1004,MATCH(GZ45&amp;GY$3,Upload_Download!$O$4:$O$1004,0),1)</f>
        <v>#N/A</v>
      </c>
      <c r="GZ45" s="163" t="str">
        <f>INDEX(Draft!$AZ$3:$AZ$170,MATCH(GQ45&amp;GO45,Draft!$BA$3:$BA$170,0),1)</f>
        <v>Visa</v>
      </c>
      <c r="HA45" s="114"/>
      <c r="HB45" s="106">
        <f>HB32</f>
        <v>14</v>
      </c>
      <c r="HC45" s="106">
        <f t="shared" ref="HC45:HC52" si="321">HC32+1</f>
        <v>4</v>
      </c>
      <c r="HD45" s="106">
        <v>1</v>
      </c>
      <c r="HE45" s="107" t="str">
        <f>INDEX(Matchups!$F$4:$G$279,MATCH(HB45&amp;"_"&amp;HC45,Matchups!$E$4:$E$279,0),1)</f>
        <v>Player15</v>
      </c>
      <c r="HF45" s="107" t="str">
        <f>INDEX(Matchups!$F$4:$G$279,MATCH(HB45&amp;"_"&amp;HC45,Matchups!$E$4:$E$279,0),2)</f>
        <v>Player11</v>
      </c>
      <c r="HG45" s="114"/>
      <c r="HH45" s="160" t="str">
        <f>INDEX(Draft!$AZ$3:$AZ$170,MATCH(HE45&amp;HD45,Draft!$BA$3:$BA$170,0),1)</f>
        <v>Ethereum</v>
      </c>
      <c r="HI45" s="161" t="e">
        <f>INDEX(Upload_Download!$I$4:$I$1004,MATCH(HH45&amp;HI$3,Upload_Download!$O$4:$O$1004,0),1)</f>
        <v>#N/A</v>
      </c>
      <c r="HJ45" s="161" t="e">
        <f>INDEX(Upload_Download!$I$4:$I$1004,MATCH(HH45&amp;HJ$3,Upload_Download!$O$4:$O$1004,0),1)</f>
        <v>#N/A</v>
      </c>
      <c r="HK45" s="162" t="e">
        <f>100*(HJ45/HI45-1)</f>
        <v>#N/A</v>
      </c>
      <c r="HL45" s="162" t="e">
        <f>100*(HM45/HN45-1)</f>
        <v>#N/A</v>
      </c>
      <c r="HM45" s="161" t="e">
        <f>INDEX(Upload_Download!$I$4:$I$1004,MATCH(HO45&amp;HM$3,Upload_Download!$O$4:$O$1004,0),1)</f>
        <v>#N/A</v>
      </c>
      <c r="HN45" s="161" t="e">
        <f>INDEX(Upload_Download!$I$4:$I$1004,MATCH(HO45&amp;HN$3,Upload_Download!$O$4:$O$1004,0),1)</f>
        <v>#N/A</v>
      </c>
      <c r="HO45" s="163" t="str">
        <f>INDEX(Draft!$AZ$3:$AZ$170,MATCH(HF45&amp;HD45,Draft!$BA$3:$BA$170,0),1)</f>
        <v>Cardano</v>
      </c>
      <c r="HP45" s="114"/>
      <c r="HQ45" s="106">
        <f>HQ32</f>
        <v>15</v>
      </c>
      <c r="HR45" s="106">
        <f t="shared" ref="HR45:HR52" si="322">HR32+1</f>
        <v>4</v>
      </c>
      <c r="HS45" s="106">
        <v>1</v>
      </c>
      <c r="HT45" s="107" t="str">
        <f>INDEX(Matchups!$F$4:$G$279,MATCH(HQ45&amp;"_"&amp;HR45,Matchups!$E$4:$E$279,0),1)</f>
        <v>Player12</v>
      </c>
      <c r="HU45" s="107" t="str">
        <f>INDEX(Matchups!$F$4:$G$279,MATCH(HQ45&amp;"_"&amp;HR45,Matchups!$E$4:$E$279,0),2)</f>
        <v>Player10</v>
      </c>
      <c r="HV45" s="114"/>
      <c r="HW45" s="160" t="str">
        <f>INDEX(Draft!$AZ$3:$AZ$170,MATCH(HT45&amp;HS45,Draft!$BA$3:$BA$170,0),1)</f>
        <v>Tesla</v>
      </c>
      <c r="HX45" s="161" t="e">
        <f>INDEX(Upload_Download!$I$4:$I$1004,MATCH(HW45&amp;HX$3,Upload_Download!$O$4:$O$1004,0),1)</f>
        <v>#N/A</v>
      </c>
      <c r="HY45" s="161" t="e">
        <f>INDEX(Upload_Download!$I$4:$I$1004,MATCH(HW45&amp;HY$3,Upload_Download!$O$4:$O$1004,0),1)</f>
        <v>#N/A</v>
      </c>
      <c r="HZ45" s="162" t="e">
        <f>100*(HY45/HX45-1)</f>
        <v>#N/A</v>
      </c>
      <c r="IA45" s="162" t="e">
        <f>100*(IB45/IC45-1)</f>
        <v>#N/A</v>
      </c>
      <c r="IB45" s="161" t="e">
        <f>INDEX(Upload_Download!$I$4:$I$1004,MATCH(ID45&amp;IB$3,Upload_Download!$O$4:$O$1004,0),1)</f>
        <v>#N/A</v>
      </c>
      <c r="IC45" s="161" t="e">
        <f>INDEX(Upload_Download!$I$4:$I$1004,MATCH(ID45&amp;IC$3,Upload_Download!$O$4:$O$1004,0),1)</f>
        <v>#N/A</v>
      </c>
      <c r="ID45" s="163" t="str">
        <f>INDEX(Draft!$AZ$3:$AZ$170,MATCH(HU45&amp;HS45,Draft!$BA$3:$BA$170,0),1)</f>
        <v>Bitcoin</v>
      </c>
      <c r="IF45" s="106">
        <f>IF32</f>
        <v>16</v>
      </c>
      <c r="IG45" s="106">
        <f t="shared" ref="IG45:IG52" si="323">IG32+1</f>
        <v>4</v>
      </c>
      <c r="IH45" s="106">
        <v>1</v>
      </c>
      <c r="II45" s="107" t="str">
        <f>INDEX(Matchups!$F$4:$G$279,MATCH(IF45&amp;"_"&amp;IG45,Matchups!$E$4:$E$279,0),1)</f>
        <v>Player17</v>
      </c>
      <c r="IJ45" s="107" t="str">
        <f>INDEX(Matchups!$F$4:$G$279,MATCH(IF45&amp;"_"&amp;IG45,Matchups!$E$4:$E$279,0),2)</f>
        <v>Player21</v>
      </c>
      <c r="IL45" s="160" t="str">
        <f>INDEX(Draft!$AZ$3:$AZ$170,MATCH(II45&amp;IH45,Draft!$BA$3:$BA$170,0),1)</f>
        <v>Ethereum</v>
      </c>
      <c r="IM45" s="161" t="e">
        <f>INDEX(Upload_Download!$I$4:$I$1004,MATCH(IL45&amp;IM$3,Upload_Download!$O$4:$O$1004,0),1)</f>
        <v>#N/A</v>
      </c>
      <c r="IN45" s="161" t="e">
        <f>INDEX(Upload_Download!$I$4:$I$1004,MATCH(IL45&amp;IN$3,Upload_Download!$O$4:$O$1004,0),1)</f>
        <v>#N/A</v>
      </c>
      <c r="IO45" s="162" t="e">
        <f>100*(IN45/IM45-1)</f>
        <v>#N/A</v>
      </c>
      <c r="IP45" s="162" t="e">
        <f>100*(IQ45/IR45-1)</f>
        <v>#N/A</v>
      </c>
      <c r="IQ45" s="161" t="e">
        <f>INDEX(Upload_Download!$I$4:$I$1004,MATCH(IS45&amp;IQ$3,Upload_Download!$O$4:$O$1004,0),1)</f>
        <v>#N/A</v>
      </c>
      <c r="IR45" s="161" t="e">
        <f>INDEX(Upload_Download!$I$4:$I$1004,MATCH(IS45&amp;IR$3,Upload_Download!$O$4:$O$1004,0),1)</f>
        <v>#N/A</v>
      </c>
      <c r="IS45" s="163" t="str">
        <f>INDEX(Draft!$AZ$3:$AZ$170,MATCH(IJ45&amp;IH45,Draft!$BA$3:$BA$170,0),1)</f>
        <v>Solana</v>
      </c>
      <c r="IT45" s="114"/>
      <c r="IU45" s="106">
        <f>IU32</f>
        <v>17</v>
      </c>
      <c r="IV45" s="106">
        <f t="shared" ref="IV45:IV52" si="324">IV32+1</f>
        <v>4</v>
      </c>
      <c r="IW45" s="106">
        <v>1</v>
      </c>
      <c r="IX45" s="107" t="str">
        <f>INDEX(Matchups!$F$4:$G$279,MATCH(IU45&amp;"_"&amp;IV45,Matchups!$E$4:$E$279,0),1)</f>
        <v>Player19</v>
      </c>
      <c r="IY45" s="107" t="str">
        <f>INDEX(Matchups!$F$4:$G$279,MATCH(IU45&amp;"_"&amp;IV45,Matchups!$E$4:$E$279,0),2)</f>
        <v>Player6</v>
      </c>
      <c r="IZ45" s="114"/>
      <c r="JA45" s="160" t="str">
        <f>INDEX(Draft!$AZ$3:$AZ$170,MATCH(IX45&amp;IW45,Draft!$BA$3:$BA$170,0),1)</f>
        <v>Visa</v>
      </c>
      <c r="JB45" s="161" t="e">
        <f>INDEX(Upload_Download!$I$4:$I$1004,MATCH(JA45&amp;JB$3,Upload_Download!$O$4:$O$1004,0),1)</f>
        <v>#N/A</v>
      </c>
      <c r="JC45" s="161" t="e">
        <f>INDEX(Upload_Download!$I$4:$I$1004,MATCH(JA45&amp;JC$3,Upload_Download!$O$4:$O$1004,0),1)</f>
        <v>#N/A</v>
      </c>
      <c r="JD45" s="162" t="e">
        <f>100*(JC45/JB45-1)</f>
        <v>#N/A</v>
      </c>
      <c r="JE45" s="162" t="e">
        <f>100*(JF45/JG45-1)</f>
        <v>#N/A</v>
      </c>
      <c r="JF45" s="161" t="e">
        <f>INDEX(Upload_Download!$I$4:$I$1004,MATCH(JH45&amp;JF$3,Upload_Download!$O$4:$O$1004,0),1)</f>
        <v>#N/A</v>
      </c>
      <c r="JG45" s="161" t="e">
        <f>INDEX(Upload_Download!$I$4:$I$1004,MATCH(JH45&amp;JG$3,Upload_Download!$O$4:$O$1004,0),1)</f>
        <v>#N/A</v>
      </c>
      <c r="JH45" s="163" t="str">
        <f>INDEX(Draft!$AZ$3:$AZ$170,MATCH(IY45&amp;IW45,Draft!$BA$3:$BA$170,0),1)</f>
        <v>Bitcoin</v>
      </c>
      <c r="JI45" s="114"/>
      <c r="JJ45" s="106">
        <f>JJ32</f>
        <v>18</v>
      </c>
      <c r="JK45" s="106">
        <f t="shared" ref="JK45:JK52" si="325">JK32+1</f>
        <v>4</v>
      </c>
      <c r="JL45" s="106">
        <v>1</v>
      </c>
      <c r="JM45" s="107" t="str">
        <f>INDEX(Matchups!$F$4:$G$279,MATCH(JJ45&amp;"_"&amp;JK45,Matchups!$E$4:$E$279,0),1)</f>
        <v>Player5</v>
      </c>
      <c r="JN45" s="107" t="str">
        <f>INDEX(Matchups!$F$4:$G$279,MATCH(JJ45&amp;"_"&amp;JK45,Matchups!$E$4:$E$279,0),2)</f>
        <v>Player3</v>
      </c>
      <c r="JO45" s="114"/>
      <c r="JP45" s="160" t="str">
        <f>INDEX(Draft!$AZ$3:$AZ$170,MATCH(JM45&amp;JL45,Draft!$BA$3:$BA$170,0),1)</f>
        <v>Tesla</v>
      </c>
      <c r="JQ45" s="161" t="e">
        <f>INDEX(Upload_Download!$I$4:$I$1004,MATCH(JP45&amp;JQ$3,Upload_Download!$O$4:$O$1004,0),1)</f>
        <v>#N/A</v>
      </c>
      <c r="JR45" s="161" t="e">
        <f>INDEX(Upload_Download!$I$4:$I$1004,MATCH(JP45&amp;JR$3,Upload_Download!$O$4:$O$1004,0),1)</f>
        <v>#N/A</v>
      </c>
      <c r="JS45" s="162" t="e">
        <f>100*(JR45/JQ45-1)</f>
        <v>#N/A</v>
      </c>
      <c r="JT45" s="162" t="e">
        <f>100*(JU45/JV45-1)</f>
        <v>#N/A</v>
      </c>
      <c r="JU45" s="161" t="e">
        <f>INDEX(Upload_Download!$I$4:$I$1004,MATCH(JW45&amp;JU$3,Upload_Download!$O$4:$O$1004,0),1)</f>
        <v>#N/A</v>
      </c>
      <c r="JV45" s="161" t="e">
        <f>INDEX(Upload_Download!$I$4:$I$1004,MATCH(JW45&amp;JV$3,Upload_Download!$O$4:$O$1004,0),1)</f>
        <v>#N/A</v>
      </c>
      <c r="JW45" s="163" t="str">
        <f>INDEX(Draft!$AZ$3:$AZ$170,MATCH(JN45&amp;JL45,Draft!$BA$3:$BA$170,0),1)</f>
        <v>Bitcoin</v>
      </c>
      <c r="JX45" s="114"/>
      <c r="JY45" s="106">
        <f>JY32</f>
        <v>19</v>
      </c>
      <c r="JZ45" s="106">
        <f t="shared" ref="JZ45:JZ52" si="326">JZ32+1</f>
        <v>4</v>
      </c>
      <c r="KA45" s="106">
        <v>1</v>
      </c>
      <c r="KB45" s="107" t="str">
        <f>INDEX(Matchups!$F$4:$G$279,MATCH(JY45&amp;"_"&amp;JZ45,Matchups!$E$4:$E$279,0),1)</f>
        <v>Player8</v>
      </c>
      <c r="KC45" s="107" t="str">
        <f>INDEX(Matchups!$F$4:$G$279,MATCH(JY45&amp;"_"&amp;JZ45,Matchups!$E$4:$E$279,0),2)</f>
        <v>Player16</v>
      </c>
      <c r="KD45" s="114"/>
      <c r="KE45" s="160" t="str">
        <f>INDEX(Draft!$AZ$3:$AZ$170,MATCH(KB45&amp;KA45,Draft!$BA$3:$BA$170,0),1)</f>
        <v>Solana</v>
      </c>
      <c r="KF45" s="161" t="e">
        <f>INDEX(Upload_Download!$I$4:$I$1004,MATCH(KE45&amp;KF$3,Upload_Download!$O$4:$O$1004,0),1)</f>
        <v>#N/A</v>
      </c>
      <c r="KG45" s="161" t="e">
        <f>INDEX(Upload_Download!$I$4:$I$1004,MATCH(KE45&amp;KG$3,Upload_Download!$O$4:$O$1004,0),1)</f>
        <v>#N/A</v>
      </c>
      <c r="KH45" s="162" t="e">
        <f>100*(KG45/KF45-1)</f>
        <v>#N/A</v>
      </c>
      <c r="KI45" s="162" t="e">
        <f>100*(KJ45/KK45-1)</f>
        <v>#N/A</v>
      </c>
      <c r="KJ45" s="161" t="e">
        <f>INDEX(Upload_Download!$I$4:$I$1004,MATCH(KL45&amp;KJ$3,Upload_Download!$O$4:$O$1004,0),1)</f>
        <v>#N/A</v>
      </c>
      <c r="KK45" s="161" t="e">
        <f>INDEX(Upload_Download!$I$4:$I$1004,MATCH(KL45&amp;KK$3,Upload_Download!$O$4:$O$1004,0),1)</f>
        <v>#N/A</v>
      </c>
      <c r="KL45" s="163" t="str">
        <f>INDEX(Draft!$AZ$3:$AZ$170,MATCH(KC45&amp;KA45,Draft!$BA$3:$BA$170,0),1)</f>
        <v>Tesla</v>
      </c>
      <c r="KM45" s="114"/>
      <c r="KN45" s="106">
        <f>KN32</f>
        <v>20</v>
      </c>
      <c r="KO45" s="106">
        <f t="shared" ref="KO45:KO52" si="327">KO32+1</f>
        <v>4</v>
      </c>
      <c r="KP45" s="106">
        <v>1</v>
      </c>
      <c r="KQ45" s="107" t="str">
        <f>INDEX(Matchups!$F$4:$G$279,MATCH(KN45&amp;"_"&amp;KO45,Matchups!$E$4:$E$279,0),1)</f>
        <v>Player3</v>
      </c>
      <c r="KR45" s="107" t="str">
        <f>INDEX(Matchups!$F$4:$G$279,MATCH(KN45&amp;"_"&amp;KO45,Matchups!$E$4:$E$279,0),2)</f>
        <v>Player22</v>
      </c>
      <c r="KS45" s="114"/>
      <c r="KT45" s="160" t="str">
        <f>INDEX(Draft!$AZ$3:$AZ$170,MATCH(KQ45&amp;KP45,Draft!$BA$3:$BA$170,0),1)</f>
        <v>Bitcoin</v>
      </c>
      <c r="KU45" s="161" t="e">
        <f>INDEX(Upload_Download!$I$4:$I$1004,MATCH(KT45&amp;KU$3,Upload_Download!$O$4:$O$1004,0),1)</f>
        <v>#N/A</v>
      </c>
      <c r="KV45" s="161" t="e">
        <f>INDEX(Upload_Download!$I$4:$I$1004,MATCH(KT45&amp;KV$3,Upload_Download!$O$4:$O$1004,0),1)</f>
        <v>#N/A</v>
      </c>
      <c r="KW45" s="162" t="e">
        <f>100*(KV45/KU45-1)</f>
        <v>#N/A</v>
      </c>
      <c r="KX45" s="162" t="e">
        <f>100*(KY45/KZ45-1)</f>
        <v>#N/A</v>
      </c>
      <c r="KY45" s="161" t="e">
        <f>INDEX(Upload_Download!$I$4:$I$1004,MATCH(LA45&amp;KY$3,Upload_Download!$O$4:$O$1004,0),1)</f>
        <v>#N/A</v>
      </c>
      <c r="KZ45" s="161" t="e">
        <f>INDEX(Upload_Download!$I$4:$I$1004,MATCH(LA45&amp;KZ$3,Upload_Download!$O$4:$O$1004,0),1)</f>
        <v>#N/A</v>
      </c>
      <c r="LA45" s="163" t="str">
        <f>INDEX(Draft!$AZ$3:$AZ$170,MATCH(KR45&amp;KP45,Draft!$BA$3:$BA$170,0),1)</f>
        <v>Alphabet Class C</v>
      </c>
      <c r="LB45" s="114"/>
      <c r="LC45" s="106">
        <f>LC32</f>
        <v>21</v>
      </c>
      <c r="LD45" s="106">
        <f t="shared" ref="LD45:LD52" si="328">LD32+1</f>
        <v>4</v>
      </c>
      <c r="LE45" s="106">
        <v>1</v>
      </c>
      <c r="LF45" s="107" t="str">
        <f>INDEX(Matchups!$F$4:$G$279,MATCH(LC45&amp;"_"&amp;LD45,Matchups!$E$4:$E$279,0),1)</f>
        <v>Player3</v>
      </c>
      <c r="LG45" s="107" t="str">
        <f>INDEX(Matchups!$F$4:$G$279,MATCH(LC45&amp;"_"&amp;LD45,Matchups!$E$4:$E$279,0),2)</f>
        <v>Player10</v>
      </c>
      <c r="LH45" s="114"/>
      <c r="LI45" s="160" t="str">
        <f>INDEX(Draft!$AZ$3:$AZ$170,MATCH(LF45&amp;LE45,Draft!$BA$3:$BA$170,0),1)</f>
        <v>Bitcoin</v>
      </c>
      <c r="LJ45" s="161" t="e">
        <f>INDEX(Upload_Download!$I$4:$I$1004,MATCH(LI45&amp;LJ$3,Upload_Download!$O$4:$O$1004,0),1)</f>
        <v>#N/A</v>
      </c>
      <c r="LK45" s="161" t="e">
        <f>INDEX(Upload_Download!$I$4:$I$1004,MATCH(LI45&amp;LK$3,Upload_Download!$O$4:$O$1004,0),1)</f>
        <v>#N/A</v>
      </c>
      <c r="LL45" s="162" t="e">
        <f>100*(LK45/LJ45-1)</f>
        <v>#N/A</v>
      </c>
      <c r="LM45" s="162" t="e">
        <f>100*(LN45/LO45-1)</f>
        <v>#N/A</v>
      </c>
      <c r="LN45" s="161" t="e">
        <f>INDEX(Upload_Download!$I$4:$I$1004,MATCH(LP45&amp;LN$3,Upload_Download!$O$4:$O$1004,0),1)</f>
        <v>#N/A</v>
      </c>
      <c r="LO45" s="161" t="e">
        <f>INDEX(Upload_Download!$I$4:$I$1004,MATCH(LP45&amp;LO$3,Upload_Download!$O$4:$O$1004,0),1)</f>
        <v>#N/A</v>
      </c>
      <c r="LP45" s="163" t="str">
        <f>INDEX(Draft!$AZ$3:$AZ$170,MATCH(LG45&amp;LE45,Draft!$BA$3:$BA$170,0),1)</f>
        <v>Bitcoin</v>
      </c>
      <c r="LQ45" s="114"/>
      <c r="LR45" s="106">
        <f>LR32</f>
        <v>22</v>
      </c>
      <c r="LS45" s="106">
        <f t="shared" ref="LS45:LS52" si="329">LS32+1</f>
        <v>4</v>
      </c>
      <c r="LT45" s="106">
        <v>1</v>
      </c>
      <c r="LU45" s="107" t="str">
        <f>INDEX(Matchups!$F$4:$G$279,MATCH(LR45&amp;"_"&amp;LS45,Matchups!$E$4:$E$279,0),1)</f>
        <v>Player13</v>
      </c>
      <c r="LV45" s="107" t="str">
        <f>INDEX(Matchups!$F$4:$G$279,MATCH(LR45&amp;"_"&amp;LS45,Matchups!$E$4:$E$279,0),2)</f>
        <v>Player5</v>
      </c>
      <c r="LW45" s="114"/>
      <c r="LX45" s="160" t="str">
        <f>INDEX(Draft!$AZ$3:$AZ$170,MATCH(LU45&amp;LT45,Draft!$BA$3:$BA$170,0),1)</f>
        <v>Microsoft</v>
      </c>
      <c r="LY45" s="161" t="e">
        <f>INDEX(Upload_Download!$I$4:$I$1004,MATCH(LX45&amp;LY$3,Upload_Download!$O$4:$O$1004,0),1)</f>
        <v>#N/A</v>
      </c>
      <c r="LZ45" s="161" t="e">
        <f>INDEX(Upload_Download!$I$4:$I$1004,MATCH(LX45&amp;LZ$3,Upload_Download!$O$4:$O$1004,0),1)</f>
        <v>#N/A</v>
      </c>
      <c r="MA45" s="162" t="e">
        <f>100*(LZ45/LY45-1)</f>
        <v>#N/A</v>
      </c>
      <c r="MB45" s="162" t="e">
        <f>100*(MC45/MD45-1)</f>
        <v>#N/A</v>
      </c>
      <c r="MC45" s="161" t="e">
        <f>INDEX(Upload_Download!$I$4:$I$1004,MATCH(ME45&amp;MC$3,Upload_Download!$O$4:$O$1004,0),1)</f>
        <v>#N/A</v>
      </c>
      <c r="MD45" s="161" t="e">
        <f>INDEX(Upload_Download!$I$4:$I$1004,MATCH(ME45&amp;MD$3,Upload_Download!$O$4:$O$1004,0),1)</f>
        <v>#N/A</v>
      </c>
      <c r="ME45" s="163" t="str">
        <f>INDEX(Draft!$AZ$3:$AZ$170,MATCH(LV45&amp;LT45,Draft!$BA$3:$BA$170,0),1)</f>
        <v>Tesla</v>
      </c>
      <c r="MF45" s="114"/>
      <c r="MG45" s="106">
        <f>MG32</f>
        <v>23</v>
      </c>
      <c r="MH45" s="106">
        <f t="shared" ref="MH45:MH52" si="330">MH32+1</f>
        <v>4</v>
      </c>
      <c r="MI45" s="106">
        <v>1</v>
      </c>
      <c r="MJ45" s="107" t="str">
        <f>INDEX(Matchups!$F$4:$G$279,MATCH(MG45&amp;"_"&amp;MH45,Matchups!$E$4:$E$279,0),1)</f>
        <v>Player9</v>
      </c>
      <c r="MK45" s="107" t="str">
        <f>INDEX(Matchups!$F$4:$G$279,MATCH(MG45&amp;"_"&amp;MH45,Matchups!$E$4:$E$279,0),2)</f>
        <v>Player20</v>
      </c>
      <c r="ML45" s="114"/>
      <c r="MM45" s="160" t="str">
        <f>INDEX(Draft!$AZ$3:$AZ$170,MATCH(MJ45&amp;MI45,Draft!$BA$3:$BA$170,0),1)</f>
        <v>Apple</v>
      </c>
      <c r="MN45" s="161" t="e">
        <f>INDEX(Upload_Download!$I$4:$I$1004,MATCH(MM45&amp;MN$3,Upload_Download!$O$4:$O$1004,0),1)</f>
        <v>#N/A</v>
      </c>
      <c r="MO45" s="161" t="e">
        <f>INDEX(Upload_Download!$I$4:$I$1004,MATCH(MM45&amp;MO$3,Upload_Download!$O$4:$O$1004,0),1)</f>
        <v>#N/A</v>
      </c>
      <c r="MP45" s="162" t="e">
        <f>100*(MO45/MN45-1)</f>
        <v>#N/A</v>
      </c>
      <c r="MQ45" s="162" t="e">
        <f>100*(MR45/MS45-1)</f>
        <v>#N/A</v>
      </c>
      <c r="MR45" s="161" t="e">
        <f>INDEX(Upload_Download!$I$4:$I$1004,MATCH(MT45&amp;MR$3,Upload_Download!$O$4:$O$1004,0),1)</f>
        <v>#N/A</v>
      </c>
      <c r="MS45" s="161" t="e">
        <f>INDEX(Upload_Download!$I$4:$I$1004,MATCH(MT45&amp;MS$3,Upload_Download!$O$4:$O$1004,0),1)</f>
        <v>#N/A</v>
      </c>
      <c r="MT45" s="163" t="str">
        <f>INDEX(Draft!$AZ$3:$AZ$170,MATCH(MK45&amp;MI45,Draft!$BA$3:$BA$170,0),1)</f>
        <v>Ethereum</v>
      </c>
    </row>
    <row r="46" spans="2:358" s="105" customFormat="1" ht="17">
      <c r="B46" s="184">
        <f t="shared" si="74"/>
        <v>44585</v>
      </c>
      <c r="C46" s="183">
        <f t="shared" si="75"/>
        <v>4</v>
      </c>
      <c r="D46" s="183">
        <f t="shared" si="76"/>
        <v>7</v>
      </c>
      <c r="E46" s="183" t="str">
        <f t="shared" si="0"/>
        <v>4_7</v>
      </c>
      <c r="F46" s="174" t="str">
        <f t="shared" si="1"/>
        <v>Player7</v>
      </c>
      <c r="G46" s="174" t="str">
        <f t="shared" si="2"/>
        <v>Player9</v>
      </c>
      <c r="H46" s="173"/>
      <c r="I46" s="174" t="str">
        <f>J46&amp;"_"&amp;COUNTIF(J$4:J46,J46)</f>
        <v>4_4</v>
      </c>
      <c r="J46" s="185">
        <v>4</v>
      </c>
      <c r="K46" s="185" t="s">
        <v>2669</v>
      </c>
      <c r="L46" s="186" t="s">
        <v>1027</v>
      </c>
      <c r="M46" s="185" t="s">
        <v>2668</v>
      </c>
      <c r="N46" s="114"/>
      <c r="O46" s="106">
        <f t="shared" ref="O46:O51" si="331">O33</f>
        <v>1</v>
      </c>
      <c r="P46" s="106">
        <f t="shared" si="308"/>
        <v>4</v>
      </c>
      <c r="Q46" s="106">
        <v>2</v>
      </c>
      <c r="R46" s="107" t="str">
        <f>INDEX(Matchups!$F$4:$G$279,MATCH(O46&amp;"_"&amp;P46,Matchups!$E$4:$E$279,0),1)</f>
        <v>Player18</v>
      </c>
      <c r="S46" s="107" t="str">
        <f>INDEX(Matchups!$F$4:$G$279,MATCH(O46&amp;"_"&amp;P46,Matchups!$E$4:$E$279,0),2)</f>
        <v>Player9</v>
      </c>
      <c r="U46" s="160" t="str">
        <f>INDEX(Draft!$AZ$3:$AZ$170,MATCH(R46&amp;Q46,Draft!$BA$3:$BA$170,0),1)</f>
        <v>NVDIA</v>
      </c>
      <c r="V46" s="161">
        <f>INDEX(Upload_Download!$I$4:$I$1004,MATCH(U46&amp;V$3,Upload_Download!$O$4:$O$1004,0),1)</f>
        <v>243.19000244140619</v>
      </c>
      <c r="W46" s="161">
        <f>INDEX(Upload_Download!$I$4:$I$1004,MATCH(U46&amp;W$3,Upload_Download!$O$4:$O$1004,0),1)</f>
        <v>239.49000549316409</v>
      </c>
      <c r="X46" s="162">
        <f t="shared" ref="X46:X50" si="332">100*(W46/V46-1)</f>
        <v>-1.5214428681678993</v>
      </c>
      <c r="Y46" s="162">
        <f>100*(Z46/AA46-1)</f>
        <v>-0.50673340466289574</v>
      </c>
      <c r="Z46" s="161">
        <f>INDEX(Upload_Download!$I$4:$I$1004,MATCH(AB46&amp;Z$3,Upload_Download!$O$4:$O$1004,0),1)</f>
        <v>42197.515625</v>
      </c>
      <c r="AA46" s="161">
        <f>INDEX(Upload_Download!$I$4:$I$1004,MATCH(AB46&amp;AA$3,Upload_Download!$O$4:$O$1004,0),1)</f>
        <v>42412.43359375</v>
      </c>
      <c r="AB46" s="163" t="str">
        <f>INDEX(Draft!$AZ$3:$AZ$170,MATCH(S46&amp;Q46,Draft!$BA$3:$BA$170,0),1)</f>
        <v>Bitcoin</v>
      </c>
      <c r="AD46" s="106">
        <f t="shared" ref="AD46:AD51" si="333">AD33</f>
        <v>2</v>
      </c>
      <c r="AE46" s="106">
        <f t="shared" si="309"/>
        <v>4</v>
      </c>
      <c r="AF46" s="106">
        <v>2</v>
      </c>
      <c r="AG46" s="107" t="str">
        <f>INDEX(Matchups!$F$4:$G$279,MATCH(AD46&amp;"_"&amp;AE46,Matchups!$E$4:$E$279,0),1)</f>
        <v>Player22</v>
      </c>
      <c r="AH46" s="107" t="str">
        <f>INDEX(Matchups!$F$4:$G$279,MATCH(AD46&amp;"_"&amp;AE46,Matchups!$E$4:$E$279,0),2)</f>
        <v>Player8</v>
      </c>
      <c r="AJ46" s="160" t="str">
        <f>INDEX(Draft!$AZ$3:$AZ$170,MATCH(AG46&amp;AF46,Draft!$BA$3:$BA$170,0),1)</f>
        <v>Target</v>
      </c>
      <c r="AK46" s="161">
        <f>INDEX(Upload_Download!$I$4:$I$1004,MATCH(AJ46&amp;AK$3,Upload_Download!$O$4:$O$1004,0),1)</f>
        <v>210.6470947265625</v>
      </c>
      <c r="AL46" s="161">
        <f>INDEX(Upload_Download!$I$4:$I$1004,MATCH(AJ46&amp;AL$3,Upload_Download!$O$4:$O$1004,0),1)</f>
        <v>204.38999938964841</v>
      </c>
      <c r="AM46" s="162">
        <f t="shared" ref="AM46:AM50" si="334">100*(AL46/AK46-1)</f>
        <v>-2.9704161574297117</v>
      </c>
      <c r="AN46" s="162">
        <f>100*(AO46/AP46-1)</f>
        <v>-10.796998415359161</v>
      </c>
      <c r="AO46" s="161">
        <f>INDEX(Upload_Download!$I$4:$I$1004,MATCH(AQ46&amp;AO$3,Upload_Download!$O$4:$O$1004,0),1)</f>
        <v>0.93290197849273682</v>
      </c>
      <c r="AP46" s="161">
        <f>INDEX(Upload_Download!$I$4:$I$1004,MATCH(AQ46&amp;AP$3,Upload_Download!$O$4:$O$1004,0),1)</f>
        <v>1.045819044113159</v>
      </c>
      <c r="AQ46" s="163" t="str">
        <f>INDEX(Draft!$AZ$3:$AZ$170,MATCH(AH46&amp;AF46,Draft!$BA$3:$BA$170,0),1)</f>
        <v>Cardano</v>
      </c>
      <c r="AS46" s="106">
        <f t="shared" ref="AS46:AS51" si="335">AS33</f>
        <v>3</v>
      </c>
      <c r="AT46" s="106">
        <f t="shared" si="310"/>
        <v>4</v>
      </c>
      <c r="AU46" s="106">
        <v>2</v>
      </c>
      <c r="AV46" s="107" t="str">
        <f>INDEX(Matchups!$F$4:$G$279,MATCH(AS46&amp;"_"&amp;AT46,Matchups!$E$4:$E$279,0),1)</f>
        <v>Player14</v>
      </c>
      <c r="AW46" s="107" t="str">
        <f>INDEX(Matchups!$F$4:$G$279,MATCH(AS46&amp;"_"&amp;AT46,Matchups!$E$4:$E$279,0),2)</f>
        <v>Player24</v>
      </c>
      <c r="AY46" s="160" t="str">
        <f>INDEX(Draft!$AZ$3:$AZ$170,MATCH(AV46&amp;AU46,Draft!$BA$3:$BA$170,0),1)</f>
        <v>Blackstone</v>
      </c>
      <c r="AZ46" s="161">
        <f>INDEX(Upload_Download!$I$4:$I$1004,MATCH(AY46&amp;AZ$3,Upload_Download!$O$4:$O$1004,0),1)</f>
        <v>123.86000061035161</v>
      </c>
      <c r="BA46" s="161">
        <f>INDEX(Upload_Download!$I$4:$I$1004,MATCH(AY46&amp;BA$3,Upload_Download!$O$4:$O$1004,0),1)</f>
        <v>128.7799987792969</v>
      </c>
      <c r="BB46" s="162">
        <f t="shared" ref="BB46:BB50" si="336">100*(BA46/AZ46-1)</f>
        <v>3.9722252096728194</v>
      </c>
      <c r="BC46" s="162">
        <f>100*(BD46/BE46-1)</f>
        <v>3.1107367541315156</v>
      </c>
      <c r="BD46" s="161">
        <f>INDEX(Upload_Download!$I$4:$I$1004,MATCH(BF46&amp;BD$3,Upload_Download!$O$4:$O$1004,0),1)</f>
        <v>2689.18994140625</v>
      </c>
      <c r="BE46" s="161">
        <f>INDEX(Upload_Download!$I$4:$I$1004,MATCH(BF46&amp;BE$3,Upload_Download!$O$4:$O$1004,0),1)</f>
        <v>2608.06005859375</v>
      </c>
      <c r="BF46" s="163" t="str">
        <f>INDEX(Draft!$AZ$3:$AZ$170,MATCH(AW46&amp;AU46,Draft!$BA$3:$BA$170,0),1)</f>
        <v>Alphabet Class A</v>
      </c>
      <c r="BH46" s="106">
        <f t="shared" ref="BH46:BH51" si="337">BH33</f>
        <v>4</v>
      </c>
      <c r="BI46" s="106">
        <f t="shared" si="311"/>
        <v>4</v>
      </c>
      <c r="BJ46" s="106">
        <v>2</v>
      </c>
      <c r="BK46" s="107" t="str">
        <f>INDEX(Matchups!$F$4:$G$279,MATCH(BH46&amp;"_"&amp;BI46,Matchups!$E$4:$E$279,0),1)</f>
        <v>Player16</v>
      </c>
      <c r="BL46" s="107" t="str">
        <f>INDEX(Matchups!$F$4:$G$279,MATCH(BH46&amp;"_"&amp;BI46,Matchups!$E$4:$E$279,0),2)</f>
        <v>Player15</v>
      </c>
      <c r="BN46" s="160" t="str">
        <f>INDEX(Draft!$AZ$3:$AZ$170,MATCH(BK46&amp;BJ46,Draft!$BA$3:$BA$170,0),1)</f>
        <v>Microsoft</v>
      </c>
      <c r="BO46" s="161">
        <f>INDEX(Upload_Download!$I$4:$I$1004,MATCH(BN46&amp;BO$3,Upload_Download!$O$4:$O$1004,0),1)</f>
        <v>297.30999755859381</v>
      </c>
      <c r="BP46" s="161" t="e">
        <f>INDEX(Upload_Download!$I$4:$I$1004,MATCH(BN46&amp;BP$3,Upload_Download!$O$4:$O$1004,0),1)</f>
        <v>#N/A</v>
      </c>
      <c r="BQ46" s="162" t="e">
        <f t="shared" ref="BQ46:BQ50" si="338">100*(BP46/BO46-1)</f>
        <v>#N/A</v>
      </c>
      <c r="BR46" s="162" t="e">
        <f>100*(BS46/BT46-1)</f>
        <v>#N/A</v>
      </c>
      <c r="BS46" s="161" t="e">
        <f>INDEX(Upload_Download!$I$4:$I$1004,MATCH(BU46&amp;BS$3,Upload_Download!$O$4:$O$1004,0),1)</f>
        <v>#N/A</v>
      </c>
      <c r="BT46" s="161">
        <f>INDEX(Upload_Download!$I$4:$I$1004,MATCH(BU46&amp;BT$3,Upload_Download!$O$4:$O$1004,0),1)</f>
        <v>809.8699951171875</v>
      </c>
      <c r="BU46" s="163" t="str">
        <f>INDEX(Draft!$AZ$3:$AZ$170,MATCH(BL46&amp;BJ46,Draft!$BA$3:$BA$170,0),1)</f>
        <v>Tesla</v>
      </c>
      <c r="BV46" s="114"/>
      <c r="BW46" s="106">
        <f t="shared" ref="BW46:BW51" si="339">BW33</f>
        <v>5</v>
      </c>
      <c r="BX46" s="106">
        <f t="shared" si="312"/>
        <v>4</v>
      </c>
      <c r="BY46" s="106">
        <v>2</v>
      </c>
      <c r="BZ46" s="107" t="str">
        <f>INDEX(Matchups!$F$4:$G$279,MATCH(BW46&amp;"_"&amp;BX46,Matchups!$E$4:$E$279,0),1)</f>
        <v>Player20</v>
      </c>
      <c r="CA46" s="107" t="str">
        <f>INDEX(Matchups!$F$4:$G$279,MATCH(BW46&amp;"_"&amp;BX46,Matchups!$E$4:$E$279,0),2)</f>
        <v>Player23</v>
      </c>
      <c r="CB46" s="114"/>
      <c r="CC46" s="160" t="str">
        <f>INDEX(Draft!$AZ$3:$AZ$170,MATCH(BZ46&amp;BY46,Draft!$BA$3:$BA$170,0),1)</f>
        <v>ASML Holding</v>
      </c>
      <c r="CD46" s="161" t="e">
        <f>INDEX(Upload_Download!$I$4:$I$1004,MATCH(CC46&amp;CD$3,Upload_Download!$O$4:$O$1004,0),1)</f>
        <v>#N/A</v>
      </c>
      <c r="CE46" s="161" t="e">
        <f>INDEX(Upload_Download!$I$4:$I$1004,MATCH(CC46&amp;CE$3,Upload_Download!$O$4:$O$1004,0),1)</f>
        <v>#N/A</v>
      </c>
      <c r="CF46" s="162" t="e">
        <f t="shared" ref="CF46:CF50" si="340">100*(CE46/CD46-1)</f>
        <v>#N/A</v>
      </c>
      <c r="CG46" s="162" t="e">
        <f>100*(CH46/CI46-1)</f>
        <v>#N/A</v>
      </c>
      <c r="CH46" s="161" t="e">
        <f>INDEX(Upload_Download!$I$4:$I$1004,MATCH(CJ46&amp;CH$3,Upload_Download!$O$4:$O$1004,0),1)</f>
        <v>#N/A</v>
      </c>
      <c r="CI46" s="161" t="e">
        <f>INDEX(Upload_Download!$I$4:$I$1004,MATCH(CJ46&amp;CI$3,Upload_Download!$O$4:$O$1004,0),1)</f>
        <v>#N/A</v>
      </c>
      <c r="CJ46" s="163" t="str">
        <f>INDEX(Draft!$AZ$3:$AZ$170,MATCH(CA46&amp;BY46,Draft!$BA$3:$BA$170,0),1)</f>
        <v>Polkadot</v>
      </c>
      <c r="CK46" s="114"/>
      <c r="CL46" s="106">
        <f t="shared" ref="CL46:CL51" si="341">CL33</f>
        <v>6</v>
      </c>
      <c r="CM46" s="106">
        <f t="shared" si="313"/>
        <v>4</v>
      </c>
      <c r="CN46" s="106">
        <v>2</v>
      </c>
      <c r="CO46" s="107" t="str">
        <f>INDEX(Matchups!$F$4:$G$279,MATCH(CL46&amp;"_"&amp;CM46,Matchups!$E$4:$E$279,0),1)</f>
        <v>Player23</v>
      </c>
      <c r="CP46" s="107" t="str">
        <f>INDEX(Matchups!$F$4:$G$279,MATCH(CL46&amp;"_"&amp;CM46,Matchups!$E$4:$E$279,0),2)</f>
        <v>Player17</v>
      </c>
      <c r="CQ46" s="114"/>
      <c r="CR46" s="160" t="str">
        <f>INDEX(Draft!$AZ$3:$AZ$170,MATCH(CO46&amp;CN46,Draft!$BA$3:$BA$170,0),1)</f>
        <v>Polkadot</v>
      </c>
      <c r="CS46" s="161" t="e">
        <f>INDEX(Upload_Download!$I$4:$I$1004,MATCH(CR46&amp;CS$3,Upload_Download!$O$4:$O$1004,0),1)</f>
        <v>#N/A</v>
      </c>
      <c r="CT46" s="161" t="e">
        <f>INDEX(Upload_Download!$I$4:$I$1004,MATCH(CR46&amp;CT$3,Upload_Download!$O$4:$O$1004,0),1)</f>
        <v>#N/A</v>
      </c>
      <c r="CU46" s="162" t="e">
        <f t="shared" ref="CU46:CU50" si="342">100*(CT46/CS46-1)</f>
        <v>#N/A</v>
      </c>
      <c r="CV46" s="162" t="e">
        <f>100*(CW46/CX46-1)</f>
        <v>#N/A</v>
      </c>
      <c r="CW46" s="161" t="e">
        <f>INDEX(Upload_Download!$I$4:$I$1004,MATCH(CY46&amp;CW$3,Upload_Download!$O$4:$O$1004,0),1)</f>
        <v>#N/A</v>
      </c>
      <c r="CX46" s="161" t="e">
        <f>INDEX(Upload_Download!$I$4:$I$1004,MATCH(CY46&amp;CX$3,Upload_Download!$O$4:$O$1004,0),1)</f>
        <v>#N/A</v>
      </c>
      <c r="CY46" s="163" t="str">
        <f>INDEX(Draft!$AZ$3:$AZ$170,MATCH(CP46&amp;CN46,Draft!$BA$3:$BA$170,0),1)</f>
        <v>Dogecoin</v>
      </c>
      <c r="DA46" s="106">
        <f t="shared" ref="DA46:DA51" si="343">DA33</f>
        <v>7</v>
      </c>
      <c r="DB46" s="106">
        <f t="shared" si="314"/>
        <v>4</v>
      </c>
      <c r="DC46" s="106">
        <v>2</v>
      </c>
      <c r="DD46" s="107" t="str">
        <f>INDEX(Matchups!$F$4:$G$279,MATCH(DA46&amp;"_"&amp;DB46,Matchups!$E$4:$E$279,0),1)</f>
        <v>Player1</v>
      </c>
      <c r="DE46" s="107" t="str">
        <f>INDEX(Matchups!$F$4:$G$279,MATCH(DA46&amp;"_"&amp;DB46,Matchups!$E$4:$E$279,0),2)</f>
        <v>Player2</v>
      </c>
      <c r="DG46" s="160" t="str">
        <f>INDEX(Draft!$AZ$3:$AZ$170,MATCH(DD46&amp;DC46,Draft!$BA$3:$BA$170,0),1)</f>
        <v>Ethereum</v>
      </c>
      <c r="DH46" s="161" t="e">
        <f>INDEX(Upload_Download!$I$4:$I$1004,MATCH(DG46&amp;DH$3,Upload_Download!$O$4:$O$1004,0),1)</f>
        <v>#N/A</v>
      </c>
      <c r="DI46" s="161" t="e">
        <f>INDEX(Upload_Download!$I$4:$I$1004,MATCH(DG46&amp;DI$3,Upload_Download!$O$4:$O$1004,0),1)</f>
        <v>#N/A</v>
      </c>
      <c r="DJ46" s="162" t="e">
        <f t="shared" ref="DJ46:DJ50" si="344">100*(DI46/DH46-1)</f>
        <v>#N/A</v>
      </c>
      <c r="DK46" s="162" t="e">
        <f>100*(DL46/DM46-1)</f>
        <v>#N/A</v>
      </c>
      <c r="DL46" s="161" t="e">
        <f>INDEX(Upload_Download!$I$4:$I$1004,MATCH(DN46&amp;DL$3,Upload_Download!$O$4:$O$1004,0),1)</f>
        <v>#N/A</v>
      </c>
      <c r="DM46" s="161" t="e">
        <f>INDEX(Upload_Download!$I$4:$I$1004,MATCH(DN46&amp;DM$3,Upload_Download!$O$4:$O$1004,0),1)</f>
        <v>#N/A</v>
      </c>
      <c r="DN46" s="163" t="str">
        <f>INDEX(Draft!$AZ$3:$AZ$170,MATCH(DE46&amp;DC46,Draft!$BA$3:$BA$170,0),1)</f>
        <v>UNUS SED LEO</v>
      </c>
      <c r="DO46" s="114"/>
      <c r="DP46" s="106">
        <f t="shared" ref="DP46:DP51" si="345">DP33</f>
        <v>8</v>
      </c>
      <c r="DQ46" s="106">
        <f t="shared" si="315"/>
        <v>4</v>
      </c>
      <c r="DR46" s="106">
        <v>2</v>
      </c>
      <c r="DS46" s="107" t="str">
        <f>INDEX(Matchups!$F$4:$G$279,MATCH(DP46&amp;"_"&amp;DQ46,Matchups!$E$4:$E$279,0),1)</f>
        <v>Player24</v>
      </c>
      <c r="DT46" s="107" t="str">
        <f>INDEX(Matchups!$F$4:$G$279,MATCH(DP46&amp;"_"&amp;DQ46,Matchups!$E$4:$E$279,0),2)</f>
        <v>Player7</v>
      </c>
      <c r="DU46" s="114"/>
      <c r="DV46" s="160" t="str">
        <f>INDEX(Draft!$AZ$3:$AZ$170,MATCH(DS46&amp;DR46,Draft!$BA$3:$BA$170,0),1)</f>
        <v>Alphabet Class A</v>
      </c>
      <c r="DW46" s="161" t="e">
        <f>INDEX(Upload_Download!$I$4:$I$1004,MATCH(DV46&amp;DW$3,Upload_Download!$O$4:$O$1004,0),1)</f>
        <v>#N/A</v>
      </c>
      <c r="DX46" s="161" t="e">
        <f>INDEX(Upload_Download!$I$4:$I$1004,MATCH(DV46&amp;DX$3,Upload_Download!$O$4:$O$1004,0),1)</f>
        <v>#N/A</v>
      </c>
      <c r="DY46" s="162" t="e">
        <f t="shared" ref="DY46:DY50" si="346">100*(DX46/DW46-1)</f>
        <v>#N/A</v>
      </c>
      <c r="DZ46" s="162" t="e">
        <f>100*(EA46/EB46-1)</f>
        <v>#N/A</v>
      </c>
      <c r="EA46" s="161" t="e">
        <f>INDEX(Upload_Download!$I$4:$I$1004,MATCH(EC46&amp;EA$3,Upload_Download!$O$4:$O$1004,0),1)</f>
        <v>#N/A</v>
      </c>
      <c r="EB46" s="161" t="e">
        <f>INDEX(Upload_Download!$I$4:$I$1004,MATCH(EC46&amp;EB$3,Upload_Download!$O$4:$O$1004,0),1)</f>
        <v>#N/A</v>
      </c>
      <c r="EC46" s="163" t="str">
        <f>INDEX(Draft!$AZ$3:$AZ$170,MATCH(DT46&amp;DR46,Draft!$BA$3:$BA$170,0),1)</f>
        <v>Eli Lilly and Company</v>
      </c>
      <c r="ED46" s="114"/>
      <c r="EE46" s="106">
        <f t="shared" ref="EE46:EE51" si="347">EE33</f>
        <v>9</v>
      </c>
      <c r="EF46" s="106">
        <f t="shared" si="316"/>
        <v>4</v>
      </c>
      <c r="EG46" s="106">
        <v>2</v>
      </c>
      <c r="EH46" s="107" t="str">
        <f>INDEX(Matchups!$F$4:$G$279,MATCH(EE46&amp;"_"&amp;EF46,Matchups!$E$4:$E$279,0),1)</f>
        <v>Player10</v>
      </c>
      <c r="EI46" s="107" t="str">
        <f>INDEX(Matchups!$F$4:$G$279,MATCH(EE46&amp;"_"&amp;EF46,Matchups!$E$4:$E$279,0),2)</f>
        <v>Player14</v>
      </c>
      <c r="EJ46" s="114"/>
      <c r="EK46" s="160" t="str">
        <f>INDEX(Draft!$AZ$3:$AZ$170,MATCH(EH46&amp;EG46,Draft!$BA$3:$BA$170,0),1)</f>
        <v>Solana</v>
      </c>
      <c r="EL46" s="161" t="e">
        <f>INDEX(Upload_Download!$I$4:$I$1004,MATCH(EK46&amp;EL$3,Upload_Download!$O$4:$O$1004,0),1)</f>
        <v>#N/A</v>
      </c>
      <c r="EM46" s="161" t="e">
        <f>INDEX(Upload_Download!$I$4:$I$1004,MATCH(EK46&amp;EM$3,Upload_Download!$O$4:$O$1004,0),1)</f>
        <v>#N/A</v>
      </c>
      <c r="EN46" s="162" t="e">
        <f t="shared" ref="EN46:EN50" si="348">100*(EM46/EL46-1)</f>
        <v>#N/A</v>
      </c>
      <c r="EO46" s="162" t="e">
        <f>100*(EP46/EQ46-1)</f>
        <v>#N/A</v>
      </c>
      <c r="EP46" s="161" t="e">
        <f>INDEX(Upload_Download!$I$4:$I$1004,MATCH(ER46&amp;EP$3,Upload_Download!$O$4:$O$1004,0),1)</f>
        <v>#N/A</v>
      </c>
      <c r="EQ46" s="161" t="e">
        <f>INDEX(Upload_Download!$I$4:$I$1004,MATCH(ER46&amp;EQ$3,Upload_Download!$O$4:$O$1004,0),1)</f>
        <v>#N/A</v>
      </c>
      <c r="ER46" s="163" t="str">
        <f>INDEX(Draft!$AZ$3:$AZ$170,MATCH(EI46&amp;EG46,Draft!$BA$3:$BA$170,0),1)</f>
        <v>Blackstone</v>
      </c>
      <c r="ET46" s="106">
        <f t="shared" ref="ET46:ET51" si="349">ET33</f>
        <v>10</v>
      </c>
      <c r="EU46" s="106">
        <f t="shared" si="317"/>
        <v>4</v>
      </c>
      <c r="EV46" s="106">
        <v>2</v>
      </c>
      <c r="EW46" s="107" t="str">
        <f>INDEX(Matchups!$F$4:$G$279,MATCH(ET46&amp;"_"&amp;EU46,Matchups!$E$4:$E$279,0),1)</f>
        <v>Player21</v>
      </c>
      <c r="EX46" s="107" t="str">
        <f>INDEX(Matchups!$F$4:$G$279,MATCH(ET46&amp;"_"&amp;EU46,Matchups!$E$4:$E$279,0),2)</f>
        <v>Player13</v>
      </c>
      <c r="EZ46" s="160" t="str">
        <f>INDEX(Draft!$AZ$3:$AZ$170,MATCH(EW46&amp;EV46,Draft!$BA$3:$BA$170,0),1)</f>
        <v>Terra</v>
      </c>
      <c r="FA46" s="161" t="e">
        <f>INDEX(Upload_Download!$I$4:$I$1004,MATCH(EZ46&amp;FA$3,Upload_Download!$O$4:$O$1004,0),1)</f>
        <v>#N/A</v>
      </c>
      <c r="FB46" s="161" t="e">
        <f>INDEX(Upload_Download!$I$4:$I$1004,MATCH(EZ46&amp;FB$3,Upload_Download!$O$4:$O$1004,0),1)</f>
        <v>#N/A</v>
      </c>
      <c r="FC46" s="162" t="e">
        <f t="shared" ref="FC46:FC50" si="350">100*(FB46/FA46-1)</f>
        <v>#N/A</v>
      </c>
      <c r="FD46" s="162" t="e">
        <f>100*(FE46/FF46-1)</f>
        <v>#N/A</v>
      </c>
      <c r="FE46" s="161" t="e">
        <f>INDEX(Upload_Download!$I$4:$I$1004,MATCH(FG46&amp;FE$3,Upload_Download!$O$4:$O$1004,0),1)</f>
        <v>#N/A</v>
      </c>
      <c r="FF46" s="161" t="e">
        <f>INDEX(Upload_Download!$I$4:$I$1004,MATCH(FG46&amp;FF$3,Upload_Download!$O$4:$O$1004,0),1)</f>
        <v>#N/A</v>
      </c>
      <c r="FG46" s="163" t="str">
        <f>INDEX(Draft!$AZ$3:$AZ$170,MATCH(EX46&amp;EV46,Draft!$BA$3:$BA$170,0),1)</f>
        <v>Bank of America</v>
      </c>
      <c r="FH46" s="114"/>
      <c r="FI46" s="106">
        <f t="shared" ref="FI46:FI51" si="351">FI33</f>
        <v>11</v>
      </c>
      <c r="FJ46" s="106">
        <f t="shared" si="318"/>
        <v>4</v>
      </c>
      <c r="FK46" s="106">
        <v>2</v>
      </c>
      <c r="FL46" s="107" t="str">
        <f>INDEX(Matchups!$F$4:$G$279,MATCH(FI46&amp;"_"&amp;FJ46,Matchups!$E$4:$E$279,0),1)</f>
        <v>Player7</v>
      </c>
      <c r="FM46" s="107" t="str">
        <f>INDEX(Matchups!$F$4:$G$279,MATCH(FI46&amp;"_"&amp;FJ46,Matchups!$E$4:$E$279,0),2)</f>
        <v>Player18</v>
      </c>
      <c r="FN46" s="114"/>
      <c r="FO46" s="160" t="str">
        <f>INDEX(Draft!$AZ$3:$AZ$170,MATCH(FL46&amp;FK46,Draft!$BA$3:$BA$170,0),1)</f>
        <v>Eli Lilly and Company</v>
      </c>
      <c r="FP46" s="161" t="e">
        <f>INDEX(Upload_Download!$I$4:$I$1004,MATCH(FO46&amp;FP$3,Upload_Download!$O$4:$O$1004,0),1)</f>
        <v>#N/A</v>
      </c>
      <c r="FQ46" s="161" t="e">
        <f>INDEX(Upload_Download!$I$4:$I$1004,MATCH(FO46&amp;FQ$3,Upload_Download!$O$4:$O$1004,0),1)</f>
        <v>#N/A</v>
      </c>
      <c r="FR46" s="162" t="e">
        <f t="shared" ref="FR46:FR50" si="352">100*(FQ46/FP46-1)</f>
        <v>#N/A</v>
      </c>
      <c r="FS46" s="162" t="e">
        <f>100*(FT46/FU46-1)</f>
        <v>#N/A</v>
      </c>
      <c r="FT46" s="161" t="e">
        <f>INDEX(Upload_Download!$I$4:$I$1004,MATCH(FV46&amp;FT$3,Upload_Download!$O$4:$O$1004,0),1)</f>
        <v>#N/A</v>
      </c>
      <c r="FU46" s="161" t="e">
        <f>INDEX(Upload_Download!$I$4:$I$1004,MATCH(FV46&amp;FU$3,Upload_Download!$O$4:$O$1004,0),1)</f>
        <v>#N/A</v>
      </c>
      <c r="FV46" s="163" t="str">
        <f>INDEX(Draft!$AZ$3:$AZ$170,MATCH(FM46&amp;FK46,Draft!$BA$3:$BA$170,0),1)</f>
        <v>NVDIA</v>
      </c>
      <c r="FW46" s="114"/>
      <c r="FX46" s="106">
        <f t="shared" ref="FX46:FX51" si="353">FX33</f>
        <v>12</v>
      </c>
      <c r="FY46" s="106">
        <f t="shared" si="319"/>
        <v>4</v>
      </c>
      <c r="FZ46" s="106">
        <v>2</v>
      </c>
      <c r="GA46" s="107" t="str">
        <f>INDEX(Matchups!$F$4:$G$279,MATCH(FX46&amp;"_"&amp;FY46,Matchups!$E$4:$E$279,0),1)</f>
        <v>Player6</v>
      </c>
      <c r="GB46" s="107" t="str">
        <f>INDEX(Matchups!$F$4:$G$279,MATCH(FX46&amp;"_"&amp;FY46,Matchups!$E$4:$E$279,0),2)</f>
        <v>Player12</v>
      </c>
      <c r="GC46" s="114"/>
      <c r="GD46" s="160" t="str">
        <f>INDEX(Draft!$AZ$3:$AZ$170,MATCH(GA46&amp;FZ46,Draft!$BA$3:$BA$170,0),1)</f>
        <v>Goldman Sachs</v>
      </c>
      <c r="GE46" s="161" t="e">
        <f>INDEX(Upload_Download!$I$4:$I$1004,MATCH(GD46&amp;GE$3,Upload_Download!$O$4:$O$1004,0),1)</f>
        <v>#N/A</v>
      </c>
      <c r="GF46" s="161" t="e">
        <f>INDEX(Upload_Download!$I$4:$I$1004,MATCH(GD46&amp;GF$3,Upload_Download!$O$4:$O$1004,0),1)</f>
        <v>#N/A</v>
      </c>
      <c r="GG46" s="162" t="e">
        <f t="shared" ref="GG46:GG50" si="354">100*(GF46/GE46-1)</f>
        <v>#N/A</v>
      </c>
      <c r="GH46" s="162" t="e">
        <f>100*(GI46/GJ46-1)</f>
        <v>#N/A</v>
      </c>
      <c r="GI46" s="161" t="e">
        <f>INDEX(Upload_Download!$I$4:$I$1004,MATCH(GK46&amp;GI$3,Upload_Download!$O$4:$O$1004,0),1)</f>
        <v>#N/A</v>
      </c>
      <c r="GJ46" s="161" t="e">
        <f>INDEX(Upload_Download!$I$4:$I$1004,MATCH(GK46&amp;GJ$3,Upload_Download!$O$4:$O$1004,0),1)</f>
        <v>#N/A</v>
      </c>
      <c r="GK46" s="163" t="str">
        <f>INDEX(Draft!$AZ$3:$AZ$170,MATCH(GB46&amp;FZ46,Draft!$BA$3:$BA$170,0),1)</f>
        <v>Atlassian</v>
      </c>
      <c r="GM46" s="106">
        <f t="shared" ref="GM46:GM51" si="355">GM33</f>
        <v>13</v>
      </c>
      <c r="GN46" s="106">
        <f t="shared" si="320"/>
        <v>4</v>
      </c>
      <c r="GO46" s="106">
        <v>2</v>
      </c>
      <c r="GP46" s="107" t="str">
        <f>INDEX(Matchups!$F$4:$G$279,MATCH(GM46&amp;"_"&amp;GN46,Matchups!$E$4:$E$279,0),1)</f>
        <v>Player2</v>
      </c>
      <c r="GQ46" s="107" t="str">
        <f>INDEX(Matchups!$F$4:$G$279,MATCH(GM46&amp;"_"&amp;GN46,Matchups!$E$4:$E$279,0),2)</f>
        <v>Player19</v>
      </c>
      <c r="GS46" s="160" t="str">
        <f>INDEX(Draft!$AZ$3:$AZ$170,MATCH(GP46&amp;GO46,Draft!$BA$3:$BA$170,0),1)</f>
        <v>UNUS SED LEO</v>
      </c>
      <c r="GT46" s="161" t="e">
        <f>INDEX(Upload_Download!$I$4:$I$1004,MATCH(GS46&amp;GT$3,Upload_Download!$O$4:$O$1004,0),1)</f>
        <v>#N/A</v>
      </c>
      <c r="GU46" s="161" t="e">
        <f>INDEX(Upload_Download!$I$4:$I$1004,MATCH(GS46&amp;GU$3,Upload_Download!$O$4:$O$1004,0),1)</f>
        <v>#N/A</v>
      </c>
      <c r="GV46" s="162" t="e">
        <f t="shared" ref="GV46:GV50" si="356">100*(GU46/GT46-1)</f>
        <v>#N/A</v>
      </c>
      <c r="GW46" s="162" t="e">
        <f>100*(GX46/GY46-1)</f>
        <v>#N/A</v>
      </c>
      <c r="GX46" s="161" t="e">
        <f>INDEX(Upload_Download!$I$4:$I$1004,MATCH(GZ46&amp;GX$3,Upload_Download!$O$4:$O$1004,0),1)</f>
        <v>#N/A</v>
      </c>
      <c r="GY46" s="161" t="e">
        <f>INDEX(Upload_Download!$I$4:$I$1004,MATCH(GZ46&amp;GY$3,Upload_Download!$O$4:$O$1004,0),1)</f>
        <v>#N/A</v>
      </c>
      <c r="GZ46" s="163" t="str">
        <f>INDEX(Draft!$AZ$3:$AZ$170,MATCH(GQ46&amp;GO46,Draft!$BA$3:$BA$170,0),1)</f>
        <v>Wells Fargo</v>
      </c>
      <c r="HA46" s="114"/>
      <c r="HB46" s="106">
        <f t="shared" ref="HB46:HB51" si="357">HB33</f>
        <v>14</v>
      </c>
      <c r="HC46" s="106">
        <f t="shared" si="321"/>
        <v>4</v>
      </c>
      <c r="HD46" s="106">
        <v>2</v>
      </c>
      <c r="HE46" s="107" t="str">
        <f>INDEX(Matchups!$F$4:$G$279,MATCH(HB46&amp;"_"&amp;HC46,Matchups!$E$4:$E$279,0),1)</f>
        <v>Player15</v>
      </c>
      <c r="HF46" s="107" t="str">
        <f>INDEX(Matchups!$F$4:$G$279,MATCH(HB46&amp;"_"&amp;HC46,Matchups!$E$4:$E$279,0),2)</f>
        <v>Player11</v>
      </c>
      <c r="HG46" s="114"/>
      <c r="HH46" s="160" t="str">
        <f>INDEX(Draft!$AZ$3:$AZ$170,MATCH(HE46&amp;HD46,Draft!$BA$3:$BA$170,0),1)</f>
        <v>Tesla</v>
      </c>
      <c r="HI46" s="161" t="e">
        <f>INDEX(Upload_Download!$I$4:$I$1004,MATCH(HH46&amp;HI$3,Upload_Download!$O$4:$O$1004,0),1)</f>
        <v>#N/A</v>
      </c>
      <c r="HJ46" s="161" t="e">
        <f>INDEX(Upload_Download!$I$4:$I$1004,MATCH(HH46&amp;HJ$3,Upload_Download!$O$4:$O$1004,0),1)</f>
        <v>#N/A</v>
      </c>
      <c r="HK46" s="162" t="e">
        <f t="shared" ref="HK46:HK50" si="358">100*(HJ46/HI46-1)</f>
        <v>#N/A</v>
      </c>
      <c r="HL46" s="162" t="e">
        <f>100*(HM46/HN46-1)</f>
        <v>#N/A</v>
      </c>
      <c r="HM46" s="161" t="e">
        <f>INDEX(Upload_Download!$I$4:$I$1004,MATCH(HO46&amp;HM$3,Upload_Download!$O$4:$O$1004,0),1)</f>
        <v>#N/A</v>
      </c>
      <c r="HN46" s="161" t="e">
        <f>INDEX(Upload_Download!$I$4:$I$1004,MATCH(HO46&amp;HN$3,Upload_Download!$O$4:$O$1004,0),1)</f>
        <v>#N/A</v>
      </c>
      <c r="HO46" s="163" t="str">
        <f>INDEX(Draft!$AZ$3:$AZ$170,MATCH(HF46&amp;HD46,Draft!$BA$3:$BA$170,0),1)</f>
        <v>JP Morgan Chase</v>
      </c>
      <c r="HP46" s="114"/>
      <c r="HQ46" s="106">
        <f t="shared" ref="HQ46:HQ51" si="359">HQ33</f>
        <v>15</v>
      </c>
      <c r="HR46" s="106">
        <f t="shared" si="322"/>
        <v>4</v>
      </c>
      <c r="HS46" s="106">
        <v>2</v>
      </c>
      <c r="HT46" s="107" t="str">
        <f>INDEX(Matchups!$F$4:$G$279,MATCH(HQ46&amp;"_"&amp;HR46,Matchups!$E$4:$E$279,0),1)</f>
        <v>Player12</v>
      </c>
      <c r="HU46" s="107" t="str">
        <f>INDEX(Matchups!$F$4:$G$279,MATCH(HQ46&amp;"_"&amp;HR46,Matchups!$E$4:$E$279,0),2)</f>
        <v>Player10</v>
      </c>
      <c r="HV46" s="114"/>
      <c r="HW46" s="160" t="str">
        <f>INDEX(Draft!$AZ$3:$AZ$170,MATCH(HT46&amp;HS46,Draft!$BA$3:$BA$170,0),1)</f>
        <v>Atlassian</v>
      </c>
      <c r="HX46" s="161" t="e">
        <f>INDEX(Upload_Download!$I$4:$I$1004,MATCH(HW46&amp;HX$3,Upload_Download!$O$4:$O$1004,0),1)</f>
        <v>#N/A</v>
      </c>
      <c r="HY46" s="161" t="e">
        <f>INDEX(Upload_Download!$I$4:$I$1004,MATCH(HW46&amp;HY$3,Upload_Download!$O$4:$O$1004,0),1)</f>
        <v>#N/A</v>
      </c>
      <c r="HZ46" s="162" t="e">
        <f t="shared" ref="HZ46:HZ50" si="360">100*(HY46/HX46-1)</f>
        <v>#N/A</v>
      </c>
      <c r="IA46" s="162" t="e">
        <f>100*(IB46/IC46-1)</f>
        <v>#N/A</v>
      </c>
      <c r="IB46" s="161" t="e">
        <f>INDEX(Upload_Download!$I$4:$I$1004,MATCH(ID46&amp;IB$3,Upload_Download!$O$4:$O$1004,0),1)</f>
        <v>#N/A</v>
      </c>
      <c r="IC46" s="161" t="e">
        <f>INDEX(Upload_Download!$I$4:$I$1004,MATCH(ID46&amp;IC$3,Upload_Download!$O$4:$O$1004,0),1)</f>
        <v>#N/A</v>
      </c>
      <c r="ID46" s="163" t="str">
        <f>INDEX(Draft!$AZ$3:$AZ$170,MATCH(HU46&amp;HS46,Draft!$BA$3:$BA$170,0),1)</f>
        <v>Solana</v>
      </c>
      <c r="IF46" s="106">
        <f t="shared" ref="IF46:IF51" si="361">IF33</f>
        <v>16</v>
      </c>
      <c r="IG46" s="106">
        <f t="shared" si="323"/>
        <v>4</v>
      </c>
      <c r="IH46" s="106">
        <v>2</v>
      </c>
      <c r="II46" s="107" t="str">
        <f>INDEX(Matchups!$F$4:$G$279,MATCH(IF46&amp;"_"&amp;IG46,Matchups!$E$4:$E$279,0),1)</f>
        <v>Player17</v>
      </c>
      <c r="IJ46" s="107" t="str">
        <f>INDEX(Matchups!$F$4:$G$279,MATCH(IF46&amp;"_"&amp;IG46,Matchups!$E$4:$E$279,0),2)</f>
        <v>Player21</v>
      </c>
      <c r="IL46" s="160" t="str">
        <f>INDEX(Draft!$AZ$3:$AZ$170,MATCH(II46&amp;IH46,Draft!$BA$3:$BA$170,0),1)</f>
        <v>Dogecoin</v>
      </c>
      <c r="IM46" s="161" t="e">
        <f>INDEX(Upload_Download!$I$4:$I$1004,MATCH(IL46&amp;IM$3,Upload_Download!$O$4:$O$1004,0),1)</f>
        <v>#N/A</v>
      </c>
      <c r="IN46" s="161" t="e">
        <f>INDEX(Upload_Download!$I$4:$I$1004,MATCH(IL46&amp;IN$3,Upload_Download!$O$4:$O$1004,0),1)</f>
        <v>#N/A</v>
      </c>
      <c r="IO46" s="162" t="e">
        <f t="shared" ref="IO46:IO50" si="362">100*(IN46/IM46-1)</f>
        <v>#N/A</v>
      </c>
      <c r="IP46" s="162" t="e">
        <f>100*(IQ46/IR46-1)</f>
        <v>#N/A</v>
      </c>
      <c r="IQ46" s="161" t="e">
        <f>INDEX(Upload_Download!$I$4:$I$1004,MATCH(IS46&amp;IQ$3,Upload_Download!$O$4:$O$1004,0),1)</f>
        <v>#N/A</v>
      </c>
      <c r="IR46" s="161" t="e">
        <f>INDEX(Upload_Download!$I$4:$I$1004,MATCH(IS46&amp;IR$3,Upload_Download!$O$4:$O$1004,0),1)</f>
        <v>#N/A</v>
      </c>
      <c r="IS46" s="163" t="str">
        <f>INDEX(Draft!$AZ$3:$AZ$170,MATCH(IJ46&amp;IH46,Draft!$BA$3:$BA$170,0),1)</f>
        <v>Terra</v>
      </c>
      <c r="IT46" s="114"/>
      <c r="IU46" s="106">
        <f t="shared" ref="IU46:IU51" si="363">IU33</f>
        <v>17</v>
      </c>
      <c r="IV46" s="106">
        <f t="shared" si="324"/>
        <v>4</v>
      </c>
      <c r="IW46" s="106">
        <v>2</v>
      </c>
      <c r="IX46" s="107" t="str">
        <f>INDEX(Matchups!$F$4:$G$279,MATCH(IU46&amp;"_"&amp;IV46,Matchups!$E$4:$E$279,0),1)</f>
        <v>Player19</v>
      </c>
      <c r="IY46" s="107" t="str">
        <f>INDEX(Matchups!$F$4:$G$279,MATCH(IU46&amp;"_"&amp;IV46,Matchups!$E$4:$E$279,0),2)</f>
        <v>Player6</v>
      </c>
      <c r="IZ46" s="114"/>
      <c r="JA46" s="160" t="str">
        <f>INDEX(Draft!$AZ$3:$AZ$170,MATCH(IX46&amp;IW46,Draft!$BA$3:$BA$170,0),1)</f>
        <v>Wells Fargo</v>
      </c>
      <c r="JB46" s="161" t="e">
        <f>INDEX(Upload_Download!$I$4:$I$1004,MATCH(JA46&amp;JB$3,Upload_Download!$O$4:$O$1004,0),1)</f>
        <v>#N/A</v>
      </c>
      <c r="JC46" s="161" t="e">
        <f>INDEX(Upload_Download!$I$4:$I$1004,MATCH(JA46&amp;JC$3,Upload_Download!$O$4:$O$1004,0),1)</f>
        <v>#N/A</v>
      </c>
      <c r="JD46" s="162" t="e">
        <f t="shared" ref="JD46:JD50" si="364">100*(JC46/JB46-1)</f>
        <v>#N/A</v>
      </c>
      <c r="JE46" s="162" t="e">
        <f>100*(JF46/JG46-1)</f>
        <v>#N/A</v>
      </c>
      <c r="JF46" s="161" t="e">
        <f>INDEX(Upload_Download!$I$4:$I$1004,MATCH(JH46&amp;JF$3,Upload_Download!$O$4:$O$1004,0),1)</f>
        <v>#N/A</v>
      </c>
      <c r="JG46" s="161" t="e">
        <f>INDEX(Upload_Download!$I$4:$I$1004,MATCH(JH46&amp;JG$3,Upload_Download!$O$4:$O$1004,0),1)</f>
        <v>#N/A</v>
      </c>
      <c r="JH46" s="163" t="str">
        <f>INDEX(Draft!$AZ$3:$AZ$170,MATCH(IY46&amp;IW46,Draft!$BA$3:$BA$170,0),1)</f>
        <v>Goldman Sachs</v>
      </c>
      <c r="JI46" s="114"/>
      <c r="JJ46" s="106">
        <f t="shared" ref="JJ46:JJ51" si="365">JJ33</f>
        <v>18</v>
      </c>
      <c r="JK46" s="106">
        <f t="shared" si="325"/>
        <v>4</v>
      </c>
      <c r="JL46" s="106">
        <v>2</v>
      </c>
      <c r="JM46" s="107" t="str">
        <f>INDEX(Matchups!$F$4:$G$279,MATCH(JJ46&amp;"_"&amp;JK46,Matchups!$E$4:$E$279,0),1)</f>
        <v>Player5</v>
      </c>
      <c r="JN46" s="107" t="str">
        <f>INDEX(Matchups!$F$4:$G$279,MATCH(JJ46&amp;"_"&amp;JK46,Matchups!$E$4:$E$279,0),2)</f>
        <v>Player3</v>
      </c>
      <c r="JO46" s="114"/>
      <c r="JP46" s="160" t="str">
        <f>INDEX(Draft!$AZ$3:$AZ$170,MATCH(JM46&amp;JL46,Draft!$BA$3:$BA$170,0),1)</f>
        <v>Alphabet Class C</v>
      </c>
      <c r="JQ46" s="161" t="e">
        <f>INDEX(Upload_Download!$I$4:$I$1004,MATCH(JP46&amp;JQ$3,Upload_Download!$O$4:$O$1004,0),1)</f>
        <v>#N/A</v>
      </c>
      <c r="JR46" s="161" t="e">
        <f>INDEX(Upload_Download!$I$4:$I$1004,MATCH(JP46&amp;JR$3,Upload_Download!$O$4:$O$1004,0),1)</f>
        <v>#N/A</v>
      </c>
      <c r="JS46" s="162" t="e">
        <f t="shared" ref="JS46:JS50" si="366">100*(JR46/JQ46-1)</f>
        <v>#N/A</v>
      </c>
      <c r="JT46" s="162" t="e">
        <f>100*(JU46/JV46-1)</f>
        <v>#N/A</v>
      </c>
      <c r="JU46" s="161" t="e">
        <f>INDEX(Upload_Download!$I$4:$I$1004,MATCH(JW46&amp;JU$3,Upload_Download!$O$4:$O$1004,0),1)</f>
        <v>#N/A</v>
      </c>
      <c r="JV46" s="161" t="e">
        <f>INDEX(Upload_Download!$I$4:$I$1004,MATCH(JW46&amp;JV$3,Upload_Download!$O$4:$O$1004,0),1)</f>
        <v>#N/A</v>
      </c>
      <c r="JW46" s="163" t="str">
        <f>INDEX(Draft!$AZ$3:$AZ$170,MATCH(JN46&amp;JL46,Draft!$BA$3:$BA$170,0),1)</f>
        <v>Ford Motor Company</v>
      </c>
      <c r="JX46" s="114"/>
      <c r="JY46" s="106">
        <f t="shared" ref="JY46:JY51" si="367">JY33</f>
        <v>19</v>
      </c>
      <c r="JZ46" s="106">
        <f t="shared" si="326"/>
        <v>4</v>
      </c>
      <c r="KA46" s="106">
        <v>2</v>
      </c>
      <c r="KB46" s="107" t="str">
        <f>INDEX(Matchups!$F$4:$G$279,MATCH(JY46&amp;"_"&amp;JZ46,Matchups!$E$4:$E$279,0),1)</f>
        <v>Player8</v>
      </c>
      <c r="KC46" s="107" t="str">
        <f>INDEX(Matchups!$F$4:$G$279,MATCH(JY46&amp;"_"&amp;JZ46,Matchups!$E$4:$E$279,0),2)</f>
        <v>Player16</v>
      </c>
      <c r="KD46" s="114"/>
      <c r="KE46" s="160" t="str">
        <f>INDEX(Draft!$AZ$3:$AZ$170,MATCH(KB46&amp;KA46,Draft!$BA$3:$BA$170,0),1)</f>
        <v>Cardano</v>
      </c>
      <c r="KF46" s="161" t="e">
        <f>INDEX(Upload_Download!$I$4:$I$1004,MATCH(KE46&amp;KF$3,Upload_Download!$O$4:$O$1004,0),1)</f>
        <v>#N/A</v>
      </c>
      <c r="KG46" s="161" t="e">
        <f>INDEX(Upload_Download!$I$4:$I$1004,MATCH(KE46&amp;KG$3,Upload_Download!$O$4:$O$1004,0),1)</f>
        <v>#N/A</v>
      </c>
      <c r="KH46" s="162" t="e">
        <f t="shared" ref="KH46:KH50" si="368">100*(KG46/KF46-1)</f>
        <v>#N/A</v>
      </c>
      <c r="KI46" s="162" t="e">
        <f>100*(KJ46/KK46-1)</f>
        <v>#N/A</v>
      </c>
      <c r="KJ46" s="161" t="e">
        <f>INDEX(Upload_Download!$I$4:$I$1004,MATCH(KL46&amp;KJ$3,Upload_Download!$O$4:$O$1004,0),1)</f>
        <v>#N/A</v>
      </c>
      <c r="KK46" s="161" t="e">
        <f>INDEX(Upload_Download!$I$4:$I$1004,MATCH(KL46&amp;KK$3,Upload_Download!$O$4:$O$1004,0),1)</f>
        <v>#N/A</v>
      </c>
      <c r="KL46" s="163" t="str">
        <f>INDEX(Draft!$AZ$3:$AZ$170,MATCH(KC46&amp;KA46,Draft!$BA$3:$BA$170,0),1)</f>
        <v>Microsoft</v>
      </c>
      <c r="KM46" s="114"/>
      <c r="KN46" s="106">
        <f t="shared" ref="KN46:KN51" si="369">KN33</f>
        <v>20</v>
      </c>
      <c r="KO46" s="106">
        <f t="shared" si="327"/>
        <v>4</v>
      </c>
      <c r="KP46" s="106">
        <v>2</v>
      </c>
      <c r="KQ46" s="107" t="str">
        <f>INDEX(Matchups!$F$4:$G$279,MATCH(KN46&amp;"_"&amp;KO46,Matchups!$E$4:$E$279,0),1)</f>
        <v>Player3</v>
      </c>
      <c r="KR46" s="107" t="str">
        <f>INDEX(Matchups!$F$4:$G$279,MATCH(KN46&amp;"_"&amp;KO46,Matchups!$E$4:$E$279,0),2)</f>
        <v>Player22</v>
      </c>
      <c r="KS46" s="114"/>
      <c r="KT46" s="160" t="str">
        <f>INDEX(Draft!$AZ$3:$AZ$170,MATCH(KQ46&amp;KP46,Draft!$BA$3:$BA$170,0),1)</f>
        <v>Ford Motor Company</v>
      </c>
      <c r="KU46" s="161" t="e">
        <f>INDEX(Upload_Download!$I$4:$I$1004,MATCH(KT46&amp;KU$3,Upload_Download!$O$4:$O$1004,0),1)</f>
        <v>#N/A</v>
      </c>
      <c r="KV46" s="161" t="e">
        <f>INDEX(Upload_Download!$I$4:$I$1004,MATCH(KT46&amp;KV$3,Upload_Download!$O$4:$O$1004,0),1)</f>
        <v>#N/A</v>
      </c>
      <c r="KW46" s="162" t="e">
        <f t="shared" ref="KW46:KW50" si="370">100*(KV46/KU46-1)</f>
        <v>#N/A</v>
      </c>
      <c r="KX46" s="162" t="e">
        <f>100*(KY46/KZ46-1)</f>
        <v>#N/A</v>
      </c>
      <c r="KY46" s="161" t="e">
        <f>INDEX(Upload_Download!$I$4:$I$1004,MATCH(LA46&amp;KY$3,Upload_Download!$O$4:$O$1004,0),1)</f>
        <v>#N/A</v>
      </c>
      <c r="KZ46" s="161" t="e">
        <f>INDEX(Upload_Download!$I$4:$I$1004,MATCH(LA46&amp;KZ$3,Upload_Download!$O$4:$O$1004,0),1)</f>
        <v>#N/A</v>
      </c>
      <c r="LA46" s="163" t="str">
        <f>INDEX(Draft!$AZ$3:$AZ$170,MATCH(KR46&amp;KP46,Draft!$BA$3:$BA$170,0),1)</f>
        <v>Target</v>
      </c>
      <c r="LB46" s="114"/>
      <c r="LC46" s="106">
        <f t="shared" ref="LC46:LC51" si="371">LC33</f>
        <v>21</v>
      </c>
      <c r="LD46" s="106">
        <f t="shared" si="328"/>
        <v>4</v>
      </c>
      <c r="LE46" s="106">
        <v>2</v>
      </c>
      <c r="LF46" s="107" t="str">
        <f>INDEX(Matchups!$F$4:$G$279,MATCH(LC46&amp;"_"&amp;LD46,Matchups!$E$4:$E$279,0),1)</f>
        <v>Player3</v>
      </c>
      <c r="LG46" s="107" t="str">
        <f>INDEX(Matchups!$F$4:$G$279,MATCH(LC46&amp;"_"&amp;LD46,Matchups!$E$4:$E$279,0),2)</f>
        <v>Player10</v>
      </c>
      <c r="LH46" s="114"/>
      <c r="LI46" s="160" t="str">
        <f>INDEX(Draft!$AZ$3:$AZ$170,MATCH(LF46&amp;LE46,Draft!$BA$3:$BA$170,0),1)</f>
        <v>Ford Motor Company</v>
      </c>
      <c r="LJ46" s="161" t="e">
        <f>INDEX(Upload_Download!$I$4:$I$1004,MATCH(LI46&amp;LJ$3,Upload_Download!$O$4:$O$1004,0),1)</f>
        <v>#N/A</v>
      </c>
      <c r="LK46" s="161" t="e">
        <f>INDEX(Upload_Download!$I$4:$I$1004,MATCH(LI46&amp;LK$3,Upload_Download!$O$4:$O$1004,0),1)</f>
        <v>#N/A</v>
      </c>
      <c r="LL46" s="162" t="e">
        <f t="shared" ref="LL46:LL50" si="372">100*(LK46/LJ46-1)</f>
        <v>#N/A</v>
      </c>
      <c r="LM46" s="162" t="e">
        <f>100*(LN46/LO46-1)</f>
        <v>#N/A</v>
      </c>
      <c r="LN46" s="161" t="e">
        <f>INDEX(Upload_Download!$I$4:$I$1004,MATCH(LP46&amp;LN$3,Upload_Download!$O$4:$O$1004,0),1)</f>
        <v>#N/A</v>
      </c>
      <c r="LO46" s="161" t="e">
        <f>INDEX(Upload_Download!$I$4:$I$1004,MATCH(LP46&amp;LO$3,Upload_Download!$O$4:$O$1004,0),1)</f>
        <v>#N/A</v>
      </c>
      <c r="LP46" s="163" t="str">
        <f>INDEX(Draft!$AZ$3:$AZ$170,MATCH(LG46&amp;LE46,Draft!$BA$3:$BA$170,0),1)</f>
        <v>Solana</v>
      </c>
      <c r="LQ46" s="114"/>
      <c r="LR46" s="106">
        <f t="shared" ref="LR46:LR51" si="373">LR33</f>
        <v>22</v>
      </c>
      <c r="LS46" s="106">
        <f t="shared" si="329"/>
        <v>4</v>
      </c>
      <c r="LT46" s="106">
        <v>2</v>
      </c>
      <c r="LU46" s="107" t="str">
        <f>INDEX(Matchups!$F$4:$G$279,MATCH(LR46&amp;"_"&amp;LS46,Matchups!$E$4:$E$279,0),1)</f>
        <v>Player13</v>
      </c>
      <c r="LV46" s="107" t="str">
        <f>INDEX(Matchups!$F$4:$G$279,MATCH(LR46&amp;"_"&amp;LS46,Matchups!$E$4:$E$279,0),2)</f>
        <v>Player5</v>
      </c>
      <c r="LW46" s="114"/>
      <c r="LX46" s="160" t="str">
        <f>INDEX(Draft!$AZ$3:$AZ$170,MATCH(LU46&amp;LT46,Draft!$BA$3:$BA$170,0),1)</f>
        <v>Bank of America</v>
      </c>
      <c r="LY46" s="161" t="e">
        <f>INDEX(Upload_Download!$I$4:$I$1004,MATCH(LX46&amp;LY$3,Upload_Download!$O$4:$O$1004,0),1)</f>
        <v>#N/A</v>
      </c>
      <c r="LZ46" s="161" t="e">
        <f>INDEX(Upload_Download!$I$4:$I$1004,MATCH(LX46&amp;LZ$3,Upload_Download!$O$4:$O$1004,0),1)</f>
        <v>#N/A</v>
      </c>
      <c r="MA46" s="162" t="e">
        <f t="shared" ref="MA46:MA50" si="374">100*(LZ46/LY46-1)</f>
        <v>#N/A</v>
      </c>
      <c r="MB46" s="162" t="e">
        <f>100*(MC46/MD46-1)</f>
        <v>#N/A</v>
      </c>
      <c r="MC46" s="161" t="e">
        <f>INDEX(Upload_Download!$I$4:$I$1004,MATCH(ME46&amp;MC$3,Upload_Download!$O$4:$O$1004,0),1)</f>
        <v>#N/A</v>
      </c>
      <c r="MD46" s="161" t="e">
        <f>INDEX(Upload_Download!$I$4:$I$1004,MATCH(ME46&amp;MD$3,Upload_Download!$O$4:$O$1004,0),1)</f>
        <v>#N/A</v>
      </c>
      <c r="ME46" s="163" t="str">
        <f>INDEX(Draft!$AZ$3:$AZ$170,MATCH(LV46&amp;LT46,Draft!$BA$3:$BA$170,0),1)</f>
        <v>Alphabet Class C</v>
      </c>
      <c r="MF46" s="114"/>
      <c r="MG46" s="106">
        <f t="shared" ref="MG46:MG51" si="375">MG33</f>
        <v>23</v>
      </c>
      <c r="MH46" s="106">
        <f t="shared" si="330"/>
        <v>4</v>
      </c>
      <c r="MI46" s="106">
        <v>2</v>
      </c>
      <c r="MJ46" s="107" t="str">
        <f>INDEX(Matchups!$F$4:$G$279,MATCH(MG46&amp;"_"&amp;MH46,Matchups!$E$4:$E$279,0),1)</f>
        <v>Player9</v>
      </c>
      <c r="MK46" s="107" t="str">
        <f>INDEX(Matchups!$F$4:$G$279,MATCH(MG46&amp;"_"&amp;MH46,Matchups!$E$4:$E$279,0),2)</f>
        <v>Player20</v>
      </c>
      <c r="ML46" s="114"/>
      <c r="MM46" s="160" t="str">
        <f>INDEX(Draft!$AZ$3:$AZ$170,MATCH(MJ46&amp;MI46,Draft!$BA$3:$BA$170,0),1)</f>
        <v>Bitcoin</v>
      </c>
      <c r="MN46" s="161" t="e">
        <f>INDEX(Upload_Download!$I$4:$I$1004,MATCH(MM46&amp;MN$3,Upload_Download!$O$4:$O$1004,0),1)</f>
        <v>#N/A</v>
      </c>
      <c r="MO46" s="161" t="e">
        <f>INDEX(Upload_Download!$I$4:$I$1004,MATCH(MM46&amp;MO$3,Upload_Download!$O$4:$O$1004,0),1)</f>
        <v>#N/A</v>
      </c>
      <c r="MP46" s="162" t="e">
        <f t="shared" ref="MP46:MP50" si="376">100*(MO46/MN46-1)</f>
        <v>#N/A</v>
      </c>
      <c r="MQ46" s="162" t="e">
        <f>100*(MR46/MS46-1)</f>
        <v>#N/A</v>
      </c>
      <c r="MR46" s="161" t="e">
        <f>INDEX(Upload_Download!$I$4:$I$1004,MATCH(MT46&amp;MR$3,Upload_Download!$O$4:$O$1004,0),1)</f>
        <v>#N/A</v>
      </c>
      <c r="MS46" s="161" t="e">
        <f>INDEX(Upload_Download!$I$4:$I$1004,MATCH(MT46&amp;MS$3,Upload_Download!$O$4:$O$1004,0),1)</f>
        <v>#N/A</v>
      </c>
      <c r="MT46" s="163" t="str">
        <f>INDEX(Draft!$AZ$3:$AZ$170,MATCH(MK46&amp;MI46,Draft!$BA$3:$BA$170,0),1)</f>
        <v>ASML Holding</v>
      </c>
    </row>
    <row r="47" spans="2:358" s="105" customFormat="1" ht="17">
      <c r="B47" s="184">
        <f t="shared" si="74"/>
        <v>44585</v>
      </c>
      <c r="C47" s="183">
        <f t="shared" si="75"/>
        <v>4</v>
      </c>
      <c r="D47" s="183">
        <f t="shared" si="76"/>
        <v>8</v>
      </c>
      <c r="E47" s="183" t="str">
        <f t="shared" si="0"/>
        <v>4_8</v>
      </c>
      <c r="F47" s="174" t="str">
        <f t="shared" si="1"/>
        <v>Player12</v>
      </c>
      <c r="G47" s="174" t="str">
        <f t="shared" si="2"/>
        <v>Player21</v>
      </c>
      <c r="H47" s="173"/>
      <c r="I47" s="174" t="str">
        <f>J47&amp;"_"&amp;COUNTIF(J$4:J47,J47)</f>
        <v>4_5</v>
      </c>
      <c r="J47" s="185">
        <v>4</v>
      </c>
      <c r="K47" s="185" t="s">
        <v>2658</v>
      </c>
      <c r="L47" s="186" t="s">
        <v>1027</v>
      </c>
      <c r="M47" s="185" t="s">
        <v>2672</v>
      </c>
      <c r="N47" s="114"/>
      <c r="O47" s="106">
        <f t="shared" si="331"/>
        <v>1</v>
      </c>
      <c r="P47" s="106">
        <f t="shared" si="308"/>
        <v>4</v>
      </c>
      <c r="Q47" s="106">
        <v>3</v>
      </c>
      <c r="R47" s="107" t="str">
        <f>INDEX(Matchups!$F$4:$G$279,MATCH(O47&amp;"_"&amp;P47,Matchups!$E$4:$E$279,0),1)</f>
        <v>Player18</v>
      </c>
      <c r="S47" s="107" t="str">
        <f>INDEX(Matchups!$F$4:$G$279,MATCH(O47&amp;"_"&amp;P47,Matchups!$E$4:$E$279,0),2)</f>
        <v>Player9</v>
      </c>
      <c r="U47" s="160" t="str">
        <f>INDEX(Draft!$AZ$3:$AZ$170,MATCH(R47&amp;Q47,Draft!$BA$3:$BA$170,0),1)</f>
        <v>Morgan Stanley</v>
      </c>
      <c r="V47" s="161">
        <f>INDEX(Upload_Download!$I$4:$I$1004,MATCH(U47&amp;V$3,Upload_Download!$O$4:$O$1004,0),1)</f>
        <v>104.11000061035161</v>
      </c>
      <c r="W47" s="161">
        <f>INDEX(Upload_Download!$I$4:$I$1004,MATCH(U47&amp;W$3,Upload_Download!$O$4:$O$1004,0),1)</f>
        <v>104.5699996948242</v>
      </c>
      <c r="X47" s="162">
        <f t="shared" si="332"/>
        <v>0.4418394791814606</v>
      </c>
      <c r="Y47" s="162">
        <f t="shared" ref="Y47:Y50" si="377">100*(Z47/AA47-1)</f>
        <v>1.2425843362802613</v>
      </c>
      <c r="Z47" s="161">
        <f>INDEX(Upload_Download!$I$4:$I$1004,MATCH(AB47&amp;Z$3,Upload_Download!$O$4:$O$1004,0),1)</f>
        <v>90.44000244140625</v>
      </c>
      <c r="AA47" s="161">
        <f>INDEX(Upload_Download!$I$4:$I$1004,MATCH(AB47&amp;AA$3,Upload_Download!$O$4:$O$1004,0),1)</f>
        <v>89.330001831054688</v>
      </c>
      <c r="AB47" s="163" t="str">
        <f>INDEX(Draft!$AZ$3:$AZ$170,MATCH(S47&amp;Q47,Draft!$BA$3:$BA$170,0),1)</f>
        <v>Novavax</v>
      </c>
      <c r="AD47" s="106">
        <f t="shared" si="333"/>
        <v>2</v>
      </c>
      <c r="AE47" s="106">
        <f t="shared" si="309"/>
        <v>4</v>
      </c>
      <c r="AF47" s="106">
        <v>3</v>
      </c>
      <c r="AG47" s="107" t="str">
        <f>INDEX(Matchups!$F$4:$G$279,MATCH(AD47&amp;"_"&amp;AE47,Matchups!$E$4:$E$279,0),1)</f>
        <v>Player22</v>
      </c>
      <c r="AH47" s="107" t="str">
        <f>INDEX(Matchups!$F$4:$G$279,MATCH(AD47&amp;"_"&amp;AE47,Matchups!$E$4:$E$279,0),2)</f>
        <v>Player8</v>
      </c>
      <c r="AJ47" s="160" t="str">
        <f>INDEX(Draft!$AZ$3:$AZ$170,MATCH(AG47&amp;AF47,Draft!$BA$3:$BA$170,0),1)</f>
        <v>The Home Depot</v>
      </c>
      <c r="AK47" s="161">
        <f>INDEX(Upload_Download!$I$4:$I$1004,MATCH(AJ47&amp;AK$3,Upload_Download!$O$4:$O$1004,0),1)</f>
        <v>350.29000854492188</v>
      </c>
      <c r="AL47" s="161">
        <f>INDEX(Upload_Download!$I$4:$I$1004,MATCH(AJ47&amp;AL$3,Upload_Download!$O$4:$O$1004,0),1)</f>
        <v>346.8699951171875</v>
      </c>
      <c r="AM47" s="162">
        <f t="shared" si="334"/>
        <v>-0.9763377042756205</v>
      </c>
      <c r="AN47" s="162">
        <f t="shared" ref="AN47:AN50" si="378">100*(AO47/AP47-1)</f>
        <v>2.9024767630463355</v>
      </c>
      <c r="AO47" s="161">
        <f>INDEX(Upload_Download!$I$4:$I$1004,MATCH(AQ47&amp;AO$3,Upload_Download!$O$4:$O$1004,0),1)</f>
        <v>26.590000152587891</v>
      </c>
      <c r="AP47" s="161">
        <f>INDEX(Upload_Download!$I$4:$I$1004,MATCH(AQ47&amp;AP$3,Upload_Download!$O$4:$O$1004,0),1)</f>
        <v>25.840000152587891</v>
      </c>
      <c r="AQ47" s="163" t="str">
        <f>INDEX(Draft!$AZ$3:$AZ$170,MATCH(AH47&amp;AF47,Draft!$BA$3:$BA$170,0),1)</f>
        <v>Lucid Group</v>
      </c>
      <c r="AS47" s="106">
        <f t="shared" si="335"/>
        <v>3</v>
      </c>
      <c r="AT47" s="106">
        <f t="shared" si="310"/>
        <v>4</v>
      </c>
      <c r="AU47" s="106">
        <v>3</v>
      </c>
      <c r="AV47" s="107" t="str">
        <f>INDEX(Matchups!$F$4:$G$279,MATCH(AS47&amp;"_"&amp;AT47,Matchups!$E$4:$E$279,0),1)</f>
        <v>Player14</v>
      </c>
      <c r="AW47" s="107" t="str">
        <f>INDEX(Matchups!$F$4:$G$279,MATCH(AS47&amp;"_"&amp;AT47,Matchups!$E$4:$E$279,0),2)</f>
        <v>Player24</v>
      </c>
      <c r="AY47" s="160" t="str">
        <f>INDEX(Draft!$AZ$3:$AZ$170,MATCH(AV47&amp;AU47,Draft!$BA$3:$BA$170,0),1)</f>
        <v>Novo Nordisk A/S</v>
      </c>
      <c r="AZ47" s="161">
        <f>INDEX(Upload_Download!$I$4:$I$1004,MATCH(AY47&amp;AZ$3,Upload_Download!$O$4:$O$1004,0),1)</f>
        <v>100.80999755859381</v>
      </c>
      <c r="BA47" s="161">
        <f>INDEX(Upload_Download!$I$4:$I$1004,MATCH(AY47&amp;BA$3,Upload_Download!$O$4:$O$1004,0),1)</f>
        <v>102.75</v>
      </c>
      <c r="BB47" s="162">
        <f t="shared" si="336"/>
        <v>1.9244147290834013</v>
      </c>
      <c r="BC47" s="162">
        <f t="shared" ref="BC47:BC50" si="379">100*(BD47/BE47-1)</f>
        <v>13.97725410721562</v>
      </c>
      <c r="BD47" s="161">
        <f>INDEX(Upload_Download!$I$4:$I$1004,MATCH(BF47&amp;BD$3,Upload_Download!$O$4:$O$1004,0),1)</f>
        <v>109.26999664306641</v>
      </c>
      <c r="BE47" s="161">
        <f>INDEX(Upload_Download!$I$4:$I$1004,MATCH(BF47&amp;BE$3,Upload_Download!$O$4:$O$1004,0),1)</f>
        <v>95.870002746582031</v>
      </c>
      <c r="BF47" s="163" t="str">
        <f>INDEX(Draft!$AZ$3:$AZ$170,MATCH(AW47&amp;AU47,Draft!$BA$3:$BA$170,0),1)</f>
        <v>Cloudflare</v>
      </c>
      <c r="BH47" s="106">
        <f t="shared" si="337"/>
        <v>4</v>
      </c>
      <c r="BI47" s="106">
        <f t="shared" si="311"/>
        <v>4</v>
      </c>
      <c r="BJ47" s="106">
        <v>3</v>
      </c>
      <c r="BK47" s="107" t="str">
        <f>INDEX(Matchups!$F$4:$G$279,MATCH(BH47&amp;"_"&amp;BI47,Matchups!$E$4:$E$279,0),1)</f>
        <v>Player16</v>
      </c>
      <c r="BL47" s="107" t="str">
        <f>INDEX(Matchups!$F$4:$G$279,MATCH(BH47&amp;"_"&amp;BI47,Matchups!$E$4:$E$279,0),2)</f>
        <v>Player15</v>
      </c>
      <c r="BN47" s="160" t="str">
        <f>INDEX(Draft!$AZ$3:$AZ$170,MATCH(BK47&amp;BJ47,Draft!$BA$3:$BA$170,0),1)</f>
        <v>Lowe's</v>
      </c>
      <c r="BO47" s="161">
        <f>INDEX(Upload_Download!$I$4:$I$1004,MATCH(BN47&amp;BO$3,Upload_Download!$O$4:$O$1004,0),1)</f>
        <v>219.17999267578119</v>
      </c>
      <c r="BP47" s="161" t="e">
        <f>INDEX(Upload_Download!$I$4:$I$1004,MATCH(BN47&amp;BP$3,Upload_Download!$O$4:$O$1004,0),1)</f>
        <v>#N/A</v>
      </c>
      <c r="BQ47" s="162" t="e">
        <f t="shared" si="338"/>
        <v>#N/A</v>
      </c>
      <c r="BR47" s="162" t="e">
        <f t="shared" ref="BR47:BR50" si="380">100*(BS47/BT47-1)</f>
        <v>#N/A</v>
      </c>
      <c r="BS47" s="161" t="e">
        <f>INDEX(Upload_Download!$I$4:$I$1004,MATCH(BU47&amp;BS$3,Upload_Download!$O$4:$O$1004,0),1)</f>
        <v>#N/A</v>
      </c>
      <c r="BT47" s="161">
        <f>INDEX(Upload_Download!$I$4:$I$1004,MATCH(BU47&amp;BT$3,Upload_Download!$O$4:$O$1004,0),1)</f>
        <v>1.453001976013184</v>
      </c>
      <c r="BU47" s="163" t="str">
        <f>INDEX(Draft!$AZ$3:$AZ$170,MATCH(BL47&amp;BJ47,Draft!$BA$3:$BA$170,0),1)</f>
        <v>Polygon</v>
      </c>
      <c r="BV47" s="114"/>
      <c r="BW47" s="106">
        <f t="shared" si="339"/>
        <v>5</v>
      </c>
      <c r="BX47" s="106">
        <f t="shared" si="312"/>
        <v>4</v>
      </c>
      <c r="BY47" s="106">
        <v>3</v>
      </c>
      <c r="BZ47" s="107" t="str">
        <f>INDEX(Matchups!$F$4:$G$279,MATCH(BW47&amp;"_"&amp;BX47,Matchups!$E$4:$E$279,0),1)</f>
        <v>Player20</v>
      </c>
      <c r="CA47" s="107" t="str">
        <f>INDEX(Matchups!$F$4:$G$279,MATCH(BW47&amp;"_"&amp;BX47,Matchups!$E$4:$E$279,0),2)</f>
        <v>Player23</v>
      </c>
      <c r="CB47" s="114"/>
      <c r="CC47" s="160" t="str">
        <f>INDEX(Draft!$AZ$3:$AZ$170,MATCH(BZ47&amp;BY47,Draft!$BA$3:$BA$170,0),1)</f>
        <v>Exxon Mobil</v>
      </c>
      <c r="CD47" s="161" t="e">
        <f>INDEX(Upload_Download!$I$4:$I$1004,MATCH(CC47&amp;CD$3,Upload_Download!$O$4:$O$1004,0),1)</f>
        <v>#N/A</v>
      </c>
      <c r="CE47" s="161" t="e">
        <f>INDEX(Upload_Download!$I$4:$I$1004,MATCH(CC47&amp;CE$3,Upload_Download!$O$4:$O$1004,0),1)</f>
        <v>#N/A</v>
      </c>
      <c r="CF47" s="162" t="e">
        <f t="shared" si="340"/>
        <v>#N/A</v>
      </c>
      <c r="CG47" s="162" t="e">
        <f t="shared" ref="CG47:CG50" si="381">100*(CH47/CI47-1)</f>
        <v>#N/A</v>
      </c>
      <c r="CH47" s="161" t="e">
        <f>INDEX(Upload_Download!$I$4:$I$1004,MATCH(CJ47&amp;CH$3,Upload_Download!$O$4:$O$1004,0),1)</f>
        <v>#N/A</v>
      </c>
      <c r="CI47" s="161" t="e">
        <f>INDEX(Upload_Download!$I$4:$I$1004,MATCH(CJ47&amp;CI$3,Upload_Download!$O$4:$O$1004,0),1)</f>
        <v>#N/A</v>
      </c>
      <c r="CJ47" s="163" t="str">
        <f>INDEX(Draft!$AZ$3:$AZ$170,MATCH(CA47&amp;BY47,Draft!$BA$3:$BA$170,0),1)</f>
        <v>XRP</v>
      </c>
      <c r="CK47" s="114"/>
      <c r="CL47" s="106">
        <f t="shared" si="341"/>
        <v>6</v>
      </c>
      <c r="CM47" s="106">
        <f t="shared" si="313"/>
        <v>4</v>
      </c>
      <c r="CN47" s="106">
        <v>3</v>
      </c>
      <c r="CO47" s="107" t="str">
        <f>INDEX(Matchups!$F$4:$G$279,MATCH(CL47&amp;"_"&amp;CM47,Matchups!$E$4:$E$279,0),1)</f>
        <v>Player23</v>
      </c>
      <c r="CP47" s="107" t="str">
        <f>INDEX(Matchups!$F$4:$G$279,MATCH(CL47&amp;"_"&amp;CM47,Matchups!$E$4:$E$279,0),2)</f>
        <v>Player17</v>
      </c>
      <c r="CQ47" s="114"/>
      <c r="CR47" s="160" t="str">
        <f>INDEX(Draft!$AZ$3:$AZ$170,MATCH(CO47&amp;CN47,Draft!$BA$3:$BA$170,0),1)</f>
        <v>XRP</v>
      </c>
      <c r="CS47" s="161" t="e">
        <f>INDEX(Upload_Download!$I$4:$I$1004,MATCH(CR47&amp;CS$3,Upload_Download!$O$4:$O$1004,0),1)</f>
        <v>#N/A</v>
      </c>
      <c r="CT47" s="161" t="e">
        <f>INDEX(Upload_Download!$I$4:$I$1004,MATCH(CR47&amp;CT$3,Upload_Download!$O$4:$O$1004,0),1)</f>
        <v>#N/A</v>
      </c>
      <c r="CU47" s="162" t="e">
        <f t="shared" si="342"/>
        <v>#N/A</v>
      </c>
      <c r="CV47" s="162" t="e">
        <f t="shared" ref="CV47:CV50" si="382">100*(CW47/CX47-1)</f>
        <v>#N/A</v>
      </c>
      <c r="CW47" s="161" t="e">
        <f>INDEX(Upload_Download!$I$4:$I$1004,MATCH(CY47&amp;CW$3,Upload_Download!$O$4:$O$1004,0),1)</f>
        <v>#N/A</v>
      </c>
      <c r="CX47" s="161" t="e">
        <f>INDEX(Upload_Download!$I$4:$I$1004,MATCH(CY47&amp;CX$3,Upload_Download!$O$4:$O$1004,0),1)</f>
        <v>#N/A</v>
      </c>
      <c r="CY47" s="163" t="str">
        <f>INDEX(Draft!$AZ$3:$AZ$170,MATCH(CP47&amp;CN47,Draft!$BA$3:$BA$170,0),1)</f>
        <v>Sony</v>
      </c>
      <c r="DA47" s="106">
        <f t="shared" si="343"/>
        <v>7</v>
      </c>
      <c r="DB47" s="106">
        <f t="shared" si="314"/>
        <v>4</v>
      </c>
      <c r="DC47" s="106">
        <v>3</v>
      </c>
      <c r="DD47" s="107" t="str">
        <f>INDEX(Matchups!$F$4:$G$279,MATCH(DA47&amp;"_"&amp;DB47,Matchups!$E$4:$E$279,0),1)</f>
        <v>Player1</v>
      </c>
      <c r="DE47" s="107" t="str">
        <f>INDEX(Matchups!$F$4:$G$279,MATCH(DA47&amp;"_"&amp;DB47,Matchups!$E$4:$E$279,0),2)</f>
        <v>Player2</v>
      </c>
      <c r="DG47" s="160" t="str">
        <f>INDEX(Draft!$AZ$3:$AZ$170,MATCH(DD47&amp;DC47,Draft!$BA$3:$BA$170,0),1)</f>
        <v>Netflix</v>
      </c>
      <c r="DH47" s="161" t="e">
        <f>INDEX(Upload_Download!$I$4:$I$1004,MATCH(DG47&amp;DH$3,Upload_Download!$O$4:$O$1004,0),1)</f>
        <v>#N/A</v>
      </c>
      <c r="DI47" s="161" t="e">
        <f>INDEX(Upload_Download!$I$4:$I$1004,MATCH(DG47&amp;DI$3,Upload_Download!$O$4:$O$1004,0),1)</f>
        <v>#N/A</v>
      </c>
      <c r="DJ47" s="162" t="e">
        <f t="shared" si="344"/>
        <v>#N/A</v>
      </c>
      <c r="DK47" s="162" t="e">
        <f t="shared" ref="DK47:DK50" si="383">100*(DL47/DM47-1)</f>
        <v>#N/A</v>
      </c>
      <c r="DL47" s="161" t="e">
        <f>INDEX(Upload_Download!$I$4:$I$1004,MATCH(DN47&amp;DL$3,Upload_Download!$O$4:$O$1004,0),1)</f>
        <v>#N/A</v>
      </c>
      <c r="DM47" s="161" t="e">
        <f>INDEX(Upload_Download!$I$4:$I$1004,MATCH(DN47&amp;DM$3,Upload_Download!$O$4:$O$1004,0),1)</f>
        <v>#N/A</v>
      </c>
      <c r="DN47" s="163" t="str">
        <f>INDEX(Draft!$AZ$3:$AZ$170,MATCH(DE47&amp;DC47,Draft!$BA$3:$BA$170,0),1)</f>
        <v>IoTeX</v>
      </c>
      <c r="DO47" s="114"/>
      <c r="DP47" s="106">
        <f t="shared" si="345"/>
        <v>8</v>
      </c>
      <c r="DQ47" s="106">
        <f t="shared" si="315"/>
        <v>4</v>
      </c>
      <c r="DR47" s="106">
        <v>3</v>
      </c>
      <c r="DS47" s="107" t="str">
        <f>INDEX(Matchups!$F$4:$G$279,MATCH(DP47&amp;"_"&amp;DQ47,Matchups!$E$4:$E$279,0),1)</f>
        <v>Player24</v>
      </c>
      <c r="DT47" s="107" t="str">
        <f>INDEX(Matchups!$F$4:$G$279,MATCH(DP47&amp;"_"&amp;DQ47,Matchups!$E$4:$E$279,0),2)</f>
        <v>Player7</v>
      </c>
      <c r="DU47" s="114"/>
      <c r="DV47" s="160" t="str">
        <f>INDEX(Draft!$AZ$3:$AZ$170,MATCH(DS47&amp;DR47,Draft!$BA$3:$BA$170,0),1)</f>
        <v>Cloudflare</v>
      </c>
      <c r="DW47" s="161" t="e">
        <f>INDEX(Upload_Download!$I$4:$I$1004,MATCH(DV47&amp;DW$3,Upload_Download!$O$4:$O$1004,0),1)</f>
        <v>#N/A</v>
      </c>
      <c r="DX47" s="161" t="e">
        <f>INDEX(Upload_Download!$I$4:$I$1004,MATCH(DV47&amp;DX$3,Upload_Download!$O$4:$O$1004,0),1)</f>
        <v>#N/A</v>
      </c>
      <c r="DY47" s="162" t="e">
        <f t="shared" si="346"/>
        <v>#N/A</v>
      </c>
      <c r="DZ47" s="162" t="e">
        <f t="shared" ref="DZ47:DZ50" si="384">100*(EA47/EB47-1)</f>
        <v>#N/A</v>
      </c>
      <c r="EA47" s="161" t="e">
        <f>INDEX(Upload_Download!$I$4:$I$1004,MATCH(EC47&amp;EA$3,Upload_Download!$O$4:$O$1004,0),1)</f>
        <v>#N/A</v>
      </c>
      <c r="EB47" s="161" t="e">
        <f>INDEX(Upload_Download!$I$4:$I$1004,MATCH(EC47&amp;EB$3,Upload_Download!$O$4:$O$1004,0),1)</f>
        <v>#N/A</v>
      </c>
      <c r="EC47" s="163" t="str">
        <f>INDEX(Draft!$AZ$3:$AZ$170,MATCH(DT47&amp;DR47,Draft!$BA$3:$BA$170,0),1)</f>
        <v>American Express</v>
      </c>
      <c r="ED47" s="114"/>
      <c r="EE47" s="106">
        <f t="shared" si="347"/>
        <v>9</v>
      </c>
      <c r="EF47" s="106">
        <f t="shared" si="316"/>
        <v>4</v>
      </c>
      <c r="EG47" s="106">
        <v>3</v>
      </c>
      <c r="EH47" s="107" t="str">
        <f>INDEX(Matchups!$F$4:$G$279,MATCH(EE47&amp;"_"&amp;EF47,Matchups!$E$4:$E$279,0),1)</f>
        <v>Player10</v>
      </c>
      <c r="EI47" s="107" t="str">
        <f>INDEX(Matchups!$F$4:$G$279,MATCH(EE47&amp;"_"&amp;EF47,Matchups!$E$4:$E$279,0),2)</f>
        <v>Player14</v>
      </c>
      <c r="EJ47" s="114"/>
      <c r="EK47" s="160" t="str">
        <f>INDEX(Draft!$AZ$3:$AZ$170,MATCH(EH47&amp;EG47,Draft!$BA$3:$BA$170,0),1)</f>
        <v>Snowflake</v>
      </c>
      <c r="EL47" s="161" t="e">
        <f>INDEX(Upload_Download!$I$4:$I$1004,MATCH(EK47&amp;EL$3,Upload_Download!$O$4:$O$1004,0),1)</f>
        <v>#N/A</v>
      </c>
      <c r="EM47" s="161" t="e">
        <f>INDEX(Upload_Download!$I$4:$I$1004,MATCH(EK47&amp;EM$3,Upload_Download!$O$4:$O$1004,0),1)</f>
        <v>#N/A</v>
      </c>
      <c r="EN47" s="162" t="e">
        <f t="shared" si="348"/>
        <v>#N/A</v>
      </c>
      <c r="EO47" s="162" t="e">
        <f t="shared" ref="EO47:EO50" si="385">100*(EP47/EQ47-1)</f>
        <v>#N/A</v>
      </c>
      <c r="EP47" s="161" t="e">
        <f>INDEX(Upload_Download!$I$4:$I$1004,MATCH(ER47&amp;EP$3,Upload_Download!$O$4:$O$1004,0),1)</f>
        <v>#N/A</v>
      </c>
      <c r="EQ47" s="161" t="e">
        <f>INDEX(Upload_Download!$I$4:$I$1004,MATCH(ER47&amp;EQ$3,Upload_Download!$O$4:$O$1004,0),1)</f>
        <v>#N/A</v>
      </c>
      <c r="ER47" s="163" t="str">
        <f>INDEX(Draft!$AZ$3:$AZ$170,MATCH(EI47&amp;EG47,Draft!$BA$3:$BA$170,0),1)</f>
        <v>Novo Nordisk A/S</v>
      </c>
      <c r="ET47" s="106">
        <f t="shared" si="349"/>
        <v>10</v>
      </c>
      <c r="EU47" s="106">
        <f t="shared" si="317"/>
        <v>4</v>
      </c>
      <c r="EV47" s="106">
        <v>3</v>
      </c>
      <c r="EW47" s="107" t="str">
        <f>INDEX(Matchups!$F$4:$G$279,MATCH(ET47&amp;"_"&amp;EU47,Matchups!$E$4:$E$279,0),1)</f>
        <v>Player21</v>
      </c>
      <c r="EX47" s="107" t="str">
        <f>INDEX(Matchups!$F$4:$G$279,MATCH(ET47&amp;"_"&amp;EU47,Matchups!$E$4:$E$279,0),2)</f>
        <v>Player13</v>
      </c>
      <c r="EZ47" s="160" t="str">
        <f>INDEX(Draft!$AZ$3:$AZ$170,MATCH(EW47&amp;EV47,Draft!$BA$3:$BA$170,0),1)</f>
        <v>Uniswap</v>
      </c>
      <c r="FA47" s="161" t="e">
        <f>INDEX(Upload_Download!$I$4:$I$1004,MATCH(EZ47&amp;FA$3,Upload_Download!$O$4:$O$1004,0),1)</f>
        <v>#N/A</v>
      </c>
      <c r="FB47" s="161" t="e">
        <f>INDEX(Upload_Download!$I$4:$I$1004,MATCH(EZ47&amp;FB$3,Upload_Download!$O$4:$O$1004,0),1)</f>
        <v>#N/A</v>
      </c>
      <c r="FC47" s="162" t="e">
        <f t="shared" si="350"/>
        <v>#N/A</v>
      </c>
      <c r="FD47" s="162" t="e">
        <f t="shared" ref="FD47:FD50" si="386">100*(FE47/FF47-1)</f>
        <v>#N/A</v>
      </c>
      <c r="FE47" s="161" t="e">
        <f>INDEX(Upload_Download!$I$4:$I$1004,MATCH(FG47&amp;FE$3,Upload_Download!$O$4:$O$1004,0),1)</f>
        <v>#N/A</v>
      </c>
      <c r="FF47" s="161" t="e">
        <f>INDEX(Upload_Download!$I$4:$I$1004,MATCH(FG47&amp;FF$3,Upload_Download!$O$4:$O$1004,0),1)</f>
        <v>#N/A</v>
      </c>
      <c r="FG47" s="163" t="str">
        <f>INDEX(Draft!$AZ$3:$AZ$170,MATCH(EX47&amp;EV47,Draft!$BA$3:$BA$170,0),1)</f>
        <v>Intuit</v>
      </c>
      <c r="FH47" s="114"/>
      <c r="FI47" s="106">
        <f t="shared" si="351"/>
        <v>11</v>
      </c>
      <c r="FJ47" s="106">
        <f t="shared" si="318"/>
        <v>4</v>
      </c>
      <c r="FK47" s="106">
        <v>3</v>
      </c>
      <c r="FL47" s="107" t="str">
        <f>INDEX(Matchups!$F$4:$G$279,MATCH(FI47&amp;"_"&amp;FJ47,Matchups!$E$4:$E$279,0),1)</f>
        <v>Player7</v>
      </c>
      <c r="FM47" s="107" t="str">
        <f>INDEX(Matchups!$F$4:$G$279,MATCH(FI47&amp;"_"&amp;FJ47,Matchups!$E$4:$E$279,0),2)</f>
        <v>Player18</v>
      </c>
      <c r="FN47" s="114"/>
      <c r="FO47" s="160" t="str">
        <f>INDEX(Draft!$AZ$3:$AZ$170,MATCH(FL47&amp;FK47,Draft!$BA$3:$BA$170,0),1)</f>
        <v>American Express</v>
      </c>
      <c r="FP47" s="161" t="e">
        <f>INDEX(Upload_Download!$I$4:$I$1004,MATCH(FO47&amp;FP$3,Upload_Download!$O$4:$O$1004,0),1)</f>
        <v>#N/A</v>
      </c>
      <c r="FQ47" s="161" t="e">
        <f>INDEX(Upload_Download!$I$4:$I$1004,MATCH(FO47&amp;FQ$3,Upload_Download!$O$4:$O$1004,0),1)</f>
        <v>#N/A</v>
      </c>
      <c r="FR47" s="162" t="e">
        <f t="shared" si="352"/>
        <v>#N/A</v>
      </c>
      <c r="FS47" s="162" t="e">
        <f t="shared" ref="FS47:FS50" si="387">100*(FT47/FU47-1)</f>
        <v>#N/A</v>
      </c>
      <c r="FT47" s="161" t="e">
        <f>INDEX(Upload_Download!$I$4:$I$1004,MATCH(FV47&amp;FT$3,Upload_Download!$O$4:$O$1004,0),1)</f>
        <v>#N/A</v>
      </c>
      <c r="FU47" s="161" t="e">
        <f>INDEX(Upload_Download!$I$4:$I$1004,MATCH(FV47&amp;FU$3,Upload_Download!$O$4:$O$1004,0),1)</f>
        <v>#N/A</v>
      </c>
      <c r="FV47" s="163" t="str">
        <f>INDEX(Draft!$AZ$3:$AZ$170,MATCH(FM47&amp;FK47,Draft!$BA$3:$BA$170,0),1)</f>
        <v>Morgan Stanley</v>
      </c>
      <c r="FW47" s="114"/>
      <c r="FX47" s="106">
        <f t="shared" si="353"/>
        <v>12</v>
      </c>
      <c r="FY47" s="106">
        <f t="shared" si="319"/>
        <v>4</v>
      </c>
      <c r="FZ47" s="106">
        <v>3</v>
      </c>
      <c r="GA47" s="107" t="str">
        <f>INDEX(Matchups!$F$4:$G$279,MATCH(FX47&amp;"_"&amp;FY47,Matchups!$E$4:$E$279,0),1)</f>
        <v>Player6</v>
      </c>
      <c r="GB47" s="107" t="str">
        <f>INDEX(Matchups!$F$4:$G$279,MATCH(FX47&amp;"_"&amp;FY47,Matchups!$E$4:$E$279,0),2)</f>
        <v>Player12</v>
      </c>
      <c r="GC47" s="114"/>
      <c r="GD47" s="160" t="str">
        <f>INDEX(Draft!$AZ$3:$AZ$170,MATCH(GA47&amp;FZ47,Draft!$BA$3:$BA$170,0),1)</f>
        <v>ConocoPhillips</v>
      </c>
      <c r="GE47" s="161" t="e">
        <f>INDEX(Upload_Download!$I$4:$I$1004,MATCH(GD47&amp;GE$3,Upload_Download!$O$4:$O$1004,0),1)</f>
        <v>#N/A</v>
      </c>
      <c r="GF47" s="161" t="e">
        <f>INDEX(Upload_Download!$I$4:$I$1004,MATCH(GD47&amp;GF$3,Upload_Download!$O$4:$O$1004,0),1)</f>
        <v>#N/A</v>
      </c>
      <c r="GG47" s="162" t="e">
        <f t="shared" si="354"/>
        <v>#N/A</v>
      </c>
      <c r="GH47" s="162" t="e">
        <f t="shared" ref="GH47:GH50" si="388">100*(GI47/GJ47-1)</f>
        <v>#N/A</v>
      </c>
      <c r="GI47" s="161" t="e">
        <f>INDEX(Upload_Download!$I$4:$I$1004,MATCH(GK47&amp;GI$3,Upload_Download!$O$4:$O$1004,0),1)</f>
        <v>#N/A</v>
      </c>
      <c r="GJ47" s="161" t="e">
        <f>INDEX(Upload_Download!$I$4:$I$1004,MATCH(GK47&amp;GJ$3,Upload_Download!$O$4:$O$1004,0),1)</f>
        <v>#N/A</v>
      </c>
      <c r="GK47" s="163" t="str">
        <f>INDEX(Draft!$AZ$3:$AZ$170,MATCH(GB47&amp;FZ47,Draft!$BA$3:$BA$170,0),1)</f>
        <v>Applied Materials</v>
      </c>
      <c r="GM47" s="106">
        <f t="shared" si="355"/>
        <v>13</v>
      </c>
      <c r="GN47" s="106">
        <f t="shared" si="320"/>
        <v>4</v>
      </c>
      <c r="GO47" s="106">
        <v>3</v>
      </c>
      <c r="GP47" s="107" t="str">
        <f>INDEX(Matchups!$F$4:$G$279,MATCH(GM47&amp;"_"&amp;GN47,Matchups!$E$4:$E$279,0),1)</f>
        <v>Player2</v>
      </c>
      <c r="GQ47" s="107" t="str">
        <f>INDEX(Matchups!$F$4:$G$279,MATCH(GM47&amp;"_"&amp;GN47,Matchups!$E$4:$E$279,0),2)</f>
        <v>Player19</v>
      </c>
      <c r="GS47" s="160" t="str">
        <f>INDEX(Draft!$AZ$3:$AZ$170,MATCH(GP47&amp;GO47,Draft!$BA$3:$BA$170,0),1)</f>
        <v>IoTeX</v>
      </c>
      <c r="GT47" s="161" t="e">
        <f>INDEX(Upload_Download!$I$4:$I$1004,MATCH(GS47&amp;GT$3,Upload_Download!$O$4:$O$1004,0),1)</f>
        <v>#N/A</v>
      </c>
      <c r="GU47" s="161" t="e">
        <f>INDEX(Upload_Download!$I$4:$I$1004,MATCH(GS47&amp;GU$3,Upload_Download!$O$4:$O$1004,0),1)</f>
        <v>#N/A</v>
      </c>
      <c r="GV47" s="162" t="e">
        <f t="shared" si="356"/>
        <v>#N/A</v>
      </c>
      <c r="GW47" s="162" t="e">
        <f t="shared" ref="GW47:GW50" si="389">100*(GX47/GY47-1)</f>
        <v>#N/A</v>
      </c>
      <c r="GX47" s="161" t="e">
        <f>INDEX(Upload_Download!$I$4:$I$1004,MATCH(GZ47&amp;GX$3,Upload_Download!$O$4:$O$1004,0),1)</f>
        <v>#N/A</v>
      </c>
      <c r="GY47" s="161" t="e">
        <f>INDEX(Upload_Download!$I$4:$I$1004,MATCH(GZ47&amp;GY$3,Upload_Download!$O$4:$O$1004,0),1)</f>
        <v>#N/A</v>
      </c>
      <c r="GZ47" s="163" t="str">
        <f>INDEX(Draft!$AZ$3:$AZ$170,MATCH(GQ47&amp;GO47,Draft!$BA$3:$BA$170,0),1)</f>
        <v>Arista Networks</v>
      </c>
      <c r="HA47" s="114"/>
      <c r="HB47" s="106">
        <f t="shared" si="357"/>
        <v>14</v>
      </c>
      <c r="HC47" s="106">
        <f t="shared" si="321"/>
        <v>4</v>
      </c>
      <c r="HD47" s="106">
        <v>3</v>
      </c>
      <c r="HE47" s="107" t="str">
        <f>INDEX(Matchups!$F$4:$G$279,MATCH(HB47&amp;"_"&amp;HC47,Matchups!$E$4:$E$279,0),1)</f>
        <v>Player15</v>
      </c>
      <c r="HF47" s="107" t="str">
        <f>INDEX(Matchups!$F$4:$G$279,MATCH(HB47&amp;"_"&amp;HC47,Matchups!$E$4:$E$279,0),2)</f>
        <v>Player11</v>
      </c>
      <c r="HG47" s="114"/>
      <c r="HH47" s="160" t="str">
        <f>INDEX(Draft!$AZ$3:$AZ$170,MATCH(HE47&amp;HD47,Draft!$BA$3:$BA$170,0),1)</f>
        <v>Polygon</v>
      </c>
      <c r="HI47" s="161" t="e">
        <f>INDEX(Upload_Download!$I$4:$I$1004,MATCH(HH47&amp;HI$3,Upload_Download!$O$4:$O$1004,0),1)</f>
        <v>#N/A</v>
      </c>
      <c r="HJ47" s="161" t="e">
        <f>INDEX(Upload_Download!$I$4:$I$1004,MATCH(HH47&amp;HJ$3,Upload_Download!$O$4:$O$1004,0),1)</f>
        <v>#N/A</v>
      </c>
      <c r="HK47" s="162" t="e">
        <f t="shared" si="358"/>
        <v>#N/A</v>
      </c>
      <c r="HL47" s="162" t="e">
        <f t="shared" ref="HL47:HL50" si="390">100*(HM47/HN47-1)</f>
        <v>#N/A</v>
      </c>
      <c r="HM47" s="161" t="e">
        <f>INDEX(Upload_Download!$I$4:$I$1004,MATCH(HO47&amp;HM$3,Upload_Download!$O$4:$O$1004,0),1)</f>
        <v>#N/A</v>
      </c>
      <c r="HN47" s="161" t="e">
        <f>INDEX(Upload_Download!$I$4:$I$1004,MATCH(HO47&amp;HN$3,Upload_Download!$O$4:$O$1004,0),1)</f>
        <v>#N/A</v>
      </c>
      <c r="HO47" s="163" t="str">
        <f>INDEX(Draft!$AZ$3:$AZ$170,MATCH(HF47&amp;HD47,Draft!$BA$3:$BA$170,0),1)</f>
        <v>Potcoin</v>
      </c>
      <c r="HP47" s="114"/>
      <c r="HQ47" s="106">
        <f t="shared" si="359"/>
        <v>15</v>
      </c>
      <c r="HR47" s="106">
        <f t="shared" si="322"/>
        <v>4</v>
      </c>
      <c r="HS47" s="106">
        <v>3</v>
      </c>
      <c r="HT47" s="107" t="str">
        <f>INDEX(Matchups!$F$4:$G$279,MATCH(HQ47&amp;"_"&amp;HR47,Matchups!$E$4:$E$279,0),1)</f>
        <v>Player12</v>
      </c>
      <c r="HU47" s="107" t="str">
        <f>INDEX(Matchups!$F$4:$G$279,MATCH(HQ47&amp;"_"&amp;HR47,Matchups!$E$4:$E$279,0),2)</f>
        <v>Player10</v>
      </c>
      <c r="HV47" s="114"/>
      <c r="HW47" s="160" t="str">
        <f>INDEX(Draft!$AZ$3:$AZ$170,MATCH(HT47&amp;HS47,Draft!$BA$3:$BA$170,0),1)</f>
        <v>Applied Materials</v>
      </c>
      <c r="HX47" s="161" t="e">
        <f>INDEX(Upload_Download!$I$4:$I$1004,MATCH(HW47&amp;HX$3,Upload_Download!$O$4:$O$1004,0),1)</f>
        <v>#N/A</v>
      </c>
      <c r="HY47" s="161" t="e">
        <f>INDEX(Upload_Download!$I$4:$I$1004,MATCH(HW47&amp;HY$3,Upload_Download!$O$4:$O$1004,0),1)</f>
        <v>#N/A</v>
      </c>
      <c r="HZ47" s="162" t="e">
        <f t="shared" si="360"/>
        <v>#N/A</v>
      </c>
      <c r="IA47" s="162" t="e">
        <f t="shared" ref="IA47:IA50" si="391">100*(IB47/IC47-1)</f>
        <v>#N/A</v>
      </c>
      <c r="IB47" s="161" t="e">
        <f>INDEX(Upload_Download!$I$4:$I$1004,MATCH(ID47&amp;IB$3,Upload_Download!$O$4:$O$1004,0),1)</f>
        <v>#N/A</v>
      </c>
      <c r="IC47" s="161" t="e">
        <f>INDEX(Upload_Download!$I$4:$I$1004,MATCH(ID47&amp;IC$3,Upload_Download!$O$4:$O$1004,0),1)</f>
        <v>#N/A</v>
      </c>
      <c r="ID47" s="163" t="str">
        <f>INDEX(Draft!$AZ$3:$AZ$170,MATCH(HU47&amp;HS47,Draft!$BA$3:$BA$170,0),1)</f>
        <v>Snowflake</v>
      </c>
      <c r="IF47" s="106">
        <f t="shared" si="361"/>
        <v>16</v>
      </c>
      <c r="IG47" s="106">
        <f t="shared" si="323"/>
        <v>4</v>
      </c>
      <c r="IH47" s="106">
        <v>3</v>
      </c>
      <c r="II47" s="107" t="str">
        <f>INDEX(Matchups!$F$4:$G$279,MATCH(IF47&amp;"_"&amp;IG47,Matchups!$E$4:$E$279,0),1)</f>
        <v>Player17</v>
      </c>
      <c r="IJ47" s="107" t="str">
        <f>INDEX(Matchups!$F$4:$G$279,MATCH(IF47&amp;"_"&amp;IG47,Matchups!$E$4:$E$279,0),2)</f>
        <v>Player21</v>
      </c>
      <c r="IL47" s="160" t="str">
        <f>INDEX(Draft!$AZ$3:$AZ$170,MATCH(II47&amp;IH47,Draft!$BA$3:$BA$170,0),1)</f>
        <v>Sony</v>
      </c>
      <c r="IM47" s="161" t="e">
        <f>INDEX(Upload_Download!$I$4:$I$1004,MATCH(IL47&amp;IM$3,Upload_Download!$O$4:$O$1004,0),1)</f>
        <v>#N/A</v>
      </c>
      <c r="IN47" s="161" t="e">
        <f>INDEX(Upload_Download!$I$4:$I$1004,MATCH(IL47&amp;IN$3,Upload_Download!$O$4:$O$1004,0),1)</f>
        <v>#N/A</v>
      </c>
      <c r="IO47" s="162" t="e">
        <f t="shared" si="362"/>
        <v>#N/A</v>
      </c>
      <c r="IP47" s="162" t="e">
        <f t="shared" ref="IP47:IP50" si="392">100*(IQ47/IR47-1)</f>
        <v>#N/A</v>
      </c>
      <c r="IQ47" s="161" t="e">
        <f>INDEX(Upload_Download!$I$4:$I$1004,MATCH(IS47&amp;IQ$3,Upload_Download!$O$4:$O$1004,0),1)</f>
        <v>#N/A</v>
      </c>
      <c r="IR47" s="161" t="e">
        <f>INDEX(Upload_Download!$I$4:$I$1004,MATCH(IS47&amp;IR$3,Upload_Download!$O$4:$O$1004,0),1)</f>
        <v>#N/A</v>
      </c>
      <c r="IS47" s="163" t="str">
        <f>INDEX(Draft!$AZ$3:$AZ$170,MATCH(IJ47&amp;IH47,Draft!$BA$3:$BA$170,0),1)</f>
        <v>Uniswap</v>
      </c>
      <c r="IT47" s="114"/>
      <c r="IU47" s="106">
        <f t="shared" si="363"/>
        <v>17</v>
      </c>
      <c r="IV47" s="106">
        <f t="shared" si="324"/>
        <v>4</v>
      </c>
      <c r="IW47" s="106">
        <v>3</v>
      </c>
      <c r="IX47" s="107" t="str">
        <f>INDEX(Matchups!$F$4:$G$279,MATCH(IU47&amp;"_"&amp;IV47,Matchups!$E$4:$E$279,0),1)</f>
        <v>Player19</v>
      </c>
      <c r="IY47" s="107" t="str">
        <f>INDEX(Matchups!$F$4:$G$279,MATCH(IU47&amp;"_"&amp;IV47,Matchups!$E$4:$E$279,0),2)</f>
        <v>Player6</v>
      </c>
      <c r="IZ47" s="114"/>
      <c r="JA47" s="160" t="str">
        <f>INDEX(Draft!$AZ$3:$AZ$170,MATCH(IX47&amp;IW47,Draft!$BA$3:$BA$170,0),1)</f>
        <v>Arista Networks</v>
      </c>
      <c r="JB47" s="161" t="e">
        <f>INDEX(Upload_Download!$I$4:$I$1004,MATCH(JA47&amp;JB$3,Upload_Download!$O$4:$O$1004,0),1)</f>
        <v>#N/A</v>
      </c>
      <c r="JC47" s="161" t="e">
        <f>INDEX(Upload_Download!$I$4:$I$1004,MATCH(JA47&amp;JC$3,Upload_Download!$O$4:$O$1004,0),1)</f>
        <v>#N/A</v>
      </c>
      <c r="JD47" s="162" t="e">
        <f t="shared" si="364"/>
        <v>#N/A</v>
      </c>
      <c r="JE47" s="162" t="e">
        <f t="shared" ref="JE47:JE50" si="393">100*(JF47/JG47-1)</f>
        <v>#N/A</v>
      </c>
      <c r="JF47" s="161" t="e">
        <f>INDEX(Upload_Download!$I$4:$I$1004,MATCH(JH47&amp;JF$3,Upload_Download!$O$4:$O$1004,0),1)</f>
        <v>#N/A</v>
      </c>
      <c r="JG47" s="161" t="e">
        <f>INDEX(Upload_Download!$I$4:$I$1004,MATCH(JH47&amp;JG$3,Upload_Download!$O$4:$O$1004,0),1)</f>
        <v>#N/A</v>
      </c>
      <c r="JH47" s="163" t="str">
        <f>INDEX(Draft!$AZ$3:$AZ$170,MATCH(IY47&amp;IW47,Draft!$BA$3:$BA$170,0),1)</f>
        <v>ConocoPhillips</v>
      </c>
      <c r="JI47" s="114"/>
      <c r="JJ47" s="106">
        <f t="shared" si="365"/>
        <v>18</v>
      </c>
      <c r="JK47" s="106">
        <f t="shared" si="325"/>
        <v>4</v>
      </c>
      <c r="JL47" s="106">
        <v>3</v>
      </c>
      <c r="JM47" s="107" t="str">
        <f>INDEX(Matchups!$F$4:$G$279,MATCH(JJ47&amp;"_"&amp;JK47,Matchups!$E$4:$E$279,0),1)</f>
        <v>Player5</v>
      </c>
      <c r="JN47" s="107" t="str">
        <f>INDEX(Matchups!$F$4:$G$279,MATCH(JJ47&amp;"_"&amp;JK47,Matchups!$E$4:$E$279,0),2)</f>
        <v>Player3</v>
      </c>
      <c r="JO47" s="114"/>
      <c r="JP47" s="160" t="str">
        <f>INDEX(Draft!$AZ$3:$AZ$170,MATCH(JM47&amp;JL47,Draft!$BA$3:$BA$170,0),1)</f>
        <v>Oracle</v>
      </c>
      <c r="JQ47" s="161" t="e">
        <f>INDEX(Upload_Download!$I$4:$I$1004,MATCH(JP47&amp;JQ$3,Upload_Download!$O$4:$O$1004,0),1)</f>
        <v>#N/A</v>
      </c>
      <c r="JR47" s="161" t="e">
        <f>INDEX(Upload_Download!$I$4:$I$1004,MATCH(JP47&amp;JR$3,Upload_Download!$O$4:$O$1004,0),1)</f>
        <v>#N/A</v>
      </c>
      <c r="JS47" s="162" t="e">
        <f t="shared" si="366"/>
        <v>#N/A</v>
      </c>
      <c r="JT47" s="162" t="e">
        <f t="shared" ref="JT47:JT50" si="394">100*(JU47/JV47-1)</f>
        <v>#N/A</v>
      </c>
      <c r="JU47" s="161" t="e">
        <f>INDEX(Upload_Download!$I$4:$I$1004,MATCH(JW47&amp;JU$3,Upload_Download!$O$4:$O$1004,0),1)</f>
        <v>#N/A</v>
      </c>
      <c r="JV47" s="161" t="e">
        <f>INDEX(Upload_Download!$I$4:$I$1004,MATCH(JW47&amp;JV$3,Upload_Download!$O$4:$O$1004,0),1)</f>
        <v>#N/A</v>
      </c>
      <c r="JW47" s="163" t="str">
        <f>INDEX(Draft!$AZ$3:$AZ$170,MATCH(JN47&amp;JL47,Draft!$BA$3:$BA$170,0),1)</f>
        <v>Spotify</v>
      </c>
      <c r="JX47" s="114"/>
      <c r="JY47" s="106">
        <f t="shared" si="367"/>
        <v>19</v>
      </c>
      <c r="JZ47" s="106">
        <f t="shared" si="326"/>
        <v>4</v>
      </c>
      <c r="KA47" s="106">
        <v>3</v>
      </c>
      <c r="KB47" s="107" t="str">
        <f>INDEX(Matchups!$F$4:$G$279,MATCH(JY47&amp;"_"&amp;JZ47,Matchups!$E$4:$E$279,0),1)</f>
        <v>Player8</v>
      </c>
      <c r="KC47" s="107" t="str">
        <f>INDEX(Matchups!$F$4:$G$279,MATCH(JY47&amp;"_"&amp;JZ47,Matchups!$E$4:$E$279,0),2)</f>
        <v>Player16</v>
      </c>
      <c r="KD47" s="114"/>
      <c r="KE47" s="160" t="str">
        <f>INDEX(Draft!$AZ$3:$AZ$170,MATCH(KB47&amp;KA47,Draft!$BA$3:$BA$170,0),1)</f>
        <v>Lucid Group</v>
      </c>
      <c r="KF47" s="161" t="e">
        <f>INDEX(Upload_Download!$I$4:$I$1004,MATCH(KE47&amp;KF$3,Upload_Download!$O$4:$O$1004,0),1)</f>
        <v>#N/A</v>
      </c>
      <c r="KG47" s="161" t="e">
        <f>INDEX(Upload_Download!$I$4:$I$1004,MATCH(KE47&amp;KG$3,Upload_Download!$O$4:$O$1004,0),1)</f>
        <v>#N/A</v>
      </c>
      <c r="KH47" s="162" t="e">
        <f t="shared" si="368"/>
        <v>#N/A</v>
      </c>
      <c r="KI47" s="162" t="e">
        <f t="shared" ref="KI47:KI50" si="395">100*(KJ47/KK47-1)</f>
        <v>#N/A</v>
      </c>
      <c r="KJ47" s="161" t="e">
        <f>INDEX(Upload_Download!$I$4:$I$1004,MATCH(KL47&amp;KJ$3,Upload_Download!$O$4:$O$1004,0),1)</f>
        <v>#N/A</v>
      </c>
      <c r="KK47" s="161" t="e">
        <f>INDEX(Upload_Download!$I$4:$I$1004,MATCH(KL47&amp;KK$3,Upload_Download!$O$4:$O$1004,0),1)</f>
        <v>#N/A</v>
      </c>
      <c r="KL47" s="163" t="str">
        <f>INDEX(Draft!$AZ$3:$AZ$170,MATCH(KC47&amp;KA47,Draft!$BA$3:$BA$170,0),1)</f>
        <v>Lowe's</v>
      </c>
      <c r="KM47" s="114"/>
      <c r="KN47" s="106">
        <f t="shared" si="369"/>
        <v>20</v>
      </c>
      <c r="KO47" s="106">
        <f t="shared" si="327"/>
        <v>4</v>
      </c>
      <c r="KP47" s="106">
        <v>3</v>
      </c>
      <c r="KQ47" s="107" t="str">
        <f>INDEX(Matchups!$F$4:$G$279,MATCH(KN47&amp;"_"&amp;KO47,Matchups!$E$4:$E$279,0),1)</f>
        <v>Player3</v>
      </c>
      <c r="KR47" s="107" t="str">
        <f>INDEX(Matchups!$F$4:$G$279,MATCH(KN47&amp;"_"&amp;KO47,Matchups!$E$4:$E$279,0),2)</f>
        <v>Player22</v>
      </c>
      <c r="KS47" s="114"/>
      <c r="KT47" s="160" t="str">
        <f>INDEX(Draft!$AZ$3:$AZ$170,MATCH(KQ47&amp;KP47,Draft!$BA$3:$BA$170,0),1)</f>
        <v>Spotify</v>
      </c>
      <c r="KU47" s="161" t="e">
        <f>INDEX(Upload_Download!$I$4:$I$1004,MATCH(KT47&amp;KU$3,Upload_Download!$O$4:$O$1004,0),1)</f>
        <v>#N/A</v>
      </c>
      <c r="KV47" s="161" t="e">
        <f>INDEX(Upload_Download!$I$4:$I$1004,MATCH(KT47&amp;KV$3,Upload_Download!$O$4:$O$1004,0),1)</f>
        <v>#N/A</v>
      </c>
      <c r="KW47" s="162" t="e">
        <f t="shared" si="370"/>
        <v>#N/A</v>
      </c>
      <c r="KX47" s="162" t="e">
        <f t="shared" ref="KX47:KX50" si="396">100*(KY47/KZ47-1)</f>
        <v>#N/A</v>
      </c>
      <c r="KY47" s="161" t="e">
        <f>INDEX(Upload_Download!$I$4:$I$1004,MATCH(LA47&amp;KY$3,Upload_Download!$O$4:$O$1004,0),1)</f>
        <v>#N/A</v>
      </c>
      <c r="KZ47" s="161" t="e">
        <f>INDEX(Upload_Download!$I$4:$I$1004,MATCH(LA47&amp;KZ$3,Upload_Download!$O$4:$O$1004,0),1)</f>
        <v>#N/A</v>
      </c>
      <c r="LA47" s="163" t="str">
        <f>INDEX(Draft!$AZ$3:$AZ$170,MATCH(KR47&amp;KP47,Draft!$BA$3:$BA$170,0),1)</f>
        <v>The Home Depot</v>
      </c>
      <c r="LB47" s="114"/>
      <c r="LC47" s="106">
        <f t="shared" si="371"/>
        <v>21</v>
      </c>
      <c r="LD47" s="106">
        <f t="shared" si="328"/>
        <v>4</v>
      </c>
      <c r="LE47" s="106">
        <v>3</v>
      </c>
      <c r="LF47" s="107" t="str">
        <f>INDEX(Matchups!$F$4:$G$279,MATCH(LC47&amp;"_"&amp;LD47,Matchups!$E$4:$E$279,0),1)</f>
        <v>Player3</v>
      </c>
      <c r="LG47" s="107" t="str">
        <f>INDEX(Matchups!$F$4:$G$279,MATCH(LC47&amp;"_"&amp;LD47,Matchups!$E$4:$E$279,0),2)</f>
        <v>Player10</v>
      </c>
      <c r="LH47" s="114"/>
      <c r="LI47" s="160" t="str">
        <f>INDEX(Draft!$AZ$3:$AZ$170,MATCH(LF47&amp;LE47,Draft!$BA$3:$BA$170,0),1)</f>
        <v>Spotify</v>
      </c>
      <c r="LJ47" s="161" t="e">
        <f>INDEX(Upload_Download!$I$4:$I$1004,MATCH(LI47&amp;LJ$3,Upload_Download!$O$4:$O$1004,0),1)</f>
        <v>#N/A</v>
      </c>
      <c r="LK47" s="161" t="e">
        <f>INDEX(Upload_Download!$I$4:$I$1004,MATCH(LI47&amp;LK$3,Upload_Download!$O$4:$O$1004,0),1)</f>
        <v>#N/A</v>
      </c>
      <c r="LL47" s="162" t="e">
        <f t="shared" si="372"/>
        <v>#N/A</v>
      </c>
      <c r="LM47" s="162" t="e">
        <f t="shared" ref="LM47:LM50" si="397">100*(LN47/LO47-1)</f>
        <v>#N/A</v>
      </c>
      <c r="LN47" s="161" t="e">
        <f>INDEX(Upload_Download!$I$4:$I$1004,MATCH(LP47&amp;LN$3,Upload_Download!$O$4:$O$1004,0),1)</f>
        <v>#N/A</v>
      </c>
      <c r="LO47" s="161" t="e">
        <f>INDEX(Upload_Download!$I$4:$I$1004,MATCH(LP47&amp;LO$3,Upload_Download!$O$4:$O$1004,0),1)</f>
        <v>#N/A</v>
      </c>
      <c r="LP47" s="163" t="str">
        <f>INDEX(Draft!$AZ$3:$AZ$170,MATCH(LG47&amp;LE47,Draft!$BA$3:$BA$170,0),1)</f>
        <v>Snowflake</v>
      </c>
      <c r="LQ47" s="114"/>
      <c r="LR47" s="106">
        <f t="shared" si="373"/>
        <v>22</v>
      </c>
      <c r="LS47" s="106">
        <f t="shared" si="329"/>
        <v>4</v>
      </c>
      <c r="LT47" s="106">
        <v>3</v>
      </c>
      <c r="LU47" s="107" t="str">
        <f>INDEX(Matchups!$F$4:$G$279,MATCH(LR47&amp;"_"&amp;LS47,Matchups!$E$4:$E$279,0),1)</f>
        <v>Player13</v>
      </c>
      <c r="LV47" s="107" t="str">
        <f>INDEX(Matchups!$F$4:$G$279,MATCH(LR47&amp;"_"&amp;LS47,Matchups!$E$4:$E$279,0),2)</f>
        <v>Player5</v>
      </c>
      <c r="LW47" s="114"/>
      <c r="LX47" s="160" t="str">
        <f>INDEX(Draft!$AZ$3:$AZ$170,MATCH(LU47&amp;LT47,Draft!$BA$3:$BA$170,0),1)</f>
        <v>Intuit</v>
      </c>
      <c r="LY47" s="161" t="e">
        <f>INDEX(Upload_Download!$I$4:$I$1004,MATCH(LX47&amp;LY$3,Upload_Download!$O$4:$O$1004,0),1)</f>
        <v>#N/A</v>
      </c>
      <c r="LZ47" s="161" t="e">
        <f>INDEX(Upload_Download!$I$4:$I$1004,MATCH(LX47&amp;LZ$3,Upload_Download!$O$4:$O$1004,0),1)</f>
        <v>#N/A</v>
      </c>
      <c r="MA47" s="162" t="e">
        <f t="shared" si="374"/>
        <v>#N/A</v>
      </c>
      <c r="MB47" s="162" t="e">
        <f t="shared" ref="MB47:MB50" si="398">100*(MC47/MD47-1)</f>
        <v>#N/A</v>
      </c>
      <c r="MC47" s="161" t="e">
        <f>INDEX(Upload_Download!$I$4:$I$1004,MATCH(ME47&amp;MC$3,Upload_Download!$O$4:$O$1004,0),1)</f>
        <v>#N/A</v>
      </c>
      <c r="MD47" s="161" t="e">
        <f>INDEX(Upload_Download!$I$4:$I$1004,MATCH(ME47&amp;MD$3,Upload_Download!$O$4:$O$1004,0),1)</f>
        <v>#N/A</v>
      </c>
      <c r="ME47" s="163" t="str">
        <f>INDEX(Draft!$AZ$3:$AZ$170,MATCH(LV47&amp;LT47,Draft!$BA$3:$BA$170,0),1)</f>
        <v>Oracle</v>
      </c>
      <c r="MF47" s="114"/>
      <c r="MG47" s="106">
        <f t="shared" si="375"/>
        <v>23</v>
      </c>
      <c r="MH47" s="106">
        <f t="shared" si="330"/>
        <v>4</v>
      </c>
      <c r="MI47" s="106">
        <v>3</v>
      </c>
      <c r="MJ47" s="107" t="str">
        <f>INDEX(Matchups!$F$4:$G$279,MATCH(MG47&amp;"_"&amp;MH47,Matchups!$E$4:$E$279,0),1)</f>
        <v>Player9</v>
      </c>
      <c r="MK47" s="107" t="str">
        <f>INDEX(Matchups!$F$4:$G$279,MATCH(MG47&amp;"_"&amp;MH47,Matchups!$E$4:$E$279,0),2)</f>
        <v>Player20</v>
      </c>
      <c r="ML47" s="114"/>
      <c r="MM47" s="160" t="str">
        <f>INDEX(Draft!$AZ$3:$AZ$170,MATCH(MJ47&amp;MI47,Draft!$BA$3:$BA$170,0),1)</f>
        <v>Novavax</v>
      </c>
      <c r="MN47" s="161" t="e">
        <f>INDEX(Upload_Download!$I$4:$I$1004,MATCH(MM47&amp;MN$3,Upload_Download!$O$4:$O$1004,0),1)</f>
        <v>#N/A</v>
      </c>
      <c r="MO47" s="161" t="e">
        <f>INDEX(Upload_Download!$I$4:$I$1004,MATCH(MM47&amp;MO$3,Upload_Download!$O$4:$O$1004,0),1)</f>
        <v>#N/A</v>
      </c>
      <c r="MP47" s="162" t="e">
        <f t="shared" si="376"/>
        <v>#N/A</v>
      </c>
      <c r="MQ47" s="162" t="e">
        <f t="shared" ref="MQ47:MQ50" si="399">100*(MR47/MS47-1)</f>
        <v>#N/A</v>
      </c>
      <c r="MR47" s="161" t="e">
        <f>INDEX(Upload_Download!$I$4:$I$1004,MATCH(MT47&amp;MR$3,Upload_Download!$O$4:$O$1004,0),1)</f>
        <v>#N/A</v>
      </c>
      <c r="MS47" s="161" t="e">
        <f>INDEX(Upload_Download!$I$4:$I$1004,MATCH(MT47&amp;MS$3,Upload_Download!$O$4:$O$1004,0),1)</f>
        <v>#N/A</v>
      </c>
      <c r="MT47" s="163" t="str">
        <f>INDEX(Draft!$AZ$3:$AZ$170,MATCH(MK47&amp;MI47,Draft!$BA$3:$BA$170,0),1)</f>
        <v>Exxon Mobil</v>
      </c>
    </row>
    <row r="48" spans="2:358" s="105" customFormat="1" ht="17">
      <c r="B48" s="184">
        <f t="shared" si="74"/>
        <v>44585</v>
      </c>
      <c r="C48" s="183">
        <f t="shared" si="75"/>
        <v>4</v>
      </c>
      <c r="D48" s="183">
        <f t="shared" si="76"/>
        <v>9</v>
      </c>
      <c r="E48" s="183" t="str">
        <f t="shared" si="0"/>
        <v>4_9</v>
      </c>
      <c r="F48" s="174" t="str">
        <f t="shared" si="1"/>
        <v>Player1</v>
      </c>
      <c r="G48" s="174" t="str">
        <f t="shared" si="2"/>
        <v>Player22</v>
      </c>
      <c r="H48" s="173"/>
      <c r="I48" s="174" t="str">
        <f>J48&amp;"_"&amp;COUNTIF(J$4:J48,J48)</f>
        <v>4_6</v>
      </c>
      <c r="J48" s="185">
        <v>4</v>
      </c>
      <c r="K48" s="185" t="s">
        <v>2676</v>
      </c>
      <c r="L48" s="186" t="s">
        <v>1027</v>
      </c>
      <c r="M48" s="185" t="s">
        <v>2667</v>
      </c>
      <c r="N48" s="114"/>
      <c r="O48" s="106">
        <f t="shared" si="331"/>
        <v>1</v>
      </c>
      <c r="P48" s="106">
        <f t="shared" si="308"/>
        <v>4</v>
      </c>
      <c r="Q48" s="106">
        <v>4</v>
      </c>
      <c r="R48" s="107" t="str">
        <f>INDEX(Matchups!$F$4:$G$279,MATCH(O48&amp;"_"&amp;P48,Matchups!$E$4:$E$279,0),1)</f>
        <v>Player18</v>
      </c>
      <c r="S48" s="107" t="str">
        <f>INDEX(Matchups!$F$4:$G$279,MATCH(O48&amp;"_"&amp;P48,Matchups!$E$4:$E$279,0),2)</f>
        <v>Player9</v>
      </c>
      <c r="U48" s="160" t="str">
        <f>INDEX(Draft!$AZ$3:$AZ$170,MATCH(R48&amp;Q48,Draft!$BA$3:$BA$170,0),1)</f>
        <v>Charles Schwab</v>
      </c>
      <c r="V48" s="161">
        <f>INDEX(Upload_Download!$I$4:$I$1004,MATCH(U48&amp;V$3,Upload_Download!$O$4:$O$1004,0),1)</f>
        <v>91.705543518066406</v>
      </c>
      <c r="W48" s="161">
        <f>INDEX(Upload_Download!$I$4:$I$1004,MATCH(U48&amp;W$3,Upload_Download!$O$4:$O$1004,0),1)</f>
        <v>89.110000610351562</v>
      </c>
      <c r="X48" s="162">
        <f t="shared" si="332"/>
        <v>-2.8303009917862942</v>
      </c>
      <c r="Y48" s="162">
        <f t="shared" si="377"/>
        <v>-0.65282219909342798</v>
      </c>
      <c r="Z48" s="161">
        <f>INDEX(Upload_Download!$I$4:$I$1004,MATCH(AB48&amp;Z$3,Upload_Download!$O$4:$O$1004,0),1)</f>
        <v>78.243118286132812</v>
      </c>
      <c r="AA48" s="161">
        <f>INDEX(Upload_Download!$I$4:$I$1004,MATCH(AB48&amp;AA$3,Upload_Download!$O$4:$O$1004,0),1)</f>
        <v>78.75726318359375</v>
      </c>
      <c r="AB48" s="163" t="str">
        <f>INDEX(Draft!$AZ$3:$AZ$170,MATCH(S48&amp;Q48,Draft!$BA$3:$BA$170,0),1)</f>
        <v>Avalanche</v>
      </c>
      <c r="AD48" s="106">
        <f t="shared" si="333"/>
        <v>2</v>
      </c>
      <c r="AE48" s="106">
        <f t="shared" si="309"/>
        <v>4</v>
      </c>
      <c r="AF48" s="106">
        <v>4</v>
      </c>
      <c r="AG48" s="107" t="str">
        <f>INDEX(Matchups!$F$4:$G$279,MATCH(AD48&amp;"_"&amp;AE48,Matchups!$E$4:$E$279,0),1)</f>
        <v>Player22</v>
      </c>
      <c r="AH48" s="107" t="str">
        <f>INDEX(Matchups!$F$4:$G$279,MATCH(AD48&amp;"_"&amp;AE48,Matchups!$E$4:$E$279,0),2)</f>
        <v>Player8</v>
      </c>
      <c r="AJ48" s="160" t="str">
        <f>INDEX(Draft!$AZ$3:$AZ$170,MATCH(AG48&amp;AF48,Draft!$BA$3:$BA$170,0),1)</f>
        <v>UnitedHealthGroup</v>
      </c>
      <c r="AK48" s="161">
        <f>INDEX(Upload_Download!$I$4:$I$1004,MATCH(AJ48&amp;AK$3,Upload_Download!$O$4:$O$1004,0),1)</f>
        <v>478.1300048828125</v>
      </c>
      <c r="AL48" s="161">
        <f>INDEX(Upload_Download!$I$4:$I$1004,MATCH(AJ48&amp;AL$3,Upload_Download!$O$4:$O$1004,0),1)</f>
        <v>467.80999755859381</v>
      </c>
      <c r="AM48" s="162">
        <f t="shared" si="334"/>
        <v>-2.1584103107580743</v>
      </c>
      <c r="AN48" s="162">
        <f t="shared" si="378"/>
        <v>-21.516277604602518</v>
      </c>
      <c r="AO48" s="161">
        <f>INDEX(Upload_Download!$I$4:$I$1004,MATCH(AQ48&amp;AO$3,Upload_Download!$O$4:$O$1004,0),1)</f>
        <v>3.202908992767334</v>
      </c>
      <c r="AP48" s="161">
        <f>INDEX(Upload_Download!$I$4:$I$1004,MATCH(AQ48&amp;AP$3,Upload_Download!$O$4:$O$1004,0),1)</f>
        <v>4.0809850692749023</v>
      </c>
      <c r="AQ48" s="163" t="str">
        <f>INDEX(Draft!$AZ$3:$AZ$170,MATCH(AH48&amp;AF48,Draft!$BA$3:$BA$170,0),1)</f>
        <v>The Sandbox</v>
      </c>
      <c r="AS48" s="106">
        <f t="shared" si="335"/>
        <v>3</v>
      </c>
      <c r="AT48" s="106">
        <f t="shared" si="310"/>
        <v>4</v>
      </c>
      <c r="AU48" s="106">
        <v>4</v>
      </c>
      <c r="AV48" s="107" t="str">
        <f>INDEX(Matchups!$F$4:$G$279,MATCH(AS48&amp;"_"&amp;AT48,Matchups!$E$4:$E$279,0),1)</f>
        <v>Player14</v>
      </c>
      <c r="AW48" s="107" t="str">
        <f>INDEX(Matchups!$F$4:$G$279,MATCH(AS48&amp;"_"&amp;AT48,Matchups!$E$4:$E$279,0),2)</f>
        <v>Player24</v>
      </c>
      <c r="AY48" s="160" t="str">
        <f>INDEX(Draft!$AZ$3:$AZ$170,MATCH(AV48&amp;AU48,Draft!$BA$3:$BA$170,0),1)</f>
        <v>Brookfield Asset Mgmt</v>
      </c>
      <c r="AZ48" s="161">
        <f>INDEX(Upload_Download!$I$4:$I$1004,MATCH(AY48&amp;AZ$3,Upload_Download!$O$4:$O$1004,0),1)</f>
        <v>53.060260772705078</v>
      </c>
      <c r="BA48" s="161">
        <f>INDEX(Upload_Download!$I$4:$I$1004,MATCH(AY48&amp;BA$3,Upload_Download!$O$4:$O$1004,0),1)</f>
        <v>54.819999694824219</v>
      </c>
      <c r="BB48" s="162">
        <f t="shared" si="336"/>
        <v>3.3164912808426594</v>
      </c>
      <c r="BC48" s="162">
        <f t="shared" si="379"/>
        <v>4.3434901782267055</v>
      </c>
      <c r="BD48" s="161">
        <f>INDEX(Upload_Download!$I$4:$I$1004,MATCH(BF48&amp;BD$3,Upload_Download!$O$4:$O$1004,0),1)</f>
        <v>115.0699996948242</v>
      </c>
      <c r="BE48" s="161">
        <f>INDEX(Upload_Download!$I$4:$I$1004,MATCH(BF48&amp;BE$3,Upload_Download!$O$4:$O$1004,0),1)</f>
        <v>110.2799987792969</v>
      </c>
      <c r="BF48" s="163" t="str">
        <f>INDEX(Draft!$AZ$3:$AZ$170,MATCH(AW48&amp;AU48,Draft!$BA$3:$BA$170,0),1)</f>
        <v>DocuSign</v>
      </c>
      <c r="BH48" s="106">
        <f t="shared" si="337"/>
        <v>4</v>
      </c>
      <c r="BI48" s="106">
        <f t="shared" si="311"/>
        <v>4</v>
      </c>
      <c r="BJ48" s="106">
        <v>4</v>
      </c>
      <c r="BK48" s="107" t="str">
        <f>INDEX(Matchups!$F$4:$G$279,MATCH(BH48&amp;"_"&amp;BI48,Matchups!$E$4:$E$279,0),1)</f>
        <v>Player16</v>
      </c>
      <c r="BL48" s="107" t="str">
        <f>INDEX(Matchups!$F$4:$G$279,MATCH(BH48&amp;"_"&amp;BI48,Matchups!$E$4:$E$279,0),2)</f>
        <v>Player15</v>
      </c>
      <c r="BN48" s="160" t="str">
        <f>INDEX(Draft!$AZ$3:$AZ$170,MATCH(BK48&amp;BJ48,Draft!$BA$3:$BA$170,0),1)</f>
        <v>Toronto Dominion Bank</v>
      </c>
      <c r="BO48" s="161">
        <f>INDEX(Upload_Download!$I$4:$I$1004,MATCH(BN48&amp;BO$3,Upload_Download!$O$4:$O$1004,0),1)</f>
        <v>82.430000305175781</v>
      </c>
      <c r="BP48" s="161" t="e">
        <f>INDEX(Upload_Download!$I$4:$I$1004,MATCH(BN48&amp;BP$3,Upload_Download!$O$4:$O$1004,0),1)</f>
        <v>#N/A</v>
      </c>
      <c r="BQ48" s="162" t="e">
        <f t="shared" si="338"/>
        <v>#N/A</v>
      </c>
      <c r="BR48" s="162" t="e">
        <f t="shared" si="380"/>
        <v>#N/A</v>
      </c>
      <c r="BS48" s="161" t="e">
        <f>INDEX(Upload_Download!$I$4:$I$1004,MATCH(BU48&amp;BS$3,Upload_Download!$O$4:$O$1004,0),1)</f>
        <v>#N/A</v>
      </c>
      <c r="BT48" s="161">
        <f>INDEX(Upload_Download!$I$4:$I$1004,MATCH(BU48&amp;BT$3,Upload_Download!$O$4:$O$1004,0),1)</f>
        <v>137.46000671386719</v>
      </c>
      <c r="BU48" s="163" t="str">
        <f>INDEX(Draft!$AZ$3:$AZ$170,MATCH(BL48&amp;BJ48,Draft!$BA$3:$BA$170,0),1)</f>
        <v>Sea Limited</v>
      </c>
      <c r="BV48" s="114"/>
      <c r="BW48" s="106">
        <f t="shared" si="339"/>
        <v>5</v>
      </c>
      <c r="BX48" s="106">
        <f t="shared" si="312"/>
        <v>4</v>
      </c>
      <c r="BY48" s="106">
        <v>4</v>
      </c>
      <c r="BZ48" s="107" t="str">
        <f>INDEX(Matchups!$F$4:$G$279,MATCH(BW48&amp;"_"&amp;BX48,Matchups!$E$4:$E$279,0),1)</f>
        <v>Player20</v>
      </c>
      <c r="CA48" s="107" t="str">
        <f>INDEX(Matchups!$F$4:$G$279,MATCH(BW48&amp;"_"&amp;BX48,Matchups!$E$4:$E$279,0),2)</f>
        <v>Player23</v>
      </c>
      <c r="CB48" s="114"/>
      <c r="CC48" s="160" t="str">
        <f>INDEX(Draft!$AZ$3:$AZ$170,MATCH(BZ48&amp;BY48,Draft!$BA$3:$BA$170,0),1)</f>
        <v>Simon Property Group</v>
      </c>
      <c r="CD48" s="161" t="e">
        <f>INDEX(Upload_Download!$I$4:$I$1004,MATCH(CC48&amp;CD$3,Upload_Download!$O$4:$O$1004,0),1)</f>
        <v>#N/A</v>
      </c>
      <c r="CE48" s="161" t="e">
        <f>INDEX(Upload_Download!$I$4:$I$1004,MATCH(CC48&amp;CE$3,Upload_Download!$O$4:$O$1004,0),1)</f>
        <v>#N/A</v>
      </c>
      <c r="CF48" s="162" t="e">
        <f t="shared" si="340"/>
        <v>#N/A</v>
      </c>
      <c r="CG48" s="162" t="e">
        <f t="shared" si="381"/>
        <v>#N/A</v>
      </c>
      <c r="CH48" s="161" t="e">
        <f>INDEX(Upload_Download!$I$4:$I$1004,MATCH(CJ48&amp;CH$3,Upload_Download!$O$4:$O$1004,0),1)</f>
        <v>#N/A</v>
      </c>
      <c r="CI48" s="161" t="e">
        <f>INDEX(Upload_Download!$I$4:$I$1004,MATCH(CJ48&amp;CI$3,Upload_Download!$O$4:$O$1004,0),1)</f>
        <v>#N/A</v>
      </c>
      <c r="CJ48" s="163" t="str">
        <f>INDEX(Draft!$AZ$3:$AZ$170,MATCH(CA48&amp;BY48,Draft!$BA$3:$BA$170,0),1)</f>
        <v>Shopify</v>
      </c>
      <c r="CK48" s="114"/>
      <c r="CL48" s="106">
        <f t="shared" si="341"/>
        <v>6</v>
      </c>
      <c r="CM48" s="106">
        <f t="shared" si="313"/>
        <v>4</v>
      </c>
      <c r="CN48" s="106">
        <v>4</v>
      </c>
      <c r="CO48" s="107" t="str">
        <f>INDEX(Matchups!$F$4:$G$279,MATCH(CL48&amp;"_"&amp;CM48,Matchups!$E$4:$E$279,0),1)</f>
        <v>Player23</v>
      </c>
      <c r="CP48" s="107" t="str">
        <f>INDEX(Matchups!$F$4:$G$279,MATCH(CL48&amp;"_"&amp;CM48,Matchups!$E$4:$E$279,0),2)</f>
        <v>Player17</v>
      </c>
      <c r="CQ48" s="114"/>
      <c r="CR48" s="160" t="str">
        <f>INDEX(Draft!$AZ$3:$AZ$170,MATCH(CO48&amp;CN48,Draft!$BA$3:$BA$170,0),1)</f>
        <v>Shopify</v>
      </c>
      <c r="CS48" s="161" t="e">
        <f>INDEX(Upload_Download!$I$4:$I$1004,MATCH(CR48&amp;CS$3,Upload_Download!$O$4:$O$1004,0),1)</f>
        <v>#N/A</v>
      </c>
      <c r="CT48" s="161" t="e">
        <f>INDEX(Upload_Download!$I$4:$I$1004,MATCH(CR48&amp;CT$3,Upload_Download!$O$4:$O$1004,0),1)</f>
        <v>#N/A</v>
      </c>
      <c r="CU48" s="162" t="e">
        <f t="shared" si="342"/>
        <v>#N/A</v>
      </c>
      <c r="CV48" s="162" t="e">
        <f t="shared" si="382"/>
        <v>#N/A</v>
      </c>
      <c r="CW48" s="161" t="e">
        <f>INDEX(Upload_Download!$I$4:$I$1004,MATCH(CY48&amp;CW$3,Upload_Download!$O$4:$O$1004,0),1)</f>
        <v>#N/A</v>
      </c>
      <c r="CX48" s="161" t="e">
        <f>INDEX(Upload_Download!$I$4:$I$1004,MATCH(CY48&amp;CX$3,Upload_Download!$O$4:$O$1004,0),1)</f>
        <v>#N/A</v>
      </c>
      <c r="CY48" s="163" t="str">
        <f>INDEX(Draft!$AZ$3:$AZ$170,MATCH(CP48&amp;CN48,Draft!$BA$3:$BA$170,0),1)</f>
        <v>Penn National Gaming</v>
      </c>
      <c r="DA48" s="106">
        <f t="shared" si="343"/>
        <v>7</v>
      </c>
      <c r="DB48" s="106">
        <f t="shared" si="314"/>
        <v>4</v>
      </c>
      <c r="DC48" s="106">
        <v>4</v>
      </c>
      <c r="DD48" s="107" t="str">
        <f>INDEX(Matchups!$F$4:$G$279,MATCH(DA48&amp;"_"&amp;DB48,Matchups!$E$4:$E$279,0),1)</f>
        <v>Player1</v>
      </c>
      <c r="DE48" s="107" t="str">
        <f>INDEX(Matchups!$F$4:$G$279,MATCH(DA48&amp;"_"&amp;DB48,Matchups!$E$4:$E$279,0),2)</f>
        <v>Player2</v>
      </c>
      <c r="DG48" s="160" t="str">
        <f>INDEX(Draft!$AZ$3:$AZ$170,MATCH(DD48&amp;DC48,Draft!$BA$3:$BA$170,0),1)</f>
        <v>NIO</v>
      </c>
      <c r="DH48" s="161" t="e">
        <f>INDEX(Upload_Download!$I$4:$I$1004,MATCH(DG48&amp;DH$3,Upload_Download!$O$4:$O$1004,0),1)</f>
        <v>#N/A</v>
      </c>
      <c r="DI48" s="161" t="e">
        <f>INDEX(Upload_Download!$I$4:$I$1004,MATCH(DG48&amp;DI$3,Upload_Download!$O$4:$O$1004,0),1)</f>
        <v>#N/A</v>
      </c>
      <c r="DJ48" s="162" t="e">
        <f t="shared" si="344"/>
        <v>#N/A</v>
      </c>
      <c r="DK48" s="162" t="e">
        <f t="shared" si="383"/>
        <v>#N/A</v>
      </c>
      <c r="DL48" s="161" t="e">
        <f>INDEX(Upload_Download!$I$4:$I$1004,MATCH(DN48&amp;DL$3,Upload_Download!$O$4:$O$1004,0),1)</f>
        <v>#N/A</v>
      </c>
      <c r="DM48" s="161" t="e">
        <f>INDEX(Upload_Download!$I$4:$I$1004,MATCH(DN48&amp;DM$3,Upload_Download!$O$4:$O$1004,0),1)</f>
        <v>#N/A</v>
      </c>
      <c r="DN48" s="163" t="str">
        <f>INDEX(Draft!$AZ$3:$AZ$170,MATCH(DE48&amp;DC48,Draft!$BA$3:$BA$170,0),1)</f>
        <v>Gala Games</v>
      </c>
      <c r="DO48" s="114"/>
      <c r="DP48" s="106">
        <f t="shared" si="345"/>
        <v>8</v>
      </c>
      <c r="DQ48" s="106">
        <f t="shared" si="315"/>
        <v>4</v>
      </c>
      <c r="DR48" s="106">
        <v>4</v>
      </c>
      <c r="DS48" s="107" t="str">
        <f>INDEX(Matchups!$F$4:$G$279,MATCH(DP48&amp;"_"&amp;DQ48,Matchups!$E$4:$E$279,0),1)</f>
        <v>Player24</v>
      </c>
      <c r="DT48" s="107" t="str">
        <f>INDEX(Matchups!$F$4:$G$279,MATCH(DP48&amp;"_"&amp;DQ48,Matchups!$E$4:$E$279,0),2)</f>
        <v>Player7</v>
      </c>
      <c r="DU48" s="114"/>
      <c r="DV48" s="160" t="str">
        <f>INDEX(Draft!$AZ$3:$AZ$170,MATCH(DS48&amp;DR48,Draft!$BA$3:$BA$170,0),1)</f>
        <v>DocuSign</v>
      </c>
      <c r="DW48" s="161" t="e">
        <f>INDEX(Upload_Download!$I$4:$I$1004,MATCH(DV48&amp;DW$3,Upload_Download!$O$4:$O$1004,0),1)</f>
        <v>#N/A</v>
      </c>
      <c r="DX48" s="161" t="e">
        <f>INDEX(Upload_Download!$I$4:$I$1004,MATCH(DV48&amp;DX$3,Upload_Download!$O$4:$O$1004,0),1)</f>
        <v>#N/A</v>
      </c>
      <c r="DY48" s="162" t="e">
        <f t="shared" si="346"/>
        <v>#N/A</v>
      </c>
      <c r="DZ48" s="162" t="e">
        <f t="shared" si="384"/>
        <v>#N/A</v>
      </c>
      <c r="EA48" s="161" t="e">
        <f>INDEX(Upload_Download!$I$4:$I$1004,MATCH(EC48&amp;EA$3,Upload_Download!$O$4:$O$1004,0),1)</f>
        <v>#N/A</v>
      </c>
      <c r="EB48" s="161" t="e">
        <f>INDEX(Upload_Download!$I$4:$I$1004,MATCH(EC48&amp;EB$3,Upload_Download!$O$4:$O$1004,0),1)</f>
        <v>#N/A</v>
      </c>
      <c r="EC48" s="163" t="str">
        <f>INDEX(Draft!$AZ$3:$AZ$170,MATCH(DT48&amp;DR48,Draft!$BA$3:$BA$170,0),1)</f>
        <v>Accenture</v>
      </c>
      <c r="ED48" s="114"/>
      <c r="EE48" s="106">
        <f t="shared" si="347"/>
        <v>9</v>
      </c>
      <c r="EF48" s="106">
        <f t="shared" si="316"/>
        <v>4</v>
      </c>
      <c r="EG48" s="106">
        <v>4</v>
      </c>
      <c r="EH48" s="107" t="str">
        <f>INDEX(Matchups!$F$4:$G$279,MATCH(EE48&amp;"_"&amp;EF48,Matchups!$E$4:$E$279,0),1)</f>
        <v>Player10</v>
      </c>
      <c r="EI48" s="107" t="str">
        <f>INDEX(Matchups!$F$4:$G$279,MATCH(EE48&amp;"_"&amp;EF48,Matchups!$E$4:$E$279,0),2)</f>
        <v>Player14</v>
      </c>
      <c r="EJ48" s="114"/>
      <c r="EK48" s="160" t="str">
        <f>INDEX(Draft!$AZ$3:$AZ$170,MATCH(EH48&amp;EG48,Draft!$BA$3:$BA$170,0),1)</f>
        <v>Costco</v>
      </c>
      <c r="EL48" s="161" t="e">
        <f>INDEX(Upload_Download!$I$4:$I$1004,MATCH(EK48&amp;EL$3,Upload_Download!$O$4:$O$1004,0),1)</f>
        <v>#N/A</v>
      </c>
      <c r="EM48" s="161" t="e">
        <f>INDEX(Upload_Download!$I$4:$I$1004,MATCH(EK48&amp;EM$3,Upload_Download!$O$4:$O$1004,0),1)</f>
        <v>#N/A</v>
      </c>
      <c r="EN48" s="162" t="e">
        <f t="shared" si="348"/>
        <v>#N/A</v>
      </c>
      <c r="EO48" s="162" t="e">
        <f t="shared" si="385"/>
        <v>#N/A</v>
      </c>
      <c r="EP48" s="161" t="e">
        <f>INDEX(Upload_Download!$I$4:$I$1004,MATCH(ER48&amp;EP$3,Upload_Download!$O$4:$O$1004,0),1)</f>
        <v>#N/A</v>
      </c>
      <c r="EQ48" s="161" t="e">
        <f>INDEX(Upload_Download!$I$4:$I$1004,MATCH(ER48&amp;EQ$3,Upload_Download!$O$4:$O$1004,0),1)</f>
        <v>#N/A</v>
      </c>
      <c r="ER48" s="163" t="str">
        <f>INDEX(Draft!$AZ$3:$AZ$170,MATCH(EI48&amp;EG48,Draft!$BA$3:$BA$170,0),1)</f>
        <v>Brookfield Asset Mgmt</v>
      </c>
      <c r="ET48" s="106">
        <f t="shared" si="349"/>
        <v>10</v>
      </c>
      <c r="EU48" s="106">
        <f t="shared" si="317"/>
        <v>4</v>
      </c>
      <c r="EV48" s="106">
        <v>4</v>
      </c>
      <c r="EW48" s="107" t="str">
        <f>INDEX(Matchups!$F$4:$G$279,MATCH(ET48&amp;"_"&amp;EU48,Matchups!$E$4:$E$279,0),1)</f>
        <v>Player21</v>
      </c>
      <c r="EX48" s="107" t="str">
        <f>INDEX(Matchups!$F$4:$G$279,MATCH(ET48&amp;"_"&amp;EU48,Matchups!$E$4:$E$279,0),2)</f>
        <v>Player13</v>
      </c>
      <c r="EZ48" s="160" t="str">
        <f>INDEX(Draft!$AZ$3:$AZ$170,MATCH(EW48&amp;EV48,Draft!$BA$3:$BA$170,0),1)</f>
        <v>Stellar Lumens</v>
      </c>
      <c r="FA48" s="161" t="e">
        <f>INDEX(Upload_Download!$I$4:$I$1004,MATCH(EZ48&amp;FA$3,Upload_Download!$O$4:$O$1004,0),1)</f>
        <v>#N/A</v>
      </c>
      <c r="FB48" s="161" t="e">
        <f>INDEX(Upload_Download!$I$4:$I$1004,MATCH(EZ48&amp;FB$3,Upload_Download!$O$4:$O$1004,0),1)</f>
        <v>#N/A</v>
      </c>
      <c r="FC48" s="162" t="e">
        <f t="shared" si="350"/>
        <v>#N/A</v>
      </c>
      <c r="FD48" s="162" t="e">
        <f t="shared" si="386"/>
        <v>#N/A</v>
      </c>
      <c r="FE48" s="161" t="e">
        <f>INDEX(Upload_Download!$I$4:$I$1004,MATCH(FG48&amp;FE$3,Upload_Download!$O$4:$O$1004,0),1)</f>
        <v>#N/A</v>
      </c>
      <c r="FF48" s="161" t="e">
        <f>INDEX(Upload_Download!$I$4:$I$1004,MATCH(FG48&amp;FF$3,Upload_Download!$O$4:$O$1004,0),1)</f>
        <v>#N/A</v>
      </c>
      <c r="FG48" s="163" t="str">
        <f>INDEX(Draft!$AZ$3:$AZ$170,MATCH(EX48&amp;EV48,Draft!$BA$3:$BA$170,0),1)</f>
        <v>Bank Of Montreal</v>
      </c>
      <c r="FH48" s="114"/>
      <c r="FI48" s="106">
        <f t="shared" si="351"/>
        <v>11</v>
      </c>
      <c r="FJ48" s="106">
        <f t="shared" si="318"/>
        <v>4</v>
      </c>
      <c r="FK48" s="106">
        <v>4</v>
      </c>
      <c r="FL48" s="107" t="str">
        <f>INDEX(Matchups!$F$4:$G$279,MATCH(FI48&amp;"_"&amp;FJ48,Matchups!$E$4:$E$279,0),1)</f>
        <v>Player7</v>
      </c>
      <c r="FM48" s="107" t="str">
        <f>INDEX(Matchups!$F$4:$G$279,MATCH(FI48&amp;"_"&amp;FJ48,Matchups!$E$4:$E$279,0),2)</f>
        <v>Player18</v>
      </c>
      <c r="FN48" s="114"/>
      <c r="FO48" s="160" t="str">
        <f>INDEX(Draft!$AZ$3:$AZ$170,MATCH(FL48&amp;FK48,Draft!$BA$3:$BA$170,0),1)</f>
        <v>Accenture</v>
      </c>
      <c r="FP48" s="161" t="e">
        <f>INDEX(Upload_Download!$I$4:$I$1004,MATCH(FO48&amp;FP$3,Upload_Download!$O$4:$O$1004,0),1)</f>
        <v>#N/A</v>
      </c>
      <c r="FQ48" s="161" t="e">
        <f>INDEX(Upload_Download!$I$4:$I$1004,MATCH(FO48&amp;FQ$3,Upload_Download!$O$4:$O$1004,0),1)</f>
        <v>#N/A</v>
      </c>
      <c r="FR48" s="162" t="e">
        <f t="shared" si="352"/>
        <v>#N/A</v>
      </c>
      <c r="FS48" s="162" t="e">
        <f t="shared" si="387"/>
        <v>#N/A</v>
      </c>
      <c r="FT48" s="161" t="e">
        <f>INDEX(Upload_Download!$I$4:$I$1004,MATCH(FV48&amp;FT$3,Upload_Download!$O$4:$O$1004,0),1)</f>
        <v>#N/A</v>
      </c>
      <c r="FU48" s="161" t="e">
        <f>INDEX(Upload_Download!$I$4:$I$1004,MATCH(FV48&amp;FU$3,Upload_Download!$O$4:$O$1004,0),1)</f>
        <v>#N/A</v>
      </c>
      <c r="FV48" s="163" t="str">
        <f>INDEX(Draft!$AZ$3:$AZ$170,MATCH(FM48&amp;FK48,Draft!$BA$3:$BA$170,0),1)</f>
        <v>Charles Schwab</v>
      </c>
      <c r="FW48" s="114"/>
      <c r="FX48" s="106">
        <f t="shared" si="353"/>
        <v>12</v>
      </c>
      <c r="FY48" s="106">
        <f t="shared" si="319"/>
        <v>4</v>
      </c>
      <c r="FZ48" s="106">
        <v>4</v>
      </c>
      <c r="GA48" s="107" t="str">
        <f>INDEX(Matchups!$F$4:$G$279,MATCH(FX48&amp;"_"&amp;FY48,Matchups!$E$4:$E$279,0),1)</f>
        <v>Player6</v>
      </c>
      <c r="GB48" s="107" t="str">
        <f>INDEX(Matchups!$F$4:$G$279,MATCH(FX48&amp;"_"&amp;FY48,Matchups!$E$4:$E$279,0),2)</f>
        <v>Player12</v>
      </c>
      <c r="GC48" s="114"/>
      <c r="GD48" s="160" t="str">
        <f>INDEX(Draft!$AZ$3:$AZ$170,MATCH(GA48&amp;FZ48,Draft!$BA$3:$BA$170,0),1)</f>
        <v>Freeport-McMoRan</v>
      </c>
      <c r="GE48" s="161" t="e">
        <f>INDEX(Upload_Download!$I$4:$I$1004,MATCH(GD48&amp;GE$3,Upload_Download!$O$4:$O$1004,0),1)</f>
        <v>#N/A</v>
      </c>
      <c r="GF48" s="161" t="e">
        <f>INDEX(Upload_Download!$I$4:$I$1004,MATCH(GD48&amp;GF$3,Upload_Download!$O$4:$O$1004,0),1)</f>
        <v>#N/A</v>
      </c>
      <c r="GG48" s="162" t="e">
        <f t="shared" si="354"/>
        <v>#N/A</v>
      </c>
      <c r="GH48" s="162" t="e">
        <f t="shared" si="388"/>
        <v>#N/A</v>
      </c>
      <c r="GI48" s="161" t="e">
        <f>INDEX(Upload_Download!$I$4:$I$1004,MATCH(GK48&amp;GI$3,Upload_Download!$O$4:$O$1004,0),1)</f>
        <v>#N/A</v>
      </c>
      <c r="GJ48" s="161" t="e">
        <f>INDEX(Upload_Download!$I$4:$I$1004,MATCH(GK48&amp;GJ$3,Upload_Download!$O$4:$O$1004,0),1)</f>
        <v>#N/A</v>
      </c>
      <c r="GK48" s="163" t="str">
        <f>INDEX(Draft!$AZ$3:$AZ$170,MATCH(GB48&amp;FZ48,Draft!$BA$3:$BA$170,0),1)</f>
        <v>DoorDash</v>
      </c>
      <c r="GM48" s="106">
        <f t="shared" si="355"/>
        <v>13</v>
      </c>
      <c r="GN48" s="106">
        <f t="shared" si="320"/>
        <v>4</v>
      </c>
      <c r="GO48" s="106">
        <v>4</v>
      </c>
      <c r="GP48" s="107" t="str">
        <f>INDEX(Matchups!$F$4:$G$279,MATCH(GM48&amp;"_"&amp;GN48,Matchups!$E$4:$E$279,0),1)</f>
        <v>Player2</v>
      </c>
      <c r="GQ48" s="107" t="str">
        <f>INDEX(Matchups!$F$4:$G$279,MATCH(GM48&amp;"_"&amp;GN48,Matchups!$E$4:$E$279,0),2)</f>
        <v>Player19</v>
      </c>
      <c r="GS48" s="160" t="str">
        <f>INDEX(Draft!$AZ$3:$AZ$170,MATCH(GP48&amp;GO48,Draft!$BA$3:$BA$170,0),1)</f>
        <v>Gala Games</v>
      </c>
      <c r="GT48" s="161" t="e">
        <f>INDEX(Upload_Download!$I$4:$I$1004,MATCH(GS48&amp;GT$3,Upload_Download!$O$4:$O$1004,0),1)</f>
        <v>#N/A</v>
      </c>
      <c r="GU48" s="161" t="e">
        <f>INDEX(Upload_Download!$I$4:$I$1004,MATCH(GS48&amp;GU$3,Upload_Download!$O$4:$O$1004,0),1)</f>
        <v>#N/A</v>
      </c>
      <c r="GV48" s="162" t="e">
        <f t="shared" si="356"/>
        <v>#N/A</v>
      </c>
      <c r="GW48" s="162" t="e">
        <f t="shared" si="389"/>
        <v>#N/A</v>
      </c>
      <c r="GX48" s="161" t="e">
        <f>INDEX(Upload_Download!$I$4:$I$1004,MATCH(GZ48&amp;GX$3,Upload_Download!$O$4:$O$1004,0),1)</f>
        <v>#N/A</v>
      </c>
      <c r="GY48" s="161" t="e">
        <f>INDEX(Upload_Download!$I$4:$I$1004,MATCH(GZ48&amp;GY$3,Upload_Download!$O$4:$O$1004,0),1)</f>
        <v>#N/A</v>
      </c>
      <c r="GZ48" s="163" t="str">
        <f>INDEX(Draft!$AZ$3:$AZ$170,MATCH(GQ48&amp;GO48,Draft!$BA$3:$BA$170,0),1)</f>
        <v>Zscaler</v>
      </c>
      <c r="HA48" s="114"/>
      <c r="HB48" s="106">
        <f t="shared" si="357"/>
        <v>14</v>
      </c>
      <c r="HC48" s="106">
        <f t="shared" si="321"/>
        <v>4</v>
      </c>
      <c r="HD48" s="106">
        <v>4</v>
      </c>
      <c r="HE48" s="107" t="str">
        <f>INDEX(Matchups!$F$4:$G$279,MATCH(HB48&amp;"_"&amp;HC48,Matchups!$E$4:$E$279,0),1)</f>
        <v>Player15</v>
      </c>
      <c r="HF48" s="107" t="str">
        <f>INDEX(Matchups!$F$4:$G$279,MATCH(HB48&amp;"_"&amp;HC48,Matchups!$E$4:$E$279,0),2)</f>
        <v>Player11</v>
      </c>
      <c r="HG48" s="114"/>
      <c r="HH48" s="160" t="str">
        <f>INDEX(Draft!$AZ$3:$AZ$170,MATCH(HE48&amp;HD48,Draft!$BA$3:$BA$170,0),1)</f>
        <v>Sea Limited</v>
      </c>
      <c r="HI48" s="161" t="e">
        <f>INDEX(Upload_Download!$I$4:$I$1004,MATCH(HH48&amp;HI$3,Upload_Download!$O$4:$O$1004,0),1)</f>
        <v>#N/A</v>
      </c>
      <c r="HJ48" s="161" t="e">
        <f>INDEX(Upload_Download!$I$4:$I$1004,MATCH(HH48&amp;HJ$3,Upload_Download!$O$4:$O$1004,0),1)</f>
        <v>#N/A</v>
      </c>
      <c r="HK48" s="162" t="e">
        <f t="shared" si="358"/>
        <v>#N/A</v>
      </c>
      <c r="HL48" s="162" t="e">
        <f t="shared" si="390"/>
        <v>#N/A</v>
      </c>
      <c r="HM48" s="161" t="e">
        <f>INDEX(Upload_Download!$I$4:$I$1004,MATCH(HO48&amp;HM$3,Upload_Download!$O$4:$O$1004,0),1)</f>
        <v>#N/A</v>
      </c>
      <c r="HN48" s="161" t="e">
        <f>INDEX(Upload_Download!$I$4:$I$1004,MATCH(HO48&amp;HN$3,Upload_Download!$O$4:$O$1004,0),1)</f>
        <v>#N/A</v>
      </c>
      <c r="HO48" s="163" t="str">
        <f>INDEX(Draft!$AZ$3:$AZ$170,MATCH(HF48&amp;HD48,Draft!$BA$3:$BA$170,0),1)</f>
        <v>Dentacoin</v>
      </c>
      <c r="HP48" s="114"/>
      <c r="HQ48" s="106">
        <f t="shared" si="359"/>
        <v>15</v>
      </c>
      <c r="HR48" s="106">
        <f t="shared" si="322"/>
        <v>4</v>
      </c>
      <c r="HS48" s="106">
        <v>4</v>
      </c>
      <c r="HT48" s="107" t="str">
        <f>INDEX(Matchups!$F$4:$G$279,MATCH(HQ48&amp;"_"&amp;HR48,Matchups!$E$4:$E$279,0),1)</f>
        <v>Player12</v>
      </c>
      <c r="HU48" s="107" t="str">
        <f>INDEX(Matchups!$F$4:$G$279,MATCH(HQ48&amp;"_"&amp;HR48,Matchups!$E$4:$E$279,0),2)</f>
        <v>Player10</v>
      </c>
      <c r="HV48" s="114"/>
      <c r="HW48" s="160" t="str">
        <f>INDEX(Draft!$AZ$3:$AZ$170,MATCH(HT48&amp;HS48,Draft!$BA$3:$BA$170,0),1)</f>
        <v>DoorDash</v>
      </c>
      <c r="HX48" s="161" t="e">
        <f>INDEX(Upload_Download!$I$4:$I$1004,MATCH(HW48&amp;HX$3,Upload_Download!$O$4:$O$1004,0),1)</f>
        <v>#N/A</v>
      </c>
      <c r="HY48" s="161" t="e">
        <f>INDEX(Upload_Download!$I$4:$I$1004,MATCH(HW48&amp;HY$3,Upload_Download!$O$4:$O$1004,0),1)</f>
        <v>#N/A</v>
      </c>
      <c r="HZ48" s="162" t="e">
        <f t="shared" si="360"/>
        <v>#N/A</v>
      </c>
      <c r="IA48" s="162" t="e">
        <f t="shared" si="391"/>
        <v>#N/A</v>
      </c>
      <c r="IB48" s="161" t="e">
        <f>INDEX(Upload_Download!$I$4:$I$1004,MATCH(ID48&amp;IB$3,Upload_Download!$O$4:$O$1004,0),1)</f>
        <v>#N/A</v>
      </c>
      <c r="IC48" s="161" t="e">
        <f>INDEX(Upload_Download!$I$4:$I$1004,MATCH(ID48&amp;IC$3,Upload_Download!$O$4:$O$1004,0),1)</f>
        <v>#N/A</v>
      </c>
      <c r="ID48" s="163" t="str">
        <f>INDEX(Draft!$AZ$3:$AZ$170,MATCH(HU48&amp;HS48,Draft!$BA$3:$BA$170,0),1)</f>
        <v>Costco</v>
      </c>
      <c r="IF48" s="106">
        <f t="shared" si="361"/>
        <v>16</v>
      </c>
      <c r="IG48" s="106">
        <f t="shared" si="323"/>
        <v>4</v>
      </c>
      <c r="IH48" s="106">
        <v>4</v>
      </c>
      <c r="II48" s="107" t="str">
        <f>INDEX(Matchups!$F$4:$G$279,MATCH(IF48&amp;"_"&amp;IG48,Matchups!$E$4:$E$279,0),1)</f>
        <v>Player17</v>
      </c>
      <c r="IJ48" s="107" t="str">
        <f>INDEX(Matchups!$F$4:$G$279,MATCH(IF48&amp;"_"&amp;IG48,Matchups!$E$4:$E$279,0),2)</f>
        <v>Player21</v>
      </c>
      <c r="IL48" s="160" t="str">
        <f>INDEX(Draft!$AZ$3:$AZ$170,MATCH(II48&amp;IH48,Draft!$BA$3:$BA$170,0),1)</f>
        <v>Penn National Gaming</v>
      </c>
      <c r="IM48" s="161" t="e">
        <f>INDEX(Upload_Download!$I$4:$I$1004,MATCH(IL48&amp;IM$3,Upload_Download!$O$4:$O$1004,0),1)</f>
        <v>#N/A</v>
      </c>
      <c r="IN48" s="161" t="e">
        <f>INDEX(Upload_Download!$I$4:$I$1004,MATCH(IL48&amp;IN$3,Upload_Download!$O$4:$O$1004,0),1)</f>
        <v>#N/A</v>
      </c>
      <c r="IO48" s="162" t="e">
        <f t="shared" si="362"/>
        <v>#N/A</v>
      </c>
      <c r="IP48" s="162" t="e">
        <f t="shared" si="392"/>
        <v>#N/A</v>
      </c>
      <c r="IQ48" s="161" t="e">
        <f>INDEX(Upload_Download!$I$4:$I$1004,MATCH(IS48&amp;IQ$3,Upload_Download!$O$4:$O$1004,0),1)</f>
        <v>#N/A</v>
      </c>
      <c r="IR48" s="161" t="e">
        <f>INDEX(Upload_Download!$I$4:$I$1004,MATCH(IS48&amp;IR$3,Upload_Download!$O$4:$O$1004,0),1)</f>
        <v>#N/A</v>
      </c>
      <c r="IS48" s="163" t="str">
        <f>INDEX(Draft!$AZ$3:$AZ$170,MATCH(IJ48&amp;IH48,Draft!$BA$3:$BA$170,0),1)</f>
        <v>Stellar Lumens</v>
      </c>
      <c r="IT48" s="114"/>
      <c r="IU48" s="106">
        <f t="shared" si="363"/>
        <v>17</v>
      </c>
      <c r="IV48" s="106">
        <f t="shared" si="324"/>
        <v>4</v>
      </c>
      <c r="IW48" s="106">
        <v>4</v>
      </c>
      <c r="IX48" s="107" t="str">
        <f>INDEX(Matchups!$F$4:$G$279,MATCH(IU48&amp;"_"&amp;IV48,Matchups!$E$4:$E$279,0),1)</f>
        <v>Player19</v>
      </c>
      <c r="IY48" s="107" t="str">
        <f>INDEX(Matchups!$F$4:$G$279,MATCH(IU48&amp;"_"&amp;IV48,Matchups!$E$4:$E$279,0),2)</f>
        <v>Player6</v>
      </c>
      <c r="IZ48" s="114"/>
      <c r="JA48" s="160" t="str">
        <f>INDEX(Draft!$AZ$3:$AZ$170,MATCH(IX48&amp;IW48,Draft!$BA$3:$BA$170,0),1)</f>
        <v>Zscaler</v>
      </c>
      <c r="JB48" s="161" t="e">
        <f>INDEX(Upload_Download!$I$4:$I$1004,MATCH(JA48&amp;JB$3,Upload_Download!$O$4:$O$1004,0),1)</f>
        <v>#N/A</v>
      </c>
      <c r="JC48" s="161" t="e">
        <f>INDEX(Upload_Download!$I$4:$I$1004,MATCH(JA48&amp;JC$3,Upload_Download!$O$4:$O$1004,0),1)</f>
        <v>#N/A</v>
      </c>
      <c r="JD48" s="162" t="e">
        <f t="shared" si="364"/>
        <v>#N/A</v>
      </c>
      <c r="JE48" s="162" t="e">
        <f t="shared" si="393"/>
        <v>#N/A</v>
      </c>
      <c r="JF48" s="161" t="e">
        <f>INDEX(Upload_Download!$I$4:$I$1004,MATCH(JH48&amp;JF$3,Upload_Download!$O$4:$O$1004,0),1)</f>
        <v>#N/A</v>
      </c>
      <c r="JG48" s="161" t="e">
        <f>INDEX(Upload_Download!$I$4:$I$1004,MATCH(JH48&amp;JG$3,Upload_Download!$O$4:$O$1004,0),1)</f>
        <v>#N/A</v>
      </c>
      <c r="JH48" s="163" t="str">
        <f>INDEX(Draft!$AZ$3:$AZ$170,MATCH(IY48&amp;IW48,Draft!$BA$3:$BA$170,0),1)</f>
        <v>Freeport-McMoRan</v>
      </c>
      <c r="JI48" s="114"/>
      <c r="JJ48" s="106">
        <f t="shared" si="365"/>
        <v>18</v>
      </c>
      <c r="JK48" s="106">
        <f t="shared" si="325"/>
        <v>4</v>
      </c>
      <c r="JL48" s="106">
        <v>4</v>
      </c>
      <c r="JM48" s="107" t="str">
        <f>INDEX(Matchups!$F$4:$G$279,MATCH(JJ48&amp;"_"&amp;JK48,Matchups!$E$4:$E$279,0),1)</f>
        <v>Player5</v>
      </c>
      <c r="JN48" s="107" t="str">
        <f>INDEX(Matchups!$F$4:$G$279,MATCH(JJ48&amp;"_"&amp;JK48,Matchups!$E$4:$E$279,0),2)</f>
        <v>Player3</v>
      </c>
      <c r="JO48" s="114"/>
      <c r="JP48" s="160" t="str">
        <f>INDEX(Draft!$AZ$3:$AZ$170,MATCH(JM48&amp;JL48,Draft!$BA$3:$BA$170,0),1)</f>
        <v>Adobe</v>
      </c>
      <c r="JQ48" s="161" t="e">
        <f>INDEX(Upload_Download!$I$4:$I$1004,MATCH(JP48&amp;JQ$3,Upload_Download!$O$4:$O$1004,0),1)</f>
        <v>#N/A</v>
      </c>
      <c r="JR48" s="161" t="e">
        <f>INDEX(Upload_Download!$I$4:$I$1004,MATCH(JP48&amp;JR$3,Upload_Download!$O$4:$O$1004,0),1)</f>
        <v>#N/A</v>
      </c>
      <c r="JS48" s="162" t="e">
        <f t="shared" si="366"/>
        <v>#N/A</v>
      </c>
      <c r="JT48" s="162" t="e">
        <f t="shared" si="394"/>
        <v>#N/A</v>
      </c>
      <c r="JU48" s="161" t="e">
        <f>INDEX(Upload_Download!$I$4:$I$1004,MATCH(JW48&amp;JU$3,Upload_Download!$O$4:$O$1004,0),1)</f>
        <v>#N/A</v>
      </c>
      <c r="JV48" s="161" t="e">
        <f>INDEX(Upload_Download!$I$4:$I$1004,MATCH(JW48&amp;JV$3,Upload_Download!$O$4:$O$1004,0),1)</f>
        <v>#N/A</v>
      </c>
      <c r="JW48" s="163" t="str">
        <f>INDEX(Draft!$AZ$3:$AZ$170,MATCH(JN48&amp;JL48,Draft!$BA$3:$BA$170,0),1)</f>
        <v>Shiba Inu</v>
      </c>
      <c r="JX48" s="114"/>
      <c r="JY48" s="106">
        <f t="shared" si="367"/>
        <v>19</v>
      </c>
      <c r="JZ48" s="106">
        <f t="shared" si="326"/>
        <v>4</v>
      </c>
      <c r="KA48" s="106">
        <v>4</v>
      </c>
      <c r="KB48" s="107" t="str">
        <f>INDEX(Matchups!$F$4:$G$279,MATCH(JY48&amp;"_"&amp;JZ48,Matchups!$E$4:$E$279,0),1)</f>
        <v>Player8</v>
      </c>
      <c r="KC48" s="107" t="str">
        <f>INDEX(Matchups!$F$4:$G$279,MATCH(JY48&amp;"_"&amp;JZ48,Matchups!$E$4:$E$279,0),2)</f>
        <v>Player16</v>
      </c>
      <c r="KD48" s="114"/>
      <c r="KE48" s="160" t="str">
        <f>INDEX(Draft!$AZ$3:$AZ$170,MATCH(KB48&amp;KA48,Draft!$BA$3:$BA$170,0),1)</f>
        <v>The Sandbox</v>
      </c>
      <c r="KF48" s="161" t="e">
        <f>INDEX(Upload_Download!$I$4:$I$1004,MATCH(KE48&amp;KF$3,Upload_Download!$O$4:$O$1004,0),1)</f>
        <v>#N/A</v>
      </c>
      <c r="KG48" s="161" t="e">
        <f>INDEX(Upload_Download!$I$4:$I$1004,MATCH(KE48&amp;KG$3,Upload_Download!$O$4:$O$1004,0),1)</f>
        <v>#N/A</v>
      </c>
      <c r="KH48" s="162" t="e">
        <f t="shared" si="368"/>
        <v>#N/A</v>
      </c>
      <c r="KI48" s="162" t="e">
        <f t="shared" si="395"/>
        <v>#N/A</v>
      </c>
      <c r="KJ48" s="161" t="e">
        <f>INDEX(Upload_Download!$I$4:$I$1004,MATCH(KL48&amp;KJ$3,Upload_Download!$O$4:$O$1004,0),1)</f>
        <v>#N/A</v>
      </c>
      <c r="KK48" s="161" t="e">
        <f>INDEX(Upload_Download!$I$4:$I$1004,MATCH(KL48&amp;KK$3,Upload_Download!$O$4:$O$1004,0),1)</f>
        <v>#N/A</v>
      </c>
      <c r="KL48" s="163" t="str">
        <f>INDEX(Draft!$AZ$3:$AZ$170,MATCH(KC48&amp;KA48,Draft!$BA$3:$BA$170,0),1)</f>
        <v>Toronto Dominion Bank</v>
      </c>
      <c r="KM48" s="114"/>
      <c r="KN48" s="106">
        <f t="shared" si="369"/>
        <v>20</v>
      </c>
      <c r="KO48" s="106">
        <f t="shared" si="327"/>
        <v>4</v>
      </c>
      <c r="KP48" s="106">
        <v>4</v>
      </c>
      <c r="KQ48" s="107" t="str">
        <f>INDEX(Matchups!$F$4:$G$279,MATCH(KN48&amp;"_"&amp;KO48,Matchups!$E$4:$E$279,0),1)</f>
        <v>Player3</v>
      </c>
      <c r="KR48" s="107" t="str">
        <f>INDEX(Matchups!$F$4:$G$279,MATCH(KN48&amp;"_"&amp;KO48,Matchups!$E$4:$E$279,0),2)</f>
        <v>Player22</v>
      </c>
      <c r="KS48" s="114"/>
      <c r="KT48" s="160" t="str">
        <f>INDEX(Draft!$AZ$3:$AZ$170,MATCH(KQ48&amp;KP48,Draft!$BA$3:$BA$170,0),1)</f>
        <v>Shiba Inu</v>
      </c>
      <c r="KU48" s="161" t="e">
        <f>INDEX(Upload_Download!$I$4:$I$1004,MATCH(KT48&amp;KU$3,Upload_Download!$O$4:$O$1004,0),1)</f>
        <v>#N/A</v>
      </c>
      <c r="KV48" s="161" t="e">
        <f>INDEX(Upload_Download!$I$4:$I$1004,MATCH(KT48&amp;KV$3,Upload_Download!$O$4:$O$1004,0),1)</f>
        <v>#N/A</v>
      </c>
      <c r="KW48" s="162" t="e">
        <f t="shared" si="370"/>
        <v>#N/A</v>
      </c>
      <c r="KX48" s="162" t="e">
        <f t="shared" si="396"/>
        <v>#N/A</v>
      </c>
      <c r="KY48" s="161" t="e">
        <f>INDEX(Upload_Download!$I$4:$I$1004,MATCH(LA48&amp;KY$3,Upload_Download!$O$4:$O$1004,0),1)</f>
        <v>#N/A</v>
      </c>
      <c r="KZ48" s="161" t="e">
        <f>INDEX(Upload_Download!$I$4:$I$1004,MATCH(LA48&amp;KZ$3,Upload_Download!$O$4:$O$1004,0),1)</f>
        <v>#N/A</v>
      </c>
      <c r="LA48" s="163" t="str">
        <f>INDEX(Draft!$AZ$3:$AZ$170,MATCH(KR48&amp;KP48,Draft!$BA$3:$BA$170,0),1)</f>
        <v>UnitedHealthGroup</v>
      </c>
      <c r="LB48" s="114"/>
      <c r="LC48" s="106">
        <f t="shared" si="371"/>
        <v>21</v>
      </c>
      <c r="LD48" s="106">
        <f t="shared" si="328"/>
        <v>4</v>
      </c>
      <c r="LE48" s="106">
        <v>4</v>
      </c>
      <c r="LF48" s="107" t="str">
        <f>INDEX(Matchups!$F$4:$G$279,MATCH(LC48&amp;"_"&amp;LD48,Matchups!$E$4:$E$279,0),1)</f>
        <v>Player3</v>
      </c>
      <c r="LG48" s="107" t="str">
        <f>INDEX(Matchups!$F$4:$G$279,MATCH(LC48&amp;"_"&amp;LD48,Matchups!$E$4:$E$279,0),2)</f>
        <v>Player10</v>
      </c>
      <c r="LH48" s="114"/>
      <c r="LI48" s="160" t="str">
        <f>INDEX(Draft!$AZ$3:$AZ$170,MATCH(LF48&amp;LE48,Draft!$BA$3:$BA$170,0),1)</f>
        <v>Shiba Inu</v>
      </c>
      <c r="LJ48" s="161" t="e">
        <f>INDEX(Upload_Download!$I$4:$I$1004,MATCH(LI48&amp;LJ$3,Upload_Download!$O$4:$O$1004,0),1)</f>
        <v>#N/A</v>
      </c>
      <c r="LK48" s="161" t="e">
        <f>INDEX(Upload_Download!$I$4:$I$1004,MATCH(LI48&amp;LK$3,Upload_Download!$O$4:$O$1004,0),1)</f>
        <v>#N/A</v>
      </c>
      <c r="LL48" s="162" t="e">
        <f t="shared" si="372"/>
        <v>#N/A</v>
      </c>
      <c r="LM48" s="162" t="e">
        <f t="shared" si="397"/>
        <v>#N/A</v>
      </c>
      <c r="LN48" s="161" t="e">
        <f>INDEX(Upload_Download!$I$4:$I$1004,MATCH(LP48&amp;LN$3,Upload_Download!$O$4:$O$1004,0),1)</f>
        <v>#N/A</v>
      </c>
      <c r="LO48" s="161" t="e">
        <f>INDEX(Upload_Download!$I$4:$I$1004,MATCH(LP48&amp;LO$3,Upload_Download!$O$4:$O$1004,0),1)</f>
        <v>#N/A</v>
      </c>
      <c r="LP48" s="163" t="str">
        <f>INDEX(Draft!$AZ$3:$AZ$170,MATCH(LG48&amp;LE48,Draft!$BA$3:$BA$170,0),1)</f>
        <v>Costco</v>
      </c>
      <c r="LQ48" s="114"/>
      <c r="LR48" s="106">
        <f t="shared" si="373"/>
        <v>22</v>
      </c>
      <c r="LS48" s="106">
        <f t="shared" si="329"/>
        <v>4</v>
      </c>
      <c r="LT48" s="106">
        <v>4</v>
      </c>
      <c r="LU48" s="107" t="str">
        <f>INDEX(Matchups!$F$4:$G$279,MATCH(LR48&amp;"_"&amp;LS48,Matchups!$E$4:$E$279,0),1)</f>
        <v>Player13</v>
      </c>
      <c r="LV48" s="107" t="str">
        <f>INDEX(Matchups!$F$4:$G$279,MATCH(LR48&amp;"_"&amp;LS48,Matchups!$E$4:$E$279,0),2)</f>
        <v>Player5</v>
      </c>
      <c r="LW48" s="114"/>
      <c r="LX48" s="160" t="str">
        <f>INDEX(Draft!$AZ$3:$AZ$170,MATCH(LU48&amp;LT48,Draft!$BA$3:$BA$170,0),1)</f>
        <v>Bank Of Montreal</v>
      </c>
      <c r="LY48" s="161" t="e">
        <f>INDEX(Upload_Download!$I$4:$I$1004,MATCH(LX48&amp;LY$3,Upload_Download!$O$4:$O$1004,0),1)</f>
        <v>#N/A</v>
      </c>
      <c r="LZ48" s="161" t="e">
        <f>INDEX(Upload_Download!$I$4:$I$1004,MATCH(LX48&amp;LZ$3,Upload_Download!$O$4:$O$1004,0),1)</f>
        <v>#N/A</v>
      </c>
      <c r="MA48" s="162" t="e">
        <f t="shared" si="374"/>
        <v>#N/A</v>
      </c>
      <c r="MB48" s="162" t="e">
        <f t="shared" si="398"/>
        <v>#N/A</v>
      </c>
      <c r="MC48" s="161" t="e">
        <f>INDEX(Upload_Download!$I$4:$I$1004,MATCH(ME48&amp;MC$3,Upload_Download!$O$4:$O$1004,0),1)</f>
        <v>#N/A</v>
      </c>
      <c r="MD48" s="161" t="e">
        <f>INDEX(Upload_Download!$I$4:$I$1004,MATCH(ME48&amp;MD$3,Upload_Download!$O$4:$O$1004,0),1)</f>
        <v>#N/A</v>
      </c>
      <c r="ME48" s="163" t="str">
        <f>INDEX(Draft!$AZ$3:$AZ$170,MATCH(LV48&amp;LT48,Draft!$BA$3:$BA$170,0),1)</f>
        <v>Adobe</v>
      </c>
      <c r="MF48" s="114"/>
      <c r="MG48" s="106">
        <f t="shared" si="375"/>
        <v>23</v>
      </c>
      <c r="MH48" s="106">
        <f t="shared" si="330"/>
        <v>4</v>
      </c>
      <c r="MI48" s="106">
        <v>4</v>
      </c>
      <c r="MJ48" s="107" t="str">
        <f>INDEX(Matchups!$F$4:$G$279,MATCH(MG48&amp;"_"&amp;MH48,Matchups!$E$4:$E$279,0),1)</f>
        <v>Player9</v>
      </c>
      <c r="MK48" s="107" t="str">
        <f>INDEX(Matchups!$F$4:$G$279,MATCH(MG48&amp;"_"&amp;MH48,Matchups!$E$4:$E$279,0),2)</f>
        <v>Player20</v>
      </c>
      <c r="ML48" s="114"/>
      <c r="MM48" s="160" t="str">
        <f>INDEX(Draft!$AZ$3:$AZ$170,MATCH(MJ48&amp;MI48,Draft!$BA$3:$BA$170,0),1)</f>
        <v>Avalanche</v>
      </c>
      <c r="MN48" s="161" t="e">
        <f>INDEX(Upload_Download!$I$4:$I$1004,MATCH(MM48&amp;MN$3,Upload_Download!$O$4:$O$1004,0),1)</f>
        <v>#N/A</v>
      </c>
      <c r="MO48" s="161" t="e">
        <f>INDEX(Upload_Download!$I$4:$I$1004,MATCH(MM48&amp;MO$3,Upload_Download!$O$4:$O$1004,0),1)</f>
        <v>#N/A</v>
      </c>
      <c r="MP48" s="162" t="e">
        <f t="shared" si="376"/>
        <v>#N/A</v>
      </c>
      <c r="MQ48" s="162" t="e">
        <f t="shared" si="399"/>
        <v>#N/A</v>
      </c>
      <c r="MR48" s="161" t="e">
        <f>INDEX(Upload_Download!$I$4:$I$1004,MATCH(MT48&amp;MR$3,Upload_Download!$O$4:$O$1004,0),1)</f>
        <v>#N/A</v>
      </c>
      <c r="MS48" s="161" t="e">
        <f>INDEX(Upload_Download!$I$4:$I$1004,MATCH(MT48&amp;MS$3,Upload_Download!$O$4:$O$1004,0),1)</f>
        <v>#N/A</v>
      </c>
      <c r="MT48" s="163" t="str">
        <f>INDEX(Draft!$AZ$3:$AZ$170,MATCH(MK48&amp;MI48,Draft!$BA$3:$BA$170,0),1)</f>
        <v>Simon Property Group</v>
      </c>
    </row>
    <row r="49" spans="2:358" s="105" customFormat="1" ht="17">
      <c r="B49" s="184">
        <f t="shared" si="74"/>
        <v>44585</v>
      </c>
      <c r="C49" s="183">
        <f t="shared" si="75"/>
        <v>4</v>
      </c>
      <c r="D49" s="183">
        <f t="shared" si="76"/>
        <v>10</v>
      </c>
      <c r="E49" s="183" t="str">
        <f t="shared" si="0"/>
        <v>4_10</v>
      </c>
      <c r="F49" s="174" t="str">
        <f t="shared" si="1"/>
        <v>Player8</v>
      </c>
      <c r="G49" s="174" t="str">
        <f t="shared" si="2"/>
        <v>Player11</v>
      </c>
      <c r="H49" s="173"/>
      <c r="I49" s="174" t="str">
        <f>J49&amp;"_"&amp;COUNTIF(J$4:J49,J49)</f>
        <v>4_7</v>
      </c>
      <c r="J49" s="185">
        <v>4</v>
      </c>
      <c r="K49" s="185" t="s">
        <v>2660</v>
      </c>
      <c r="L49" s="186" t="s">
        <v>1027</v>
      </c>
      <c r="M49" s="185" t="s">
        <v>2662</v>
      </c>
      <c r="N49" s="114"/>
      <c r="O49" s="106">
        <f t="shared" si="331"/>
        <v>1</v>
      </c>
      <c r="P49" s="106">
        <f t="shared" si="308"/>
        <v>4</v>
      </c>
      <c r="Q49" s="106">
        <v>5</v>
      </c>
      <c r="R49" s="107" t="str">
        <f>INDEX(Matchups!$F$4:$G$279,MATCH(O49&amp;"_"&amp;P49,Matchups!$E$4:$E$279,0),1)</f>
        <v>Player18</v>
      </c>
      <c r="S49" s="107" t="str">
        <f>INDEX(Matchups!$F$4:$G$279,MATCH(O49&amp;"_"&amp;P49,Matchups!$E$4:$E$279,0),2)</f>
        <v>Player9</v>
      </c>
      <c r="U49" s="160" t="str">
        <f>INDEX(Draft!$AZ$3:$AZ$170,MATCH(R49&amp;Q49,Draft!$BA$3:$BA$170,0),1)</f>
        <v>Nike</v>
      </c>
      <c r="V49" s="161">
        <f>INDEX(Upload_Download!$I$4:$I$1004,MATCH(U49&amp;V$3,Upload_Download!$O$4:$O$1004,0),1)</f>
        <v>145.38999938964841</v>
      </c>
      <c r="W49" s="161">
        <f>INDEX(Upload_Download!$I$4:$I$1004,MATCH(U49&amp;W$3,Upload_Download!$O$4:$O$1004,0),1)</f>
        <v>140.17999267578119</v>
      </c>
      <c r="X49" s="162">
        <f t="shared" si="332"/>
        <v>-3.5834697955423267</v>
      </c>
      <c r="Y49" s="162">
        <f t="shared" si="377"/>
        <v>-3.2439828717659158</v>
      </c>
      <c r="Z49" s="161">
        <f>INDEX(Upload_Download!$I$4:$I$1004,MATCH(AB49&amp;Z$3,Upload_Download!$O$4:$O$1004,0),1)</f>
        <v>156.28999328613281</v>
      </c>
      <c r="AA49" s="161">
        <f>INDEX(Upload_Download!$I$4:$I$1004,MATCH(AB49&amp;AA$3,Upload_Download!$O$4:$O$1004,0),1)</f>
        <v>161.5299987792969</v>
      </c>
      <c r="AB49" s="163" t="str">
        <f>INDEX(Draft!$AZ$3:$AZ$170,MATCH(S49&amp;Q49,Draft!$BA$3:$BA$170,0),1)</f>
        <v>Proctor &amp; Gamble</v>
      </c>
      <c r="AD49" s="106">
        <f t="shared" si="333"/>
        <v>2</v>
      </c>
      <c r="AE49" s="106">
        <f t="shared" si="309"/>
        <v>4</v>
      </c>
      <c r="AF49" s="106">
        <v>5</v>
      </c>
      <c r="AG49" s="107" t="str">
        <f>INDEX(Matchups!$F$4:$G$279,MATCH(AD49&amp;"_"&amp;AE49,Matchups!$E$4:$E$279,0),1)</f>
        <v>Player22</v>
      </c>
      <c r="AH49" s="107" t="str">
        <f>INDEX(Matchups!$F$4:$G$279,MATCH(AD49&amp;"_"&amp;AE49,Matchups!$E$4:$E$279,0),2)</f>
        <v>Player8</v>
      </c>
      <c r="AJ49" s="160" t="str">
        <f>INDEX(Draft!$AZ$3:$AZ$170,MATCH(AG49&amp;AF49,Draft!$BA$3:$BA$170,0),1)</f>
        <v>Analog Devices</v>
      </c>
      <c r="AK49" s="161">
        <f>INDEX(Upload_Download!$I$4:$I$1004,MATCH(AJ49&amp;AK$3,Upload_Download!$O$4:$O$1004,0),1)</f>
        <v>153.15257263183591</v>
      </c>
      <c r="AL49" s="161">
        <f>INDEX(Upload_Download!$I$4:$I$1004,MATCH(AJ49&amp;AL$3,Upload_Download!$O$4:$O$1004,0),1)</f>
        <v>159.5812072753906</v>
      </c>
      <c r="AM49" s="162">
        <f t="shared" si="334"/>
        <v>4.1975361778665787</v>
      </c>
      <c r="AN49" s="162">
        <f t="shared" si="378"/>
        <v>-5.189944361644228</v>
      </c>
      <c r="AO49" s="161">
        <f>INDEX(Upload_Download!$I$4:$I$1004,MATCH(AQ49&amp;AO$3,Upload_Download!$O$4:$O$1004,0),1)</f>
        <v>0.2157270014286041</v>
      </c>
      <c r="AP49" s="161">
        <f>INDEX(Upload_Download!$I$4:$I$1004,MATCH(AQ49&amp;AP$3,Upload_Download!$O$4:$O$1004,0),1)</f>
        <v>0.2275359928607941</v>
      </c>
      <c r="AQ49" s="163" t="str">
        <f>INDEX(Draft!$AZ$3:$AZ$170,MATCH(AH49&amp;AF49,Draft!$BA$3:$BA$170,0),1)</f>
        <v>Hedera Hashgraph</v>
      </c>
      <c r="AS49" s="106">
        <f t="shared" si="335"/>
        <v>3</v>
      </c>
      <c r="AT49" s="106">
        <f t="shared" si="310"/>
        <v>4</v>
      </c>
      <c r="AU49" s="106">
        <v>5</v>
      </c>
      <c r="AV49" s="107" t="str">
        <f>INDEX(Matchups!$F$4:$G$279,MATCH(AS49&amp;"_"&amp;AT49,Matchups!$E$4:$E$279,0),1)</f>
        <v>Player14</v>
      </c>
      <c r="AW49" s="107" t="str">
        <f>INDEX(Matchups!$F$4:$G$279,MATCH(AS49&amp;"_"&amp;AT49,Matchups!$E$4:$E$279,0),2)</f>
        <v>Player24</v>
      </c>
      <c r="AY49" s="160" t="str">
        <f>INDEX(Draft!$AZ$3:$AZ$170,MATCH(AV49&amp;AU49,Draft!$BA$3:$BA$170,0),1)</f>
        <v>Coinbase</v>
      </c>
      <c r="AZ49" s="161">
        <f>INDEX(Upload_Download!$I$4:$I$1004,MATCH(AY49&amp;AZ$3,Upload_Download!$O$4:$O$1004,0),1)</f>
        <v>189.1600036621094</v>
      </c>
      <c r="BA49" s="161">
        <f>INDEX(Upload_Download!$I$4:$I$1004,MATCH(AY49&amp;BA$3,Upload_Download!$O$4:$O$1004,0),1)</f>
        <v>176.83000183105469</v>
      </c>
      <c r="BB49" s="162">
        <f t="shared" si="336"/>
        <v>-6.518292235328671</v>
      </c>
      <c r="BC49" s="162">
        <f t="shared" si="379"/>
        <v>-11.32647126924342</v>
      </c>
      <c r="BD49" s="161">
        <f>INDEX(Upload_Download!$I$4:$I$1004,MATCH(BF49&amp;BD$3,Upload_Download!$O$4:$O$1004,0),1)</f>
        <v>155.0899963378906</v>
      </c>
      <c r="BE49" s="161">
        <f>INDEX(Upload_Download!$I$4:$I$1004,MATCH(BF49&amp;BE$3,Upload_Download!$O$4:$O$1004,0),1)</f>
        <v>174.8999938964844</v>
      </c>
      <c r="BF49" s="163" t="str">
        <f>INDEX(Draft!$AZ$3:$AZ$170,MATCH(AW49&amp;AU49,Draft!$BA$3:$BA$170,0),1)</f>
        <v>Airbnb</v>
      </c>
      <c r="BH49" s="106">
        <f t="shared" si="337"/>
        <v>4</v>
      </c>
      <c r="BI49" s="106">
        <f t="shared" si="311"/>
        <v>4</v>
      </c>
      <c r="BJ49" s="106">
        <v>5</v>
      </c>
      <c r="BK49" s="107" t="str">
        <f>INDEX(Matchups!$F$4:$G$279,MATCH(BH49&amp;"_"&amp;BI49,Matchups!$E$4:$E$279,0),1)</f>
        <v>Player16</v>
      </c>
      <c r="BL49" s="107" t="str">
        <f>INDEX(Matchups!$F$4:$G$279,MATCH(BH49&amp;"_"&amp;BI49,Matchups!$E$4:$E$279,0),2)</f>
        <v>Player15</v>
      </c>
      <c r="BN49" s="160" t="str">
        <f>INDEX(Draft!$AZ$3:$AZ$170,MATCH(BK49&amp;BJ49,Draft!$BA$3:$BA$170,0),1)</f>
        <v>United Parcel Service</v>
      </c>
      <c r="BO49" s="161">
        <f>INDEX(Upload_Download!$I$4:$I$1004,MATCH(BN49&amp;BO$3,Upload_Download!$O$4:$O$1004,0),1)</f>
        <v>209.94999694824219</v>
      </c>
      <c r="BP49" s="161" t="e">
        <f>INDEX(Upload_Download!$I$4:$I$1004,MATCH(BN49&amp;BP$3,Upload_Download!$O$4:$O$1004,0),1)</f>
        <v>#N/A</v>
      </c>
      <c r="BQ49" s="162" t="e">
        <f t="shared" si="338"/>
        <v>#N/A</v>
      </c>
      <c r="BR49" s="162" t="e">
        <f t="shared" si="380"/>
        <v>#N/A</v>
      </c>
      <c r="BS49" s="161" t="e">
        <f>INDEX(Upload_Download!$I$4:$I$1004,MATCH(BU49&amp;BS$3,Upload_Download!$O$4:$O$1004,0),1)</f>
        <v>#N/A</v>
      </c>
      <c r="BT49" s="161">
        <f>INDEX(Upload_Download!$I$4:$I$1004,MATCH(BU49&amp;BT$3,Upload_Download!$O$4:$O$1004,0),1)</f>
        <v>37685.9609375</v>
      </c>
      <c r="BU49" s="163" t="str">
        <f>INDEX(Draft!$AZ$3:$AZ$170,MATCH(BL49&amp;BJ49,Draft!$BA$3:$BA$170,0),1)</f>
        <v>Wrapped Bitcoin</v>
      </c>
      <c r="BV49" s="114"/>
      <c r="BW49" s="106">
        <f t="shared" si="339"/>
        <v>5</v>
      </c>
      <c r="BX49" s="106">
        <f t="shared" si="312"/>
        <v>4</v>
      </c>
      <c r="BY49" s="106">
        <v>5</v>
      </c>
      <c r="BZ49" s="107" t="str">
        <f>INDEX(Matchups!$F$4:$G$279,MATCH(BW49&amp;"_"&amp;BX49,Matchups!$E$4:$E$279,0),1)</f>
        <v>Player20</v>
      </c>
      <c r="CA49" s="107" t="str">
        <f>INDEX(Matchups!$F$4:$G$279,MATCH(BW49&amp;"_"&amp;BX49,Matchups!$E$4:$E$279,0),2)</f>
        <v>Player23</v>
      </c>
      <c r="CB49" s="114"/>
      <c r="CC49" s="160" t="str">
        <f>INDEX(Draft!$AZ$3:$AZ$170,MATCH(BZ49&amp;BY49,Draft!$BA$3:$BA$170,0),1)</f>
        <v>Curve DAO Token</v>
      </c>
      <c r="CD49" s="161" t="e">
        <f>INDEX(Upload_Download!$I$4:$I$1004,MATCH(CC49&amp;CD$3,Upload_Download!$O$4:$O$1004,0),1)</f>
        <v>#N/A</v>
      </c>
      <c r="CE49" s="161" t="e">
        <f>INDEX(Upload_Download!$I$4:$I$1004,MATCH(CC49&amp;CE$3,Upload_Download!$O$4:$O$1004,0),1)</f>
        <v>#N/A</v>
      </c>
      <c r="CF49" s="162" t="e">
        <f t="shared" si="340"/>
        <v>#N/A</v>
      </c>
      <c r="CG49" s="162" t="e">
        <f t="shared" si="381"/>
        <v>#N/A</v>
      </c>
      <c r="CH49" s="161" t="e">
        <f>INDEX(Upload_Download!$I$4:$I$1004,MATCH(CJ49&amp;CH$3,Upload_Download!$O$4:$O$1004,0),1)</f>
        <v>#N/A</v>
      </c>
      <c r="CI49" s="161" t="e">
        <f>INDEX(Upload_Download!$I$4:$I$1004,MATCH(CJ49&amp;CI$3,Upload_Download!$O$4:$O$1004,0),1)</f>
        <v>#N/A</v>
      </c>
      <c r="CJ49" s="163" t="str">
        <f>INDEX(Draft!$AZ$3:$AZ$170,MATCH(CA49&amp;BY49,Draft!$BA$3:$BA$170,0),1)</f>
        <v>Raytheon</v>
      </c>
      <c r="CK49" s="114"/>
      <c r="CL49" s="106">
        <f t="shared" si="341"/>
        <v>6</v>
      </c>
      <c r="CM49" s="106">
        <f t="shared" si="313"/>
        <v>4</v>
      </c>
      <c r="CN49" s="106">
        <v>5</v>
      </c>
      <c r="CO49" s="107" t="str">
        <f>INDEX(Matchups!$F$4:$G$279,MATCH(CL49&amp;"_"&amp;CM49,Matchups!$E$4:$E$279,0),1)</f>
        <v>Player23</v>
      </c>
      <c r="CP49" s="107" t="str">
        <f>INDEX(Matchups!$F$4:$G$279,MATCH(CL49&amp;"_"&amp;CM49,Matchups!$E$4:$E$279,0),2)</f>
        <v>Player17</v>
      </c>
      <c r="CQ49" s="114"/>
      <c r="CR49" s="160" t="str">
        <f>INDEX(Draft!$AZ$3:$AZ$170,MATCH(CO49&amp;CN49,Draft!$BA$3:$BA$170,0),1)</f>
        <v>Raytheon</v>
      </c>
      <c r="CS49" s="161" t="e">
        <f>INDEX(Upload_Download!$I$4:$I$1004,MATCH(CR49&amp;CS$3,Upload_Download!$O$4:$O$1004,0),1)</f>
        <v>#N/A</v>
      </c>
      <c r="CT49" s="161" t="e">
        <f>INDEX(Upload_Download!$I$4:$I$1004,MATCH(CR49&amp;CT$3,Upload_Download!$O$4:$O$1004,0),1)</f>
        <v>#N/A</v>
      </c>
      <c r="CU49" s="162" t="e">
        <f t="shared" si="342"/>
        <v>#N/A</v>
      </c>
      <c r="CV49" s="162" t="e">
        <f t="shared" si="382"/>
        <v>#N/A</v>
      </c>
      <c r="CW49" s="161" t="e">
        <f>INDEX(Upload_Download!$I$4:$I$1004,MATCH(CY49&amp;CW$3,Upload_Download!$O$4:$O$1004,0),1)</f>
        <v>#N/A</v>
      </c>
      <c r="CX49" s="161" t="e">
        <f>INDEX(Upload_Download!$I$4:$I$1004,MATCH(CY49&amp;CX$3,Upload_Download!$O$4:$O$1004,0),1)</f>
        <v>#N/A</v>
      </c>
      <c r="CY49" s="163" t="str">
        <f>INDEX(Draft!$AZ$3:$AZ$170,MATCH(CP49&amp;CN49,Draft!$BA$3:$BA$170,0),1)</f>
        <v>Gamestop</v>
      </c>
      <c r="DA49" s="106">
        <f t="shared" si="343"/>
        <v>7</v>
      </c>
      <c r="DB49" s="106">
        <f t="shared" si="314"/>
        <v>4</v>
      </c>
      <c r="DC49" s="106">
        <v>5</v>
      </c>
      <c r="DD49" s="107" t="str">
        <f>INDEX(Matchups!$F$4:$G$279,MATCH(DA49&amp;"_"&amp;DB49,Matchups!$E$4:$E$279,0),1)</f>
        <v>Player1</v>
      </c>
      <c r="DE49" s="107" t="str">
        <f>INDEX(Matchups!$F$4:$G$279,MATCH(DA49&amp;"_"&amp;DB49,Matchups!$E$4:$E$279,0),2)</f>
        <v>Player2</v>
      </c>
      <c r="DG49" s="160" t="str">
        <f>INDEX(Draft!$AZ$3:$AZ$170,MATCH(DD49&amp;DC49,Draft!$BA$3:$BA$170,0),1)</f>
        <v>Marathon Petroleum Corp</v>
      </c>
      <c r="DH49" s="161" t="e">
        <f>INDEX(Upload_Download!$I$4:$I$1004,MATCH(DG49&amp;DH$3,Upload_Download!$O$4:$O$1004,0),1)</f>
        <v>#N/A</v>
      </c>
      <c r="DI49" s="161" t="e">
        <f>INDEX(Upload_Download!$I$4:$I$1004,MATCH(DG49&amp;DI$3,Upload_Download!$O$4:$O$1004,0),1)</f>
        <v>#N/A</v>
      </c>
      <c r="DJ49" s="162" t="e">
        <f t="shared" si="344"/>
        <v>#N/A</v>
      </c>
      <c r="DK49" s="162" t="e">
        <f t="shared" si="383"/>
        <v>#N/A</v>
      </c>
      <c r="DL49" s="161" t="e">
        <f>INDEX(Upload_Download!$I$4:$I$1004,MATCH(DN49&amp;DL$3,Upload_Download!$O$4:$O$1004,0),1)</f>
        <v>#N/A</v>
      </c>
      <c r="DM49" s="161" t="e">
        <f>INDEX(Upload_Download!$I$4:$I$1004,MATCH(DN49&amp;DM$3,Upload_Download!$O$4:$O$1004,0),1)</f>
        <v>#N/A</v>
      </c>
      <c r="DN49" s="163" t="str">
        <f>INDEX(Draft!$AZ$3:$AZ$170,MATCH(DE49&amp;DC49,Draft!$BA$3:$BA$170,0),1)</f>
        <v>Smooth Love Potion</v>
      </c>
      <c r="DO49" s="114"/>
      <c r="DP49" s="106">
        <f t="shared" si="345"/>
        <v>8</v>
      </c>
      <c r="DQ49" s="106">
        <f t="shared" si="315"/>
        <v>4</v>
      </c>
      <c r="DR49" s="106">
        <v>5</v>
      </c>
      <c r="DS49" s="107" t="str">
        <f>INDEX(Matchups!$F$4:$G$279,MATCH(DP49&amp;"_"&amp;DQ49,Matchups!$E$4:$E$279,0),1)</f>
        <v>Player24</v>
      </c>
      <c r="DT49" s="107" t="str">
        <f>INDEX(Matchups!$F$4:$G$279,MATCH(DP49&amp;"_"&amp;DQ49,Matchups!$E$4:$E$279,0),2)</f>
        <v>Player7</v>
      </c>
      <c r="DU49" s="114"/>
      <c r="DV49" s="160" t="str">
        <f>INDEX(Draft!$AZ$3:$AZ$170,MATCH(DS49&amp;DR49,Draft!$BA$3:$BA$170,0),1)</f>
        <v>Airbnb</v>
      </c>
      <c r="DW49" s="161" t="e">
        <f>INDEX(Upload_Download!$I$4:$I$1004,MATCH(DV49&amp;DW$3,Upload_Download!$O$4:$O$1004,0),1)</f>
        <v>#N/A</v>
      </c>
      <c r="DX49" s="161" t="e">
        <f>INDEX(Upload_Download!$I$4:$I$1004,MATCH(DV49&amp;DX$3,Upload_Download!$O$4:$O$1004,0),1)</f>
        <v>#N/A</v>
      </c>
      <c r="DY49" s="162" t="e">
        <f t="shared" si="346"/>
        <v>#N/A</v>
      </c>
      <c r="DZ49" s="162" t="e">
        <f t="shared" si="384"/>
        <v>#N/A</v>
      </c>
      <c r="EA49" s="161" t="e">
        <f>INDEX(Upload_Download!$I$4:$I$1004,MATCH(EC49&amp;EA$3,Upload_Download!$O$4:$O$1004,0),1)</f>
        <v>#N/A</v>
      </c>
      <c r="EB49" s="161" t="e">
        <f>INDEX(Upload_Download!$I$4:$I$1004,MATCH(EC49&amp;EB$3,Upload_Download!$O$4:$O$1004,0),1)</f>
        <v>#N/A</v>
      </c>
      <c r="EC49" s="163" t="str">
        <f>INDEX(Draft!$AZ$3:$AZ$170,MATCH(DT49&amp;DR49,Draft!$BA$3:$BA$170,0),1)</f>
        <v>PNC Financial Services</v>
      </c>
      <c r="ED49" s="114"/>
      <c r="EE49" s="106">
        <f t="shared" si="347"/>
        <v>9</v>
      </c>
      <c r="EF49" s="106">
        <f t="shared" si="316"/>
        <v>4</v>
      </c>
      <c r="EG49" s="106">
        <v>5</v>
      </c>
      <c r="EH49" s="107" t="str">
        <f>INDEX(Matchups!$F$4:$G$279,MATCH(EE49&amp;"_"&amp;EF49,Matchups!$E$4:$E$279,0),1)</f>
        <v>Player10</v>
      </c>
      <c r="EI49" s="107" t="str">
        <f>INDEX(Matchups!$F$4:$G$279,MATCH(EE49&amp;"_"&amp;EF49,Matchups!$E$4:$E$279,0),2)</f>
        <v>Player14</v>
      </c>
      <c r="EJ49" s="114"/>
      <c r="EK49" s="160" t="str">
        <f>INDEX(Draft!$AZ$3:$AZ$170,MATCH(EH49&amp;EG49,Draft!$BA$3:$BA$170,0),1)</f>
        <v>KKR &amp; Co.</v>
      </c>
      <c r="EL49" s="161" t="e">
        <f>INDEX(Upload_Download!$I$4:$I$1004,MATCH(EK49&amp;EL$3,Upload_Download!$O$4:$O$1004,0),1)</f>
        <v>#N/A</v>
      </c>
      <c r="EM49" s="161" t="e">
        <f>INDEX(Upload_Download!$I$4:$I$1004,MATCH(EK49&amp;EM$3,Upload_Download!$O$4:$O$1004,0),1)</f>
        <v>#N/A</v>
      </c>
      <c r="EN49" s="162" t="e">
        <f t="shared" si="348"/>
        <v>#N/A</v>
      </c>
      <c r="EO49" s="162" t="e">
        <f t="shared" si="385"/>
        <v>#N/A</v>
      </c>
      <c r="EP49" s="161" t="e">
        <f>INDEX(Upload_Download!$I$4:$I$1004,MATCH(ER49&amp;EP$3,Upload_Download!$O$4:$O$1004,0),1)</f>
        <v>#N/A</v>
      </c>
      <c r="EQ49" s="161" t="e">
        <f>INDEX(Upload_Download!$I$4:$I$1004,MATCH(ER49&amp;EQ$3,Upload_Download!$O$4:$O$1004,0),1)</f>
        <v>#N/A</v>
      </c>
      <c r="ER49" s="163" t="str">
        <f>INDEX(Draft!$AZ$3:$AZ$170,MATCH(EI49&amp;EG49,Draft!$BA$3:$BA$170,0),1)</f>
        <v>Coinbase</v>
      </c>
      <c r="ET49" s="106">
        <f t="shared" si="349"/>
        <v>10</v>
      </c>
      <c r="EU49" s="106">
        <f t="shared" si="317"/>
        <v>4</v>
      </c>
      <c r="EV49" s="106">
        <v>5</v>
      </c>
      <c r="EW49" s="107" t="str">
        <f>INDEX(Matchups!$F$4:$G$279,MATCH(ET49&amp;"_"&amp;EU49,Matchups!$E$4:$E$279,0),1)</f>
        <v>Player21</v>
      </c>
      <c r="EX49" s="107" t="str">
        <f>INDEX(Matchups!$F$4:$G$279,MATCH(ET49&amp;"_"&amp;EU49,Matchups!$E$4:$E$279,0),2)</f>
        <v>Player13</v>
      </c>
      <c r="EZ49" s="160" t="str">
        <f>INDEX(Draft!$AZ$3:$AZ$170,MATCH(EW49&amp;EV49,Draft!$BA$3:$BA$170,0),1)</f>
        <v>Gold</v>
      </c>
      <c r="FA49" s="161" t="e">
        <f>INDEX(Upload_Download!$I$4:$I$1004,MATCH(EZ49&amp;FA$3,Upload_Download!$O$4:$O$1004,0),1)</f>
        <v>#N/A</v>
      </c>
      <c r="FB49" s="161" t="e">
        <f>INDEX(Upload_Download!$I$4:$I$1004,MATCH(EZ49&amp;FB$3,Upload_Download!$O$4:$O$1004,0),1)</f>
        <v>#N/A</v>
      </c>
      <c r="FC49" s="162" t="e">
        <f t="shared" si="350"/>
        <v>#N/A</v>
      </c>
      <c r="FD49" s="162" t="e">
        <f t="shared" si="386"/>
        <v>#N/A</v>
      </c>
      <c r="FE49" s="161" t="e">
        <f>INDEX(Upload_Download!$I$4:$I$1004,MATCH(FG49&amp;FE$3,Upload_Download!$O$4:$O$1004,0),1)</f>
        <v>#N/A</v>
      </c>
      <c r="FF49" s="161" t="e">
        <f>INDEX(Upload_Download!$I$4:$I$1004,MATCH(FG49&amp;FF$3,Upload_Download!$O$4:$O$1004,0),1)</f>
        <v>#N/A</v>
      </c>
      <c r="FG49" s="163" t="str">
        <f>INDEX(Draft!$AZ$3:$AZ$170,MATCH(EX49&amp;EV49,Draft!$BA$3:$BA$170,0),1)</f>
        <v>Fantom</v>
      </c>
      <c r="FH49" s="114"/>
      <c r="FI49" s="106">
        <f t="shared" si="351"/>
        <v>11</v>
      </c>
      <c r="FJ49" s="106">
        <f t="shared" si="318"/>
        <v>4</v>
      </c>
      <c r="FK49" s="106">
        <v>5</v>
      </c>
      <c r="FL49" s="107" t="str">
        <f>INDEX(Matchups!$F$4:$G$279,MATCH(FI49&amp;"_"&amp;FJ49,Matchups!$E$4:$E$279,0),1)</f>
        <v>Player7</v>
      </c>
      <c r="FM49" s="107" t="str">
        <f>INDEX(Matchups!$F$4:$G$279,MATCH(FI49&amp;"_"&amp;FJ49,Matchups!$E$4:$E$279,0),2)</f>
        <v>Player18</v>
      </c>
      <c r="FN49" s="114"/>
      <c r="FO49" s="160" t="str">
        <f>INDEX(Draft!$AZ$3:$AZ$170,MATCH(FL49&amp;FK49,Draft!$BA$3:$BA$170,0),1)</f>
        <v>PNC Financial Services</v>
      </c>
      <c r="FP49" s="161" t="e">
        <f>INDEX(Upload_Download!$I$4:$I$1004,MATCH(FO49&amp;FP$3,Upload_Download!$O$4:$O$1004,0),1)</f>
        <v>#N/A</v>
      </c>
      <c r="FQ49" s="161" t="e">
        <f>INDEX(Upload_Download!$I$4:$I$1004,MATCH(FO49&amp;FQ$3,Upload_Download!$O$4:$O$1004,0),1)</f>
        <v>#N/A</v>
      </c>
      <c r="FR49" s="162" t="e">
        <f t="shared" si="352"/>
        <v>#N/A</v>
      </c>
      <c r="FS49" s="162" t="e">
        <f t="shared" si="387"/>
        <v>#N/A</v>
      </c>
      <c r="FT49" s="161" t="e">
        <f>INDEX(Upload_Download!$I$4:$I$1004,MATCH(FV49&amp;FT$3,Upload_Download!$O$4:$O$1004,0),1)</f>
        <v>#N/A</v>
      </c>
      <c r="FU49" s="161" t="e">
        <f>INDEX(Upload_Download!$I$4:$I$1004,MATCH(FV49&amp;FU$3,Upload_Download!$O$4:$O$1004,0),1)</f>
        <v>#N/A</v>
      </c>
      <c r="FV49" s="163" t="str">
        <f>INDEX(Draft!$AZ$3:$AZ$170,MATCH(FM49&amp;FK49,Draft!$BA$3:$BA$170,0),1)</f>
        <v>Nike</v>
      </c>
      <c r="FW49" s="114"/>
      <c r="FX49" s="106">
        <f t="shared" si="353"/>
        <v>12</v>
      </c>
      <c r="FY49" s="106">
        <f t="shared" si="319"/>
        <v>4</v>
      </c>
      <c r="FZ49" s="106">
        <v>5</v>
      </c>
      <c r="GA49" s="107" t="str">
        <f>INDEX(Matchups!$F$4:$G$279,MATCH(FX49&amp;"_"&amp;FY49,Matchups!$E$4:$E$279,0),1)</f>
        <v>Player6</v>
      </c>
      <c r="GB49" s="107" t="str">
        <f>INDEX(Matchups!$F$4:$G$279,MATCH(FX49&amp;"_"&amp;FY49,Matchups!$E$4:$E$279,0),2)</f>
        <v>Player12</v>
      </c>
      <c r="GC49" s="114"/>
      <c r="GD49" s="160" t="str">
        <f>INDEX(Draft!$AZ$3:$AZ$170,MATCH(GA49&amp;FZ49,Draft!$BA$3:$BA$170,0),1)</f>
        <v>Royal Bank Of Canada</v>
      </c>
      <c r="GE49" s="161" t="e">
        <f>INDEX(Upload_Download!$I$4:$I$1004,MATCH(GD49&amp;GE$3,Upload_Download!$O$4:$O$1004,0),1)</f>
        <v>#N/A</v>
      </c>
      <c r="GF49" s="161" t="e">
        <f>INDEX(Upload_Download!$I$4:$I$1004,MATCH(GD49&amp;GF$3,Upload_Download!$O$4:$O$1004,0),1)</f>
        <v>#N/A</v>
      </c>
      <c r="GG49" s="162" t="e">
        <f t="shared" si="354"/>
        <v>#N/A</v>
      </c>
      <c r="GH49" s="162" t="e">
        <f t="shared" si="388"/>
        <v>#N/A</v>
      </c>
      <c r="GI49" s="161" t="e">
        <f>INDEX(Upload_Download!$I$4:$I$1004,MATCH(GK49&amp;GI$3,Upload_Download!$O$4:$O$1004,0),1)</f>
        <v>#N/A</v>
      </c>
      <c r="GJ49" s="161" t="e">
        <f>INDEX(Upload_Download!$I$4:$I$1004,MATCH(GK49&amp;GJ$3,Upload_Download!$O$4:$O$1004,0),1)</f>
        <v>#N/A</v>
      </c>
      <c r="GK49" s="163" t="str">
        <f>INDEX(Draft!$AZ$3:$AZ$170,MATCH(GB49&amp;FZ49,Draft!$BA$3:$BA$170,0),1)</f>
        <v>Quant Network</v>
      </c>
      <c r="GM49" s="106">
        <f t="shared" si="355"/>
        <v>13</v>
      </c>
      <c r="GN49" s="106">
        <f t="shared" si="320"/>
        <v>4</v>
      </c>
      <c r="GO49" s="106">
        <v>5</v>
      </c>
      <c r="GP49" s="107" t="str">
        <f>INDEX(Matchups!$F$4:$G$279,MATCH(GM49&amp;"_"&amp;GN49,Matchups!$E$4:$E$279,0),1)</f>
        <v>Player2</v>
      </c>
      <c r="GQ49" s="107" t="str">
        <f>INDEX(Matchups!$F$4:$G$279,MATCH(GM49&amp;"_"&amp;GN49,Matchups!$E$4:$E$279,0),2)</f>
        <v>Player19</v>
      </c>
      <c r="GS49" s="160" t="str">
        <f>INDEX(Draft!$AZ$3:$AZ$170,MATCH(GP49&amp;GO49,Draft!$BA$3:$BA$170,0),1)</f>
        <v>Smooth Love Potion</v>
      </c>
      <c r="GT49" s="161" t="e">
        <f>INDEX(Upload_Download!$I$4:$I$1004,MATCH(GS49&amp;GT$3,Upload_Download!$O$4:$O$1004,0),1)</f>
        <v>#N/A</v>
      </c>
      <c r="GU49" s="161" t="e">
        <f>INDEX(Upload_Download!$I$4:$I$1004,MATCH(GS49&amp;GU$3,Upload_Download!$O$4:$O$1004,0),1)</f>
        <v>#N/A</v>
      </c>
      <c r="GV49" s="162" t="e">
        <f t="shared" si="356"/>
        <v>#N/A</v>
      </c>
      <c r="GW49" s="162" t="e">
        <f t="shared" si="389"/>
        <v>#N/A</v>
      </c>
      <c r="GX49" s="161" t="e">
        <f>INDEX(Upload_Download!$I$4:$I$1004,MATCH(GZ49&amp;GX$3,Upload_Download!$O$4:$O$1004,0),1)</f>
        <v>#N/A</v>
      </c>
      <c r="GY49" s="161" t="e">
        <f>INDEX(Upload_Download!$I$4:$I$1004,MATCH(GZ49&amp;GY$3,Upload_Download!$O$4:$O$1004,0),1)</f>
        <v>#N/A</v>
      </c>
      <c r="GZ49" s="163" t="str">
        <f>INDEX(Draft!$AZ$3:$AZ$170,MATCH(GQ49&amp;GO49,Draft!$BA$3:$BA$170,0),1)</f>
        <v>Roblox Corporation</v>
      </c>
      <c r="HA49" s="114"/>
      <c r="HB49" s="106">
        <f t="shared" si="357"/>
        <v>14</v>
      </c>
      <c r="HC49" s="106">
        <f t="shared" si="321"/>
        <v>4</v>
      </c>
      <c r="HD49" s="106">
        <v>5</v>
      </c>
      <c r="HE49" s="107" t="str">
        <f>INDEX(Matchups!$F$4:$G$279,MATCH(HB49&amp;"_"&amp;HC49,Matchups!$E$4:$E$279,0),1)</f>
        <v>Player15</v>
      </c>
      <c r="HF49" s="107" t="str">
        <f>INDEX(Matchups!$F$4:$G$279,MATCH(HB49&amp;"_"&amp;HC49,Matchups!$E$4:$E$279,0),2)</f>
        <v>Player11</v>
      </c>
      <c r="HG49" s="114"/>
      <c r="HH49" s="160" t="str">
        <f>INDEX(Draft!$AZ$3:$AZ$170,MATCH(HE49&amp;HD49,Draft!$BA$3:$BA$170,0),1)</f>
        <v>Wrapped Bitcoin</v>
      </c>
      <c r="HI49" s="161" t="e">
        <f>INDEX(Upload_Download!$I$4:$I$1004,MATCH(HH49&amp;HI$3,Upload_Download!$O$4:$O$1004,0),1)</f>
        <v>#N/A</v>
      </c>
      <c r="HJ49" s="161" t="e">
        <f>INDEX(Upload_Download!$I$4:$I$1004,MATCH(HH49&amp;HJ$3,Upload_Download!$O$4:$O$1004,0),1)</f>
        <v>#N/A</v>
      </c>
      <c r="HK49" s="162" t="e">
        <f t="shared" si="358"/>
        <v>#N/A</v>
      </c>
      <c r="HL49" s="162" t="e">
        <f t="shared" si="390"/>
        <v>#N/A</v>
      </c>
      <c r="HM49" s="161" t="e">
        <f>INDEX(Upload_Download!$I$4:$I$1004,MATCH(HO49&amp;HM$3,Upload_Download!$O$4:$O$1004,0),1)</f>
        <v>#N/A</v>
      </c>
      <c r="HN49" s="161" t="e">
        <f>INDEX(Upload_Download!$I$4:$I$1004,MATCH(HO49&amp;HN$3,Upload_Download!$O$4:$O$1004,0),1)</f>
        <v>#N/A</v>
      </c>
      <c r="HO49" s="163" t="str">
        <f>INDEX(Draft!$AZ$3:$AZ$170,MATCH(HF49&amp;HD49,Draft!$BA$3:$BA$170,0),1)</f>
        <v>Garlicoin</v>
      </c>
      <c r="HP49" s="114"/>
      <c r="HQ49" s="106">
        <f t="shared" si="359"/>
        <v>15</v>
      </c>
      <c r="HR49" s="106">
        <f t="shared" si="322"/>
        <v>4</v>
      </c>
      <c r="HS49" s="106">
        <v>5</v>
      </c>
      <c r="HT49" s="107" t="str">
        <f>INDEX(Matchups!$F$4:$G$279,MATCH(HQ49&amp;"_"&amp;HR49,Matchups!$E$4:$E$279,0),1)</f>
        <v>Player12</v>
      </c>
      <c r="HU49" s="107" t="str">
        <f>INDEX(Matchups!$F$4:$G$279,MATCH(HQ49&amp;"_"&amp;HR49,Matchups!$E$4:$E$279,0),2)</f>
        <v>Player10</v>
      </c>
      <c r="HV49" s="114"/>
      <c r="HW49" s="160" t="str">
        <f>INDEX(Draft!$AZ$3:$AZ$170,MATCH(HT49&amp;HS49,Draft!$BA$3:$BA$170,0),1)</f>
        <v>Quant Network</v>
      </c>
      <c r="HX49" s="161" t="e">
        <f>INDEX(Upload_Download!$I$4:$I$1004,MATCH(HW49&amp;HX$3,Upload_Download!$O$4:$O$1004,0),1)</f>
        <v>#N/A</v>
      </c>
      <c r="HY49" s="161" t="e">
        <f>INDEX(Upload_Download!$I$4:$I$1004,MATCH(HW49&amp;HY$3,Upload_Download!$O$4:$O$1004,0),1)</f>
        <v>#N/A</v>
      </c>
      <c r="HZ49" s="162" t="e">
        <f t="shared" si="360"/>
        <v>#N/A</v>
      </c>
      <c r="IA49" s="162" t="e">
        <f t="shared" si="391"/>
        <v>#N/A</v>
      </c>
      <c r="IB49" s="161" t="e">
        <f>INDEX(Upload_Download!$I$4:$I$1004,MATCH(ID49&amp;IB$3,Upload_Download!$O$4:$O$1004,0),1)</f>
        <v>#N/A</v>
      </c>
      <c r="IC49" s="161" t="e">
        <f>INDEX(Upload_Download!$I$4:$I$1004,MATCH(ID49&amp;IC$3,Upload_Download!$O$4:$O$1004,0),1)</f>
        <v>#N/A</v>
      </c>
      <c r="ID49" s="163" t="str">
        <f>INDEX(Draft!$AZ$3:$AZ$170,MATCH(HU49&amp;HS49,Draft!$BA$3:$BA$170,0),1)</f>
        <v>KKR &amp; Co.</v>
      </c>
      <c r="IF49" s="106">
        <f t="shared" si="361"/>
        <v>16</v>
      </c>
      <c r="IG49" s="106">
        <f t="shared" si="323"/>
        <v>4</v>
      </c>
      <c r="IH49" s="106">
        <v>5</v>
      </c>
      <c r="II49" s="107" t="str">
        <f>INDEX(Matchups!$F$4:$G$279,MATCH(IF49&amp;"_"&amp;IG49,Matchups!$E$4:$E$279,0),1)</f>
        <v>Player17</v>
      </c>
      <c r="IJ49" s="107" t="str">
        <f>INDEX(Matchups!$F$4:$G$279,MATCH(IF49&amp;"_"&amp;IG49,Matchups!$E$4:$E$279,0),2)</f>
        <v>Player21</v>
      </c>
      <c r="IL49" s="160" t="str">
        <f>INDEX(Draft!$AZ$3:$AZ$170,MATCH(II49&amp;IH49,Draft!$BA$3:$BA$170,0),1)</f>
        <v>Gamestop</v>
      </c>
      <c r="IM49" s="161" t="e">
        <f>INDEX(Upload_Download!$I$4:$I$1004,MATCH(IL49&amp;IM$3,Upload_Download!$O$4:$O$1004,0),1)</f>
        <v>#N/A</v>
      </c>
      <c r="IN49" s="161" t="e">
        <f>INDEX(Upload_Download!$I$4:$I$1004,MATCH(IL49&amp;IN$3,Upload_Download!$O$4:$O$1004,0),1)</f>
        <v>#N/A</v>
      </c>
      <c r="IO49" s="162" t="e">
        <f t="shared" si="362"/>
        <v>#N/A</v>
      </c>
      <c r="IP49" s="162" t="e">
        <f t="shared" si="392"/>
        <v>#N/A</v>
      </c>
      <c r="IQ49" s="161" t="e">
        <f>INDEX(Upload_Download!$I$4:$I$1004,MATCH(IS49&amp;IQ$3,Upload_Download!$O$4:$O$1004,0),1)</f>
        <v>#N/A</v>
      </c>
      <c r="IR49" s="161" t="e">
        <f>INDEX(Upload_Download!$I$4:$I$1004,MATCH(IS49&amp;IR$3,Upload_Download!$O$4:$O$1004,0),1)</f>
        <v>#N/A</v>
      </c>
      <c r="IS49" s="163" t="str">
        <f>INDEX(Draft!$AZ$3:$AZ$170,MATCH(IJ49&amp;IH49,Draft!$BA$3:$BA$170,0),1)</f>
        <v>Gold</v>
      </c>
      <c r="IT49" s="114"/>
      <c r="IU49" s="106">
        <f t="shared" si="363"/>
        <v>17</v>
      </c>
      <c r="IV49" s="106">
        <f t="shared" si="324"/>
        <v>4</v>
      </c>
      <c r="IW49" s="106">
        <v>5</v>
      </c>
      <c r="IX49" s="107" t="str">
        <f>INDEX(Matchups!$F$4:$G$279,MATCH(IU49&amp;"_"&amp;IV49,Matchups!$E$4:$E$279,0),1)</f>
        <v>Player19</v>
      </c>
      <c r="IY49" s="107" t="str">
        <f>INDEX(Matchups!$F$4:$G$279,MATCH(IU49&amp;"_"&amp;IV49,Matchups!$E$4:$E$279,0),2)</f>
        <v>Player6</v>
      </c>
      <c r="IZ49" s="114"/>
      <c r="JA49" s="160" t="str">
        <f>INDEX(Draft!$AZ$3:$AZ$170,MATCH(IX49&amp;IW49,Draft!$BA$3:$BA$170,0),1)</f>
        <v>Roblox Corporation</v>
      </c>
      <c r="JB49" s="161" t="e">
        <f>INDEX(Upload_Download!$I$4:$I$1004,MATCH(JA49&amp;JB$3,Upload_Download!$O$4:$O$1004,0),1)</f>
        <v>#N/A</v>
      </c>
      <c r="JC49" s="161" t="e">
        <f>INDEX(Upload_Download!$I$4:$I$1004,MATCH(JA49&amp;JC$3,Upload_Download!$O$4:$O$1004,0),1)</f>
        <v>#N/A</v>
      </c>
      <c r="JD49" s="162" t="e">
        <f t="shared" si="364"/>
        <v>#N/A</v>
      </c>
      <c r="JE49" s="162" t="e">
        <f t="shared" si="393"/>
        <v>#N/A</v>
      </c>
      <c r="JF49" s="161" t="e">
        <f>INDEX(Upload_Download!$I$4:$I$1004,MATCH(JH49&amp;JF$3,Upload_Download!$O$4:$O$1004,0),1)</f>
        <v>#N/A</v>
      </c>
      <c r="JG49" s="161" t="e">
        <f>INDEX(Upload_Download!$I$4:$I$1004,MATCH(JH49&amp;JG$3,Upload_Download!$O$4:$O$1004,0),1)</f>
        <v>#N/A</v>
      </c>
      <c r="JH49" s="163" t="str">
        <f>INDEX(Draft!$AZ$3:$AZ$170,MATCH(IY49&amp;IW49,Draft!$BA$3:$BA$170,0),1)</f>
        <v>Royal Bank Of Canada</v>
      </c>
      <c r="JI49" s="114"/>
      <c r="JJ49" s="106">
        <f t="shared" si="365"/>
        <v>18</v>
      </c>
      <c r="JK49" s="106">
        <f t="shared" si="325"/>
        <v>4</v>
      </c>
      <c r="JL49" s="106">
        <v>5</v>
      </c>
      <c r="JM49" s="107" t="str">
        <f>INDEX(Matchups!$F$4:$G$279,MATCH(JJ49&amp;"_"&amp;JK49,Matchups!$E$4:$E$279,0),1)</f>
        <v>Player5</v>
      </c>
      <c r="JN49" s="107" t="str">
        <f>INDEX(Matchups!$F$4:$G$279,MATCH(JJ49&amp;"_"&amp;JK49,Matchups!$E$4:$E$279,0),2)</f>
        <v>Player3</v>
      </c>
      <c r="JO49" s="114"/>
      <c r="JP49" s="160" t="str">
        <f>INDEX(Draft!$AZ$3:$AZ$170,MATCH(JM49&amp;JL49,Draft!$BA$3:$BA$170,0),1)</f>
        <v>Royal Bank Of Canada</v>
      </c>
      <c r="JQ49" s="161" t="e">
        <f>INDEX(Upload_Download!$I$4:$I$1004,MATCH(JP49&amp;JQ$3,Upload_Download!$O$4:$O$1004,0),1)</f>
        <v>#N/A</v>
      </c>
      <c r="JR49" s="161" t="e">
        <f>INDEX(Upload_Download!$I$4:$I$1004,MATCH(JP49&amp;JR$3,Upload_Download!$O$4:$O$1004,0),1)</f>
        <v>#N/A</v>
      </c>
      <c r="JS49" s="162" t="e">
        <f t="shared" si="366"/>
        <v>#N/A</v>
      </c>
      <c r="JT49" s="162" t="e">
        <f t="shared" si="394"/>
        <v>#N/A</v>
      </c>
      <c r="JU49" s="161" t="e">
        <f>INDEX(Upload_Download!$I$4:$I$1004,MATCH(JW49&amp;JU$3,Upload_Download!$O$4:$O$1004,0),1)</f>
        <v>#N/A</v>
      </c>
      <c r="JV49" s="161" t="e">
        <f>INDEX(Upload_Download!$I$4:$I$1004,MATCH(JW49&amp;JV$3,Upload_Download!$O$4:$O$1004,0),1)</f>
        <v>#N/A</v>
      </c>
      <c r="JW49" s="163" t="str">
        <f>INDEX(Draft!$AZ$3:$AZ$170,MATCH(JN49&amp;JL49,Draft!$BA$3:$BA$170,0),1)</f>
        <v>Bank of NY Mellon</v>
      </c>
      <c r="JX49" s="114"/>
      <c r="JY49" s="106">
        <f t="shared" si="367"/>
        <v>19</v>
      </c>
      <c r="JZ49" s="106">
        <f t="shared" si="326"/>
        <v>4</v>
      </c>
      <c r="KA49" s="106">
        <v>5</v>
      </c>
      <c r="KB49" s="107" t="str">
        <f>INDEX(Matchups!$F$4:$G$279,MATCH(JY49&amp;"_"&amp;JZ49,Matchups!$E$4:$E$279,0),1)</f>
        <v>Player8</v>
      </c>
      <c r="KC49" s="107" t="str">
        <f>INDEX(Matchups!$F$4:$G$279,MATCH(JY49&amp;"_"&amp;JZ49,Matchups!$E$4:$E$279,0),2)</f>
        <v>Player16</v>
      </c>
      <c r="KD49" s="114"/>
      <c r="KE49" s="160" t="str">
        <f>INDEX(Draft!$AZ$3:$AZ$170,MATCH(KB49&amp;KA49,Draft!$BA$3:$BA$170,0),1)</f>
        <v>Hedera Hashgraph</v>
      </c>
      <c r="KF49" s="161" t="e">
        <f>INDEX(Upload_Download!$I$4:$I$1004,MATCH(KE49&amp;KF$3,Upload_Download!$O$4:$O$1004,0),1)</f>
        <v>#N/A</v>
      </c>
      <c r="KG49" s="161" t="e">
        <f>INDEX(Upload_Download!$I$4:$I$1004,MATCH(KE49&amp;KG$3,Upload_Download!$O$4:$O$1004,0),1)</f>
        <v>#N/A</v>
      </c>
      <c r="KH49" s="162" t="e">
        <f t="shared" si="368"/>
        <v>#N/A</v>
      </c>
      <c r="KI49" s="162" t="e">
        <f t="shared" si="395"/>
        <v>#N/A</v>
      </c>
      <c r="KJ49" s="161" t="e">
        <f>INDEX(Upload_Download!$I$4:$I$1004,MATCH(KL49&amp;KJ$3,Upload_Download!$O$4:$O$1004,0),1)</f>
        <v>#N/A</v>
      </c>
      <c r="KK49" s="161" t="e">
        <f>INDEX(Upload_Download!$I$4:$I$1004,MATCH(KL49&amp;KK$3,Upload_Download!$O$4:$O$1004,0),1)</f>
        <v>#N/A</v>
      </c>
      <c r="KL49" s="163" t="str">
        <f>INDEX(Draft!$AZ$3:$AZ$170,MATCH(KC49&amp;KA49,Draft!$BA$3:$BA$170,0),1)</f>
        <v>United Parcel Service</v>
      </c>
      <c r="KM49" s="114"/>
      <c r="KN49" s="106">
        <f t="shared" si="369"/>
        <v>20</v>
      </c>
      <c r="KO49" s="106">
        <f t="shared" si="327"/>
        <v>4</v>
      </c>
      <c r="KP49" s="106">
        <v>5</v>
      </c>
      <c r="KQ49" s="107" t="str">
        <f>INDEX(Matchups!$F$4:$G$279,MATCH(KN49&amp;"_"&amp;KO49,Matchups!$E$4:$E$279,0),1)</f>
        <v>Player3</v>
      </c>
      <c r="KR49" s="107" t="str">
        <f>INDEX(Matchups!$F$4:$G$279,MATCH(KN49&amp;"_"&amp;KO49,Matchups!$E$4:$E$279,0),2)</f>
        <v>Player22</v>
      </c>
      <c r="KS49" s="114"/>
      <c r="KT49" s="160" t="str">
        <f>INDEX(Draft!$AZ$3:$AZ$170,MATCH(KQ49&amp;KP49,Draft!$BA$3:$BA$170,0),1)</f>
        <v>Bank of NY Mellon</v>
      </c>
      <c r="KU49" s="161" t="e">
        <f>INDEX(Upload_Download!$I$4:$I$1004,MATCH(KT49&amp;KU$3,Upload_Download!$O$4:$O$1004,0),1)</f>
        <v>#N/A</v>
      </c>
      <c r="KV49" s="161" t="e">
        <f>INDEX(Upload_Download!$I$4:$I$1004,MATCH(KT49&amp;KV$3,Upload_Download!$O$4:$O$1004,0),1)</f>
        <v>#N/A</v>
      </c>
      <c r="KW49" s="162" t="e">
        <f t="shared" si="370"/>
        <v>#N/A</v>
      </c>
      <c r="KX49" s="162" t="e">
        <f t="shared" si="396"/>
        <v>#N/A</v>
      </c>
      <c r="KY49" s="161" t="e">
        <f>INDEX(Upload_Download!$I$4:$I$1004,MATCH(LA49&amp;KY$3,Upload_Download!$O$4:$O$1004,0),1)</f>
        <v>#N/A</v>
      </c>
      <c r="KZ49" s="161" t="e">
        <f>INDEX(Upload_Download!$I$4:$I$1004,MATCH(LA49&amp;KZ$3,Upload_Download!$O$4:$O$1004,0),1)</f>
        <v>#N/A</v>
      </c>
      <c r="LA49" s="163" t="str">
        <f>INDEX(Draft!$AZ$3:$AZ$170,MATCH(KR49&amp;KP49,Draft!$BA$3:$BA$170,0),1)</f>
        <v>Analog Devices</v>
      </c>
      <c r="LB49" s="114"/>
      <c r="LC49" s="106">
        <f t="shared" si="371"/>
        <v>21</v>
      </c>
      <c r="LD49" s="106">
        <f t="shared" si="328"/>
        <v>4</v>
      </c>
      <c r="LE49" s="106">
        <v>5</v>
      </c>
      <c r="LF49" s="107" t="str">
        <f>INDEX(Matchups!$F$4:$G$279,MATCH(LC49&amp;"_"&amp;LD49,Matchups!$E$4:$E$279,0),1)</f>
        <v>Player3</v>
      </c>
      <c r="LG49" s="107" t="str">
        <f>INDEX(Matchups!$F$4:$G$279,MATCH(LC49&amp;"_"&amp;LD49,Matchups!$E$4:$E$279,0),2)</f>
        <v>Player10</v>
      </c>
      <c r="LH49" s="114"/>
      <c r="LI49" s="160" t="str">
        <f>INDEX(Draft!$AZ$3:$AZ$170,MATCH(LF49&amp;LE49,Draft!$BA$3:$BA$170,0),1)</f>
        <v>Bank of NY Mellon</v>
      </c>
      <c r="LJ49" s="161" t="e">
        <f>INDEX(Upload_Download!$I$4:$I$1004,MATCH(LI49&amp;LJ$3,Upload_Download!$O$4:$O$1004,0),1)</f>
        <v>#N/A</v>
      </c>
      <c r="LK49" s="161" t="e">
        <f>INDEX(Upload_Download!$I$4:$I$1004,MATCH(LI49&amp;LK$3,Upload_Download!$O$4:$O$1004,0),1)</f>
        <v>#N/A</v>
      </c>
      <c r="LL49" s="162" t="e">
        <f t="shared" si="372"/>
        <v>#N/A</v>
      </c>
      <c r="LM49" s="162" t="e">
        <f t="shared" si="397"/>
        <v>#N/A</v>
      </c>
      <c r="LN49" s="161" t="e">
        <f>INDEX(Upload_Download!$I$4:$I$1004,MATCH(LP49&amp;LN$3,Upload_Download!$O$4:$O$1004,0),1)</f>
        <v>#N/A</v>
      </c>
      <c r="LO49" s="161" t="e">
        <f>INDEX(Upload_Download!$I$4:$I$1004,MATCH(LP49&amp;LO$3,Upload_Download!$O$4:$O$1004,0),1)</f>
        <v>#N/A</v>
      </c>
      <c r="LP49" s="163" t="str">
        <f>INDEX(Draft!$AZ$3:$AZ$170,MATCH(LG49&amp;LE49,Draft!$BA$3:$BA$170,0),1)</f>
        <v>KKR &amp; Co.</v>
      </c>
      <c r="LQ49" s="114"/>
      <c r="LR49" s="106">
        <f t="shared" si="373"/>
        <v>22</v>
      </c>
      <c r="LS49" s="106">
        <f t="shared" si="329"/>
        <v>4</v>
      </c>
      <c r="LT49" s="106">
        <v>5</v>
      </c>
      <c r="LU49" s="107" t="str">
        <f>INDEX(Matchups!$F$4:$G$279,MATCH(LR49&amp;"_"&amp;LS49,Matchups!$E$4:$E$279,0),1)</f>
        <v>Player13</v>
      </c>
      <c r="LV49" s="107" t="str">
        <f>INDEX(Matchups!$F$4:$G$279,MATCH(LR49&amp;"_"&amp;LS49,Matchups!$E$4:$E$279,0),2)</f>
        <v>Player5</v>
      </c>
      <c r="LW49" s="114"/>
      <c r="LX49" s="160" t="str">
        <f>INDEX(Draft!$AZ$3:$AZ$170,MATCH(LU49&amp;LT49,Draft!$BA$3:$BA$170,0),1)</f>
        <v>Fantom</v>
      </c>
      <c r="LY49" s="161" t="e">
        <f>INDEX(Upload_Download!$I$4:$I$1004,MATCH(LX49&amp;LY$3,Upload_Download!$O$4:$O$1004,0),1)</f>
        <v>#N/A</v>
      </c>
      <c r="LZ49" s="161" t="e">
        <f>INDEX(Upload_Download!$I$4:$I$1004,MATCH(LX49&amp;LZ$3,Upload_Download!$O$4:$O$1004,0),1)</f>
        <v>#N/A</v>
      </c>
      <c r="MA49" s="162" t="e">
        <f t="shared" si="374"/>
        <v>#N/A</v>
      </c>
      <c r="MB49" s="162" t="e">
        <f t="shared" si="398"/>
        <v>#N/A</v>
      </c>
      <c r="MC49" s="161" t="e">
        <f>INDEX(Upload_Download!$I$4:$I$1004,MATCH(ME49&amp;MC$3,Upload_Download!$O$4:$O$1004,0),1)</f>
        <v>#N/A</v>
      </c>
      <c r="MD49" s="161" t="e">
        <f>INDEX(Upload_Download!$I$4:$I$1004,MATCH(ME49&amp;MD$3,Upload_Download!$O$4:$O$1004,0),1)</f>
        <v>#N/A</v>
      </c>
      <c r="ME49" s="163" t="str">
        <f>INDEX(Draft!$AZ$3:$AZ$170,MATCH(LV49&amp;LT49,Draft!$BA$3:$BA$170,0),1)</f>
        <v>Royal Bank Of Canada</v>
      </c>
      <c r="MF49" s="114"/>
      <c r="MG49" s="106">
        <f t="shared" si="375"/>
        <v>23</v>
      </c>
      <c r="MH49" s="106">
        <f t="shared" si="330"/>
        <v>4</v>
      </c>
      <c r="MI49" s="106">
        <v>5</v>
      </c>
      <c r="MJ49" s="107" t="str">
        <f>INDEX(Matchups!$F$4:$G$279,MATCH(MG49&amp;"_"&amp;MH49,Matchups!$E$4:$E$279,0),1)</f>
        <v>Player9</v>
      </c>
      <c r="MK49" s="107" t="str">
        <f>INDEX(Matchups!$F$4:$G$279,MATCH(MG49&amp;"_"&amp;MH49,Matchups!$E$4:$E$279,0),2)</f>
        <v>Player20</v>
      </c>
      <c r="ML49" s="114"/>
      <c r="MM49" s="160" t="str">
        <f>INDEX(Draft!$AZ$3:$AZ$170,MATCH(MJ49&amp;MI49,Draft!$BA$3:$BA$170,0),1)</f>
        <v>Proctor &amp; Gamble</v>
      </c>
      <c r="MN49" s="161" t="e">
        <f>INDEX(Upload_Download!$I$4:$I$1004,MATCH(MM49&amp;MN$3,Upload_Download!$O$4:$O$1004,0),1)</f>
        <v>#N/A</v>
      </c>
      <c r="MO49" s="161" t="e">
        <f>INDEX(Upload_Download!$I$4:$I$1004,MATCH(MM49&amp;MO$3,Upload_Download!$O$4:$O$1004,0),1)</f>
        <v>#N/A</v>
      </c>
      <c r="MP49" s="162" t="e">
        <f t="shared" si="376"/>
        <v>#N/A</v>
      </c>
      <c r="MQ49" s="162" t="e">
        <f t="shared" si="399"/>
        <v>#N/A</v>
      </c>
      <c r="MR49" s="161" t="e">
        <f>INDEX(Upload_Download!$I$4:$I$1004,MATCH(MT49&amp;MR$3,Upload_Download!$O$4:$O$1004,0),1)</f>
        <v>#N/A</v>
      </c>
      <c r="MS49" s="161" t="e">
        <f>INDEX(Upload_Download!$I$4:$I$1004,MATCH(MT49&amp;MS$3,Upload_Download!$O$4:$O$1004,0),1)</f>
        <v>#N/A</v>
      </c>
      <c r="MT49" s="163" t="str">
        <f>INDEX(Draft!$AZ$3:$AZ$170,MATCH(MK49&amp;MI49,Draft!$BA$3:$BA$170,0),1)</f>
        <v>Curve DAO Token</v>
      </c>
    </row>
    <row r="50" spans="2:358" s="105" customFormat="1" ht="17">
      <c r="B50" s="184">
        <f t="shared" si="74"/>
        <v>44585</v>
      </c>
      <c r="C50" s="183">
        <f t="shared" si="75"/>
        <v>4</v>
      </c>
      <c r="D50" s="183">
        <f t="shared" si="76"/>
        <v>11</v>
      </c>
      <c r="E50" s="183" t="str">
        <f t="shared" si="0"/>
        <v>4_11</v>
      </c>
      <c r="F50" s="174" t="str">
        <f t="shared" si="1"/>
        <v>Player13</v>
      </c>
      <c r="G50" s="174" t="str">
        <f t="shared" si="2"/>
        <v>Player6</v>
      </c>
      <c r="H50" s="173"/>
      <c r="I50" s="174" t="str">
        <f>J50&amp;"_"&amp;COUNTIF(J$4:J50,J50)</f>
        <v>4_8</v>
      </c>
      <c r="J50" s="185">
        <v>4</v>
      </c>
      <c r="K50" s="185" t="s">
        <v>2665</v>
      </c>
      <c r="L50" s="186" t="s">
        <v>1027</v>
      </c>
      <c r="M50" s="185" t="s">
        <v>2674</v>
      </c>
      <c r="N50" s="114"/>
      <c r="O50" s="106">
        <f t="shared" si="331"/>
        <v>1</v>
      </c>
      <c r="P50" s="106">
        <f t="shared" si="308"/>
        <v>4</v>
      </c>
      <c r="Q50" s="106">
        <v>6</v>
      </c>
      <c r="R50" s="107" t="str">
        <f>INDEX(Matchups!$F$4:$G$279,MATCH(O50&amp;"_"&amp;P50,Matchups!$E$4:$E$279,0),1)</f>
        <v>Player18</v>
      </c>
      <c r="S50" s="107" t="str">
        <f>INDEX(Matchups!$F$4:$G$279,MATCH(O50&amp;"_"&amp;P50,Matchups!$E$4:$E$279,0),2)</f>
        <v>Player9</v>
      </c>
      <c r="U50" s="164" t="str">
        <f>INDEX(Draft!$AZ$3:$AZ$170,MATCH(R50&amp;Q50,Draft!$BA$3:$BA$170,0),1)</f>
        <v>FTX Token</v>
      </c>
      <c r="V50" s="207">
        <f>INDEX(Upload_Download!$I$4:$I$1004,MATCH(U50&amp;V$3,Upload_Download!$O$4:$O$1004,0),1)</f>
        <v>46.621990203857422</v>
      </c>
      <c r="W50" s="207">
        <f>INDEX(Upload_Download!$I$4:$I$1004,MATCH(U50&amp;W$3,Upload_Download!$O$4:$O$1004,0),1)</f>
        <v>44.526435852050781</v>
      </c>
      <c r="X50" s="208">
        <f t="shared" si="332"/>
        <v>-4.4947766979567039</v>
      </c>
      <c r="Y50" s="208">
        <f t="shared" si="377"/>
        <v>-12.769721170805004</v>
      </c>
      <c r="Z50" s="207">
        <f>INDEX(Upload_Download!$I$4:$I$1004,MATCH(AB50&amp;Z$3,Upload_Download!$O$4:$O$1004,0),1)</f>
        <v>15.735865592956539</v>
      </c>
      <c r="AA50" s="207">
        <f>INDEX(Upload_Download!$I$4:$I$1004,MATCH(AB50&amp;AA$3,Upload_Download!$O$4:$O$1004,0),1)</f>
        <v>18.03945350646973</v>
      </c>
      <c r="AB50" s="165" t="str">
        <f>INDEX(Draft!$AZ$3:$AZ$170,MATCH(S50&amp;Q50,Draft!$BA$3:$BA$170,0),1)</f>
        <v>Chainlink</v>
      </c>
      <c r="AD50" s="106">
        <f t="shared" si="333"/>
        <v>2</v>
      </c>
      <c r="AE50" s="106">
        <f t="shared" si="309"/>
        <v>4</v>
      </c>
      <c r="AF50" s="106">
        <v>6</v>
      </c>
      <c r="AG50" s="107" t="str">
        <f>INDEX(Matchups!$F$4:$G$279,MATCH(AD50&amp;"_"&amp;AE50,Matchups!$E$4:$E$279,0),1)</f>
        <v>Player22</v>
      </c>
      <c r="AH50" s="107" t="str">
        <f>INDEX(Matchups!$F$4:$G$279,MATCH(AD50&amp;"_"&amp;AE50,Matchups!$E$4:$E$279,0),2)</f>
        <v>Player8</v>
      </c>
      <c r="AJ50" s="164" t="str">
        <f>INDEX(Draft!$AZ$3:$AZ$170,MATCH(AG50&amp;AF50,Draft!$BA$3:$BA$170,0),1)</f>
        <v>Apple</v>
      </c>
      <c r="AK50" s="207">
        <f>INDEX(Upload_Download!$I$4:$I$1004,MATCH(AJ50&amp;AK$3,Upload_Download!$O$4:$O$1004,0),1)</f>
        <v>168.63999938964841</v>
      </c>
      <c r="AL50" s="207">
        <f>INDEX(Upload_Download!$I$4:$I$1004,MATCH(AJ50&amp;AL$3,Upload_Download!$O$4:$O$1004,0),1)</f>
        <v>167.30000305175781</v>
      </c>
      <c r="AM50" s="208">
        <f t="shared" si="334"/>
        <v>-0.79458986168191581</v>
      </c>
      <c r="AN50" s="208">
        <f t="shared" si="378"/>
        <v>-5.7203389830508433</v>
      </c>
      <c r="AO50" s="207">
        <f>INDEX(Upload_Download!$I$4:$I$1004,MATCH(AQ50&amp;AO$3,Upload_Download!$O$4:$O$1004,0),1)</f>
        <v>0.84550000000000003</v>
      </c>
      <c r="AP50" s="207">
        <f>INDEX(Upload_Download!$I$4:$I$1004,MATCH(AQ50&amp;AP$3,Upload_Download!$O$4:$O$1004,0),1)</f>
        <v>0.89680000000000004</v>
      </c>
      <c r="AQ50" s="165" t="str">
        <f>INDEX(Draft!$AZ$3:$AZ$170,MATCH(AH50&amp;AF50,Draft!$BA$3:$BA$170,0),1)</f>
        <v>Algorand</v>
      </c>
      <c r="AS50" s="106">
        <f t="shared" si="335"/>
        <v>3</v>
      </c>
      <c r="AT50" s="106">
        <f t="shared" si="310"/>
        <v>4</v>
      </c>
      <c r="AU50" s="106">
        <v>6</v>
      </c>
      <c r="AV50" s="107" t="str">
        <f>INDEX(Matchups!$F$4:$G$279,MATCH(AS50&amp;"_"&amp;AT50,Matchups!$E$4:$E$279,0),1)</f>
        <v>Player14</v>
      </c>
      <c r="AW50" s="107" t="str">
        <f>INDEX(Matchups!$F$4:$G$279,MATCH(AS50&amp;"_"&amp;AT50,Matchups!$E$4:$E$279,0),2)</f>
        <v>Player24</v>
      </c>
      <c r="AY50" s="164" t="str">
        <f>INDEX(Draft!$AZ$3:$AZ$170,MATCH(AV50&amp;AU50,Draft!$BA$3:$BA$170,0),1)</f>
        <v>Decentraland</v>
      </c>
      <c r="AZ50" s="207">
        <f>INDEX(Upload_Download!$I$4:$I$1004,MATCH(AY50&amp;AZ$3,Upload_Download!$O$4:$O$1004,0),1)</f>
        <v>2.6912910938262939</v>
      </c>
      <c r="BA50" s="207">
        <f>INDEX(Upload_Download!$I$4:$I$1004,MATCH(AY50&amp;BA$3,Upload_Download!$O$4:$O$1004,0),1)</f>
        <v>2.555740118026733</v>
      </c>
      <c r="BB50" s="208">
        <f t="shared" si="336"/>
        <v>-5.0366523379990031</v>
      </c>
      <c r="BC50" s="208">
        <f t="shared" si="379"/>
        <v>-14.317391515542877</v>
      </c>
      <c r="BD50" s="207">
        <f>INDEX(Upload_Download!$I$4:$I$1004,MATCH(BF50&amp;BD$3,Upload_Download!$O$4:$O$1004,0),1)</f>
        <v>54.099998474121087</v>
      </c>
      <c r="BE50" s="207">
        <f>INDEX(Upload_Download!$I$4:$I$1004,MATCH(BF50&amp;BE$3,Upload_Download!$O$4:$O$1004,0),1)</f>
        <v>63.139999389648438</v>
      </c>
      <c r="BF50" s="165" t="str">
        <f>INDEX(Draft!$AZ$3:$AZ$170,MATCH(AW50&amp;AU50,Draft!$BA$3:$BA$170,0),1)</f>
        <v>Asana Inc</v>
      </c>
      <c r="BH50" s="106">
        <f t="shared" si="337"/>
        <v>4</v>
      </c>
      <c r="BI50" s="106">
        <f t="shared" si="311"/>
        <v>4</v>
      </c>
      <c r="BJ50" s="106">
        <v>6</v>
      </c>
      <c r="BK50" s="107" t="str">
        <f>INDEX(Matchups!$F$4:$G$279,MATCH(BH50&amp;"_"&amp;BI50,Matchups!$E$4:$E$279,0),1)</f>
        <v>Player16</v>
      </c>
      <c r="BL50" s="107" t="str">
        <f>INDEX(Matchups!$F$4:$G$279,MATCH(BH50&amp;"_"&amp;BI50,Matchups!$E$4:$E$279,0),2)</f>
        <v>Player15</v>
      </c>
      <c r="BN50" s="164" t="str">
        <f>INDEX(Draft!$AZ$3:$AZ$170,MATCH(BK50&amp;BJ50,Draft!$BA$3:$BA$170,0),1)</f>
        <v>Dollar Tree</v>
      </c>
      <c r="BO50" s="207">
        <f>INDEX(Upload_Download!$I$4:$I$1004,MATCH(BN50&amp;BO$3,Upload_Download!$O$4:$O$1004,0),1)</f>
        <v>140.69000244140619</v>
      </c>
      <c r="BP50" s="207" t="e">
        <f>INDEX(Upload_Download!$I$4:$I$1004,MATCH(BN50&amp;BP$3,Upload_Download!$O$4:$O$1004,0),1)</f>
        <v>#N/A</v>
      </c>
      <c r="BQ50" s="208" t="e">
        <f t="shared" si="338"/>
        <v>#N/A</v>
      </c>
      <c r="BR50" s="208" t="e">
        <f t="shared" si="380"/>
        <v>#N/A</v>
      </c>
      <c r="BS50" s="207" t="e">
        <f>INDEX(Upload_Download!$I$4:$I$1004,MATCH(BU50&amp;BS$3,Upload_Download!$O$4:$O$1004,0),1)</f>
        <v>#N/A</v>
      </c>
      <c r="BT50" s="207">
        <f>INDEX(Upload_Download!$I$4:$I$1004,MATCH(BU50&amp;BT$3,Upload_Download!$O$4:$O$1004,0),1)</f>
        <v>479345</v>
      </c>
      <c r="BU50" s="165" t="str">
        <f>INDEX(Draft!$AZ$3:$AZ$170,MATCH(BL50&amp;BJ50,Draft!$BA$3:$BA$170,0),1)</f>
        <v>Berkshire Hathaway</v>
      </c>
      <c r="BV50" s="114"/>
      <c r="BW50" s="106">
        <f t="shared" si="339"/>
        <v>5</v>
      </c>
      <c r="BX50" s="106">
        <f t="shared" si="312"/>
        <v>4</v>
      </c>
      <c r="BY50" s="106">
        <v>6</v>
      </c>
      <c r="BZ50" s="107" t="str">
        <f>INDEX(Matchups!$F$4:$G$279,MATCH(BW50&amp;"_"&amp;BX50,Matchups!$E$4:$E$279,0),1)</f>
        <v>Player20</v>
      </c>
      <c r="CA50" s="107" t="str">
        <f>INDEX(Matchups!$F$4:$G$279,MATCH(BW50&amp;"_"&amp;BX50,Matchups!$E$4:$E$279,0),2)</f>
        <v>Player23</v>
      </c>
      <c r="CB50" s="114"/>
      <c r="CC50" s="164" t="str">
        <f>INDEX(Draft!$AZ$3:$AZ$170,MATCH(BZ50&amp;BY50,Draft!$BA$3:$BA$170,0),1)</f>
        <v>Immutable X</v>
      </c>
      <c r="CD50" s="207" t="e">
        <f>INDEX(Upload_Download!$I$4:$I$1004,MATCH(CC50&amp;CD$3,Upload_Download!$O$4:$O$1004,0),1)</f>
        <v>#N/A</v>
      </c>
      <c r="CE50" s="207" t="e">
        <f>INDEX(Upload_Download!$I$4:$I$1004,MATCH(CC50&amp;CE$3,Upload_Download!$O$4:$O$1004,0),1)</f>
        <v>#N/A</v>
      </c>
      <c r="CF50" s="208" t="e">
        <f t="shared" si="340"/>
        <v>#N/A</v>
      </c>
      <c r="CG50" s="208" t="e">
        <f t="shared" si="381"/>
        <v>#N/A</v>
      </c>
      <c r="CH50" s="207" t="e">
        <f>INDEX(Upload_Download!$I$4:$I$1004,MATCH(CJ50&amp;CH$3,Upload_Download!$O$4:$O$1004,0),1)</f>
        <v>#N/A</v>
      </c>
      <c r="CI50" s="207" t="e">
        <f>INDEX(Upload_Download!$I$4:$I$1004,MATCH(CJ50&amp;CI$3,Upload_Download!$O$4:$O$1004,0),1)</f>
        <v>#N/A</v>
      </c>
      <c r="CJ50" s="165" t="str">
        <f>INDEX(Draft!$AZ$3:$AZ$170,MATCH(CA50&amp;BY50,Draft!$BA$3:$BA$170,0),1)</f>
        <v>CVS</v>
      </c>
      <c r="CK50" s="114"/>
      <c r="CL50" s="106">
        <f t="shared" si="341"/>
        <v>6</v>
      </c>
      <c r="CM50" s="106">
        <f t="shared" si="313"/>
        <v>4</v>
      </c>
      <c r="CN50" s="106">
        <v>6</v>
      </c>
      <c r="CO50" s="107" t="str">
        <f>INDEX(Matchups!$F$4:$G$279,MATCH(CL50&amp;"_"&amp;CM50,Matchups!$E$4:$E$279,0),1)</f>
        <v>Player23</v>
      </c>
      <c r="CP50" s="107" t="str">
        <f>INDEX(Matchups!$F$4:$G$279,MATCH(CL50&amp;"_"&amp;CM50,Matchups!$E$4:$E$279,0),2)</f>
        <v>Player17</v>
      </c>
      <c r="CQ50" s="114"/>
      <c r="CR50" s="164" t="str">
        <f>INDEX(Draft!$AZ$3:$AZ$170,MATCH(CO50&amp;CN50,Draft!$BA$3:$BA$170,0),1)</f>
        <v>CVS</v>
      </c>
      <c r="CS50" s="207" t="e">
        <f>INDEX(Upload_Download!$I$4:$I$1004,MATCH(CR50&amp;CS$3,Upload_Download!$O$4:$O$1004,0),1)</f>
        <v>#N/A</v>
      </c>
      <c r="CT50" s="207" t="e">
        <f>INDEX(Upload_Download!$I$4:$I$1004,MATCH(CR50&amp;CT$3,Upload_Download!$O$4:$O$1004,0),1)</f>
        <v>#N/A</v>
      </c>
      <c r="CU50" s="208" t="e">
        <f t="shared" si="342"/>
        <v>#N/A</v>
      </c>
      <c r="CV50" s="208" t="e">
        <f t="shared" si="382"/>
        <v>#N/A</v>
      </c>
      <c r="CW50" s="207" t="e">
        <f>INDEX(Upload_Download!$I$4:$I$1004,MATCH(CY50&amp;CW$3,Upload_Download!$O$4:$O$1004,0),1)</f>
        <v>#N/A</v>
      </c>
      <c r="CX50" s="207" t="e">
        <f>INDEX(Upload_Download!$I$4:$I$1004,MATCH(CY50&amp;CX$3,Upload_Download!$O$4:$O$1004,0),1)</f>
        <v>#N/A</v>
      </c>
      <c r="CY50" s="165" t="str">
        <f>INDEX(Draft!$AZ$3:$AZ$170,MATCH(CP50&amp;CN50,Draft!$BA$3:$BA$170,0),1)</f>
        <v>Disney</v>
      </c>
      <c r="DA50" s="106">
        <f t="shared" si="343"/>
        <v>7</v>
      </c>
      <c r="DB50" s="106">
        <f t="shared" si="314"/>
        <v>4</v>
      </c>
      <c r="DC50" s="106">
        <v>6</v>
      </c>
      <c r="DD50" s="107" t="str">
        <f>INDEX(Matchups!$F$4:$G$279,MATCH(DA50&amp;"_"&amp;DB50,Matchups!$E$4:$E$279,0),1)</f>
        <v>Player1</v>
      </c>
      <c r="DE50" s="107" t="str">
        <f>INDEX(Matchups!$F$4:$G$279,MATCH(DA50&amp;"_"&amp;DB50,Matchups!$E$4:$E$279,0),2)</f>
        <v>Player2</v>
      </c>
      <c r="DG50" s="164" t="str">
        <f>INDEX(Draft!$AZ$3:$AZ$170,MATCH(DD50&amp;DC50,Draft!$BA$3:$BA$170,0),1)</f>
        <v>Qualcomm</v>
      </c>
      <c r="DH50" s="207" t="e">
        <f>INDEX(Upload_Download!$I$4:$I$1004,MATCH(DG50&amp;DH$3,Upload_Download!$O$4:$O$1004,0),1)</f>
        <v>#N/A</v>
      </c>
      <c r="DI50" s="207" t="e">
        <f>INDEX(Upload_Download!$I$4:$I$1004,MATCH(DG50&amp;DI$3,Upload_Download!$O$4:$O$1004,0),1)</f>
        <v>#N/A</v>
      </c>
      <c r="DJ50" s="208" t="e">
        <f t="shared" si="344"/>
        <v>#N/A</v>
      </c>
      <c r="DK50" s="208" t="e">
        <f t="shared" si="383"/>
        <v>#N/A</v>
      </c>
      <c r="DL50" s="207" t="e">
        <f>INDEX(Upload_Download!$I$4:$I$1004,MATCH(DN50&amp;DL$3,Upload_Download!$O$4:$O$1004,0),1)</f>
        <v>#N/A</v>
      </c>
      <c r="DM50" s="207" t="e">
        <f>INDEX(Upload_Download!$I$4:$I$1004,MATCH(DN50&amp;DM$3,Upload_Download!$O$4:$O$1004,0),1)</f>
        <v>#N/A</v>
      </c>
      <c r="DN50" s="165" t="str">
        <f>INDEX(Draft!$AZ$3:$AZ$170,MATCH(DE50&amp;DC50,Draft!$BA$3:$BA$170,0),1)</f>
        <v>Flow</v>
      </c>
      <c r="DO50" s="114"/>
      <c r="DP50" s="106">
        <f t="shared" si="345"/>
        <v>8</v>
      </c>
      <c r="DQ50" s="106">
        <f t="shared" si="315"/>
        <v>4</v>
      </c>
      <c r="DR50" s="106">
        <v>6</v>
      </c>
      <c r="DS50" s="107" t="str">
        <f>INDEX(Matchups!$F$4:$G$279,MATCH(DP50&amp;"_"&amp;DQ50,Matchups!$E$4:$E$279,0),1)</f>
        <v>Player24</v>
      </c>
      <c r="DT50" s="107" t="str">
        <f>INDEX(Matchups!$F$4:$G$279,MATCH(DP50&amp;"_"&amp;DQ50,Matchups!$E$4:$E$279,0),2)</f>
        <v>Player7</v>
      </c>
      <c r="DU50" s="114"/>
      <c r="DV50" s="164" t="str">
        <f>INDEX(Draft!$AZ$3:$AZ$170,MATCH(DS50&amp;DR50,Draft!$BA$3:$BA$170,0),1)</f>
        <v>Asana Inc</v>
      </c>
      <c r="DW50" s="207" t="e">
        <f>INDEX(Upload_Download!$I$4:$I$1004,MATCH(DV50&amp;DW$3,Upload_Download!$O$4:$O$1004,0),1)</f>
        <v>#N/A</v>
      </c>
      <c r="DX50" s="207" t="e">
        <f>INDEX(Upload_Download!$I$4:$I$1004,MATCH(DV50&amp;DX$3,Upload_Download!$O$4:$O$1004,0),1)</f>
        <v>#N/A</v>
      </c>
      <c r="DY50" s="208" t="e">
        <f t="shared" si="346"/>
        <v>#N/A</v>
      </c>
      <c r="DZ50" s="208" t="e">
        <f t="shared" si="384"/>
        <v>#N/A</v>
      </c>
      <c r="EA50" s="207" t="e">
        <f>INDEX(Upload_Download!$I$4:$I$1004,MATCH(EC50&amp;EA$3,Upload_Download!$O$4:$O$1004,0),1)</f>
        <v>#N/A</v>
      </c>
      <c r="EB50" s="207" t="e">
        <f>INDEX(Upload_Download!$I$4:$I$1004,MATCH(EC50&amp;EB$3,Upload_Download!$O$4:$O$1004,0),1)</f>
        <v>#N/A</v>
      </c>
      <c r="EC50" s="165" t="str">
        <f>INDEX(Draft!$AZ$3:$AZ$170,MATCH(DT50&amp;DR50,Draft!$BA$3:$BA$170,0),1)</f>
        <v>Pfizer</v>
      </c>
      <c r="ED50" s="114"/>
      <c r="EE50" s="106">
        <f t="shared" si="347"/>
        <v>9</v>
      </c>
      <c r="EF50" s="106">
        <f t="shared" si="316"/>
        <v>4</v>
      </c>
      <c r="EG50" s="106">
        <v>6</v>
      </c>
      <c r="EH50" s="107" t="str">
        <f>INDEX(Matchups!$F$4:$G$279,MATCH(EE50&amp;"_"&amp;EF50,Matchups!$E$4:$E$279,0),1)</f>
        <v>Player10</v>
      </c>
      <c r="EI50" s="107" t="str">
        <f>INDEX(Matchups!$F$4:$G$279,MATCH(EE50&amp;"_"&amp;EF50,Matchups!$E$4:$E$279,0),2)</f>
        <v>Player14</v>
      </c>
      <c r="EJ50" s="114"/>
      <c r="EK50" s="164" t="str">
        <f>INDEX(Draft!$AZ$3:$AZ$170,MATCH(EH50&amp;EG50,Draft!$BA$3:$BA$170,0),1)</f>
        <v>Dell</v>
      </c>
      <c r="EL50" s="207" t="e">
        <f>INDEX(Upload_Download!$I$4:$I$1004,MATCH(EK50&amp;EL$3,Upload_Download!$O$4:$O$1004,0),1)</f>
        <v>#N/A</v>
      </c>
      <c r="EM50" s="207" t="e">
        <f>INDEX(Upload_Download!$I$4:$I$1004,MATCH(EK50&amp;EM$3,Upload_Download!$O$4:$O$1004,0),1)</f>
        <v>#N/A</v>
      </c>
      <c r="EN50" s="208" t="e">
        <f t="shared" si="348"/>
        <v>#N/A</v>
      </c>
      <c r="EO50" s="208" t="e">
        <f t="shared" si="385"/>
        <v>#N/A</v>
      </c>
      <c r="EP50" s="207" t="e">
        <f>INDEX(Upload_Download!$I$4:$I$1004,MATCH(ER50&amp;EP$3,Upload_Download!$O$4:$O$1004,0),1)</f>
        <v>#N/A</v>
      </c>
      <c r="EQ50" s="207" t="e">
        <f>INDEX(Upload_Download!$I$4:$I$1004,MATCH(ER50&amp;EQ$3,Upload_Download!$O$4:$O$1004,0),1)</f>
        <v>#N/A</v>
      </c>
      <c r="ER50" s="165" t="str">
        <f>INDEX(Draft!$AZ$3:$AZ$170,MATCH(EI50&amp;EG50,Draft!$BA$3:$BA$170,0),1)</f>
        <v>Decentraland</v>
      </c>
      <c r="ET50" s="106">
        <f t="shared" si="349"/>
        <v>10</v>
      </c>
      <c r="EU50" s="106">
        <f t="shared" si="317"/>
        <v>4</v>
      </c>
      <c r="EV50" s="106">
        <v>6</v>
      </c>
      <c r="EW50" s="107" t="str">
        <f>INDEX(Matchups!$F$4:$G$279,MATCH(ET50&amp;"_"&amp;EU50,Matchups!$E$4:$E$279,0),1)</f>
        <v>Player21</v>
      </c>
      <c r="EX50" s="107" t="str">
        <f>INDEX(Matchups!$F$4:$G$279,MATCH(ET50&amp;"_"&amp;EU50,Matchups!$E$4:$E$279,0),2)</f>
        <v>Player13</v>
      </c>
      <c r="EZ50" s="164" t="str">
        <f>INDEX(Draft!$AZ$3:$AZ$170,MATCH(EW50&amp;EV50,Draft!$BA$3:$BA$170,0),1)</f>
        <v>Silver</v>
      </c>
      <c r="FA50" s="207" t="e">
        <f>INDEX(Upload_Download!$I$4:$I$1004,MATCH(EZ50&amp;FA$3,Upload_Download!$O$4:$O$1004,0),1)</f>
        <v>#N/A</v>
      </c>
      <c r="FB50" s="207" t="e">
        <f>INDEX(Upload_Download!$I$4:$I$1004,MATCH(EZ50&amp;FB$3,Upload_Download!$O$4:$O$1004,0),1)</f>
        <v>#N/A</v>
      </c>
      <c r="FC50" s="208" t="e">
        <f t="shared" si="350"/>
        <v>#N/A</v>
      </c>
      <c r="FD50" s="208" t="e">
        <f t="shared" si="386"/>
        <v>#N/A</v>
      </c>
      <c r="FE50" s="207" t="e">
        <f>INDEX(Upload_Download!$I$4:$I$1004,MATCH(FG50&amp;FE$3,Upload_Download!$O$4:$O$1004,0),1)</f>
        <v>#N/A</v>
      </c>
      <c r="FF50" s="207" t="e">
        <f>INDEX(Upload_Download!$I$4:$I$1004,MATCH(FG50&amp;FF$3,Upload_Download!$O$4:$O$1004,0),1)</f>
        <v>#N/A</v>
      </c>
      <c r="FG50" s="165" t="str">
        <f>INDEX(Draft!$AZ$3:$AZ$170,MATCH(EX50&amp;EV50,Draft!$BA$3:$BA$170,0),1)</f>
        <v>Atom</v>
      </c>
      <c r="FH50" s="114"/>
      <c r="FI50" s="106">
        <f t="shared" si="351"/>
        <v>11</v>
      </c>
      <c r="FJ50" s="106">
        <f t="shared" si="318"/>
        <v>4</v>
      </c>
      <c r="FK50" s="106">
        <v>6</v>
      </c>
      <c r="FL50" s="107" t="str">
        <f>INDEX(Matchups!$F$4:$G$279,MATCH(FI50&amp;"_"&amp;FJ50,Matchups!$E$4:$E$279,0),1)</f>
        <v>Player7</v>
      </c>
      <c r="FM50" s="107" t="str">
        <f>INDEX(Matchups!$F$4:$G$279,MATCH(FI50&amp;"_"&amp;FJ50,Matchups!$E$4:$E$279,0),2)</f>
        <v>Player18</v>
      </c>
      <c r="FN50" s="114"/>
      <c r="FO50" s="164" t="str">
        <f>INDEX(Draft!$AZ$3:$AZ$170,MATCH(FL50&amp;FK50,Draft!$BA$3:$BA$170,0),1)</f>
        <v>Pfizer</v>
      </c>
      <c r="FP50" s="207" t="e">
        <f>INDEX(Upload_Download!$I$4:$I$1004,MATCH(FO50&amp;FP$3,Upload_Download!$O$4:$O$1004,0),1)</f>
        <v>#N/A</v>
      </c>
      <c r="FQ50" s="207" t="e">
        <f>INDEX(Upload_Download!$I$4:$I$1004,MATCH(FO50&amp;FQ$3,Upload_Download!$O$4:$O$1004,0),1)</f>
        <v>#N/A</v>
      </c>
      <c r="FR50" s="208" t="e">
        <f t="shared" si="352"/>
        <v>#N/A</v>
      </c>
      <c r="FS50" s="208" t="e">
        <f t="shared" si="387"/>
        <v>#N/A</v>
      </c>
      <c r="FT50" s="207" t="e">
        <f>INDEX(Upload_Download!$I$4:$I$1004,MATCH(FV50&amp;FT$3,Upload_Download!$O$4:$O$1004,0),1)</f>
        <v>#N/A</v>
      </c>
      <c r="FU50" s="207" t="e">
        <f>INDEX(Upload_Download!$I$4:$I$1004,MATCH(FV50&amp;FU$3,Upload_Download!$O$4:$O$1004,0),1)</f>
        <v>#N/A</v>
      </c>
      <c r="FV50" s="165" t="str">
        <f>INDEX(Draft!$AZ$3:$AZ$170,MATCH(FM50&amp;FK50,Draft!$BA$3:$BA$170,0),1)</f>
        <v>FTX Token</v>
      </c>
      <c r="FW50" s="114"/>
      <c r="FX50" s="106">
        <f t="shared" si="353"/>
        <v>12</v>
      </c>
      <c r="FY50" s="106">
        <f t="shared" si="319"/>
        <v>4</v>
      </c>
      <c r="FZ50" s="106">
        <v>6</v>
      </c>
      <c r="GA50" s="107" t="str">
        <f>INDEX(Matchups!$F$4:$G$279,MATCH(FX50&amp;"_"&amp;FY50,Matchups!$E$4:$E$279,0),1)</f>
        <v>Player6</v>
      </c>
      <c r="GB50" s="107" t="str">
        <f>INDEX(Matchups!$F$4:$G$279,MATCH(FX50&amp;"_"&amp;FY50,Matchups!$E$4:$E$279,0),2)</f>
        <v>Player12</v>
      </c>
      <c r="GC50" s="114"/>
      <c r="GD50" s="164" t="str">
        <f>INDEX(Draft!$AZ$3:$AZ$170,MATCH(GA50&amp;FZ50,Draft!$BA$3:$BA$170,0),1)</f>
        <v>Cisco</v>
      </c>
      <c r="GE50" s="207" t="e">
        <f>INDEX(Upload_Download!$I$4:$I$1004,MATCH(GD50&amp;GE$3,Upload_Download!$O$4:$O$1004,0),1)</f>
        <v>#N/A</v>
      </c>
      <c r="GF50" s="207" t="e">
        <f>INDEX(Upload_Download!$I$4:$I$1004,MATCH(GD50&amp;GF$3,Upload_Download!$O$4:$O$1004,0),1)</f>
        <v>#N/A</v>
      </c>
      <c r="GG50" s="208" t="e">
        <f t="shared" si="354"/>
        <v>#N/A</v>
      </c>
      <c r="GH50" s="208" t="e">
        <f t="shared" si="388"/>
        <v>#N/A</v>
      </c>
      <c r="GI50" s="207" t="e">
        <f>INDEX(Upload_Download!$I$4:$I$1004,MATCH(GK50&amp;GI$3,Upload_Download!$O$4:$O$1004,0),1)</f>
        <v>#N/A</v>
      </c>
      <c r="GJ50" s="207" t="e">
        <f>INDEX(Upload_Download!$I$4:$I$1004,MATCH(GK50&amp;GJ$3,Upload_Download!$O$4:$O$1004,0),1)</f>
        <v>#N/A</v>
      </c>
      <c r="GK50" s="165" t="str">
        <f>INDEX(Draft!$AZ$3:$AZ$170,MATCH(GB50&amp;FZ50,Draft!$BA$3:$BA$170,0),1)</f>
        <v>Axie Infinity</v>
      </c>
      <c r="GM50" s="106">
        <f t="shared" si="355"/>
        <v>13</v>
      </c>
      <c r="GN50" s="106">
        <f t="shared" si="320"/>
        <v>4</v>
      </c>
      <c r="GO50" s="106">
        <v>6</v>
      </c>
      <c r="GP50" s="107" t="str">
        <f>INDEX(Matchups!$F$4:$G$279,MATCH(GM50&amp;"_"&amp;GN50,Matchups!$E$4:$E$279,0),1)</f>
        <v>Player2</v>
      </c>
      <c r="GQ50" s="107" t="str">
        <f>INDEX(Matchups!$F$4:$G$279,MATCH(GM50&amp;"_"&amp;GN50,Matchups!$E$4:$E$279,0),2)</f>
        <v>Player19</v>
      </c>
      <c r="GS50" s="164" t="str">
        <f>INDEX(Draft!$AZ$3:$AZ$170,MATCH(GP50&amp;GO50,Draft!$BA$3:$BA$170,0),1)</f>
        <v>Flow</v>
      </c>
      <c r="GT50" s="207" t="e">
        <f>INDEX(Upload_Download!$I$4:$I$1004,MATCH(GS50&amp;GT$3,Upload_Download!$O$4:$O$1004,0),1)</f>
        <v>#N/A</v>
      </c>
      <c r="GU50" s="207" t="e">
        <f>INDEX(Upload_Download!$I$4:$I$1004,MATCH(GS50&amp;GU$3,Upload_Download!$O$4:$O$1004,0),1)</f>
        <v>#N/A</v>
      </c>
      <c r="GV50" s="208" t="e">
        <f t="shared" si="356"/>
        <v>#N/A</v>
      </c>
      <c r="GW50" s="208" t="e">
        <f t="shared" si="389"/>
        <v>#N/A</v>
      </c>
      <c r="GX50" s="207" t="e">
        <f>INDEX(Upload_Download!$I$4:$I$1004,MATCH(GZ50&amp;GX$3,Upload_Download!$O$4:$O$1004,0),1)</f>
        <v>#N/A</v>
      </c>
      <c r="GY50" s="207" t="e">
        <f>INDEX(Upload_Download!$I$4:$I$1004,MATCH(GZ50&amp;GY$3,Upload_Download!$O$4:$O$1004,0),1)</f>
        <v>#N/A</v>
      </c>
      <c r="GZ50" s="165" t="str">
        <f>INDEX(Draft!$AZ$3:$AZ$170,MATCH(GQ50&amp;GO50,Draft!$BA$3:$BA$170,0),1)</f>
        <v>VeChain</v>
      </c>
      <c r="HA50" s="114"/>
      <c r="HB50" s="106">
        <f t="shared" si="357"/>
        <v>14</v>
      </c>
      <c r="HC50" s="106">
        <f t="shared" si="321"/>
        <v>4</v>
      </c>
      <c r="HD50" s="106">
        <v>6</v>
      </c>
      <c r="HE50" s="107" t="str">
        <f>INDEX(Matchups!$F$4:$G$279,MATCH(HB50&amp;"_"&amp;HC50,Matchups!$E$4:$E$279,0),1)</f>
        <v>Player15</v>
      </c>
      <c r="HF50" s="107" t="str">
        <f>INDEX(Matchups!$F$4:$G$279,MATCH(HB50&amp;"_"&amp;HC50,Matchups!$E$4:$E$279,0),2)</f>
        <v>Player11</v>
      </c>
      <c r="HG50" s="114"/>
      <c r="HH50" s="164" t="str">
        <f>INDEX(Draft!$AZ$3:$AZ$170,MATCH(HE50&amp;HD50,Draft!$BA$3:$BA$170,0),1)</f>
        <v>Berkshire Hathaway</v>
      </c>
      <c r="HI50" s="207" t="e">
        <f>INDEX(Upload_Download!$I$4:$I$1004,MATCH(HH50&amp;HI$3,Upload_Download!$O$4:$O$1004,0),1)</f>
        <v>#N/A</v>
      </c>
      <c r="HJ50" s="207" t="e">
        <f>INDEX(Upload_Download!$I$4:$I$1004,MATCH(HH50&amp;HJ$3,Upload_Download!$O$4:$O$1004,0),1)</f>
        <v>#N/A</v>
      </c>
      <c r="HK50" s="208" t="e">
        <f t="shared" si="358"/>
        <v>#N/A</v>
      </c>
      <c r="HL50" s="208" t="e">
        <f t="shared" si="390"/>
        <v>#N/A</v>
      </c>
      <c r="HM50" s="207" t="e">
        <f>INDEX(Upload_Download!$I$4:$I$1004,MATCH(HO50&amp;HM$3,Upload_Download!$O$4:$O$1004,0),1)</f>
        <v>#N/A</v>
      </c>
      <c r="HN50" s="207" t="e">
        <f>INDEX(Upload_Download!$I$4:$I$1004,MATCH(HO50&amp;HN$3,Upload_Download!$O$4:$O$1004,0),1)</f>
        <v>#N/A</v>
      </c>
      <c r="HO50" s="165" t="str">
        <f>INDEX(Draft!$AZ$3:$AZ$170,MATCH(HF50&amp;HD50,Draft!$BA$3:$BA$170,0),1)</f>
        <v>Unobtanium</v>
      </c>
      <c r="HP50" s="114"/>
      <c r="HQ50" s="106">
        <f t="shared" si="359"/>
        <v>15</v>
      </c>
      <c r="HR50" s="106">
        <f t="shared" si="322"/>
        <v>4</v>
      </c>
      <c r="HS50" s="106">
        <v>6</v>
      </c>
      <c r="HT50" s="107" t="str">
        <f>INDEX(Matchups!$F$4:$G$279,MATCH(HQ50&amp;"_"&amp;HR50,Matchups!$E$4:$E$279,0),1)</f>
        <v>Player12</v>
      </c>
      <c r="HU50" s="107" t="str">
        <f>INDEX(Matchups!$F$4:$G$279,MATCH(HQ50&amp;"_"&amp;HR50,Matchups!$E$4:$E$279,0),2)</f>
        <v>Player10</v>
      </c>
      <c r="HV50" s="114"/>
      <c r="HW50" s="164" t="str">
        <f>INDEX(Draft!$AZ$3:$AZ$170,MATCH(HT50&amp;HS50,Draft!$BA$3:$BA$170,0),1)</f>
        <v>Axie Infinity</v>
      </c>
      <c r="HX50" s="207" t="e">
        <f>INDEX(Upload_Download!$I$4:$I$1004,MATCH(HW50&amp;HX$3,Upload_Download!$O$4:$O$1004,0),1)</f>
        <v>#N/A</v>
      </c>
      <c r="HY50" s="207" t="e">
        <f>INDEX(Upload_Download!$I$4:$I$1004,MATCH(HW50&amp;HY$3,Upload_Download!$O$4:$O$1004,0),1)</f>
        <v>#N/A</v>
      </c>
      <c r="HZ50" s="208" t="e">
        <f t="shared" si="360"/>
        <v>#N/A</v>
      </c>
      <c r="IA50" s="208" t="e">
        <f t="shared" si="391"/>
        <v>#N/A</v>
      </c>
      <c r="IB50" s="207" t="e">
        <f>INDEX(Upload_Download!$I$4:$I$1004,MATCH(ID50&amp;IB$3,Upload_Download!$O$4:$O$1004,0),1)</f>
        <v>#N/A</v>
      </c>
      <c r="IC50" s="207" t="e">
        <f>INDEX(Upload_Download!$I$4:$I$1004,MATCH(ID50&amp;IC$3,Upload_Download!$O$4:$O$1004,0),1)</f>
        <v>#N/A</v>
      </c>
      <c r="ID50" s="165" t="str">
        <f>INDEX(Draft!$AZ$3:$AZ$170,MATCH(HU50&amp;HS50,Draft!$BA$3:$BA$170,0),1)</f>
        <v>Dell</v>
      </c>
      <c r="IF50" s="106">
        <f t="shared" si="361"/>
        <v>16</v>
      </c>
      <c r="IG50" s="106">
        <f t="shared" si="323"/>
        <v>4</v>
      </c>
      <c r="IH50" s="106">
        <v>6</v>
      </c>
      <c r="II50" s="107" t="str">
        <f>INDEX(Matchups!$F$4:$G$279,MATCH(IF50&amp;"_"&amp;IG50,Matchups!$E$4:$E$279,0),1)</f>
        <v>Player17</v>
      </c>
      <c r="IJ50" s="107" t="str">
        <f>INDEX(Matchups!$F$4:$G$279,MATCH(IF50&amp;"_"&amp;IG50,Matchups!$E$4:$E$279,0),2)</f>
        <v>Player21</v>
      </c>
      <c r="IL50" s="164" t="str">
        <f>INDEX(Draft!$AZ$3:$AZ$170,MATCH(II50&amp;IH50,Draft!$BA$3:$BA$170,0),1)</f>
        <v>Disney</v>
      </c>
      <c r="IM50" s="207" t="e">
        <f>INDEX(Upload_Download!$I$4:$I$1004,MATCH(IL50&amp;IM$3,Upload_Download!$O$4:$O$1004,0),1)</f>
        <v>#N/A</v>
      </c>
      <c r="IN50" s="207" t="e">
        <f>INDEX(Upload_Download!$I$4:$I$1004,MATCH(IL50&amp;IN$3,Upload_Download!$O$4:$O$1004,0),1)</f>
        <v>#N/A</v>
      </c>
      <c r="IO50" s="208" t="e">
        <f t="shared" si="362"/>
        <v>#N/A</v>
      </c>
      <c r="IP50" s="208" t="e">
        <f t="shared" si="392"/>
        <v>#N/A</v>
      </c>
      <c r="IQ50" s="207" t="e">
        <f>INDEX(Upload_Download!$I$4:$I$1004,MATCH(IS50&amp;IQ$3,Upload_Download!$O$4:$O$1004,0),1)</f>
        <v>#N/A</v>
      </c>
      <c r="IR50" s="207" t="e">
        <f>INDEX(Upload_Download!$I$4:$I$1004,MATCH(IS50&amp;IR$3,Upload_Download!$O$4:$O$1004,0),1)</f>
        <v>#N/A</v>
      </c>
      <c r="IS50" s="165" t="str">
        <f>INDEX(Draft!$AZ$3:$AZ$170,MATCH(IJ50&amp;IH50,Draft!$BA$3:$BA$170,0),1)</f>
        <v>Silver</v>
      </c>
      <c r="IT50" s="114"/>
      <c r="IU50" s="106">
        <f t="shared" si="363"/>
        <v>17</v>
      </c>
      <c r="IV50" s="106">
        <f t="shared" si="324"/>
        <v>4</v>
      </c>
      <c r="IW50" s="106">
        <v>6</v>
      </c>
      <c r="IX50" s="107" t="str">
        <f>INDEX(Matchups!$F$4:$G$279,MATCH(IU50&amp;"_"&amp;IV50,Matchups!$E$4:$E$279,0),1)</f>
        <v>Player19</v>
      </c>
      <c r="IY50" s="107" t="str">
        <f>INDEX(Matchups!$F$4:$G$279,MATCH(IU50&amp;"_"&amp;IV50,Matchups!$E$4:$E$279,0),2)</f>
        <v>Player6</v>
      </c>
      <c r="IZ50" s="114"/>
      <c r="JA50" s="164" t="str">
        <f>INDEX(Draft!$AZ$3:$AZ$170,MATCH(IX50&amp;IW50,Draft!$BA$3:$BA$170,0),1)</f>
        <v>VeChain</v>
      </c>
      <c r="JB50" s="207" t="e">
        <f>INDEX(Upload_Download!$I$4:$I$1004,MATCH(JA50&amp;JB$3,Upload_Download!$O$4:$O$1004,0),1)</f>
        <v>#N/A</v>
      </c>
      <c r="JC50" s="207" t="e">
        <f>INDEX(Upload_Download!$I$4:$I$1004,MATCH(JA50&amp;JC$3,Upload_Download!$O$4:$O$1004,0),1)</f>
        <v>#N/A</v>
      </c>
      <c r="JD50" s="208" t="e">
        <f t="shared" si="364"/>
        <v>#N/A</v>
      </c>
      <c r="JE50" s="208" t="e">
        <f t="shared" si="393"/>
        <v>#N/A</v>
      </c>
      <c r="JF50" s="207" t="e">
        <f>INDEX(Upload_Download!$I$4:$I$1004,MATCH(JH50&amp;JF$3,Upload_Download!$O$4:$O$1004,0),1)</f>
        <v>#N/A</v>
      </c>
      <c r="JG50" s="207" t="e">
        <f>INDEX(Upload_Download!$I$4:$I$1004,MATCH(JH50&amp;JG$3,Upload_Download!$O$4:$O$1004,0),1)</f>
        <v>#N/A</v>
      </c>
      <c r="JH50" s="165" t="str">
        <f>INDEX(Draft!$AZ$3:$AZ$170,MATCH(IY50&amp;IW50,Draft!$BA$3:$BA$170,0),1)</f>
        <v>Cisco</v>
      </c>
      <c r="JI50" s="114"/>
      <c r="JJ50" s="106">
        <f t="shared" si="365"/>
        <v>18</v>
      </c>
      <c r="JK50" s="106">
        <f t="shared" si="325"/>
        <v>4</v>
      </c>
      <c r="JL50" s="106">
        <v>6</v>
      </c>
      <c r="JM50" s="107" t="str">
        <f>INDEX(Matchups!$F$4:$G$279,MATCH(JJ50&amp;"_"&amp;JK50,Matchups!$E$4:$E$279,0),1)</f>
        <v>Player5</v>
      </c>
      <c r="JN50" s="107" t="str">
        <f>INDEX(Matchups!$F$4:$G$279,MATCH(JJ50&amp;"_"&amp;JK50,Matchups!$E$4:$E$279,0),2)</f>
        <v>Player3</v>
      </c>
      <c r="JO50" s="114"/>
      <c r="JP50" s="164" t="str">
        <f>INDEX(Draft!$AZ$3:$AZ$170,MATCH(JM50&amp;JL50,Draft!$BA$3:$BA$170,0),1)</f>
        <v>Marvell Technology</v>
      </c>
      <c r="JQ50" s="207" t="e">
        <f>INDEX(Upload_Download!$I$4:$I$1004,MATCH(JP50&amp;JQ$3,Upload_Download!$O$4:$O$1004,0),1)</f>
        <v>#N/A</v>
      </c>
      <c r="JR50" s="207" t="e">
        <f>INDEX(Upload_Download!$I$4:$I$1004,MATCH(JP50&amp;JR$3,Upload_Download!$O$4:$O$1004,0),1)</f>
        <v>#N/A</v>
      </c>
      <c r="JS50" s="208" t="e">
        <f t="shared" si="366"/>
        <v>#N/A</v>
      </c>
      <c r="JT50" s="208" t="e">
        <f t="shared" si="394"/>
        <v>#N/A</v>
      </c>
      <c r="JU50" s="207" t="e">
        <f>INDEX(Upload_Download!$I$4:$I$1004,MATCH(JW50&amp;JU$3,Upload_Download!$O$4:$O$1004,0),1)</f>
        <v>#N/A</v>
      </c>
      <c r="JV50" s="207" t="e">
        <f>INDEX(Upload_Download!$I$4:$I$1004,MATCH(JW50&amp;JV$3,Upload_Download!$O$4:$O$1004,0),1)</f>
        <v>#N/A</v>
      </c>
      <c r="JW50" s="165" t="str">
        <f>INDEX(Draft!$AZ$3:$AZ$170,MATCH(JN50&amp;JL50,Draft!$BA$3:$BA$170,0),1)</f>
        <v>Crypto.com Coin</v>
      </c>
      <c r="JX50" s="114"/>
      <c r="JY50" s="106">
        <f t="shared" si="367"/>
        <v>19</v>
      </c>
      <c r="JZ50" s="106">
        <f t="shared" si="326"/>
        <v>4</v>
      </c>
      <c r="KA50" s="106">
        <v>6</v>
      </c>
      <c r="KB50" s="107" t="str">
        <f>INDEX(Matchups!$F$4:$G$279,MATCH(JY50&amp;"_"&amp;JZ50,Matchups!$E$4:$E$279,0),1)</f>
        <v>Player8</v>
      </c>
      <c r="KC50" s="107" t="str">
        <f>INDEX(Matchups!$F$4:$G$279,MATCH(JY50&amp;"_"&amp;JZ50,Matchups!$E$4:$E$279,0),2)</f>
        <v>Player16</v>
      </c>
      <c r="KD50" s="114"/>
      <c r="KE50" s="164" t="str">
        <f>INDEX(Draft!$AZ$3:$AZ$170,MATCH(KB50&amp;KA50,Draft!$BA$3:$BA$170,0),1)</f>
        <v>Algorand</v>
      </c>
      <c r="KF50" s="207" t="e">
        <f>INDEX(Upload_Download!$I$4:$I$1004,MATCH(KE50&amp;KF$3,Upload_Download!$O$4:$O$1004,0),1)</f>
        <v>#N/A</v>
      </c>
      <c r="KG50" s="207" t="e">
        <f>INDEX(Upload_Download!$I$4:$I$1004,MATCH(KE50&amp;KG$3,Upload_Download!$O$4:$O$1004,0),1)</f>
        <v>#N/A</v>
      </c>
      <c r="KH50" s="208" t="e">
        <f t="shared" si="368"/>
        <v>#N/A</v>
      </c>
      <c r="KI50" s="208" t="e">
        <f t="shared" si="395"/>
        <v>#N/A</v>
      </c>
      <c r="KJ50" s="207" t="e">
        <f>INDEX(Upload_Download!$I$4:$I$1004,MATCH(KL50&amp;KJ$3,Upload_Download!$O$4:$O$1004,0),1)</f>
        <v>#N/A</v>
      </c>
      <c r="KK50" s="207" t="e">
        <f>INDEX(Upload_Download!$I$4:$I$1004,MATCH(KL50&amp;KK$3,Upload_Download!$O$4:$O$1004,0),1)</f>
        <v>#N/A</v>
      </c>
      <c r="KL50" s="165" t="str">
        <f>INDEX(Draft!$AZ$3:$AZ$170,MATCH(KC50&amp;KA50,Draft!$BA$3:$BA$170,0),1)</f>
        <v>Dollar Tree</v>
      </c>
      <c r="KM50" s="114"/>
      <c r="KN50" s="106">
        <f t="shared" si="369"/>
        <v>20</v>
      </c>
      <c r="KO50" s="106">
        <f t="shared" si="327"/>
        <v>4</v>
      </c>
      <c r="KP50" s="106">
        <v>6</v>
      </c>
      <c r="KQ50" s="107" t="str">
        <f>INDEX(Matchups!$F$4:$G$279,MATCH(KN50&amp;"_"&amp;KO50,Matchups!$E$4:$E$279,0),1)</f>
        <v>Player3</v>
      </c>
      <c r="KR50" s="107" t="str">
        <f>INDEX(Matchups!$F$4:$G$279,MATCH(KN50&amp;"_"&amp;KO50,Matchups!$E$4:$E$279,0),2)</f>
        <v>Player22</v>
      </c>
      <c r="KS50" s="114"/>
      <c r="KT50" s="164" t="str">
        <f>INDEX(Draft!$AZ$3:$AZ$170,MATCH(KQ50&amp;KP50,Draft!$BA$3:$BA$170,0),1)</f>
        <v>Crypto.com Coin</v>
      </c>
      <c r="KU50" s="207" t="e">
        <f>INDEX(Upload_Download!$I$4:$I$1004,MATCH(KT50&amp;KU$3,Upload_Download!$O$4:$O$1004,0),1)</f>
        <v>#N/A</v>
      </c>
      <c r="KV50" s="207" t="e">
        <f>INDEX(Upload_Download!$I$4:$I$1004,MATCH(KT50&amp;KV$3,Upload_Download!$O$4:$O$1004,0),1)</f>
        <v>#N/A</v>
      </c>
      <c r="KW50" s="208" t="e">
        <f t="shared" si="370"/>
        <v>#N/A</v>
      </c>
      <c r="KX50" s="208" t="e">
        <f t="shared" si="396"/>
        <v>#N/A</v>
      </c>
      <c r="KY50" s="207" t="e">
        <f>INDEX(Upload_Download!$I$4:$I$1004,MATCH(LA50&amp;KY$3,Upload_Download!$O$4:$O$1004,0),1)</f>
        <v>#N/A</v>
      </c>
      <c r="KZ50" s="207" t="e">
        <f>INDEX(Upload_Download!$I$4:$I$1004,MATCH(LA50&amp;KZ$3,Upload_Download!$O$4:$O$1004,0),1)</f>
        <v>#N/A</v>
      </c>
      <c r="LA50" s="165" t="str">
        <f>INDEX(Draft!$AZ$3:$AZ$170,MATCH(KR50&amp;KP50,Draft!$BA$3:$BA$170,0),1)</f>
        <v>Apple</v>
      </c>
      <c r="LB50" s="114"/>
      <c r="LC50" s="106">
        <f t="shared" si="371"/>
        <v>21</v>
      </c>
      <c r="LD50" s="106">
        <f t="shared" si="328"/>
        <v>4</v>
      </c>
      <c r="LE50" s="106">
        <v>6</v>
      </c>
      <c r="LF50" s="107" t="str">
        <f>INDEX(Matchups!$F$4:$G$279,MATCH(LC50&amp;"_"&amp;LD50,Matchups!$E$4:$E$279,0),1)</f>
        <v>Player3</v>
      </c>
      <c r="LG50" s="107" t="str">
        <f>INDEX(Matchups!$F$4:$G$279,MATCH(LC50&amp;"_"&amp;LD50,Matchups!$E$4:$E$279,0),2)</f>
        <v>Player10</v>
      </c>
      <c r="LH50" s="114"/>
      <c r="LI50" s="164" t="str">
        <f>INDEX(Draft!$AZ$3:$AZ$170,MATCH(LF50&amp;LE50,Draft!$BA$3:$BA$170,0),1)</f>
        <v>Crypto.com Coin</v>
      </c>
      <c r="LJ50" s="207" t="e">
        <f>INDEX(Upload_Download!$I$4:$I$1004,MATCH(LI50&amp;LJ$3,Upload_Download!$O$4:$O$1004,0),1)</f>
        <v>#N/A</v>
      </c>
      <c r="LK50" s="207" t="e">
        <f>INDEX(Upload_Download!$I$4:$I$1004,MATCH(LI50&amp;LK$3,Upload_Download!$O$4:$O$1004,0),1)</f>
        <v>#N/A</v>
      </c>
      <c r="LL50" s="208" t="e">
        <f t="shared" si="372"/>
        <v>#N/A</v>
      </c>
      <c r="LM50" s="208" t="e">
        <f t="shared" si="397"/>
        <v>#N/A</v>
      </c>
      <c r="LN50" s="207" t="e">
        <f>INDEX(Upload_Download!$I$4:$I$1004,MATCH(LP50&amp;LN$3,Upload_Download!$O$4:$O$1004,0),1)</f>
        <v>#N/A</v>
      </c>
      <c r="LO50" s="207" t="e">
        <f>INDEX(Upload_Download!$I$4:$I$1004,MATCH(LP50&amp;LO$3,Upload_Download!$O$4:$O$1004,0),1)</f>
        <v>#N/A</v>
      </c>
      <c r="LP50" s="165" t="str">
        <f>INDEX(Draft!$AZ$3:$AZ$170,MATCH(LG50&amp;LE50,Draft!$BA$3:$BA$170,0),1)</f>
        <v>Dell</v>
      </c>
      <c r="LQ50" s="114"/>
      <c r="LR50" s="106">
        <f t="shared" si="373"/>
        <v>22</v>
      </c>
      <c r="LS50" s="106">
        <f t="shared" si="329"/>
        <v>4</v>
      </c>
      <c r="LT50" s="106">
        <v>6</v>
      </c>
      <c r="LU50" s="107" t="str">
        <f>INDEX(Matchups!$F$4:$G$279,MATCH(LR50&amp;"_"&amp;LS50,Matchups!$E$4:$E$279,0),1)</f>
        <v>Player13</v>
      </c>
      <c r="LV50" s="107" t="str">
        <f>INDEX(Matchups!$F$4:$G$279,MATCH(LR50&amp;"_"&amp;LS50,Matchups!$E$4:$E$279,0),2)</f>
        <v>Player5</v>
      </c>
      <c r="LW50" s="114"/>
      <c r="LX50" s="164" t="str">
        <f>INDEX(Draft!$AZ$3:$AZ$170,MATCH(LU50&amp;LT50,Draft!$BA$3:$BA$170,0),1)</f>
        <v>Atom</v>
      </c>
      <c r="LY50" s="207" t="e">
        <f>INDEX(Upload_Download!$I$4:$I$1004,MATCH(LX50&amp;LY$3,Upload_Download!$O$4:$O$1004,0),1)</f>
        <v>#N/A</v>
      </c>
      <c r="LZ50" s="207" t="e">
        <f>INDEX(Upload_Download!$I$4:$I$1004,MATCH(LX50&amp;LZ$3,Upload_Download!$O$4:$O$1004,0),1)</f>
        <v>#N/A</v>
      </c>
      <c r="MA50" s="208" t="e">
        <f t="shared" si="374"/>
        <v>#N/A</v>
      </c>
      <c r="MB50" s="208" t="e">
        <f t="shared" si="398"/>
        <v>#N/A</v>
      </c>
      <c r="MC50" s="207" t="e">
        <f>INDEX(Upload_Download!$I$4:$I$1004,MATCH(ME50&amp;MC$3,Upload_Download!$O$4:$O$1004,0),1)</f>
        <v>#N/A</v>
      </c>
      <c r="MD50" s="207" t="e">
        <f>INDEX(Upload_Download!$I$4:$I$1004,MATCH(ME50&amp;MD$3,Upload_Download!$O$4:$O$1004,0),1)</f>
        <v>#N/A</v>
      </c>
      <c r="ME50" s="165" t="str">
        <f>INDEX(Draft!$AZ$3:$AZ$170,MATCH(LV50&amp;LT50,Draft!$BA$3:$BA$170,0),1)</f>
        <v>Marvell Technology</v>
      </c>
      <c r="MF50" s="114"/>
      <c r="MG50" s="106">
        <f t="shared" si="375"/>
        <v>23</v>
      </c>
      <c r="MH50" s="106">
        <f t="shared" si="330"/>
        <v>4</v>
      </c>
      <c r="MI50" s="106">
        <v>6</v>
      </c>
      <c r="MJ50" s="107" t="str">
        <f>INDEX(Matchups!$F$4:$G$279,MATCH(MG50&amp;"_"&amp;MH50,Matchups!$E$4:$E$279,0),1)</f>
        <v>Player9</v>
      </c>
      <c r="MK50" s="107" t="str">
        <f>INDEX(Matchups!$F$4:$G$279,MATCH(MG50&amp;"_"&amp;MH50,Matchups!$E$4:$E$279,0),2)</f>
        <v>Player20</v>
      </c>
      <c r="ML50" s="114"/>
      <c r="MM50" s="164" t="str">
        <f>INDEX(Draft!$AZ$3:$AZ$170,MATCH(MJ50&amp;MI50,Draft!$BA$3:$BA$170,0),1)</f>
        <v>Chainlink</v>
      </c>
      <c r="MN50" s="207" t="e">
        <f>INDEX(Upload_Download!$I$4:$I$1004,MATCH(MM50&amp;MN$3,Upload_Download!$O$4:$O$1004,0),1)</f>
        <v>#N/A</v>
      </c>
      <c r="MO50" s="207" t="e">
        <f>INDEX(Upload_Download!$I$4:$I$1004,MATCH(MM50&amp;MO$3,Upload_Download!$O$4:$O$1004,0),1)</f>
        <v>#N/A</v>
      </c>
      <c r="MP50" s="208" t="e">
        <f t="shared" si="376"/>
        <v>#N/A</v>
      </c>
      <c r="MQ50" s="208" t="e">
        <f t="shared" si="399"/>
        <v>#N/A</v>
      </c>
      <c r="MR50" s="207" t="e">
        <f>INDEX(Upload_Download!$I$4:$I$1004,MATCH(MT50&amp;MR$3,Upload_Download!$O$4:$O$1004,0),1)</f>
        <v>#N/A</v>
      </c>
      <c r="MS50" s="207" t="e">
        <f>INDEX(Upload_Download!$I$4:$I$1004,MATCH(MT50&amp;MS$3,Upload_Download!$O$4:$O$1004,0),1)</f>
        <v>#N/A</v>
      </c>
      <c r="MT50" s="165" t="str">
        <f>INDEX(Draft!$AZ$3:$AZ$170,MATCH(MK50&amp;MI50,Draft!$BA$3:$BA$170,0),1)</f>
        <v>Immutable X</v>
      </c>
    </row>
    <row r="51" spans="2:358" s="105" customFormat="1" ht="18" hidden="1" customHeight="1" thickBot="1">
      <c r="B51" s="187">
        <f t="shared" si="74"/>
        <v>44585</v>
      </c>
      <c r="C51" s="188">
        <f t="shared" si="75"/>
        <v>4</v>
      </c>
      <c r="D51" s="188">
        <f t="shared" si="76"/>
        <v>12</v>
      </c>
      <c r="E51" s="188" t="str">
        <f t="shared" si="0"/>
        <v>4_12</v>
      </c>
      <c r="F51" s="189" t="str">
        <f t="shared" si="1"/>
        <v>Player20</v>
      </c>
      <c r="G51" s="189" t="str">
        <f t="shared" si="2"/>
        <v>Player24</v>
      </c>
      <c r="H51" s="173"/>
      <c r="I51" s="174" t="str">
        <f>J51&amp;"_"&amp;COUNTIF(J$4:J51,J51)</f>
        <v>4_9</v>
      </c>
      <c r="J51" s="185">
        <v>4</v>
      </c>
      <c r="K51" s="185" t="s">
        <v>1879</v>
      </c>
      <c r="L51" s="186" t="s">
        <v>1027</v>
      </c>
      <c r="M51" s="185" t="s">
        <v>2675</v>
      </c>
      <c r="N51" s="114"/>
      <c r="O51" s="106">
        <f t="shared" si="331"/>
        <v>1</v>
      </c>
      <c r="P51" s="106">
        <f t="shared" si="308"/>
        <v>4</v>
      </c>
      <c r="Q51" s="106">
        <v>7</v>
      </c>
      <c r="R51" s="107" t="str">
        <f>INDEX(Matchups!$F$4:$G$279,MATCH(O51&amp;"_"&amp;P51,Matchups!$E$4:$E$279,0),1)</f>
        <v>Player18</v>
      </c>
      <c r="S51" s="107" t="str">
        <f>INDEX(Matchups!$F$4:$G$279,MATCH(O51&amp;"_"&amp;P51,Matchups!$E$4:$E$279,0),2)</f>
        <v>Player9</v>
      </c>
      <c r="U51" s="164" t="e">
        <f>INDEX(Draft!$AZ$3:$AZ$170,MATCH(R51&amp;Q51,Draft!$BA$3:$BA$170,0),1)</f>
        <v>#N/A</v>
      </c>
      <c r="V51" s="156"/>
      <c r="W51" s="156"/>
      <c r="X51" s="157"/>
      <c r="Y51" s="158"/>
      <c r="Z51" s="156"/>
      <c r="AA51" s="156"/>
      <c r="AB51" s="165" t="e">
        <f>INDEX(Draft!$AZ$3:$AZ$170,MATCH(S51&amp;Q51,Draft!$BA$3:$BA$170,0),1)</f>
        <v>#N/A</v>
      </c>
      <c r="AD51" s="106">
        <f t="shared" si="333"/>
        <v>2</v>
      </c>
      <c r="AE51" s="106">
        <f t="shared" si="309"/>
        <v>4</v>
      </c>
      <c r="AF51" s="106">
        <v>7</v>
      </c>
      <c r="AG51" s="107" t="str">
        <f>INDEX(Matchups!$F$4:$G$279,MATCH(AD51&amp;"_"&amp;AE51,Matchups!$E$4:$E$279,0),1)</f>
        <v>Player22</v>
      </c>
      <c r="AH51" s="107" t="str">
        <f>INDEX(Matchups!$F$4:$G$279,MATCH(AD51&amp;"_"&amp;AE51,Matchups!$E$4:$E$279,0),2)</f>
        <v>Player8</v>
      </c>
      <c r="AJ51" s="164" t="e">
        <f>INDEX(Draft!$AZ$3:$AZ$170,MATCH(AG51&amp;AF51,Draft!$BA$3:$BA$170,0),1)</f>
        <v>#N/A</v>
      </c>
      <c r="AK51" s="156"/>
      <c r="AL51" s="156"/>
      <c r="AM51" s="157"/>
      <c r="AN51" s="158"/>
      <c r="AO51" s="156"/>
      <c r="AP51" s="156"/>
      <c r="AQ51" s="165" t="e">
        <f>INDEX(Draft!$AZ$3:$AZ$170,MATCH(AH51&amp;AF51,Draft!$BA$3:$BA$170,0),1)</f>
        <v>#N/A</v>
      </c>
      <c r="AS51" s="106">
        <f t="shared" si="335"/>
        <v>3</v>
      </c>
      <c r="AT51" s="106">
        <f t="shared" si="310"/>
        <v>4</v>
      </c>
      <c r="AU51" s="106">
        <v>7</v>
      </c>
      <c r="AV51" s="107" t="str">
        <f>INDEX(Matchups!$F$4:$G$279,MATCH(AS51&amp;"_"&amp;AT51,Matchups!$E$4:$E$279,0),1)</f>
        <v>Player14</v>
      </c>
      <c r="AW51" s="107" t="str">
        <f>INDEX(Matchups!$F$4:$G$279,MATCH(AS51&amp;"_"&amp;AT51,Matchups!$E$4:$E$279,0),2)</f>
        <v>Player24</v>
      </c>
      <c r="AY51" s="164" t="e">
        <f>INDEX(Draft!$AZ$3:$AZ$170,MATCH(AV51&amp;AU51,Draft!$BA$3:$BA$170,0),1)</f>
        <v>#N/A</v>
      </c>
      <c r="AZ51" s="156"/>
      <c r="BA51" s="156"/>
      <c r="BB51" s="157"/>
      <c r="BC51" s="158"/>
      <c r="BD51" s="156"/>
      <c r="BE51" s="156"/>
      <c r="BF51" s="165" t="e">
        <f>INDEX(Draft!$AZ$3:$AZ$170,MATCH(AW51&amp;AU51,Draft!$BA$3:$BA$170,0),1)</f>
        <v>#N/A</v>
      </c>
      <c r="BH51" s="106">
        <f t="shared" si="337"/>
        <v>4</v>
      </c>
      <c r="BI51" s="106">
        <f t="shared" si="311"/>
        <v>4</v>
      </c>
      <c r="BJ51" s="106">
        <v>7</v>
      </c>
      <c r="BK51" s="107" t="str">
        <f>INDEX(Matchups!$F$4:$G$279,MATCH(BH51&amp;"_"&amp;BI51,Matchups!$E$4:$E$279,0),1)</f>
        <v>Player16</v>
      </c>
      <c r="BL51" s="107" t="str">
        <f>INDEX(Matchups!$F$4:$G$279,MATCH(BH51&amp;"_"&amp;BI51,Matchups!$E$4:$E$279,0),2)</f>
        <v>Player15</v>
      </c>
      <c r="BN51" s="164" t="e">
        <f>INDEX(Draft!$AZ$3:$AZ$170,MATCH(BK51&amp;BJ51,Draft!$BA$3:$BA$170,0),1)</f>
        <v>#N/A</v>
      </c>
      <c r="BO51" s="156"/>
      <c r="BP51" s="156"/>
      <c r="BQ51" s="157"/>
      <c r="BR51" s="158"/>
      <c r="BS51" s="156"/>
      <c r="BT51" s="156"/>
      <c r="BU51" s="165" t="e">
        <f>INDEX(Draft!$AZ$3:$AZ$170,MATCH(BL51&amp;BJ51,Draft!$BA$3:$BA$170,0),1)</f>
        <v>#N/A</v>
      </c>
      <c r="BV51" s="114"/>
      <c r="BW51" s="106">
        <f t="shared" si="339"/>
        <v>5</v>
      </c>
      <c r="BX51" s="106">
        <f t="shared" si="312"/>
        <v>4</v>
      </c>
      <c r="BY51" s="106">
        <v>7</v>
      </c>
      <c r="BZ51" s="107" t="str">
        <f>INDEX(Matchups!$F$4:$G$279,MATCH(BW51&amp;"_"&amp;BX51,Matchups!$E$4:$E$279,0),1)</f>
        <v>Player20</v>
      </c>
      <c r="CA51" s="107" t="str">
        <f>INDEX(Matchups!$F$4:$G$279,MATCH(BW51&amp;"_"&amp;BX51,Matchups!$E$4:$E$279,0),2)</f>
        <v>Player23</v>
      </c>
      <c r="CB51" s="114"/>
      <c r="CC51" s="164" t="e">
        <f>INDEX(Draft!$AZ$3:$AZ$170,MATCH(BZ51&amp;BY51,Draft!$BA$3:$BA$170,0),1)</f>
        <v>#N/A</v>
      </c>
      <c r="CD51" s="156"/>
      <c r="CE51" s="156"/>
      <c r="CF51" s="157"/>
      <c r="CG51" s="158"/>
      <c r="CH51" s="156"/>
      <c r="CI51" s="156"/>
      <c r="CJ51" s="165" t="e">
        <f>INDEX(Draft!$AZ$3:$AZ$170,MATCH(CA51&amp;BY51,Draft!$BA$3:$BA$170,0),1)</f>
        <v>#N/A</v>
      </c>
      <c r="CK51" s="114"/>
      <c r="CL51" s="106">
        <f t="shared" si="341"/>
        <v>6</v>
      </c>
      <c r="CM51" s="106">
        <f t="shared" si="313"/>
        <v>4</v>
      </c>
      <c r="CN51" s="106">
        <v>7</v>
      </c>
      <c r="CO51" s="107" t="str">
        <f>INDEX(Matchups!$F$4:$G$279,MATCH(CL51&amp;"_"&amp;CM51,Matchups!$E$4:$E$279,0),1)</f>
        <v>Player23</v>
      </c>
      <c r="CP51" s="107" t="str">
        <f>INDEX(Matchups!$F$4:$G$279,MATCH(CL51&amp;"_"&amp;CM51,Matchups!$E$4:$E$279,0),2)</f>
        <v>Player17</v>
      </c>
      <c r="CQ51" s="114"/>
      <c r="CR51" s="164" t="e">
        <f>INDEX(Draft!$AZ$3:$AZ$170,MATCH(CO51&amp;CN51,Draft!$BA$3:$BA$170,0),1)</f>
        <v>#N/A</v>
      </c>
      <c r="CS51" s="156"/>
      <c r="CT51" s="156"/>
      <c r="CU51" s="157"/>
      <c r="CV51" s="158"/>
      <c r="CW51" s="156"/>
      <c r="CX51" s="156"/>
      <c r="CY51" s="165" t="e">
        <f>INDEX(Draft!$AZ$3:$AZ$170,MATCH(CP51&amp;CN51,Draft!$BA$3:$BA$170,0),1)</f>
        <v>#N/A</v>
      </c>
      <c r="DA51" s="106">
        <f t="shared" si="343"/>
        <v>7</v>
      </c>
      <c r="DB51" s="106">
        <f t="shared" si="314"/>
        <v>4</v>
      </c>
      <c r="DC51" s="106">
        <v>7</v>
      </c>
      <c r="DD51" s="107" t="str">
        <f>INDEX(Matchups!$F$4:$G$279,MATCH(DA51&amp;"_"&amp;DB51,Matchups!$E$4:$E$279,0),1)</f>
        <v>Player1</v>
      </c>
      <c r="DE51" s="107" t="str">
        <f>INDEX(Matchups!$F$4:$G$279,MATCH(DA51&amp;"_"&amp;DB51,Matchups!$E$4:$E$279,0),2)</f>
        <v>Player2</v>
      </c>
      <c r="DG51" s="164" t="e">
        <f>INDEX(Draft!$AZ$3:$AZ$170,MATCH(DD51&amp;DC51,Draft!$BA$3:$BA$170,0),1)</f>
        <v>#N/A</v>
      </c>
      <c r="DH51" s="156"/>
      <c r="DI51" s="156"/>
      <c r="DJ51" s="157"/>
      <c r="DK51" s="158"/>
      <c r="DL51" s="156"/>
      <c r="DM51" s="156"/>
      <c r="DN51" s="165" t="e">
        <f>INDEX(Draft!$AZ$3:$AZ$170,MATCH(DE51&amp;DC51,Draft!$BA$3:$BA$170,0),1)</f>
        <v>#N/A</v>
      </c>
      <c r="DO51" s="114"/>
      <c r="DP51" s="106">
        <f t="shared" si="345"/>
        <v>8</v>
      </c>
      <c r="DQ51" s="106">
        <f t="shared" si="315"/>
        <v>4</v>
      </c>
      <c r="DR51" s="106">
        <v>7</v>
      </c>
      <c r="DS51" s="107" t="str">
        <f>INDEX(Matchups!$F$4:$G$279,MATCH(DP51&amp;"_"&amp;DQ51,Matchups!$E$4:$E$279,0),1)</f>
        <v>Player24</v>
      </c>
      <c r="DT51" s="107" t="str">
        <f>INDEX(Matchups!$F$4:$G$279,MATCH(DP51&amp;"_"&amp;DQ51,Matchups!$E$4:$E$279,0),2)</f>
        <v>Player7</v>
      </c>
      <c r="DU51" s="114"/>
      <c r="DV51" s="164" t="e">
        <f>INDEX(Draft!$AZ$3:$AZ$170,MATCH(DS51&amp;DR51,Draft!$BA$3:$BA$170,0),1)</f>
        <v>#N/A</v>
      </c>
      <c r="DW51" s="156"/>
      <c r="DX51" s="156"/>
      <c r="DY51" s="157"/>
      <c r="DZ51" s="158"/>
      <c r="EA51" s="156"/>
      <c r="EB51" s="156"/>
      <c r="EC51" s="165" t="e">
        <f>INDEX(Draft!$AZ$3:$AZ$170,MATCH(DT51&amp;DR51,Draft!$BA$3:$BA$170,0),1)</f>
        <v>#N/A</v>
      </c>
      <c r="ED51" s="114"/>
      <c r="EE51" s="106">
        <f t="shared" si="347"/>
        <v>9</v>
      </c>
      <c r="EF51" s="106">
        <f t="shared" si="316"/>
        <v>4</v>
      </c>
      <c r="EG51" s="106">
        <v>7</v>
      </c>
      <c r="EH51" s="107" t="str">
        <f>INDEX(Matchups!$F$4:$G$279,MATCH(EE51&amp;"_"&amp;EF51,Matchups!$E$4:$E$279,0),1)</f>
        <v>Player10</v>
      </c>
      <c r="EI51" s="107" t="str">
        <f>INDEX(Matchups!$F$4:$G$279,MATCH(EE51&amp;"_"&amp;EF51,Matchups!$E$4:$E$279,0),2)</f>
        <v>Player14</v>
      </c>
      <c r="EJ51" s="114"/>
      <c r="EK51" s="164" t="e">
        <f>INDEX(Draft!$AZ$3:$AZ$170,MATCH(EH51&amp;EG51,Draft!$BA$3:$BA$170,0),1)</f>
        <v>#N/A</v>
      </c>
      <c r="EL51" s="156"/>
      <c r="EM51" s="156"/>
      <c r="EN51" s="157"/>
      <c r="EO51" s="158"/>
      <c r="EP51" s="156"/>
      <c r="EQ51" s="156"/>
      <c r="ER51" s="165" t="e">
        <f>INDEX(Draft!$AZ$3:$AZ$170,MATCH(EI51&amp;EG51,Draft!$BA$3:$BA$170,0),1)</f>
        <v>#N/A</v>
      </c>
      <c r="ET51" s="106">
        <f t="shared" si="349"/>
        <v>10</v>
      </c>
      <c r="EU51" s="106">
        <f t="shared" si="317"/>
        <v>4</v>
      </c>
      <c r="EV51" s="106">
        <v>7</v>
      </c>
      <c r="EW51" s="107" t="str">
        <f>INDEX(Matchups!$F$4:$G$279,MATCH(ET51&amp;"_"&amp;EU51,Matchups!$E$4:$E$279,0),1)</f>
        <v>Player21</v>
      </c>
      <c r="EX51" s="107" t="str">
        <f>INDEX(Matchups!$F$4:$G$279,MATCH(ET51&amp;"_"&amp;EU51,Matchups!$E$4:$E$279,0),2)</f>
        <v>Player13</v>
      </c>
      <c r="EZ51" s="164" t="e">
        <f>INDEX(Draft!$AZ$3:$AZ$170,MATCH(EW51&amp;EV51,Draft!$BA$3:$BA$170,0),1)</f>
        <v>#N/A</v>
      </c>
      <c r="FA51" s="156"/>
      <c r="FB51" s="156"/>
      <c r="FC51" s="157"/>
      <c r="FD51" s="158"/>
      <c r="FE51" s="156"/>
      <c r="FF51" s="156"/>
      <c r="FG51" s="165" t="e">
        <f>INDEX(Draft!$AZ$3:$AZ$170,MATCH(EX51&amp;EV51,Draft!$BA$3:$BA$170,0),1)</f>
        <v>#N/A</v>
      </c>
      <c r="FH51" s="114"/>
      <c r="FI51" s="106">
        <f t="shared" si="351"/>
        <v>11</v>
      </c>
      <c r="FJ51" s="106">
        <f t="shared" si="318"/>
        <v>4</v>
      </c>
      <c r="FK51" s="106">
        <v>7</v>
      </c>
      <c r="FL51" s="107" t="str">
        <f>INDEX(Matchups!$F$4:$G$279,MATCH(FI51&amp;"_"&amp;FJ51,Matchups!$E$4:$E$279,0),1)</f>
        <v>Player7</v>
      </c>
      <c r="FM51" s="107" t="str">
        <f>INDEX(Matchups!$F$4:$G$279,MATCH(FI51&amp;"_"&amp;FJ51,Matchups!$E$4:$E$279,0),2)</f>
        <v>Player18</v>
      </c>
      <c r="FN51" s="114"/>
      <c r="FO51" s="164" t="e">
        <f>INDEX(Draft!$AZ$3:$AZ$170,MATCH(FL51&amp;FK51,Draft!$BA$3:$BA$170,0),1)</f>
        <v>#N/A</v>
      </c>
      <c r="FP51" s="156"/>
      <c r="FQ51" s="156"/>
      <c r="FR51" s="157"/>
      <c r="FS51" s="158"/>
      <c r="FT51" s="156"/>
      <c r="FU51" s="156"/>
      <c r="FV51" s="165" t="e">
        <f>INDEX(Draft!$AZ$3:$AZ$170,MATCH(FM51&amp;FK51,Draft!$BA$3:$BA$170,0),1)</f>
        <v>#N/A</v>
      </c>
      <c r="FW51" s="114"/>
      <c r="FX51" s="106">
        <f t="shared" si="353"/>
        <v>12</v>
      </c>
      <c r="FY51" s="106">
        <f t="shared" si="319"/>
        <v>4</v>
      </c>
      <c r="FZ51" s="106">
        <v>7</v>
      </c>
      <c r="GA51" s="107" t="str">
        <f>INDEX(Matchups!$F$4:$G$279,MATCH(FX51&amp;"_"&amp;FY51,Matchups!$E$4:$E$279,0),1)</f>
        <v>Player6</v>
      </c>
      <c r="GB51" s="107" t="str">
        <f>INDEX(Matchups!$F$4:$G$279,MATCH(FX51&amp;"_"&amp;FY51,Matchups!$E$4:$E$279,0),2)</f>
        <v>Player12</v>
      </c>
      <c r="GC51" s="114"/>
      <c r="GD51" s="164" t="e">
        <f>INDEX(Draft!$AZ$3:$AZ$170,MATCH(GA51&amp;FZ51,Draft!$BA$3:$BA$170,0),1)</f>
        <v>#N/A</v>
      </c>
      <c r="GE51" s="156"/>
      <c r="GF51" s="156"/>
      <c r="GG51" s="157"/>
      <c r="GH51" s="158"/>
      <c r="GI51" s="156"/>
      <c r="GJ51" s="156"/>
      <c r="GK51" s="165" t="e">
        <f>INDEX(Draft!$AZ$3:$AZ$170,MATCH(GB51&amp;FZ51,Draft!$BA$3:$BA$170,0),1)</f>
        <v>#N/A</v>
      </c>
      <c r="GM51" s="106">
        <f t="shared" si="355"/>
        <v>13</v>
      </c>
      <c r="GN51" s="106">
        <f t="shared" si="320"/>
        <v>4</v>
      </c>
      <c r="GO51" s="106">
        <v>7</v>
      </c>
      <c r="GP51" s="107" t="str">
        <f>INDEX(Matchups!$F$4:$G$279,MATCH(GM51&amp;"_"&amp;GN51,Matchups!$E$4:$E$279,0),1)</f>
        <v>Player2</v>
      </c>
      <c r="GQ51" s="107" t="str">
        <f>INDEX(Matchups!$F$4:$G$279,MATCH(GM51&amp;"_"&amp;GN51,Matchups!$E$4:$E$279,0),2)</f>
        <v>Player19</v>
      </c>
      <c r="GS51" s="164" t="e">
        <f>INDEX(Draft!$AZ$3:$AZ$170,MATCH(GP51&amp;GO51,Draft!$BA$3:$BA$170,0),1)</f>
        <v>#N/A</v>
      </c>
      <c r="GT51" s="156"/>
      <c r="GU51" s="156"/>
      <c r="GV51" s="157"/>
      <c r="GW51" s="158"/>
      <c r="GX51" s="156"/>
      <c r="GY51" s="156"/>
      <c r="GZ51" s="165" t="e">
        <f>INDEX(Draft!$AZ$3:$AZ$170,MATCH(GQ51&amp;GO51,Draft!$BA$3:$BA$170,0),1)</f>
        <v>#N/A</v>
      </c>
      <c r="HA51" s="114"/>
      <c r="HB51" s="106">
        <f t="shared" si="357"/>
        <v>14</v>
      </c>
      <c r="HC51" s="106">
        <f t="shared" si="321"/>
        <v>4</v>
      </c>
      <c r="HD51" s="106">
        <v>7</v>
      </c>
      <c r="HE51" s="107" t="str">
        <f>INDEX(Matchups!$F$4:$G$279,MATCH(HB51&amp;"_"&amp;HC51,Matchups!$E$4:$E$279,0),1)</f>
        <v>Player15</v>
      </c>
      <c r="HF51" s="107" t="str">
        <f>INDEX(Matchups!$F$4:$G$279,MATCH(HB51&amp;"_"&amp;HC51,Matchups!$E$4:$E$279,0),2)</f>
        <v>Player11</v>
      </c>
      <c r="HG51" s="114"/>
      <c r="HH51" s="164" t="e">
        <f>INDEX(Draft!$AZ$3:$AZ$170,MATCH(HE51&amp;HD51,Draft!$BA$3:$BA$170,0),1)</f>
        <v>#N/A</v>
      </c>
      <c r="HI51" s="156"/>
      <c r="HJ51" s="156"/>
      <c r="HK51" s="157"/>
      <c r="HL51" s="158"/>
      <c r="HM51" s="156"/>
      <c r="HN51" s="156"/>
      <c r="HO51" s="165" t="e">
        <f>INDEX(Draft!$AZ$3:$AZ$170,MATCH(HF51&amp;HD51,Draft!$BA$3:$BA$170,0),1)</f>
        <v>#N/A</v>
      </c>
      <c r="HP51" s="114"/>
      <c r="HQ51" s="106">
        <f t="shared" si="359"/>
        <v>15</v>
      </c>
      <c r="HR51" s="106">
        <f t="shared" si="322"/>
        <v>4</v>
      </c>
      <c r="HS51" s="106">
        <v>7</v>
      </c>
      <c r="HT51" s="107" t="str">
        <f>INDEX(Matchups!$F$4:$G$279,MATCH(HQ51&amp;"_"&amp;HR51,Matchups!$E$4:$E$279,0),1)</f>
        <v>Player12</v>
      </c>
      <c r="HU51" s="107" t="str">
        <f>INDEX(Matchups!$F$4:$G$279,MATCH(HQ51&amp;"_"&amp;HR51,Matchups!$E$4:$E$279,0),2)</f>
        <v>Player10</v>
      </c>
      <c r="HV51" s="114"/>
      <c r="HW51" s="164" t="e">
        <f>INDEX(Draft!$AZ$3:$AZ$170,MATCH(HT51&amp;HS51,Draft!$BA$3:$BA$170,0),1)</f>
        <v>#N/A</v>
      </c>
      <c r="HX51" s="156"/>
      <c r="HY51" s="156"/>
      <c r="HZ51" s="157"/>
      <c r="IA51" s="158"/>
      <c r="IB51" s="156"/>
      <c r="IC51" s="156"/>
      <c r="ID51" s="165" t="e">
        <f>INDEX(Draft!$AZ$3:$AZ$170,MATCH(HU51&amp;HS51,Draft!$BA$3:$BA$170,0),1)</f>
        <v>#N/A</v>
      </c>
      <c r="IF51" s="106">
        <f t="shared" si="361"/>
        <v>16</v>
      </c>
      <c r="IG51" s="106">
        <f t="shared" si="323"/>
        <v>4</v>
      </c>
      <c r="IH51" s="106">
        <v>7</v>
      </c>
      <c r="II51" s="107" t="str">
        <f>INDEX(Matchups!$F$4:$G$279,MATCH(IF51&amp;"_"&amp;IG51,Matchups!$E$4:$E$279,0),1)</f>
        <v>Player17</v>
      </c>
      <c r="IJ51" s="107" t="str">
        <f>INDEX(Matchups!$F$4:$G$279,MATCH(IF51&amp;"_"&amp;IG51,Matchups!$E$4:$E$279,0),2)</f>
        <v>Player21</v>
      </c>
      <c r="IL51" s="164" t="e">
        <f>INDEX(Draft!$AZ$3:$AZ$170,MATCH(II51&amp;IH51,Draft!$BA$3:$BA$170,0),1)</f>
        <v>#N/A</v>
      </c>
      <c r="IM51" s="156"/>
      <c r="IN51" s="156"/>
      <c r="IO51" s="157"/>
      <c r="IP51" s="158"/>
      <c r="IQ51" s="156"/>
      <c r="IR51" s="156"/>
      <c r="IS51" s="165" t="e">
        <f>INDEX(Draft!$AZ$3:$AZ$170,MATCH(IJ51&amp;IH51,Draft!$BA$3:$BA$170,0),1)</f>
        <v>#N/A</v>
      </c>
      <c r="IT51" s="114"/>
      <c r="IU51" s="106">
        <f t="shared" si="363"/>
        <v>17</v>
      </c>
      <c r="IV51" s="106">
        <f t="shared" si="324"/>
        <v>4</v>
      </c>
      <c r="IW51" s="106">
        <v>7</v>
      </c>
      <c r="IX51" s="107" t="str">
        <f>INDEX(Matchups!$F$4:$G$279,MATCH(IU51&amp;"_"&amp;IV51,Matchups!$E$4:$E$279,0),1)</f>
        <v>Player19</v>
      </c>
      <c r="IY51" s="107" t="str">
        <f>INDEX(Matchups!$F$4:$G$279,MATCH(IU51&amp;"_"&amp;IV51,Matchups!$E$4:$E$279,0),2)</f>
        <v>Player6</v>
      </c>
      <c r="IZ51" s="114"/>
      <c r="JA51" s="164" t="e">
        <f>INDEX(Draft!$AZ$3:$AZ$170,MATCH(IX51&amp;IW51,Draft!$BA$3:$BA$170,0),1)</f>
        <v>#N/A</v>
      </c>
      <c r="JB51" s="156"/>
      <c r="JC51" s="156"/>
      <c r="JD51" s="157"/>
      <c r="JE51" s="158"/>
      <c r="JF51" s="156"/>
      <c r="JG51" s="156"/>
      <c r="JH51" s="165" t="e">
        <f>INDEX(Draft!$AZ$3:$AZ$170,MATCH(IY51&amp;IW51,Draft!$BA$3:$BA$170,0),1)</f>
        <v>#N/A</v>
      </c>
      <c r="JI51" s="114"/>
      <c r="JJ51" s="106">
        <f t="shared" si="365"/>
        <v>18</v>
      </c>
      <c r="JK51" s="106">
        <f t="shared" si="325"/>
        <v>4</v>
      </c>
      <c r="JL51" s="106">
        <v>7</v>
      </c>
      <c r="JM51" s="107" t="str">
        <f>INDEX(Matchups!$F$4:$G$279,MATCH(JJ51&amp;"_"&amp;JK51,Matchups!$E$4:$E$279,0),1)</f>
        <v>Player5</v>
      </c>
      <c r="JN51" s="107" t="str">
        <f>INDEX(Matchups!$F$4:$G$279,MATCH(JJ51&amp;"_"&amp;JK51,Matchups!$E$4:$E$279,0),2)</f>
        <v>Player3</v>
      </c>
      <c r="JO51" s="114"/>
      <c r="JP51" s="164" t="e">
        <f>INDEX(Draft!$AZ$3:$AZ$170,MATCH(JM51&amp;JL51,Draft!$BA$3:$BA$170,0),1)</f>
        <v>#N/A</v>
      </c>
      <c r="JQ51" s="156"/>
      <c r="JR51" s="156"/>
      <c r="JS51" s="157"/>
      <c r="JT51" s="158"/>
      <c r="JU51" s="156"/>
      <c r="JV51" s="156"/>
      <c r="JW51" s="165" t="e">
        <f>INDEX(Draft!$AZ$3:$AZ$170,MATCH(JN51&amp;JL51,Draft!$BA$3:$BA$170,0),1)</f>
        <v>#N/A</v>
      </c>
      <c r="JX51" s="114"/>
      <c r="JY51" s="106">
        <f t="shared" si="367"/>
        <v>19</v>
      </c>
      <c r="JZ51" s="106">
        <f t="shared" si="326"/>
        <v>4</v>
      </c>
      <c r="KA51" s="106">
        <v>7</v>
      </c>
      <c r="KB51" s="107" t="str">
        <f>INDEX(Matchups!$F$4:$G$279,MATCH(JY51&amp;"_"&amp;JZ51,Matchups!$E$4:$E$279,0),1)</f>
        <v>Player8</v>
      </c>
      <c r="KC51" s="107" t="str">
        <f>INDEX(Matchups!$F$4:$G$279,MATCH(JY51&amp;"_"&amp;JZ51,Matchups!$E$4:$E$279,0),2)</f>
        <v>Player16</v>
      </c>
      <c r="KD51" s="114"/>
      <c r="KE51" s="164" t="e">
        <f>INDEX(Draft!$AZ$3:$AZ$170,MATCH(KB51&amp;KA51,Draft!$BA$3:$BA$170,0),1)</f>
        <v>#N/A</v>
      </c>
      <c r="KF51" s="156"/>
      <c r="KG51" s="156"/>
      <c r="KH51" s="157"/>
      <c r="KI51" s="158"/>
      <c r="KJ51" s="156"/>
      <c r="KK51" s="156"/>
      <c r="KL51" s="165" t="e">
        <f>INDEX(Draft!$AZ$3:$AZ$170,MATCH(KC51&amp;KA51,Draft!$BA$3:$BA$170,0),1)</f>
        <v>#N/A</v>
      </c>
      <c r="KM51" s="114"/>
      <c r="KN51" s="106">
        <f t="shared" si="369"/>
        <v>20</v>
      </c>
      <c r="KO51" s="106">
        <f t="shared" si="327"/>
        <v>4</v>
      </c>
      <c r="KP51" s="106">
        <v>7</v>
      </c>
      <c r="KQ51" s="107" t="str">
        <f>INDEX(Matchups!$F$4:$G$279,MATCH(KN51&amp;"_"&amp;KO51,Matchups!$E$4:$E$279,0),1)</f>
        <v>Player3</v>
      </c>
      <c r="KR51" s="107" t="str">
        <f>INDEX(Matchups!$F$4:$G$279,MATCH(KN51&amp;"_"&amp;KO51,Matchups!$E$4:$E$279,0),2)</f>
        <v>Player22</v>
      </c>
      <c r="KS51" s="114"/>
      <c r="KT51" s="164" t="e">
        <f>INDEX(Draft!$AZ$3:$AZ$170,MATCH(KQ51&amp;KP51,Draft!$BA$3:$BA$170,0),1)</f>
        <v>#N/A</v>
      </c>
      <c r="KU51" s="156"/>
      <c r="KV51" s="156"/>
      <c r="KW51" s="157"/>
      <c r="KX51" s="158"/>
      <c r="KY51" s="156"/>
      <c r="KZ51" s="156"/>
      <c r="LA51" s="165" t="e">
        <f>INDEX(Draft!$AZ$3:$AZ$170,MATCH(KR51&amp;KP51,Draft!$BA$3:$BA$170,0),1)</f>
        <v>#N/A</v>
      </c>
      <c r="LB51" s="114"/>
      <c r="LC51" s="106">
        <f t="shared" si="371"/>
        <v>21</v>
      </c>
      <c r="LD51" s="106">
        <f t="shared" si="328"/>
        <v>4</v>
      </c>
      <c r="LE51" s="106">
        <v>7</v>
      </c>
      <c r="LF51" s="107" t="str">
        <f>INDEX(Matchups!$F$4:$G$279,MATCH(LC51&amp;"_"&amp;LD51,Matchups!$E$4:$E$279,0),1)</f>
        <v>Player3</v>
      </c>
      <c r="LG51" s="107" t="str">
        <f>INDEX(Matchups!$F$4:$G$279,MATCH(LC51&amp;"_"&amp;LD51,Matchups!$E$4:$E$279,0),2)</f>
        <v>Player10</v>
      </c>
      <c r="LH51" s="114"/>
      <c r="LI51" s="164" t="e">
        <f>INDEX(Draft!$AZ$3:$AZ$170,MATCH(LF51&amp;LE51,Draft!$BA$3:$BA$170,0),1)</f>
        <v>#N/A</v>
      </c>
      <c r="LJ51" s="156"/>
      <c r="LK51" s="156"/>
      <c r="LL51" s="157"/>
      <c r="LM51" s="158"/>
      <c r="LN51" s="156"/>
      <c r="LO51" s="156"/>
      <c r="LP51" s="165" t="e">
        <f>INDEX(Draft!$AZ$3:$AZ$170,MATCH(LG51&amp;LE51,Draft!$BA$3:$BA$170,0),1)</f>
        <v>#N/A</v>
      </c>
      <c r="LQ51" s="114"/>
      <c r="LR51" s="106">
        <f t="shared" si="373"/>
        <v>22</v>
      </c>
      <c r="LS51" s="106">
        <f t="shared" si="329"/>
        <v>4</v>
      </c>
      <c r="LT51" s="106">
        <v>7</v>
      </c>
      <c r="LU51" s="107" t="str">
        <f>INDEX(Matchups!$F$4:$G$279,MATCH(LR51&amp;"_"&amp;LS51,Matchups!$E$4:$E$279,0),1)</f>
        <v>Player13</v>
      </c>
      <c r="LV51" s="107" t="str">
        <f>INDEX(Matchups!$F$4:$G$279,MATCH(LR51&amp;"_"&amp;LS51,Matchups!$E$4:$E$279,0),2)</f>
        <v>Player5</v>
      </c>
      <c r="LW51" s="114"/>
      <c r="LX51" s="164" t="e">
        <f>INDEX(Draft!$AZ$3:$AZ$170,MATCH(LU51&amp;LT51,Draft!$BA$3:$BA$170,0),1)</f>
        <v>#N/A</v>
      </c>
      <c r="LY51" s="156"/>
      <c r="LZ51" s="156"/>
      <c r="MA51" s="157"/>
      <c r="MB51" s="158"/>
      <c r="MC51" s="156"/>
      <c r="MD51" s="156"/>
      <c r="ME51" s="165" t="e">
        <f>INDEX(Draft!$AZ$3:$AZ$170,MATCH(LV51&amp;LT51,Draft!$BA$3:$BA$170,0),1)</f>
        <v>#N/A</v>
      </c>
      <c r="MF51" s="114"/>
      <c r="MG51" s="106">
        <f t="shared" si="375"/>
        <v>23</v>
      </c>
      <c r="MH51" s="106">
        <f t="shared" si="330"/>
        <v>4</v>
      </c>
      <c r="MI51" s="106">
        <v>7</v>
      </c>
      <c r="MJ51" s="107" t="str">
        <f>INDEX(Matchups!$F$4:$G$279,MATCH(MG51&amp;"_"&amp;MH51,Matchups!$E$4:$E$279,0),1)</f>
        <v>Player9</v>
      </c>
      <c r="MK51" s="107" t="str">
        <f>INDEX(Matchups!$F$4:$G$279,MATCH(MG51&amp;"_"&amp;MH51,Matchups!$E$4:$E$279,0),2)</f>
        <v>Player20</v>
      </c>
      <c r="ML51" s="114"/>
      <c r="MM51" s="164" t="e">
        <f>INDEX(Draft!$AZ$3:$AZ$170,MATCH(MJ51&amp;MI51,Draft!$BA$3:$BA$170,0),1)</f>
        <v>#N/A</v>
      </c>
      <c r="MN51" s="156"/>
      <c r="MO51" s="156"/>
      <c r="MP51" s="157"/>
      <c r="MQ51" s="158"/>
      <c r="MR51" s="156"/>
      <c r="MS51" s="156"/>
      <c r="MT51" s="165" t="e">
        <f>INDEX(Draft!$AZ$3:$AZ$170,MATCH(MK51&amp;MI51,Draft!$BA$3:$BA$170,0),1)</f>
        <v>#N/A</v>
      </c>
    </row>
    <row r="52" spans="2:358" s="105" customFormat="1" ht="18" thickBot="1">
      <c r="B52" s="184">
        <f t="shared" si="74"/>
        <v>44592</v>
      </c>
      <c r="C52" s="183">
        <f t="shared" si="75"/>
        <v>5</v>
      </c>
      <c r="D52" s="183">
        <f t="shared" si="76"/>
        <v>1</v>
      </c>
      <c r="E52" s="183" t="str">
        <f t="shared" si="0"/>
        <v>5_1</v>
      </c>
      <c r="F52" s="174" t="str">
        <f t="shared" si="1"/>
        <v>Player4</v>
      </c>
      <c r="G52" s="174" t="str">
        <f t="shared" si="2"/>
        <v>Player1</v>
      </c>
      <c r="H52" s="173"/>
      <c r="I52" s="174" t="str">
        <f>J52&amp;"_"&amp;COUNTIF(J$4:J52,J52)</f>
        <v>4_10</v>
      </c>
      <c r="J52" s="185">
        <v>4</v>
      </c>
      <c r="K52" s="185" t="s">
        <v>2661</v>
      </c>
      <c r="L52" s="186" t="s">
        <v>1027</v>
      </c>
      <c r="M52" s="185" t="s">
        <v>2664</v>
      </c>
      <c r="N52" s="114"/>
      <c r="O52" s="106">
        <f t="shared" ref="O52" si="400">O51</f>
        <v>1</v>
      </c>
      <c r="P52" s="106">
        <f t="shared" si="308"/>
        <v>4</v>
      </c>
      <c r="Q52" s="106"/>
      <c r="R52" s="107" t="str">
        <f>INDEX(Matchups!$F$4:$G$279,MATCH(O52&amp;"_"&amp;P52,Matchups!$E$4:$E$279,0),1)</f>
        <v>Player18</v>
      </c>
      <c r="S52" s="107" t="str">
        <f>INDEX(Matchups!$F$4:$G$279,MATCH(O52&amp;"_"&amp;P52,Matchups!$E$4:$E$279,0),2)</f>
        <v>Player9</v>
      </c>
      <c r="U52" s="166" t="s">
        <v>1863</v>
      </c>
      <c r="V52" s="167"/>
      <c r="W52" s="167"/>
      <c r="X52" s="168">
        <f>SUM(X45:X51)</f>
        <v>-14.745071595222981</v>
      </c>
      <c r="Y52" s="168">
        <f>SUM(Y45:Y51)</f>
        <v>-18.10597550917511</v>
      </c>
      <c r="Z52" s="167"/>
      <c r="AA52" s="167"/>
      <c r="AB52" s="169" t="s">
        <v>1863</v>
      </c>
      <c r="AD52" s="106">
        <f t="shared" ref="AD52" si="401">AD51</f>
        <v>2</v>
      </c>
      <c r="AE52" s="106">
        <f t="shared" si="309"/>
        <v>4</v>
      </c>
      <c r="AF52" s="106"/>
      <c r="AG52" s="107" t="str">
        <f>INDEX(Matchups!$F$4:$G$279,MATCH(AD52&amp;"_"&amp;AE52,Matchups!$E$4:$E$279,0),1)</f>
        <v>Player22</v>
      </c>
      <c r="AH52" s="107" t="str">
        <f>INDEX(Matchups!$F$4:$G$279,MATCH(AD52&amp;"_"&amp;AE52,Matchups!$E$4:$E$279,0),2)</f>
        <v>Player8</v>
      </c>
      <c r="AJ52" s="166" t="s">
        <v>1863</v>
      </c>
      <c r="AK52" s="167"/>
      <c r="AL52" s="167"/>
      <c r="AM52" s="168">
        <f>SUM(AM45:AM51)</f>
        <v>-5.4327776614467762</v>
      </c>
      <c r="AN52" s="168">
        <f>SUM(AN45:AN51)</f>
        <v>-42.833509073528255</v>
      </c>
      <c r="AO52" s="167"/>
      <c r="AP52" s="167"/>
      <c r="AQ52" s="169" t="s">
        <v>1863</v>
      </c>
      <c r="AS52" s="106">
        <f t="shared" ref="AS52" si="402">AS51</f>
        <v>3</v>
      </c>
      <c r="AT52" s="106">
        <f t="shared" si="310"/>
        <v>4</v>
      </c>
      <c r="AU52" s="106"/>
      <c r="AV52" s="107" t="str">
        <f>INDEX(Matchups!$F$4:$G$279,MATCH(AS52&amp;"_"&amp;AT52,Matchups!$E$4:$E$279,0),1)</f>
        <v>Player14</v>
      </c>
      <c r="AW52" s="107" t="str">
        <f>INDEX(Matchups!$F$4:$G$279,MATCH(AS52&amp;"_"&amp;AT52,Matchups!$E$4:$E$279,0),2)</f>
        <v>Player24</v>
      </c>
      <c r="AY52" s="166" t="s">
        <v>1863</v>
      </c>
      <c r="AZ52" s="167"/>
      <c r="BA52" s="167"/>
      <c r="BB52" s="168">
        <f>SUM(BB45:BB51)</f>
        <v>-9.1140825407196697</v>
      </c>
      <c r="BC52" s="168">
        <f>SUM(BC45:BC51)</f>
        <v>-6.0899978249275968</v>
      </c>
      <c r="BD52" s="167"/>
      <c r="BE52" s="167"/>
      <c r="BF52" s="169" t="s">
        <v>1863</v>
      </c>
      <c r="BH52" s="106">
        <f t="shared" ref="BH52" si="403">BH51</f>
        <v>4</v>
      </c>
      <c r="BI52" s="106">
        <f t="shared" si="311"/>
        <v>4</v>
      </c>
      <c r="BJ52" s="106"/>
      <c r="BK52" s="107" t="str">
        <f>INDEX(Matchups!$F$4:$G$279,MATCH(BH52&amp;"_"&amp;BI52,Matchups!$E$4:$E$279,0),1)</f>
        <v>Player16</v>
      </c>
      <c r="BL52" s="107" t="str">
        <f>INDEX(Matchups!$F$4:$G$279,MATCH(BH52&amp;"_"&amp;BI52,Matchups!$E$4:$E$279,0),2)</f>
        <v>Player15</v>
      </c>
      <c r="BN52" s="166" t="s">
        <v>1863</v>
      </c>
      <c r="BO52" s="167"/>
      <c r="BP52" s="167"/>
      <c r="BQ52" s="168" t="e">
        <f>SUM(BQ45:BQ51)</f>
        <v>#N/A</v>
      </c>
      <c r="BR52" s="168" t="e">
        <f>SUM(BR45:BR51)</f>
        <v>#N/A</v>
      </c>
      <c r="BS52" s="167"/>
      <c r="BT52" s="167"/>
      <c r="BU52" s="169" t="s">
        <v>1863</v>
      </c>
      <c r="BV52" s="114"/>
      <c r="BW52" s="106">
        <f t="shared" ref="BW52" si="404">BW51</f>
        <v>5</v>
      </c>
      <c r="BX52" s="106">
        <f t="shared" si="312"/>
        <v>4</v>
      </c>
      <c r="BY52" s="106"/>
      <c r="BZ52" s="107" t="str">
        <f>INDEX(Matchups!$F$4:$G$279,MATCH(BW52&amp;"_"&amp;BX52,Matchups!$E$4:$E$279,0),1)</f>
        <v>Player20</v>
      </c>
      <c r="CA52" s="107" t="str">
        <f>INDEX(Matchups!$F$4:$G$279,MATCH(BW52&amp;"_"&amp;BX52,Matchups!$E$4:$E$279,0),2)</f>
        <v>Player23</v>
      </c>
      <c r="CB52" s="114"/>
      <c r="CC52" s="166" t="s">
        <v>1863</v>
      </c>
      <c r="CD52" s="167"/>
      <c r="CE52" s="167"/>
      <c r="CF52" s="168" t="e">
        <f>SUM(CF45:CF51)</f>
        <v>#N/A</v>
      </c>
      <c r="CG52" s="168" t="e">
        <f>SUM(CG45:CG51)</f>
        <v>#N/A</v>
      </c>
      <c r="CH52" s="167"/>
      <c r="CI52" s="167"/>
      <c r="CJ52" s="169" t="s">
        <v>1863</v>
      </c>
      <c r="CK52" s="114"/>
      <c r="CL52" s="106">
        <f t="shared" ref="CL52" si="405">CL51</f>
        <v>6</v>
      </c>
      <c r="CM52" s="106">
        <f t="shared" si="313"/>
        <v>4</v>
      </c>
      <c r="CN52" s="106"/>
      <c r="CO52" s="107" t="str">
        <f>INDEX(Matchups!$F$4:$G$279,MATCH(CL52&amp;"_"&amp;CM52,Matchups!$E$4:$E$279,0),1)</f>
        <v>Player23</v>
      </c>
      <c r="CP52" s="107" t="str">
        <f>INDEX(Matchups!$F$4:$G$279,MATCH(CL52&amp;"_"&amp;CM52,Matchups!$E$4:$E$279,0),2)</f>
        <v>Player17</v>
      </c>
      <c r="CQ52" s="114"/>
      <c r="CR52" s="166" t="s">
        <v>1863</v>
      </c>
      <c r="CS52" s="167"/>
      <c r="CT52" s="167"/>
      <c r="CU52" s="168" t="e">
        <f>SUM(CU45:CU51)</f>
        <v>#N/A</v>
      </c>
      <c r="CV52" s="168" t="e">
        <f>SUM(CV45:CV51)</f>
        <v>#N/A</v>
      </c>
      <c r="CW52" s="167"/>
      <c r="CX52" s="167"/>
      <c r="CY52" s="169" t="s">
        <v>1863</v>
      </c>
      <c r="DA52" s="106">
        <f t="shared" ref="DA52" si="406">DA51</f>
        <v>7</v>
      </c>
      <c r="DB52" s="106">
        <f t="shared" si="314"/>
        <v>4</v>
      </c>
      <c r="DC52" s="106"/>
      <c r="DD52" s="107" t="str">
        <f>INDEX(Matchups!$F$4:$G$279,MATCH(DA52&amp;"_"&amp;DB52,Matchups!$E$4:$E$279,0),1)</f>
        <v>Player1</v>
      </c>
      <c r="DE52" s="107" t="str">
        <f>INDEX(Matchups!$F$4:$G$279,MATCH(DA52&amp;"_"&amp;DB52,Matchups!$E$4:$E$279,0),2)</f>
        <v>Player2</v>
      </c>
      <c r="DG52" s="166" t="s">
        <v>1863</v>
      </c>
      <c r="DH52" s="167"/>
      <c r="DI52" s="167"/>
      <c r="DJ52" s="168" t="e">
        <f>SUM(DJ45:DJ51)</f>
        <v>#N/A</v>
      </c>
      <c r="DK52" s="168" t="e">
        <f>SUM(DK45:DK51)</f>
        <v>#N/A</v>
      </c>
      <c r="DL52" s="167"/>
      <c r="DM52" s="167"/>
      <c r="DN52" s="169" t="s">
        <v>1863</v>
      </c>
      <c r="DO52" s="114"/>
      <c r="DP52" s="106">
        <f t="shared" ref="DP52" si="407">DP51</f>
        <v>8</v>
      </c>
      <c r="DQ52" s="106">
        <f t="shared" si="315"/>
        <v>4</v>
      </c>
      <c r="DR52" s="106"/>
      <c r="DS52" s="107" t="str">
        <f>INDEX(Matchups!$F$4:$G$279,MATCH(DP52&amp;"_"&amp;DQ52,Matchups!$E$4:$E$279,0),1)</f>
        <v>Player24</v>
      </c>
      <c r="DT52" s="107" t="str">
        <f>INDEX(Matchups!$F$4:$G$279,MATCH(DP52&amp;"_"&amp;DQ52,Matchups!$E$4:$E$279,0),2)</f>
        <v>Player7</v>
      </c>
      <c r="DU52" s="114"/>
      <c r="DV52" s="166" t="s">
        <v>1863</v>
      </c>
      <c r="DW52" s="167"/>
      <c r="DX52" s="167"/>
      <c r="DY52" s="168" t="e">
        <f>SUM(DY45:DY51)</f>
        <v>#N/A</v>
      </c>
      <c r="DZ52" s="168" t="e">
        <f>SUM(DZ45:DZ51)</f>
        <v>#N/A</v>
      </c>
      <c r="EA52" s="167"/>
      <c r="EB52" s="167"/>
      <c r="EC52" s="169" t="s">
        <v>1863</v>
      </c>
      <c r="ED52" s="114"/>
      <c r="EE52" s="106">
        <f t="shared" ref="EE52" si="408">EE51</f>
        <v>9</v>
      </c>
      <c r="EF52" s="106">
        <f t="shared" si="316"/>
        <v>4</v>
      </c>
      <c r="EG52" s="106"/>
      <c r="EH52" s="107" t="str">
        <f>INDEX(Matchups!$F$4:$G$279,MATCH(EE52&amp;"_"&amp;EF52,Matchups!$E$4:$E$279,0),1)</f>
        <v>Player10</v>
      </c>
      <c r="EI52" s="107" t="str">
        <f>INDEX(Matchups!$F$4:$G$279,MATCH(EE52&amp;"_"&amp;EF52,Matchups!$E$4:$E$279,0),2)</f>
        <v>Player14</v>
      </c>
      <c r="EJ52" s="114"/>
      <c r="EK52" s="166" t="s">
        <v>1863</v>
      </c>
      <c r="EL52" s="167"/>
      <c r="EM52" s="167"/>
      <c r="EN52" s="168" t="e">
        <f>SUM(EN45:EN51)</f>
        <v>#N/A</v>
      </c>
      <c r="EO52" s="168" t="e">
        <f>SUM(EO45:EO51)</f>
        <v>#N/A</v>
      </c>
      <c r="EP52" s="167"/>
      <c r="EQ52" s="167"/>
      <c r="ER52" s="169" t="s">
        <v>1863</v>
      </c>
      <c r="ET52" s="106">
        <f t="shared" ref="ET52" si="409">ET51</f>
        <v>10</v>
      </c>
      <c r="EU52" s="106">
        <f t="shared" si="317"/>
        <v>4</v>
      </c>
      <c r="EV52" s="106"/>
      <c r="EW52" s="107" t="str">
        <f>INDEX(Matchups!$F$4:$G$279,MATCH(ET52&amp;"_"&amp;EU52,Matchups!$E$4:$E$279,0),1)</f>
        <v>Player21</v>
      </c>
      <c r="EX52" s="107" t="str">
        <f>INDEX(Matchups!$F$4:$G$279,MATCH(ET52&amp;"_"&amp;EU52,Matchups!$E$4:$E$279,0),2)</f>
        <v>Player13</v>
      </c>
      <c r="EZ52" s="166" t="s">
        <v>1863</v>
      </c>
      <c r="FA52" s="167"/>
      <c r="FB52" s="167"/>
      <c r="FC52" s="168" t="e">
        <f>SUM(FC45:FC51)</f>
        <v>#N/A</v>
      </c>
      <c r="FD52" s="168" t="e">
        <f>SUM(FD45:FD51)</f>
        <v>#N/A</v>
      </c>
      <c r="FE52" s="167"/>
      <c r="FF52" s="167"/>
      <c r="FG52" s="169" t="s">
        <v>1863</v>
      </c>
      <c r="FH52" s="114"/>
      <c r="FI52" s="106">
        <f t="shared" ref="FI52" si="410">FI51</f>
        <v>11</v>
      </c>
      <c r="FJ52" s="106">
        <f t="shared" si="318"/>
        <v>4</v>
      </c>
      <c r="FK52" s="106"/>
      <c r="FL52" s="107" t="str">
        <f>INDEX(Matchups!$F$4:$G$279,MATCH(FI52&amp;"_"&amp;FJ52,Matchups!$E$4:$E$279,0),1)</f>
        <v>Player7</v>
      </c>
      <c r="FM52" s="107" t="str">
        <f>INDEX(Matchups!$F$4:$G$279,MATCH(FI52&amp;"_"&amp;FJ52,Matchups!$E$4:$E$279,0),2)</f>
        <v>Player18</v>
      </c>
      <c r="FN52" s="114"/>
      <c r="FO52" s="166" t="s">
        <v>1863</v>
      </c>
      <c r="FP52" s="167"/>
      <c r="FQ52" s="167"/>
      <c r="FR52" s="168" t="e">
        <f>SUM(FR45:FR51)</f>
        <v>#N/A</v>
      </c>
      <c r="FS52" s="168" t="e">
        <f>SUM(FS45:FS51)</f>
        <v>#N/A</v>
      </c>
      <c r="FT52" s="167"/>
      <c r="FU52" s="167"/>
      <c r="FV52" s="169" t="s">
        <v>1863</v>
      </c>
      <c r="FW52" s="114"/>
      <c r="FX52" s="106">
        <f t="shared" ref="FX52" si="411">FX51</f>
        <v>12</v>
      </c>
      <c r="FY52" s="106">
        <f t="shared" si="319"/>
        <v>4</v>
      </c>
      <c r="FZ52" s="106"/>
      <c r="GA52" s="107" t="str">
        <f>INDEX(Matchups!$F$4:$G$279,MATCH(FX52&amp;"_"&amp;FY52,Matchups!$E$4:$E$279,0),1)</f>
        <v>Player6</v>
      </c>
      <c r="GB52" s="107" t="str">
        <f>INDEX(Matchups!$F$4:$G$279,MATCH(FX52&amp;"_"&amp;FY52,Matchups!$E$4:$E$279,0),2)</f>
        <v>Player12</v>
      </c>
      <c r="GC52" s="114"/>
      <c r="GD52" s="166" t="s">
        <v>1863</v>
      </c>
      <c r="GE52" s="167"/>
      <c r="GF52" s="167"/>
      <c r="GG52" s="168" t="e">
        <f>SUM(GG45:GG51)</f>
        <v>#N/A</v>
      </c>
      <c r="GH52" s="168" t="e">
        <f>SUM(GH45:GH51)</f>
        <v>#N/A</v>
      </c>
      <c r="GI52" s="167"/>
      <c r="GJ52" s="167"/>
      <c r="GK52" s="169" t="s">
        <v>1863</v>
      </c>
      <c r="GM52" s="106">
        <f t="shared" ref="GM52" si="412">GM51</f>
        <v>13</v>
      </c>
      <c r="GN52" s="106">
        <f t="shared" si="320"/>
        <v>4</v>
      </c>
      <c r="GO52" s="106"/>
      <c r="GP52" s="107" t="str">
        <f>INDEX(Matchups!$F$4:$G$279,MATCH(GM52&amp;"_"&amp;GN52,Matchups!$E$4:$E$279,0),1)</f>
        <v>Player2</v>
      </c>
      <c r="GQ52" s="107" t="str">
        <f>INDEX(Matchups!$F$4:$G$279,MATCH(GM52&amp;"_"&amp;GN52,Matchups!$E$4:$E$279,0),2)</f>
        <v>Player19</v>
      </c>
      <c r="GS52" s="166" t="s">
        <v>1863</v>
      </c>
      <c r="GT52" s="167"/>
      <c r="GU52" s="167"/>
      <c r="GV52" s="168" t="e">
        <f>SUM(GV45:GV51)</f>
        <v>#N/A</v>
      </c>
      <c r="GW52" s="168" t="e">
        <f>SUM(GW45:GW51)</f>
        <v>#N/A</v>
      </c>
      <c r="GX52" s="167"/>
      <c r="GY52" s="167"/>
      <c r="GZ52" s="169" t="s">
        <v>1863</v>
      </c>
      <c r="HA52" s="114"/>
      <c r="HB52" s="106">
        <f t="shared" ref="HB52" si="413">HB51</f>
        <v>14</v>
      </c>
      <c r="HC52" s="106">
        <f t="shared" si="321"/>
        <v>4</v>
      </c>
      <c r="HD52" s="106"/>
      <c r="HE52" s="107" t="str">
        <f>INDEX(Matchups!$F$4:$G$279,MATCH(HB52&amp;"_"&amp;HC52,Matchups!$E$4:$E$279,0),1)</f>
        <v>Player15</v>
      </c>
      <c r="HF52" s="107" t="str">
        <f>INDEX(Matchups!$F$4:$G$279,MATCH(HB52&amp;"_"&amp;HC52,Matchups!$E$4:$E$279,0),2)</f>
        <v>Player11</v>
      </c>
      <c r="HG52" s="114"/>
      <c r="HH52" s="166" t="s">
        <v>1863</v>
      </c>
      <c r="HI52" s="167"/>
      <c r="HJ52" s="167"/>
      <c r="HK52" s="168" t="e">
        <f>SUM(HK45:HK51)</f>
        <v>#N/A</v>
      </c>
      <c r="HL52" s="168" t="e">
        <f>SUM(HL45:HL51)</f>
        <v>#N/A</v>
      </c>
      <c r="HM52" s="167"/>
      <c r="HN52" s="167"/>
      <c r="HO52" s="169" t="s">
        <v>1863</v>
      </c>
      <c r="HP52" s="114"/>
      <c r="HQ52" s="106">
        <f t="shared" ref="HQ52" si="414">HQ51</f>
        <v>15</v>
      </c>
      <c r="HR52" s="106">
        <f t="shared" si="322"/>
        <v>4</v>
      </c>
      <c r="HS52" s="106"/>
      <c r="HT52" s="107" t="str">
        <f>INDEX(Matchups!$F$4:$G$279,MATCH(HQ52&amp;"_"&amp;HR52,Matchups!$E$4:$E$279,0),1)</f>
        <v>Player12</v>
      </c>
      <c r="HU52" s="107" t="str">
        <f>INDEX(Matchups!$F$4:$G$279,MATCH(HQ52&amp;"_"&amp;HR52,Matchups!$E$4:$E$279,0),2)</f>
        <v>Player10</v>
      </c>
      <c r="HV52" s="114"/>
      <c r="HW52" s="166" t="s">
        <v>1863</v>
      </c>
      <c r="HX52" s="167"/>
      <c r="HY52" s="167"/>
      <c r="HZ52" s="168" t="e">
        <f>SUM(HZ45:HZ51)</f>
        <v>#N/A</v>
      </c>
      <c r="IA52" s="168" t="e">
        <f>SUM(IA45:IA51)</f>
        <v>#N/A</v>
      </c>
      <c r="IB52" s="167"/>
      <c r="IC52" s="167"/>
      <c r="ID52" s="169" t="s">
        <v>1863</v>
      </c>
      <c r="IF52" s="106">
        <f t="shared" ref="IF52" si="415">IF51</f>
        <v>16</v>
      </c>
      <c r="IG52" s="106">
        <f t="shared" si="323"/>
        <v>4</v>
      </c>
      <c r="IH52" s="106"/>
      <c r="II52" s="107" t="str">
        <f>INDEX(Matchups!$F$4:$G$279,MATCH(IF52&amp;"_"&amp;IG52,Matchups!$E$4:$E$279,0),1)</f>
        <v>Player17</v>
      </c>
      <c r="IJ52" s="107" t="str">
        <f>INDEX(Matchups!$F$4:$G$279,MATCH(IF52&amp;"_"&amp;IG52,Matchups!$E$4:$E$279,0),2)</f>
        <v>Player21</v>
      </c>
      <c r="IL52" s="166" t="s">
        <v>1863</v>
      </c>
      <c r="IM52" s="167"/>
      <c r="IN52" s="167"/>
      <c r="IO52" s="168" t="e">
        <f>SUM(IO45:IO51)</f>
        <v>#N/A</v>
      </c>
      <c r="IP52" s="168" t="e">
        <f>SUM(IP45:IP51)</f>
        <v>#N/A</v>
      </c>
      <c r="IQ52" s="167"/>
      <c r="IR52" s="167"/>
      <c r="IS52" s="169" t="s">
        <v>1863</v>
      </c>
      <c r="IT52" s="114"/>
      <c r="IU52" s="106">
        <f t="shared" ref="IU52" si="416">IU51</f>
        <v>17</v>
      </c>
      <c r="IV52" s="106">
        <f t="shared" si="324"/>
        <v>4</v>
      </c>
      <c r="IW52" s="106"/>
      <c r="IX52" s="107" t="str">
        <f>INDEX(Matchups!$F$4:$G$279,MATCH(IU52&amp;"_"&amp;IV52,Matchups!$E$4:$E$279,0),1)</f>
        <v>Player19</v>
      </c>
      <c r="IY52" s="107" t="str">
        <f>INDEX(Matchups!$F$4:$G$279,MATCH(IU52&amp;"_"&amp;IV52,Matchups!$E$4:$E$279,0),2)</f>
        <v>Player6</v>
      </c>
      <c r="IZ52" s="114"/>
      <c r="JA52" s="166" t="s">
        <v>1863</v>
      </c>
      <c r="JB52" s="167"/>
      <c r="JC52" s="167"/>
      <c r="JD52" s="168" t="e">
        <f>SUM(JD45:JD51)</f>
        <v>#N/A</v>
      </c>
      <c r="JE52" s="168" t="e">
        <f>SUM(JE45:JE51)</f>
        <v>#N/A</v>
      </c>
      <c r="JF52" s="167"/>
      <c r="JG52" s="167"/>
      <c r="JH52" s="169" t="s">
        <v>1863</v>
      </c>
      <c r="JI52" s="114"/>
      <c r="JJ52" s="106">
        <f t="shared" ref="JJ52" si="417">JJ51</f>
        <v>18</v>
      </c>
      <c r="JK52" s="106">
        <f t="shared" si="325"/>
        <v>4</v>
      </c>
      <c r="JL52" s="106"/>
      <c r="JM52" s="107" t="str">
        <f>INDEX(Matchups!$F$4:$G$279,MATCH(JJ52&amp;"_"&amp;JK52,Matchups!$E$4:$E$279,0),1)</f>
        <v>Player5</v>
      </c>
      <c r="JN52" s="107" t="str">
        <f>INDEX(Matchups!$F$4:$G$279,MATCH(JJ52&amp;"_"&amp;JK52,Matchups!$E$4:$E$279,0),2)</f>
        <v>Player3</v>
      </c>
      <c r="JO52" s="114"/>
      <c r="JP52" s="166" t="s">
        <v>1863</v>
      </c>
      <c r="JQ52" s="167"/>
      <c r="JR52" s="167"/>
      <c r="JS52" s="168" t="e">
        <f>SUM(JS45:JS51)</f>
        <v>#N/A</v>
      </c>
      <c r="JT52" s="168" t="e">
        <f>SUM(JT45:JT51)</f>
        <v>#N/A</v>
      </c>
      <c r="JU52" s="167"/>
      <c r="JV52" s="167"/>
      <c r="JW52" s="169" t="s">
        <v>1863</v>
      </c>
      <c r="JX52" s="114"/>
      <c r="JY52" s="106">
        <f t="shared" ref="JY52" si="418">JY51</f>
        <v>19</v>
      </c>
      <c r="JZ52" s="106">
        <f t="shared" si="326"/>
        <v>4</v>
      </c>
      <c r="KA52" s="106"/>
      <c r="KB52" s="107" t="str">
        <f>INDEX(Matchups!$F$4:$G$279,MATCH(JY52&amp;"_"&amp;JZ52,Matchups!$E$4:$E$279,0),1)</f>
        <v>Player8</v>
      </c>
      <c r="KC52" s="107" t="str">
        <f>INDEX(Matchups!$F$4:$G$279,MATCH(JY52&amp;"_"&amp;JZ52,Matchups!$E$4:$E$279,0),2)</f>
        <v>Player16</v>
      </c>
      <c r="KD52" s="114"/>
      <c r="KE52" s="166" t="s">
        <v>1863</v>
      </c>
      <c r="KF52" s="167"/>
      <c r="KG52" s="167"/>
      <c r="KH52" s="168" t="e">
        <f>SUM(KH45:KH51)</f>
        <v>#N/A</v>
      </c>
      <c r="KI52" s="168" t="e">
        <f>SUM(KI45:KI51)</f>
        <v>#N/A</v>
      </c>
      <c r="KJ52" s="167"/>
      <c r="KK52" s="167"/>
      <c r="KL52" s="169" t="s">
        <v>1863</v>
      </c>
      <c r="KM52" s="114"/>
      <c r="KN52" s="106">
        <f t="shared" ref="KN52" si="419">KN51</f>
        <v>20</v>
      </c>
      <c r="KO52" s="106">
        <f t="shared" si="327"/>
        <v>4</v>
      </c>
      <c r="KP52" s="106"/>
      <c r="KQ52" s="107" t="str">
        <f>INDEX(Matchups!$F$4:$G$279,MATCH(KN52&amp;"_"&amp;KO52,Matchups!$E$4:$E$279,0),1)</f>
        <v>Player3</v>
      </c>
      <c r="KR52" s="107" t="str">
        <f>INDEX(Matchups!$F$4:$G$279,MATCH(KN52&amp;"_"&amp;KO52,Matchups!$E$4:$E$279,0),2)</f>
        <v>Player22</v>
      </c>
      <c r="KS52" s="114"/>
      <c r="KT52" s="166" t="s">
        <v>1863</v>
      </c>
      <c r="KU52" s="167"/>
      <c r="KV52" s="167"/>
      <c r="KW52" s="168" t="e">
        <f>SUM(KW45:KW51)</f>
        <v>#N/A</v>
      </c>
      <c r="KX52" s="168" t="e">
        <f>SUM(KX45:KX51)</f>
        <v>#N/A</v>
      </c>
      <c r="KY52" s="167"/>
      <c r="KZ52" s="167"/>
      <c r="LA52" s="169" t="s">
        <v>1863</v>
      </c>
      <c r="LB52" s="114"/>
      <c r="LC52" s="106">
        <f t="shared" ref="LC52" si="420">LC51</f>
        <v>21</v>
      </c>
      <c r="LD52" s="106">
        <f t="shared" si="328"/>
        <v>4</v>
      </c>
      <c r="LE52" s="106"/>
      <c r="LF52" s="107" t="str">
        <f>INDEX(Matchups!$F$4:$G$279,MATCH(LC52&amp;"_"&amp;LD52,Matchups!$E$4:$E$279,0),1)</f>
        <v>Player3</v>
      </c>
      <c r="LG52" s="107" t="str">
        <f>INDEX(Matchups!$F$4:$G$279,MATCH(LC52&amp;"_"&amp;LD52,Matchups!$E$4:$E$279,0),2)</f>
        <v>Player10</v>
      </c>
      <c r="LH52" s="114"/>
      <c r="LI52" s="166" t="s">
        <v>1863</v>
      </c>
      <c r="LJ52" s="167"/>
      <c r="LK52" s="167"/>
      <c r="LL52" s="168" t="e">
        <f>SUM(LL45:LL51)</f>
        <v>#N/A</v>
      </c>
      <c r="LM52" s="168" t="e">
        <f>SUM(LM45:LM51)</f>
        <v>#N/A</v>
      </c>
      <c r="LN52" s="167"/>
      <c r="LO52" s="167"/>
      <c r="LP52" s="169" t="s">
        <v>1863</v>
      </c>
      <c r="LQ52" s="114"/>
      <c r="LR52" s="106">
        <f t="shared" ref="LR52" si="421">LR51</f>
        <v>22</v>
      </c>
      <c r="LS52" s="106">
        <f t="shared" si="329"/>
        <v>4</v>
      </c>
      <c r="LT52" s="106"/>
      <c r="LU52" s="107" t="str">
        <f>INDEX(Matchups!$F$4:$G$279,MATCH(LR52&amp;"_"&amp;LS52,Matchups!$E$4:$E$279,0),1)</f>
        <v>Player13</v>
      </c>
      <c r="LV52" s="107" t="str">
        <f>INDEX(Matchups!$F$4:$G$279,MATCH(LR52&amp;"_"&amp;LS52,Matchups!$E$4:$E$279,0),2)</f>
        <v>Player5</v>
      </c>
      <c r="LW52" s="114"/>
      <c r="LX52" s="166" t="s">
        <v>1863</v>
      </c>
      <c r="LY52" s="167"/>
      <c r="LZ52" s="167"/>
      <c r="MA52" s="168" t="e">
        <f>SUM(MA45:MA51)</f>
        <v>#N/A</v>
      </c>
      <c r="MB52" s="168" t="e">
        <f>SUM(MB45:MB51)</f>
        <v>#N/A</v>
      </c>
      <c r="MC52" s="167"/>
      <c r="MD52" s="167"/>
      <c r="ME52" s="169" t="s">
        <v>1863</v>
      </c>
      <c r="MF52" s="114"/>
      <c r="MG52" s="106">
        <f t="shared" ref="MG52" si="422">MG51</f>
        <v>23</v>
      </c>
      <c r="MH52" s="106">
        <f t="shared" si="330"/>
        <v>4</v>
      </c>
      <c r="MI52" s="106"/>
      <c r="MJ52" s="107" t="str">
        <f>INDEX(Matchups!$F$4:$G$279,MATCH(MG52&amp;"_"&amp;MH52,Matchups!$E$4:$E$279,0),1)</f>
        <v>Player9</v>
      </c>
      <c r="MK52" s="107" t="str">
        <f>INDEX(Matchups!$F$4:$G$279,MATCH(MG52&amp;"_"&amp;MH52,Matchups!$E$4:$E$279,0),2)</f>
        <v>Player20</v>
      </c>
      <c r="ML52" s="114"/>
      <c r="MM52" s="166" t="s">
        <v>1863</v>
      </c>
      <c r="MN52" s="167"/>
      <c r="MO52" s="167"/>
      <c r="MP52" s="168" t="e">
        <f>SUM(MP45:MP51)</f>
        <v>#N/A</v>
      </c>
      <c r="MQ52" s="168" t="e">
        <f>SUM(MQ45:MQ51)</f>
        <v>#N/A</v>
      </c>
      <c r="MR52" s="167"/>
      <c r="MS52" s="167"/>
      <c r="MT52" s="169" t="s">
        <v>1863</v>
      </c>
    </row>
    <row r="53" spans="2:358" s="105" customFormat="1" ht="17">
      <c r="B53" s="184">
        <f t="shared" si="74"/>
        <v>44592</v>
      </c>
      <c r="C53" s="183">
        <f t="shared" si="75"/>
        <v>5</v>
      </c>
      <c r="D53" s="183">
        <f t="shared" si="76"/>
        <v>2</v>
      </c>
      <c r="E53" s="183" t="str">
        <f t="shared" si="0"/>
        <v>5_2</v>
      </c>
      <c r="F53" s="174" t="str">
        <f t="shared" si="1"/>
        <v>Player8</v>
      </c>
      <c r="G53" s="174" t="str">
        <f t="shared" si="2"/>
        <v>Player12</v>
      </c>
      <c r="H53" s="173"/>
      <c r="I53" s="174" t="str">
        <f>J53&amp;"_"&amp;COUNTIF(J$4:J53,J53)</f>
        <v>4_11</v>
      </c>
      <c r="J53" s="185">
        <v>4</v>
      </c>
      <c r="K53" s="185" t="s">
        <v>2666</v>
      </c>
      <c r="L53" s="186" t="s">
        <v>1027</v>
      </c>
      <c r="M53" s="185" t="s">
        <v>2659</v>
      </c>
      <c r="N53" s="114"/>
      <c r="O53" s="67"/>
      <c r="P53" s="67"/>
      <c r="Q53" s="67"/>
      <c r="R53" s="67"/>
      <c r="S53" s="67"/>
      <c r="U53" s="57"/>
      <c r="V53" s="114"/>
      <c r="W53" s="114"/>
      <c r="X53" s="21" t="s">
        <v>1839</v>
      </c>
      <c r="Y53" s="21" t="str">
        <f>IF(X52&gt;Y52,U43,AB43)</f>
        <v>Player18</v>
      </c>
      <c r="Z53" s="114"/>
      <c r="AA53" s="114"/>
      <c r="AB53" s="151"/>
      <c r="AD53" s="67"/>
      <c r="AE53" s="67"/>
      <c r="AF53" s="67"/>
      <c r="AG53" s="67"/>
      <c r="AH53" s="67"/>
      <c r="AJ53" s="57"/>
      <c r="AK53" s="114"/>
      <c r="AL53" s="114"/>
      <c r="AM53" s="21" t="s">
        <v>1839</v>
      </c>
      <c r="AN53" s="21" t="str">
        <f>IF(AM52&gt;AN52,AJ43,AQ43)</f>
        <v>Player22</v>
      </c>
      <c r="AO53" s="114"/>
      <c r="AP53" s="114"/>
      <c r="AQ53" s="151"/>
      <c r="AS53" s="67"/>
      <c r="AT53" s="67"/>
      <c r="AU53" s="67"/>
      <c r="AV53" s="67"/>
      <c r="AW53" s="67"/>
      <c r="AY53" s="57"/>
      <c r="AZ53" s="114"/>
      <c r="BA53" s="114"/>
      <c r="BB53" s="21" t="s">
        <v>1839</v>
      </c>
      <c r="BC53" s="21" t="str">
        <f>IF(BB52&gt;BC52,AY43,BF43)</f>
        <v>Player24</v>
      </c>
      <c r="BD53" s="114"/>
      <c r="BE53" s="114"/>
      <c r="BF53" s="151"/>
      <c r="BH53" s="67"/>
      <c r="BI53" s="67"/>
      <c r="BJ53" s="67"/>
      <c r="BK53" s="67"/>
      <c r="BL53" s="67"/>
      <c r="BN53" s="57"/>
      <c r="BO53" s="114"/>
      <c r="BP53" s="114"/>
      <c r="BQ53" s="21" t="s">
        <v>1839</v>
      </c>
      <c r="BR53" s="21" t="e">
        <f>IF(BQ52&gt;BR52,BN43,BU43)</f>
        <v>#N/A</v>
      </c>
      <c r="BS53" s="114"/>
      <c r="BT53" s="114"/>
      <c r="BU53" s="151"/>
      <c r="BV53" s="114"/>
      <c r="BW53" s="67"/>
      <c r="BX53" s="67"/>
      <c r="BY53" s="67"/>
      <c r="BZ53" s="67"/>
      <c r="CA53" s="67"/>
      <c r="CB53" s="114"/>
      <c r="CC53" s="57"/>
      <c r="CD53" s="114"/>
      <c r="CE53" s="114"/>
      <c r="CF53" s="21" t="s">
        <v>1839</v>
      </c>
      <c r="CG53" s="21" t="e">
        <f>IF(CF52&gt;CG52,CC43,CJ43)</f>
        <v>#N/A</v>
      </c>
      <c r="CH53" s="114"/>
      <c r="CI53" s="114"/>
      <c r="CJ53" s="151"/>
      <c r="CK53" s="114"/>
      <c r="CL53" s="67"/>
      <c r="CM53" s="67"/>
      <c r="CN53" s="67"/>
      <c r="CO53" s="67"/>
      <c r="CP53" s="67"/>
      <c r="CQ53" s="114"/>
      <c r="CR53" s="57"/>
      <c r="CS53" s="114"/>
      <c r="CT53" s="114"/>
      <c r="CU53" s="21" t="s">
        <v>1839</v>
      </c>
      <c r="CV53" s="21" t="e">
        <f>IF(CU52&gt;CV52,CR43,CY43)</f>
        <v>#N/A</v>
      </c>
      <c r="CW53" s="114"/>
      <c r="CX53" s="114"/>
      <c r="CY53" s="151"/>
      <c r="DA53" s="67"/>
      <c r="DB53" s="67"/>
      <c r="DC53" s="67"/>
      <c r="DD53" s="67"/>
      <c r="DE53" s="67"/>
      <c r="DG53" s="57"/>
      <c r="DH53" s="114"/>
      <c r="DI53" s="114"/>
      <c r="DJ53" s="21" t="s">
        <v>1839</v>
      </c>
      <c r="DK53" s="21" t="e">
        <f>IF(DJ52&gt;DK52,DG43,DN43)</f>
        <v>#N/A</v>
      </c>
      <c r="DL53" s="114"/>
      <c r="DM53" s="114"/>
      <c r="DN53" s="151"/>
      <c r="DO53" s="114"/>
      <c r="DP53" s="67"/>
      <c r="DQ53" s="67"/>
      <c r="DR53" s="67"/>
      <c r="DS53" s="67"/>
      <c r="DT53" s="67"/>
      <c r="DU53" s="114"/>
      <c r="DV53" s="57"/>
      <c r="DW53" s="114"/>
      <c r="DX53" s="114"/>
      <c r="DY53" s="21" t="s">
        <v>1839</v>
      </c>
      <c r="DZ53" s="21" t="e">
        <f>IF(DY52&gt;DZ52,DV43,EC43)</f>
        <v>#N/A</v>
      </c>
      <c r="EA53" s="114"/>
      <c r="EB53" s="114"/>
      <c r="EC53" s="151"/>
      <c r="ED53" s="114"/>
      <c r="EE53" s="67"/>
      <c r="EF53" s="67"/>
      <c r="EG53" s="67"/>
      <c r="EH53" s="67"/>
      <c r="EI53" s="67"/>
      <c r="EJ53" s="114"/>
      <c r="EK53" s="57"/>
      <c r="EL53" s="114"/>
      <c r="EM53" s="114"/>
      <c r="EN53" s="21" t="s">
        <v>1839</v>
      </c>
      <c r="EO53" s="21" t="e">
        <f>IF(EN52&gt;EO52,EK43,ER43)</f>
        <v>#N/A</v>
      </c>
      <c r="EP53" s="114"/>
      <c r="EQ53" s="114"/>
      <c r="ER53" s="151"/>
      <c r="ET53" s="67"/>
      <c r="EU53" s="67"/>
      <c r="EV53" s="67"/>
      <c r="EW53" s="67"/>
      <c r="EX53" s="67"/>
      <c r="EZ53" s="57"/>
      <c r="FA53" s="114"/>
      <c r="FB53" s="114"/>
      <c r="FC53" s="21" t="s">
        <v>1839</v>
      </c>
      <c r="FD53" s="21" t="e">
        <f>IF(FC52&gt;FD52,EZ43,FG43)</f>
        <v>#N/A</v>
      </c>
      <c r="FE53" s="114"/>
      <c r="FF53" s="114"/>
      <c r="FG53" s="151"/>
      <c r="FH53" s="114"/>
      <c r="FI53" s="67"/>
      <c r="FJ53" s="67"/>
      <c r="FK53" s="67"/>
      <c r="FL53" s="67"/>
      <c r="FM53" s="67"/>
      <c r="FN53" s="114"/>
      <c r="FO53" s="57"/>
      <c r="FP53" s="114"/>
      <c r="FQ53" s="114"/>
      <c r="FR53" s="21" t="s">
        <v>1839</v>
      </c>
      <c r="FS53" s="21" t="e">
        <f>IF(FR52&gt;FS52,FO43,FV43)</f>
        <v>#N/A</v>
      </c>
      <c r="FT53" s="114"/>
      <c r="FU53" s="114"/>
      <c r="FV53" s="151"/>
      <c r="FW53" s="114"/>
      <c r="FX53" s="67"/>
      <c r="FY53" s="67"/>
      <c r="FZ53" s="67"/>
      <c r="GA53" s="67"/>
      <c r="GB53" s="67"/>
      <c r="GC53" s="114"/>
      <c r="GD53" s="57"/>
      <c r="GE53" s="114"/>
      <c r="GF53" s="114"/>
      <c r="GG53" s="21" t="s">
        <v>1839</v>
      </c>
      <c r="GH53" s="21" t="e">
        <f>IF(GG52&gt;GH52,GD43,GK43)</f>
        <v>#N/A</v>
      </c>
      <c r="GI53" s="114"/>
      <c r="GJ53" s="114"/>
      <c r="GK53" s="151"/>
      <c r="GM53" s="67"/>
      <c r="GN53" s="67"/>
      <c r="GO53" s="67"/>
      <c r="GP53" s="67"/>
      <c r="GQ53" s="67"/>
      <c r="GS53" s="57"/>
      <c r="GT53" s="114"/>
      <c r="GU53" s="114"/>
      <c r="GV53" s="21" t="s">
        <v>1839</v>
      </c>
      <c r="GW53" s="21" t="e">
        <f>IF(GV52&gt;GW52,GS43,GZ43)</f>
        <v>#N/A</v>
      </c>
      <c r="GX53" s="114"/>
      <c r="GY53" s="114"/>
      <c r="GZ53" s="151"/>
      <c r="HA53" s="114"/>
      <c r="HB53" s="67"/>
      <c r="HC53" s="67"/>
      <c r="HD53" s="67"/>
      <c r="HE53" s="67"/>
      <c r="HF53" s="67"/>
      <c r="HG53" s="114"/>
      <c r="HH53" s="57"/>
      <c r="HI53" s="114"/>
      <c r="HJ53" s="114"/>
      <c r="HK53" s="21" t="s">
        <v>1839</v>
      </c>
      <c r="HL53" s="21" t="e">
        <f>IF(HK52&gt;HL52,HH43,HO43)</f>
        <v>#N/A</v>
      </c>
      <c r="HM53" s="114"/>
      <c r="HN53" s="114"/>
      <c r="HO53" s="151"/>
      <c r="HP53" s="114"/>
      <c r="HQ53" s="67"/>
      <c r="HR53" s="67"/>
      <c r="HS53" s="67"/>
      <c r="HT53" s="67"/>
      <c r="HU53" s="67"/>
      <c r="HV53" s="114"/>
      <c r="HW53" s="57"/>
      <c r="HX53" s="114"/>
      <c r="HY53" s="114"/>
      <c r="HZ53" s="21" t="s">
        <v>1839</v>
      </c>
      <c r="IA53" s="21" t="e">
        <f>IF(HZ52&gt;IA52,HW43,ID43)</f>
        <v>#N/A</v>
      </c>
      <c r="IB53" s="114"/>
      <c r="IC53" s="114"/>
      <c r="ID53" s="151"/>
      <c r="IF53" s="67"/>
      <c r="IG53" s="67"/>
      <c r="IH53" s="67"/>
      <c r="II53" s="67"/>
      <c r="IJ53" s="67"/>
      <c r="IL53" s="57"/>
      <c r="IM53" s="114"/>
      <c r="IN53" s="114"/>
      <c r="IO53" s="21" t="s">
        <v>1839</v>
      </c>
      <c r="IP53" s="21" t="e">
        <f>IF(IO52&gt;IP52,IL43,IS43)</f>
        <v>#N/A</v>
      </c>
      <c r="IQ53" s="114"/>
      <c r="IR53" s="114"/>
      <c r="IS53" s="151"/>
      <c r="IT53" s="114"/>
      <c r="IU53" s="67"/>
      <c r="IV53" s="67"/>
      <c r="IW53" s="67"/>
      <c r="IX53" s="67"/>
      <c r="IY53" s="67"/>
      <c r="IZ53" s="114"/>
      <c r="JA53" s="57"/>
      <c r="JB53" s="114"/>
      <c r="JC53" s="114"/>
      <c r="JD53" s="21" t="s">
        <v>1839</v>
      </c>
      <c r="JE53" s="21" t="e">
        <f>IF(JD52&gt;JE52,JA43,JH43)</f>
        <v>#N/A</v>
      </c>
      <c r="JF53" s="114"/>
      <c r="JG53" s="114"/>
      <c r="JH53" s="151"/>
      <c r="JI53" s="114"/>
      <c r="JJ53" s="67"/>
      <c r="JK53" s="67"/>
      <c r="JL53" s="67"/>
      <c r="JM53" s="67"/>
      <c r="JN53" s="67"/>
      <c r="JO53" s="114"/>
      <c r="JP53" s="57"/>
      <c r="JQ53" s="114"/>
      <c r="JR53" s="114"/>
      <c r="JS53" s="21" t="s">
        <v>1839</v>
      </c>
      <c r="JT53" s="21" t="e">
        <f>IF(JS52&gt;JT52,JP43,JW43)</f>
        <v>#N/A</v>
      </c>
      <c r="JU53" s="114"/>
      <c r="JV53" s="114"/>
      <c r="JW53" s="151"/>
      <c r="JX53" s="114"/>
      <c r="JY53" s="67"/>
      <c r="JZ53" s="67"/>
      <c r="KA53" s="67"/>
      <c r="KB53" s="67"/>
      <c r="KC53" s="67"/>
      <c r="KD53" s="114"/>
      <c r="KE53" s="57"/>
      <c r="KF53" s="114"/>
      <c r="KG53" s="114"/>
      <c r="KH53" s="21" t="s">
        <v>1839</v>
      </c>
      <c r="KI53" s="21" t="e">
        <f>IF(KH52&gt;KI52,KE43,KL43)</f>
        <v>#N/A</v>
      </c>
      <c r="KJ53" s="114"/>
      <c r="KK53" s="114"/>
      <c r="KL53" s="151"/>
      <c r="KM53" s="114"/>
      <c r="KN53" s="67"/>
      <c r="KO53" s="67"/>
      <c r="KP53" s="67"/>
      <c r="KQ53" s="67"/>
      <c r="KR53" s="67"/>
      <c r="KS53" s="114"/>
      <c r="KT53" s="57"/>
      <c r="KU53" s="114"/>
      <c r="KV53" s="114"/>
      <c r="KW53" s="21" t="s">
        <v>1839</v>
      </c>
      <c r="KX53" s="21" t="e">
        <f>IF(KW52&gt;KX52,KT43,LA43)</f>
        <v>#N/A</v>
      </c>
      <c r="KY53" s="114"/>
      <c r="KZ53" s="114"/>
      <c r="LA53" s="151"/>
      <c r="LB53" s="114"/>
      <c r="LC53" s="67"/>
      <c r="LD53" s="67"/>
      <c r="LE53" s="67"/>
      <c r="LF53" s="67"/>
      <c r="LG53" s="67"/>
      <c r="LH53" s="114"/>
      <c r="LI53" s="57"/>
      <c r="LJ53" s="114"/>
      <c r="LK53" s="114"/>
      <c r="LL53" s="21" t="s">
        <v>1839</v>
      </c>
      <c r="LM53" s="21" t="e">
        <f>IF(LL52&gt;LM52,LI43,LP43)</f>
        <v>#N/A</v>
      </c>
      <c r="LN53" s="114"/>
      <c r="LO53" s="114"/>
      <c r="LP53" s="151"/>
      <c r="LQ53" s="114"/>
      <c r="LR53" s="67"/>
      <c r="LS53" s="67"/>
      <c r="LT53" s="67"/>
      <c r="LU53" s="67"/>
      <c r="LV53" s="67"/>
      <c r="LW53" s="114"/>
      <c r="LX53" s="57"/>
      <c r="LY53" s="114"/>
      <c r="LZ53" s="114"/>
      <c r="MA53" s="21" t="s">
        <v>1839</v>
      </c>
      <c r="MB53" s="21" t="e">
        <f>IF(MA52&gt;MB52,LX43,ME43)</f>
        <v>#N/A</v>
      </c>
      <c r="MC53" s="114"/>
      <c r="MD53" s="114"/>
      <c r="ME53" s="151"/>
      <c r="MF53" s="114"/>
      <c r="MG53" s="67"/>
      <c r="MH53" s="67"/>
      <c r="MI53" s="67"/>
      <c r="MJ53" s="67"/>
      <c r="MK53" s="67"/>
      <c r="ML53" s="114"/>
      <c r="MM53" s="57"/>
      <c r="MN53" s="114"/>
      <c r="MO53" s="114"/>
      <c r="MP53" s="21" t="s">
        <v>1839</v>
      </c>
      <c r="MQ53" s="21" t="e">
        <f>IF(MP52&gt;MQ52,MM43,MT43)</f>
        <v>#N/A</v>
      </c>
      <c r="MR53" s="114"/>
      <c r="MS53" s="114"/>
      <c r="MT53" s="151"/>
    </row>
    <row r="54" spans="2:358" s="105" customFormat="1" ht="17">
      <c r="B54" s="184">
        <f t="shared" si="74"/>
        <v>44592</v>
      </c>
      <c r="C54" s="183">
        <f t="shared" si="75"/>
        <v>5</v>
      </c>
      <c r="D54" s="183">
        <f t="shared" si="76"/>
        <v>3</v>
      </c>
      <c r="E54" s="183" t="str">
        <f t="shared" si="0"/>
        <v>5_3</v>
      </c>
      <c r="F54" s="174" t="str">
        <f t="shared" si="1"/>
        <v>Player13</v>
      </c>
      <c r="G54" s="174" t="str">
        <f t="shared" si="2"/>
        <v>Player7</v>
      </c>
      <c r="H54" s="173"/>
      <c r="I54" s="174" t="str">
        <f>J54&amp;"_"&amp;COUNTIF(J$4:J54,J54)</f>
        <v>4_12</v>
      </c>
      <c r="J54" s="185">
        <v>4</v>
      </c>
      <c r="K54" s="185" t="s">
        <v>2673</v>
      </c>
      <c r="L54" s="186" t="s">
        <v>1027</v>
      </c>
      <c r="M54" s="185" t="s">
        <v>2677</v>
      </c>
      <c r="N54" s="114"/>
      <c r="O54" s="67"/>
      <c r="P54" s="67"/>
      <c r="Q54" s="67"/>
      <c r="R54" s="67"/>
      <c r="S54" s="67"/>
      <c r="U54" s="57"/>
      <c r="V54" s="114"/>
      <c r="W54" s="114"/>
      <c r="X54" s="21" t="s">
        <v>1883</v>
      </c>
      <c r="Y54" s="21" t="str">
        <f>IF(X52&gt;Y52,AB43,U43)</f>
        <v>Player9</v>
      </c>
      <c r="Z54" s="114"/>
      <c r="AA54" s="114"/>
      <c r="AB54" s="151"/>
      <c r="AD54" s="67"/>
      <c r="AE54" s="67"/>
      <c r="AF54" s="67"/>
      <c r="AG54" s="67"/>
      <c r="AH54" s="67"/>
      <c r="AJ54" s="57"/>
      <c r="AK54" s="114"/>
      <c r="AL54" s="114"/>
      <c r="AM54" s="21" t="s">
        <v>1883</v>
      </c>
      <c r="AN54" s="21" t="str">
        <f>IF(AM52&gt;AN52,AQ43,AJ43)</f>
        <v>Player8</v>
      </c>
      <c r="AO54" s="114"/>
      <c r="AP54" s="114"/>
      <c r="AQ54" s="151"/>
      <c r="AS54" s="67"/>
      <c r="AT54" s="67"/>
      <c r="AU54" s="67"/>
      <c r="AV54" s="67"/>
      <c r="AW54" s="67"/>
      <c r="AY54" s="57"/>
      <c r="AZ54" s="114"/>
      <c r="BA54" s="114"/>
      <c r="BB54" s="21" t="s">
        <v>1883</v>
      </c>
      <c r="BC54" s="21" t="str">
        <f>IF(BB52&gt;BC52,BF43,AY43)</f>
        <v>Player14</v>
      </c>
      <c r="BD54" s="114"/>
      <c r="BE54" s="114"/>
      <c r="BF54" s="151"/>
      <c r="BH54" s="67"/>
      <c r="BI54" s="67"/>
      <c r="BJ54" s="67"/>
      <c r="BK54" s="67"/>
      <c r="BL54" s="67"/>
      <c r="BN54" s="57"/>
      <c r="BO54" s="114"/>
      <c r="BP54" s="114"/>
      <c r="BQ54" s="21" t="s">
        <v>1883</v>
      </c>
      <c r="BR54" s="21" t="e">
        <f>IF(BQ52&gt;BR52,BU43,BN43)</f>
        <v>#N/A</v>
      </c>
      <c r="BS54" s="114"/>
      <c r="BT54" s="114"/>
      <c r="BU54" s="151"/>
      <c r="BV54" s="114"/>
      <c r="BW54" s="67"/>
      <c r="BX54" s="67"/>
      <c r="BY54" s="67"/>
      <c r="BZ54" s="67"/>
      <c r="CA54" s="67"/>
      <c r="CB54" s="114"/>
      <c r="CC54" s="57"/>
      <c r="CD54" s="114"/>
      <c r="CE54" s="114"/>
      <c r="CF54" s="21" t="s">
        <v>1883</v>
      </c>
      <c r="CG54" s="21" t="e">
        <f>IF(CF52&gt;CG52,CJ43,CC43)</f>
        <v>#N/A</v>
      </c>
      <c r="CH54" s="114"/>
      <c r="CI54" s="114"/>
      <c r="CJ54" s="151"/>
      <c r="CK54" s="114"/>
      <c r="CL54" s="67"/>
      <c r="CM54" s="67"/>
      <c r="CN54" s="67"/>
      <c r="CO54" s="67"/>
      <c r="CP54" s="67"/>
      <c r="CQ54" s="114"/>
      <c r="CR54" s="57"/>
      <c r="CS54" s="114"/>
      <c r="CT54" s="114"/>
      <c r="CU54" s="21" t="s">
        <v>1883</v>
      </c>
      <c r="CV54" s="21" t="e">
        <f>IF(CU52&gt;CV52,CY43,CR43)</f>
        <v>#N/A</v>
      </c>
      <c r="CW54" s="114"/>
      <c r="CX54" s="114"/>
      <c r="CY54" s="151"/>
      <c r="DA54" s="67"/>
      <c r="DB54" s="67"/>
      <c r="DC54" s="67"/>
      <c r="DD54" s="67"/>
      <c r="DE54" s="67"/>
      <c r="DG54" s="57"/>
      <c r="DH54" s="114"/>
      <c r="DI54" s="114"/>
      <c r="DJ54" s="21" t="s">
        <v>1883</v>
      </c>
      <c r="DK54" s="21" t="e">
        <f>IF(DJ52&gt;DK52,DN43,DG43)</f>
        <v>#N/A</v>
      </c>
      <c r="DL54" s="114"/>
      <c r="DM54" s="114"/>
      <c r="DN54" s="151"/>
      <c r="DO54" s="114"/>
      <c r="DP54" s="67"/>
      <c r="DQ54" s="67"/>
      <c r="DR54" s="67"/>
      <c r="DS54" s="67"/>
      <c r="DT54" s="67"/>
      <c r="DU54" s="114"/>
      <c r="DV54" s="57"/>
      <c r="DW54" s="114"/>
      <c r="DX54" s="114"/>
      <c r="DY54" s="21" t="s">
        <v>1883</v>
      </c>
      <c r="DZ54" s="21" t="e">
        <f>IF(DY52&gt;DZ52,EC43,DV43)</f>
        <v>#N/A</v>
      </c>
      <c r="EA54" s="114"/>
      <c r="EB54" s="114"/>
      <c r="EC54" s="151"/>
      <c r="ED54" s="114"/>
      <c r="EE54" s="67"/>
      <c r="EF54" s="67"/>
      <c r="EG54" s="67"/>
      <c r="EH54" s="67"/>
      <c r="EI54" s="67"/>
      <c r="EJ54" s="114"/>
      <c r="EK54" s="57"/>
      <c r="EL54" s="114"/>
      <c r="EM54" s="114"/>
      <c r="EN54" s="21" t="s">
        <v>1883</v>
      </c>
      <c r="EO54" s="21" t="e">
        <f>IF(EN52&gt;EO52,ER43,EK43)</f>
        <v>#N/A</v>
      </c>
      <c r="EP54" s="114"/>
      <c r="EQ54" s="114"/>
      <c r="ER54" s="151"/>
      <c r="ET54" s="67"/>
      <c r="EU54" s="67"/>
      <c r="EV54" s="67"/>
      <c r="EW54" s="67"/>
      <c r="EX54" s="67"/>
      <c r="EZ54" s="57"/>
      <c r="FA54" s="114"/>
      <c r="FB54" s="114"/>
      <c r="FC54" s="21" t="s">
        <v>1883</v>
      </c>
      <c r="FD54" s="21" t="e">
        <f>IF(FC52&gt;FD52,FG43,EZ43)</f>
        <v>#N/A</v>
      </c>
      <c r="FE54" s="114"/>
      <c r="FF54" s="114"/>
      <c r="FG54" s="151"/>
      <c r="FH54" s="114"/>
      <c r="FI54" s="67"/>
      <c r="FJ54" s="67"/>
      <c r="FK54" s="67"/>
      <c r="FL54" s="67"/>
      <c r="FM54" s="67"/>
      <c r="FN54" s="114"/>
      <c r="FO54" s="57"/>
      <c r="FP54" s="114"/>
      <c r="FQ54" s="114"/>
      <c r="FR54" s="21" t="s">
        <v>1883</v>
      </c>
      <c r="FS54" s="21" t="e">
        <f>IF(FR52&gt;FS52,FV43,FO43)</f>
        <v>#N/A</v>
      </c>
      <c r="FT54" s="114"/>
      <c r="FU54" s="114"/>
      <c r="FV54" s="151"/>
      <c r="FW54" s="114"/>
      <c r="FX54" s="67"/>
      <c r="FY54" s="67"/>
      <c r="FZ54" s="67"/>
      <c r="GA54" s="67"/>
      <c r="GB54" s="67"/>
      <c r="GC54" s="114"/>
      <c r="GD54" s="57"/>
      <c r="GE54" s="114"/>
      <c r="GF54" s="114"/>
      <c r="GG54" s="21" t="s">
        <v>1883</v>
      </c>
      <c r="GH54" s="21" t="e">
        <f>IF(GG52&gt;GH52,GK43,GD43)</f>
        <v>#N/A</v>
      </c>
      <c r="GI54" s="114"/>
      <c r="GJ54" s="114"/>
      <c r="GK54" s="151"/>
      <c r="GM54" s="67"/>
      <c r="GN54" s="67"/>
      <c r="GO54" s="67"/>
      <c r="GP54" s="67"/>
      <c r="GQ54" s="67"/>
      <c r="GS54" s="57"/>
      <c r="GT54" s="114"/>
      <c r="GU54" s="114"/>
      <c r="GV54" s="21" t="s">
        <v>1883</v>
      </c>
      <c r="GW54" s="21" t="e">
        <f>IF(GV52&gt;GW52,GZ43,GS43)</f>
        <v>#N/A</v>
      </c>
      <c r="GX54" s="114"/>
      <c r="GY54" s="114"/>
      <c r="GZ54" s="151"/>
      <c r="HA54" s="114"/>
      <c r="HB54" s="67"/>
      <c r="HC54" s="67"/>
      <c r="HD54" s="67"/>
      <c r="HE54" s="67"/>
      <c r="HF54" s="67"/>
      <c r="HG54" s="114"/>
      <c r="HH54" s="57"/>
      <c r="HI54" s="114"/>
      <c r="HJ54" s="114"/>
      <c r="HK54" s="21" t="s">
        <v>1883</v>
      </c>
      <c r="HL54" s="21" t="e">
        <f>IF(HK52&gt;HL52,HO43,HH43)</f>
        <v>#N/A</v>
      </c>
      <c r="HM54" s="114"/>
      <c r="HN54" s="114"/>
      <c r="HO54" s="151"/>
      <c r="HP54" s="114"/>
      <c r="HQ54" s="67"/>
      <c r="HR54" s="67"/>
      <c r="HS54" s="67"/>
      <c r="HT54" s="67"/>
      <c r="HU54" s="67"/>
      <c r="HV54" s="114"/>
      <c r="HW54" s="57"/>
      <c r="HX54" s="114"/>
      <c r="HY54" s="114"/>
      <c r="HZ54" s="21" t="s">
        <v>1883</v>
      </c>
      <c r="IA54" s="21" t="e">
        <f>IF(HZ52&gt;IA52,ID43,HW43)</f>
        <v>#N/A</v>
      </c>
      <c r="IB54" s="114"/>
      <c r="IC54" s="114"/>
      <c r="ID54" s="151"/>
      <c r="IF54" s="67"/>
      <c r="IG54" s="67"/>
      <c r="IH54" s="67"/>
      <c r="II54" s="67"/>
      <c r="IJ54" s="67"/>
      <c r="IL54" s="57"/>
      <c r="IM54" s="114"/>
      <c r="IN54" s="114"/>
      <c r="IO54" s="21" t="s">
        <v>1883</v>
      </c>
      <c r="IP54" s="21" t="e">
        <f>IF(IO52&gt;IP52,IS43,IL43)</f>
        <v>#N/A</v>
      </c>
      <c r="IQ54" s="114"/>
      <c r="IR54" s="114"/>
      <c r="IS54" s="151"/>
      <c r="IT54" s="114"/>
      <c r="IU54" s="67"/>
      <c r="IV54" s="67"/>
      <c r="IW54" s="67"/>
      <c r="IX54" s="67"/>
      <c r="IY54" s="67"/>
      <c r="IZ54" s="114"/>
      <c r="JA54" s="57"/>
      <c r="JB54" s="114"/>
      <c r="JC54" s="114"/>
      <c r="JD54" s="21" t="s">
        <v>1883</v>
      </c>
      <c r="JE54" s="21" t="e">
        <f>IF(JD52&gt;JE52,JH43,JA43)</f>
        <v>#N/A</v>
      </c>
      <c r="JF54" s="114"/>
      <c r="JG54" s="114"/>
      <c r="JH54" s="151"/>
      <c r="JI54" s="114"/>
      <c r="JJ54" s="67"/>
      <c r="JK54" s="67"/>
      <c r="JL54" s="67"/>
      <c r="JM54" s="67"/>
      <c r="JN54" s="67"/>
      <c r="JO54" s="114"/>
      <c r="JP54" s="57"/>
      <c r="JQ54" s="114"/>
      <c r="JR54" s="114"/>
      <c r="JS54" s="21" t="s">
        <v>1883</v>
      </c>
      <c r="JT54" s="21" t="e">
        <f>IF(JS52&gt;JT52,JW43,JP43)</f>
        <v>#N/A</v>
      </c>
      <c r="JU54" s="114"/>
      <c r="JV54" s="114"/>
      <c r="JW54" s="151"/>
      <c r="JX54" s="114"/>
      <c r="JY54" s="67"/>
      <c r="JZ54" s="67"/>
      <c r="KA54" s="67"/>
      <c r="KB54" s="67"/>
      <c r="KC54" s="67"/>
      <c r="KD54" s="114"/>
      <c r="KE54" s="57"/>
      <c r="KF54" s="114"/>
      <c r="KG54" s="114"/>
      <c r="KH54" s="21" t="s">
        <v>1883</v>
      </c>
      <c r="KI54" s="21" t="e">
        <f>IF(KH52&gt;KI52,KL43,KE43)</f>
        <v>#N/A</v>
      </c>
      <c r="KJ54" s="114"/>
      <c r="KK54" s="114"/>
      <c r="KL54" s="151"/>
      <c r="KM54" s="114"/>
      <c r="KN54" s="67"/>
      <c r="KO54" s="67"/>
      <c r="KP54" s="67"/>
      <c r="KQ54" s="67"/>
      <c r="KR54" s="67"/>
      <c r="KS54" s="114"/>
      <c r="KT54" s="57"/>
      <c r="KU54" s="114"/>
      <c r="KV54" s="114"/>
      <c r="KW54" s="21" t="s">
        <v>1883</v>
      </c>
      <c r="KX54" s="21" t="e">
        <f>IF(KW52&gt;KX52,LA43,KT43)</f>
        <v>#N/A</v>
      </c>
      <c r="KY54" s="114"/>
      <c r="KZ54" s="114"/>
      <c r="LA54" s="151"/>
      <c r="LB54" s="114"/>
      <c r="LC54" s="67"/>
      <c r="LD54" s="67"/>
      <c r="LE54" s="67"/>
      <c r="LF54" s="67"/>
      <c r="LG54" s="67"/>
      <c r="LH54" s="114"/>
      <c r="LI54" s="57"/>
      <c r="LJ54" s="114"/>
      <c r="LK54" s="114"/>
      <c r="LL54" s="21" t="s">
        <v>1883</v>
      </c>
      <c r="LM54" s="21" t="e">
        <f>IF(LL52&gt;LM52,LP43,LI43)</f>
        <v>#N/A</v>
      </c>
      <c r="LN54" s="114"/>
      <c r="LO54" s="114"/>
      <c r="LP54" s="151"/>
      <c r="LQ54" s="114"/>
      <c r="LR54" s="67"/>
      <c r="LS54" s="67"/>
      <c r="LT54" s="67"/>
      <c r="LU54" s="67"/>
      <c r="LV54" s="67"/>
      <c r="LW54" s="114"/>
      <c r="LX54" s="57"/>
      <c r="LY54" s="114"/>
      <c r="LZ54" s="114"/>
      <c r="MA54" s="21" t="s">
        <v>1883</v>
      </c>
      <c r="MB54" s="21" t="e">
        <f>IF(MA52&gt;MB52,ME43,LX43)</f>
        <v>#N/A</v>
      </c>
      <c r="MC54" s="114"/>
      <c r="MD54" s="114"/>
      <c r="ME54" s="151"/>
      <c r="MF54" s="114"/>
      <c r="MG54" s="67"/>
      <c r="MH54" s="67"/>
      <c r="MI54" s="67"/>
      <c r="MJ54" s="67"/>
      <c r="MK54" s="67"/>
      <c r="ML54" s="114"/>
      <c r="MM54" s="57"/>
      <c r="MN54" s="114"/>
      <c r="MO54" s="114"/>
      <c r="MP54" s="21" t="s">
        <v>1883</v>
      </c>
      <c r="MQ54" s="21" t="e">
        <f>IF(MP52&gt;MQ52,MT43,MM43)</f>
        <v>#N/A</v>
      </c>
      <c r="MR54" s="114"/>
      <c r="MS54" s="114"/>
      <c r="MT54" s="151"/>
    </row>
    <row r="55" spans="2:358" ht="18" thickBot="1">
      <c r="B55" s="184">
        <f t="shared" si="74"/>
        <v>44592</v>
      </c>
      <c r="C55" s="183">
        <f t="shared" si="75"/>
        <v>5</v>
      </c>
      <c r="D55" s="183">
        <f t="shared" si="76"/>
        <v>4</v>
      </c>
      <c r="E55" s="183" t="str">
        <f t="shared" si="0"/>
        <v>5_4</v>
      </c>
      <c r="F55" s="174" t="str">
        <f t="shared" si="1"/>
        <v>Player20</v>
      </c>
      <c r="G55" s="174" t="str">
        <f t="shared" si="2"/>
        <v>Player23</v>
      </c>
      <c r="I55" s="174" t="str">
        <f>J55&amp;"_"&amp;COUNTIF(J$4:J55,J55)</f>
        <v>_0</v>
      </c>
      <c r="J55" s="185"/>
      <c r="V55" s="114"/>
      <c r="W55" s="114"/>
      <c r="X55" s="114"/>
      <c r="Y55" s="114"/>
      <c r="Z55" s="114"/>
      <c r="AA55" s="114"/>
      <c r="AJ55" s="57"/>
      <c r="AK55" s="114"/>
      <c r="AL55" s="114"/>
      <c r="AM55" s="114"/>
      <c r="AN55" s="114"/>
      <c r="AO55" s="114"/>
      <c r="AP55" s="114"/>
      <c r="AQ55" s="151"/>
      <c r="AY55" s="57"/>
      <c r="AZ55" s="114"/>
      <c r="BA55" s="114"/>
      <c r="BB55" s="114"/>
      <c r="BC55" s="114"/>
      <c r="BD55" s="114"/>
      <c r="BE55" s="114"/>
      <c r="BF55" s="151"/>
      <c r="BN55" s="57"/>
      <c r="BO55" s="114"/>
      <c r="BP55" s="114"/>
      <c r="BQ55" s="114"/>
      <c r="BR55" s="114"/>
      <c r="BS55" s="114"/>
      <c r="BT55" s="114"/>
      <c r="BU55" s="151"/>
      <c r="BV55" s="114"/>
      <c r="CB55" s="114"/>
      <c r="CC55" s="57"/>
      <c r="CD55" s="114"/>
      <c r="CE55" s="114"/>
      <c r="CF55" s="114"/>
      <c r="CG55" s="114"/>
      <c r="CH55" s="114"/>
      <c r="CI55" s="114"/>
      <c r="CJ55" s="151"/>
      <c r="CK55" s="114"/>
      <c r="CQ55" s="114"/>
      <c r="CR55" s="57"/>
      <c r="CS55" s="114"/>
      <c r="CT55" s="114"/>
      <c r="CU55" s="114"/>
      <c r="CV55" s="114"/>
      <c r="CW55" s="114"/>
      <c r="CX55" s="114"/>
      <c r="CY55" s="151"/>
      <c r="DG55" s="57"/>
      <c r="DH55" s="114"/>
      <c r="DI55" s="114"/>
      <c r="DJ55" s="114"/>
      <c r="DK55" s="114"/>
      <c r="DL55" s="114"/>
      <c r="DM55" s="114"/>
      <c r="DN55" s="151"/>
      <c r="DO55" s="114"/>
      <c r="DU55" s="114"/>
      <c r="DV55" s="57"/>
      <c r="DW55" s="114"/>
      <c r="DX55" s="114"/>
      <c r="DY55" s="114"/>
      <c r="DZ55" s="114"/>
      <c r="EA55" s="114"/>
      <c r="EB55" s="114"/>
      <c r="EC55" s="151"/>
      <c r="ED55" s="114"/>
      <c r="EJ55" s="114"/>
      <c r="EK55" s="57"/>
      <c r="EL55" s="114"/>
      <c r="EM55" s="114"/>
      <c r="EN55" s="114"/>
      <c r="EO55" s="114"/>
      <c r="EP55" s="114"/>
      <c r="EQ55" s="114"/>
      <c r="ER55" s="151"/>
      <c r="EZ55" s="57"/>
      <c r="FA55" s="114"/>
      <c r="FB55" s="114"/>
      <c r="FC55" s="114"/>
      <c r="FD55" s="114"/>
      <c r="FE55" s="114"/>
      <c r="FF55" s="114"/>
      <c r="FG55" s="151"/>
      <c r="FH55" s="114"/>
      <c r="FN55" s="114"/>
      <c r="FO55" s="57"/>
      <c r="FP55" s="114"/>
      <c r="FQ55" s="114"/>
      <c r="FR55" s="114"/>
      <c r="FS55" s="114"/>
      <c r="FT55" s="114"/>
      <c r="FU55" s="114"/>
      <c r="FV55" s="151"/>
      <c r="FW55" s="114"/>
      <c r="GC55" s="114"/>
      <c r="GD55" s="57"/>
      <c r="GE55" s="114"/>
      <c r="GF55" s="114"/>
      <c r="GG55" s="114"/>
      <c r="GH55" s="114"/>
      <c r="GI55" s="114"/>
      <c r="GJ55" s="114"/>
      <c r="GK55" s="151"/>
      <c r="GS55" s="57"/>
      <c r="GT55" s="114"/>
      <c r="GU55" s="114"/>
      <c r="GV55" s="114"/>
      <c r="GW55" s="114"/>
      <c r="GX55" s="114"/>
      <c r="GY55" s="114"/>
      <c r="GZ55" s="151"/>
      <c r="HA55" s="114"/>
      <c r="HG55" s="114"/>
      <c r="HH55" s="57"/>
      <c r="HI55" s="114"/>
      <c r="HJ55" s="114"/>
      <c r="HK55" s="114"/>
      <c r="HL55" s="114"/>
      <c r="HM55" s="114"/>
      <c r="HN55" s="114"/>
      <c r="HO55" s="151"/>
      <c r="HP55" s="114"/>
      <c r="HV55" s="114"/>
      <c r="HW55" s="57"/>
      <c r="HX55" s="114"/>
      <c r="HY55" s="114"/>
      <c r="HZ55" s="114"/>
      <c r="IA55" s="114"/>
      <c r="IB55" s="114"/>
      <c r="IC55" s="114"/>
      <c r="ID55" s="151"/>
      <c r="IL55" s="57"/>
      <c r="IM55" s="114"/>
      <c r="IN55" s="114"/>
      <c r="IO55" s="114"/>
      <c r="IP55" s="114"/>
      <c r="IQ55" s="114"/>
      <c r="IR55" s="114"/>
      <c r="IS55" s="151"/>
      <c r="IT55" s="114"/>
      <c r="IZ55" s="114"/>
      <c r="JA55" s="57"/>
      <c r="JB55" s="114"/>
      <c r="JC55" s="114"/>
      <c r="JD55" s="114"/>
      <c r="JE55" s="114"/>
      <c r="JF55" s="114"/>
      <c r="JG55" s="114"/>
      <c r="JH55" s="151"/>
      <c r="JI55" s="114"/>
      <c r="JO55" s="114"/>
      <c r="JP55" s="57"/>
      <c r="JQ55" s="114"/>
      <c r="JR55" s="114"/>
      <c r="JS55" s="114"/>
      <c r="JT55" s="114"/>
      <c r="JU55" s="114"/>
      <c r="JV55" s="114"/>
      <c r="JW55" s="151"/>
      <c r="KE55" s="57"/>
      <c r="KL55" s="151"/>
      <c r="KT55" s="57"/>
      <c r="LA55" s="151"/>
      <c r="LI55" s="57"/>
      <c r="LP55" s="151"/>
      <c r="LX55" s="57"/>
      <c r="ME55" s="151"/>
      <c r="MM55" s="57"/>
      <c r="MT55" s="151"/>
    </row>
    <row r="56" spans="2:358" s="105" customFormat="1" ht="17">
      <c r="B56" s="184">
        <f t="shared" si="74"/>
        <v>44592</v>
      </c>
      <c r="C56" s="183">
        <f t="shared" si="75"/>
        <v>5</v>
      </c>
      <c r="D56" s="183">
        <f t="shared" si="76"/>
        <v>5</v>
      </c>
      <c r="E56" s="183" t="str">
        <f t="shared" si="0"/>
        <v>5_5</v>
      </c>
      <c r="F56" s="174" t="str">
        <f t="shared" si="1"/>
        <v>Player24</v>
      </c>
      <c r="G56" s="174" t="str">
        <f t="shared" si="2"/>
        <v>Player5</v>
      </c>
      <c r="H56" s="173"/>
      <c r="I56" s="174" t="str">
        <f>J56&amp;"_"&amp;COUNTIF(J$4:J56,J56)</f>
        <v>5_1</v>
      </c>
      <c r="J56" s="185">
        <v>5</v>
      </c>
      <c r="K56" s="185" t="s">
        <v>2657</v>
      </c>
      <c r="L56" s="186" t="s">
        <v>1027</v>
      </c>
      <c r="M56" s="185" t="s">
        <v>1879</v>
      </c>
      <c r="N56" s="114"/>
      <c r="O56" s="67"/>
      <c r="P56" s="67"/>
      <c r="Q56" s="67"/>
      <c r="R56" s="67"/>
      <c r="S56" s="67"/>
      <c r="U56" s="170" t="str">
        <f>INDEX(Matchups!$F$4:$G$279,MATCH(O58&amp;"_"&amp;P58,Matchups!$E$4:$E$279,0),1)</f>
        <v>Player10</v>
      </c>
      <c r="V56" s="76"/>
      <c r="W56" s="76"/>
      <c r="X56" s="265" t="s">
        <v>1882</v>
      </c>
      <c r="Y56" s="265"/>
      <c r="Z56" s="76"/>
      <c r="AA56" s="76"/>
      <c r="AB56" s="171" t="str">
        <f>INDEX(Matchups!$F$4:$G$279,MATCH(O58&amp;"_"&amp;P58,Matchups!$E$4:$E$279,0),2)</f>
        <v>Player21</v>
      </c>
      <c r="AD56" s="67"/>
      <c r="AE56" s="67"/>
      <c r="AF56" s="67"/>
      <c r="AG56" s="67"/>
      <c r="AH56" s="67"/>
      <c r="AJ56" s="170" t="str">
        <f>INDEX(Matchups!$F$4:$G$279,MATCH(AD58&amp;"_"&amp;AE58,Matchups!$E$4:$E$279,0),1)</f>
        <v>Player21</v>
      </c>
      <c r="AK56" s="76"/>
      <c r="AL56" s="76"/>
      <c r="AM56" s="265" t="s">
        <v>1882</v>
      </c>
      <c r="AN56" s="265"/>
      <c r="AO56" s="76"/>
      <c r="AP56" s="76"/>
      <c r="AQ56" s="171" t="str">
        <f>INDEX(Matchups!$F$4:$G$279,MATCH(AD58&amp;"_"&amp;AE58,Matchups!$E$4:$E$279,0),2)</f>
        <v>Player1</v>
      </c>
      <c r="AS56" s="67"/>
      <c r="AT56" s="67"/>
      <c r="AU56" s="67"/>
      <c r="AV56" s="67"/>
      <c r="AW56" s="67"/>
      <c r="AY56" s="170" t="str">
        <f>INDEX(Matchups!$F$4:$G$279,MATCH(AS58&amp;"_"&amp;AT58,Matchups!$E$4:$E$279,0),1)</f>
        <v>Player19</v>
      </c>
      <c r="AZ56" s="76"/>
      <c r="BA56" s="76"/>
      <c r="BB56" s="265" t="s">
        <v>1882</v>
      </c>
      <c r="BC56" s="265"/>
      <c r="BD56" s="76"/>
      <c r="BE56" s="76"/>
      <c r="BF56" s="171" t="str">
        <f>INDEX(Matchups!$F$4:$G$279,MATCH(AS58&amp;"_"&amp;AT58,Matchups!$E$4:$E$279,0),2)</f>
        <v>Player20</v>
      </c>
      <c r="BH56" s="67"/>
      <c r="BI56" s="67"/>
      <c r="BJ56" s="67"/>
      <c r="BK56" s="67"/>
      <c r="BL56" s="67"/>
      <c r="BN56" s="170" t="str">
        <f>INDEX(Matchups!$F$4:$G$279,MATCH(BH58&amp;"_"&amp;BI58,Matchups!$E$4:$E$279,0),1)</f>
        <v>Player5</v>
      </c>
      <c r="BO56" s="76"/>
      <c r="BP56" s="76"/>
      <c r="BQ56" s="265" t="s">
        <v>1882</v>
      </c>
      <c r="BR56" s="265"/>
      <c r="BS56" s="76"/>
      <c r="BT56" s="76"/>
      <c r="BU56" s="171" t="str">
        <f>INDEX(Matchups!$F$4:$G$279,MATCH(BH58&amp;"_"&amp;BI58,Matchups!$E$4:$E$279,0),2)</f>
        <v>Player19</v>
      </c>
      <c r="BV56" s="114"/>
      <c r="BW56" s="67"/>
      <c r="BX56" s="67"/>
      <c r="BY56" s="67"/>
      <c r="BZ56" s="67"/>
      <c r="CA56" s="67"/>
      <c r="CB56" s="114"/>
      <c r="CC56" s="170" t="str">
        <f>INDEX(Matchups!$F$4:$G$279,MATCH(BW58&amp;"_"&amp;BX58,Matchups!$E$4:$E$279,0),1)</f>
        <v>Player24</v>
      </c>
      <c r="CD56" s="76"/>
      <c r="CE56" s="76"/>
      <c r="CF56" s="265" t="s">
        <v>1882</v>
      </c>
      <c r="CG56" s="265"/>
      <c r="CH56" s="76"/>
      <c r="CI56" s="76"/>
      <c r="CJ56" s="171" t="str">
        <f>INDEX(Matchups!$F$4:$G$279,MATCH(BW58&amp;"_"&amp;BX58,Matchups!$E$4:$E$279,0),2)</f>
        <v>Player5</v>
      </c>
      <c r="CK56" s="114"/>
      <c r="CL56" s="67"/>
      <c r="CM56" s="67"/>
      <c r="CN56" s="67"/>
      <c r="CO56" s="67"/>
      <c r="CP56" s="67"/>
      <c r="CQ56" s="114"/>
      <c r="CR56" s="170" t="str">
        <f>INDEX(Matchups!$F$4:$G$279,MATCH(CL58&amp;"_"&amp;CM58,Matchups!$E$4:$E$279,0),1)</f>
        <v>Player7</v>
      </c>
      <c r="CS56" s="76"/>
      <c r="CT56" s="76"/>
      <c r="CU56" s="265" t="s">
        <v>1882</v>
      </c>
      <c r="CV56" s="265"/>
      <c r="CW56" s="76"/>
      <c r="CX56" s="76"/>
      <c r="CY56" s="171" t="str">
        <f>INDEX(Matchups!$F$4:$G$279,MATCH(CL58&amp;"_"&amp;CM58,Matchups!$E$4:$E$279,0),2)</f>
        <v>Player3</v>
      </c>
      <c r="DA56" s="67"/>
      <c r="DB56" s="67"/>
      <c r="DC56" s="67"/>
      <c r="DD56" s="67"/>
      <c r="DE56" s="67"/>
      <c r="DG56" s="170" t="str">
        <f>INDEX(Matchups!$F$4:$G$279,MATCH(DA58&amp;"_"&amp;DB58,Matchups!$E$4:$E$279,0),1)</f>
        <v>Player8</v>
      </c>
      <c r="DH56" s="76"/>
      <c r="DI56" s="76"/>
      <c r="DJ56" s="265" t="s">
        <v>1882</v>
      </c>
      <c r="DK56" s="265"/>
      <c r="DL56" s="76"/>
      <c r="DM56" s="76"/>
      <c r="DN56" s="171" t="str">
        <f>INDEX(Matchups!$F$4:$G$279,MATCH(DA58&amp;"_"&amp;DB58,Matchups!$E$4:$E$279,0),2)</f>
        <v>Player10</v>
      </c>
      <c r="DO56" s="114"/>
      <c r="DP56" s="67"/>
      <c r="DQ56" s="67"/>
      <c r="DR56" s="67"/>
      <c r="DS56" s="67"/>
      <c r="DT56" s="67"/>
      <c r="DU56" s="114"/>
      <c r="DV56" s="170" t="str">
        <f>INDEX(Matchups!$F$4:$G$279,MATCH(DP58&amp;"_"&amp;DQ58,Matchups!$E$4:$E$279,0),1)</f>
        <v>Player6</v>
      </c>
      <c r="DW56" s="76"/>
      <c r="DX56" s="76"/>
      <c r="DY56" s="265" t="s">
        <v>1882</v>
      </c>
      <c r="DZ56" s="265"/>
      <c r="EA56" s="76"/>
      <c r="EB56" s="76"/>
      <c r="EC56" s="171" t="str">
        <f>INDEX(Matchups!$F$4:$G$279,MATCH(DP58&amp;"_"&amp;DQ58,Matchups!$E$4:$E$279,0),2)</f>
        <v>Player23</v>
      </c>
      <c r="ED56" s="114"/>
      <c r="EE56" s="67"/>
      <c r="EF56" s="67"/>
      <c r="EG56" s="67"/>
      <c r="EH56" s="67"/>
      <c r="EI56" s="67"/>
      <c r="EJ56" s="114"/>
      <c r="EK56" s="170" t="str">
        <f>INDEX(Matchups!$F$4:$G$279,MATCH(EE58&amp;"_"&amp;EF58,Matchups!$E$4:$E$279,0),1)</f>
        <v>Player2</v>
      </c>
      <c r="EL56" s="76"/>
      <c r="EM56" s="76"/>
      <c r="EN56" s="265" t="s">
        <v>1882</v>
      </c>
      <c r="EO56" s="265"/>
      <c r="EP56" s="76"/>
      <c r="EQ56" s="76"/>
      <c r="ER56" s="171" t="str">
        <f>INDEX(Matchups!$F$4:$G$279,MATCH(EE58&amp;"_"&amp;EF58,Matchups!$E$4:$E$279,0),2)</f>
        <v>Player9</v>
      </c>
      <c r="ET56" s="67"/>
      <c r="EU56" s="67"/>
      <c r="EV56" s="67"/>
      <c r="EW56" s="67"/>
      <c r="EX56" s="67"/>
      <c r="EZ56" s="170" t="str">
        <f>INDEX(Matchups!$F$4:$G$279,MATCH(ET58&amp;"_"&amp;EU58,Matchups!$E$4:$E$279,0),1)</f>
        <v>Player9</v>
      </c>
      <c r="FA56" s="76"/>
      <c r="FB56" s="76"/>
      <c r="FC56" s="265" t="s">
        <v>1882</v>
      </c>
      <c r="FD56" s="265"/>
      <c r="FE56" s="76"/>
      <c r="FF56" s="76"/>
      <c r="FG56" s="171" t="str">
        <f>INDEX(Matchups!$F$4:$G$279,MATCH(ET58&amp;"_"&amp;EU58,Matchups!$E$4:$E$279,0),2)</f>
        <v>Player8</v>
      </c>
      <c r="FH56" s="114"/>
      <c r="FI56" s="67"/>
      <c r="FJ56" s="67"/>
      <c r="FK56" s="67"/>
      <c r="FL56" s="67"/>
      <c r="FM56" s="67"/>
      <c r="FN56" s="114"/>
      <c r="FO56" s="170" t="str">
        <f>INDEX(Matchups!$F$4:$G$279,MATCH(FI58&amp;"_"&amp;FJ58,Matchups!$E$4:$E$279,0),1)</f>
        <v>Player12</v>
      </c>
      <c r="FP56" s="76"/>
      <c r="FQ56" s="76"/>
      <c r="FR56" s="265" t="s">
        <v>1882</v>
      </c>
      <c r="FS56" s="265"/>
      <c r="FT56" s="76"/>
      <c r="FU56" s="76"/>
      <c r="FV56" s="171" t="str">
        <f>INDEX(Matchups!$F$4:$G$279,MATCH(FI58&amp;"_"&amp;FJ58,Matchups!$E$4:$E$279,0),2)</f>
        <v>Player17</v>
      </c>
      <c r="FW56" s="114"/>
      <c r="FX56" s="67"/>
      <c r="FY56" s="67"/>
      <c r="FZ56" s="67"/>
      <c r="GA56" s="67"/>
      <c r="GB56" s="67"/>
      <c r="GC56" s="114"/>
      <c r="GD56" s="170" t="str">
        <f>INDEX(Matchups!$F$4:$G$279,MATCH(FX58&amp;"_"&amp;FY58,Matchups!$E$4:$E$279,0),1)</f>
        <v>Player11</v>
      </c>
      <c r="GE56" s="76"/>
      <c r="GF56" s="76"/>
      <c r="GG56" s="265" t="s">
        <v>1882</v>
      </c>
      <c r="GH56" s="265"/>
      <c r="GI56" s="76"/>
      <c r="GJ56" s="76"/>
      <c r="GK56" s="171" t="str">
        <f>INDEX(Matchups!$F$4:$G$279,MATCH(FX58&amp;"_"&amp;FY58,Matchups!$E$4:$E$279,0),2)</f>
        <v>Player7</v>
      </c>
      <c r="GM56" s="67"/>
      <c r="GN56" s="67"/>
      <c r="GO56" s="67"/>
      <c r="GP56" s="67"/>
      <c r="GQ56" s="67"/>
      <c r="GS56" s="170" t="str">
        <f>INDEX(Matchups!$F$4:$G$279,MATCH(GM58&amp;"_"&amp;GN58,Matchups!$E$4:$E$279,0),1)</f>
        <v>Player16</v>
      </c>
      <c r="GT56" s="76"/>
      <c r="GU56" s="76"/>
      <c r="GV56" s="265" t="s">
        <v>1882</v>
      </c>
      <c r="GW56" s="265"/>
      <c r="GX56" s="76"/>
      <c r="GY56" s="76"/>
      <c r="GZ56" s="171" t="str">
        <f>INDEX(Matchups!$F$4:$G$279,MATCH(GM58&amp;"_"&amp;GN58,Matchups!$E$4:$E$279,0),2)</f>
        <v>Player14</v>
      </c>
      <c r="HA56" s="114"/>
      <c r="HB56" s="67"/>
      <c r="HC56" s="67"/>
      <c r="HD56" s="67"/>
      <c r="HE56" s="67"/>
      <c r="HF56" s="67"/>
      <c r="HG56" s="114"/>
      <c r="HH56" s="170" t="str">
        <f>INDEX(Matchups!$F$4:$G$279,MATCH(HB58&amp;"_"&amp;HC58,Matchups!$E$4:$E$279,0),1)</f>
        <v>Player3</v>
      </c>
      <c r="HI56" s="76"/>
      <c r="HJ56" s="76"/>
      <c r="HK56" s="265" t="s">
        <v>1882</v>
      </c>
      <c r="HL56" s="265"/>
      <c r="HM56" s="76"/>
      <c r="HN56" s="76"/>
      <c r="HO56" s="171" t="str">
        <f>INDEX(Matchups!$F$4:$G$279,MATCH(HB58&amp;"_"&amp;HC58,Matchups!$E$4:$E$279,0),2)</f>
        <v>Player6</v>
      </c>
      <c r="HP56" s="114"/>
      <c r="HQ56" s="67"/>
      <c r="HR56" s="67"/>
      <c r="HS56" s="67"/>
      <c r="HT56" s="67"/>
      <c r="HU56" s="67"/>
      <c r="HV56" s="114"/>
      <c r="HW56" s="170" t="str">
        <f>INDEX(Matchups!$F$4:$G$279,MATCH(HQ58&amp;"_"&amp;HR58,Matchups!$E$4:$E$279,0),1)</f>
        <v>Player1</v>
      </c>
      <c r="HX56" s="76"/>
      <c r="HY56" s="76"/>
      <c r="HZ56" s="265" t="s">
        <v>1882</v>
      </c>
      <c r="IA56" s="265"/>
      <c r="IB56" s="76"/>
      <c r="IC56" s="76"/>
      <c r="ID56" s="171" t="str">
        <f>INDEX(Matchups!$F$4:$G$279,MATCH(HQ58&amp;"_"&amp;HR58,Matchups!$E$4:$E$279,0),2)</f>
        <v>Player18</v>
      </c>
      <c r="IF56" s="67"/>
      <c r="IG56" s="67"/>
      <c r="IH56" s="67"/>
      <c r="II56" s="67"/>
      <c r="IJ56" s="67"/>
      <c r="IL56" s="170" t="str">
        <f>INDEX(Matchups!$F$4:$G$279,MATCH(IF58&amp;"_"&amp;IG58,Matchups!$E$4:$E$279,0),1)</f>
        <v>Player18</v>
      </c>
      <c r="IM56" s="76"/>
      <c r="IN56" s="76"/>
      <c r="IO56" s="265" t="s">
        <v>1882</v>
      </c>
      <c r="IP56" s="265"/>
      <c r="IQ56" s="76"/>
      <c r="IR56" s="76"/>
      <c r="IS56" s="171" t="str">
        <f>INDEX(Matchups!$F$4:$G$279,MATCH(IF58&amp;"_"&amp;IG58,Matchups!$E$4:$E$279,0),2)</f>
        <v>Player22</v>
      </c>
      <c r="IT56" s="114"/>
      <c r="IU56" s="67"/>
      <c r="IV56" s="67"/>
      <c r="IW56" s="67"/>
      <c r="IX56" s="67"/>
      <c r="IY56" s="67"/>
      <c r="IZ56" s="114"/>
      <c r="JA56" s="170" t="str">
        <f>INDEX(Matchups!$F$4:$G$279,MATCH(IU58&amp;"_"&amp;IV58,Matchups!$E$4:$E$279,0),1)</f>
        <v>Player15</v>
      </c>
      <c r="JB56" s="76"/>
      <c r="JC56" s="76"/>
      <c r="JD56" s="265" t="s">
        <v>1882</v>
      </c>
      <c r="JE56" s="265"/>
      <c r="JF56" s="76"/>
      <c r="JG56" s="76"/>
      <c r="JH56" s="171" t="str">
        <f>INDEX(Matchups!$F$4:$G$279,MATCH(IU58&amp;"_"&amp;IV58,Matchups!$E$4:$E$279,0),2)</f>
        <v>Player24</v>
      </c>
      <c r="JI56" s="114"/>
      <c r="JJ56" s="67"/>
      <c r="JK56" s="67"/>
      <c r="JL56" s="67"/>
      <c r="JM56" s="67"/>
      <c r="JN56" s="67"/>
      <c r="JO56" s="114"/>
      <c r="JP56" s="170" t="str">
        <f>INDEX(Matchups!$F$4:$G$279,MATCH(JJ58&amp;"_"&amp;JK58,Matchups!$E$4:$E$279,0),1)</f>
        <v>Player23</v>
      </c>
      <c r="JQ56" s="76"/>
      <c r="JR56" s="76"/>
      <c r="JS56" s="265" t="s">
        <v>1882</v>
      </c>
      <c r="JT56" s="265"/>
      <c r="JU56" s="76"/>
      <c r="JV56" s="76"/>
      <c r="JW56" s="171" t="str">
        <f>INDEX(Matchups!$F$4:$G$279,MATCH(JJ58&amp;"_"&amp;JK58,Matchups!$E$4:$E$279,0),2)</f>
        <v>Player15</v>
      </c>
      <c r="JX56" s="114"/>
      <c r="JY56" s="67"/>
      <c r="JZ56" s="67"/>
      <c r="KA56" s="67"/>
      <c r="KB56" s="67"/>
      <c r="KC56" s="67"/>
      <c r="KD56" s="114"/>
      <c r="KE56" s="170" t="str">
        <f>INDEX(Matchups!$F$4:$G$279,MATCH(JY58&amp;"_"&amp;JZ58,Matchups!$E$4:$E$279,0),1)</f>
        <v>Player13</v>
      </c>
      <c r="KF56" s="76"/>
      <c r="KG56" s="76"/>
      <c r="KH56" s="265" t="s">
        <v>1882</v>
      </c>
      <c r="KI56" s="265"/>
      <c r="KJ56" s="76"/>
      <c r="KK56" s="76"/>
      <c r="KL56" s="171" t="str">
        <f>INDEX(Matchups!$F$4:$G$279,MATCH(JY58&amp;"_"&amp;JZ58,Matchups!$E$4:$E$279,0),2)</f>
        <v>Player2</v>
      </c>
      <c r="KM56" s="114"/>
      <c r="KN56" s="67"/>
      <c r="KO56" s="67"/>
      <c r="KP56" s="67"/>
      <c r="KQ56" s="67"/>
      <c r="KR56" s="67"/>
      <c r="KS56" s="114"/>
      <c r="KT56" s="170" t="str">
        <f>INDEX(Matchups!$F$4:$G$279,MATCH(KN58&amp;"_"&amp;KO58,Matchups!$E$4:$E$279,0),1)</f>
        <v>Player17</v>
      </c>
      <c r="KU56" s="76"/>
      <c r="KV56" s="76"/>
      <c r="KW56" s="265" t="s">
        <v>1882</v>
      </c>
      <c r="KX56" s="265"/>
      <c r="KY56" s="76"/>
      <c r="KZ56" s="76"/>
      <c r="LA56" s="171" t="str">
        <f>INDEX(Matchups!$F$4:$G$279,MATCH(KN58&amp;"_"&amp;KO58,Matchups!$E$4:$E$279,0),2)</f>
        <v>Player11</v>
      </c>
      <c r="LB56" s="114"/>
      <c r="LC56" s="67"/>
      <c r="LD56" s="67"/>
      <c r="LE56" s="67"/>
      <c r="LF56" s="67"/>
      <c r="LG56" s="67"/>
      <c r="LH56" s="114"/>
      <c r="LI56" s="170" t="str">
        <f>INDEX(Matchups!$F$4:$G$279,MATCH(LC58&amp;"_"&amp;LD58,Matchups!$E$4:$E$279,0),1)</f>
        <v>Player17</v>
      </c>
      <c r="LJ56" s="76"/>
      <c r="LK56" s="76"/>
      <c r="LL56" s="265" t="s">
        <v>1882</v>
      </c>
      <c r="LM56" s="265"/>
      <c r="LN56" s="76"/>
      <c r="LO56" s="76"/>
      <c r="LP56" s="171" t="str">
        <f>INDEX(Matchups!$F$4:$G$279,MATCH(LC58&amp;"_"&amp;LD58,Matchups!$E$4:$E$279,0),2)</f>
        <v>Player18</v>
      </c>
      <c r="LQ56" s="114"/>
      <c r="LR56" s="67"/>
      <c r="LS56" s="67"/>
      <c r="LT56" s="67"/>
      <c r="LU56" s="67"/>
      <c r="LV56" s="67"/>
      <c r="LW56" s="114"/>
      <c r="LX56" s="170" t="str">
        <f>INDEX(Matchups!$F$4:$G$279,MATCH(LR58&amp;"_"&amp;LS58,Matchups!$E$4:$E$279,0),1)</f>
        <v>Player20</v>
      </c>
      <c r="LY56" s="76"/>
      <c r="LZ56" s="76"/>
      <c r="MA56" s="265" t="s">
        <v>1882</v>
      </c>
      <c r="MB56" s="265"/>
      <c r="MC56" s="76"/>
      <c r="MD56" s="76"/>
      <c r="ME56" s="171" t="str">
        <f>INDEX(Matchups!$F$4:$G$279,MATCH(LR58&amp;"_"&amp;LS58,Matchups!$E$4:$E$279,0),2)</f>
        <v>Player16</v>
      </c>
      <c r="MF56" s="114"/>
      <c r="MG56" s="67"/>
      <c r="MH56" s="67"/>
      <c r="MI56" s="67"/>
      <c r="MJ56" s="67"/>
      <c r="MK56" s="67"/>
      <c r="ML56" s="114"/>
      <c r="MM56" s="170" t="str">
        <f>INDEX(Matchups!$F$4:$G$279,MATCH(MG58&amp;"_"&amp;MH58,Matchups!$E$4:$E$279,0),1)</f>
        <v>Player14</v>
      </c>
      <c r="MN56" s="76"/>
      <c r="MO56" s="76"/>
      <c r="MP56" s="265" t="s">
        <v>1882</v>
      </c>
      <c r="MQ56" s="265"/>
      <c r="MR56" s="76"/>
      <c r="MS56" s="76"/>
      <c r="MT56" s="171" t="str">
        <f>INDEX(Matchups!$F$4:$G$279,MATCH(MG58&amp;"_"&amp;MH58,Matchups!$E$4:$E$279,0),2)</f>
        <v>Player13</v>
      </c>
    </row>
    <row r="57" spans="2:358" s="105" customFormat="1" ht="17">
      <c r="B57" s="184">
        <f t="shared" si="74"/>
        <v>44592</v>
      </c>
      <c r="C57" s="183">
        <f t="shared" si="75"/>
        <v>5</v>
      </c>
      <c r="D57" s="183">
        <f t="shared" si="76"/>
        <v>6</v>
      </c>
      <c r="E57" s="183" t="str">
        <f t="shared" si="0"/>
        <v>5_6</v>
      </c>
      <c r="F57" s="174" t="str">
        <f t="shared" si="1"/>
        <v>Player6</v>
      </c>
      <c r="G57" s="174" t="str">
        <f t="shared" si="2"/>
        <v>Player16</v>
      </c>
      <c r="H57" s="173"/>
      <c r="I57" s="174" t="str">
        <f>J57&amp;"_"&amp;COUNTIF(J$4:J57,J57)</f>
        <v>5_2</v>
      </c>
      <c r="J57" s="185">
        <v>5</v>
      </c>
      <c r="K57" s="185" t="s">
        <v>2661</v>
      </c>
      <c r="L57" s="186" t="s">
        <v>1027</v>
      </c>
      <c r="M57" s="185" t="s">
        <v>2665</v>
      </c>
      <c r="N57" s="114"/>
      <c r="O57" s="69" t="s">
        <v>1874</v>
      </c>
      <c r="P57" s="69" t="s">
        <v>1824</v>
      </c>
      <c r="Q57" s="69" t="s">
        <v>829</v>
      </c>
      <c r="R57" s="69" t="s">
        <v>1879</v>
      </c>
      <c r="S57" s="69" t="s">
        <v>1880</v>
      </c>
      <c r="U57" s="159" t="s">
        <v>1016</v>
      </c>
      <c r="V57" s="78" t="s">
        <v>1885</v>
      </c>
      <c r="W57" s="78" t="s">
        <v>1884</v>
      </c>
      <c r="X57" s="78" t="s">
        <v>1862</v>
      </c>
      <c r="Y57" s="78" t="s">
        <v>1862</v>
      </c>
      <c r="Z57" s="78" t="s">
        <v>1884</v>
      </c>
      <c r="AA57" s="78" t="s">
        <v>1885</v>
      </c>
      <c r="AB57" s="101" t="s">
        <v>1016</v>
      </c>
      <c r="AD57" s="69" t="s">
        <v>1874</v>
      </c>
      <c r="AE57" s="69" t="s">
        <v>1824</v>
      </c>
      <c r="AF57" s="69" t="s">
        <v>829</v>
      </c>
      <c r="AG57" s="69" t="s">
        <v>1879</v>
      </c>
      <c r="AH57" s="69" t="s">
        <v>1880</v>
      </c>
      <c r="AJ57" s="159" t="s">
        <v>1016</v>
      </c>
      <c r="AK57" s="78" t="s">
        <v>1885</v>
      </c>
      <c r="AL57" s="78" t="s">
        <v>1884</v>
      </c>
      <c r="AM57" s="78" t="s">
        <v>1862</v>
      </c>
      <c r="AN57" s="78" t="s">
        <v>1862</v>
      </c>
      <c r="AO57" s="78" t="s">
        <v>1884</v>
      </c>
      <c r="AP57" s="78" t="s">
        <v>1885</v>
      </c>
      <c r="AQ57" s="101" t="s">
        <v>1016</v>
      </c>
      <c r="AS57" s="69" t="s">
        <v>1874</v>
      </c>
      <c r="AT57" s="69" t="s">
        <v>1824</v>
      </c>
      <c r="AU57" s="69" t="s">
        <v>829</v>
      </c>
      <c r="AV57" s="69" t="s">
        <v>1879</v>
      </c>
      <c r="AW57" s="69" t="s">
        <v>1880</v>
      </c>
      <c r="AY57" s="159" t="s">
        <v>1016</v>
      </c>
      <c r="AZ57" s="78" t="s">
        <v>1885</v>
      </c>
      <c r="BA57" s="78" t="s">
        <v>1884</v>
      </c>
      <c r="BB57" s="78" t="s">
        <v>1862</v>
      </c>
      <c r="BC57" s="78" t="s">
        <v>1862</v>
      </c>
      <c r="BD57" s="78" t="s">
        <v>1884</v>
      </c>
      <c r="BE57" s="78" t="s">
        <v>1885</v>
      </c>
      <c r="BF57" s="101" t="s">
        <v>1016</v>
      </c>
      <c r="BH57" s="69" t="s">
        <v>1874</v>
      </c>
      <c r="BI57" s="69" t="s">
        <v>1824</v>
      </c>
      <c r="BJ57" s="69" t="s">
        <v>829</v>
      </c>
      <c r="BK57" s="69" t="s">
        <v>1879</v>
      </c>
      <c r="BL57" s="69" t="s">
        <v>1880</v>
      </c>
      <c r="BN57" s="159" t="s">
        <v>1016</v>
      </c>
      <c r="BO57" s="78" t="s">
        <v>1885</v>
      </c>
      <c r="BP57" s="78" t="s">
        <v>1884</v>
      </c>
      <c r="BQ57" s="78" t="s">
        <v>1862</v>
      </c>
      <c r="BR57" s="78" t="s">
        <v>1862</v>
      </c>
      <c r="BS57" s="78" t="s">
        <v>1884</v>
      </c>
      <c r="BT57" s="78" t="s">
        <v>1885</v>
      </c>
      <c r="BU57" s="101" t="s">
        <v>1016</v>
      </c>
      <c r="BV57" s="114"/>
      <c r="BW57" s="69" t="s">
        <v>1874</v>
      </c>
      <c r="BX57" s="69" t="s">
        <v>1824</v>
      </c>
      <c r="BY57" s="69" t="s">
        <v>829</v>
      </c>
      <c r="BZ57" s="69" t="s">
        <v>1879</v>
      </c>
      <c r="CA57" s="69" t="s">
        <v>1880</v>
      </c>
      <c r="CB57" s="114"/>
      <c r="CC57" s="159" t="s">
        <v>1016</v>
      </c>
      <c r="CD57" s="78" t="s">
        <v>1885</v>
      </c>
      <c r="CE57" s="78" t="s">
        <v>1884</v>
      </c>
      <c r="CF57" s="78" t="s">
        <v>1862</v>
      </c>
      <c r="CG57" s="78" t="s">
        <v>1862</v>
      </c>
      <c r="CH57" s="78" t="s">
        <v>1884</v>
      </c>
      <c r="CI57" s="78" t="s">
        <v>1885</v>
      </c>
      <c r="CJ57" s="101" t="s">
        <v>1016</v>
      </c>
      <c r="CK57" s="114"/>
      <c r="CL57" s="69" t="s">
        <v>1874</v>
      </c>
      <c r="CM57" s="69" t="s">
        <v>1824</v>
      </c>
      <c r="CN57" s="69" t="s">
        <v>829</v>
      </c>
      <c r="CO57" s="69" t="s">
        <v>1879</v>
      </c>
      <c r="CP57" s="69" t="s">
        <v>1880</v>
      </c>
      <c r="CQ57" s="114"/>
      <c r="CR57" s="159" t="s">
        <v>1016</v>
      </c>
      <c r="CS57" s="78" t="s">
        <v>1885</v>
      </c>
      <c r="CT57" s="78" t="s">
        <v>1884</v>
      </c>
      <c r="CU57" s="78" t="s">
        <v>1862</v>
      </c>
      <c r="CV57" s="78" t="s">
        <v>1862</v>
      </c>
      <c r="CW57" s="78" t="s">
        <v>1884</v>
      </c>
      <c r="CX57" s="78" t="s">
        <v>1885</v>
      </c>
      <c r="CY57" s="101" t="s">
        <v>1016</v>
      </c>
      <c r="DA57" s="69" t="s">
        <v>1874</v>
      </c>
      <c r="DB57" s="69" t="s">
        <v>1824</v>
      </c>
      <c r="DC57" s="69" t="s">
        <v>829</v>
      </c>
      <c r="DD57" s="69" t="s">
        <v>1879</v>
      </c>
      <c r="DE57" s="69" t="s">
        <v>1880</v>
      </c>
      <c r="DG57" s="159" t="s">
        <v>1016</v>
      </c>
      <c r="DH57" s="78" t="s">
        <v>1885</v>
      </c>
      <c r="DI57" s="78" t="s">
        <v>1884</v>
      </c>
      <c r="DJ57" s="78" t="s">
        <v>1862</v>
      </c>
      <c r="DK57" s="78" t="s">
        <v>1862</v>
      </c>
      <c r="DL57" s="78" t="s">
        <v>1884</v>
      </c>
      <c r="DM57" s="78" t="s">
        <v>1885</v>
      </c>
      <c r="DN57" s="101" t="s">
        <v>1016</v>
      </c>
      <c r="DO57" s="114"/>
      <c r="DP57" s="69" t="s">
        <v>1874</v>
      </c>
      <c r="DQ57" s="69" t="s">
        <v>1824</v>
      </c>
      <c r="DR57" s="69" t="s">
        <v>829</v>
      </c>
      <c r="DS57" s="69" t="s">
        <v>1879</v>
      </c>
      <c r="DT57" s="69" t="s">
        <v>1880</v>
      </c>
      <c r="DU57" s="114"/>
      <c r="DV57" s="159" t="s">
        <v>1016</v>
      </c>
      <c r="DW57" s="78" t="s">
        <v>1885</v>
      </c>
      <c r="DX57" s="78" t="s">
        <v>1884</v>
      </c>
      <c r="DY57" s="78" t="s">
        <v>1862</v>
      </c>
      <c r="DZ57" s="78" t="s">
        <v>1862</v>
      </c>
      <c r="EA57" s="78" t="s">
        <v>1884</v>
      </c>
      <c r="EB57" s="78" t="s">
        <v>1885</v>
      </c>
      <c r="EC57" s="101" t="s">
        <v>1016</v>
      </c>
      <c r="ED57" s="114"/>
      <c r="EE57" s="69" t="s">
        <v>1874</v>
      </c>
      <c r="EF57" s="69" t="s">
        <v>1824</v>
      </c>
      <c r="EG57" s="69" t="s">
        <v>829</v>
      </c>
      <c r="EH57" s="69" t="s">
        <v>1879</v>
      </c>
      <c r="EI57" s="69" t="s">
        <v>1880</v>
      </c>
      <c r="EJ57" s="114"/>
      <c r="EK57" s="159" t="s">
        <v>1016</v>
      </c>
      <c r="EL57" s="78" t="s">
        <v>1885</v>
      </c>
      <c r="EM57" s="78" t="s">
        <v>1884</v>
      </c>
      <c r="EN57" s="78" t="s">
        <v>1862</v>
      </c>
      <c r="EO57" s="78" t="s">
        <v>1862</v>
      </c>
      <c r="EP57" s="78" t="s">
        <v>1884</v>
      </c>
      <c r="EQ57" s="78" t="s">
        <v>1885</v>
      </c>
      <c r="ER57" s="101" t="s">
        <v>1016</v>
      </c>
      <c r="ET57" s="69" t="s">
        <v>1874</v>
      </c>
      <c r="EU57" s="69" t="s">
        <v>1824</v>
      </c>
      <c r="EV57" s="69" t="s">
        <v>829</v>
      </c>
      <c r="EW57" s="69" t="s">
        <v>1879</v>
      </c>
      <c r="EX57" s="69" t="s">
        <v>1880</v>
      </c>
      <c r="EZ57" s="159" t="s">
        <v>1016</v>
      </c>
      <c r="FA57" s="78" t="s">
        <v>1885</v>
      </c>
      <c r="FB57" s="78" t="s">
        <v>1884</v>
      </c>
      <c r="FC57" s="78" t="s">
        <v>1862</v>
      </c>
      <c r="FD57" s="78" t="s">
        <v>1862</v>
      </c>
      <c r="FE57" s="78" t="s">
        <v>1884</v>
      </c>
      <c r="FF57" s="78" t="s">
        <v>1885</v>
      </c>
      <c r="FG57" s="101" t="s">
        <v>1016</v>
      </c>
      <c r="FH57" s="114"/>
      <c r="FI57" s="69" t="s">
        <v>1874</v>
      </c>
      <c r="FJ57" s="69" t="s">
        <v>1824</v>
      </c>
      <c r="FK57" s="69" t="s">
        <v>829</v>
      </c>
      <c r="FL57" s="69" t="s">
        <v>1879</v>
      </c>
      <c r="FM57" s="69" t="s">
        <v>1880</v>
      </c>
      <c r="FN57" s="114"/>
      <c r="FO57" s="159" t="s">
        <v>1016</v>
      </c>
      <c r="FP57" s="78" t="s">
        <v>1885</v>
      </c>
      <c r="FQ57" s="78" t="s">
        <v>1884</v>
      </c>
      <c r="FR57" s="78" t="s">
        <v>1862</v>
      </c>
      <c r="FS57" s="78" t="s">
        <v>1862</v>
      </c>
      <c r="FT57" s="78" t="s">
        <v>1884</v>
      </c>
      <c r="FU57" s="78" t="s">
        <v>1885</v>
      </c>
      <c r="FV57" s="101" t="s">
        <v>1016</v>
      </c>
      <c r="FW57" s="114"/>
      <c r="FX57" s="69" t="s">
        <v>1874</v>
      </c>
      <c r="FY57" s="69" t="s">
        <v>1824</v>
      </c>
      <c r="FZ57" s="69" t="s">
        <v>829</v>
      </c>
      <c r="GA57" s="69" t="s">
        <v>1879</v>
      </c>
      <c r="GB57" s="69" t="s">
        <v>1880</v>
      </c>
      <c r="GC57" s="114"/>
      <c r="GD57" s="159" t="s">
        <v>1016</v>
      </c>
      <c r="GE57" s="78" t="s">
        <v>1885</v>
      </c>
      <c r="GF57" s="78" t="s">
        <v>1884</v>
      </c>
      <c r="GG57" s="78" t="s">
        <v>1862</v>
      </c>
      <c r="GH57" s="78" t="s">
        <v>1862</v>
      </c>
      <c r="GI57" s="78" t="s">
        <v>1884</v>
      </c>
      <c r="GJ57" s="78" t="s">
        <v>1885</v>
      </c>
      <c r="GK57" s="101" t="s">
        <v>1016</v>
      </c>
      <c r="GM57" s="69" t="s">
        <v>1874</v>
      </c>
      <c r="GN57" s="69" t="s">
        <v>1824</v>
      </c>
      <c r="GO57" s="69" t="s">
        <v>829</v>
      </c>
      <c r="GP57" s="69" t="s">
        <v>1879</v>
      </c>
      <c r="GQ57" s="69" t="s">
        <v>1880</v>
      </c>
      <c r="GS57" s="159" t="s">
        <v>1016</v>
      </c>
      <c r="GT57" s="78" t="s">
        <v>1885</v>
      </c>
      <c r="GU57" s="78" t="s">
        <v>1884</v>
      </c>
      <c r="GV57" s="78" t="s">
        <v>1862</v>
      </c>
      <c r="GW57" s="78" t="s">
        <v>1862</v>
      </c>
      <c r="GX57" s="78" t="s">
        <v>1884</v>
      </c>
      <c r="GY57" s="78" t="s">
        <v>1885</v>
      </c>
      <c r="GZ57" s="101" t="s">
        <v>1016</v>
      </c>
      <c r="HA57" s="114"/>
      <c r="HB57" s="69" t="s">
        <v>1874</v>
      </c>
      <c r="HC57" s="69" t="s">
        <v>1824</v>
      </c>
      <c r="HD57" s="69" t="s">
        <v>829</v>
      </c>
      <c r="HE57" s="69" t="s">
        <v>1879</v>
      </c>
      <c r="HF57" s="69" t="s">
        <v>1880</v>
      </c>
      <c r="HG57" s="114"/>
      <c r="HH57" s="159" t="s">
        <v>1016</v>
      </c>
      <c r="HI57" s="78" t="s">
        <v>1885</v>
      </c>
      <c r="HJ57" s="78" t="s">
        <v>1884</v>
      </c>
      <c r="HK57" s="78" t="s">
        <v>1862</v>
      </c>
      <c r="HL57" s="78" t="s">
        <v>1862</v>
      </c>
      <c r="HM57" s="78" t="s">
        <v>1884</v>
      </c>
      <c r="HN57" s="78" t="s">
        <v>1885</v>
      </c>
      <c r="HO57" s="101" t="s">
        <v>1016</v>
      </c>
      <c r="HP57" s="114"/>
      <c r="HQ57" s="69" t="s">
        <v>1874</v>
      </c>
      <c r="HR57" s="69" t="s">
        <v>1824</v>
      </c>
      <c r="HS57" s="69" t="s">
        <v>829</v>
      </c>
      <c r="HT57" s="69" t="s">
        <v>1879</v>
      </c>
      <c r="HU57" s="69" t="s">
        <v>1880</v>
      </c>
      <c r="HV57" s="114"/>
      <c r="HW57" s="159" t="s">
        <v>1016</v>
      </c>
      <c r="HX57" s="78" t="s">
        <v>1885</v>
      </c>
      <c r="HY57" s="78" t="s">
        <v>1884</v>
      </c>
      <c r="HZ57" s="78" t="s">
        <v>1862</v>
      </c>
      <c r="IA57" s="78" t="s">
        <v>1862</v>
      </c>
      <c r="IB57" s="78" t="s">
        <v>1884</v>
      </c>
      <c r="IC57" s="78" t="s">
        <v>1885</v>
      </c>
      <c r="ID57" s="101" t="s">
        <v>1016</v>
      </c>
      <c r="IF57" s="69" t="s">
        <v>1874</v>
      </c>
      <c r="IG57" s="69" t="s">
        <v>1824</v>
      </c>
      <c r="IH57" s="69" t="s">
        <v>829</v>
      </c>
      <c r="II57" s="69" t="s">
        <v>1879</v>
      </c>
      <c r="IJ57" s="69" t="s">
        <v>1880</v>
      </c>
      <c r="IL57" s="159" t="s">
        <v>1016</v>
      </c>
      <c r="IM57" s="78" t="s">
        <v>1885</v>
      </c>
      <c r="IN57" s="78" t="s">
        <v>1884</v>
      </c>
      <c r="IO57" s="78" t="s">
        <v>1862</v>
      </c>
      <c r="IP57" s="78" t="s">
        <v>1862</v>
      </c>
      <c r="IQ57" s="78" t="s">
        <v>1884</v>
      </c>
      <c r="IR57" s="78" t="s">
        <v>1885</v>
      </c>
      <c r="IS57" s="101" t="s">
        <v>1016</v>
      </c>
      <c r="IT57" s="114"/>
      <c r="IU57" s="69" t="s">
        <v>1874</v>
      </c>
      <c r="IV57" s="69" t="s">
        <v>1824</v>
      </c>
      <c r="IW57" s="69" t="s">
        <v>829</v>
      </c>
      <c r="IX57" s="69" t="s">
        <v>1879</v>
      </c>
      <c r="IY57" s="69" t="s">
        <v>1880</v>
      </c>
      <c r="IZ57" s="114"/>
      <c r="JA57" s="159" t="s">
        <v>1016</v>
      </c>
      <c r="JB57" s="78" t="s">
        <v>1885</v>
      </c>
      <c r="JC57" s="78" t="s">
        <v>1884</v>
      </c>
      <c r="JD57" s="78" t="s">
        <v>1862</v>
      </c>
      <c r="JE57" s="78" t="s">
        <v>1862</v>
      </c>
      <c r="JF57" s="78" t="s">
        <v>1884</v>
      </c>
      <c r="JG57" s="78" t="s">
        <v>1885</v>
      </c>
      <c r="JH57" s="101" t="s">
        <v>1016</v>
      </c>
      <c r="JI57" s="114"/>
      <c r="JJ57" s="69" t="s">
        <v>1874</v>
      </c>
      <c r="JK57" s="69" t="s">
        <v>1824</v>
      </c>
      <c r="JL57" s="69" t="s">
        <v>829</v>
      </c>
      <c r="JM57" s="69" t="s">
        <v>1879</v>
      </c>
      <c r="JN57" s="69" t="s">
        <v>1880</v>
      </c>
      <c r="JO57" s="114"/>
      <c r="JP57" s="159" t="s">
        <v>1016</v>
      </c>
      <c r="JQ57" s="78" t="s">
        <v>1885</v>
      </c>
      <c r="JR57" s="78" t="s">
        <v>1884</v>
      </c>
      <c r="JS57" s="78" t="s">
        <v>1862</v>
      </c>
      <c r="JT57" s="78" t="s">
        <v>1862</v>
      </c>
      <c r="JU57" s="78" t="s">
        <v>1884</v>
      </c>
      <c r="JV57" s="78" t="s">
        <v>1885</v>
      </c>
      <c r="JW57" s="101" t="s">
        <v>1016</v>
      </c>
      <c r="JX57" s="114"/>
      <c r="JY57" s="69" t="s">
        <v>1874</v>
      </c>
      <c r="JZ57" s="69" t="s">
        <v>1824</v>
      </c>
      <c r="KA57" s="69" t="s">
        <v>829</v>
      </c>
      <c r="KB57" s="69" t="s">
        <v>1879</v>
      </c>
      <c r="KC57" s="69" t="s">
        <v>1880</v>
      </c>
      <c r="KD57" s="114"/>
      <c r="KE57" s="159" t="s">
        <v>1016</v>
      </c>
      <c r="KF57" s="78" t="s">
        <v>1885</v>
      </c>
      <c r="KG57" s="78" t="s">
        <v>1884</v>
      </c>
      <c r="KH57" s="78" t="s">
        <v>1862</v>
      </c>
      <c r="KI57" s="78" t="s">
        <v>1862</v>
      </c>
      <c r="KJ57" s="78" t="s">
        <v>1884</v>
      </c>
      <c r="KK57" s="78" t="s">
        <v>1885</v>
      </c>
      <c r="KL57" s="101" t="s">
        <v>1016</v>
      </c>
      <c r="KM57" s="114"/>
      <c r="KN57" s="69" t="s">
        <v>1874</v>
      </c>
      <c r="KO57" s="69" t="s">
        <v>1824</v>
      </c>
      <c r="KP57" s="69" t="s">
        <v>829</v>
      </c>
      <c r="KQ57" s="69" t="s">
        <v>1879</v>
      </c>
      <c r="KR57" s="69" t="s">
        <v>1880</v>
      </c>
      <c r="KS57" s="114"/>
      <c r="KT57" s="159" t="s">
        <v>1016</v>
      </c>
      <c r="KU57" s="78" t="s">
        <v>1885</v>
      </c>
      <c r="KV57" s="78" t="s">
        <v>1884</v>
      </c>
      <c r="KW57" s="78" t="s">
        <v>1862</v>
      </c>
      <c r="KX57" s="78" t="s">
        <v>1862</v>
      </c>
      <c r="KY57" s="78" t="s">
        <v>1884</v>
      </c>
      <c r="KZ57" s="78" t="s">
        <v>1885</v>
      </c>
      <c r="LA57" s="101" t="s">
        <v>1016</v>
      </c>
      <c r="LB57" s="114"/>
      <c r="LC57" s="69" t="s">
        <v>1874</v>
      </c>
      <c r="LD57" s="69" t="s">
        <v>1824</v>
      </c>
      <c r="LE57" s="69" t="s">
        <v>829</v>
      </c>
      <c r="LF57" s="69" t="s">
        <v>1879</v>
      </c>
      <c r="LG57" s="69" t="s">
        <v>1880</v>
      </c>
      <c r="LH57" s="114"/>
      <c r="LI57" s="159" t="s">
        <v>1016</v>
      </c>
      <c r="LJ57" s="78" t="s">
        <v>1885</v>
      </c>
      <c r="LK57" s="78" t="s">
        <v>1884</v>
      </c>
      <c r="LL57" s="78" t="s">
        <v>1862</v>
      </c>
      <c r="LM57" s="78" t="s">
        <v>1862</v>
      </c>
      <c r="LN57" s="78" t="s">
        <v>1884</v>
      </c>
      <c r="LO57" s="78" t="s">
        <v>1885</v>
      </c>
      <c r="LP57" s="101" t="s">
        <v>1016</v>
      </c>
      <c r="LQ57" s="114"/>
      <c r="LR57" s="69" t="s">
        <v>1874</v>
      </c>
      <c r="LS57" s="69" t="s">
        <v>1824</v>
      </c>
      <c r="LT57" s="69" t="s">
        <v>829</v>
      </c>
      <c r="LU57" s="69" t="s">
        <v>1879</v>
      </c>
      <c r="LV57" s="69" t="s">
        <v>1880</v>
      </c>
      <c r="LW57" s="114"/>
      <c r="LX57" s="159" t="s">
        <v>1016</v>
      </c>
      <c r="LY57" s="78" t="s">
        <v>1885</v>
      </c>
      <c r="LZ57" s="78" t="s">
        <v>1884</v>
      </c>
      <c r="MA57" s="78" t="s">
        <v>1862</v>
      </c>
      <c r="MB57" s="78" t="s">
        <v>1862</v>
      </c>
      <c r="MC57" s="78" t="s">
        <v>1884</v>
      </c>
      <c r="MD57" s="78" t="s">
        <v>1885</v>
      </c>
      <c r="ME57" s="101" t="s">
        <v>1016</v>
      </c>
      <c r="MF57" s="114"/>
      <c r="MG57" s="69" t="s">
        <v>1874</v>
      </c>
      <c r="MH57" s="69" t="s">
        <v>1824</v>
      </c>
      <c r="MI57" s="69" t="s">
        <v>829</v>
      </c>
      <c r="MJ57" s="69" t="s">
        <v>1879</v>
      </c>
      <c r="MK57" s="69" t="s">
        <v>1880</v>
      </c>
      <c r="ML57" s="114"/>
      <c r="MM57" s="159" t="s">
        <v>1016</v>
      </c>
      <c r="MN57" s="78" t="s">
        <v>1885</v>
      </c>
      <c r="MO57" s="78" t="s">
        <v>1884</v>
      </c>
      <c r="MP57" s="78" t="s">
        <v>1862</v>
      </c>
      <c r="MQ57" s="78" t="s">
        <v>1862</v>
      </c>
      <c r="MR57" s="78" t="s">
        <v>1884</v>
      </c>
      <c r="MS57" s="78" t="s">
        <v>1885</v>
      </c>
      <c r="MT57" s="101" t="s">
        <v>1016</v>
      </c>
    </row>
    <row r="58" spans="2:358" s="105" customFormat="1" ht="17">
      <c r="B58" s="184">
        <f t="shared" si="74"/>
        <v>44592</v>
      </c>
      <c r="C58" s="183">
        <f t="shared" si="75"/>
        <v>5</v>
      </c>
      <c r="D58" s="183">
        <f t="shared" si="76"/>
        <v>7</v>
      </c>
      <c r="E58" s="183" t="str">
        <f t="shared" si="0"/>
        <v>5_7</v>
      </c>
      <c r="F58" s="174" t="str">
        <f t="shared" si="1"/>
        <v>Player11</v>
      </c>
      <c r="G58" s="174" t="str">
        <f t="shared" si="2"/>
        <v>Player2</v>
      </c>
      <c r="H58" s="173"/>
      <c r="I58" s="174" t="str">
        <f>J58&amp;"_"&amp;COUNTIF(J$4:J58,J58)</f>
        <v>5_3</v>
      </c>
      <c r="J58" s="185">
        <v>5</v>
      </c>
      <c r="K58" s="185" t="s">
        <v>2666</v>
      </c>
      <c r="L58" s="186" t="s">
        <v>1027</v>
      </c>
      <c r="M58" s="185" t="s">
        <v>2660</v>
      </c>
      <c r="N58" s="114"/>
      <c r="O58" s="106">
        <f>O45</f>
        <v>1</v>
      </c>
      <c r="P58" s="106">
        <f t="shared" ref="P58:P65" si="423">P45+1</f>
        <v>5</v>
      </c>
      <c r="Q58" s="106">
        <v>1</v>
      </c>
      <c r="R58" s="107" t="str">
        <f>INDEX(Matchups!$F$4:$G$279,MATCH(O58&amp;"_"&amp;P58,Matchups!$E$4:$E$279,0),1)</f>
        <v>Player10</v>
      </c>
      <c r="S58" s="107" t="str">
        <f>INDEX(Matchups!$F$4:$G$279,MATCH(O58&amp;"_"&amp;P58,Matchups!$E$4:$E$279,0),2)</f>
        <v>Player21</v>
      </c>
      <c r="U58" s="160" t="str">
        <f>INDEX(Draft!$AZ$3:$AZ$170,MATCH(R58&amp;Q58,Draft!$BA$3:$BA$170,0),1)</f>
        <v>Bitcoin</v>
      </c>
      <c r="V58" s="161">
        <f>INDEX(Upload_Download!$I$4:$I$1004,MATCH(U58&amp;V$3,Upload_Download!$O$4:$O$1004,0),1)</f>
        <v>42412.43359375</v>
      </c>
      <c r="W58" s="161">
        <f>INDEX(Upload_Download!$I$4:$I$1004,MATCH(U58&amp;W$3,Upload_Download!$O$4:$O$1004,0),1)</f>
        <v>42197.515625</v>
      </c>
      <c r="X58" s="162">
        <f>100*(W58/V58-1)</f>
        <v>-0.50673340466289574</v>
      </c>
      <c r="Y58" s="162">
        <f>100*(Z58/AA58-1)</f>
        <v>-19.128970122222743</v>
      </c>
      <c r="Z58" s="161">
        <f>INDEX(Upload_Download!$I$4:$I$1004,MATCH(AB58&amp;Z$3,Upload_Download!$O$4:$O$1004,0),1)</f>
        <v>93.244102478027344</v>
      </c>
      <c r="AA58" s="161">
        <f>INDEX(Upload_Download!$I$4:$I$1004,MATCH(AB58&amp;AA$3,Upload_Download!$O$4:$O$1004,0),1)</f>
        <v>115.2997589111328</v>
      </c>
      <c r="AB58" s="163" t="str">
        <f>INDEX(Draft!$AZ$3:$AZ$170,MATCH(S58&amp;Q58,Draft!$BA$3:$BA$170,0),1)</f>
        <v>Solana</v>
      </c>
      <c r="AD58" s="106">
        <f>AD45</f>
        <v>2</v>
      </c>
      <c r="AE58" s="106">
        <f t="shared" ref="AE58:AE65" si="424">AE45+1</f>
        <v>5</v>
      </c>
      <c r="AF58" s="106">
        <v>1</v>
      </c>
      <c r="AG58" s="107" t="str">
        <f>INDEX(Matchups!$F$4:$G$279,MATCH(AD58&amp;"_"&amp;AE58,Matchups!$E$4:$E$279,0),1)</f>
        <v>Player21</v>
      </c>
      <c r="AH58" s="107" t="str">
        <f>INDEX(Matchups!$F$4:$G$279,MATCH(AD58&amp;"_"&amp;AE58,Matchups!$E$4:$E$279,0),2)</f>
        <v>Player1</v>
      </c>
      <c r="AJ58" s="160" t="str">
        <f>INDEX(Draft!$AZ$3:$AZ$170,MATCH(AG58&amp;AF58,Draft!$BA$3:$BA$170,0),1)</f>
        <v>Solana</v>
      </c>
      <c r="AK58" s="161">
        <f>INDEX(Upload_Download!$I$4:$I$1004,MATCH(AJ58&amp;AK$3,Upload_Download!$O$4:$O$1004,0),1)</f>
        <v>93.244102478027344</v>
      </c>
      <c r="AL58" s="161">
        <f>INDEX(Upload_Download!$I$4:$I$1004,MATCH(AJ58&amp;AL$3,Upload_Download!$O$4:$O$1004,0),1)</f>
        <v>90.901412963867188</v>
      </c>
      <c r="AM58" s="162">
        <f>100*(AL58/AK58-1)</f>
        <v>-2.5124264719178391</v>
      </c>
      <c r="AN58" s="162">
        <f>100*(AO58/AP58-1)</f>
        <v>-6.0988381705883166</v>
      </c>
      <c r="AO58" s="161">
        <f>INDEX(Upload_Download!$I$4:$I$1004,MATCH(AQ58&amp;AO$3,Upload_Download!$O$4:$O$1004,0),1)</f>
        <v>206.1600036621094</v>
      </c>
      <c r="AP58" s="161">
        <f>INDEX(Upload_Download!$I$4:$I$1004,MATCH(AQ58&amp;AP$3,Upload_Download!$O$4:$O$1004,0),1)</f>
        <v>219.55000305175781</v>
      </c>
      <c r="AQ58" s="163" t="str">
        <f>INDEX(Draft!$AZ$3:$AZ$170,MATCH(AH58&amp;AF58,Draft!$BA$3:$BA$170,0),1)</f>
        <v>Meta Platforms</v>
      </c>
      <c r="AS58" s="106">
        <f>AS45</f>
        <v>3</v>
      </c>
      <c r="AT58" s="106">
        <f t="shared" ref="AT58:AT65" si="425">AT45+1</f>
        <v>5</v>
      </c>
      <c r="AU58" s="106">
        <v>1</v>
      </c>
      <c r="AV58" s="107" t="str">
        <f>INDEX(Matchups!$F$4:$G$279,MATCH(AS58&amp;"_"&amp;AT58,Matchups!$E$4:$E$279,0),1)</f>
        <v>Player19</v>
      </c>
      <c r="AW58" s="107" t="str">
        <f>INDEX(Matchups!$F$4:$G$279,MATCH(AS58&amp;"_"&amp;AT58,Matchups!$E$4:$E$279,0),2)</f>
        <v>Player20</v>
      </c>
      <c r="AY58" s="160" t="str">
        <f>INDEX(Draft!$AZ$3:$AZ$170,MATCH(AV58&amp;AU58,Draft!$BA$3:$BA$170,0),1)</f>
        <v>Visa</v>
      </c>
      <c r="AZ58" s="161">
        <f>INDEX(Upload_Download!$I$4:$I$1004,MATCH(AY58&amp;AZ$3,Upload_Download!$O$4:$O$1004,0),1)</f>
        <v>222.69000244140619</v>
      </c>
      <c r="BA58" s="161">
        <f>INDEX(Upload_Download!$I$4:$I$1004,MATCH(AY58&amp;BA$3,Upload_Download!$O$4:$O$1004,0),1)</f>
        <v>219.27000427246091</v>
      </c>
      <c r="BB58" s="162">
        <f>100*(BA58/AZ58-1)</f>
        <v>-1.5357663709421154</v>
      </c>
      <c r="BC58" s="162">
        <f>100*(BD58/BE58-1)</f>
        <v>-0.26046387907283641</v>
      </c>
      <c r="BD58" s="161">
        <f>INDEX(Upload_Download!$I$4:$I$1004,MATCH(BF58&amp;BD$3,Upload_Download!$O$4:$O$1004,0),1)</f>
        <v>2621.8017578125</v>
      </c>
      <c r="BE58" s="161">
        <f>INDEX(Upload_Download!$I$4:$I$1004,MATCH(BF58&amp;BE$3,Upload_Download!$O$4:$O$1004,0),1)</f>
        <v>2628.6484375</v>
      </c>
      <c r="BF58" s="163" t="str">
        <f>INDEX(Draft!$AZ$3:$AZ$170,MATCH(AW58&amp;AU58,Draft!$BA$3:$BA$170,0),1)</f>
        <v>Ethereum</v>
      </c>
      <c r="BH58" s="106">
        <f>BH45</f>
        <v>4</v>
      </c>
      <c r="BI58" s="106">
        <f t="shared" ref="BI58:BI65" si="426">BI45+1</f>
        <v>5</v>
      </c>
      <c r="BJ58" s="106">
        <v>1</v>
      </c>
      <c r="BK58" s="107" t="str">
        <f>INDEX(Matchups!$F$4:$G$279,MATCH(BH58&amp;"_"&amp;BI58,Matchups!$E$4:$E$279,0),1)</f>
        <v>Player5</v>
      </c>
      <c r="BL58" s="107" t="str">
        <f>INDEX(Matchups!$F$4:$G$279,MATCH(BH58&amp;"_"&amp;BI58,Matchups!$E$4:$E$279,0),2)</f>
        <v>Player19</v>
      </c>
      <c r="BN58" s="160" t="str">
        <f>INDEX(Draft!$AZ$3:$AZ$170,MATCH(BK58&amp;BJ58,Draft!$BA$3:$BA$170,0),1)</f>
        <v>Tesla</v>
      </c>
      <c r="BO58" s="161">
        <f>INDEX(Upload_Download!$I$4:$I$1004,MATCH(BN58&amp;BO$3,Upload_Download!$O$4:$O$1004,0),1)</f>
        <v>809.8699951171875</v>
      </c>
      <c r="BP58" s="161" t="e">
        <f>INDEX(Upload_Download!$I$4:$I$1004,MATCH(BN58&amp;BP$3,Upload_Download!$O$4:$O$1004,0),1)</f>
        <v>#N/A</v>
      </c>
      <c r="BQ58" s="162" t="e">
        <f>100*(BP58/BO58-1)</f>
        <v>#N/A</v>
      </c>
      <c r="BR58" s="162" t="e">
        <f>100*(BS58/BT58-1)</f>
        <v>#N/A</v>
      </c>
      <c r="BS58" s="161" t="e">
        <f>INDEX(Upload_Download!$I$4:$I$1004,MATCH(BU58&amp;BS$3,Upload_Download!$O$4:$O$1004,0),1)</f>
        <v>#N/A</v>
      </c>
      <c r="BT58" s="161">
        <f>INDEX(Upload_Download!$I$4:$I$1004,MATCH(BU58&amp;BT$3,Upload_Download!$O$4:$O$1004,0),1)</f>
        <v>219.27000427246091</v>
      </c>
      <c r="BU58" s="163" t="str">
        <f>INDEX(Draft!$AZ$3:$AZ$170,MATCH(BL58&amp;BJ58,Draft!$BA$3:$BA$170,0),1)</f>
        <v>Visa</v>
      </c>
      <c r="BV58" s="114"/>
      <c r="BW58" s="106">
        <f>BW45</f>
        <v>5</v>
      </c>
      <c r="BX58" s="106">
        <f t="shared" ref="BX58:BX65" si="427">BX45+1</f>
        <v>5</v>
      </c>
      <c r="BY58" s="106">
        <v>1</v>
      </c>
      <c r="BZ58" s="107" t="str">
        <f>INDEX(Matchups!$F$4:$G$279,MATCH(BW58&amp;"_"&amp;BX58,Matchups!$E$4:$E$279,0),1)</f>
        <v>Player24</v>
      </c>
      <c r="CA58" s="107" t="str">
        <f>INDEX(Matchups!$F$4:$G$279,MATCH(BW58&amp;"_"&amp;BX58,Matchups!$E$4:$E$279,0),2)</f>
        <v>Player5</v>
      </c>
      <c r="CB58" s="114"/>
      <c r="CC58" s="160" t="str">
        <f>INDEX(Draft!$AZ$3:$AZ$170,MATCH(BZ58&amp;BY58,Draft!$BA$3:$BA$170,0),1)</f>
        <v>Bitcoin</v>
      </c>
      <c r="CD58" s="161" t="e">
        <f>INDEX(Upload_Download!$I$4:$I$1004,MATCH(CC58&amp;CD$3,Upload_Download!$O$4:$O$1004,0),1)</f>
        <v>#N/A</v>
      </c>
      <c r="CE58" s="161" t="e">
        <f>INDEX(Upload_Download!$I$4:$I$1004,MATCH(CC58&amp;CE$3,Upload_Download!$O$4:$O$1004,0),1)</f>
        <v>#N/A</v>
      </c>
      <c r="CF58" s="162" t="e">
        <f>100*(CE58/CD58-1)</f>
        <v>#N/A</v>
      </c>
      <c r="CG58" s="162" t="e">
        <f>100*(CH58/CI58-1)</f>
        <v>#N/A</v>
      </c>
      <c r="CH58" s="161" t="e">
        <f>INDEX(Upload_Download!$I$4:$I$1004,MATCH(CJ58&amp;CH$3,Upload_Download!$O$4:$O$1004,0),1)</f>
        <v>#N/A</v>
      </c>
      <c r="CI58" s="161" t="e">
        <f>INDEX(Upload_Download!$I$4:$I$1004,MATCH(CJ58&amp;CI$3,Upload_Download!$O$4:$O$1004,0),1)</f>
        <v>#N/A</v>
      </c>
      <c r="CJ58" s="163" t="str">
        <f>INDEX(Draft!$AZ$3:$AZ$170,MATCH(CA58&amp;BY58,Draft!$BA$3:$BA$170,0),1)</f>
        <v>Tesla</v>
      </c>
      <c r="CK58" s="114"/>
      <c r="CL58" s="106">
        <f>CL45</f>
        <v>6</v>
      </c>
      <c r="CM58" s="106">
        <f t="shared" ref="CM58:CM65" si="428">CM45+1</f>
        <v>5</v>
      </c>
      <c r="CN58" s="106">
        <v>1</v>
      </c>
      <c r="CO58" s="107" t="str">
        <f>INDEX(Matchups!$F$4:$G$279,MATCH(CL58&amp;"_"&amp;CM58,Matchups!$E$4:$E$279,0),1)</f>
        <v>Player7</v>
      </c>
      <c r="CP58" s="107" t="str">
        <f>INDEX(Matchups!$F$4:$G$279,MATCH(CL58&amp;"_"&amp;CM58,Matchups!$E$4:$E$279,0),2)</f>
        <v>Player3</v>
      </c>
      <c r="CQ58" s="114"/>
      <c r="CR58" s="160" t="str">
        <f>INDEX(Draft!$AZ$3:$AZ$170,MATCH(CO58&amp;CN58,Draft!$BA$3:$BA$170,0),1)</f>
        <v>Tesla</v>
      </c>
      <c r="CS58" s="161" t="e">
        <f>INDEX(Upload_Download!$I$4:$I$1004,MATCH(CR58&amp;CS$3,Upload_Download!$O$4:$O$1004,0),1)</f>
        <v>#N/A</v>
      </c>
      <c r="CT58" s="161" t="e">
        <f>INDEX(Upload_Download!$I$4:$I$1004,MATCH(CR58&amp;CT$3,Upload_Download!$O$4:$O$1004,0),1)</f>
        <v>#N/A</v>
      </c>
      <c r="CU58" s="162" t="e">
        <f>100*(CT58/CS58-1)</f>
        <v>#N/A</v>
      </c>
      <c r="CV58" s="162" t="e">
        <f>100*(CW58/CX58-1)</f>
        <v>#N/A</v>
      </c>
      <c r="CW58" s="161" t="e">
        <f>INDEX(Upload_Download!$I$4:$I$1004,MATCH(CY58&amp;CW$3,Upload_Download!$O$4:$O$1004,0),1)</f>
        <v>#N/A</v>
      </c>
      <c r="CX58" s="161" t="e">
        <f>INDEX(Upload_Download!$I$4:$I$1004,MATCH(CY58&amp;CX$3,Upload_Download!$O$4:$O$1004,0),1)</f>
        <v>#N/A</v>
      </c>
      <c r="CY58" s="163" t="str">
        <f>INDEX(Draft!$AZ$3:$AZ$170,MATCH(CP58&amp;CN58,Draft!$BA$3:$BA$170,0),1)</f>
        <v>Bitcoin</v>
      </c>
      <c r="DA58" s="106">
        <f>DA45</f>
        <v>7</v>
      </c>
      <c r="DB58" s="106">
        <f t="shared" ref="DB58:DB65" si="429">DB45+1</f>
        <v>5</v>
      </c>
      <c r="DC58" s="106">
        <v>1</v>
      </c>
      <c r="DD58" s="107" t="str">
        <f>INDEX(Matchups!$F$4:$G$279,MATCH(DA58&amp;"_"&amp;DB58,Matchups!$E$4:$E$279,0),1)</f>
        <v>Player8</v>
      </c>
      <c r="DE58" s="107" t="str">
        <f>INDEX(Matchups!$F$4:$G$279,MATCH(DA58&amp;"_"&amp;DB58,Matchups!$E$4:$E$279,0),2)</f>
        <v>Player10</v>
      </c>
      <c r="DG58" s="160" t="str">
        <f>INDEX(Draft!$AZ$3:$AZ$170,MATCH(DD58&amp;DC58,Draft!$BA$3:$BA$170,0),1)</f>
        <v>Solana</v>
      </c>
      <c r="DH58" s="161" t="e">
        <f>INDEX(Upload_Download!$I$4:$I$1004,MATCH(DG58&amp;DH$3,Upload_Download!$O$4:$O$1004,0),1)</f>
        <v>#N/A</v>
      </c>
      <c r="DI58" s="161" t="e">
        <f>INDEX(Upload_Download!$I$4:$I$1004,MATCH(DG58&amp;DI$3,Upload_Download!$O$4:$O$1004,0),1)</f>
        <v>#N/A</v>
      </c>
      <c r="DJ58" s="162" t="e">
        <f>100*(DI58/DH58-1)</f>
        <v>#N/A</v>
      </c>
      <c r="DK58" s="162" t="e">
        <f>100*(DL58/DM58-1)</f>
        <v>#N/A</v>
      </c>
      <c r="DL58" s="161" t="e">
        <f>INDEX(Upload_Download!$I$4:$I$1004,MATCH(DN58&amp;DL$3,Upload_Download!$O$4:$O$1004,0),1)</f>
        <v>#N/A</v>
      </c>
      <c r="DM58" s="161" t="e">
        <f>INDEX(Upload_Download!$I$4:$I$1004,MATCH(DN58&amp;DM$3,Upload_Download!$O$4:$O$1004,0),1)</f>
        <v>#N/A</v>
      </c>
      <c r="DN58" s="163" t="str">
        <f>INDEX(Draft!$AZ$3:$AZ$170,MATCH(DE58&amp;DC58,Draft!$BA$3:$BA$170,0),1)</f>
        <v>Bitcoin</v>
      </c>
      <c r="DO58" s="114"/>
      <c r="DP58" s="106">
        <f>DP45</f>
        <v>8</v>
      </c>
      <c r="DQ58" s="106">
        <f t="shared" ref="DQ58:DQ65" si="430">DQ45+1</f>
        <v>5</v>
      </c>
      <c r="DR58" s="106">
        <v>1</v>
      </c>
      <c r="DS58" s="107" t="str">
        <f>INDEX(Matchups!$F$4:$G$279,MATCH(DP58&amp;"_"&amp;DQ58,Matchups!$E$4:$E$279,0),1)</f>
        <v>Player6</v>
      </c>
      <c r="DT58" s="107" t="str">
        <f>INDEX(Matchups!$F$4:$G$279,MATCH(DP58&amp;"_"&amp;DQ58,Matchups!$E$4:$E$279,0),2)</f>
        <v>Player23</v>
      </c>
      <c r="DU58" s="114"/>
      <c r="DV58" s="160" t="str">
        <f>INDEX(Draft!$AZ$3:$AZ$170,MATCH(DS58&amp;DR58,Draft!$BA$3:$BA$170,0),1)</f>
        <v>Bitcoin</v>
      </c>
      <c r="DW58" s="161" t="e">
        <f>INDEX(Upload_Download!$I$4:$I$1004,MATCH(DV58&amp;DW$3,Upload_Download!$O$4:$O$1004,0),1)</f>
        <v>#N/A</v>
      </c>
      <c r="DX58" s="161" t="e">
        <f>INDEX(Upload_Download!$I$4:$I$1004,MATCH(DV58&amp;DX$3,Upload_Download!$O$4:$O$1004,0),1)</f>
        <v>#N/A</v>
      </c>
      <c r="DY58" s="162" t="e">
        <f>100*(DX58/DW58-1)</f>
        <v>#N/A</v>
      </c>
      <c r="DZ58" s="162" t="e">
        <f>100*(EA58/EB58-1)</f>
        <v>#N/A</v>
      </c>
      <c r="EA58" s="161" t="e">
        <f>INDEX(Upload_Download!$I$4:$I$1004,MATCH(EC58&amp;EA$3,Upload_Download!$O$4:$O$1004,0),1)</f>
        <v>#N/A</v>
      </c>
      <c r="EB58" s="161" t="e">
        <f>INDEX(Upload_Download!$I$4:$I$1004,MATCH(EC58&amp;EB$3,Upload_Download!$O$4:$O$1004,0),1)</f>
        <v>#N/A</v>
      </c>
      <c r="EC58" s="163" t="str">
        <f>INDEX(Draft!$AZ$3:$AZ$170,MATCH(DT58&amp;DR58,Draft!$BA$3:$BA$170,0),1)</f>
        <v>NVDIA</v>
      </c>
      <c r="ED58" s="114"/>
      <c r="EE58" s="106">
        <f>EE45</f>
        <v>9</v>
      </c>
      <c r="EF58" s="106">
        <f t="shared" ref="EF58:EF65" si="431">EF45+1</f>
        <v>5</v>
      </c>
      <c r="EG58" s="106">
        <v>1</v>
      </c>
      <c r="EH58" s="107" t="str">
        <f>INDEX(Matchups!$F$4:$G$279,MATCH(EE58&amp;"_"&amp;EF58,Matchups!$E$4:$E$279,0),1)</f>
        <v>Player2</v>
      </c>
      <c r="EI58" s="107" t="str">
        <f>INDEX(Matchups!$F$4:$G$279,MATCH(EE58&amp;"_"&amp;EF58,Matchups!$E$4:$E$279,0),2)</f>
        <v>Player9</v>
      </c>
      <c r="EJ58" s="114"/>
      <c r="EK58" s="160" t="str">
        <f>INDEX(Draft!$AZ$3:$AZ$170,MATCH(EH58&amp;EG58,Draft!$BA$3:$BA$170,0),1)</f>
        <v>Cardano</v>
      </c>
      <c r="EL58" s="161" t="e">
        <f>INDEX(Upload_Download!$I$4:$I$1004,MATCH(EK58&amp;EL$3,Upload_Download!$O$4:$O$1004,0),1)</f>
        <v>#N/A</v>
      </c>
      <c r="EM58" s="161" t="e">
        <f>INDEX(Upload_Download!$I$4:$I$1004,MATCH(EK58&amp;EM$3,Upload_Download!$O$4:$O$1004,0),1)</f>
        <v>#N/A</v>
      </c>
      <c r="EN58" s="162" t="e">
        <f>100*(EM58/EL58-1)</f>
        <v>#N/A</v>
      </c>
      <c r="EO58" s="162" t="e">
        <f>100*(EP58/EQ58-1)</f>
        <v>#N/A</v>
      </c>
      <c r="EP58" s="161" t="e">
        <f>INDEX(Upload_Download!$I$4:$I$1004,MATCH(ER58&amp;EP$3,Upload_Download!$O$4:$O$1004,0),1)</f>
        <v>#N/A</v>
      </c>
      <c r="EQ58" s="161" t="e">
        <f>INDEX(Upload_Download!$I$4:$I$1004,MATCH(ER58&amp;EQ$3,Upload_Download!$O$4:$O$1004,0),1)</f>
        <v>#N/A</v>
      </c>
      <c r="ER58" s="163" t="str">
        <f>INDEX(Draft!$AZ$3:$AZ$170,MATCH(EI58&amp;EG58,Draft!$BA$3:$BA$170,0),1)</f>
        <v>Apple</v>
      </c>
      <c r="ET58" s="106">
        <f>ET45</f>
        <v>10</v>
      </c>
      <c r="EU58" s="106">
        <f t="shared" ref="EU58:EU65" si="432">EU45+1</f>
        <v>5</v>
      </c>
      <c r="EV58" s="106">
        <v>1</v>
      </c>
      <c r="EW58" s="107" t="str">
        <f>INDEX(Matchups!$F$4:$G$279,MATCH(ET58&amp;"_"&amp;EU58,Matchups!$E$4:$E$279,0),1)</f>
        <v>Player9</v>
      </c>
      <c r="EX58" s="107" t="str">
        <f>INDEX(Matchups!$F$4:$G$279,MATCH(ET58&amp;"_"&amp;EU58,Matchups!$E$4:$E$279,0),2)</f>
        <v>Player8</v>
      </c>
      <c r="EZ58" s="160" t="str">
        <f>INDEX(Draft!$AZ$3:$AZ$170,MATCH(EW58&amp;EV58,Draft!$BA$3:$BA$170,0),1)</f>
        <v>Apple</v>
      </c>
      <c r="FA58" s="161" t="e">
        <f>INDEX(Upload_Download!$I$4:$I$1004,MATCH(EZ58&amp;FA$3,Upload_Download!$O$4:$O$1004,0),1)</f>
        <v>#N/A</v>
      </c>
      <c r="FB58" s="161" t="e">
        <f>INDEX(Upload_Download!$I$4:$I$1004,MATCH(EZ58&amp;FB$3,Upload_Download!$O$4:$O$1004,0),1)</f>
        <v>#N/A</v>
      </c>
      <c r="FC58" s="162" t="e">
        <f>100*(FB58/FA58-1)</f>
        <v>#N/A</v>
      </c>
      <c r="FD58" s="162" t="e">
        <f>100*(FE58/FF58-1)</f>
        <v>#N/A</v>
      </c>
      <c r="FE58" s="161" t="e">
        <f>INDEX(Upload_Download!$I$4:$I$1004,MATCH(FG58&amp;FE$3,Upload_Download!$O$4:$O$1004,0),1)</f>
        <v>#N/A</v>
      </c>
      <c r="FF58" s="161" t="e">
        <f>INDEX(Upload_Download!$I$4:$I$1004,MATCH(FG58&amp;FF$3,Upload_Download!$O$4:$O$1004,0),1)</f>
        <v>#N/A</v>
      </c>
      <c r="FG58" s="163" t="str">
        <f>INDEX(Draft!$AZ$3:$AZ$170,MATCH(EX58&amp;EV58,Draft!$BA$3:$BA$170,0),1)</f>
        <v>Solana</v>
      </c>
      <c r="FH58" s="114"/>
      <c r="FI58" s="106">
        <f>FI45</f>
        <v>11</v>
      </c>
      <c r="FJ58" s="106">
        <f t="shared" ref="FJ58:FJ65" si="433">FJ45+1</f>
        <v>5</v>
      </c>
      <c r="FK58" s="106">
        <v>1</v>
      </c>
      <c r="FL58" s="107" t="str">
        <f>INDEX(Matchups!$F$4:$G$279,MATCH(FI58&amp;"_"&amp;FJ58,Matchups!$E$4:$E$279,0),1)</f>
        <v>Player12</v>
      </c>
      <c r="FM58" s="107" t="str">
        <f>INDEX(Matchups!$F$4:$G$279,MATCH(FI58&amp;"_"&amp;FJ58,Matchups!$E$4:$E$279,0),2)</f>
        <v>Player17</v>
      </c>
      <c r="FN58" s="114"/>
      <c r="FO58" s="160" t="str">
        <f>INDEX(Draft!$AZ$3:$AZ$170,MATCH(FL58&amp;FK58,Draft!$BA$3:$BA$170,0),1)</f>
        <v>Tesla</v>
      </c>
      <c r="FP58" s="161" t="e">
        <f>INDEX(Upload_Download!$I$4:$I$1004,MATCH(FO58&amp;FP$3,Upload_Download!$O$4:$O$1004,0),1)</f>
        <v>#N/A</v>
      </c>
      <c r="FQ58" s="161" t="e">
        <f>INDEX(Upload_Download!$I$4:$I$1004,MATCH(FO58&amp;FQ$3,Upload_Download!$O$4:$O$1004,0),1)</f>
        <v>#N/A</v>
      </c>
      <c r="FR58" s="162" t="e">
        <f>100*(FQ58/FP58-1)</f>
        <v>#N/A</v>
      </c>
      <c r="FS58" s="162" t="e">
        <f>100*(FT58/FU58-1)</f>
        <v>#N/A</v>
      </c>
      <c r="FT58" s="161" t="e">
        <f>INDEX(Upload_Download!$I$4:$I$1004,MATCH(FV58&amp;FT$3,Upload_Download!$O$4:$O$1004,0),1)</f>
        <v>#N/A</v>
      </c>
      <c r="FU58" s="161" t="e">
        <f>INDEX(Upload_Download!$I$4:$I$1004,MATCH(FV58&amp;FU$3,Upload_Download!$O$4:$O$1004,0),1)</f>
        <v>#N/A</v>
      </c>
      <c r="FV58" s="163" t="str">
        <f>INDEX(Draft!$AZ$3:$AZ$170,MATCH(FM58&amp;FK58,Draft!$BA$3:$BA$170,0),1)</f>
        <v>Ethereum</v>
      </c>
      <c r="FW58" s="114"/>
      <c r="FX58" s="106">
        <f>FX45</f>
        <v>12</v>
      </c>
      <c r="FY58" s="106">
        <f t="shared" ref="FY58:FY65" si="434">FY45+1</f>
        <v>5</v>
      </c>
      <c r="FZ58" s="106">
        <v>1</v>
      </c>
      <c r="GA58" s="107" t="str">
        <f>INDEX(Matchups!$F$4:$G$279,MATCH(FX58&amp;"_"&amp;FY58,Matchups!$E$4:$E$279,0),1)</f>
        <v>Player11</v>
      </c>
      <c r="GB58" s="107" t="str">
        <f>INDEX(Matchups!$F$4:$G$279,MATCH(FX58&amp;"_"&amp;FY58,Matchups!$E$4:$E$279,0),2)</f>
        <v>Player7</v>
      </c>
      <c r="GC58" s="114"/>
      <c r="GD58" s="160" t="str">
        <f>INDEX(Draft!$AZ$3:$AZ$170,MATCH(GA58&amp;FZ58,Draft!$BA$3:$BA$170,0),1)</f>
        <v>Cardano</v>
      </c>
      <c r="GE58" s="161" t="e">
        <f>INDEX(Upload_Download!$I$4:$I$1004,MATCH(GD58&amp;GE$3,Upload_Download!$O$4:$O$1004,0),1)</f>
        <v>#N/A</v>
      </c>
      <c r="GF58" s="161" t="e">
        <f>INDEX(Upload_Download!$I$4:$I$1004,MATCH(GD58&amp;GF$3,Upload_Download!$O$4:$O$1004,0),1)</f>
        <v>#N/A</v>
      </c>
      <c r="GG58" s="162" t="e">
        <f>100*(GF58/GE58-1)</f>
        <v>#N/A</v>
      </c>
      <c r="GH58" s="162" t="e">
        <f>100*(GI58/GJ58-1)</f>
        <v>#N/A</v>
      </c>
      <c r="GI58" s="161" t="e">
        <f>INDEX(Upload_Download!$I$4:$I$1004,MATCH(GK58&amp;GI$3,Upload_Download!$O$4:$O$1004,0),1)</f>
        <v>#N/A</v>
      </c>
      <c r="GJ58" s="161" t="e">
        <f>INDEX(Upload_Download!$I$4:$I$1004,MATCH(GK58&amp;GJ$3,Upload_Download!$O$4:$O$1004,0),1)</f>
        <v>#N/A</v>
      </c>
      <c r="GK58" s="163" t="str">
        <f>INDEX(Draft!$AZ$3:$AZ$170,MATCH(GB58&amp;FZ58,Draft!$BA$3:$BA$170,0),1)</f>
        <v>Tesla</v>
      </c>
      <c r="GM58" s="106">
        <f>GM45</f>
        <v>13</v>
      </c>
      <c r="GN58" s="106">
        <f t="shared" ref="GN58:GN65" si="435">GN45+1</f>
        <v>5</v>
      </c>
      <c r="GO58" s="106">
        <v>1</v>
      </c>
      <c r="GP58" s="107" t="str">
        <f>INDEX(Matchups!$F$4:$G$279,MATCH(GM58&amp;"_"&amp;GN58,Matchups!$E$4:$E$279,0),1)</f>
        <v>Player16</v>
      </c>
      <c r="GQ58" s="107" t="str">
        <f>INDEX(Matchups!$F$4:$G$279,MATCH(GM58&amp;"_"&amp;GN58,Matchups!$E$4:$E$279,0),2)</f>
        <v>Player14</v>
      </c>
      <c r="GS58" s="160" t="str">
        <f>INDEX(Draft!$AZ$3:$AZ$170,MATCH(GP58&amp;GO58,Draft!$BA$3:$BA$170,0),1)</f>
        <v>Tesla</v>
      </c>
      <c r="GT58" s="161" t="e">
        <f>INDEX(Upload_Download!$I$4:$I$1004,MATCH(GS58&amp;GT$3,Upload_Download!$O$4:$O$1004,0),1)</f>
        <v>#N/A</v>
      </c>
      <c r="GU58" s="161" t="e">
        <f>INDEX(Upload_Download!$I$4:$I$1004,MATCH(GS58&amp;GU$3,Upload_Download!$O$4:$O$1004,0),1)</f>
        <v>#N/A</v>
      </c>
      <c r="GV58" s="162" t="e">
        <f>100*(GU58/GT58-1)</f>
        <v>#N/A</v>
      </c>
      <c r="GW58" s="162" t="e">
        <f>100*(GX58/GY58-1)</f>
        <v>#N/A</v>
      </c>
      <c r="GX58" s="161" t="e">
        <f>INDEX(Upload_Download!$I$4:$I$1004,MATCH(GZ58&amp;GX$3,Upload_Download!$O$4:$O$1004,0),1)</f>
        <v>#N/A</v>
      </c>
      <c r="GY58" s="161" t="e">
        <f>INDEX(Upload_Download!$I$4:$I$1004,MATCH(GZ58&amp;GY$3,Upload_Download!$O$4:$O$1004,0),1)</f>
        <v>#N/A</v>
      </c>
      <c r="GZ58" s="163" t="str">
        <f>INDEX(Draft!$AZ$3:$AZ$170,MATCH(GQ58&amp;GO58,Draft!$BA$3:$BA$170,0),1)</f>
        <v>Taiwanese Semiconductor</v>
      </c>
      <c r="HA58" s="114"/>
      <c r="HB58" s="106">
        <f>HB45</f>
        <v>14</v>
      </c>
      <c r="HC58" s="106">
        <f t="shared" ref="HC58:HC65" si="436">HC45+1</f>
        <v>5</v>
      </c>
      <c r="HD58" s="106">
        <v>1</v>
      </c>
      <c r="HE58" s="107" t="str">
        <f>INDEX(Matchups!$F$4:$G$279,MATCH(HB58&amp;"_"&amp;HC58,Matchups!$E$4:$E$279,0),1)</f>
        <v>Player3</v>
      </c>
      <c r="HF58" s="107" t="str">
        <f>INDEX(Matchups!$F$4:$G$279,MATCH(HB58&amp;"_"&amp;HC58,Matchups!$E$4:$E$279,0),2)</f>
        <v>Player6</v>
      </c>
      <c r="HG58" s="114"/>
      <c r="HH58" s="160" t="str">
        <f>INDEX(Draft!$AZ$3:$AZ$170,MATCH(HE58&amp;HD58,Draft!$BA$3:$BA$170,0),1)</f>
        <v>Bitcoin</v>
      </c>
      <c r="HI58" s="161" t="e">
        <f>INDEX(Upload_Download!$I$4:$I$1004,MATCH(HH58&amp;HI$3,Upload_Download!$O$4:$O$1004,0),1)</f>
        <v>#N/A</v>
      </c>
      <c r="HJ58" s="161" t="e">
        <f>INDEX(Upload_Download!$I$4:$I$1004,MATCH(HH58&amp;HJ$3,Upload_Download!$O$4:$O$1004,0),1)</f>
        <v>#N/A</v>
      </c>
      <c r="HK58" s="162" t="e">
        <f>100*(HJ58/HI58-1)</f>
        <v>#N/A</v>
      </c>
      <c r="HL58" s="162" t="e">
        <f>100*(HM58/HN58-1)</f>
        <v>#N/A</v>
      </c>
      <c r="HM58" s="161" t="e">
        <f>INDEX(Upload_Download!$I$4:$I$1004,MATCH(HO58&amp;HM$3,Upload_Download!$O$4:$O$1004,0),1)</f>
        <v>#N/A</v>
      </c>
      <c r="HN58" s="161" t="e">
        <f>INDEX(Upload_Download!$I$4:$I$1004,MATCH(HO58&amp;HN$3,Upload_Download!$O$4:$O$1004,0),1)</f>
        <v>#N/A</v>
      </c>
      <c r="HO58" s="163" t="str">
        <f>INDEX(Draft!$AZ$3:$AZ$170,MATCH(HF58&amp;HD58,Draft!$BA$3:$BA$170,0),1)</f>
        <v>Bitcoin</v>
      </c>
      <c r="HP58" s="114"/>
      <c r="HQ58" s="106">
        <f>HQ45</f>
        <v>15</v>
      </c>
      <c r="HR58" s="106">
        <f t="shared" ref="HR58:HR65" si="437">HR45+1</f>
        <v>5</v>
      </c>
      <c r="HS58" s="106">
        <v>1</v>
      </c>
      <c r="HT58" s="107" t="str">
        <f>INDEX(Matchups!$F$4:$G$279,MATCH(HQ58&amp;"_"&amp;HR58,Matchups!$E$4:$E$279,0),1)</f>
        <v>Player1</v>
      </c>
      <c r="HU58" s="107" t="str">
        <f>INDEX(Matchups!$F$4:$G$279,MATCH(HQ58&amp;"_"&amp;HR58,Matchups!$E$4:$E$279,0),2)</f>
        <v>Player18</v>
      </c>
      <c r="HV58" s="114"/>
      <c r="HW58" s="160" t="str">
        <f>INDEX(Draft!$AZ$3:$AZ$170,MATCH(HT58&amp;HS58,Draft!$BA$3:$BA$170,0),1)</f>
        <v>Meta Platforms</v>
      </c>
      <c r="HX58" s="161" t="e">
        <f>INDEX(Upload_Download!$I$4:$I$1004,MATCH(HW58&amp;HX$3,Upload_Download!$O$4:$O$1004,0),1)</f>
        <v>#N/A</v>
      </c>
      <c r="HY58" s="161" t="e">
        <f>INDEX(Upload_Download!$I$4:$I$1004,MATCH(HW58&amp;HY$3,Upload_Download!$O$4:$O$1004,0),1)</f>
        <v>#N/A</v>
      </c>
      <c r="HZ58" s="162" t="e">
        <f>100*(HY58/HX58-1)</f>
        <v>#N/A</v>
      </c>
      <c r="IA58" s="162" t="e">
        <f>100*(IB58/IC58-1)</f>
        <v>#N/A</v>
      </c>
      <c r="IB58" s="161" t="e">
        <f>INDEX(Upload_Download!$I$4:$I$1004,MATCH(ID58&amp;IB$3,Upload_Download!$O$4:$O$1004,0),1)</f>
        <v>#N/A</v>
      </c>
      <c r="IC58" s="161" t="e">
        <f>INDEX(Upload_Download!$I$4:$I$1004,MATCH(ID58&amp;IC$3,Upload_Download!$O$4:$O$1004,0),1)</f>
        <v>#N/A</v>
      </c>
      <c r="ID58" s="163" t="str">
        <f>INDEX(Draft!$AZ$3:$AZ$170,MATCH(HU58&amp;HS58,Draft!$BA$3:$BA$170,0),1)</f>
        <v>Amazon</v>
      </c>
      <c r="IF58" s="106">
        <f>IF45</f>
        <v>16</v>
      </c>
      <c r="IG58" s="106">
        <f t="shared" ref="IG58:IG65" si="438">IG45+1</f>
        <v>5</v>
      </c>
      <c r="IH58" s="106">
        <v>1</v>
      </c>
      <c r="II58" s="107" t="str">
        <f>INDEX(Matchups!$F$4:$G$279,MATCH(IF58&amp;"_"&amp;IG58,Matchups!$E$4:$E$279,0),1)</f>
        <v>Player18</v>
      </c>
      <c r="IJ58" s="107" t="str">
        <f>INDEX(Matchups!$F$4:$G$279,MATCH(IF58&amp;"_"&amp;IG58,Matchups!$E$4:$E$279,0),2)</f>
        <v>Player22</v>
      </c>
      <c r="IL58" s="160" t="str">
        <f>INDEX(Draft!$AZ$3:$AZ$170,MATCH(II58&amp;IH58,Draft!$BA$3:$BA$170,0),1)</f>
        <v>Amazon</v>
      </c>
      <c r="IM58" s="161" t="e">
        <f>INDEX(Upload_Download!$I$4:$I$1004,MATCH(IL58&amp;IM$3,Upload_Download!$O$4:$O$1004,0),1)</f>
        <v>#N/A</v>
      </c>
      <c r="IN58" s="161" t="e">
        <f>INDEX(Upload_Download!$I$4:$I$1004,MATCH(IL58&amp;IN$3,Upload_Download!$O$4:$O$1004,0),1)</f>
        <v>#N/A</v>
      </c>
      <c r="IO58" s="162" t="e">
        <f>100*(IN58/IM58-1)</f>
        <v>#N/A</v>
      </c>
      <c r="IP58" s="162" t="e">
        <f>100*(IQ58/IR58-1)</f>
        <v>#N/A</v>
      </c>
      <c r="IQ58" s="161" t="e">
        <f>INDEX(Upload_Download!$I$4:$I$1004,MATCH(IS58&amp;IQ$3,Upload_Download!$O$4:$O$1004,0),1)</f>
        <v>#N/A</v>
      </c>
      <c r="IR58" s="161" t="e">
        <f>INDEX(Upload_Download!$I$4:$I$1004,MATCH(IS58&amp;IR$3,Upload_Download!$O$4:$O$1004,0),1)</f>
        <v>#N/A</v>
      </c>
      <c r="IS58" s="163" t="str">
        <f>INDEX(Draft!$AZ$3:$AZ$170,MATCH(IJ58&amp;IH58,Draft!$BA$3:$BA$170,0),1)</f>
        <v>Alphabet Class C</v>
      </c>
      <c r="IT58" s="114"/>
      <c r="IU58" s="106">
        <f>IU45</f>
        <v>17</v>
      </c>
      <c r="IV58" s="106">
        <f t="shared" ref="IV58:IV65" si="439">IV45+1</f>
        <v>5</v>
      </c>
      <c r="IW58" s="106">
        <v>1</v>
      </c>
      <c r="IX58" s="107" t="str">
        <f>INDEX(Matchups!$F$4:$G$279,MATCH(IU58&amp;"_"&amp;IV58,Matchups!$E$4:$E$279,0),1)</f>
        <v>Player15</v>
      </c>
      <c r="IY58" s="107" t="str">
        <f>INDEX(Matchups!$F$4:$G$279,MATCH(IU58&amp;"_"&amp;IV58,Matchups!$E$4:$E$279,0),2)</f>
        <v>Player24</v>
      </c>
      <c r="IZ58" s="114"/>
      <c r="JA58" s="160" t="str">
        <f>INDEX(Draft!$AZ$3:$AZ$170,MATCH(IX58&amp;IW58,Draft!$BA$3:$BA$170,0),1)</f>
        <v>Ethereum</v>
      </c>
      <c r="JB58" s="161" t="e">
        <f>INDEX(Upload_Download!$I$4:$I$1004,MATCH(JA58&amp;JB$3,Upload_Download!$O$4:$O$1004,0),1)</f>
        <v>#N/A</v>
      </c>
      <c r="JC58" s="161" t="e">
        <f>INDEX(Upload_Download!$I$4:$I$1004,MATCH(JA58&amp;JC$3,Upload_Download!$O$4:$O$1004,0),1)</f>
        <v>#N/A</v>
      </c>
      <c r="JD58" s="162" t="e">
        <f>100*(JC58/JB58-1)</f>
        <v>#N/A</v>
      </c>
      <c r="JE58" s="162" t="e">
        <f>100*(JF58/JG58-1)</f>
        <v>#N/A</v>
      </c>
      <c r="JF58" s="161" t="e">
        <f>INDEX(Upload_Download!$I$4:$I$1004,MATCH(JH58&amp;JF$3,Upload_Download!$O$4:$O$1004,0),1)</f>
        <v>#N/A</v>
      </c>
      <c r="JG58" s="161" t="e">
        <f>INDEX(Upload_Download!$I$4:$I$1004,MATCH(JH58&amp;JG$3,Upload_Download!$O$4:$O$1004,0),1)</f>
        <v>#N/A</v>
      </c>
      <c r="JH58" s="163" t="str">
        <f>INDEX(Draft!$AZ$3:$AZ$170,MATCH(IY58&amp;IW58,Draft!$BA$3:$BA$170,0),1)</f>
        <v>Bitcoin</v>
      </c>
      <c r="JI58" s="114"/>
      <c r="JJ58" s="106">
        <f>JJ45</f>
        <v>18</v>
      </c>
      <c r="JK58" s="106">
        <f t="shared" ref="JK58:JK65" si="440">JK45+1</f>
        <v>5</v>
      </c>
      <c r="JL58" s="106">
        <v>1</v>
      </c>
      <c r="JM58" s="107" t="str">
        <f>INDEX(Matchups!$F$4:$G$279,MATCH(JJ58&amp;"_"&amp;JK58,Matchups!$E$4:$E$279,0),1)</f>
        <v>Player23</v>
      </c>
      <c r="JN58" s="107" t="str">
        <f>INDEX(Matchups!$F$4:$G$279,MATCH(JJ58&amp;"_"&amp;JK58,Matchups!$E$4:$E$279,0),2)</f>
        <v>Player15</v>
      </c>
      <c r="JO58" s="114"/>
      <c r="JP58" s="160" t="str">
        <f>INDEX(Draft!$AZ$3:$AZ$170,MATCH(JM58&amp;JL58,Draft!$BA$3:$BA$170,0),1)</f>
        <v>NVDIA</v>
      </c>
      <c r="JQ58" s="161" t="e">
        <f>INDEX(Upload_Download!$I$4:$I$1004,MATCH(JP58&amp;JQ$3,Upload_Download!$O$4:$O$1004,0),1)</f>
        <v>#N/A</v>
      </c>
      <c r="JR58" s="161" t="e">
        <f>INDEX(Upload_Download!$I$4:$I$1004,MATCH(JP58&amp;JR$3,Upload_Download!$O$4:$O$1004,0),1)</f>
        <v>#N/A</v>
      </c>
      <c r="JS58" s="162" t="e">
        <f>100*(JR58/JQ58-1)</f>
        <v>#N/A</v>
      </c>
      <c r="JT58" s="162" t="e">
        <f>100*(JU58/JV58-1)</f>
        <v>#N/A</v>
      </c>
      <c r="JU58" s="161" t="e">
        <f>INDEX(Upload_Download!$I$4:$I$1004,MATCH(JW58&amp;JU$3,Upload_Download!$O$4:$O$1004,0),1)</f>
        <v>#N/A</v>
      </c>
      <c r="JV58" s="161" t="e">
        <f>INDEX(Upload_Download!$I$4:$I$1004,MATCH(JW58&amp;JV$3,Upload_Download!$O$4:$O$1004,0),1)</f>
        <v>#N/A</v>
      </c>
      <c r="JW58" s="163" t="str">
        <f>INDEX(Draft!$AZ$3:$AZ$170,MATCH(JN58&amp;JL58,Draft!$BA$3:$BA$170,0),1)</f>
        <v>Ethereum</v>
      </c>
      <c r="JX58" s="114"/>
      <c r="JY58" s="106">
        <f>JY45</f>
        <v>19</v>
      </c>
      <c r="JZ58" s="106">
        <f t="shared" ref="JZ58:JZ65" si="441">JZ45+1</f>
        <v>5</v>
      </c>
      <c r="KA58" s="106">
        <v>1</v>
      </c>
      <c r="KB58" s="107" t="str">
        <f>INDEX(Matchups!$F$4:$G$279,MATCH(JY58&amp;"_"&amp;JZ58,Matchups!$E$4:$E$279,0),1)</f>
        <v>Player13</v>
      </c>
      <c r="KC58" s="107" t="str">
        <f>INDEX(Matchups!$F$4:$G$279,MATCH(JY58&amp;"_"&amp;JZ58,Matchups!$E$4:$E$279,0),2)</f>
        <v>Player2</v>
      </c>
      <c r="KD58" s="114"/>
      <c r="KE58" s="160" t="str">
        <f>INDEX(Draft!$AZ$3:$AZ$170,MATCH(KB58&amp;KA58,Draft!$BA$3:$BA$170,0),1)</f>
        <v>Microsoft</v>
      </c>
      <c r="KF58" s="161" t="e">
        <f>INDEX(Upload_Download!$I$4:$I$1004,MATCH(KE58&amp;KF$3,Upload_Download!$O$4:$O$1004,0),1)</f>
        <v>#N/A</v>
      </c>
      <c r="KG58" s="161" t="e">
        <f>INDEX(Upload_Download!$I$4:$I$1004,MATCH(KE58&amp;KG$3,Upload_Download!$O$4:$O$1004,0),1)</f>
        <v>#N/A</v>
      </c>
      <c r="KH58" s="162" t="e">
        <f>100*(KG58/KF58-1)</f>
        <v>#N/A</v>
      </c>
      <c r="KI58" s="162" t="e">
        <f>100*(KJ58/KK58-1)</f>
        <v>#N/A</v>
      </c>
      <c r="KJ58" s="161" t="e">
        <f>INDEX(Upload_Download!$I$4:$I$1004,MATCH(KL58&amp;KJ$3,Upload_Download!$O$4:$O$1004,0),1)</f>
        <v>#N/A</v>
      </c>
      <c r="KK58" s="161" t="e">
        <f>INDEX(Upload_Download!$I$4:$I$1004,MATCH(KL58&amp;KK$3,Upload_Download!$O$4:$O$1004,0),1)</f>
        <v>#N/A</v>
      </c>
      <c r="KL58" s="163" t="str">
        <f>INDEX(Draft!$AZ$3:$AZ$170,MATCH(KC58&amp;KA58,Draft!$BA$3:$BA$170,0),1)</f>
        <v>Cardano</v>
      </c>
      <c r="KM58" s="114"/>
      <c r="KN58" s="106">
        <f>KN45</f>
        <v>20</v>
      </c>
      <c r="KO58" s="106">
        <f t="shared" ref="KO58:KO65" si="442">KO45+1</f>
        <v>5</v>
      </c>
      <c r="KP58" s="106">
        <v>1</v>
      </c>
      <c r="KQ58" s="107" t="str">
        <f>INDEX(Matchups!$F$4:$G$279,MATCH(KN58&amp;"_"&amp;KO58,Matchups!$E$4:$E$279,0),1)</f>
        <v>Player17</v>
      </c>
      <c r="KR58" s="107" t="str">
        <f>INDEX(Matchups!$F$4:$G$279,MATCH(KN58&amp;"_"&amp;KO58,Matchups!$E$4:$E$279,0),2)</f>
        <v>Player11</v>
      </c>
      <c r="KS58" s="114"/>
      <c r="KT58" s="160" t="str">
        <f>INDEX(Draft!$AZ$3:$AZ$170,MATCH(KQ58&amp;KP58,Draft!$BA$3:$BA$170,0),1)</f>
        <v>Ethereum</v>
      </c>
      <c r="KU58" s="161" t="e">
        <f>INDEX(Upload_Download!$I$4:$I$1004,MATCH(KT58&amp;KU$3,Upload_Download!$O$4:$O$1004,0),1)</f>
        <v>#N/A</v>
      </c>
      <c r="KV58" s="161" t="e">
        <f>INDEX(Upload_Download!$I$4:$I$1004,MATCH(KT58&amp;KV$3,Upload_Download!$O$4:$O$1004,0),1)</f>
        <v>#N/A</v>
      </c>
      <c r="KW58" s="162" t="e">
        <f>100*(KV58/KU58-1)</f>
        <v>#N/A</v>
      </c>
      <c r="KX58" s="162" t="e">
        <f>100*(KY58/KZ58-1)</f>
        <v>#N/A</v>
      </c>
      <c r="KY58" s="161" t="e">
        <f>INDEX(Upload_Download!$I$4:$I$1004,MATCH(LA58&amp;KY$3,Upload_Download!$O$4:$O$1004,0),1)</f>
        <v>#N/A</v>
      </c>
      <c r="KZ58" s="161" t="e">
        <f>INDEX(Upload_Download!$I$4:$I$1004,MATCH(LA58&amp;KZ$3,Upload_Download!$O$4:$O$1004,0),1)</f>
        <v>#N/A</v>
      </c>
      <c r="LA58" s="163" t="str">
        <f>INDEX(Draft!$AZ$3:$AZ$170,MATCH(KR58&amp;KP58,Draft!$BA$3:$BA$170,0),1)</f>
        <v>Cardano</v>
      </c>
      <c r="LB58" s="114"/>
      <c r="LC58" s="106">
        <f>LC45</f>
        <v>21</v>
      </c>
      <c r="LD58" s="106">
        <f t="shared" ref="LD58:LD65" si="443">LD45+1</f>
        <v>5</v>
      </c>
      <c r="LE58" s="106">
        <v>1</v>
      </c>
      <c r="LF58" s="107" t="str">
        <f>INDEX(Matchups!$F$4:$G$279,MATCH(LC58&amp;"_"&amp;LD58,Matchups!$E$4:$E$279,0),1)</f>
        <v>Player17</v>
      </c>
      <c r="LG58" s="107" t="str">
        <f>INDEX(Matchups!$F$4:$G$279,MATCH(LC58&amp;"_"&amp;LD58,Matchups!$E$4:$E$279,0),2)</f>
        <v>Player18</v>
      </c>
      <c r="LH58" s="114"/>
      <c r="LI58" s="160" t="str">
        <f>INDEX(Draft!$AZ$3:$AZ$170,MATCH(LF58&amp;LE58,Draft!$BA$3:$BA$170,0),1)</f>
        <v>Ethereum</v>
      </c>
      <c r="LJ58" s="161" t="e">
        <f>INDEX(Upload_Download!$I$4:$I$1004,MATCH(LI58&amp;LJ$3,Upload_Download!$O$4:$O$1004,0),1)</f>
        <v>#N/A</v>
      </c>
      <c r="LK58" s="161" t="e">
        <f>INDEX(Upload_Download!$I$4:$I$1004,MATCH(LI58&amp;LK$3,Upload_Download!$O$4:$O$1004,0),1)</f>
        <v>#N/A</v>
      </c>
      <c r="LL58" s="162" t="e">
        <f>100*(LK58/LJ58-1)</f>
        <v>#N/A</v>
      </c>
      <c r="LM58" s="162" t="e">
        <f>100*(LN58/LO58-1)</f>
        <v>#N/A</v>
      </c>
      <c r="LN58" s="161" t="e">
        <f>INDEX(Upload_Download!$I$4:$I$1004,MATCH(LP58&amp;LN$3,Upload_Download!$O$4:$O$1004,0),1)</f>
        <v>#N/A</v>
      </c>
      <c r="LO58" s="161" t="e">
        <f>INDEX(Upload_Download!$I$4:$I$1004,MATCH(LP58&amp;LO$3,Upload_Download!$O$4:$O$1004,0),1)</f>
        <v>#N/A</v>
      </c>
      <c r="LP58" s="163" t="str">
        <f>INDEX(Draft!$AZ$3:$AZ$170,MATCH(LG58&amp;LE58,Draft!$BA$3:$BA$170,0),1)</f>
        <v>Amazon</v>
      </c>
      <c r="LQ58" s="114"/>
      <c r="LR58" s="106">
        <f>LR45</f>
        <v>22</v>
      </c>
      <c r="LS58" s="106">
        <f t="shared" ref="LS58:LS65" si="444">LS45+1</f>
        <v>5</v>
      </c>
      <c r="LT58" s="106">
        <v>1</v>
      </c>
      <c r="LU58" s="107" t="str">
        <f>INDEX(Matchups!$F$4:$G$279,MATCH(LR58&amp;"_"&amp;LS58,Matchups!$E$4:$E$279,0),1)</f>
        <v>Player20</v>
      </c>
      <c r="LV58" s="107" t="str">
        <f>INDEX(Matchups!$F$4:$G$279,MATCH(LR58&amp;"_"&amp;LS58,Matchups!$E$4:$E$279,0),2)</f>
        <v>Player16</v>
      </c>
      <c r="LW58" s="114"/>
      <c r="LX58" s="160" t="str">
        <f>INDEX(Draft!$AZ$3:$AZ$170,MATCH(LU58&amp;LT58,Draft!$BA$3:$BA$170,0),1)</f>
        <v>Ethereum</v>
      </c>
      <c r="LY58" s="161" t="e">
        <f>INDEX(Upload_Download!$I$4:$I$1004,MATCH(LX58&amp;LY$3,Upload_Download!$O$4:$O$1004,0),1)</f>
        <v>#N/A</v>
      </c>
      <c r="LZ58" s="161" t="e">
        <f>INDEX(Upload_Download!$I$4:$I$1004,MATCH(LX58&amp;LZ$3,Upload_Download!$O$4:$O$1004,0),1)</f>
        <v>#N/A</v>
      </c>
      <c r="MA58" s="162" t="e">
        <f>100*(LZ58/LY58-1)</f>
        <v>#N/A</v>
      </c>
      <c r="MB58" s="162" t="e">
        <f>100*(MC58/MD58-1)</f>
        <v>#N/A</v>
      </c>
      <c r="MC58" s="161" t="e">
        <f>INDEX(Upload_Download!$I$4:$I$1004,MATCH(ME58&amp;MC$3,Upload_Download!$O$4:$O$1004,0),1)</f>
        <v>#N/A</v>
      </c>
      <c r="MD58" s="161" t="e">
        <f>INDEX(Upload_Download!$I$4:$I$1004,MATCH(ME58&amp;MD$3,Upload_Download!$O$4:$O$1004,0),1)</f>
        <v>#N/A</v>
      </c>
      <c r="ME58" s="163" t="str">
        <f>INDEX(Draft!$AZ$3:$AZ$170,MATCH(LV58&amp;LT58,Draft!$BA$3:$BA$170,0),1)</f>
        <v>Tesla</v>
      </c>
      <c r="MF58" s="114"/>
      <c r="MG58" s="106">
        <f>MG45</f>
        <v>23</v>
      </c>
      <c r="MH58" s="106">
        <f t="shared" ref="MH58:MH65" si="445">MH45+1</f>
        <v>5</v>
      </c>
      <c r="MI58" s="106">
        <v>1</v>
      </c>
      <c r="MJ58" s="107" t="str">
        <f>INDEX(Matchups!$F$4:$G$279,MATCH(MG58&amp;"_"&amp;MH58,Matchups!$E$4:$E$279,0),1)</f>
        <v>Player14</v>
      </c>
      <c r="MK58" s="107" t="str">
        <f>INDEX(Matchups!$F$4:$G$279,MATCH(MG58&amp;"_"&amp;MH58,Matchups!$E$4:$E$279,0),2)</f>
        <v>Player13</v>
      </c>
      <c r="ML58" s="114"/>
      <c r="MM58" s="160" t="str">
        <f>INDEX(Draft!$AZ$3:$AZ$170,MATCH(MJ58&amp;MI58,Draft!$BA$3:$BA$170,0),1)</f>
        <v>Taiwanese Semiconductor</v>
      </c>
      <c r="MN58" s="161" t="e">
        <f>INDEX(Upload_Download!$I$4:$I$1004,MATCH(MM58&amp;MN$3,Upload_Download!$O$4:$O$1004,0),1)</f>
        <v>#N/A</v>
      </c>
      <c r="MO58" s="161" t="e">
        <f>INDEX(Upload_Download!$I$4:$I$1004,MATCH(MM58&amp;MO$3,Upload_Download!$O$4:$O$1004,0),1)</f>
        <v>#N/A</v>
      </c>
      <c r="MP58" s="162" t="e">
        <f>100*(MO58/MN58-1)</f>
        <v>#N/A</v>
      </c>
      <c r="MQ58" s="162" t="e">
        <f>100*(MR58/MS58-1)</f>
        <v>#N/A</v>
      </c>
      <c r="MR58" s="161" t="e">
        <f>INDEX(Upload_Download!$I$4:$I$1004,MATCH(MT58&amp;MR$3,Upload_Download!$O$4:$O$1004,0),1)</f>
        <v>#N/A</v>
      </c>
      <c r="MS58" s="161" t="e">
        <f>INDEX(Upload_Download!$I$4:$I$1004,MATCH(MT58&amp;MS$3,Upload_Download!$O$4:$O$1004,0),1)</f>
        <v>#N/A</v>
      </c>
      <c r="MT58" s="163" t="str">
        <f>INDEX(Draft!$AZ$3:$AZ$170,MATCH(MK58&amp;MI58,Draft!$BA$3:$BA$170,0),1)</f>
        <v>Microsoft</v>
      </c>
    </row>
    <row r="59" spans="2:358" s="105" customFormat="1" ht="17">
      <c r="B59" s="184">
        <f t="shared" si="74"/>
        <v>44592</v>
      </c>
      <c r="C59" s="183">
        <f t="shared" si="75"/>
        <v>5</v>
      </c>
      <c r="D59" s="183">
        <f t="shared" si="76"/>
        <v>8</v>
      </c>
      <c r="E59" s="183" t="str">
        <f t="shared" si="0"/>
        <v>5_8</v>
      </c>
      <c r="F59" s="174" t="str">
        <f t="shared" si="1"/>
        <v>Player22</v>
      </c>
      <c r="G59" s="174" t="str">
        <f t="shared" si="2"/>
        <v>Player10</v>
      </c>
      <c r="H59" s="173"/>
      <c r="I59" s="174" t="str">
        <f>J59&amp;"_"&amp;COUNTIF(J$4:J59,J59)</f>
        <v>5_4</v>
      </c>
      <c r="J59" s="185">
        <v>5</v>
      </c>
      <c r="K59" s="185" t="s">
        <v>2673</v>
      </c>
      <c r="L59" s="186" t="s">
        <v>1027</v>
      </c>
      <c r="M59" s="185" t="s">
        <v>2676</v>
      </c>
      <c r="N59" s="114"/>
      <c r="O59" s="106">
        <f t="shared" ref="O59:O64" si="446">O46</f>
        <v>1</v>
      </c>
      <c r="P59" s="106">
        <f t="shared" si="423"/>
        <v>5</v>
      </c>
      <c r="Q59" s="106">
        <v>2</v>
      </c>
      <c r="R59" s="107" t="str">
        <f>INDEX(Matchups!$F$4:$G$279,MATCH(O59&amp;"_"&amp;P59,Matchups!$E$4:$E$279,0),1)</f>
        <v>Player10</v>
      </c>
      <c r="S59" s="107" t="str">
        <f>INDEX(Matchups!$F$4:$G$279,MATCH(O59&amp;"_"&amp;P59,Matchups!$E$4:$E$279,0),2)</f>
        <v>Player21</v>
      </c>
      <c r="U59" s="160" t="str">
        <f>INDEX(Draft!$AZ$3:$AZ$170,MATCH(R59&amp;Q59,Draft!$BA$3:$BA$170,0),1)</f>
        <v>Solana</v>
      </c>
      <c r="V59" s="161">
        <f>INDEX(Upload_Download!$I$4:$I$1004,MATCH(U59&amp;V$3,Upload_Download!$O$4:$O$1004,0),1)</f>
        <v>115.2997589111328</v>
      </c>
      <c r="W59" s="161">
        <f>INDEX(Upload_Download!$I$4:$I$1004,MATCH(U59&amp;W$3,Upload_Download!$O$4:$O$1004,0),1)</f>
        <v>93.244102478027344</v>
      </c>
      <c r="X59" s="162">
        <f t="shared" ref="X59:X63" si="447">100*(W59/V59-1)</f>
        <v>-19.128970122222743</v>
      </c>
      <c r="Y59" s="162">
        <f>100*(Z59/AA59-1)</f>
        <v>-7.6775720418122635</v>
      </c>
      <c r="Z59" s="161">
        <f>INDEX(Upload_Download!$I$4:$I$1004,MATCH(AB59&amp;Z$3,Upload_Download!$O$4:$O$1004,0),1)</f>
        <v>51.794986724853523</v>
      </c>
      <c r="AA59" s="161">
        <f>INDEX(Upload_Download!$I$4:$I$1004,MATCH(AB59&amp;AA$3,Upload_Download!$O$4:$O$1004,0),1)</f>
        <v>56.102279663085938</v>
      </c>
      <c r="AB59" s="163" t="str">
        <f>INDEX(Draft!$AZ$3:$AZ$170,MATCH(S59&amp;Q59,Draft!$BA$3:$BA$170,0),1)</f>
        <v>Terra</v>
      </c>
      <c r="AD59" s="106">
        <f t="shared" ref="AD59:AD64" si="448">AD46</f>
        <v>2</v>
      </c>
      <c r="AE59" s="106">
        <f t="shared" si="424"/>
        <v>5</v>
      </c>
      <c r="AF59" s="106">
        <v>2</v>
      </c>
      <c r="AG59" s="107" t="str">
        <f>INDEX(Matchups!$F$4:$G$279,MATCH(AD59&amp;"_"&amp;AE59,Matchups!$E$4:$E$279,0),1)</f>
        <v>Player21</v>
      </c>
      <c r="AH59" s="107" t="str">
        <f>INDEX(Matchups!$F$4:$G$279,MATCH(AD59&amp;"_"&amp;AE59,Matchups!$E$4:$E$279,0),2)</f>
        <v>Player1</v>
      </c>
      <c r="AJ59" s="160" t="str">
        <f>INDEX(Draft!$AZ$3:$AZ$170,MATCH(AG59&amp;AF59,Draft!$BA$3:$BA$170,0),1)</f>
        <v>Terra</v>
      </c>
      <c r="AK59" s="161">
        <f>INDEX(Upload_Download!$I$4:$I$1004,MATCH(AJ59&amp;AK$3,Upload_Download!$O$4:$O$1004,0),1)</f>
        <v>51.794986724853523</v>
      </c>
      <c r="AL59" s="161">
        <f>INDEX(Upload_Download!$I$4:$I$1004,MATCH(AJ59&amp;AL$3,Upload_Download!$O$4:$O$1004,0),1)</f>
        <v>49.364559173583977</v>
      </c>
      <c r="AM59" s="162">
        <f t="shared" ref="AM59:AM63" si="449">100*(AL59/AK59-1)</f>
        <v>-4.6923992165120438</v>
      </c>
      <c r="AN59" s="162">
        <f>100*(AO59/AP59-1)</f>
        <v>-8.8371138426910019</v>
      </c>
      <c r="AO59" s="161">
        <f>INDEX(Upload_Download!$I$4:$I$1004,MATCH(AQ59&amp;AO$3,Upload_Download!$O$4:$O$1004,0),1)</f>
        <v>2628.6484375</v>
      </c>
      <c r="AP59" s="161">
        <f>INDEX(Upload_Download!$I$4:$I$1004,MATCH(AQ59&amp;AP$3,Upload_Download!$O$4:$O$1004,0),1)</f>
        <v>2883.46337890625</v>
      </c>
      <c r="AQ59" s="163" t="str">
        <f>INDEX(Draft!$AZ$3:$AZ$170,MATCH(AH59&amp;AF59,Draft!$BA$3:$BA$170,0),1)</f>
        <v>Ethereum</v>
      </c>
      <c r="AS59" s="106">
        <f t="shared" ref="AS59:AS64" si="450">AS46</f>
        <v>3</v>
      </c>
      <c r="AT59" s="106">
        <f t="shared" si="425"/>
        <v>5</v>
      </c>
      <c r="AU59" s="106">
        <v>2</v>
      </c>
      <c r="AV59" s="107" t="str">
        <f>INDEX(Matchups!$F$4:$G$279,MATCH(AS59&amp;"_"&amp;AT59,Matchups!$E$4:$E$279,0),1)</f>
        <v>Player19</v>
      </c>
      <c r="AW59" s="107" t="str">
        <f>INDEX(Matchups!$F$4:$G$279,MATCH(AS59&amp;"_"&amp;AT59,Matchups!$E$4:$E$279,0),2)</f>
        <v>Player20</v>
      </c>
      <c r="AY59" s="160" t="str">
        <f>INDEX(Draft!$AZ$3:$AZ$170,MATCH(AV59&amp;AU59,Draft!$BA$3:$BA$170,0),1)</f>
        <v>Wells Fargo</v>
      </c>
      <c r="AZ59" s="161">
        <f>INDEX(Upload_Download!$I$4:$I$1004,MATCH(AY59&amp;AZ$3,Upload_Download!$O$4:$O$1004,0),1)</f>
        <v>55.630001068115227</v>
      </c>
      <c r="BA59" s="161">
        <f>INDEX(Upload_Download!$I$4:$I$1004,MATCH(AY59&amp;BA$3,Upload_Download!$O$4:$O$1004,0),1)</f>
        <v>54.110000610351562</v>
      </c>
      <c r="BB59" s="162">
        <f t="shared" ref="BB59:BB63" si="451">100*(BA59/AZ59-1)</f>
        <v>-2.7323394365973974</v>
      </c>
      <c r="BC59" s="162">
        <f>100*(BD59/BE59-1)</f>
        <v>2.9776295507265127</v>
      </c>
      <c r="BD59" s="161">
        <f>INDEX(Upload_Download!$I$4:$I$1004,MATCH(BF59&amp;BD$3,Upload_Download!$O$4:$O$1004,0),1)</f>
        <v>667.1199951171875</v>
      </c>
      <c r="BE59" s="161">
        <f>INDEX(Upload_Download!$I$4:$I$1004,MATCH(BF59&amp;BE$3,Upload_Download!$O$4:$O$1004,0),1)</f>
        <v>647.83001708984375</v>
      </c>
      <c r="BF59" s="163" t="str">
        <f>INDEX(Draft!$AZ$3:$AZ$170,MATCH(AW59&amp;AU59,Draft!$BA$3:$BA$170,0),1)</f>
        <v>ASML Holding</v>
      </c>
      <c r="BH59" s="106">
        <f t="shared" ref="BH59:BH64" si="452">BH46</f>
        <v>4</v>
      </c>
      <c r="BI59" s="106">
        <f t="shared" si="426"/>
        <v>5</v>
      </c>
      <c r="BJ59" s="106">
        <v>2</v>
      </c>
      <c r="BK59" s="107" t="str">
        <f>INDEX(Matchups!$F$4:$G$279,MATCH(BH59&amp;"_"&amp;BI59,Matchups!$E$4:$E$279,0),1)</f>
        <v>Player5</v>
      </c>
      <c r="BL59" s="107" t="str">
        <f>INDEX(Matchups!$F$4:$G$279,MATCH(BH59&amp;"_"&amp;BI59,Matchups!$E$4:$E$279,0),2)</f>
        <v>Player19</v>
      </c>
      <c r="BN59" s="160" t="str">
        <f>INDEX(Draft!$AZ$3:$AZ$170,MATCH(BK59&amp;BJ59,Draft!$BA$3:$BA$170,0),1)</f>
        <v>Alphabet Class C</v>
      </c>
      <c r="BO59" s="161">
        <f>INDEX(Upload_Download!$I$4:$I$1004,MATCH(BN59&amp;BO$3,Upload_Download!$O$4:$O$1004,0),1)</f>
        <v>2690.389892578125</v>
      </c>
      <c r="BP59" s="161" t="e">
        <f>INDEX(Upload_Download!$I$4:$I$1004,MATCH(BN59&amp;BP$3,Upload_Download!$O$4:$O$1004,0),1)</f>
        <v>#N/A</v>
      </c>
      <c r="BQ59" s="162" t="e">
        <f t="shared" ref="BQ59:BQ63" si="453">100*(BP59/BO59-1)</f>
        <v>#N/A</v>
      </c>
      <c r="BR59" s="162" t="e">
        <f>100*(BS59/BT59-1)</f>
        <v>#N/A</v>
      </c>
      <c r="BS59" s="161" t="e">
        <f>INDEX(Upload_Download!$I$4:$I$1004,MATCH(BU59&amp;BS$3,Upload_Download!$O$4:$O$1004,0),1)</f>
        <v>#N/A</v>
      </c>
      <c r="BT59" s="161">
        <f>INDEX(Upload_Download!$I$4:$I$1004,MATCH(BU59&amp;BT$3,Upload_Download!$O$4:$O$1004,0),1)</f>
        <v>54.110000610351562</v>
      </c>
      <c r="BU59" s="163" t="str">
        <f>INDEX(Draft!$AZ$3:$AZ$170,MATCH(BL59&amp;BJ59,Draft!$BA$3:$BA$170,0),1)</f>
        <v>Wells Fargo</v>
      </c>
      <c r="BV59" s="114"/>
      <c r="BW59" s="106">
        <f t="shared" ref="BW59:BW64" si="454">BW46</f>
        <v>5</v>
      </c>
      <c r="BX59" s="106">
        <f t="shared" si="427"/>
        <v>5</v>
      </c>
      <c r="BY59" s="106">
        <v>2</v>
      </c>
      <c r="BZ59" s="107" t="str">
        <f>INDEX(Matchups!$F$4:$G$279,MATCH(BW59&amp;"_"&amp;BX59,Matchups!$E$4:$E$279,0),1)</f>
        <v>Player24</v>
      </c>
      <c r="CA59" s="107" t="str">
        <f>INDEX(Matchups!$F$4:$G$279,MATCH(BW59&amp;"_"&amp;BX59,Matchups!$E$4:$E$279,0),2)</f>
        <v>Player5</v>
      </c>
      <c r="CB59" s="114"/>
      <c r="CC59" s="160" t="str">
        <f>INDEX(Draft!$AZ$3:$AZ$170,MATCH(BZ59&amp;BY59,Draft!$BA$3:$BA$170,0),1)</f>
        <v>Alphabet Class A</v>
      </c>
      <c r="CD59" s="161" t="e">
        <f>INDEX(Upload_Download!$I$4:$I$1004,MATCH(CC59&amp;CD$3,Upload_Download!$O$4:$O$1004,0),1)</f>
        <v>#N/A</v>
      </c>
      <c r="CE59" s="161" t="e">
        <f>INDEX(Upload_Download!$I$4:$I$1004,MATCH(CC59&amp;CE$3,Upload_Download!$O$4:$O$1004,0),1)</f>
        <v>#N/A</v>
      </c>
      <c r="CF59" s="162" t="e">
        <f t="shared" ref="CF59:CF63" si="455">100*(CE59/CD59-1)</f>
        <v>#N/A</v>
      </c>
      <c r="CG59" s="162" t="e">
        <f>100*(CH59/CI59-1)</f>
        <v>#N/A</v>
      </c>
      <c r="CH59" s="161" t="e">
        <f>INDEX(Upload_Download!$I$4:$I$1004,MATCH(CJ59&amp;CH$3,Upload_Download!$O$4:$O$1004,0),1)</f>
        <v>#N/A</v>
      </c>
      <c r="CI59" s="161" t="e">
        <f>INDEX(Upload_Download!$I$4:$I$1004,MATCH(CJ59&amp;CI$3,Upload_Download!$O$4:$O$1004,0),1)</f>
        <v>#N/A</v>
      </c>
      <c r="CJ59" s="163" t="str">
        <f>INDEX(Draft!$AZ$3:$AZ$170,MATCH(CA59&amp;BY59,Draft!$BA$3:$BA$170,0),1)</f>
        <v>Alphabet Class C</v>
      </c>
      <c r="CK59" s="114"/>
      <c r="CL59" s="106">
        <f t="shared" ref="CL59:CL64" si="456">CL46</f>
        <v>6</v>
      </c>
      <c r="CM59" s="106">
        <f t="shared" si="428"/>
        <v>5</v>
      </c>
      <c r="CN59" s="106">
        <v>2</v>
      </c>
      <c r="CO59" s="107" t="str">
        <f>INDEX(Matchups!$F$4:$G$279,MATCH(CL59&amp;"_"&amp;CM59,Matchups!$E$4:$E$279,0),1)</f>
        <v>Player7</v>
      </c>
      <c r="CP59" s="107" t="str">
        <f>INDEX(Matchups!$F$4:$G$279,MATCH(CL59&amp;"_"&amp;CM59,Matchups!$E$4:$E$279,0),2)</f>
        <v>Player3</v>
      </c>
      <c r="CQ59" s="114"/>
      <c r="CR59" s="160" t="str">
        <f>INDEX(Draft!$AZ$3:$AZ$170,MATCH(CO59&amp;CN59,Draft!$BA$3:$BA$170,0),1)</f>
        <v>Eli Lilly and Company</v>
      </c>
      <c r="CS59" s="161" t="e">
        <f>INDEX(Upload_Download!$I$4:$I$1004,MATCH(CR59&amp;CS$3,Upload_Download!$O$4:$O$1004,0),1)</f>
        <v>#N/A</v>
      </c>
      <c r="CT59" s="161" t="e">
        <f>INDEX(Upload_Download!$I$4:$I$1004,MATCH(CR59&amp;CT$3,Upload_Download!$O$4:$O$1004,0),1)</f>
        <v>#N/A</v>
      </c>
      <c r="CU59" s="162" t="e">
        <f t="shared" ref="CU59:CU63" si="457">100*(CT59/CS59-1)</f>
        <v>#N/A</v>
      </c>
      <c r="CV59" s="162" t="e">
        <f>100*(CW59/CX59-1)</f>
        <v>#N/A</v>
      </c>
      <c r="CW59" s="161" t="e">
        <f>INDEX(Upload_Download!$I$4:$I$1004,MATCH(CY59&amp;CW$3,Upload_Download!$O$4:$O$1004,0),1)</f>
        <v>#N/A</v>
      </c>
      <c r="CX59" s="161" t="e">
        <f>INDEX(Upload_Download!$I$4:$I$1004,MATCH(CY59&amp;CX$3,Upload_Download!$O$4:$O$1004,0),1)</f>
        <v>#N/A</v>
      </c>
      <c r="CY59" s="163" t="str">
        <f>INDEX(Draft!$AZ$3:$AZ$170,MATCH(CP59&amp;CN59,Draft!$BA$3:$BA$170,0),1)</f>
        <v>Ford Motor Company</v>
      </c>
      <c r="DA59" s="106">
        <f t="shared" ref="DA59:DA64" si="458">DA46</f>
        <v>7</v>
      </c>
      <c r="DB59" s="106">
        <f t="shared" si="429"/>
        <v>5</v>
      </c>
      <c r="DC59" s="106">
        <v>2</v>
      </c>
      <c r="DD59" s="107" t="str">
        <f>INDEX(Matchups!$F$4:$G$279,MATCH(DA59&amp;"_"&amp;DB59,Matchups!$E$4:$E$279,0),1)</f>
        <v>Player8</v>
      </c>
      <c r="DE59" s="107" t="str">
        <f>INDEX(Matchups!$F$4:$G$279,MATCH(DA59&amp;"_"&amp;DB59,Matchups!$E$4:$E$279,0),2)</f>
        <v>Player10</v>
      </c>
      <c r="DG59" s="160" t="str">
        <f>INDEX(Draft!$AZ$3:$AZ$170,MATCH(DD59&amp;DC59,Draft!$BA$3:$BA$170,0),1)</f>
        <v>Cardano</v>
      </c>
      <c r="DH59" s="161" t="e">
        <f>INDEX(Upload_Download!$I$4:$I$1004,MATCH(DG59&amp;DH$3,Upload_Download!$O$4:$O$1004,0),1)</f>
        <v>#N/A</v>
      </c>
      <c r="DI59" s="161" t="e">
        <f>INDEX(Upload_Download!$I$4:$I$1004,MATCH(DG59&amp;DI$3,Upload_Download!$O$4:$O$1004,0),1)</f>
        <v>#N/A</v>
      </c>
      <c r="DJ59" s="162" t="e">
        <f t="shared" ref="DJ59:DJ63" si="459">100*(DI59/DH59-1)</f>
        <v>#N/A</v>
      </c>
      <c r="DK59" s="162" t="e">
        <f>100*(DL59/DM59-1)</f>
        <v>#N/A</v>
      </c>
      <c r="DL59" s="161" t="e">
        <f>INDEX(Upload_Download!$I$4:$I$1004,MATCH(DN59&amp;DL$3,Upload_Download!$O$4:$O$1004,0),1)</f>
        <v>#N/A</v>
      </c>
      <c r="DM59" s="161" t="e">
        <f>INDEX(Upload_Download!$I$4:$I$1004,MATCH(DN59&amp;DM$3,Upload_Download!$O$4:$O$1004,0),1)</f>
        <v>#N/A</v>
      </c>
      <c r="DN59" s="163" t="str">
        <f>INDEX(Draft!$AZ$3:$AZ$170,MATCH(DE59&amp;DC59,Draft!$BA$3:$BA$170,0),1)</f>
        <v>Solana</v>
      </c>
      <c r="DO59" s="114"/>
      <c r="DP59" s="106">
        <f t="shared" ref="DP59:DP64" si="460">DP46</f>
        <v>8</v>
      </c>
      <c r="DQ59" s="106">
        <f t="shared" si="430"/>
        <v>5</v>
      </c>
      <c r="DR59" s="106">
        <v>2</v>
      </c>
      <c r="DS59" s="107" t="str">
        <f>INDEX(Matchups!$F$4:$G$279,MATCH(DP59&amp;"_"&amp;DQ59,Matchups!$E$4:$E$279,0),1)</f>
        <v>Player6</v>
      </c>
      <c r="DT59" s="107" t="str">
        <f>INDEX(Matchups!$F$4:$G$279,MATCH(DP59&amp;"_"&amp;DQ59,Matchups!$E$4:$E$279,0),2)</f>
        <v>Player23</v>
      </c>
      <c r="DU59" s="114"/>
      <c r="DV59" s="160" t="str">
        <f>INDEX(Draft!$AZ$3:$AZ$170,MATCH(DS59&amp;DR59,Draft!$BA$3:$BA$170,0),1)</f>
        <v>Goldman Sachs</v>
      </c>
      <c r="DW59" s="161" t="e">
        <f>INDEX(Upload_Download!$I$4:$I$1004,MATCH(DV59&amp;DW$3,Upload_Download!$O$4:$O$1004,0),1)</f>
        <v>#N/A</v>
      </c>
      <c r="DX59" s="161" t="e">
        <f>INDEX(Upload_Download!$I$4:$I$1004,MATCH(DV59&amp;DX$3,Upload_Download!$O$4:$O$1004,0),1)</f>
        <v>#N/A</v>
      </c>
      <c r="DY59" s="162" t="e">
        <f t="shared" ref="DY59:DY63" si="461">100*(DX59/DW59-1)</f>
        <v>#N/A</v>
      </c>
      <c r="DZ59" s="162" t="e">
        <f>100*(EA59/EB59-1)</f>
        <v>#N/A</v>
      </c>
      <c r="EA59" s="161" t="e">
        <f>INDEX(Upload_Download!$I$4:$I$1004,MATCH(EC59&amp;EA$3,Upload_Download!$O$4:$O$1004,0),1)</f>
        <v>#N/A</v>
      </c>
      <c r="EB59" s="161" t="e">
        <f>INDEX(Upload_Download!$I$4:$I$1004,MATCH(EC59&amp;EB$3,Upload_Download!$O$4:$O$1004,0),1)</f>
        <v>#N/A</v>
      </c>
      <c r="EC59" s="163" t="str">
        <f>INDEX(Draft!$AZ$3:$AZ$170,MATCH(DT59&amp;DR59,Draft!$BA$3:$BA$170,0),1)</f>
        <v>Polkadot</v>
      </c>
      <c r="ED59" s="114"/>
      <c r="EE59" s="106">
        <f t="shared" ref="EE59:EE64" si="462">EE46</f>
        <v>9</v>
      </c>
      <c r="EF59" s="106">
        <f t="shared" si="431"/>
        <v>5</v>
      </c>
      <c r="EG59" s="106">
        <v>2</v>
      </c>
      <c r="EH59" s="107" t="str">
        <f>INDEX(Matchups!$F$4:$G$279,MATCH(EE59&amp;"_"&amp;EF59,Matchups!$E$4:$E$279,0),1)</f>
        <v>Player2</v>
      </c>
      <c r="EI59" s="107" t="str">
        <f>INDEX(Matchups!$F$4:$G$279,MATCH(EE59&amp;"_"&amp;EF59,Matchups!$E$4:$E$279,0),2)</f>
        <v>Player9</v>
      </c>
      <c r="EJ59" s="114"/>
      <c r="EK59" s="160" t="str">
        <f>INDEX(Draft!$AZ$3:$AZ$170,MATCH(EH59&amp;EG59,Draft!$BA$3:$BA$170,0),1)</f>
        <v>UNUS SED LEO</v>
      </c>
      <c r="EL59" s="161" t="e">
        <f>INDEX(Upload_Download!$I$4:$I$1004,MATCH(EK59&amp;EL$3,Upload_Download!$O$4:$O$1004,0),1)</f>
        <v>#N/A</v>
      </c>
      <c r="EM59" s="161" t="e">
        <f>INDEX(Upload_Download!$I$4:$I$1004,MATCH(EK59&amp;EM$3,Upload_Download!$O$4:$O$1004,0),1)</f>
        <v>#N/A</v>
      </c>
      <c r="EN59" s="162" t="e">
        <f t="shared" ref="EN59:EN63" si="463">100*(EM59/EL59-1)</f>
        <v>#N/A</v>
      </c>
      <c r="EO59" s="162" t="e">
        <f>100*(EP59/EQ59-1)</f>
        <v>#N/A</v>
      </c>
      <c r="EP59" s="161" t="e">
        <f>INDEX(Upload_Download!$I$4:$I$1004,MATCH(ER59&amp;EP$3,Upload_Download!$O$4:$O$1004,0),1)</f>
        <v>#N/A</v>
      </c>
      <c r="EQ59" s="161" t="e">
        <f>INDEX(Upload_Download!$I$4:$I$1004,MATCH(ER59&amp;EQ$3,Upload_Download!$O$4:$O$1004,0),1)</f>
        <v>#N/A</v>
      </c>
      <c r="ER59" s="163" t="str">
        <f>INDEX(Draft!$AZ$3:$AZ$170,MATCH(EI59&amp;EG59,Draft!$BA$3:$BA$170,0),1)</f>
        <v>Bitcoin</v>
      </c>
      <c r="ET59" s="106">
        <f t="shared" ref="ET59:ET64" si="464">ET46</f>
        <v>10</v>
      </c>
      <c r="EU59" s="106">
        <f t="shared" si="432"/>
        <v>5</v>
      </c>
      <c r="EV59" s="106">
        <v>2</v>
      </c>
      <c r="EW59" s="107" t="str">
        <f>INDEX(Matchups!$F$4:$G$279,MATCH(ET59&amp;"_"&amp;EU59,Matchups!$E$4:$E$279,0),1)</f>
        <v>Player9</v>
      </c>
      <c r="EX59" s="107" t="str">
        <f>INDEX(Matchups!$F$4:$G$279,MATCH(ET59&amp;"_"&amp;EU59,Matchups!$E$4:$E$279,0),2)</f>
        <v>Player8</v>
      </c>
      <c r="EZ59" s="160" t="str">
        <f>INDEX(Draft!$AZ$3:$AZ$170,MATCH(EW59&amp;EV59,Draft!$BA$3:$BA$170,0),1)</f>
        <v>Bitcoin</v>
      </c>
      <c r="FA59" s="161" t="e">
        <f>INDEX(Upload_Download!$I$4:$I$1004,MATCH(EZ59&amp;FA$3,Upload_Download!$O$4:$O$1004,0),1)</f>
        <v>#N/A</v>
      </c>
      <c r="FB59" s="161" t="e">
        <f>INDEX(Upload_Download!$I$4:$I$1004,MATCH(EZ59&amp;FB$3,Upload_Download!$O$4:$O$1004,0),1)</f>
        <v>#N/A</v>
      </c>
      <c r="FC59" s="162" t="e">
        <f t="shared" ref="FC59:FC63" si="465">100*(FB59/FA59-1)</f>
        <v>#N/A</v>
      </c>
      <c r="FD59" s="162" t="e">
        <f>100*(FE59/FF59-1)</f>
        <v>#N/A</v>
      </c>
      <c r="FE59" s="161" t="e">
        <f>INDEX(Upload_Download!$I$4:$I$1004,MATCH(FG59&amp;FE$3,Upload_Download!$O$4:$O$1004,0),1)</f>
        <v>#N/A</v>
      </c>
      <c r="FF59" s="161" t="e">
        <f>INDEX(Upload_Download!$I$4:$I$1004,MATCH(FG59&amp;FF$3,Upload_Download!$O$4:$O$1004,0),1)</f>
        <v>#N/A</v>
      </c>
      <c r="FG59" s="163" t="str">
        <f>INDEX(Draft!$AZ$3:$AZ$170,MATCH(EX59&amp;EV59,Draft!$BA$3:$BA$170,0),1)</f>
        <v>Cardano</v>
      </c>
      <c r="FH59" s="114"/>
      <c r="FI59" s="106">
        <f t="shared" ref="FI59:FI64" si="466">FI46</f>
        <v>11</v>
      </c>
      <c r="FJ59" s="106">
        <f t="shared" si="433"/>
        <v>5</v>
      </c>
      <c r="FK59" s="106">
        <v>2</v>
      </c>
      <c r="FL59" s="107" t="str">
        <f>INDEX(Matchups!$F$4:$G$279,MATCH(FI59&amp;"_"&amp;FJ59,Matchups!$E$4:$E$279,0),1)</f>
        <v>Player12</v>
      </c>
      <c r="FM59" s="107" t="str">
        <f>INDEX(Matchups!$F$4:$G$279,MATCH(FI59&amp;"_"&amp;FJ59,Matchups!$E$4:$E$279,0),2)</f>
        <v>Player17</v>
      </c>
      <c r="FN59" s="114"/>
      <c r="FO59" s="160" t="str">
        <f>INDEX(Draft!$AZ$3:$AZ$170,MATCH(FL59&amp;FK59,Draft!$BA$3:$BA$170,0),1)</f>
        <v>Atlassian</v>
      </c>
      <c r="FP59" s="161" t="e">
        <f>INDEX(Upload_Download!$I$4:$I$1004,MATCH(FO59&amp;FP$3,Upload_Download!$O$4:$O$1004,0),1)</f>
        <v>#N/A</v>
      </c>
      <c r="FQ59" s="161" t="e">
        <f>INDEX(Upload_Download!$I$4:$I$1004,MATCH(FO59&amp;FQ$3,Upload_Download!$O$4:$O$1004,0),1)</f>
        <v>#N/A</v>
      </c>
      <c r="FR59" s="162" t="e">
        <f t="shared" ref="FR59:FR63" si="467">100*(FQ59/FP59-1)</f>
        <v>#N/A</v>
      </c>
      <c r="FS59" s="162" t="e">
        <f>100*(FT59/FU59-1)</f>
        <v>#N/A</v>
      </c>
      <c r="FT59" s="161" t="e">
        <f>INDEX(Upload_Download!$I$4:$I$1004,MATCH(FV59&amp;FT$3,Upload_Download!$O$4:$O$1004,0),1)</f>
        <v>#N/A</v>
      </c>
      <c r="FU59" s="161" t="e">
        <f>INDEX(Upload_Download!$I$4:$I$1004,MATCH(FV59&amp;FU$3,Upload_Download!$O$4:$O$1004,0),1)</f>
        <v>#N/A</v>
      </c>
      <c r="FV59" s="163" t="str">
        <f>INDEX(Draft!$AZ$3:$AZ$170,MATCH(FM59&amp;FK59,Draft!$BA$3:$BA$170,0),1)</f>
        <v>Dogecoin</v>
      </c>
      <c r="FW59" s="114"/>
      <c r="FX59" s="106">
        <f t="shared" ref="FX59:FX64" si="468">FX46</f>
        <v>12</v>
      </c>
      <c r="FY59" s="106">
        <f t="shared" si="434"/>
        <v>5</v>
      </c>
      <c r="FZ59" s="106">
        <v>2</v>
      </c>
      <c r="GA59" s="107" t="str">
        <f>INDEX(Matchups!$F$4:$G$279,MATCH(FX59&amp;"_"&amp;FY59,Matchups!$E$4:$E$279,0),1)</f>
        <v>Player11</v>
      </c>
      <c r="GB59" s="107" t="str">
        <f>INDEX(Matchups!$F$4:$G$279,MATCH(FX59&amp;"_"&amp;FY59,Matchups!$E$4:$E$279,0),2)</f>
        <v>Player7</v>
      </c>
      <c r="GC59" s="114"/>
      <c r="GD59" s="160" t="str">
        <f>INDEX(Draft!$AZ$3:$AZ$170,MATCH(GA59&amp;FZ59,Draft!$BA$3:$BA$170,0),1)</f>
        <v>JP Morgan Chase</v>
      </c>
      <c r="GE59" s="161" t="e">
        <f>INDEX(Upload_Download!$I$4:$I$1004,MATCH(GD59&amp;GE$3,Upload_Download!$O$4:$O$1004,0),1)</f>
        <v>#N/A</v>
      </c>
      <c r="GF59" s="161" t="e">
        <f>INDEX(Upload_Download!$I$4:$I$1004,MATCH(GD59&amp;GF$3,Upload_Download!$O$4:$O$1004,0),1)</f>
        <v>#N/A</v>
      </c>
      <c r="GG59" s="162" t="e">
        <f t="shared" ref="GG59:GG63" si="469">100*(GF59/GE59-1)</f>
        <v>#N/A</v>
      </c>
      <c r="GH59" s="162" t="e">
        <f>100*(GI59/GJ59-1)</f>
        <v>#N/A</v>
      </c>
      <c r="GI59" s="161" t="e">
        <f>INDEX(Upload_Download!$I$4:$I$1004,MATCH(GK59&amp;GI$3,Upload_Download!$O$4:$O$1004,0),1)</f>
        <v>#N/A</v>
      </c>
      <c r="GJ59" s="161" t="e">
        <f>INDEX(Upload_Download!$I$4:$I$1004,MATCH(GK59&amp;GJ$3,Upload_Download!$O$4:$O$1004,0),1)</f>
        <v>#N/A</v>
      </c>
      <c r="GK59" s="163" t="str">
        <f>INDEX(Draft!$AZ$3:$AZ$170,MATCH(GB59&amp;FZ59,Draft!$BA$3:$BA$170,0),1)</f>
        <v>Eli Lilly and Company</v>
      </c>
      <c r="GM59" s="106">
        <f t="shared" ref="GM59:GM64" si="470">GM46</f>
        <v>13</v>
      </c>
      <c r="GN59" s="106">
        <f t="shared" si="435"/>
        <v>5</v>
      </c>
      <c r="GO59" s="106">
        <v>2</v>
      </c>
      <c r="GP59" s="107" t="str">
        <f>INDEX(Matchups!$F$4:$G$279,MATCH(GM59&amp;"_"&amp;GN59,Matchups!$E$4:$E$279,0),1)</f>
        <v>Player16</v>
      </c>
      <c r="GQ59" s="107" t="str">
        <f>INDEX(Matchups!$F$4:$G$279,MATCH(GM59&amp;"_"&amp;GN59,Matchups!$E$4:$E$279,0),2)</f>
        <v>Player14</v>
      </c>
      <c r="GS59" s="160" t="str">
        <f>INDEX(Draft!$AZ$3:$AZ$170,MATCH(GP59&amp;GO59,Draft!$BA$3:$BA$170,0),1)</f>
        <v>Microsoft</v>
      </c>
      <c r="GT59" s="161" t="e">
        <f>INDEX(Upload_Download!$I$4:$I$1004,MATCH(GS59&amp;GT$3,Upload_Download!$O$4:$O$1004,0),1)</f>
        <v>#N/A</v>
      </c>
      <c r="GU59" s="161" t="e">
        <f>INDEX(Upload_Download!$I$4:$I$1004,MATCH(GS59&amp;GU$3,Upload_Download!$O$4:$O$1004,0),1)</f>
        <v>#N/A</v>
      </c>
      <c r="GV59" s="162" t="e">
        <f t="shared" ref="GV59:GV63" si="471">100*(GU59/GT59-1)</f>
        <v>#N/A</v>
      </c>
      <c r="GW59" s="162" t="e">
        <f>100*(GX59/GY59-1)</f>
        <v>#N/A</v>
      </c>
      <c r="GX59" s="161" t="e">
        <f>INDEX(Upload_Download!$I$4:$I$1004,MATCH(GZ59&amp;GX$3,Upload_Download!$O$4:$O$1004,0),1)</f>
        <v>#N/A</v>
      </c>
      <c r="GY59" s="161" t="e">
        <f>INDEX(Upload_Download!$I$4:$I$1004,MATCH(GZ59&amp;GY$3,Upload_Download!$O$4:$O$1004,0),1)</f>
        <v>#N/A</v>
      </c>
      <c r="GZ59" s="163" t="str">
        <f>INDEX(Draft!$AZ$3:$AZ$170,MATCH(GQ59&amp;GO59,Draft!$BA$3:$BA$170,0),1)</f>
        <v>Blackstone</v>
      </c>
      <c r="HA59" s="114"/>
      <c r="HB59" s="106">
        <f t="shared" ref="HB59:HB64" si="472">HB46</f>
        <v>14</v>
      </c>
      <c r="HC59" s="106">
        <f t="shared" si="436"/>
        <v>5</v>
      </c>
      <c r="HD59" s="106">
        <v>2</v>
      </c>
      <c r="HE59" s="107" t="str">
        <f>INDEX(Matchups!$F$4:$G$279,MATCH(HB59&amp;"_"&amp;HC59,Matchups!$E$4:$E$279,0),1)</f>
        <v>Player3</v>
      </c>
      <c r="HF59" s="107" t="str">
        <f>INDEX(Matchups!$F$4:$G$279,MATCH(HB59&amp;"_"&amp;HC59,Matchups!$E$4:$E$279,0),2)</f>
        <v>Player6</v>
      </c>
      <c r="HG59" s="114"/>
      <c r="HH59" s="160" t="str">
        <f>INDEX(Draft!$AZ$3:$AZ$170,MATCH(HE59&amp;HD59,Draft!$BA$3:$BA$170,0),1)</f>
        <v>Ford Motor Company</v>
      </c>
      <c r="HI59" s="161" t="e">
        <f>INDEX(Upload_Download!$I$4:$I$1004,MATCH(HH59&amp;HI$3,Upload_Download!$O$4:$O$1004,0),1)</f>
        <v>#N/A</v>
      </c>
      <c r="HJ59" s="161" t="e">
        <f>INDEX(Upload_Download!$I$4:$I$1004,MATCH(HH59&amp;HJ$3,Upload_Download!$O$4:$O$1004,0),1)</f>
        <v>#N/A</v>
      </c>
      <c r="HK59" s="162" t="e">
        <f t="shared" ref="HK59:HK63" si="473">100*(HJ59/HI59-1)</f>
        <v>#N/A</v>
      </c>
      <c r="HL59" s="162" t="e">
        <f>100*(HM59/HN59-1)</f>
        <v>#N/A</v>
      </c>
      <c r="HM59" s="161" t="e">
        <f>INDEX(Upload_Download!$I$4:$I$1004,MATCH(HO59&amp;HM$3,Upload_Download!$O$4:$O$1004,0),1)</f>
        <v>#N/A</v>
      </c>
      <c r="HN59" s="161" t="e">
        <f>INDEX(Upload_Download!$I$4:$I$1004,MATCH(HO59&amp;HN$3,Upload_Download!$O$4:$O$1004,0),1)</f>
        <v>#N/A</v>
      </c>
      <c r="HO59" s="163" t="str">
        <f>INDEX(Draft!$AZ$3:$AZ$170,MATCH(HF59&amp;HD59,Draft!$BA$3:$BA$170,0),1)</f>
        <v>Goldman Sachs</v>
      </c>
      <c r="HP59" s="114"/>
      <c r="HQ59" s="106">
        <f t="shared" ref="HQ59:HQ64" si="474">HQ46</f>
        <v>15</v>
      </c>
      <c r="HR59" s="106">
        <f t="shared" si="437"/>
        <v>5</v>
      </c>
      <c r="HS59" s="106">
        <v>2</v>
      </c>
      <c r="HT59" s="107" t="str">
        <f>INDEX(Matchups!$F$4:$G$279,MATCH(HQ59&amp;"_"&amp;HR59,Matchups!$E$4:$E$279,0),1)</f>
        <v>Player1</v>
      </c>
      <c r="HU59" s="107" t="str">
        <f>INDEX(Matchups!$F$4:$G$279,MATCH(HQ59&amp;"_"&amp;HR59,Matchups!$E$4:$E$279,0),2)</f>
        <v>Player18</v>
      </c>
      <c r="HV59" s="114"/>
      <c r="HW59" s="160" t="str">
        <f>INDEX(Draft!$AZ$3:$AZ$170,MATCH(HT59&amp;HS59,Draft!$BA$3:$BA$170,0),1)</f>
        <v>Ethereum</v>
      </c>
      <c r="HX59" s="161" t="e">
        <f>INDEX(Upload_Download!$I$4:$I$1004,MATCH(HW59&amp;HX$3,Upload_Download!$O$4:$O$1004,0),1)</f>
        <v>#N/A</v>
      </c>
      <c r="HY59" s="161" t="e">
        <f>INDEX(Upload_Download!$I$4:$I$1004,MATCH(HW59&amp;HY$3,Upload_Download!$O$4:$O$1004,0),1)</f>
        <v>#N/A</v>
      </c>
      <c r="HZ59" s="162" t="e">
        <f t="shared" ref="HZ59:HZ63" si="475">100*(HY59/HX59-1)</f>
        <v>#N/A</v>
      </c>
      <c r="IA59" s="162" t="e">
        <f>100*(IB59/IC59-1)</f>
        <v>#N/A</v>
      </c>
      <c r="IB59" s="161" t="e">
        <f>INDEX(Upload_Download!$I$4:$I$1004,MATCH(ID59&amp;IB$3,Upload_Download!$O$4:$O$1004,0),1)</f>
        <v>#N/A</v>
      </c>
      <c r="IC59" s="161" t="e">
        <f>INDEX(Upload_Download!$I$4:$I$1004,MATCH(ID59&amp;IC$3,Upload_Download!$O$4:$O$1004,0),1)</f>
        <v>#N/A</v>
      </c>
      <c r="ID59" s="163" t="str">
        <f>INDEX(Draft!$AZ$3:$AZ$170,MATCH(HU59&amp;HS59,Draft!$BA$3:$BA$170,0),1)</f>
        <v>NVDIA</v>
      </c>
      <c r="IF59" s="106">
        <f t="shared" ref="IF59:IF64" si="476">IF46</f>
        <v>16</v>
      </c>
      <c r="IG59" s="106">
        <f t="shared" si="438"/>
        <v>5</v>
      </c>
      <c r="IH59" s="106">
        <v>2</v>
      </c>
      <c r="II59" s="107" t="str">
        <f>INDEX(Matchups!$F$4:$G$279,MATCH(IF59&amp;"_"&amp;IG59,Matchups!$E$4:$E$279,0),1)</f>
        <v>Player18</v>
      </c>
      <c r="IJ59" s="107" t="str">
        <f>INDEX(Matchups!$F$4:$G$279,MATCH(IF59&amp;"_"&amp;IG59,Matchups!$E$4:$E$279,0),2)</f>
        <v>Player22</v>
      </c>
      <c r="IL59" s="160" t="str">
        <f>INDEX(Draft!$AZ$3:$AZ$170,MATCH(II59&amp;IH59,Draft!$BA$3:$BA$170,0),1)</f>
        <v>NVDIA</v>
      </c>
      <c r="IM59" s="161" t="e">
        <f>INDEX(Upload_Download!$I$4:$I$1004,MATCH(IL59&amp;IM$3,Upload_Download!$O$4:$O$1004,0),1)</f>
        <v>#N/A</v>
      </c>
      <c r="IN59" s="161" t="e">
        <f>INDEX(Upload_Download!$I$4:$I$1004,MATCH(IL59&amp;IN$3,Upload_Download!$O$4:$O$1004,0),1)</f>
        <v>#N/A</v>
      </c>
      <c r="IO59" s="162" t="e">
        <f t="shared" ref="IO59:IO63" si="477">100*(IN59/IM59-1)</f>
        <v>#N/A</v>
      </c>
      <c r="IP59" s="162" t="e">
        <f>100*(IQ59/IR59-1)</f>
        <v>#N/A</v>
      </c>
      <c r="IQ59" s="161" t="e">
        <f>INDEX(Upload_Download!$I$4:$I$1004,MATCH(IS59&amp;IQ$3,Upload_Download!$O$4:$O$1004,0),1)</f>
        <v>#N/A</v>
      </c>
      <c r="IR59" s="161" t="e">
        <f>INDEX(Upload_Download!$I$4:$I$1004,MATCH(IS59&amp;IR$3,Upload_Download!$O$4:$O$1004,0),1)</f>
        <v>#N/A</v>
      </c>
      <c r="IS59" s="163" t="str">
        <f>INDEX(Draft!$AZ$3:$AZ$170,MATCH(IJ59&amp;IH59,Draft!$BA$3:$BA$170,0),1)</f>
        <v>Target</v>
      </c>
      <c r="IT59" s="114"/>
      <c r="IU59" s="106">
        <f t="shared" ref="IU59:IU64" si="478">IU46</f>
        <v>17</v>
      </c>
      <c r="IV59" s="106">
        <f t="shared" si="439"/>
        <v>5</v>
      </c>
      <c r="IW59" s="106">
        <v>2</v>
      </c>
      <c r="IX59" s="107" t="str">
        <f>INDEX(Matchups!$F$4:$G$279,MATCH(IU59&amp;"_"&amp;IV59,Matchups!$E$4:$E$279,0),1)</f>
        <v>Player15</v>
      </c>
      <c r="IY59" s="107" t="str">
        <f>INDEX(Matchups!$F$4:$G$279,MATCH(IU59&amp;"_"&amp;IV59,Matchups!$E$4:$E$279,0),2)</f>
        <v>Player24</v>
      </c>
      <c r="IZ59" s="114"/>
      <c r="JA59" s="160" t="str">
        <f>INDEX(Draft!$AZ$3:$AZ$170,MATCH(IX59&amp;IW59,Draft!$BA$3:$BA$170,0),1)</f>
        <v>Tesla</v>
      </c>
      <c r="JB59" s="161" t="e">
        <f>INDEX(Upload_Download!$I$4:$I$1004,MATCH(JA59&amp;JB$3,Upload_Download!$O$4:$O$1004,0),1)</f>
        <v>#N/A</v>
      </c>
      <c r="JC59" s="161" t="e">
        <f>INDEX(Upload_Download!$I$4:$I$1004,MATCH(JA59&amp;JC$3,Upload_Download!$O$4:$O$1004,0),1)</f>
        <v>#N/A</v>
      </c>
      <c r="JD59" s="162" t="e">
        <f t="shared" ref="JD59:JD63" si="479">100*(JC59/JB59-1)</f>
        <v>#N/A</v>
      </c>
      <c r="JE59" s="162" t="e">
        <f>100*(JF59/JG59-1)</f>
        <v>#N/A</v>
      </c>
      <c r="JF59" s="161" t="e">
        <f>INDEX(Upload_Download!$I$4:$I$1004,MATCH(JH59&amp;JF$3,Upload_Download!$O$4:$O$1004,0),1)</f>
        <v>#N/A</v>
      </c>
      <c r="JG59" s="161" t="e">
        <f>INDEX(Upload_Download!$I$4:$I$1004,MATCH(JH59&amp;JG$3,Upload_Download!$O$4:$O$1004,0),1)</f>
        <v>#N/A</v>
      </c>
      <c r="JH59" s="163" t="str">
        <f>INDEX(Draft!$AZ$3:$AZ$170,MATCH(IY59&amp;IW59,Draft!$BA$3:$BA$170,0),1)</f>
        <v>Alphabet Class A</v>
      </c>
      <c r="JI59" s="114"/>
      <c r="JJ59" s="106">
        <f t="shared" ref="JJ59:JJ64" si="480">JJ46</f>
        <v>18</v>
      </c>
      <c r="JK59" s="106">
        <f t="shared" si="440"/>
        <v>5</v>
      </c>
      <c r="JL59" s="106">
        <v>2</v>
      </c>
      <c r="JM59" s="107" t="str">
        <f>INDEX(Matchups!$F$4:$G$279,MATCH(JJ59&amp;"_"&amp;JK59,Matchups!$E$4:$E$279,0),1)</f>
        <v>Player23</v>
      </c>
      <c r="JN59" s="107" t="str">
        <f>INDEX(Matchups!$F$4:$G$279,MATCH(JJ59&amp;"_"&amp;JK59,Matchups!$E$4:$E$279,0),2)</f>
        <v>Player15</v>
      </c>
      <c r="JO59" s="114"/>
      <c r="JP59" s="160" t="str">
        <f>INDEX(Draft!$AZ$3:$AZ$170,MATCH(JM59&amp;JL59,Draft!$BA$3:$BA$170,0),1)</f>
        <v>Polkadot</v>
      </c>
      <c r="JQ59" s="161" t="e">
        <f>INDEX(Upload_Download!$I$4:$I$1004,MATCH(JP59&amp;JQ$3,Upload_Download!$O$4:$O$1004,0),1)</f>
        <v>#N/A</v>
      </c>
      <c r="JR59" s="161" t="e">
        <f>INDEX(Upload_Download!$I$4:$I$1004,MATCH(JP59&amp;JR$3,Upload_Download!$O$4:$O$1004,0),1)</f>
        <v>#N/A</v>
      </c>
      <c r="JS59" s="162" t="e">
        <f t="shared" ref="JS59:JS63" si="481">100*(JR59/JQ59-1)</f>
        <v>#N/A</v>
      </c>
      <c r="JT59" s="162" t="e">
        <f>100*(JU59/JV59-1)</f>
        <v>#N/A</v>
      </c>
      <c r="JU59" s="161" t="e">
        <f>INDEX(Upload_Download!$I$4:$I$1004,MATCH(JW59&amp;JU$3,Upload_Download!$O$4:$O$1004,0),1)</f>
        <v>#N/A</v>
      </c>
      <c r="JV59" s="161" t="e">
        <f>INDEX(Upload_Download!$I$4:$I$1004,MATCH(JW59&amp;JV$3,Upload_Download!$O$4:$O$1004,0),1)</f>
        <v>#N/A</v>
      </c>
      <c r="JW59" s="163" t="str">
        <f>INDEX(Draft!$AZ$3:$AZ$170,MATCH(JN59&amp;JL59,Draft!$BA$3:$BA$170,0),1)</f>
        <v>Tesla</v>
      </c>
      <c r="JX59" s="114"/>
      <c r="JY59" s="106">
        <f t="shared" ref="JY59:JY64" si="482">JY46</f>
        <v>19</v>
      </c>
      <c r="JZ59" s="106">
        <f t="shared" si="441"/>
        <v>5</v>
      </c>
      <c r="KA59" s="106">
        <v>2</v>
      </c>
      <c r="KB59" s="107" t="str">
        <f>INDEX(Matchups!$F$4:$G$279,MATCH(JY59&amp;"_"&amp;JZ59,Matchups!$E$4:$E$279,0),1)</f>
        <v>Player13</v>
      </c>
      <c r="KC59" s="107" t="str">
        <f>INDEX(Matchups!$F$4:$G$279,MATCH(JY59&amp;"_"&amp;JZ59,Matchups!$E$4:$E$279,0),2)</f>
        <v>Player2</v>
      </c>
      <c r="KD59" s="114"/>
      <c r="KE59" s="160" t="str">
        <f>INDEX(Draft!$AZ$3:$AZ$170,MATCH(KB59&amp;KA59,Draft!$BA$3:$BA$170,0),1)</f>
        <v>Bank of America</v>
      </c>
      <c r="KF59" s="161" t="e">
        <f>INDEX(Upload_Download!$I$4:$I$1004,MATCH(KE59&amp;KF$3,Upload_Download!$O$4:$O$1004,0),1)</f>
        <v>#N/A</v>
      </c>
      <c r="KG59" s="161" t="e">
        <f>INDEX(Upload_Download!$I$4:$I$1004,MATCH(KE59&amp;KG$3,Upload_Download!$O$4:$O$1004,0),1)</f>
        <v>#N/A</v>
      </c>
      <c r="KH59" s="162" t="e">
        <f t="shared" ref="KH59:KH63" si="483">100*(KG59/KF59-1)</f>
        <v>#N/A</v>
      </c>
      <c r="KI59" s="162" t="e">
        <f>100*(KJ59/KK59-1)</f>
        <v>#N/A</v>
      </c>
      <c r="KJ59" s="161" t="e">
        <f>INDEX(Upload_Download!$I$4:$I$1004,MATCH(KL59&amp;KJ$3,Upload_Download!$O$4:$O$1004,0),1)</f>
        <v>#N/A</v>
      </c>
      <c r="KK59" s="161" t="e">
        <f>INDEX(Upload_Download!$I$4:$I$1004,MATCH(KL59&amp;KK$3,Upload_Download!$O$4:$O$1004,0),1)</f>
        <v>#N/A</v>
      </c>
      <c r="KL59" s="163" t="str">
        <f>INDEX(Draft!$AZ$3:$AZ$170,MATCH(KC59&amp;KA59,Draft!$BA$3:$BA$170,0),1)</f>
        <v>UNUS SED LEO</v>
      </c>
      <c r="KM59" s="114"/>
      <c r="KN59" s="106">
        <f t="shared" ref="KN59:KN64" si="484">KN46</f>
        <v>20</v>
      </c>
      <c r="KO59" s="106">
        <f t="shared" si="442"/>
        <v>5</v>
      </c>
      <c r="KP59" s="106">
        <v>2</v>
      </c>
      <c r="KQ59" s="107" t="str">
        <f>INDEX(Matchups!$F$4:$G$279,MATCH(KN59&amp;"_"&amp;KO59,Matchups!$E$4:$E$279,0),1)</f>
        <v>Player17</v>
      </c>
      <c r="KR59" s="107" t="str">
        <f>INDEX(Matchups!$F$4:$G$279,MATCH(KN59&amp;"_"&amp;KO59,Matchups!$E$4:$E$279,0),2)</f>
        <v>Player11</v>
      </c>
      <c r="KS59" s="114"/>
      <c r="KT59" s="160" t="str">
        <f>INDEX(Draft!$AZ$3:$AZ$170,MATCH(KQ59&amp;KP59,Draft!$BA$3:$BA$170,0),1)</f>
        <v>Dogecoin</v>
      </c>
      <c r="KU59" s="161" t="e">
        <f>INDEX(Upload_Download!$I$4:$I$1004,MATCH(KT59&amp;KU$3,Upload_Download!$O$4:$O$1004,0),1)</f>
        <v>#N/A</v>
      </c>
      <c r="KV59" s="161" t="e">
        <f>INDEX(Upload_Download!$I$4:$I$1004,MATCH(KT59&amp;KV$3,Upload_Download!$O$4:$O$1004,0),1)</f>
        <v>#N/A</v>
      </c>
      <c r="KW59" s="162" t="e">
        <f t="shared" ref="KW59:KW63" si="485">100*(KV59/KU59-1)</f>
        <v>#N/A</v>
      </c>
      <c r="KX59" s="162" t="e">
        <f>100*(KY59/KZ59-1)</f>
        <v>#N/A</v>
      </c>
      <c r="KY59" s="161" t="e">
        <f>INDEX(Upload_Download!$I$4:$I$1004,MATCH(LA59&amp;KY$3,Upload_Download!$O$4:$O$1004,0),1)</f>
        <v>#N/A</v>
      </c>
      <c r="KZ59" s="161" t="e">
        <f>INDEX(Upload_Download!$I$4:$I$1004,MATCH(LA59&amp;KZ$3,Upload_Download!$O$4:$O$1004,0),1)</f>
        <v>#N/A</v>
      </c>
      <c r="LA59" s="163" t="str">
        <f>INDEX(Draft!$AZ$3:$AZ$170,MATCH(KR59&amp;KP59,Draft!$BA$3:$BA$170,0),1)</f>
        <v>JP Morgan Chase</v>
      </c>
      <c r="LB59" s="114"/>
      <c r="LC59" s="106">
        <f t="shared" ref="LC59:LC64" si="486">LC46</f>
        <v>21</v>
      </c>
      <c r="LD59" s="106">
        <f t="shared" si="443"/>
        <v>5</v>
      </c>
      <c r="LE59" s="106">
        <v>2</v>
      </c>
      <c r="LF59" s="107" t="str">
        <f>INDEX(Matchups!$F$4:$G$279,MATCH(LC59&amp;"_"&amp;LD59,Matchups!$E$4:$E$279,0),1)</f>
        <v>Player17</v>
      </c>
      <c r="LG59" s="107" t="str">
        <f>INDEX(Matchups!$F$4:$G$279,MATCH(LC59&amp;"_"&amp;LD59,Matchups!$E$4:$E$279,0),2)</f>
        <v>Player18</v>
      </c>
      <c r="LH59" s="114"/>
      <c r="LI59" s="160" t="str">
        <f>INDEX(Draft!$AZ$3:$AZ$170,MATCH(LF59&amp;LE59,Draft!$BA$3:$BA$170,0),1)</f>
        <v>Dogecoin</v>
      </c>
      <c r="LJ59" s="161" t="e">
        <f>INDEX(Upload_Download!$I$4:$I$1004,MATCH(LI59&amp;LJ$3,Upload_Download!$O$4:$O$1004,0),1)</f>
        <v>#N/A</v>
      </c>
      <c r="LK59" s="161" t="e">
        <f>INDEX(Upload_Download!$I$4:$I$1004,MATCH(LI59&amp;LK$3,Upload_Download!$O$4:$O$1004,0),1)</f>
        <v>#N/A</v>
      </c>
      <c r="LL59" s="162" t="e">
        <f t="shared" ref="LL59:LL63" si="487">100*(LK59/LJ59-1)</f>
        <v>#N/A</v>
      </c>
      <c r="LM59" s="162" t="e">
        <f>100*(LN59/LO59-1)</f>
        <v>#N/A</v>
      </c>
      <c r="LN59" s="161" t="e">
        <f>INDEX(Upload_Download!$I$4:$I$1004,MATCH(LP59&amp;LN$3,Upload_Download!$O$4:$O$1004,0),1)</f>
        <v>#N/A</v>
      </c>
      <c r="LO59" s="161" t="e">
        <f>INDEX(Upload_Download!$I$4:$I$1004,MATCH(LP59&amp;LO$3,Upload_Download!$O$4:$O$1004,0),1)</f>
        <v>#N/A</v>
      </c>
      <c r="LP59" s="163" t="str">
        <f>INDEX(Draft!$AZ$3:$AZ$170,MATCH(LG59&amp;LE59,Draft!$BA$3:$BA$170,0),1)</f>
        <v>NVDIA</v>
      </c>
      <c r="LQ59" s="114"/>
      <c r="LR59" s="106">
        <f t="shared" ref="LR59:LR64" si="488">LR46</f>
        <v>22</v>
      </c>
      <c r="LS59" s="106">
        <f t="shared" si="444"/>
        <v>5</v>
      </c>
      <c r="LT59" s="106">
        <v>2</v>
      </c>
      <c r="LU59" s="107" t="str">
        <f>INDEX(Matchups!$F$4:$G$279,MATCH(LR59&amp;"_"&amp;LS59,Matchups!$E$4:$E$279,0),1)</f>
        <v>Player20</v>
      </c>
      <c r="LV59" s="107" t="str">
        <f>INDEX(Matchups!$F$4:$G$279,MATCH(LR59&amp;"_"&amp;LS59,Matchups!$E$4:$E$279,0),2)</f>
        <v>Player16</v>
      </c>
      <c r="LW59" s="114"/>
      <c r="LX59" s="160" t="str">
        <f>INDEX(Draft!$AZ$3:$AZ$170,MATCH(LU59&amp;LT59,Draft!$BA$3:$BA$170,0),1)</f>
        <v>ASML Holding</v>
      </c>
      <c r="LY59" s="161" t="e">
        <f>INDEX(Upload_Download!$I$4:$I$1004,MATCH(LX59&amp;LY$3,Upload_Download!$O$4:$O$1004,0),1)</f>
        <v>#N/A</v>
      </c>
      <c r="LZ59" s="161" t="e">
        <f>INDEX(Upload_Download!$I$4:$I$1004,MATCH(LX59&amp;LZ$3,Upload_Download!$O$4:$O$1004,0),1)</f>
        <v>#N/A</v>
      </c>
      <c r="MA59" s="162" t="e">
        <f t="shared" ref="MA59:MA63" si="489">100*(LZ59/LY59-1)</f>
        <v>#N/A</v>
      </c>
      <c r="MB59" s="162" t="e">
        <f>100*(MC59/MD59-1)</f>
        <v>#N/A</v>
      </c>
      <c r="MC59" s="161" t="e">
        <f>INDEX(Upload_Download!$I$4:$I$1004,MATCH(ME59&amp;MC$3,Upload_Download!$O$4:$O$1004,0),1)</f>
        <v>#N/A</v>
      </c>
      <c r="MD59" s="161" t="e">
        <f>INDEX(Upload_Download!$I$4:$I$1004,MATCH(ME59&amp;MD$3,Upload_Download!$O$4:$O$1004,0),1)</f>
        <v>#N/A</v>
      </c>
      <c r="ME59" s="163" t="str">
        <f>INDEX(Draft!$AZ$3:$AZ$170,MATCH(LV59&amp;LT59,Draft!$BA$3:$BA$170,0),1)</f>
        <v>Microsoft</v>
      </c>
      <c r="MF59" s="114"/>
      <c r="MG59" s="106">
        <f t="shared" ref="MG59:MG64" si="490">MG46</f>
        <v>23</v>
      </c>
      <c r="MH59" s="106">
        <f t="shared" si="445"/>
        <v>5</v>
      </c>
      <c r="MI59" s="106">
        <v>2</v>
      </c>
      <c r="MJ59" s="107" t="str">
        <f>INDEX(Matchups!$F$4:$G$279,MATCH(MG59&amp;"_"&amp;MH59,Matchups!$E$4:$E$279,0),1)</f>
        <v>Player14</v>
      </c>
      <c r="MK59" s="107" t="str">
        <f>INDEX(Matchups!$F$4:$G$279,MATCH(MG59&amp;"_"&amp;MH59,Matchups!$E$4:$E$279,0),2)</f>
        <v>Player13</v>
      </c>
      <c r="ML59" s="114"/>
      <c r="MM59" s="160" t="str">
        <f>INDEX(Draft!$AZ$3:$AZ$170,MATCH(MJ59&amp;MI59,Draft!$BA$3:$BA$170,0),1)</f>
        <v>Blackstone</v>
      </c>
      <c r="MN59" s="161" t="e">
        <f>INDEX(Upload_Download!$I$4:$I$1004,MATCH(MM59&amp;MN$3,Upload_Download!$O$4:$O$1004,0),1)</f>
        <v>#N/A</v>
      </c>
      <c r="MO59" s="161" t="e">
        <f>INDEX(Upload_Download!$I$4:$I$1004,MATCH(MM59&amp;MO$3,Upload_Download!$O$4:$O$1004,0),1)</f>
        <v>#N/A</v>
      </c>
      <c r="MP59" s="162" t="e">
        <f t="shared" ref="MP59:MP63" si="491">100*(MO59/MN59-1)</f>
        <v>#N/A</v>
      </c>
      <c r="MQ59" s="162" t="e">
        <f>100*(MR59/MS59-1)</f>
        <v>#N/A</v>
      </c>
      <c r="MR59" s="161" t="e">
        <f>INDEX(Upload_Download!$I$4:$I$1004,MATCH(MT59&amp;MR$3,Upload_Download!$O$4:$O$1004,0),1)</f>
        <v>#N/A</v>
      </c>
      <c r="MS59" s="161" t="e">
        <f>INDEX(Upload_Download!$I$4:$I$1004,MATCH(MT59&amp;MS$3,Upload_Download!$O$4:$O$1004,0),1)</f>
        <v>#N/A</v>
      </c>
      <c r="MT59" s="163" t="str">
        <f>INDEX(Draft!$AZ$3:$AZ$170,MATCH(MK59&amp;MI59,Draft!$BA$3:$BA$170,0),1)</f>
        <v>Bank of America</v>
      </c>
    </row>
    <row r="60" spans="2:358" s="105" customFormat="1" ht="17">
      <c r="B60" s="184">
        <f t="shared" si="74"/>
        <v>44592</v>
      </c>
      <c r="C60" s="183">
        <f t="shared" si="75"/>
        <v>5</v>
      </c>
      <c r="D60" s="183">
        <f t="shared" si="76"/>
        <v>9</v>
      </c>
      <c r="E60" s="183" t="str">
        <f t="shared" si="0"/>
        <v>5_9</v>
      </c>
      <c r="F60" s="174" t="str">
        <f t="shared" si="1"/>
        <v>Player21</v>
      </c>
      <c r="G60" s="174" t="str">
        <f t="shared" si="2"/>
        <v>Player18</v>
      </c>
      <c r="H60" s="173"/>
      <c r="I60" s="174" t="str">
        <f>J60&amp;"_"&amp;COUNTIF(J$4:J60,J60)</f>
        <v>5_5</v>
      </c>
      <c r="J60" s="185">
        <v>5</v>
      </c>
      <c r="K60" s="185" t="s">
        <v>2677</v>
      </c>
      <c r="L60" s="186" t="s">
        <v>1027</v>
      </c>
      <c r="M60" s="185" t="s">
        <v>2658</v>
      </c>
      <c r="N60" s="114"/>
      <c r="O60" s="106">
        <f t="shared" si="446"/>
        <v>1</v>
      </c>
      <c r="P60" s="106">
        <f t="shared" si="423"/>
        <v>5</v>
      </c>
      <c r="Q60" s="106">
        <v>3</v>
      </c>
      <c r="R60" s="107" t="str">
        <f>INDEX(Matchups!$F$4:$G$279,MATCH(O60&amp;"_"&amp;P60,Matchups!$E$4:$E$279,0),1)</f>
        <v>Player10</v>
      </c>
      <c r="S60" s="107" t="str">
        <f>INDEX(Matchups!$F$4:$G$279,MATCH(O60&amp;"_"&amp;P60,Matchups!$E$4:$E$279,0),2)</f>
        <v>Player21</v>
      </c>
      <c r="U60" s="160" t="str">
        <f>INDEX(Draft!$AZ$3:$AZ$170,MATCH(R60&amp;Q60,Draft!$BA$3:$BA$170,0),1)</f>
        <v>Snowflake</v>
      </c>
      <c r="V60" s="161">
        <f>INDEX(Upload_Download!$I$4:$I$1004,MATCH(U60&amp;V$3,Upload_Download!$O$4:$O$1004,0),1)</f>
        <v>275.72000122070312</v>
      </c>
      <c r="W60" s="161">
        <f>INDEX(Upload_Download!$I$4:$I$1004,MATCH(U60&amp;W$3,Upload_Download!$O$4:$O$1004,0),1)</f>
        <v>293.69000244140619</v>
      </c>
      <c r="X60" s="162">
        <f t="shared" si="447"/>
        <v>6.5174819168518638</v>
      </c>
      <c r="Y60" s="162">
        <f t="shared" ref="Y60:Y63" si="492">100*(Z60/AA60-1)</f>
        <v>-10.78027583848521</v>
      </c>
      <c r="Z60" s="161">
        <f>INDEX(Upload_Download!$I$4:$I$1004,MATCH(AB60&amp;Z$3,Upload_Download!$O$4:$O$1004,0),1)</f>
        <v>10.39058685302734</v>
      </c>
      <c r="AA60" s="161">
        <f>INDEX(Upload_Download!$I$4:$I$1004,MATCH(AB60&amp;AA$3,Upload_Download!$O$4:$O$1004,0),1)</f>
        <v>11.646064758300779</v>
      </c>
      <c r="AB60" s="163" t="str">
        <f>INDEX(Draft!$AZ$3:$AZ$170,MATCH(S60&amp;Q60,Draft!$BA$3:$BA$170,0),1)</f>
        <v>Uniswap</v>
      </c>
      <c r="AD60" s="106">
        <f t="shared" si="448"/>
        <v>2</v>
      </c>
      <c r="AE60" s="106">
        <f t="shared" si="424"/>
        <v>5</v>
      </c>
      <c r="AF60" s="106">
        <v>3</v>
      </c>
      <c r="AG60" s="107" t="str">
        <f>INDEX(Matchups!$F$4:$G$279,MATCH(AD60&amp;"_"&amp;AE60,Matchups!$E$4:$E$279,0),1)</f>
        <v>Player21</v>
      </c>
      <c r="AH60" s="107" t="str">
        <f>INDEX(Matchups!$F$4:$G$279,MATCH(AD60&amp;"_"&amp;AE60,Matchups!$E$4:$E$279,0),2)</f>
        <v>Player1</v>
      </c>
      <c r="AJ60" s="160" t="str">
        <f>INDEX(Draft!$AZ$3:$AZ$170,MATCH(AG60&amp;AF60,Draft!$BA$3:$BA$170,0),1)</f>
        <v>Uniswap</v>
      </c>
      <c r="AK60" s="161">
        <f>INDEX(Upload_Download!$I$4:$I$1004,MATCH(AJ60&amp;AK$3,Upload_Download!$O$4:$O$1004,0),1)</f>
        <v>10.39058685302734</v>
      </c>
      <c r="AL60" s="161">
        <f>INDEX(Upload_Download!$I$4:$I$1004,MATCH(AJ60&amp;AL$3,Upload_Download!$O$4:$O$1004,0),1)</f>
        <v>9.3702898025512695</v>
      </c>
      <c r="AM60" s="162">
        <f t="shared" si="449"/>
        <v>-9.819436235007295</v>
      </c>
      <c r="AN60" s="162">
        <f t="shared" ref="AN60:AN63" si="493">100*(AO60/AP60-1)</f>
        <v>-5.1082297402693655E-3</v>
      </c>
      <c r="AO60" s="161">
        <f>INDEX(Upload_Download!$I$4:$I$1004,MATCH(AQ60&amp;AO$3,Upload_Download!$O$4:$O$1004,0),1)</f>
        <v>391.29000854492188</v>
      </c>
      <c r="AP60" s="161">
        <f>INDEX(Upload_Download!$I$4:$I$1004,MATCH(AQ60&amp;AP$3,Upload_Download!$O$4:$O$1004,0),1)</f>
        <v>391.30999755859381</v>
      </c>
      <c r="AQ60" s="163" t="str">
        <f>INDEX(Draft!$AZ$3:$AZ$170,MATCH(AH60&amp;AF60,Draft!$BA$3:$BA$170,0),1)</f>
        <v>Netflix</v>
      </c>
      <c r="AS60" s="106">
        <f t="shared" si="450"/>
        <v>3</v>
      </c>
      <c r="AT60" s="106">
        <f t="shared" si="425"/>
        <v>5</v>
      </c>
      <c r="AU60" s="106">
        <v>3</v>
      </c>
      <c r="AV60" s="107" t="str">
        <f>INDEX(Matchups!$F$4:$G$279,MATCH(AS60&amp;"_"&amp;AT60,Matchups!$E$4:$E$279,0),1)</f>
        <v>Player19</v>
      </c>
      <c r="AW60" s="107" t="str">
        <f>INDEX(Matchups!$F$4:$G$279,MATCH(AS60&amp;"_"&amp;AT60,Matchups!$E$4:$E$279,0),2)</f>
        <v>Player20</v>
      </c>
      <c r="AY60" s="160" t="str">
        <f>INDEX(Draft!$AZ$3:$AZ$170,MATCH(AV60&amp;AU60,Draft!$BA$3:$BA$170,0),1)</f>
        <v>Arista Networks</v>
      </c>
      <c r="AZ60" s="161">
        <f>INDEX(Upload_Download!$I$4:$I$1004,MATCH(AY60&amp;AZ$3,Upload_Download!$O$4:$O$1004,0),1)</f>
        <v>125.9199981689453</v>
      </c>
      <c r="BA60" s="161">
        <f>INDEX(Upload_Download!$I$4:$I$1004,MATCH(AY60&amp;BA$3,Upload_Download!$O$4:$O$1004,0),1)</f>
        <v>123.5</v>
      </c>
      <c r="BB60" s="162">
        <f t="shared" si="451"/>
        <v>-1.9218537199297114</v>
      </c>
      <c r="BC60" s="162">
        <f t="shared" ref="BC60:BC63" si="494">100*(BD60/BE60-1)</f>
        <v>0.62047017031026108</v>
      </c>
      <c r="BD60" s="161">
        <f>INDEX(Upload_Download!$I$4:$I$1004,MATCH(BF60&amp;BD$3,Upload_Download!$O$4:$O$1004,0),1)</f>
        <v>77.839996337890625</v>
      </c>
      <c r="BE60" s="161">
        <f>INDEX(Upload_Download!$I$4:$I$1004,MATCH(BF60&amp;BE$3,Upload_Download!$O$4:$O$1004,0),1)</f>
        <v>77.360000610351562</v>
      </c>
      <c r="BF60" s="163" t="str">
        <f>INDEX(Draft!$AZ$3:$AZ$170,MATCH(AW60&amp;AU60,Draft!$BA$3:$BA$170,0),1)</f>
        <v>Exxon Mobil</v>
      </c>
      <c r="BH60" s="106">
        <f t="shared" si="452"/>
        <v>4</v>
      </c>
      <c r="BI60" s="106">
        <f t="shared" si="426"/>
        <v>5</v>
      </c>
      <c r="BJ60" s="106">
        <v>3</v>
      </c>
      <c r="BK60" s="107" t="str">
        <f>INDEX(Matchups!$F$4:$G$279,MATCH(BH60&amp;"_"&amp;BI60,Matchups!$E$4:$E$279,0),1)</f>
        <v>Player5</v>
      </c>
      <c r="BL60" s="107" t="str">
        <f>INDEX(Matchups!$F$4:$G$279,MATCH(BH60&amp;"_"&amp;BI60,Matchups!$E$4:$E$279,0),2)</f>
        <v>Player19</v>
      </c>
      <c r="BN60" s="160" t="str">
        <f>INDEX(Draft!$AZ$3:$AZ$170,MATCH(BK60&amp;BJ60,Draft!$BA$3:$BA$170,0),1)</f>
        <v>Oracle</v>
      </c>
      <c r="BO60" s="161">
        <f>INDEX(Upload_Download!$I$4:$I$1004,MATCH(BN60&amp;BO$3,Upload_Download!$O$4:$O$1004,0),1)</f>
        <v>76.349998474121094</v>
      </c>
      <c r="BP60" s="161" t="e">
        <f>INDEX(Upload_Download!$I$4:$I$1004,MATCH(BN60&amp;BP$3,Upload_Download!$O$4:$O$1004,0),1)</f>
        <v>#N/A</v>
      </c>
      <c r="BQ60" s="162" t="e">
        <f t="shared" si="453"/>
        <v>#N/A</v>
      </c>
      <c r="BR60" s="162" t="e">
        <f t="shared" ref="BR60:BR63" si="495">100*(BS60/BT60-1)</f>
        <v>#N/A</v>
      </c>
      <c r="BS60" s="161" t="e">
        <f>INDEX(Upload_Download!$I$4:$I$1004,MATCH(BU60&amp;BS$3,Upload_Download!$O$4:$O$1004,0),1)</f>
        <v>#N/A</v>
      </c>
      <c r="BT60" s="161">
        <f>INDEX(Upload_Download!$I$4:$I$1004,MATCH(BU60&amp;BT$3,Upload_Download!$O$4:$O$1004,0),1)</f>
        <v>123.5</v>
      </c>
      <c r="BU60" s="163" t="str">
        <f>INDEX(Draft!$AZ$3:$AZ$170,MATCH(BL60&amp;BJ60,Draft!$BA$3:$BA$170,0),1)</f>
        <v>Arista Networks</v>
      </c>
      <c r="BV60" s="114"/>
      <c r="BW60" s="106">
        <f t="shared" si="454"/>
        <v>5</v>
      </c>
      <c r="BX60" s="106">
        <f t="shared" si="427"/>
        <v>5</v>
      </c>
      <c r="BY60" s="106">
        <v>3</v>
      </c>
      <c r="BZ60" s="107" t="str">
        <f>INDEX(Matchups!$F$4:$G$279,MATCH(BW60&amp;"_"&amp;BX60,Matchups!$E$4:$E$279,0),1)</f>
        <v>Player24</v>
      </c>
      <c r="CA60" s="107" t="str">
        <f>INDEX(Matchups!$F$4:$G$279,MATCH(BW60&amp;"_"&amp;BX60,Matchups!$E$4:$E$279,0),2)</f>
        <v>Player5</v>
      </c>
      <c r="CB60" s="114"/>
      <c r="CC60" s="160" t="str">
        <f>INDEX(Draft!$AZ$3:$AZ$170,MATCH(BZ60&amp;BY60,Draft!$BA$3:$BA$170,0),1)</f>
        <v>Cloudflare</v>
      </c>
      <c r="CD60" s="161" t="e">
        <f>INDEX(Upload_Download!$I$4:$I$1004,MATCH(CC60&amp;CD$3,Upload_Download!$O$4:$O$1004,0),1)</f>
        <v>#N/A</v>
      </c>
      <c r="CE60" s="161" t="e">
        <f>INDEX(Upload_Download!$I$4:$I$1004,MATCH(CC60&amp;CE$3,Upload_Download!$O$4:$O$1004,0),1)</f>
        <v>#N/A</v>
      </c>
      <c r="CF60" s="162" t="e">
        <f t="shared" si="455"/>
        <v>#N/A</v>
      </c>
      <c r="CG60" s="162" t="e">
        <f t="shared" ref="CG60:CG63" si="496">100*(CH60/CI60-1)</f>
        <v>#N/A</v>
      </c>
      <c r="CH60" s="161" t="e">
        <f>INDEX(Upload_Download!$I$4:$I$1004,MATCH(CJ60&amp;CH$3,Upload_Download!$O$4:$O$1004,0),1)</f>
        <v>#N/A</v>
      </c>
      <c r="CI60" s="161" t="e">
        <f>INDEX(Upload_Download!$I$4:$I$1004,MATCH(CJ60&amp;CI$3,Upload_Download!$O$4:$O$1004,0),1)</f>
        <v>#N/A</v>
      </c>
      <c r="CJ60" s="163" t="str">
        <f>INDEX(Draft!$AZ$3:$AZ$170,MATCH(CA60&amp;BY60,Draft!$BA$3:$BA$170,0),1)</f>
        <v>Oracle</v>
      </c>
      <c r="CK60" s="114"/>
      <c r="CL60" s="106">
        <f t="shared" si="456"/>
        <v>6</v>
      </c>
      <c r="CM60" s="106">
        <f t="shared" si="428"/>
        <v>5</v>
      </c>
      <c r="CN60" s="106">
        <v>3</v>
      </c>
      <c r="CO60" s="107" t="str">
        <f>INDEX(Matchups!$F$4:$G$279,MATCH(CL60&amp;"_"&amp;CM60,Matchups!$E$4:$E$279,0),1)</f>
        <v>Player7</v>
      </c>
      <c r="CP60" s="107" t="str">
        <f>INDEX(Matchups!$F$4:$G$279,MATCH(CL60&amp;"_"&amp;CM60,Matchups!$E$4:$E$279,0),2)</f>
        <v>Player3</v>
      </c>
      <c r="CQ60" s="114"/>
      <c r="CR60" s="160" t="str">
        <f>INDEX(Draft!$AZ$3:$AZ$170,MATCH(CO60&amp;CN60,Draft!$BA$3:$BA$170,0),1)</f>
        <v>American Express</v>
      </c>
      <c r="CS60" s="161" t="e">
        <f>INDEX(Upload_Download!$I$4:$I$1004,MATCH(CR60&amp;CS$3,Upload_Download!$O$4:$O$1004,0),1)</f>
        <v>#N/A</v>
      </c>
      <c r="CT60" s="161" t="e">
        <f>INDEX(Upload_Download!$I$4:$I$1004,MATCH(CR60&amp;CT$3,Upload_Download!$O$4:$O$1004,0),1)</f>
        <v>#N/A</v>
      </c>
      <c r="CU60" s="162" t="e">
        <f t="shared" si="457"/>
        <v>#N/A</v>
      </c>
      <c r="CV60" s="162" t="e">
        <f t="shared" ref="CV60:CV63" si="497">100*(CW60/CX60-1)</f>
        <v>#N/A</v>
      </c>
      <c r="CW60" s="161" t="e">
        <f>INDEX(Upload_Download!$I$4:$I$1004,MATCH(CY60&amp;CW$3,Upload_Download!$O$4:$O$1004,0),1)</f>
        <v>#N/A</v>
      </c>
      <c r="CX60" s="161" t="e">
        <f>INDEX(Upload_Download!$I$4:$I$1004,MATCH(CY60&amp;CX$3,Upload_Download!$O$4:$O$1004,0),1)</f>
        <v>#N/A</v>
      </c>
      <c r="CY60" s="163" t="str">
        <f>INDEX(Draft!$AZ$3:$AZ$170,MATCH(CP60&amp;CN60,Draft!$BA$3:$BA$170,0),1)</f>
        <v>Spotify</v>
      </c>
      <c r="DA60" s="106">
        <f t="shared" si="458"/>
        <v>7</v>
      </c>
      <c r="DB60" s="106">
        <f t="shared" si="429"/>
        <v>5</v>
      </c>
      <c r="DC60" s="106">
        <v>3</v>
      </c>
      <c r="DD60" s="107" t="str">
        <f>INDEX(Matchups!$F$4:$G$279,MATCH(DA60&amp;"_"&amp;DB60,Matchups!$E$4:$E$279,0),1)</f>
        <v>Player8</v>
      </c>
      <c r="DE60" s="107" t="str">
        <f>INDEX(Matchups!$F$4:$G$279,MATCH(DA60&amp;"_"&amp;DB60,Matchups!$E$4:$E$279,0),2)</f>
        <v>Player10</v>
      </c>
      <c r="DG60" s="160" t="str">
        <f>INDEX(Draft!$AZ$3:$AZ$170,MATCH(DD60&amp;DC60,Draft!$BA$3:$BA$170,0),1)</f>
        <v>Lucid Group</v>
      </c>
      <c r="DH60" s="161" t="e">
        <f>INDEX(Upload_Download!$I$4:$I$1004,MATCH(DG60&amp;DH$3,Upload_Download!$O$4:$O$1004,0),1)</f>
        <v>#N/A</v>
      </c>
      <c r="DI60" s="161" t="e">
        <f>INDEX(Upload_Download!$I$4:$I$1004,MATCH(DG60&amp;DI$3,Upload_Download!$O$4:$O$1004,0),1)</f>
        <v>#N/A</v>
      </c>
      <c r="DJ60" s="162" t="e">
        <f t="shared" si="459"/>
        <v>#N/A</v>
      </c>
      <c r="DK60" s="162" t="e">
        <f t="shared" ref="DK60:DK63" si="498">100*(DL60/DM60-1)</f>
        <v>#N/A</v>
      </c>
      <c r="DL60" s="161" t="e">
        <f>INDEX(Upload_Download!$I$4:$I$1004,MATCH(DN60&amp;DL$3,Upload_Download!$O$4:$O$1004,0),1)</f>
        <v>#N/A</v>
      </c>
      <c r="DM60" s="161" t="e">
        <f>INDEX(Upload_Download!$I$4:$I$1004,MATCH(DN60&amp;DM$3,Upload_Download!$O$4:$O$1004,0),1)</f>
        <v>#N/A</v>
      </c>
      <c r="DN60" s="163" t="str">
        <f>INDEX(Draft!$AZ$3:$AZ$170,MATCH(DE60&amp;DC60,Draft!$BA$3:$BA$170,0),1)</f>
        <v>Snowflake</v>
      </c>
      <c r="DO60" s="114"/>
      <c r="DP60" s="106">
        <f t="shared" si="460"/>
        <v>8</v>
      </c>
      <c r="DQ60" s="106">
        <f t="shared" si="430"/>
        <v>5</v>
      </c>
      <c r="DR60" s="106">
        <v>3</v>
      </c>
      <c r="DS60" s="107" t="str">
        <f>INDEX(Matchups!$F$4:$G$279,MATCH(DP60&amp;"_"&amp;DQ60,Matchups!$E$4:$E$279,0),1)</f>
        <v>Player6</v>
      </c>
      <c r="DT60" s="107" t="str">
        <f>INDEX(Matchups!$F$4:$G$279,MATCH(DP60&amp;"_"&amp;DQ60,Matchups!$E$4:$E$279,0),2)</f>
        <v>Player23</v>
      </c>
      <c r="DU60" s="114"/>
      <c r="DV60" s="160" t="str">
        <f>INDEX(Draft!$AZ$3:$AZ$170,MATCH(DS60&amp;DR60,Draft!$BA$3:$BA$170,0),1)</f>
        <v>ConocoPhillips</v>
      </c>
      <c r="DW60" s="161" t="e">
        <f>INDEX(Upload_Download!$I$4:$I$1004,MATCH(DV60&amp;DW$3,Upload_Download!$O$4:$O$1004,0),1)</f>
        <v>#N/A</v>
      </c>
      <c r="DX60" s="161" t="e">
        <f>INDEX(Upload_Download!$I$4:$I$1004,MATCH(DV60&amp;DX$3,Upload_Download!$O$4:$O$1004,0),1)</f>
        <v>#N/A</v>
      </c>
      <c r="DY60" s="162" t="e">
        <f t="shared" si="461"/>
        <v>#N/A</v>
      </c>
      <c r="DZ60" s="162" t="e">
        <f t="shared" ref="DZ60:DZ63" si="499">100*(EA60/EB60-1)</f>
        <v>#N/A</v>
      </c>
      <c r="EA60" s="161" t="e">
        <f>INDEX(Upload_Download!$I$4:$I$1004,MATCH(EC60&amp;EA$3,Upload_Download!$O$4:$O$1004,0),1)</f>
        <v>#N/A</v>
      </c>
      <c r="EB60" s="161" t="e">
        <f>INDEX(Upload_Download!$I$4:$I$1004,MATCH(EC60&amp;EB$3,Upload_Download!$O$4:$O$1004,0),1)</f>
        <v>#N/A</v>
      </c>
      <c r="EC60" s="163" t="str">
        <f>INDEX(Draft!$AZ$3:$AZ$170,MATCH(DT60&amp;DR60,Draft!$BA$3:$BA$170,0),1)</f>
        <v>XRP</v>
      </c>
      <c r="ED60" s="114"/>
      <c r="EE60" s="106">
        <f t="shared" si="462"/>
        <v>9</v>
      </c>
      <c r="EF60" s="106">
        <f t="shared" si="431"/>
        <v>5</v>
      </c>
      <c r="EG60" s="106">
        <v>3</v>
      </c>
      <c r="EH60" s="107" t="str">
        <f>INDEX(Matchups!$F$4:$G$279,MATCH(EE60&amp;"_"&amp;EF60,Matchups!$E$4:$E$279,0),1)</f>
        <v>Player2</v>
      </c>
      <c r="EI60" s="107" t="str">
        <f>INDEX(Matchups!$F$4:$G$279,MATCH(EE60&amp;"_"&amp;EF60,Matchups!$E$4:$E$279,0),2)</f>
        <v>Player9</v>
      </c>
      <c r="EJ60" s="114"/>
      <c r="EK60" s="160" t="str">
        <f>INDEX(Draft!$AZ$3:$AZ$170,MATCH(EH60&amp;EG60,Draft!$BA$3:$BA$170,0),1)</f>
        <v>IoTeX</v>
      </c>
      <c r="EL60" s="161" t="e">
        <f>INDEX(Upload_Download!$I$4:$I$1004,MATCH(EK60&amp;EL$3,Upload_Download!$O$4:$O$1004,0),1)</f>
        <v>#N/A</v>
      </c>
      <c r="EM60" s="161" t="e">
        <f>INDEX(Upload_Download!$I$4:$I$1004,MATCH(EK60&amp;EM$3,Upload_Download!$O$4:$O$1004,0),1)</f>
        <v>#N/A</v>
      </c>
      <c r="EN60" s="162" t="e">
        <f t="shared" si="463"/>
        <v>#N/A</v>
      </c>
      <c r="EO60" s="162" t="e">
        <f t="shared" ref="EO60:EO63" si="500">100*(EP60/EQ60-1)</f>
        <v>#N/A</v>
      </c>
      <c r="EP60" s="161" t="e">
        <f>INDEX(Upload_Download!$I$4:$I$1004,MATCH(ER60&amp;EP$3,Upload_Download!$O$4:$O$1004,0),1)</f>
        <v>#N/A</v>
      </c>
      <c r="EQ60" s="161" t="e">
        <f>INDEX(Upload_Download!$I$4:$I$1004,MATCH(ER60&amp;EQ$3,Upload_Download!$O$4:$O$1004,0),1)</f>
        <v>#N/A</v>
      </c>
      <c r="ER60" s="163" t="str">
        <f>INDEX(Draft!$AZ$3:$AZ$170,MATCH(EI60&amp;EG60,Draft!$BA$3:$BA$170,0),1)</f>
        <v>Novavax</v>
      </c>
      <c r="ET60" s="106">
        <f t="shared" si="464"/>
        <v>10</v>
      </c>
      <c r="EU60" s="106">
        <f t="shared" si="432"/>
        <v>5</v>
      </c>
      <c r="EV60" s="106">
        <v>3</v>
      </c>
      <c r="EW60" s="107" t="str">
        <f>INDEX(Matchups!$F$4:$G$279,MATCH(ET60&amp;"_"&amp;EU60,Matchups!$E$4:$E$279,0),1)</f>
        <v>Player9</v>
      </c>
      <c r="EX60" s="107" t="str">
        <f>INDEX(Matchups!$F$4:$G$279,MATCH(ET60&amp;"_"&amp;EU60,Matchups!$E$4:$E$279,0),2)</f>
        <v>Player8</v>
      </c>
      <c r="EZ60" s="160" t="str">
        <f>INDEX(Draft!$AZ$3:$AZ$170,MATCH(EW60&amp;EV60,Draft!$BA$3:$BA$170,0),1)</f>
        <v>Novavax</v>
      </c>
      <c r="FA60" s="161" t="e">
        <f>INDEX(Upload_Download!$I$4:$I$1004,MATCH(EZ60&amp;FA$3,Upload_Download!$O$4:$O$1004,0),1)</f>
        <v>#N/A</v>
      </c>
      <c r="FB60" s="161" t="e">
        <f>INDEX(Upload_Download!$I$4:$I$1004,MATCH(EZ60&amp;FB$3,Upload_Download!$O$4:$O$1004,0),1)</f>
        <v>#N/A</v>
      </c>
      <c r="FC60" s="162" t="e">
        <f t="shared" si="465"/>
        <v>#N/A</v>
      </c>
      <c r="FD60" s="162" t="e">
        <f t="shared" ref="FD60:FD63" si="501">100*(FE60/FF60-1)</f>
        <v>#N/A</v>
      </c>
      <c r="FE60" s="161" t="e">
        <f>INDEX(Upload_Download!$I$4:$I$1004,MATCH(FG60&amp;FE$3,Upload_Download!$O$4:$O$1004,0),1)</f>
        <v>#N/A</v>
      </c>
      <c r="FF60" s="161" t="e">
        <f>INDEX(Upload_Download!$I$4:$I$1004,MATCH(FG60&amp;FF$3,Upload_Download!$O$4:$O$1004,0),1)</f>
        <v>#N/A</v>
      </c>
      <c r="FG60" s="163" t="str">
        <f>INDEX(Draft!$AZ$3:$AZ$170,MATCH(EX60&amp;EV60,Draft!$BA$3:$BA$170,0),1)</f>
        <v>Lucid Group</v>
      </c>
      <c r="FH60" s="114"/>
      <c r="FI60" s="106">
        <f t="shared" si="466"/>
        <v>11</v>
      </c>
      <c r="FJ60" s="106">
        <f t="shared" si="433"/>
        <v>5</v>
      </c>
      <c r="FK60" s="106">
        <v>3</v>
      </c>
      <c r="FL60" s="107" t="str">
        <f>INDEX(Matchups!$F$4:$G$279,MATCH(FI60&amp;"_"&amp;FJ60,Matchups!$E$4:$E$279,0),1)</f>
        <v>Player12</v>
      </c>
      <c r="FM60" s="107" t="str">
        <f>INDEX(Matchups!$F$4:$G$279,MATCH(FI60&amp;"_"&amp;FJ60,Matchups!$E$4:$E$279,0),2)</f>
        <v>Player17</v>
      </c>
      <c r="FN60" s="114"/>
      <c r="FO60" s="160" t="str">
        <f>INDEX(Draft!$AZ$3:$AZ$170,MATCH(FL60&amp;FK60,Draft!$BA$3:$BA$170,0),1)</f>
        <v>Applied Materials</v>
      </c>
      <c r="FP60" s="161" t="e">
        <f>INDEX(Upload_Download!$I$4:$I$1004,MATCH(FO60&amp;FP$3,Upload_Download!$O$4:$O$1004,0),1)</f>
        <v>#N/A</v>
      </c>
      <c r="FQ60" s="161" t="e">
        <f>INDEX(Upload_Download!$I$4:$I$1004,MATCH(FO60&amp;FQ$3,Upload_Download!$O$4:$O$1004,0),1)</f>
        <v>#N/A</v>
      </c>
      <c r="FR60" s="162" t="e">
        <f t="shared" si="467"/>
        <v>#N/A</v>
      </c>
      <c r="FS60" s="162" t="e">
        <f t="shared" ref="FS60:FS63" si="502">100*(FT60/FU60-1)</f>
        <v>#N/A</v>
      </c>
      <c r="FT60" s="161" t="e">
        <f>INDEX(Upload_Download!$I$4:$I$1004,MATCH(FV60&amp;FT$3,Upload_Download!$O$4:$O$1004,0),1)</f>
        <v>#N/A</v>
      </c>
      <c r="FU60" s="161" t="e">
        <f>INDEX(Upload_Download!$I$4:$I$1004,MATCH(FV60&amp;FU$3,Upload_Download!$O$4:$O$1004,0),1)</f>
        <v>#N/A</v>
      </c>
      <c r="FV60" s="163" t="str">
        <f>INDEX(Draft!$AZ$3:$AZ$170,MATCH(FM60&amp;FK60,Draft!$BA$3:$BA$170,0),1)</f>
        <v>Sony</v>
      </c>
      <c r="FW60" s="114"/>
      <c r="FX60" s="106">
        <f t="shared" si="468"/>
        <v>12</v>
      </c>
      <c r="FY60" s="106">
        <f t="shared" si="434"/>
        <v>5</v>
      </c>
      <c r="FZ60" s="106">
        <v>3</v>
      </c>
      <c r="GA60" s="107" t="str">
        <f>INDEX(Matchups!$F$4:$G$279,MATCH(FX60&amp;"_"&amp;FY60,Matchups!$E$4:$E$279,0),1)</f>
        <v>Player11</v>
      </c>
      <c r="GB60" s="107" t="str">
        <f>INDEX(Matchups!$F$4:$G$279,MATCH(FX60&amp;"_"&amp;FY60,Matchups!$E$4:$E$279,0),2)</f>
        <v>Player7</v>
      </c>
      <c r="GC60" s="114"/>
      <c r="GD60" s="160" t="str">
        <f>INDEX(Draft!$AZ$3:$AZ$170,MATCH(GA60&amp;FZ60,Draft!$BA$3:$BA$170,0),1)</f>
        <v>Potcoin</v>
      </c>
      <c r="GE60" s="161" t="e">
        <f>INDEX(Upload_Download!$I$4:$I$1004,MATCH(GD60&amp;GE$3,Upload_Download!$O$4:$O$1004,0),1)</f>
        <v>#N/A</v>
      </c>
      <c r="GF60" s="161" t="e">
        <f>INDEX(Upload_Download!$I$4:$I$1004,MATCH(GD60&amp;GF$3,Upload_Download!$O$4:$O$1004,0),1)</f>
        <v>#N/A</v>
      </c>
      <c r="GG60" s="162" t="e">
        <f t="shared" si="469"/>
        <v>#N/A</v>
      </c>
      <c r="GH60" s="162" t="e">
        <f t="shared" ref="GH60:GH63" si="503">100*(GI60/GJ60-1)</f>
        <v>#N/A</v>
      </c>
      <c r="GI60" s="161" t="e">
        <f>INDEX(Upload_Download!$I$4:$I$1004,MATCH(GK60&amp;GI$3,Upload_Download!$O$4:$O$1004,0),1)</f>
        <v>#N/A</v>
      </c>
      <c r="GJ60" s="161" t="e">
        <f>INDEX(Upload_Download!$I$4:$I$1004,MATCH(GK60&amp;GJ$3,Upload_Download!$O$4:$O$1004,0),1)</f>
        <v>#N/A</v>
      </c>
      <c r="GK60" s="163" t="str">
        <f>INDEX(Draft!$AZ$3:$AZ$170,MATCH(GB60&amp;FZ60,Draft!$BA$3:$BA$170,0),1)</f>
        <v>American Express</v>
      </c>
      <c r="GM60" s="106">
        <f t="shared" si="470"/>
        <v>13</v>
      </c>
      <c r="GN60" s="106">
        <f t="shared" si="435"/>
        <v>5</v>
      </c>
      <c r="GO60" s="106">
        <v>3</v>
      </c>
      <c r="GP60" s="107" t="str">
        <f>INDEX(Matchups!$F$4:$G$279,MATCH(GM60&amp;"_"&amp;GN60,Matchups!$E$4:$E$279,0),1)</f>
        <v>Player16</v>
      </c>
      <c r="GQ60" s="107" t="str">
        <f>INDEX(Matchups!$F$4:$G$279,MATCH(GM60&amp;"_"&amp;GN60,Matchups!$E$4:$E$279,0),2)</f>
        <v>Player14</v>
      </c>
      <c r="GS60" s="160" t="str">
        <f>INDEX(Draft!$AZ$3:$AZ$170,MATCH(GP60&amp;GO60,Draft!$BA$3:$BA$170,0),1)</f>
        <v>Lowe's</v>
      </c>
      <c r="GT60" s="161" t="e">
        <f>INDEX(Upload_Download!$I$4:$I$1004,MATCH(GS60&amp;GT$3,Upload_Download!$O$4:$O$1004,0),1)</f>
        <v>#N/A</v>
      </c>
      <c r="GU60" s="161" t="e">
        <f>INDEX(Upload_Download!$I$4:$I$1004,MATCH(GS60&amp;GU$3,Upload_Download!$O$4:$O$1004,0),1)</f>
        <v>#N/A</v>
      </c>
      <c r="GV60" s="162" t="e">
        <f t="shared" si="471"/>
        <v>#N/A</v>
      </c>
      <c r="GW60" s="162" t="e">
        <f t="shared" ref="GW60:GW63" si="504">100*(GX60/GY60-1)</f>
        <v>#N/A</v>
      </c>
      <c r="GX60" s="161" t="e">
        <f>INDEX(Upload_Download!$I$4:$I$1004,MATCH(GZ60&amp;GX$3,Upload_Download!$O$4:$O$1004,0),1)</f>
        <v>#N/A</v>
      </c>
      <c r="GY60" s="161" t="e">
        <f>INDEX(Upload_Download!$I$4:$I$1004,MATCH(GZ60&amp;GY$3,Upload_Download!$O$4:$O$1004,0),1)</f>
        <v>#N/A</v>
      </c>
      <c r="GZ60" s="163" t="str">
        <f>INDEX(Draft!$AZ$3:$AZ$170,MATCH(GQ60&amp;GO60,Draft!$BA$3:$BA$170,0),1)</f>
        <v>Novo Nordisk A/S</v>
      </c>
      <c r="HA60" s="114"/>
      <c r="HB60" s="106">
        <f t="shared" si="472"/>
        <v>14</v>
      </c>
      <c r="HC60" s="106">
        <f t="shared" si="436"/>
        <v>5</v>
      </c>
      <c r="HD60" s="106">
        <v>3</v>
      </c>
      <c r="HE60" s="107" t="str">
        <f>INDEX(Matchups!$F$4:$G$279,MATCH(HB60&amp;"_"&amp;HC60,Matchups!$E$4:$E$279,0),1)</f>
        <v>Player3</v>
      </c>
      <c r="HF60" s="107" t="str">
        <f>INDEX(Matchups!$F$4:$G$279,MATCH(HB60&amp;"_"&amp;HC60,Matchups!$E$4:$E$279,0),2)</f>
        <v>Player6</v>
      </c>
      <c r="HG60" s="114"/>
      <c r="HH60" s="160" t="str">
        <f>INDEX(Draft!$AZ$3:$AZ$170,MATCH(HE60&amp;HD60,Draft!$BA$3:$BA$170,0),1)</f>
        <v>Spotify</v>
      </c>
      <c r="HI60" s="161" t="e">
        <f>INDEX(Upload_Download!$I$4:$I$1004,MATCH(HH60&amp;HI$3,Upload_Download!$O$4:$O$1004,0),1)</f>
        <v>#N/A</v>
      </c>
      <c r="HJ60" s="161" t="e">
        <f>INDEX(Upload_Download!$I$4:$I$1004,MATCH(HH60&amp;HJ$3,Upload_Download!$O$4:$O$1004,0),1)</f>
        <v>#N/A</v>
      </c>
      <c r="HK60" s="162" t="e">
        <f t="shared" si="473"/>
        <v>#N/A</v>
      </c>
      <c r="HL60" s="162" t="e">
        <f t="shared" ref="HL60:HL63" si="505">100*(HM60/HN60-1)</f>
        <v>#N/A</v>
      </c>
      <c r="HM60" s="161" t="e">
        <f>INDEX(Upload_Download!$I$4:$I$1004,MATCH(HO60&amp;HM$3,Upload_Download!$O$4:$O$1004,0),1)</f>
        <v>#N/A</v>
      </c>
      <c r="HN60" s="161" t="e">
        <f>INDEX(Upload_Download!$I$4:$I$1004,MATCH(HO60&amp;HN$3,Upload_Download!$O$4:$O$1004,0),1)</f>
        <v>#N/A</v>
      </c>
      <c r="HO60" s="163" t="str">
        <f>INDEX(Draft!$AZ$3:$AZ$170,MATCH(HF60&amp;HD60,Draft!$BA$3:$BA$170,0),1)</f>
        <v>ConocoPhillips</v>
      </c>
      <c r="HP60" s="114"/>
      <c r="HQ60" s="106">
        <f t="shared" si="474"/>
        <v>15</v>
      </c>
      <c r="HR60" s="106">
        <f t="shared" si="437"/>
        <v>5</v>
      </c>
      <c r="HS60" s="106">
        <v>3</v>
      </c>
      <c r="HT60" s="107" t="str">
        <f>INDEX(Matchups!$F$4:$G$279,MATCH(HQ60&amp;"_"&amp;HR60,Matchups!$E$4:$E$279,0),1)</f>
        <v>Player1</v>
      </c>
      <c r="HU60" s="107" t="str">
        <f>INDEX(Matchups!$F$4:$G$279,MATCH(HQ60&amp;"_"&amp;HR60,Matchups!$E$4:$E$279,0),2)</f>
        <v>Player18</v>
      </c>
      <c r="HV60" s="114"/>
      <c r="HW60" s="160" t="str">
        <f>INDEX(Draft!$AZ$3:$AZ$170,MATCH(HT60&amp;HS60,Draft!$BA$3:$BA$170,0),1)</f>
        <v>Netflix</v>
      </c>
      <c r="HX60" s="161" t="e">
        <f>INDEX(Upload_Download!$I$4:$I$1004,MATCH(HW60&amp;HX$3,Upload_Download!$O$4:$O$1004,0),1)</f>
        <v>#N/A</v>
      </c>
      <c r="HY60" s="161" t="e">
        <f>INDEX(Upload_Download!$I$4:$I$1004,MATCH(HW60&amp;HY$3,Upload_Download!$O$4:$O$1004,0),1)</f>
        <v>#N/A</v>
      </c>
      <c r="HZ60" s="162" t="e">
        <f t="shared" si="475"/>
        <v>#N/A</v>
      </c>
      <c r="IA60" s="162" t="e">
        <f t="shared" ref="IA60:IA63" si="506">100*(IB60/IC60-1)</f>
        <v>#N/A</v>
      </c>
      <c r="IB60" s="161" t="e">
        <f>INDEX(Upload_Download!$I$4:$I$1004,MATCH(ID60&amp;IB$3,Upload_Download!$O$4:$O$1004,0),1)</f>
        <v>#N/A</v>
      </c>
      <c r="IC60" s="161" t="e">
        <f>INDEX(Upload_Download!$I$4:$I$1004,MATCH(ID60&amp;IC$3,Upload_Download!$O$4:$O$1004,0),1)</f>
        <v>#N/A</v>
      </c>
      <c r="ID60" s="163" t="str">
        <f>INDEX(Draft!$AZ$3:$AZ$170,MATCH(HU60&amp;HS60,Draft!$BA$3:$BA$170,0),1)</f>
        <v>Morgan Stanley</v>
      </c>
      <c r="IF60" s="106">
        <f t="shared" si="476"/>
        <v>16</v>
      </c>
      <c r="IG60" s="106">
        <f t="shared" si="438"/>
        <v>5</v>
      </c>
      <c r="IH60" s="106">
        <v>3</v>
      </c>
      <c r="II60" s="107" t="str">
        <f>INDEX(Matchups!$F$4:$G$279,MATCH(IF60&amp;"_"&amp;IG60,Matchups!$E$4:$E$279,0),1)</f>
        <v>Player18</v>
      </c>
      <c r="IJ60" s="107" t="str">
        <f>INDEX(Matchups!$F$4:$G$279,MATCH(IF60&amp;"_"&amp;IG60,Matchups!$E$4:$E$279,0),2)</f>
        <v>Player22</v>
      </c>
      <c r="IL60" s="160" t="str">
        <f>INDEX(Draft!$AZ$3:$AZ$170,MATCH(II60&amp;IH60,Draft!$BA$3:$BA$170,0),1)</f>
        <v>Morgan Stanley</v>
      </c>
      <c r="IM60" s="161" t="e">
        <f>INDEX(Upload_Download!$I$4:$I$1004,MATCH(IL60&amp;IM$3,Upload_Download!$O$4:$O$1004,0),1)</f>
        <v>#N/A</v>
      </c>
      <c r="IN60" s="161" t="e">
        <f>INDEX(Upload_Download!$I$4:$I$1004,MATCH(IL60&amp;IN$3,Upload_Download!$O$4:$O$1004,0),1)</f>
        <v>#N/A</v>
      </c>
      <c r="IO60" s="162" t="e">
        <f t="shared" si="477"/>
        <v>#N/A</v>
      </c>
      <c r="IP60" s="162" t="e">
        <f t="shared" ref="IP60:IP63" si="507">100*(IQ60/IR60-1)</f>
        <v>#N/A</v>
      </c>
      <c r="IQ60" s="161" t="e">
        <f>INDEX(Upload_Download!$I$4:$I$1004,MATCH(IS60&amp;IQ$3,Upload_Download!$O$4:$O$1004,0),1)</f>
        <v>#N/A</v>
      </c>
      <c r="IR60" s="161" t="e">
        <f>INDEX(Upload_Download!$I$4:$I$1004,MATCH(IS60&amp;IR$3,Upload_Download!$O$4:$O$1004,0),1)</f>
        <v>#N/A</v>
      </c>
      <c r="IS60" s="163" t="str">
        <f>INDEX(Draft!$AZ$3:$AZ$170,MATCH(IJ60&amp;IH60,Draft!$BA$3:$BA$170,0),1)</f>
        <v>The Home Depot</v>
      </c>
      <c r="IT60" s="114"/>
      <c r="IU60" s="106">
        <f t="shared" si="478"/>
        <v>17</v>
      </c>
      <c r="IV60" s="106">
        <f t="shared" si="439"/>
        <v>5</v>
      </c>
      <c r="IW60" s="106">
        <v>3</v>
      </c>
      <c r="IX60" s="107" t="str">
        <f>INDEX(Matchups!$F$4:$G$279,MATCH(IU60&amp;"_"&amp;IV60,Matchups!$E$4:$E$279,0),1)</f>
        <v>Player15</v>
      </c>
      <c r="IY60" s="107" t="str">
        <f>INDEX(Matchups!$F$4:$G$279,MATCH(IU60&amp;"_"&amp;IV60,Matchups!$E$4:$E$279,0),2)</f>
        <v>Player24</v>
      </c>
      <c r="IZ60" s="114"/>
      <c r="JA60" s="160" t="str">
        <f>INDEX(Draft!$AZ$3:$AZ$170,MATCH(IX60&amp;IW60,Draft!$BA$3:$BA$170,0),1)</f>
        <v>Polygon</v>
      </c>
      <c r="JB60" s="161" t="e">
        <f>INDEX(Upload_Download!$I$4:$I$1004,MATCH(JA60&amp;JB$3,Upload_Download!$O$4:$O$1004,0),1)</f>
        <v>#N/A</v>
      </c>
      <c r="JC60" s="161" t="e">
        <f>INDEX(Upload_Download!$I$4:$I$1004,MATCH(JA60&amp;JC$3,Upload_Download!$O$4:$O$1004,0),1)</f>
        <v>#N/A</v>
      </c>
      <c r="JD60" s="162" t="e">
        <f t="shared" si="479"/>
        <v>#N/A</v>
      </c>
      <c r="JE60" s="162" t="e">
        <f t="shared" ref="JE60:JE63" si="508">100*(JF60/JG60-1)</f>
        <v>#N/A</v>
      </c>
      <c r="JF60" s="161" t="e">
        <f>INDEX(Upload_Download!$I$4:$I$1004,MATCH(JH60&amp;JF$3,Upload_Download!$O$4:$O$1004,0),1)</f>
        <v>#N/A</v>
      </c>
      <c r="JG60" s="161" t="e">
        <f>INDEX(Upload_Download!$I$4:$I$1004,MATCH(JH60&amp;JG$3,Upload_Download!$O$4:$O$1004,0),1)</f>
        <v>#N/A</v>
      </c>
      <c r="JH60" s="163" t="str">
        <f>INDEX(Draft!$AZ$3:$AZ$170,MATCH(IY60&amp;IW60,Draft!$BA$3:$BA$170,0),1)</f>
        <v>Cloudflare</v>
      </c>
      <c r="JI60" s="114"/>
      <c r="JJ60" s="106">
        <f t="shared" si="480"/>
        <v>18</v>
      </c>
      <c r="JK60" s="106">
        <f t="shared" si="440"/>
        <v>5</v>
      </c>
      <c r="JL60" s="106">
        <v>3</v>
      </c>
      <c r="JM60" s="107" t="str">
        <f>INDEX(Matchups!$F$4:$G$279,MATCH(JJ60&amp;"_"&amp;JK60,Matchups!$E$4:$E$279,0),1)</f>
        <v>Player23</v>
      </c>
      <c r="JN60" s="107" t="str">
        <f>INDEX(Matchups!$F$4:$G$279,MATCH(JJ60&amp;"_"&amp;JK60,Matchups!$E$4:$E$279,0),2)</f>
        <v>Player15</v>
      </c>
      <c r="JO60" s="114"/>
      <c r="JP60" s="160" t="str">
        <f>INDEX(Draft!$AZ$3:$AZ$170,MATCH(JM60&amp;JL60,Draft!$BA$3:$BA$170,0),1)</f>
        <v>XRP</v>
      </c>
      <c r="JQ60" s="161" t="e">
        <f>INDEX(Upload_Download!$I$4:$I$1004,MATCH(JP60&amp;JQ$3,Upload_Download!$O$4:$O$1004,0),1)</f>
        <v>#N/A</v>
      </c>
      <c r="JR60" s="161" t="e">
        <f>INDEX(Upload_Download!$I$4:$I$1004,MATCH(JP60&amp;JR$3,Upload_Download!$O$4:$O$1004,0),1)</f>
        <v>#N/A</v>
      </c>
      <c r="JS60" s="162" t="e">
        <f t="shared" si="481"/>
        <v>#N/A</v>
      </c>
      <c r="JT60" s="162" t="e">
        <f t="shared" ref="JT60:JT63" si="509">100*(JU60/JV60-1)</f>
        <v>#N/A</v>
      </c>
      <c r="JU60" s="161" t="e">
        <f>INDEX(Upload_Download!$I$4:$I$1004,MATCH(JW60&amp;JU$3,Upload_Download!$O$4:$O$1004,0),1)</f>
        <v>#N/A</v>
      </c>
      <c r="JV60" s="161" t="e">
        <f>INDEX(Upload_Download!$I$4:$I$1004,MATCH(JW60&amp;JV$3,Upload_Download!$O$4:$O$1004,0),1)</f>
        <v>#N/A</v>
      </c>
      <c r="JW60" s="163" t="str">
        <f>INDEX(Draft!$AZ$3:$AZ$170,MATCH(JN60&amp;JL60,Draft!$BA$3:$BA$170,0),1)</f>
        <v>Polygon</v>
      </c>
      <c r="JX60" s="114"/>
      <c r="JY60" s="106">
        <f t="shared" si="482"/>
        <v>19</v>
      </c>
      <c r="JZ60" s="106">
        <f t="shared" si="441"/>
        <v>5</v>
      </c>
      <c r="KA60" s="106">
        <v>3</v>
      </c>
      <c r="KB60" s="107" t="str">
        <f>INDEX(Matchups!$F$4:$G$279,MATCH(JY60&amp;"_"&amp;JZ60,Matchups!$E$4:$E$279,0),1)</f>
        <v>Player13</v>
      </c>
      <c r="KC60" s="107" t="str">
        <f>INDEX(Matchups!$F$4:$G$279,MATCH(JY60&amp;"_"&amp;JZ60,Matchups!$E$4:$E$279,0),2)</f>
        <v>Player2</v>
      </c>
      <c r="KD60" s="114"/>
      <c r="KE60" s="160" t="str">
        <f>INDEX(Draft!$AZ$3:$AZ$170,MATCH(KB60&amp;KA60,Draft!$BA$3:$BA$170,0),1)</f>
        <v>Intuit</v>
      </c>
      <c r="KF60" s="161" t="e">
        <f>INDEX(Upload_Download!$I$4:$I$1004,MATCH(KE60&amp;KF$3,Upload_Download!$O$4:$O$1004,0),1)</f>
        <v>#N/A</v>
      </c>
      <c r="KG60" s="161" t="e">
        <f>INDEX(Upload_Download!$I$4:$I$1004,MATCH(KE60&amp;KG$3,Upload_Download!$O$4:$O$1004,0),1)</f>
        <v>#N/A</v>
      </c>
      <c r="KH60" s="162" t="e">
        <f t="shared" si="483"/>
        <v>#N/A</v>
      </c>
      <c r="KI60" s="162" t="e">
        <f t="shared" ref="KI60:KI63" si="510">100*(KJ60/KK60-1)</f>
        <v>#N/A</v>
      </c>
      <c r="KJ60" s="161" t="e">
        <f>INDEX(Upload_Download!$I$4:$I$1004,MATCH(KL60&amp;KJ$3,Upload_Download!$O$4:$O$1004,0),1)</f>
        <v>#N/A</v>
      </c>
      <c r="KK60" s="161" t="e">
        <f>INDEX(Upload_Download!$I$4:$I$1004,MATCH(KL60&amp;KK$3,Upload_Download!$O$4:$O$1004,0),1)</f>
        <v>#N/A</v>
      </c>
      <c r="KL60" s="163" t="str">
        <f>INDEX(Draft!$AZ$3:$AZ$170,MATCH(KC60&amp;KA60,Draft!$BA$3:$BA$170,0),1)</f>
        <v>IoTeX</v>
      </c>
      <c r="KM60" s="114"/>
      <c r="KN60" s="106">
        <f t="shared" si="484"/>
        <v>20</v>
      </c>
      <c r="KO60" s="106">
        <f t="shared" si="442"/>
        <v>5</v>
      </c>
      <c r="KP60" s="106">
        <v>3</v>
      </c>
      <c r="KQ60" s="107" t="str">
        <f>INDEX(Matchups!$F$4:$G$279,MATCH(KN60&amp;"_"&amp;KO60,Matchups!$E$4:$E$279,0),1)</f>
        <v>Player17</v>
      </c>
      <c r="KR60" s="107" t="str">
        <f>INDEX(Matchups!$F$4:$G$279,MATCH(KN60&amp;"_"&amp;KO60,Matchups!$E$4:$E$279,0),2)</f>
        <v>Player11</v>
      </c>
      <c r="KS60" s="114"/>
      <c r="KT60" s="160" t="str">
        <f>INDEX(Draft!$AZ$3:$AZ$170,MATCH(KQ60&amp;KP60,Draft!$BA$3:$BA$170,0),1)</f>
        <v>Sony</v>
      </c>
      <c r="KU60" s="161" t="e">
        <f>INDEX(Upload_Download!$I$4:$I$1004,MATCH(KT60&amp;KU$3,Upload_Download!$O$4:$O$1004,0),1)</f>
        <v>#N/A</v>
      </c>
      <c r="KV60" s="161" t="e">
        <f>INDEX(Upload_Download!$I$4:$I$1004,MATCH(KT60&amp;KV$3,Upload_Download!$O$4:$O$1004,0),1)</f>
        <v>#N/A</v>
      </c>
      <c r="KW60" s="162" t="e">
        <f t="shared" si="485"/>
        <v>#N/A</v>
      </c>
      <c r="KX60" s="162" t="e">
        <f t="shared" ref="KX60:KX63" si="511">100*(KY60/KZ60-1)</f>
        <v>#N/A</v>
      </c>
      <c r="KY60" s="161" t="e">
        <f>INDEX(Upload_Download!$I$4:$I$1004,MATCH(LA60&amp;KY$3,Upload_Download!$O$4:$O$1004,0),1)</f>
        <v>#N/A</v>
      </c>
      <c r="KZ60" s="161" t="e">
        <f>INDEX(Upload_Download!$I$4:$I$1004,MATCH(LA60&amp;KZ$3,Upload_Download!$O$4:$O$1004,0),1)</f>
        <v>#N/A</v>
      </c>
      <c r="LA60" s="163" t="str">
        <f>INDEX(Draft!$AZ$3:$AZ$170,MATCH(KR60&amp;KP60,Draft!$BA$3:$BA$170,0),1)</f>
        <v>Potcoin</v>
      </c>
      <c r="LB60" s="114"/>
      <c r="LC60" s="106">
        <f t="shared" si="486"/>
        <v>21</v>
      </c>
      <c r="LD60" s="106">
        <f t="shared" si="443"/>
        <v>5</v>
      </c>
      <c r="LE60" s="106">
        <v>3</v>
      </c>
      <c r="LF60" s="107" t="str">
        <f>INDEX(Matchups!$F$4:$G$279,MATCH(LC60&amp;"_"&amp;LD60,Matchups!$E$4:$E$279,0),1)</f>
        <v>Player17</v>
      </c>
      <c r="LG60" s="107" t="str">
        <f>INDEX(Matchups!$F$4:$G$279,MATCH(LC60&amp;"_"&amp;LD60,Matchups!$E$4:$E$279,0),2)</f>
        <v>Player18</v>
      </c>
      <c r="LH60" s="114"/>
      <c r="LI60" s="160" t="str">
        <f>INDEX(Draft!$AZ$3:$AZ$170,MATCH(LF60&amp;LE60,Draft!$BA$3:$BA$170,0),1)</f>
        <v>Sony</v>
      </c>
      <c r="LJ60" s="161" t="e">
        <f>INDEX(Upload_Download!$I$4:$I$1004,MATCH(LI60&amp;LJ$3,Upload_Download!$O$4:$O$1004,0),1)</f>
        <v>#N/A</v>
      </c>
      <c r="LK60" s="161" t="e">
        <f>INDEX(Upload_Download!$I$4:$I$1004,MATCH(LI60&amp;LK$3,Upload_Download!$O$4:$O$1004,0),1)</f>
        <v>#N/A</v>
      </c>
      <c r="LL60" s="162" t="e">
        <f t="shared" si="487"/>
        <v>#N/A</v>
      </c>
      <c r="LM60" s="162" t="e">
        <f t="shared" ref="LM60:LM63" si="512">100*(LN60/LO60-1)</f>
        <v>#N/A</v>
      </c>
      <c r="LN60" s="161" t="e">
        <f>INDEX(Upload_Download!$I$4:$I$1004,MATCH(LP60&amp;LN$3,Upload_Download!$O$4:$O$1004,0),1)</f>
        <v>#N/A</v>
      </c>
      <c r="LO60" s="161" t="e">
        <f>INDEX(Upload_Download!$I$4:$I$1004,MATCH(LP60&amp;LO$3,Upload_Download!$O$4:$O$1004,0),1)</f>
        <v>#N/A</v>
      </c>
      <c r="LP60" s="163" t="str">
        <f>INDEX(Draft!$AZ$3:$AZ$170,MATCH(LG60&amp;LE60,Draft!$BA$3:$BA$170,0),1)</f>
        <v>Morgan Stanley</v>
      </c>
      <c r="LQ60" s="114"/>
      <c r="LR60" s="106">
        <f t="shared" si="488"/>
        <v>22</v>
      </c>
      <c r="LS60" s="106">
        <f t="shared" si="444"/>
        <v>5</v>
      </c>
      <c r="LT60" s="106">
        <v>3</v>
      </c>
      <c r="LU60" s="107" t="str">
        <f>INDEX(Matchups!$F$4:$G$279,MATCH(LR60&amp;"_"&amp;LS60,Matchups!$E$4:$E$279,0),1)</f>
        <v>Player20</v>
      </c>
      <c r="LV60" s="107" t="str">
        <f>INDEX(Matchups!$F$4:$G$279,MATCH(LR60&amp;"_"&amp;LS60,Matchups!$E$4:$E$279,0),2)</f>
        <v>Player16</v>
      </c>
      <c r="LW60" s="114"/>
      <c r="LX60" s="160" t="str">
        <f>INDEX(Draft!$AZ$3:$AZ$170,MATCH(LU60&amp;LT60,Draft!$BA$3:$BA$170,0),1)</f>
        <v>Exxon Mobil</v>
      </c>
      <c r="LY60" s="161" t="e">
        <f>INDEX(Upload_Download!$I$4:$I$1004,MATCH(LX60&amp;LY$3,Upload_Download!$O$4:$O$1004,0),1)</f>
        <v>#N/A</v>
      </c>
      <c r="LZ60" s="161" t="e">
        <f>INDEX(Upload_Download!$I$4:$I$1004,MATCH(LX60&amp;LZ$3,Upload_Download!$O$4:$O$1004,0),1)</f>
        <v>#N/A</v>
      </c>
      <c r="MA60" s="162" t="e">
        <f t="shared" si="489"/>
        <v>#N/A</v>
      </c>
      <c r="MB60" s="162" t="e">
        <f t="shared" ref="MB60:MB63" si="513">100*(MC60/MD60-1)</f>
        <v>#N/A</v>
      </c>
      <c r="MC60" s="161" t="e">
        <f>INDEX(Upload_Download!$I$4:$I$1004,MATCH(ME60&amp;MC$3,Upload_Download!$O$4:$O$1004,0),1)</f>
        <v>#N/A</v>
      </c>
      <c r="MD60" s="161" t="e">
        <f>INDEX(Upload_Download!$I$4:$I$1004,MATCH(ME60&amp;MD$3,Upload_Download!$O$4:$O$1004,0),1)</f>
        <v>#N/A</v>
      </c>
      <c r="ME60" s="163" t="str">
        <f>INDEX(Draft!$AZ$3:$AZ$170,MATCH(LV60&amp;LT60,Draft!$BA$3:$BA$170,0),1)</f>
        <v>Lowe's</v>
      </c>
      <c r="MF60" s="114"/>
      <c r="MG60" s="106">
        <f t="shared" si="490"/>
        <v>23</v>
      </c>
      <c r="MH60" s="106">
        <f t="shared" si="445"/>
        <v>5</v>
      </c>
      <c r="MI60" s="106">
        <v>3</v>
      </c>
      <c r="MJ60" s="107" t="str">
        <f>INDEX(Matchups!$F$4:$G$279,MATCH(MG60&amp;"_"&amp;MH60,Matchups!$E$4:$E$279,0),1)</f>
        <v>Player14</v>
      </c>
      <c r="MK60" s="107" t="str">
        <f>INDEX(Matchups!$F$4:$G$279,MATCH(MG60&amp;"_"&amp;MH60,Matchups!$E$4:$E$279,0),2)</f>
        <v>Player13</v>
      </c>
      <c r="ML60" s="114"/>
      <c r="MM60" s="160" t="str">
        <f>INDEX(Draft!$AZ$3:$AZ$170,MATCH(MJ60&amp;MI60,Draft!$BA$3:$BA$170,0),1)</f>
        <v>Novo Nordisk A/S</v>
      </c>
      <c r="MN60" s="161" t="e">
        <f>INDEX(Upload_Download!$I$4:$I$1004,MATCH(MM60&amp;MN$3,Upload_Download!$O$4:$O$1004,0),1)</f>
        <v>#N/A</v>
      </c>
      <c r="MO60" s="161" t="e">
        <f>INDEX(Upload_Download!$I$4:$I$1004,MATCH(MM60&amp;MO$3,Upload_Download!$O$4:$O$1004,0),1)</f>
        <v>#N/A</v>
      </c>
      <c r="MP60" s="162" t="e">
        <f t="shared" si="491"/>
        <v>#N/A</v>
      </c>
      <c r="MQ60" s="162" t="e">
        <f t="shared" ref="MQ60:MQ63" si="514">100*(MR60/MS60-1)</f>
        <v>#N/A</v>
      </c>
      <c r="MR60" s="161" t="e">
        <f>INDEX(Upload_Download!$I$4:$I$1004,MATCH(MT60&amp;MR$3,Upload_Download!$O$4:$O$1004,0),1)</f>
        <v>#N/A</v>
      </c>
      <c r="MS60" s="161" t="e">
        <f>INDEX(Upload_Download!$I$4:$I$1004,MATCH(MT60&amp;MS$3,Upload_Download!$O$4:$O$1004,0),1)</f>
        <v>#N/A</v>
      </c>
      <c r="MT60" s="163" t="str">
        <f>INDEX(Draft!$AZ$3:$AZ$170,MATCH(MK60&amp;MI60,Draft!$BA$3:$BA$170,0),1)</f>
        <v>Intuit</v>
      </c>
    </row>
    <row r="61" spans="2:358" s="105" customFormat="1" ht="17">
      <c r="B61" s="184">
        <f t="shared" si="74"/>
        <v>44592</v>
      </c>
      <c r="C61" s="183">
        <f t="shared" si="75"/>
        <v>5</v>
      </c>
      <c r="D61" s="183">
        <f t="shared" si="76"/>
        <v>10</v>
      </c>
      <c r="E61" s="183" t="str">
        <f t="shared" si="0"/>
        <v>5_10</v>
      </c>
      <c r="F61" s="174" t="str">
        <f t="shared" si="1"/>
        <v>Player9</v>
      </c>
      <c r="G61" s="174" t="str">
        <f t="shared" si="2"/>
        <v>Player17</v>
      </c>
      <c r="H61" s="173"/>
      <c r="I61" s="174" t="str">
        <f>J61&amp;"_"&amp;COUNTIF(J$4:J61,J61)</f>
        <v>5_6</v>
      </c>
      <c r="J61" s="185">
        <v>5</v>
      </c>
      <c r="K61" s="185" t="s">
        <v>2659</v>
      </c>
      <c r="L61" s="186" t="s">
        <v>1027</v>
      </c>
      <c r="M61" s="185" t="s">
        <v>2669</v>
      </c>
      <c r="N61" s="114"/>
      <c r="O61" s="106">
        <f t="shared" si="446"/>
        <v>1</v>
      </c>
      <c r="P61" s="106">
        <f t="shared" si="423"/>
        <v>5</v>
      </c>
      <c r="Q61" s="106">
        <v>4</v>
      </c>
      <c r="R61" s="107" t="str">
        <f>INDEX(Matchups!$F$4:$G$279,MATCH(O61&amp;"_"&amp;P61,Matchups!$E$4:$E$279,0),1)</f>
        <v>Player10</v>
      </c>
      <c r="S61" s="107" t="str">
        <f>INDEX(Matchups!$F$4:$G$279,MATCH(O61&amp;"_"&amp;P61,Matchups!$E$4:$E$279,0),2)</f>
        <v>Player21</v>
      </c>
      <c r="U61" s="160" t="str">
        <f>INDEX(Draft!$AZ$3:$AZ$170,MATCH(R61&amp;Q61,Draft!$BA$3:$BA$170,0),1)</f>
        <v>Costco</v>
      </c>
      <c r="V61" s="161">
        <f>INDEX(Upload_Download!$I$4:$I$1004,MATCH(U61&amp;V$3,Upload_Download!$O$4:$O$1004,0),1)</f>
        <v>519.77001953125</v>
      </c>
      <c r="W61" s="161">
        <f>INDEX(Upload_Download!$I$4:$I$1004,MATCH(U61&amp;W$3,Upload_Download!$O$4:$O$1004,0),1)</f>
        <v>509.67001342773438</v>
      </c>
      <c r="X61" s="162">
        <f t="shared" si="447"/>
        <v>-1.9431682713489717</v>
      </c>
      <c r="Y61" s="162">
        <f t="shared" si="492"/>
        <v>-5.3924519382708036</v>
      </c>
      <c r="Z61" s="161">
        <f>INDEX(Upload_Download!$I$4:$I$1004,MATCH(AB61&amp;Z$3,Upload_Download!$O$4:$O$1004,0),1)</f>
        <v>0.2116210013628006</v>
      </c>
      <c r="AA61" s="161">
        <f>INDEX(Upload_Download!$I$4:$I$1004,MATCH(AB61&amp;AA$3,Upload_Download!$O$4:$O$1004,0),1)</f>
        <v>0.22368299961090091</v>
      </c>
      <c r="AB61" s="163" t="str">
        <f>INDEX(Draft!$AZ$3:$AZ$170,MATCH(S61&amp;Q61,Draft!$BA$3:$BA$170,0),1)</f>
        <v>Stellar Lumens</v>
      </c>
      <c r="AD61" s="106">
        <f t="shared" si="448"/>
        <v>2</v>
      </c>
      <c r="AE61" s="106">
        <f t="shared" si="424"/>
        <v>5</v>
      </c>
      <c r="AF61" s="106">
        <v>4</v>
      </c>
      <c r="AG61" s="107" t="str">
        <f>INDEX(Matchups!$F$4:$G$279,MATCH(AD61&amp;"_"&amp;AE61,Matchups!$E$4:$E$279,0),1)</f>
        <v>Player21</v>
      </c>
      <c r="AH61" s="107" t="str">
        <f>INDEX(Matchups!$F$4:$G$279,MATCH(AD61&amp;"_"&amp;AE61,Matchups!$E$4:$E$279,0),2)</f>
        <v>Player1</v>
      </c>
      <c r="AJ61" s="160" t="str">
        <f>INDEX(Draft!$AZ$3:$AZ$170,MATCH(AG61&amp;AF61,Draft!$BA$3:$BA$170,0),1)</f>
        <v>Stellar Lumens</v>
      </c>
      <c r="AK61" s="161">
        <f>INDEX(Upload_Download!$I$4:$I$1004,MATCH(AJ61&amp;AK$3,Upload_Download!$O$4:$O$1004,0),1)</f>
        <v>0.2116210013628006</v>
      </c>
      <c r="AL61" s="161">
        <f>INDEX(Upload_Download!$I$4:$I$1004,MATCH(AJ61&amp;AL$3,Upload_Download!$O$4:$O$1004,0),1)</f>
        <v>0.1949319988489151</v>
      </c>
      <c r="AM61" s="162">
        <f t="shared" si="449"/>
        <v>-7.8862695131444287</v>
      </c>
      <c r="AN61" s="162">
        <f t="shared" si="493"/>
        <v>-3.6929513813675485</v>
      </c>
      <c r="AO61" s="161">
        <f>INDEX(Upload_Download!$I$4:$I$1004,MATCH(AQ61&amp;AO$3,Upload_Download!$O$4:$O$1004,0),1)</f>
        <v>23.20999908447266</v>
      </c>
      <c r="AP61" s="161">
        <f>INDEX(Upload_Download!$I$4:$I$1004,MATCH(AQ61&amp;AP$3,Upload_Download!$O$4:$O$1004,0),1)</f>
        <v>24.10000038146973</v>
      </c>
      <c r="AQ61" s="163" t="str">
        <f>INDEX(Draft!$AZ$3:$AZ$170,MATCH(AH61&amp;AF61,Draft!$BA$3:$BA$170,0),1)</f>
        <v>NIO</v>
      </c>
      <c r="AS61" s="106">
        <f t="shared" si="450"/>
        <v>3</v>
      </c>
      <c r="AT61" s="106">
        <f t="shared" si="425"/>
        <v>5</v>
      </c>
      <c r="AU61" s="106">
        <v>4</v>
      </c>
      <c r="AV61" s="107" t="str">
        <f>INDEX(Matchups!$F$4:$G$279,MATCH(AS61&amp;"_"&amp;AT61,Matchups!$E$4:$E$279,0),1)</f>
        <v>Player19</v>
      </c>
      <c r="AW61" s="107" t="str">
        <f>INDEX(Matchups!$F$4:$G$279,MATCH(AS61&amp;"_"&amp;AT61,Matchups!$E$4:$E$279,0),2)</f>
        <v>Player20</v>
      </c>
      <c r="AY61" s="160" t="str">
        <f>INDEX(Draft!$AZ$3:$AZ$170,MATCH(AV61&amp;AU61,Draft!$BA$3:$BA$170,0),1)</f>
        <v>Zscaler</v>
      </c>
      <c r="AZ61" s="161">
        <f>INDEX(Upload_Download!$I$4:$I$1004,MATCH(AY61&amp;AZ$3,Upload_Download!$O$4:$O$1004,0),1)</f>
        <v>255.2200012207031</v>
      </c>
      <c r="BA61" s="161">
        <f>INDEX(Upload_Download!$I$4:$I$1004,MATCH(AY61&amp;BA$3,Upload_Download!$O$4:$O$1004,0),1)</f>
        <v>221.8500061035156</v>
      </c>
      <c r="BB61" s="162">
        <f t="shared" si="451"/>
        <v>-13.074992147002851</v>
      </c>
      <c r="BC61" s="162">
        <f t="shared" si="494"/>
        <v>-0.88683932391925291</v>
      </c>
      <c r="BD61" s="161">
        <f>INDEX(Upload_Download!$I$4:$I$1004,MATCH(BF61&amp;BD$3,Upload_Download!$O$4:$O$1004,0),1)</f>
        <v>139.69999694824219</v>
      </c>
      <c r="BE61" s="161">
        <f>INDEX(Upload_Download!$I$4:$I$1004,MATCH(BF61&amp;BE$3,Upload_Download!$O$4:$O$1004,0),1)</f>
        <v>140.94999694824219</v>
      </c>
      <c r="BF61" s="163" t="str">
        <f>INDEX(Draft!$AZ$3:$AZ$170,MATCH(AW61&amp;AU61,Draft!$BA$3:$BA$170,0),1)</f>
        <v>Simon Property Group</v>
      </c>
      <c r="BH61" s="106">
        <f t="shared" si="452"/>
        <v>4</v>
      </c>
      <c r="BI61" s="106">
        <f t="shared" si="426"/>
        <v>5</v>
      </c>
      <c r="BJ61" s="106">
        <v>4</v>
      </c>
      <c r="BK61" s="107" t="str">
        <f>INDEX(Matchups!$F$4:$G$279,MATCH(BH61&amp;"_"&amp;BI61,Matchups!$E$4:$E$279,0),1)</f>
        <v>Player5</v>
      </c>
      <c r="BL61" s="107" t="str">
        <f>INDEX(Matchups!$F$4:$G$279,MATCH(BH61&amp;"_"&amp;BI61,Matchups!$E$4:$E$279,0),2)</f>
        <v>Player19</v>
      </c>
      <c r="BN61" s="160" t="str">
        <f>INDEX(Draft!$AZ$3:$AZ$170,MATCH(BK61&amp;BJ61,Draft!$BA$3:$BA$170,0),1)</f>
        <v>Adobe</v>
      </c>
      <c r="BO61" s="161">
        <f>INDEX(Upload_Download!$I$4:$I$1004,MATCH(BN61&amp;BO$3,Upload_Download!$O$4:$O$1004,0),1)</f>
        <v>465.54000854492188</v>
      </c>
      <c r="BP61" s="161" t="e">
        <f>INDEX(Upload_Download!$I$4:$I$1004,MATCH(BN61&amp;BP$3,Upload_Download!$O$4:$O$1004,0),1)</f>
        <v>#N/A</v>
      </c>
      <c r="BQ61" s="162" t="e">
        <f t="shared" si="453"/>
        <v>#N/A</v>
      </c>
      <c r="BR61" s="162" t="e">
        <f t="shared" si="495"/>
        <v>#N/A</v>
      </c>
      <c r="BS61" s="161" t="e">
        <f>INDEX(Upload_Download!$I$4:$I$1004,MATCH(BU61&amp;BS$3,Upload_Download!$O$4:$O$1004,0),1)</f>
        <v>#N/A</v>
      </c>
      <c r="BT61" s="161">
        <f>INDEX(Upload_Download!$I$4:$I$1004,MATCH(BU61&amp;BT$3,Upload_Download!$O$4:$O$1004,0),1)</f>
        <v>221.8500061035156</v>
      </c>
      <c r="BU61" s="163" t="str">
        <f>INDEX(Draft!$AZ$3:$AZ$170,MATCH(BL61&amp;BJ61,Draft!$BA$3:$BA$170,0),1)</f>
        <v>Zscaler</v>
      </c>
      <c r="BV61" s="114"/>
      <c r="BW61" s="106">
        <f t="shared" si="454"/>
        <v>5</v>
      </c>
      <c r="BX61" s="106">
        <f t="shared" si="427"/>
        <v>5</v>
      </c>
      <c r="BY61" s="106">
        <v>4</v>
      </c>
      <c r="BZ61" s="107" t="str">
        <f>INDEX(Matchups!$F$4:$G$279,MATCH(BW61&amp;"_"&amp;BX61,Matchups!$E$4:$E$279,0),1)</f>
        <v>Player24</v>
      </c>
      <c r="CA61" s="107" t="str">
        <f>INDEX(Matchups!$F$4:$G$279,MATCH(BW61&amp;"_"&amp;BX61,Matchups!$E$4:$E$279,0),2)</f>
        <v>Player5</v>
      </c>
      <c r="CB61" s="114"/>
      <c r="CC61" s="160" t="str">
        <f>INDEX(Draft!$AZ$3:$AZ$170,MATCH(BZ61&amp;BY61,Draft!$BA$3:$BA$170,0),1)</f>
        <v>DocuSign</v>
      </c>
      <c r="CD61" s="161" t="e">
        <f>INDEX(Upload_Download!$I$4:$I$1004,MATCH(CC61&amp;CD$3,Upload_Download!$O$4:$O$1004,0),1)</f>
        <v>#N/A</v>
      </c>
      <c r="CE61" s="161" t="e">
        <f>INDEX(Upload_Download!$I$4:$I$1004,MATCH(CC61&amp;CE$3,Upload_Download!$O$4:$O$1004,0),1)</f>
        <v>#N/A</v>
      </c>
      <c r="CF61" s="162" t="e">
        <f t="shared" si="455"/>
        <v>#N/A</v>
      </c>
      <c r="CG61" s="162" t="e">
        <f t="shared" si="496"/>
        <v>#N/A</v>
      </c>
      <c r="CH61" s="161" t="e">
        <f>INDEX(Upload_Download!$I$4:$I$1004,MATCH(CJ61&amp;CH$3,Upload_Download!$O$4:$O$1004,0),1)</f>
        <v>#N/A</v>
      </c>
      <c r="CI61" s="161" t="e">
        <f>INDEX(Upload_Download!$I$4:$I$1004,MATCH(CJ61&amp;CI$3,Upload_Download!$O$4:$O$1004,0),1)</f>
        <v>#N/A</v>
      </c>
      <c r="CJ61" s="163" t="str">
        <f>INDEX(Draft!$AZ$3:$AZ$170,MATCH(CA61&amp;BY61,Draft!$BA$3:$BA$170,0),1)</f>
        <v>Adobe</v>
      </c>
      <c r="CK61" s="114"/>
      <c r="CL61" s="106">
        <f t="shared" si="456"/>
        <v>6</v>
      </c>
      <c r="CM61" s="106">
        <f t="shared" si="428"/>
        <v>5</v>
      </c>
      <c r="CN61" s="106">
        <v>4</v>
      </c>
      <c r="CO61" s="107" t="str">
        <f>INDEX(Matchups!$F$4:$G$279,MATCH(CL61&amp;"_"&amp;CM61,Matchups!$E$4:$E$279,0),1)</f>
        <v>Player7</v>
      </c>
      <c r="CP61" s="107" t="str">
        <f>INDEX(Matchups!$F$4:$G$279,MATCH(CL61&amp;"_"&amp;CM61,Matchups!$E$4:$E$279,0),2)</f>
        <v>Player3</v>
      </c>
      <c r="CQ61" s="114"/>
      <c r="CR61" s="160" t="str">
        <f>INDEX(Draft!$AZ$3:$AZ$170,MATCH(CO61&amp;CN61,Draft!$BA$3:$BA$170,0),1)</f>
        <v>Accenture</v>
      </c>
      <c r="CS61" s="161" t="e">
        <f>INDEX(Upload_Download!$I$4:$I$1004,MATCH(CR61&amp;CS$3,Upload_Download!$O$4:$O$1004,0),1)</f>
        <v>#N/A</v>
      </c>
      <c r="CT61" s="161" t="e">
        <f>INDEX(Upload_Download!$I$4:$I$1004,MATCH(CR61&amp;CT$3,Upload_Download!$O$4:$O$1004,0),1)</f>
        <v>#N/A</v>
      </c>
      <c r="CU61" s="162" t="e">
        <f t="shared" si="457"/>
        <v>#N/A</v>
      </c>
      <c r="CV61" s="162" t="e">
        <f t="shared" si="497"/>
        <v>#N/A</v>
      </c>
      <c r="CW61" s="161" t="e">
        <f>INDEX(Upload_Download!$I$4:$I$1004,MATCH(CY61&amp;CW$3,Upload_Download!$O$4:$O$1004,0),1)</f>
        <v>#N/A</v>
      </c>
      <c r="CX61" s="161" t="e">
        <f>INDEX(Upload_Download!$I$4:$I$1004,MATCH(CY61&amp;CX$3,Upload_Download!$O$4:$O$1004,0),1)</f>
        <v>#N/A</v>
      </c>
      <c r="CY61" s="163" t="str">
        <f>INDEX(Draft!$AZ$3:$AZ$170,MATCH(CP61&amp;CN61,Draft!$BA$3:$BA$170,0),1)</f>
        <v>Shiba Inu</v>
      </c>
      <c r="DA61" s="106">
        <f t="shared" si="458"/>
        <v>7</v>
      </c>
      <c r="DB61" s="106">
        <f t="shared" si="429"/>
        <v>5</v>
      </c>
      <c r="DC61" s="106">
        <v>4</v>
      </c>
      <c r="DD61" s="107" t="str">
        <f>INDEX(Matchups!$F$4:$G$279,MATCH(DA61&amp;"_"&amp;DB61,Matchups!$E$4:$E$279,0),1)</f>
        <v>Player8</v>
      </c>
      <c r="DE61" s="107" t="str">
        <f>INDEX(Matchups!$F$4:$G$279,MATCH(DA61&amp;"_"&amp;DB61,Matchups!$E$4:$E$279,0),2)</f>
        <v>Player10</v>
      </c>
      <c r="DG61" s="160" t="str">
        <f>INDEX(Draft!$AZ$3:$AZ$170,MATCH(DD61&amp;DC61,Draft!$BA$3:$BA$170,0),1)</f>
        <v>The Sandbox</v>
      </c>
      <c r="DH61" s="161" t="e">
        <f>INDEX(Upload_Download!$I$4:$I$1004,MATCH(DG61&amp;DH$3,Upload_Download!$O$4:$O$1004,0),1)</f>
        <v>#N/A</v>
      </c>
      <c r="DI61" s="161" t="e">
        <f>INDEX(Upload_Download!$I$4:$I$1004,MATCH(DG61&amp;DI$3,Upload_Download!$O$4:$O$1004,0),1)</f>
        <v>#N/A</v>
      </c>
      <c r="DJ61" s="162" t="e">
        <f t="shared" si="459"/>
        <v>#N/A</v>
      </c>
      <c r="DK61" s="162" t="e">
        <f t="shared" si="498"/>
        <v>#N/A</v>
      </c>
      <c r="DL61" s="161" t="e">
        <f>INDEX(Upload_Download!$I$4:$I$1004,MATCH(DN61&amp;DL$3,Upload_Download!$O$4:$O$1004,0),1)</f>
        <v>#N/A</v>
      </c>
      <c r="DM61" s="161" t="e">
        <f>INDEX(Upload_Download!$I$4:$I$1004,MATCH(DN61&amp;DM$3,Upload_Download!$O$4:$O$1004,0),1)</f>
        <v>#N/A</v>
      </c>
      <c r="DN61" s="163" t="str">
        <f>INDEX(Draft!$AZ$3:$AZ$170,MATCH(DE61&amp;DC61,Draft!$BA$3:$BA$170,0),1)</f>
        <v>Costco</v>
      </c>
      <c r="DO61" s="114"/>
      <c r="DP61" s="106">
        <f t="shared" si="460"/>
        <v>8</v>
      </c>
      <c r="DQ61" s="106">
        <f t="shared" si="430"/>
        <v>5</v>
      </c>
      <c r="DR61" s="106">
        <v>4</v>
      </c>
      <c r="DS61" s="107" t="str">
        <f>INDEX(Matchups!$F$4:$G$279,MATCH(DP61&amp;"_"&amp;DQ61,Matchups!$E$4:$E$279,0),1)</f>
        <v>Player6</v>
      </c>
      <c r="DT61" s="107" t="str">
        <f>INDEX(Matchups!$F$4:$G$279,MATCH(DP61&amp;"_"&amp;DQ61,Matchups!$E$4:$E$279,0),2)</f>
        <v>Player23</v>
      </c>
      <c r="DU61" s="114"/>
      <c r="DV61" s="160" t="str">
        <f>INDEX(Draft!$AZ$3:$AZ$170,MATCH(DS61&amp;DR61,Draft!$BA$3:$BA$170,0),1)</f>
        <v>Freeport-McMoRan</v>
      </c>
      <c r="DW61" s="161" t="e">
        <f>INDEX(Upload_Download!$I$4:$I$1004,MATCH(DV61&amp;DW$3,Upload_Download!$O$4:$O$1004,0),1)</f>
        <v>#N/A</v>
      </c>
      <c r="DX61" s="161" t="e">
        <f>INDEX(Upload_Download!$I$4:$I$1004,MATCH(DV61&amp;DX$3,Upload_Download!$O$4:$O$1004,0),1)</f>
        <v>#N/A</v>
      </c>
      <c r="DY61" s="162" t="e">
        <f t="shared" si="461"/>
        <v>#N/A</v>
      </c>
      <c r="DZ61" s="162" t="e">
        <f t="shared" si="499"/>
        <v>#N/A</v>
      </c>
      <c r="EA61" s="161" t="e">
        <f>INDEX(Upload_Download!$I$4:$I$1004,MATCH(EC61&amp;EA$3,Upload_Download!$O$4:$O$1004,0),1)</f>
        <v>#N/A</v>
      </c>
      <c r="EB61" s="161" t="e">
        <f>INDEX(Upload_Download!$I$4:$I$1004,MATCH(EC61&amp;EB$3,Upload_Download!$O$4:$O$1004,0),1)</f>
        <v>#N/A</v>
      </c>
      <c r="EC61" s="163" t="str">
        <f>INDEX(Draft!$AZ$3:$AZ$170,MATCH(DT61&amp;DR61,Draft!$BA$3:$BA$170,0),1)</f>
        <v>Shopify</v>
      </c>
      <c r="ED61" s="114"/>
      <c r="EE61" s="106">
        <f t="shared" si="462"/>
        <v>9</v>
      </c>
      <c r="EF61" s="106">
        <f t="shared" si="431"/>
        <v>5</v>
      </c>
      <c r="EG61" s="106">
        <v>4</v>
      </c>
      <c r="EH61" s="107" t="str">
        <f>INDEX(Matchups!$F$4:$G$279,MATCH(EE61&amp;"_"&amp;EF61,Matchups!$E$4:$E$279,0),1)</f>
        <v>Player2</v>
      </c>
      <c r="EI61" s="107" t="str">
        <f>INDEX(Matchups!$F$4:$G$279,MATCH(EE61&amp;"_"&amp;EF61,Matchups!$E$4:$E$279,0),2)</f>
        <v>Player9</v>
      </c>
      <c r="EJ61" s="114"/>
      <c r="EK61" s="160" t="str">
        <f>INDEX(Draft!$AZ$3:$AZ$170,MATCH(EH61&amp;EG61,Draft!$BA$3:$BA$170,0),1)</f>
        <v>Gala Games</v>
      </c>
      <c r="EL61" s="161" t="e">
        <f>INDEX(Upload_Download!$I$4:$I$1004,MATCH(EK61&amp;EL$3,Upload_Download!$O$4:$O$1004,0),1)</f>
        <v>#N/A</v>
      </c>
      <c r="EM61" s="161" t="e">
        <f>INDEX(Upload_Download!$I$4:$I$1004,MATCH(EK61&amp;EM$3,Upload_Download!$O$4:$O$1004,0),1)</f>
        <v>#N/A</v>
      </c>
      <c r="EN61" s="162" t="e">
        <f t="shared" si="463"/>
        <v>#N/A</v>
      </c>
      <c r="EO61" s="162" t="e">
        <f t="shared" si="500"/>
        <v>#N/A</v>
      </c>
      <c r="EP61" s="161" t="e">
        <f>INDEX(Upload_Download!$I$4:$I$1004,MATCH(ER61&amp;EP$3,Upload_Download!$O$4:$O$1004,0),1)</f>
        <v>#N/A</v>
      </c>
      <c r="EQ61" s="161" t="e">
        <f>INDEX(Upload_Download!$I$4:$I$1004,MATCH(ER61&amp;EQ$3,Upload_Download!$O$4:$O$1004,0),1)</f>
        <v>#N/A</v>
      </c>
      <c r="ER61" s="163" t="str">
        <f>INDEX(Draft!$AZ$3:$AZ$170,MATCH(EI61&amp;EG61,Draft!$BA$3:$BA$170,0),1)</f>
        <v>Avalanche</v>
      </c>
      <c r="ET61" s="106">
        <f t="shared" si="464"/>
        <v>10</v>
      </c>
      <c r="EU61" s="106">
        <f t="shared" si="432"/>
        <v>5</v>
      </c>
      <c r="EV61" s="106">
        <v>4</v>
      </c>
      <c r="EW61" s="107" t="str">
        <f>INDEX(Matchups!$F$4:$G$279,MATCH(ET61&amp;"_"&amp;EU61,Matchups!$E$4:$E$279,0),1)</f>
        <v>Player9</v>
      </c>
      <c r="EX61" s="107" t="str">
        <f>INDEX(Matchups!$F$4:$G$279,MATCH(ET61&amp;"_"&amp;EU61,Matchups!$E$4:$E$279,0),2)</f>
        <v>Player8</v>
      </c>
      <c r="EZ61" s="160" t="str">
        <f>INDEX(Draft!$AZ$3:$AZ$170,MATCH(EW61&amp;EV61,Draft!$BA$3:$BA$170,0),1)</f>
        <v>Avalanche</v>
      </c>
      <c r="FA61" s="161" t="e">
        <f>INDEX(Upload_Download!$I$4:$I$1004,MATCH(EZ61&amp;FA$3,Upload_Download!$O$4:$O$1004,0),1)</f>
        <v>#N/A</v>
      </c>
      <c r="FB61" s="161" t="e">
        <f>INDEX(Upload_Download!$I$4:$I$1004,MATCH(EZ61&amp;FB$3,Upload_Download!$O$4:$O$1004,0),1)</f>
        <v>#N/A</v>
      </c>
      <c r="FC61" s="162" t="e">
        <f t="shared" si="465"/>
        <v>#N/A</v>
      </c>
      <c r="FD61" s="162" t="e">
        <f t="shared" si="501"/>
        <v>#N/A</v>
      </c>
      <c r="FE61" s="161" t="e">
        <f>INDEX(Upload_Download!$I$4:$I$1004,MATCH(FG61&amp;FE$3,Upload_Download!$O$4:$O$1004,0),1)</f>
        <v>#N/A</v>
      </c>
      <c r="FF61" s="161" t="e">
        <f>INDEX(Upload_Download!$I$4:$I$1004,MATCH(FG61&amp;FF$3,Upload_Download!$O$4:$O$1004,0),1)</f>
        <v>#N/A</v>
      </c>
      <c r="FG61" s="163" t="str">
        <f>INDEX(Draft!$AZ$3:$AZ$170,MATCH(EX61&amp;EV61,Draft!$BA$3:$BA$170,0),1)</f>
        <v>The Sandbox</v>
      </c>
      <c r="FH61" s="114"/>
      <c r="FI61" s="106">
        <f t="shared" si="466"/>
        <v>11</v>
      </c>
      <c r="FJ61" s="106">
        <f t="shared" si="433"/>
        <v>5</v>
      </c>
      <c r="FK61" s="106">
        <v>4</v>
      </c>
      <c r="FL61" s="107" t="str">
        <f>INDEX(Matchups!$F$4:$G$279,MATCH(FI61&amp;"_"&amp;FJ61,Matchups!$E$4:$E$279,0),1)</f>
        <v>Player12</v>
      </c>
      <c r="FM61" s="107" t="str">
        <f>INDEX(Matchups!$F$4:$G$279,MATCH(FI61&amp;"_"&amp;FJ61,Matchups!$E$4:$E$279,0),2)</f>
        <v>Player17</v>
      </c>
      <c r="FN61" s="114"/>
      <c r="FO61" s="160" t="str">
        <f>INDEX(Draft!$AZ$3:$AZ$170,MATCH(FL61&amp;FK61,Draft!$BA$3:$BA$170,0),1)</f>
        <v>DoorDash</v>
      </c>
      <c r="FP61" s="161" t="e">
        <f>INDEX(Upload_Download!$I$4:$I$1004,MATCH(FO61&amp;FP$3,Upload_Download!$O$4:$O$1004,0),1)</f>
        <v>#N/A</v>
      </c>
      <c r="FQ61" s="161" t="e">
        <f>INDEX(Upload_Download!$I$4:$I$1004,MATCH(FO61&amp;FQ$3,Upload_Download!$O$4:$O$1004,0),1)</f>
        <v>#N/A</v>
      </c>
      <c r="FR61" s="162" t="e">
        <f t="shared" si="467"/>
        <v>#N/A</v>
      </c>
      <c r="FS61" s="162" t="e">
        <f t="shared" si="502"/>
        <v>#N/A</v>
      </c>
      <c r="FT61" s="161" t="e">
        <f>INDEX(Upload_Download!$I$4:$I$1004,MATCH(FV61&amp;FT$3,Upload_Download!$O$4:$O$1004,0),1)</f>
        <v>#N/A</v>
      </c>
      <c r="FU61" s="161" t="e">
        <f>INDEX(Upload_Download!$I$4:$I$1004,MATCH(FV61&amp;FU$3,Upload_Download!$O$4:$O$1004,0),1)</f>
        <v>#N/A</v>
      </c>
      <c r="FV61" s="163" t="str">
        <f>INDEX(Draft!$AZ$3:$AZ$170,MATCH(FM61&amp;FK61,Draft!$BA$3:$BA$170,0),1)</f>
        <v>Penn National Gaming</v>
      </c>
      <c r="FW61" s="114"/>
      <c r="FX61" s="106">
        <f t="shared" si="468"/>
        <v>12</v>
      </c>
      <c r="FY61" s="106">
        <f t="shared" si="434"/>
        <v>5</v>
      </c>
      <c r="FZ61" s="106">
        <v>4</v>
      </c>
      <c r="GA61" s="107" t="str">
        <f>INDEX(Matchups!$F$4:$G$279,MATCH(FX61&amp;"_"&amp;FY61,Matchups!$E$4:$E$279,0),1)</f>
        <v>Player11</v>
      </c>
      <c r="GB61" s="107" t="str">
        <f>INDEX(Matchups!$F$4:$G$279,MATCH(FX61&amp;"_"&amp;FY61,Matchups!$E$4:$E$279,0),2)</f>
        <v>Player7</v>
      </c>
      <c r="GC61" s="114"/>
      <c r="GD61" s="160" t="str">
        <f>INDEX(Draft!$AZ$3:$AZ$170,MATCH(GA61&amp;FZ61,Draft!$BA$3:$BA$170,0),1)</f>
        <v>Dentacoin</v>
      </c>
      <c r="GE61" s="161" t="e">
        <f>INDEX(Upload_Download!$I$4:$I$1004,MATCH(GD61&amp;GE$3,Upload_Download!$O$4:$O$1004,0),1)</f>
        <v>#N/A</v>
      </c>
      <c r="GF61" s="161" t="e">
        <f>INDEX(Upload_Download!$I$4:$I$1004,MATCH(GD61&amp;GF$3,Upload_Download!$O$4:$O$1004,0),1)</f>
        <v>#N/A</v>
      </c>
      <c r="GG61" s="162" t="e">
        <f t="shared" si="469"/>
        <v>#N/A</v>
      </c>
      <c r="GH61" s="162" t="e">
        <f t="shared" si="503"/>
        <v>#N/A</v>
      </c>
      <c r="GI61" s="161" t="e">
        <f>INDEX(Upload_Download!$I$4:$I$1004,MATCH(GK61&amp;GI$3,Upload_Download!$O$4:$O$1004,0),1)</f>
        <v>#N/A</v>
      </c>
      <c r="GJ61" s="161" t="e">
        <f>INDEX(Upload_Download!$I$4:$I$1004,MATCH(GK61&amp;GJ$3,Upload_Download!$O$4:$O$1004,0),1)</f>
        <v>#N/A</v>
      </c>
      <c r="GK61" s="163" t="str">
        <f>INDEX(Draft!$AZ$3:$AZ$170,MATCH(GB61&amp;FZ61,Draft!$BA$3:$BA$170,0),1)</f>
        <v>Accenture</v>
      </c>
      <c r="GM61" s="106">
        <f t="shared" si="470"/>
        <v>13</v>
      </c>
      <c r="GN61" s="106">
        <f t="shared" si="435"/>
        <v>5</v>
      </c>
      <c r="GO61" s="106">
        <v>4</v>
      </c>
      <c r="GP61" s="107" t="str">
        <f>INDEX(Matchups!$F$4:$G$279,MATCH(GM61&amp;"_"&amp;GN61,Matchups!$E$4:$E$279,0),1)</f>
        <v>Player16</v>
      </c>
      <c r="GQ61" s="107" t="str">
        <f>INDEX(Matchups!$F$4:$G$279,MATCH(GM61&amp;"_"&amp;GN61,Matchups!$E$4:$E$279,0),2)</f>
        <v>Player14</v>
      </c>
      <c r="GS61" s="160" t="str">
        <f>INDEX(Draft!$AZ$3:$AZ$170,MATCH(GP61&amp;GO61,Draft!$BA$3:$BA$170,0),1)</f>
        <v>Toronto Dominion Bank</v>
      </c>
      <c r="GT61" s="161" t="e">
        <f>INDEX(Upload_Download!$I$4:$I$1004,MATCH(GS61&amp;GT$3,Upload_Download!$O$4:$O$1004,0),1)</f>
        <v>#N/A</v>
      </c>
      <c r="GU61" s="161" t="e">
        <f>INDEX(Upload_Download!$I$4:$I$1004,MATCH(GS61&amp;GU$3,Upload_Download!$O$4:$O$1004,0),1)</f>
        <v>#N/A</v>
      </c>
      <c r="GV61" s="162" t="e">
        <f t="shared" si="471"/>
        <v>#N/A</v>
      </c>
      <c r="GW61" s="162" t="e">
        <f t="shared" si="504"/>
        <v>#N/A</v>
      </c>
      <c r="GX61" s="161" t="e">
        <f>INDEX(Upload_Download!$I$4:$I$1004,MATCH(GZ61&amp;GX$3,Upload_Download!$O$4:$O$1004,0),1)</f>
        <v>#N/A</v>
      </c>
      <c r="GY61" s="161" t="e">
        <f>INDEX(Upload_Download!$I$4:$I$1004,MATCH(GZ61&amp;GY$3,Upload_Download!$O$4:$O$1004,0),1)</f>
        <v>#N/A</v>
      </c>
      <c r="GZ61" s="163" t="str">
        <f>INDEX(Draft!$AZ$3:$AZ$170,MATCH(GQ61&amp;GO61,Draft!$BA$3:$BA$170,0),1)</f>
        <v>Brookfield Asset Mgmt</v>
      </c>
      <c r="HA61" s="114"/>
      <c r="HB61" s="106">
        <f t="shared" si="472"/>
        <v>14</v>
      </c>
      <c r="HC61" s="106">
        <f t="shared" si="436"/>
        <v>5</v>
      </c>
      <c r="HD61" s="106">
        <v>4</v>
      </c>
      <c r="HE61" s="107" t="str">
        <f>INDEX(Matchups!$F$4:$G$279,MATCH(HB61&amp;"_"&amp;HC61,Matchups!$E$4:$E$279,0),1)</f>
        <v>Player3</v>
      </c>
      <c r="HF61" s="107" t="str">
        <f>INDEX(Matchups!$F$4:$G$279,MATCH(HB61&amp;"_"&amp;HC61,Matchups!$E$4:$E$279,0),2)</f>
        <v>Player6</v>
      </c>
      <c r="HG61" s="114"/>
      <c r="HH61" s="160" t="str">
        <f>INDEX(Draft!$AZ$3:$AZ$170,MATCH(HE61&amp;HD61,Draft!$BA$3:$BA$170,0),1)</f>
        <v>Shiba Inu</v>
      </c>
      <c r="HI61" s="161" t="e">
        <f>INDEX(Upload_Download!$I$4:$I$1004,MATCH(HH61&amp;HI$3,Upload_Download!$O$4:$O$1004,0),1)</f>
        <v>#N/A</v>
      </c>
      <c r="HJ61" s="161" t="e">
        <f>INDEX(Upload_Download!$I$4:$I$1004,MATCH(HH61&amp;HJ$3,Upload_Download!$O$4:$O$1004,0),1)</f>
        <v>#N/A</v>
      </c>
      <c r="HK61" s="162" t="e">
        <f t="shared" si="473"/>
        <v>#N/A</v>
      </c>
      <c r="HL61" s="162" t="e">
        <f t="shared" si="505"/>
        <v>#N/A</v>
      </c>
      <c r="HM61" s="161" t="e">
        <f>INDEX(Upload_Download!$I$4:$I$1004,MATCH(HO61&amp;HM$3,Upload_Download!$O$4:$O$1004,0),1)</f>
        <v>#N/A</v>
      </c>
      <c r="HN61" s="161" t="e">
        <f>INDEX(Upload_Download!$I$4:$I$1004,MATCH(HO61&amp;HN$3,Upload_Download!$O$4:$O$1004,0),1)</f>
        <v>#N/A</v>
      </c>
      <c r="HO61" s="163" t="str">
        <f>INDEX(Draft!$AZ$3:$AZ$170,MATCH(HF61&amp;HD61,Draft!$BA$3:$BA$170,0),1)</f>
        <v>Freeport-McMoRan</v>
      </c>
      <c r="HP61" s="114"/>
      <c r="HQ61" s="106">
        <f t="shared" si="474"/>
        <v>15</v>
      </c>
      <c r="HR61" s="106">
        <f t="shared" si="437"/>
        <v>5</v>
      </c>
      <c r="HS61" s="106">
        <v>4</v>
      </c>
      <c r="HT61" s="107" t="str">
        <f>INDEX(Matchups!$F$4:$G$279,MATCH(HQ61&amp;"_"&amp;HR61,Matchups!$E$4:$E$279,0),1)</f>
        <v>Player1</v>
      </c>
      <c r="HU61" s="107" t="str">
        <f>INDEX(Matchups!$F$4:$G$279,MATCH(HQ61&amp;"_"&amp;HR61,Matchups!$E$4:$E$279,0),2)</f>
        <v>Player18</v>
      </c>
      <c r="HV61" s="114"/>
      <c r="HW61" s="160" t="str">
        <f>INDEX(Draft!$AZ$3:$AZ$170,MATCH(HT61&amp;HS61,Draft!$BA$3:$BA$170,0),1)</f>
        <v>NIO</v>
      </c>
      <c r="HX61" s="161" t="e">
        <f>INDEX(Upload_Download!$I$4:$I$1004,MATCH(HW61&amp;HX$3,Upload_Download!$O$4:$O$1004,0),1)</f>
        <v>#N/A</v>
      </c>
      <c r="HY61" s="161" t="e">
        <f>INDEX(Upload_Download!$I$4:$I$1004,MATCH(HW61&amp;HY$3,Upload_Download!$O$4:$O$1004,0),1)</f>
        <v>#N/A</v>
      </c>
      <c r="HZ61" s="162" t="e">
        <f t="shared" si="475"/>
        <v>#N/A</v>
      </c>
      <c r="IA61" s="162" t="e">
        <f t="shared" si="506"/>
        <v>#N/A</v>
      </c>
      <c r="IB61" s="161" t="e">
        <f>INDEX(Upload_Download!$I$4:$I$1004,MATCH(ID61&amp;IB$3,Upload_Download!$O$4:$O$1004,0),1)</f>
        <v>#N/A</v>
      </c>
      <c r="IC61" s="161" t="e">
        <f>INDEX(Upload_Download!$I$4:$I$1004,MATCH(ID61&amp;IC$3,Upload_Download!$O$4:$O$1004,0),1)</f>
        <v>#N/A</v>
      </c>
      <c r="ID61" s="163" t="str">
        <f>INDEX(Draft!$AZ$3:$AZ$170,MATCH(HU61&amp;HS61,Draft!$BA$3:$BA$170,0),1)</f>
        <v>Charles Schwab</v>
      </c>
      <c r="IF61" s="106">
        <f t="shared" si="476"/>
        <v>16</v>
      </c>
      <c r="IG61" s="106">
        <f t="shared" si="438"/>
        <v>5</v>
      </c>
      <c r="IH61" s="106">
        <v>4</v>
      </c>
      <c r="II61" s="107" t="str">
        <f>INDEX(Matchups!$F$4:$G$279,MATCH(IF61&amp;"_"&amp;IG61,Matchups!$E$4:$E$279,0),1)</f>
        <v>Player18</v>
      </c>
      <c r="IJ61" s="107" t="str">
        <f>INDEX(Matchups!$F$4:$G$279,MATCH(IF61&amp;"_"&amp;IG61,Matchups!$E$4:$E$279,0),2)</f>
        <v>Player22</v>
      </c>
      <c r="IL61" s="160" t="str">
        <f>INDEX(Draft!$AZ$3:$AZ$170,MATCH(II61&amp;IH61,Draft!$BA$3:$BA$170,0),1)</f>
        <v>Charles Schwab</v>
      </c>
      <c r="IM61" s="161" t="e">
        <f>INDEX(Upload_Download!$I$4:$I$1004,MATCH(IL61&amp;IM$3,Upload_Download!$O$4:$O$1004,0),1)</f>
        <v>#N/A</v>
      </c>
      <c r="IN61" s="161" t="e">
        <f>INDEX(Upload_Download!$I$4:$I$1004,MATCH(IL61&amp;IN$3,Upload_Download!$O$4:$O$1004,0),1)</f>
        <v>#N/A</v>
      </c>
      <c r="IO61" s="162" t="e">
        <f t="shared" si="477"/>
        <v>#N/A</v>
      </c>
      <c r="IP61" s="162" t="e">
        <f t="shared" si="507"/>
        <v>#N/A</v>
      </c>
      <c r="IQ61" s="161" t="e">
        <f>INDEX(Upload_Download!$I$4:$I$1004,MATCH(IS61&amp;IQ$3,Upload_Download!$O$4:$O$1004,0),1)</f>
        <v>#N/A</v>
      </c>
      <c r="IR61" s="161" t="e">
        <f>INDEX(Upload_Download!$I$4:$I$1004,MATCH(IS61&amp;IR$3,Upload_Download!$O$4:$O$1004,0),1)</f>
        <v>#N/A</v>
      </c>
      <c r="IS61" s="163" t="str">
        <f>INDEX(Draft!$AZ$3:$AZ$170,MATCH(IJ61&amp;IH61,Draft!$BA$3:$BA$170,0),1)</f>
        <v>UnitedHealthGroup</v>
      </c>
      <c r="IT61" s="114"/>
      <c r="IU61" s="106">
        <f t="shared" si="478"/>
        <v>17</v>
      </c>
      <c r="IV61" s="106">
        <f t="shared" si="439"/>
        <v>5</v>
      </c>
      <c r="IW61" s="106">
        <v>4</v>
      </c>
      <c r="IX61" s="107" t="str">
        <f>INDEX(Matchups!$F$4:$G$279,MATCH(IU61&amp;"_"&amp;IV61,Matchups!$E$4:$E$279,0),1)</f>
        <v>Player15</v>
      </c>
      <c r="IY61" s="107" t="str">
        <f>INDEX(Matchups!$F$4:$G$279,MATCH(IU61&amp;"_"&amp;IV61,Matchups!$E$4:$E$279,0),2)</f>
        <v>Player24</v>
      </c>
      <c r="IZ61" s="114"/>
      <c r="JA61" s="160" t="str">
        <f>INDEX(Draft!$AZ$3:$AZ$170,MATCH(IX61&amp;IW61,Draft!$BA$3:$BA$170,0),1)</f>
        <v>Sea Limited</v>
      </c>
      <c r="JB61" s="161" t="e">
        <f>INDEX(Upload_Download!$I$4:$I$1004,MATCH(JA61&amp;JB$3,Upload_Download!$O$4:$O$1004,0),1)</f>
        <v>#N/A</v>
      </c>
      <c r="JC61" s="161" t="e">
        <f>INDEX(Upload_Download!$I$4:$I$1004,MATCH(JA61&amp;JC$3,Upload_Download!$O$4:$O$1004,0),1)</f>
        <v>#N/A</v>
      </c>
      <c r="JD61" s="162" t="e">
        <f t="shared" si="479"/>
        <v>#N/A</v>
      </c>
      <c r="JE61" s="162" t="e">
        <f t="shared" si="508"/>
        <v>#N/A</v>
      </c>
      <c r="JF61" s="161" t="e">
        <f>INDEX(Upload_Download!$I$4:$I$1004,MATCH(JH61&amp;JF$3,Upload_Download!$O$4:$O$1004,0),1)</f>
        <v>#N/A</v>
      </c>
      <c r="JG61" s="161" t="e">
        <f>INDEX(Upload_Download!$I$4:$I$1004,MATCH(JH61&amp;JG$3,Upload_Download!$O$4:$O$1004,0),1)</f>
        <v>#N/A</v>
      </c>
      <c r="JH61" s="163" t="str">
        <f>INDEX(Draft!$AZ$3:$AZ$170,MATCH(IY61&amp;IW61,Draft!$BA$3:$BA$170,0),1)</f>
        <v>DocuSign</v>
      </c>
      <c r="JI61" s="114"/>
      <c r="JJ61" s="106">
        <f t="shared" si="480"/>
        <v>18</v>
      </c>
      <c r="JK61" s="106">
        <f t="shared" si="440"/>
        <v>5</v>
      </c>
      <c r="JL61" s="106">
        <v>4</v>
      </c>
      <c r="JM61" s="107" t="str">
        <f>INDEX(Matchups!$F$4:$G$279,MATCH(JJ61&amp;"_"&amp;JK61,Matchups!$E$4:$E$279,0),1)</f>
        <v>Player23</v>
      </c>
      <c r="JN61" s="107" t="str">
        <f>INDEX(Matchups!$F$4:$G$279,MATCH(JJ61&amp;"_"&amp;JK61,Matchups!$E$4:$E$279,0),2)</f>
        <v>Player15</v>
      </c>
      <c r="JO61" s="114"/>
      <c r="JP61" s="160" t="str">
        <f>INDEX(Draft!$AZ$3:$AZ$170,MATCH(JM61&amp;JL61,Draft!$BA$3:$BA$170,0),1)</f>
        <v>Shopify</v>
      </c>
      <c r="JQ61" s="161" t="e">
        <f>INDEX(Upload_Download!$I$4:$I$1004,MATCH(JP61&amp;JQ$3,Upload_Download!$O$4:$O$1004,0),1)</f>
        <v>#N/A</v>
      </c>
      <c r="JR61" s="161" t="e">
        <f>INDEX(Upload_Download!$I$4:$I$1004,MATCH(JP61&amp;JR$3,Upload_Download!$O$4:$O$1004,0),1)</f>
        <v>#N/A</v>
      </c>
      <c r="JS61" s="162" t="e">
        <f t="shared" si="481"/>
        <v>#N/A</v>
      </c>
      <c r="JT61" s="162" t="e">
        <f t="shared" si="509"/>
        <v>#N/A</v>
      </c>
      <c r="JU61" s="161" t="e">
        <f>INDEX(Upload_Download!$I$4:$I$1004,MATCH(JW61&amp;JU$3,Upload_Download!$O$4:$O$1004,0),1)</f>
        <v>#N/A</v>
      </c>
      <c r="JV61" s="161" t="e">
        <f>INDEX(Upload_Download!$I$4:$I$1004,MATCH(JW61&amp;JV$3,Upload_Download!$O$4:$O$1004,0),1)</f>
        <v>#N/A</v>
      </c>
      <c r="JW61" s="163" t="str">
        <f>INDEX(Draft!$AZ$3:$AZ$170,MATCH(JN61&amp;JL61,Draft!$BA$3:$BA$170,0),1)</f>
        <v>Sea Limited</v>
      </c>
      <c r="JX61" s="114"/>
      <c r="JY61" s="106">
        <f t="shared" si="482"/>
        <v>19</v>
      </c>
      <c r="JZ61" s="106">
        <f t="shared" si="441"/>
        <v>5</v>
      </c>
      <c r="KA61" s="106">
        <v>4</v>
      </c>
      <c r="KB61" s="107" t="str">
        <f>INDEX(Matchups!$F$4:$G$279,MATCH(JY61&amp;"_"&amp;JZ61,Matchups!$E$4:$E$279,0),1)</f>
        <v>Player13</v>
      </c>
      <c r="KC61" s="107" t="str">
        <f>INDEX(Matchups!$F$4:$G$279,MATCH(JY61&amp;"_"&amp;JZ61,Matchups!$E$4:$E$279,0),2)</f>
        <v>Player2</v>
      </c>
      <c r="KD61" s="114"/>
      <c r="KE61" s="160" t="str">
        <f>INDEX(Draft!$AZ$3:$AZ$170,MATCH(KB61&amp;KA61,Draft!$BA$3:$BA$170,0),1)</f>
        <v>Bank Of Montreal</v>
      </c>
      <c r="KF61" s="161" t="e">
        <f>INDEX(Upload_Download!$I$4:$I$1004,MATCH(KE61&amp;KF$3,Upload_Download!$O$4:$O$1004,0),1)</f>
        <v>#N/A</v>
      </c>
      <c r="KG61" s="161" t="e">
        <f>INDEX(Upload_Download!$I$4:$I$1004,MATCH(KE61&amp;KG$3,Upload_Download!$O$4:$O$1004,0),1)</f>
        <v>#N/A</v>
      </c>
      <c r="KH61" s="162" t="e">
        <f t="shared" si="483"/>
        <v>#N/A</v>
      </c>
      <c r="KI61" s="162" t="e">
        <f t="shared" si="510"/>
        <v>#N/A</v>
      </c>
      <c r="KJ61" s="161" t="e">
        <f>INDEX(Upload_Download!$I$4:$I$1004,MATCH(KL61&amp;KJ$3,Upload_Download!$O$4:$O$1004,0),1)</f>
        <v>#N/A</v>
      </c>
      <c r="KK61" s="161" t="e">
        <f>INDEX(Upload_Download!$I$4:$I$1004,MATCH(KL61&amp;KK$3,Upload_Download!$O$4:$O$1004,0),1)</f>
        <v>#N/A</v>
      </c>
      <c r="KL61" s="163" t="str">
        <f>INDEX(Draft!$AZ$3:$AZ$170,MATCH(KC61&amp;KA61,Draft!$BA$3:$BA$170,0),1)</f>
        <v>Gala Games</v>
      </c>
      <c r="KM61" s="114"/>
      <c r="KN61" s="106">
        <f t="shared" si="484"/>
        <v>20</v>
      </c>
      <c r="KO61" s="106">
        <f t="shared" si="442"/>
        <v>5</v>
      </c>
      <c r="KP61" s="106">
        <v>4</v>
      </c>
      <c r="KQ61" s="107" t="str">
        <f>INDEX(Matchups!$F$4:$G$279,MATCH(KN61&amp;"_"&amp;KO61,Matchups!$E$4:$E$279,0),1)</f>
        <v>Player17</v>
      </c>
      <c r="KR61" s="107" t="str">
        <f>INDEX(Matchups!$F$4:$G$279,MATCH(KN61&amp;"_"&amp;KO61,Matchups!$E$4:$E$279,0),2)</f>
        <v>Player11</v>
      </c>
      <c r="KS61" s="114"/>
      <c r="KT61" s="160" t="str">
        <f>INDEX(Draft!$AZ$3:$AZ$170,MATCH(KQ61&amp;KP61,Draft!$BA$3:$BA$170,0),1)</f>
        <v>Penn National Gaming</v>
      </c>
      <c r="KU61" s="161" t="e">
        <f>INDEX(Upload_Download!$I$4:$I$1004,MATCH(KT61&amp;KU$3,Upload_Download!$O$4:$O$1004,0),1)</f>
        <v>#N/A</v>
      </c>
      <c r="KV61" s="161" t="e">
        <f>INDEX(Upload_Download!$I$4:$I$1004,MATCH(KT61&amp;KV$3,Upload_Download!$O$4:$O$1004,0),1)</f>
        <v>#N/A</v>
      </c>
      <c r="KW61" s="162" t="e">
        <f t="shared" si="485"/>
        <v>#N/A</v>
      </c>
      <c r="KX61" s="162" t="e">
        <f t="shared" si="511"/>
        <v>#N/A</v>
      </c>
      <c r="KY61" s="161" t="e">
        <f>INDEX(Upload_Download!$I$4:$I$1004,MATCH(LA61&amp;KY$3,Upload_Download!$O$4:$O$1004,0),1)</f>
        <v>#N/A</v>
      </c>
      <c r="KZ61" s="161" t="e">
        <f>INDEX(Upload_Download!$I$4:$I$1004,MATCH(LA61&amp;KZ$3,Upload_Download!$O$4:$O$1004,0),1)</f>
        <v>#N/A</v>
      </c>
      <c r="LA61" s="163" t="str">
        <f>INDEX(Draft!$AZ$3:$AZ$170,MATCH(KR61&amp;KP61,Draft!$BA$3:$BA$170,0),1)</f>
        <v>Dentacoin</v>
      </c>
      <c r="LB61" s="114"/>
      <c r="LC61" s="106">
        <f t="shared" si="486"/>
        <v>21</v>
      </c>
      <c r="LD61" s="106">
        <f t="shared" si="443"/>
        <v>5</v>
      </c>
      <c r="LE61" s="106">
        <v>4</v>
      </c>
      <c r="LF61" s="107" t="str">
        <f>INDEX(Matchups!$F$4:$G$279,MATCH(LC61&amp;"_"&amp;LD61,Matchups!$E$4:$E$279,0),1)</f>
        <v>Player17</v>
      </c>
      <c r="LG61" s="107" t="str">
        <f>INDEX(Matchups!$F$4:$G$279,MATCH(LC61&amp;"_"&amp;LD61,Matchups!$E$4:$E$279,0),2)</f>
        <v>Player18</v>
      </c>
      <c r="LH61" s="114"/>
      <c r="LI61" s="160" t="str">
        <f>INDEX(Draft!$AZ$3:$AZ$170,MATCH(LF61&amp;LE61,Draft!$BA$3:$BA$170,0),1)</f>
        <v>Penn National Gaming</v>
      </c>
      <c r="LJ61" s="161" t="e">
        <f>INDEX(Upload_Download!$I$4:$I$1004,MATCH(LI61&amp;LJ$3,Upload_Download!$O$4:$O$1004,0),1)</f>
        <v>#N/A</v>
      </c>
      <c r="LK61" s="161" t="e">
        <f>INDEX(Upload_Download!$I$4:$I$1004,MATCH(LI61&amp;LK$3,Upload_Download!$O$4:$O$1004,0),1)</f>
        <v>#N/A</v>
      </c>
      <c r="LL61" s="162" t="e">
        <f t="shared" si="487"/>
        <v>#N/A</v>
      </c>
      <c r="LM61" s="162" t="e">
        <f t="shared" si="512"/>
        <v>#N/A</v>
      </c>
      <c r="LN61" s="161" t="e">
        <f>INDEX(Upload_Download!$I$4:$I$1004,MATCH(LP61&amp;LN$3,Upload_Download!$O$4:$O$1004,0),1)</f>
        <v>#N/A</v>
      </c>
      <c r="LO61" s="161" t="e">
        <f>INDEX(Upload_Download!$I$4:$I$1004,MATCH(LP61&amp;LO$3,Upload_Download!$O$4:$O$1004,0),1)</f>
        <v>#N/A</v>
      </c>
      <c r="LP61" s="163" t="str">
        <f>INDEX(Draft!$AZ$3:$AZ$170,MATCH(LG61&amp;LE61,Draft!$BA$3:$BA$170,0),1)</f>
        <v>Charles Schwab</v>
      </c>
      <c r="LQ61" s="114"/>
      <c r="LR61" s="106">
        <f t="shared" si="488"/>
        <v>22</v>
      </c>
      <c r="LS61" s="106">
        <f t="shared" si="444"/>
        <v>5</v>
      </c>
      <c r="LT61" s="106">
        <v>4</v>
      </c>
      <c r="LU61" s="107" t="str">
        <f>INDEX(Matchups!$F$4:$G$279,MATCH(LR61&amp;"_"&amp;LS61,Matchups!$E$4:$E$279,0),1)</f>
        <v>Player20</v>
      </c>
      <c r="LV61" s="107" t="str">
        <f>INDEX(Matchups!$F$4:$G$279,MATCH(LR61&amp;"_"&amp;LS61,Matchups!$E$4:$E$279,0),2)</f>
        <v>Player16</v>
      </c>
      <c r="LW61" s="114"/>
      <c r="LX61" s="160" t="str">
        <f>INDEX(Draft!$AZ$3:$AZ$170,MATCH(LU61&amp;LT61,Draft!$BA$3:$BA$170,0),1)</f>
        <v>Simon Property Group</v>
      </c>
      <c r="LY61" s="161" t="e">
        <f>INDEX(Upload_Download!$I$4:$I$1004,MATCH(LX61&amp;LY$3,Upload_Download!$O$4:$O$1004,0),1)</f>
        <v>#N/A</v>
      </c>
      <c r="LZ61" s="161" t="e">
        <f>INDEX(Upload_Download!$I$4:$I$1004,MATCH(LX61&amp;LZ$3,Upload_Download!$O$4:$O$1004,0),1)</f>
        <v>#N/A</v>
      </c>
      <c r="MA61" s="162" t="e">
        <f t="shared" si="489"/>
        <v>#N/A</v>
      </c>
      <c r="MB61" s="162" t="e">
        <f t="shared" si="513"/>
        <v>#N/A</v>
      </c>
      <c r="MC61" s="161" t="e">
        <f>INDEX(Upload_Download!$I$4:$I$1004,MATCH(ME61&amp;MC$3,Upload_Download!$O$4:$O$1004,0),1)</f>
        <v>#N/A</v>
      </c>
      <c r="MD61" s="161" t="e">
        <f>INDEX(Upload_Download!$I$4:$I$1004,MATCH(ME61&amp;MD$3,Upload_Download!$O$4:$O$1004,0),1)</f>
        <v>#N/A</v>
      </c>
      <c r="ME61" s="163" t="str">
        <f>INDEX(Draft!$AZ$3:$AZ$170,MATCH(LV61&amp;LT61,Draft!$BA$3:$BA$170,0),1)</f>
        <v>Toronto Dominion Bank</v>
      </c>
      <c r="MF61" s="114"/>
      <c r="MG61" s="106">
        <f t="shared" si="490"/>
        <v>23</v>
      </c>
      <c r="MH61" s="106">
        <f t="shared" si="445"/>
        <v>5</v>
      </c>
      <c r="MI61" s="106">
        <v>4</v>
      </c>
      <c r="MJ61" s="107" t="str">
        <f>INDEX(Matchups!$F$4:$G$279,MATCH(MG61&amp;"_"&amp;MH61,Matchups!$E$4:$E$279,0),1)</f>
        <v>Player14</v>
      </c>
      <c r="MK61" s="107" t="str">
        <f>INDEX(Matchups!$F$4:$G$279,MATCH(MG61&amp;"_"&amp;MH61,Matchups!$E$4:$E$279,0),2)</f>
        <v>Player13</v>
      </c>
      <c r="ML61" s="114"/>
      <c r="MM61" s="160" t="str">
        <f>INDEX(Draft!$AZ$3:$AZ$170,MATCH(MJ61&amp;MI61,Draft!$BA$3:$BA$170,0),1)</f>
        <v>Brookfield Asset Mgmt</v>
      </c>
      <c r="MN61" s="161" t="e">
        <f>INDEX(Upload_Download!$I$4:$I$1004,MATCH(MM61&amp;MN$3,Upload_Download!$O$4:$O$1004,0),1)</f>
        <v>#N/A</v>
      </c>
      <c r="MO61" s="161" t="e">
        <f>INDEX(Upload_Download!$I$4:$I$1004,MATCH(MM61&amp;MO$3,Upload_Download!$O$4:$O$1004,0),1)</f>
        <v>#N/A</v>
      </c>
      <c r="MP61" s="162" t="e">
        <f t="shared" si="491"/>
        <v>#N/A</v>
      </c>
      <c r="MQ61" s="162" t="e">
        <f t="shared" si="514"/>
        <v>#N/A</v>
      </c>
      <c r="MR61" s="161" t="e">
        <f>INDEX(Upload_Download!$I$4:$I$1004,MATCH(MT61&amp;MR$3,Upload_Download!$O$4:$O$1004,0),1)</f>
        <v>#N/A</v>
      </c>
      <c r="MS61" s="161" t="e">
        <f>INDEX(Upload_Download!$I$4:$I$1004,MATCH(MT61&amp;MS$3,Upload_Download!$O$4:$O$1004,0),1)</f>
        <v>#N/A</v>
      </c>
      <c r="MT61" s="163" t="str">
        <f>INDEX(Draft!$AZ$3:$AZ$170,MATCH(MK61&amp;MI61,Draft!$BA$3:$BA$170,0),1)</f>
        <v>Bank Of Montreal</v>
      </c>
    </row>
    <row r="62" spans="2:358" s="105" customFormat="1" ht="17">
      <c r="B62" s="184">
        <f t="shared" si="74"/>
        <v>44592</v>
      </c>
      <c r="C62" s="183">
        <f t="shared" si="75"/>
        <v>5</v>
      </c>
      <c r="D62" s="183">
        <f t="shared" si="76"/>
        <v>11</v>
      </c>
      <c r="E62" s="183" t="str">
        <f t="shared" si="0"/>
        <v>5_11</v>
      </c>
      <c r="F62" s="174" t="str">
        <f t="shared" si="1"/>
        <v>Player14</v>
      </c>
      <c r="G62" s="174" t="str">
        <f t="shared" si="2"/>
        <v>Player3</v>
      </c>
      <c r="H62" s="173"/>
      <c r="I62" s="174" t="str">
        <f>J62&amp;"_"&amp;COUNTIF(J$4:J62,J62)</f>
        <v>5_7</v>
      </c>
      <c r="J62" s="185">
        <v>5</v>
      </c>
      <c r="K62" s="185" t="s">
        <v>2664</v>
      </c>
      <c r="L62" s="186" t="s">
        <v>1027</v>
      </c>
      <c r="M62" s="185" t="s">
        <v>1880</v>
      </c>
      <c r="N62" s="114"/>
      <c r="O62" s="106">
        <f t="shared" si="446"/>
        <v>1</v>
      </c>
      <c r="P62" s="106">
        <f t="shared" si="423"/>
        <v>5</v>
      </c>
      <c r="Q62" s="106">
        <v>5</v>
      </c>
      <c r="R62" s="107" t="str">
        <f>INDEX(Matchups!$F$4:$G$279,MATCH(O62&amp;"_"&amp;P62,Matchups!$E$4:$E$279,0),1)</f>
        <v>Player10</v>
      </c>
      <c r="S62" s="107" t="str">
        <f>INDEX(Matchups!$F$4:$G$279,MATCH(O62&amp;"_"&amp;P62,Matchups!$E$4:$E$279,0),2)</f>
        <v>Player21</v>
      </c>
      <c r="U62" s="160" t="str">
        <f>INDEX(Draft!$AZ$3:$AZ$170,MATCH(R62&amp;Q62,Draft!$BA$3:$BA$170,0),1)</f>
        <v>KKR &amp; Co.</v>
      </c>
      <c r="V62" s="161">
        <f>INDEX(Upload_Download!$I$4:$I$1004,MATCH(U62&amp;V$3,Upload_Download!$O$4:$O$1004,0),1)</f>
        <v>70.7646484375</v>
      </c>
      <c r="W62" s="161">
        <f>INDEX(Upload_Download!$I$4:$I$1004,MATCH(U62&amp;W$3,Upload_Download!$O$4:$O$1004,0),1)</f>
        <v>62.613693237304688</v>
      </c>
      <c r="X62" s="162">
        <f t="shared" si="447"/>
        <v>-11.518399907539024</v>
      </c>
      <c r="Y62" s="162">
        <f t="shared" si="492"/>
        <v>2.9314206622943484</v>
      </c>
      <c r="Z62" s="161">
        <f>INDEX(Upload_Download!$I$4:$I$1004,MATCH(AB62&amp;Z$3,Upload_Download!$O$4:$O$1004,0),1)</f>
        <v>173.80999755859381</v>
      </c>
      <c r="AA62" s="161">
        <f>INDEX(Upload_Download!$I$4:$I$1004,MATCH(AB62&amp;AA$3,Upload_Download!$O$4:$O$1004,0),1)</f>
        <v>168.86000061035159</v>
      </c>
      <c r="AB62" s="163" t="str">
        <f>INDEX(Draft!$AZ$3:$AZ$170,MATCH(S62&amp;Q62,Draft!$BA$3:$BA$170,0),1)</f>
        <v>Gold</v>
      </c>
      <c r="AD62" s="106">
        <f t="shared" si="448"/>
        <v>2</v>
      </c>
      <c r="AE62" s="106">
        <f t="shared" si="424"/>
        <v>5</v>
      </c>
      <c r="AF62" s="106">
        <v>5</v>
      </c>
      <c r="AG62" s="107" t="str">
        <f>INDEX(Matchups!$F$4:$G$279,MATCH(AD62&amp;"_"&amp;AE62,Matchups!$E$4:$E$279,0),1)</f>
        <v>Player21</v>
      </c>
      <c r="AH62" s="107" t="str">
        <f>INDEX(Matchups!$F$4:$G$279,MATCH(AD62&amp;"_"&amp;AE62,Matchups!$E$4:$E$279,0),2)</f>
        <v>Player1</v>
      </c>
      <c r="AJ62" s="160" t="str">
        <f>INDEX(Draft!$AZ$3:$AZ$170,MATCH(AG62&amp;AF62,Draft!$BA$3:$BA$170,0),1)</f>
        <v>Gold</v>
      </c>
      <c r="AK62" s="161">
        <f>INDEX(Upload_Download!$I$4:$I$1004,MATCH(AJ62&amp;AK$3,Upload_Download!$O$4:$O$1004,0),1)</f>
        <v>173.80999755859381</v>
      </c>
      <c r="AL62" s="161">
        <f>INDEX(Upload_Download!$I$4:$I$1004,MATCH(AJ62&amp;AL$3,Upload_Download!$O$4:$O$1004,0),1)</f>
        <v>177.1199951171875</v>
      </c>
      <c r="AM62" s="162">
        <f t="shared" si="449"/>
        <v>1.9043769662776988</v>
      </c>
      <c r="AN62" s="162">
        <f t="shared" si="493"/>
        <v>-4.4359093974458368</v>
      </c>
      <c r="AO62" s="161">
        <f>INDEX(Upload_Download!$I$4:$I$1004,MATCH(AQ62&amp;AO$3,Upload_Download!$O$4:$O$1004,0),1)</f>
        <v>77.019996643066406</v>
      </c>
      <c r="AP62" s="161">
        <f>INDEX(Upload_Download!$I$4:$I$1004,MATCH(AQ62&amp;AP$3,Upload_Download!$O$4:$O$1004,0),1)</f>
        <v>80.595123291015625</v>
      </c>
      <c r="AQ62" s="163" t="str">
        <f>INDEX(Draft!$AZ$3:$AZ$170,MATCH(AH62&amp;AF62,Draft!$BA$3:$BA$170,0),1)</f>
        <v>Marathon Petroleum Corp</v>
      </c>
      <c r="AS62" s="106">
        <f t="shared" si="450"/>
        <v>3</v>
      </c>
      <c r="AT62" s="106">
        <f t="shared" si="425"/>
        <v>5</v>
      </c>
      <c r="AU62" s="106">
        <v>5</v>
      </c>
      <c r="AV62" s="107" t="str">
        <f>INDEX(Matchups!$F$4:$G$279,MATCH(AS62&amp;"_"&amp;AT62,Matchups!$E$4:$E$279,0),1)</f>
        <v>Player19</v>
      </c>
      <c r="AW62" s="107" t="str">
        <f>INDEX(Matchups!$F$4:$G$279,MATCH(AS62&amp;"_"&amp;AT62,Matchups!$E$4:$E$279,0),2)</f>
        <v>Player20</v>
      </c>
      <c r="AY62" s="160" t="str">
        <f>INDEX(Draft!$AZ$3:$AZ$170,MATCH(AV62&amp;AU62,Draft!$BA$3:$BA$170,0),1)</f>
        <v>Roblox Corporation</v>
      </c>
      <c r="AZ62" s="161">
        <f>INDEX(Upload_Download!$I$4:$I$1004,MATCH(AY62&amp;AZ$3,Upload_Download!$O$4:$O$1004,0),1)</f>
        <v>49.720001220703118</v>
      </c>
      <c r="BA62" s="161">
        <f>INDEX(Upload_Download!$I$4:$I$1004,MATCH(AY62&amp;BA$3,Upload_Download!$O$4:$O$1004,0),1)</f>
        <v>50.049999237060547</v>
      </c>
      <c r="BB62" s="162">
        <f t="shared" si="451"/>
        <v>0.66371280823704915</v>
      </c>
      <c r="BC62" s="162">
        <f t="shared" si="494"/>
        <v>-16.398673014983245</v>
      </c>
      <c r="BD62" s="161">
        <f>INDEX(Upload_Download!$I$4:$I$1004,MATCH(BF62&amp;BD$3,Upload_Download!$O$4:$O$1004,0),1)</f>
        <v>2.3524661064147949</v>
      </c>
      <c r="BE62" s="161">
        <f>INDEX(Upload_Download!$I$4:$I$1004,MATCH(BF62&amp;BE$3,Upload_Download!$O$4:$O$1004,0),1)</f>
        <v>2.8139100074768071</v>
      </c>
      <c r="BF62" s="163" t="str">
        <f>INDEX(Draft!$AZ$3:$AZ$170,MATCH(AW62&amp;AU62,Draft!$BA$3:$BA$170,0),1)</f>
        <v>Curve DAO Token</v>
      </c>
      <c r="BH62" s="106">
        <f t="shared" si="452"/>
        <v>4</v>
      </c>
      <c r="BI62" s="106">
        <f t="shared" si="426"/>
        <v>5</v>
      </c>
      <c r="BJ62" s="106">
        <v>5</v>
      </c>
      <c r="BK62" s="107" t="str">
        <f>INDEX(Matchups!$F$4:$G$279,MATCH(BH62&amp;"_"&amp;BI62,Matchups!$E$4:$E$279,0),1)</f>
        <v>Player5</v>
      </c>
      <c r="BL62" s="107" t="str">
        <f>INDEX(Matchups!$F$4:$G$279,MATCH(BH62&amp;"_"&amp;BI62,Matchups!$E$4:$E$279,0),2)</f>
        <v>Player19</v>
      </c>
      <c r="BN62" s="160" t="str">
        <f>INDEX(Draft!$AZ$3:$AZ$170,MATCH(BK62&amp;BJ62,Draft!$BA$3:$BA$170,0),1)</f>
        <v>Royal Bank Of Canada</v>
      </c>
      <c r="BO62" s="161">
        <f>INDEX(Upload_Download!$I$4:$I$1004,MATCH(BN62&amp;BO$3,Upload_Download!$O$4:$O$1004,0),1)</f>
        <v>110.4899978637695</v>
      </c>
      <c r="BP62" s="161" t="e">
        <f>INDEX(Upload_Download!$I$4:$I$1004,MATCH(BN62&amp;BP$3,Upload_Download!$O$4:$O$1004,0),1)</f>
        <v>#N/A</v>
      </c>
      <c r="BQ62" s="162" t="e">
        <f t="shared" si="453"/>
        <v>#N/A</v>
      </c>
      <c r="BR62" s="162" t="e">
        <f t="shared" si="495"/>
        <v>#N/A</v>
      </c>
      <c r="BS62" s="161" t="e">
        <f>INDEX(Upload_Download!$I$4:$I$1004,MATCH(BU62&amp;BS$3,Upload_Download!$O$4:$O$1004,0),1)</f>
        <v>#N/A</v>
      </c>
      <c r="BT62" s="161">
        <f>INDEX(Upload_Download!$I$4:$I$1004,MATCH(BU62&amp;BT$3,Upload_Download!$O$4:$O$1004,0),1)</f>
        <v>50.049999237060547</v>
      </c>
      <c r="BU62" s="163" t="str">
        <f>INDEX(Draft!$AZ$3:$AZ$170,MATCH(BL62&amp;BJ62,Draft!$BA$3:$BA$170,0),1)</f>
        <v>Roblox Corporation</v>
      </c>
      <c r="BV62" s="114"/>
      <c r="BW62" s="106">
        <f t="shared" si="454"/>
        <v>5</v>
      </c>
      <c r="BX62" s="106">
        <f t="shared" si="427"/>
        <v>5</v>
      </c>
      <c r="BY62" s="106">
        <v>5</v>
      </c>
      <c r="BZ62" s="107" t="str">
        <f>INDEX(Matchups!$F$4:$G$279,MATCH(BW62&amp;"_"&amp;BX62,Matchups!$E$4:$E$279,0),1)</f>
        <v>Player24</v>
      </c>
      <c r="CA62" s="107" t="str">
        <f>INDEX(Matchups!$F$4:$G$279,MATCH(BW62&amp;"_"&amp;BX62,Matchups!$E$4:$E$279,0),2)</f>
        <v>Player5</v>
      </c>
      <c r="CB62" s="114"/>
      <c r="CC62" s="160" t="str">
        <f>INDEX(Draft!$AZ$3:$AZ$170,MATCH(BZ62&amp;BY62,Draft!$BA$3:$BA$170,0),1)</f>
        <v>Airbnb</v>
      </c>
      <c r="CD62" s="161" t="e">
        <f>INDEX(Upload_Download!$I$4:$I$1004,MATCH(CC62&amp;CD$3,Upload_Download!$O$4:$O$1004,0),1)</f>
        <v>#N/A</v>
      </c>
      <c r="CE62" s="161" t="e">
        <f>INDEX(Upload_Download!$I$4:$I$1004,MATCH(CC62&amp;CE$3,Upload_Download!$O$4:$O$1004,0),1)</f>
        <v>#N/A</v>
      </c>
      <c r="CF62" s="162" t="e">
        <f t="shared" si="455"/>
        <v>#N/A</v>
      </c>
      <c r="CG62" s="162" t="e">
        <f t="shared" si="496"/>
        <v>#N/A</v>
      </c>
      <c r="CH62" s="161" t="e">
        <f>INDEX(Upload_Download!$I$4:$I$1004,MATCH(CJ62&amp;CH$3,Upload_Download!$O$4:$O$1004,0),1)</f>
        <v>#N/A</v>
      </c>
      <c r="CI62" s="161" t="e">
        <f>INDEX(Upload_Download!$I$4:$I$1004,MATCH(CJ62&amp;CI$3,Upload_Download!$O$4:$O$1004,0),1)</f>
        <v>#N/A</v>
      </c>
      <c r="CJ62" s="163" t="str">
        <f>INDEX(Draft!$AZ$3:$AZ$170,MATCH(CA62&amp;BY62,Draft!$BA$3:$BA$170,0),1)</f>
        <v>Royal Bank Of Canada</v>
      </c>
      <c r="CK62" s="114"/>
      <c r="CL62" s="106">
        <f t="shared" si="456"/>
        <v>6</v>
      </c>
      <c r="CM62" s="106">
        <f t="shared" si="428"/>
        <v>5</v>
      </c>
      <c r="CN62" s="106">
        <v>5</v>
      </c>
      <c r="CO62" s="107" t="str">
        <f>INDEX(Matchups!$F$4:$G$279,MATCH(CL62&amp;"_"&amp;CM62,Matchups!$E$4:$E$279,0),1)</f>
        <v>Player7</v>
      </c>
      <c r="CP62" s="107" t="str">
        <f>INDEX(Matchups!$F$4:$G$279,MATCH(CL62&amp;"_"&amp;CM62,Matchups!$E$4:$E$279,0),2)</f>
        <v>Player3</v>
      </c>
      <c r="CQ62" s="114"/>
      <c r="CR62" s="160" t="str">
        <f>INDEX(Draft!$AZ$3:$AZ$170,MATCH(CO62&amp;CN62,Draft!$BA$3:$BA$170,0),1)</f>
        <v>PNC Financial Services</v>
      </c>
      <c r="CS62" s="161" t="e">
        <f>INDEX(Upload_Download!$I$4:$I$1004,MATCH(CR62&amp;CS$3,Upload_Download!$O$4:$O$1004,0),1)</f>
        <v>#N/A</v>
      </c>
      <c r="CT62" s="161" t="e">
        <f>INDEX(Upload_Download!$I$4:$I$1004,MATCH(CR62&amp;CT$3,Upload_Download!$O$4:$O$1004,0),1)</f>
        <v>#N/A</v>
      </c>
      <c r="CU62" s="162" t="e">
        <f t="shared" si="457"/>
        <v>#N/A</v>
      </c>
      <c r="CV62" s="162" t="e">
        <f t="shared" si="497"/>
        <v>#N/A</v>
      </c>
      <c r="CW62" s="161" t="e">
        <f>INDEX(Upload_Download!$I$4:$I$1004,MATCH(CY62&amp;CW$3,Upload_Download!$O$4:$O$1004,0),1)</f>
        <v>#N/A</v>
      </c>
      <c r="CX62" s="161" t="e">
        <f>INDEX(Upload_Download!$I$4:$I$1004,MATCH(CY62&amp;CX$3,Upload_Download!$O$4:$O$1004,0),1)</f>
        <v>#N/A</v>
      </c>
      <c r="CY62" s="163" t="str">
        <f>INDEX(Draft!$AZ$3:$AZ$170,MATCH(CP62&amp;CN62,Draft!$BA$3:$BA$170,0),1)</f>
        <v>Bank of NY Mellon</v>
      </c>
      <c r="DA62" s="106">
        <f t="shared" si="458"/>
        <v>7</v>
      </c>
      <c r="DB62" s="106">
        <f t="shared" si="429"/>
        <v>5</v>
      </c>
      <c r="DC62" s="106">
        <v>5</v>
      </c>
      <c r="DD62" s="107" t="str">
        <f>INDEX(Matchups!$F$4:$G$279,MATCH(DA62&amp;"_"&amp;DB62,Matchups!$E$4:$E$279,0),1)</f>
        <v>Player8</v>
      </c>
      <c r="DE62" s="107" t="str">
        <f>INDEX(Matchups!$F$4:$G$279,MATCH(DA62&amp;"_"&amp;DB62,Matchups!$E$4:$E$279,0),2)</f>
        <v>Player10</v>
      </c>
      <c r="DG62" s="160" t="str">
        <f>INDEX(Draft!$AZ$3:$AZ$170,MATCH(DD62&amp;DC62,Draft!$BA$3:$BA$170,0),1)</f>
        <v>Hedera Hashgraph</v>
      </c>
      <c r="DH62" s="161" t="e">
        <f>INDEX(Upload_Download!$I$4:$I$1004,MATCH(DG62&amp;DH$3,Upload_Download!$O$4:$O$1004,0),1)</f>
        <v>#N/A</v>
      </c>
      <c r="DI62" s="161" t="e">
        <f>INDEX(Upload_Download!$I$4:$I$1004,MATCH(DG62&amp;DI$3,Upload_Download!$O$4:$O$1004,0),1)</f>
        <v>#N/A</v>
      </c>
      <c r="DJ62" s="162" t="e">
        <f t="shared" si="459"/>
        <v>#N/A</v>
      </c>
      <c r="DK62" s="162" t="e">
        <f t="shared" si="498"/>
        <v>#N/A</v>
      </c>
      <c r="DL62" s="161" t="e">
        <f>INDEX(Upload_Download!$I$4:$I$1004,MATCH(DN62&amp;DL$3,Upload_Download!$O$4:$O$1004,0),1)</f>
        <v>#N/A</v>
      </c>
      <c r="DM62" s="161" t="e">
        <f>INDEX(Upload_Download!$I$4:$I$1004,MATCH(DN62&amp;DM$3,Upload_Download!$O$4:$O$1004,0),1)</f>
        <v>#N/A</v>
      </c>
      <c r="DN62" s="163" t="str">
        <f>INDEX(Draft!$AZ$3:$AZ$170,MATCH(DE62&amp;DC62,Draft!$BA$3:$BA$170,0),1)</f>
        <v>KKR &amp; Co.</v>
      </c>
      <c r="DO62" s="114"/>
      <c r="DP62" s="106">
        <f t="shared" si="460"/>
        <v>8</v>
      </c>
      <c r="DQ62" s="106">
        <f t="shared" si="430"/>
        <v>5</v>
      </c>
      <c r="DR62" s="106">
        <v>5</v>
      </c>
      <c r="DS62" s="107" t="str">
        <f>INDEX(Matchups!$F$4:$G$279,MATCH(DP62&amp;"_"&amp;DQ62,Matchups!$E$4:$E$279,0),1)</f>
        <v>Player6</v>
      </c>
      <c r="DT62" s="107" t="str">
        <f>INDEX(Matchups!$F$4:$G$279,MATCH(DP62&amp;"_"&amp;DQ62,Matchups!$E$4:$E$279,0),2)</f>
        <v>Player23</v>
      </c>
      <c r="DU62" s="114"/>
      <c r="DV62" s="160" t="str">
        <f>INDEX(Draft!$AZ$3:$AZ$170,MATCH(DS62&amp;DR62,Draft!$BA$3:$BA$170,0),1)</f>
        <v>Royal Bank Of Canada</v>
      </c>
      <c r="DW62" s="161" t="e">
        <f>INDEX(Upload_Download!$I$4:$I$1004,MATCH(DV62&amp;DW$3,Upload_Download!$O$4:$O$1004,0),1)</f>
        <v>#N/A</v>
      </c>
      <c r="DX62" s="161" t="e">
        <f>INDEX(Upload_Download!$I$4:$I$1004,MATCH(DV62&amp;DX$3,Upload_Download!$O$4:$O$1004,0),1)</f>
        <v>#N/A</v>
      </c>
      <c r="DY62" s="162" t="e">
        <f t="shared" si="461"/>
        <v>#N/A</v>
      </c>
      <c r="DZ62" s="162" t="e">
        <f t="shared" si="499"/>
        <v>#N/A</v>
      </c>
      <c r="EA62" s="161" t="e">
        <f>INDEX(Upload_Download!$I$4:$I$1004,MATCH(EC62&amp;EA$3,Upload_Download!$O$4:$O$1004,0),1)</f>
        <v>#N/A</v>
      </c>
      <c r="EB62" s="161" t="e">
        <f>INDEX(Upload_Download!$I$4:$I$1004,MATCH(EC62&amp;EB$3,Upload_Download!$O$4:$O$1004,0),1)</f>
        <v>#N/A</v>
      </c>
      <c r="EC62" s="163" t="str">
        <f>INDEX(Draft!$AZ$3:$AZ$170,MATCH(DT62&amp;DR62,Draft!$BA$3:$BA$170,0),1)</f>
        <v>Raytheon</v>
      </c>
      <c r="ED62" s="114"/>
      <c r="EE62" s="106">
        <f t="shared" si="462"/>
        <v>9</v>
      </c>
      <c r="EF62" s="106">
        <f t="shared" si="431"/>
        <v>5</v>
      </c>
      <c r="EG62" s="106">
        <v>5</v>
      </c>
      <c r="EH62" s="107" t="str">
        <f>INDEX(Matchups!$F$4:$G$279,MATCH(EE62&amp;"_"&amp;EF62,Matchups!$E$4:$E$279,0),1)</f>
        <v>Player2</v>
      </c>
      <c r="EI62" s="107" t="str">
        <f>INDEX(Matchups!$F$4:$G$279,MATCH(EE62&amp;"_"&amp;EF62,Matchups!$E$4:$E$279,0),2)</f>
        <v>Player9</v>
      </c>
      <c r="EJ62" s="114"/>
      <c r="EK62" s="160" t="str">
        <f>INDEX(Draft!$AZ$3:$AZ$170,MATCH(EH62&amp;EG62,Draft!$BA$3:$BA$170,0),1)</f>
        <v>Smooth Love Potion</v>
      </c>
      <c r="EL62" s="161" t="e">
        <f>INDEX(Upload_Download!$I$4:$I$1004,MATCH(EK62&amp;EL$3,Upload_Download!$O$4:$O$1004,0),1)</f>
        <v>#N/A</v>
      </c>
      <c r="EM62" s="161" t="e">
        <f>INDEX(Upload_Download!$I$4:$I$1004,MATCH(EK62&amp;EM$3,Upload_Download!$O$4:$O$1004,0),1)</f>
        <v>#N/A</v>
      </c>
      <c r="EN62" s="162" t="e">
        <f t="shared" si="463"/>
        <v>#N/A</v>
      </c>
      <c r="EO62" s="162" t="e">
        <f t="shared" si="500"/>
        <v>#N/A</v>
      </c>
      <c r="EP62" s="161" t="e">
        <f>INDEX(Upload_Download!$I$4:$I$1004,MATCH(ER62&amp;EP$3,Upload_Download!$O$4:$O$1004,0),1)</f>
        <v>#N/A</v>
      </c>
      <c r="EQ62" s="161" t="e">
        <f>INDEX(Upload_Download!$I$4:$I$1004,MATCH(ER62&amp;EQ$3,Upload_Download!$O$4:$O$1004,0),1)</f>
        <v>#N/A</v>
      </c>
      <c r="ER62" s="163" t="str">
        <f>INDEX(Draft!$AZ$3:$AZ$170,MATCH(EI62&amp;EG62,Draft!$BA$3:$BA$170,0),1)</f>
        <v>Proctor &amp; Gamble</v>
      </c>
      <c r="ET62" s="106">
        <f t="shared" si="464"/>
        <v>10</v>
      </c>
      <c r="EU62" s="106">
        <f t="shared" si="432"/>
        <v>5</v>
      </c>
      <c r="EV62" s="106">
        <v>5</v>
      </c>
      <c r="EW62" s="107" t="str">
        <f>INDEX(Matchups!$F$4:$G$279,MATCH(ET62&amp;"_"&amp;EU62,Matchups!$E$4:$E$279,0),1)</f>
        <v>Player9</v>
      </c>
      <c r="EX62" s="107" t="str">
        <f>INDEX(Matchups!$F$4:$G$279,MATCH(ET62&amp;"_"&amp;EU62,Matchups!$E$4:$E$279,0),2)</f>
        <v>Player8</v>
      </c>
      <c r="EZ62" s="160" t="str">
        <f>INDEX(Draft!$AZ$3:$AZ$170,MATCH(EW62&amp;EV62,Draft!$BA$3:$BA$170,0),1)</f>
        <v>Proctor &amp; Gamble</v>
      </c>
      <c r="FA62" s="161" t="e">
        <f>INDEX(Upload_Download!$I$4:$I$1004,MATCH(EZ62&amp;FA$3,Upload_Download!$O$4:$O$1004,0),1)</f>
        <v>#N/A</v>
      </c>
      <c r="FB62" s="161" t="e">
        <f>INDEX(Upload_Download!$I$4:$I$1004,MATCH(EZ62&amp;FB$3,Upload_Download!$O$4:$O$1004,0),1)</f>
        <v>#N/A</v>
      </c>
      <c r="FC62" s="162" t="e">
        <f t="shared" si="465"/>
        <v>#N/A</v>
      </c>
      <c r="FD62" s="162" t="e">
        <f t="shared" si="501"/>
        <v>#N/A</v>
      </c>
      <c r="FE62" s="161" t="e">
        <f>INDEX(Upload_Download!$I$4:$I$1004,MATCH(FG62&amp;FE$3,Upload_Download!$O$4:$O$1004,0),1)</f>
        <v>#N/A</v>
      </c>
      <c r="FF62" s="161" t="e">
        <f>INDEX(Upload_Download!$I$4:$I$1004,MATCH(FG62&amp;FF$3,Upload_Download!$O$4:$O$1004,0),1)</f>
        <v>#N/A</v>
      </c>
      <c r="FG62" s="163" t="str">
        <f>INDEX(Draft!$AZ$3:$AZ$170,MATCH(EX62&amp;EV62,Draft!$BA$3:$BA$170,0),1)</f>
        <v>Hedera Hashgraph</v>
      </c>
      <c r="FH62" s="114"/>
      <c r="FI62" s="106">
        <f t="shared" si="466"/>
        <v>11</v>
      </c>
      <c r="FJ62" s="106">
        <f t="shared" si="433"/>
        <v>5</v>
      </c>
      <c r="FK62" s="106">
        <v>5</v>
      </c>
      <c r="FL62" s="107" t="str">
        <f>INDEX(Matchups!$F$4:$G$279,MATCH(FI62&amp;"_"&amp;FJ62,Matchups!$E$4:$E$279,0),1)</f>
        <v>Player12</v>
      </c>
      <c r="FM62" s="107" t="str">
        <f>INDEX(Matchups!$F$4:$G$279,MATCH(FI62&amp;"_"&amp;FJ62,Matchups!$E$4:$E$279,0),2)</f>
        <v>Player17</v>
      </c>
      <c r="FN62" s="114"/>
      <c r="FO62" s="160" t="str">
        <f>INDEX(Draft!$AZ$3:$AZ$170,MATCH(FL62&amp;FK62,Draft!$BA$3:$BA$170,0),1)</f>
        <v>Quant Network</v>
      </c>
      <c r="FP62" s="161" t="e">
        <f>INDEX(Upload_Download!$I$4:$I$1004,MATCH(FO62&amp;FP$3,Upload_Download!$O$4:$O$1004,0),1)</f>
        <v>#N/A</v>
      </c>
      <c r="FQ62" s="161" t="e">
        <f>INDEX(Upload_Download!$I$4:$I$1004,MATCH(FO62&amp;FQ$3,Upload_Download!$O$4:$O$1004,0),1)</f>
        <v>#N/A</v>
      </c>
      <c r="FR62" s="162" t="e">
        <f t="shared" si="467"/>
        <v>#N/A</v>
      </c>
      <c r="FS62" s="162" t="e">
        <f t="shared" si="502"/>
        <v>#N/A</v>
      </c>
      <c r="FT62" s="161" t="e">
        <f>INDEX(Upload_Download!$I$4:$I$1004,MATCH(FV62&amp;FT$3,Upload_Download!$O$4:$O$1004,0),1)</f>
        <v>#N/A</v>
      </c>
      <c r="FU62" s="161" t="e">
        <f>INDEX(Upload_Download!$I$4:$I$1004,MATCH(FV62&amp;FU$3,Upload_Download!$O$4:$O$1004,0),1)</f>
        <v>#N/A</v>
      </c>
      <c r="FV62" s="163" t="str">
        <f>INDEX(Draft!$AZ$3:$AZ$170,MATCH(FM62&amp;FK62,Draft!$BA$3:$BA$170,0),1)</f>
        <v>Gamestop</v>
      </c>
      <c r="FW62" s="114"/>
      <c r="FX62" s="106">
        <f t="shared" si="468"/>
        <v>12</v>
      </c>
      <c r="FY62" s="106">
        <f t="shared" si="434"/>
        <v>5</v>
      </c>
      <c r="FZ62" s="106">
        <v>5</v>
      </c>
      <c r="GA62" s="107" t="str">
        <f>INDEX(Matchups!$F$4:$G$279,MATCH(FX62&amp;"_"&amp;FY62,Matchups!$E$4:$E$279,0),1)</f>
        <v>Player11</v>
      </c>
      <c r="GB62" s="107" t="str">
        <f>INDEX(Matchups!$F$4:$G$279,MATCH(FX62&amp;"_"&amp;FY62,Matchups!$E$4:$E$279,0),2)</f>
        <v>Player7</v>
      </c>
      <c r="GC62" s="114"/>
      <c r="GD62" s="160" t="str">
        <f>INDEX(Draft!$AZ$3:$AZ$170,MATCH(GA62&amp;FZ62,Draft!$BA$3:$BA$170,0),1)</f>
        <v>Garlicoin</v>
      </c>
      <c r="GE62" s="161" t="e">
        <f>INDEX(Upload_Download!$I$4:$I$1004,MATCH(GD62&amp;GE$3,Upload_Download!$O$4:$O$1004,0),1)</f>
        <v>#N/A</v>
      </c>
      <c r="GF62" s="161" t="e">
        <f>INDEX(Upload_Download!$I$4:$I$1004,MATCH(GD62&amp;GF$3,Upload_Download!$O$4:$O$1004,0),1)</f>
        <v>#N/A</v>
      </c>
      <c r="GG62" s="162" t="e">
        <f t="shared" si="469"/>
        <v>#N/A</v>
      </c>
      <c r="GH62" s="162" t="e">
        <f t="shared" si="503"/>
        <v>#N/A</v>
      </c>
      <c r="GI62" s="161" t="e">
        <f>INDEX(Upload_Download!$I$4:$I$1004,MATCH(GK62&amp;GI$3,Upload_Download!$O$4:$O$1004,0),1)</f>
        <v>#N/A</v>
      </c>
      <c r="GJ62" s="161" t="e">
        <f>INDEX(Upload_Download!$I$4:$I$1004,MATCH(GK62&amp;GJ$3,Upload_Download!$O$4:$O$1004,0),1)</f>
        <v>#N/A</v>
      </c>
      <c r="GK62" s="163" t="str">
        <f>INDEX(Draft!$AZ$3:$AZ$170,MATCH(GB62&amp;FZ62,Draft!$BA$3:$BA$170,0),1)</f>
        <v>PNC Financial Services</v>
      </c>
      <c r="GM62" s="106">
        <f t="shared" si="470"/>
        <v>13</v>
      </c>
      <c r="GN62" s="106">
        <f t="shared" si="435"/>
        <v>5</v>
      </c>
      <c r="GO62" s="106">
        <v>5</v>
      </c>
      <c r="GP62" s="107" t="str">
        <f>INDEX(Matchups!$F$4:$G$279,MATCH(GM62&amp;"_"&amp;GN62,Matchups!$E$4:$E$279,0),1)</f>
        <v>Player16</v>
      </c>
      <c r="GQ62" s="107" t="str">
        <f>INDEX(Matchups!$F$4:$G$279,MATCH(GM62&amp;"_"&amp;GN62,Matchups!$E$4:$E$279,0),2)</f>
        <v>Player14</v>
      </c>
      <c r="GS62" s="160" t="str">
        <f>INDEX(Draft!$AZ$3:$AZ$170,MATCH(GP62&amp;GO62,Draft!$BA$3:$BA$170,0),1)</f>
        <v>United Parcel Service</v>
      </c>
      <c r="GT62" s="161" t="e">
        <f>INDEX(Upload_Download!$I$4:$I$1004,MATCH(GS62&amp;GT$3,Upload_Download!$O$4:$O$1004,0),1)</f>
        <v>#N/A</v>
      </c>
      <c r="GU62" s="161" t="e">
        <f>INDEX(Upload_Download!$I$4:$I$1004,MATCH(GS62&amp;GU$3,Upload_Download!$O$4:$O$1004,0),1)</f>
        <v>#N/A</v>
      </c>
      <c r="GV62" s="162" t="e">
        <f t="shared" si="471"/>
        <v>#N/A</v>
      </c>
      <c r="GW62" s="162" t="e">
        <f t="shared" si="504"/>
        <v>#N/A</v>
      </c>
      <c r="GX62" s="161" t="e">
        <f>INDEX(Upload_Download!$I$4:$I$1004,MATCH(GZ62&amp;GX$3,Upload_Download!$O$4:$O$1004,0),1)</f>
        <v>#N/A</v>
      </c>
      <c r="GY62" s="161" t="e">
        <f>INDEX(Upload_Download!$I$4:$I$1004,MATCH(GZ62&amp;GY$3,Upload_Download!$O$4:$O$1004,0),1)</f>
        <v>#N/A</v>
      </c>
      <c r="GZ62" s="163" t="str">
        <f>INDEX(Draft!$AZ$3:$AZ$170,MATCH(GQ62&amp;GO62,Draft!$BA$3:$BA$170,0),1)</f>
        <v>Coinbase</v>
      </c>
      <c r="HA62" s="114"/>
      <c r="HB62" s="106">
        <f t="shared" si="472"/>
        <v>14</v>
      </c>
      <c r="HC62" s="106">
        <f t="shared" si="436"/>
        <v>5</v>
      </c>
      <c r="HD62" s="106">
        <v>5</v>
      </c>
      <c r="HE62" s="107" t="str">
        <f>INDEX(Matchups!$F$4:$G$279,MATCH(HB62&amp;"_"&amp;HC62,Matchups!$E$4:$E$279,0),1)</f>
        <v>Player3</v>
      </c>
      <c r="HF62" s="107" t="str">
        <f>INDEX(Matchups!$F$4:$G$279,MATCH(HB62&amp;"_"&amp;HC62,Matchups!$E$4:$E$279,0),2)</f>
        <v>Player6</v>
      </c>
      <c r="HG62" s="114"/>
      <c r="HH62" s="160" t="str">
        <f>INDEX(Draft!$AZ$3:$AZ$170,MATCH(HE62&amp;HD62,Draft!$BA$3:$BA$170,0),1)</f>
        <v>Bank of NY Mellon</v>
      </c>
      <c r="HI62" s="161" t="e">
        <f>INDEX(Upload_Download!$I$4:$I$1004,MATCH(HH62&amp;HI$3,Upload_Download!$O$4:$O$1004,0),1)</f>
        <v>#N/A</v>
      </c>
      <c r="HJ62" s="161" t="e">
        <f>INDEX(Upload_Download!$I$4:$I$1004,MATCH(HH62&amp;HJ$3,Upload_Download!$O$4:$O$1004,0),1)</f>
        <v>#N/A</v>
      </c>
      <c r="HK62" s="162" t="e">
        <f t="shared" si="473"/>
        <v>#N/A</v>
      </c>
      <c r="HL62" s="162" t="e">
        <f t="shared" si="505"/>
        <v>#N/A</v>
      </c>
      <c r="HM62" s="161" t="e">
        <f>INDEX(Upload_Download!$I$4:$I$1004,MATCH(HO62&amp;HM$3,Upload_Download!$O$4:$O$1004,0),1)</f>
        <v>#N/A</v>
      </c>
      <c r="HN62" s="161" t="e">
        <f>INDEX(Upload_Download!$I$4:$I$1004,MATCH(HO62&amp;HN$3,Upload_Download!$O$4:$O$1004,0),1)</f>
        <v>#N/A</v>
      </c>
      <c r="HO62" s="163" t="str">
        <f>INDEX(Draft!$AZ$3:$AZ$170,MATCH(HF62&amp;HD62,Draft!$BA$3:$BA$170,0),1)</f>
        <v>Royal Bank Of Canada</v>
      </c>
      <c r="HP62" s="114"/>
      <c r="HQ62" s="106">
        <f t="shared" si="474"/>
        <v>15</v>
      </c>
      <c r="HR62" s="106">
        <f t="shared" si="437"/>
        <v>5</v>
      </c>
      <c r="HS62" s="106">
        <v>5</v>
      </c>
      <c r="HT62" s="107" t="str">
        <f>INDEX(Matchups!$F$4:$G$279,MATCH(HQ62&amp;"_"&amp;HR62,Matchups!$E$4:$E$279,0),1)</f>
        <v>Player1</v>
      </c>
      <c r="HU62" s="107" t="str">
        <f>INDEX(Matchups!$F$4:$G$279,MATCH(HQ62&amp;"_"&amp;HR62,Matchups!$E$4:$E$279,0),2)</f>
        <v>Player18</v>
      </c>
      <c r="HV62" s="114"/>
      <c r="HW62" s="160" t="str">
        <f>INDEX(Draft!$AZ$3:$AZ$170,MATCH(HT62&amp;HS62,Draft!$BA$3:$BA$170,0),1)</f>
        <v>Marathon Petroleum Corp</v>
      </c>
      <c r="HX62" s="161" t="e">
        <f>INDEX(Upload_Download!$I$4:$I$1004,MATCH(HW62&amp;HX$3,Upload_Download!$O$4:$O$1004,0),1)</f>
        <v>#N/A</v>
      </c>
      <c r="HY62" s="161" t="e">
        <f>INDEX(Upload_Download!$I$4:$I$1004,MATCH(HW62&amp;HY$3,Upload_Download!$O$4:$O$1004,0),1)</f>
        <v>#N/A</v>
      </c>
      <c r="HZ62" s="162" t="e">
        <f t="shared" si="475"/>
        <v>#N/A</v>
      </c>
      <c r="IA62" s="162" t="e">
        <f t="shared" si="506"/>
        <v>#N/A</v>
      </c>
      <c r="IB62" s="161" t="e">
        <f>INDEX(Upload_Download!$I$4:$I$1004,MATCH(ID62&amp;IB$3,Upload_Download!$O$4:$O$1004,0),1)</f>
        <v>#N/A</v>
      </c>
      <c r="IC62" s="161" t="e">
        <f>INDEX(Upload_Download!$I$4:$I$1004,MATCH(ID62&amp;IC$3,Upload_Download!$O$4:$O$1004,0),1)</f>
        <v>#N/A</v>
      </c>
      <c r="ID62" s="163" t="str">
        <f>INDEX(Draft!$AZ$3:$AZ$170,MATCH(HU62&amp;HS62,Draft!$BA$3:$BA$170,0),1)</f>
        <v>Nike</v>
      </c>
      <c r="IF62" s="106">
        <f t="shared" si="476"/>
        <v>16</v>
      </c>
      <c r="IG62" s="106">
        <f t="shared" si="438"/>
        <v>5</v>
      </c>
      <c r="IH62" s="106">
        <v>5</v>
      </c>
      <c r="II62" s="107" t="str">
        <f>INDEX(Matchups!$F$4:$G$279,MATCH(IF62&amp;"_"&amp;IG62,Matchups!$E$4:$E$279,0),1)</f>
        <v>Player18</v>
      </c>
      <c r="IJ62" s="107" t="str">
        <f>INDEX(Matchups!$F$4:$G$279,MATCH(IF62&amp;"_"&amp;IG62,Matchups!$E$4:$E$279,0),2)</f>
        <v>Player22</v>
      </c>
      <c r="IL62" s="160" t="str">
        <f>INDEX(Draft!$AZ$3:$AZ$170,MATCH(II62&amp;IH62,Draft!$BA$3:$BA$170,0),1)</f>
        <v>Nike</v>
      </c>
      <c r="IM62" s="161" t="e">
        <f>INDEX(Upload_Download!$I$4:$I$1004,MATCH(IL62&amp;IM$3,Upload_Download!$O$4:$O$1004,0),1)</f>
        <v>#N/A</v>
      </c>
      <c r="IN62" s="161" t="e">
        <f>INDEX(Upload_Download!$I$4:$I$1004,MATCH(IL62&amp;IN$3,Upload_Download!$O$4:$O$1004,0),1)</f>
        <v>#N/A</v>
      </c>
      <c r="IO62" s="162" t="e">
        <f t="shared" si="477"/>
        <v>#N/A</v>
      </c>
      <c r="IP62" s="162" t="e">
        <f t="shared" si="507"/>
        <v>#N/A</v>
      </c>
      <c r="IQ62" s="161" t="e">
        <f>INDEX(Upload_Download!$I$4:$I$1004,MATCH(IS62&amp;IQ$3,Upload_Download!$O$4:$O$1004,0),1)</f>
        <v>#N/A</v>
      </c>
      <c r="IR62" s="161" t="e">
        <f>INDEX(Upload_Download!$I$4:$I$1004,MATCH(IS62&amp;IR$3,Upload_Download!$O$4:$O$1004,0),1)</f>
        <v>#N/A</v>
      </c>
      <c r="IS62" s="163" t="str">
        <f>INDEX(Draft!$AZ$3:$AZ$170,MATCH(IJ62&amp;IH62,Draft!$BA$3:$BA$170,0),1)</f>
        <v>Analog Devices</v>
      </c>
      <c r="IT62" s="114"/>
      <c r="IU62" s="106">
        <f t="shared" si="478"/>
        <v>17</v>
      </c>
      <c r="IV62" s="106">
        <f t="shared" si="439"/>
        <v>5</v>
      </c>
      <c r="IW62" s="106">
        <v>5</v>
      </c>
      <c r="IX62" s="107" t="str">
        <f>INDEX(Matchups!$F$4:$G$279,MATCH(IU62&amp;"_"&amp;IV62,Matchups!$E$4:$E$279,0),1)</f>
        <v>Player15</v>
      </c>
      <c r="IY62" s="107" t="str">
        <f>INDEX(Matchups!$F$4:$G$279,MATCH(IU62&amp;"_"&amp;IV62,Matchups!$E$4:$E$279,0),2)</f>
        <v>Player24</v>
      </c>
      <c r="IZ62" s="114"/>
      <c r="JA62" s="160" t="str">
        <f>INDEX(Draft!$AZ$3:$AZ$170,MATCH(IX62&amp;IW62,Draft!$BA$3:$BA$170,0),1)</f>
        <v>Wrapped Bitcoin</v>
      </c>
      <c r="JB62" s="161" t="e">
        <f>INDEX(Upload_Download!$I$4:$I$1004,MATCH(JA62&amp;JB$3,Upload_Download!$O$4:$O$1004,0),1)</f>
        <v>#N/A</v>
      </c>
      <c r="JC62" s="161" t="e">
        <f>INDEX(Upload_Download!$I$4:$I$1004,MATCH(JA62&amp;JC$3,Upload_Download!$O$4:$O$1004,0),1)</f>
        <v>#N/A</v>
      </c>
      <c r="JD62" s="162" t="e">
        <f t="shared" si="479"/>
        <v>#N/A</v>
      </c>
      <c r="JE62" s="162" t="e">
        <f t="shared" si="508"/>
        <v>#N/A</v>
      </c>
      <c r="JF62" s="161" t="e">
        <f>INDEX(Upload_Download!$I$4:$I$1004,MATCH(JH62&amp;JF$3,Upload_Download!$O$4:$O$1004,0),1)</f>
        <v>#N/A</v>
      </c>
      <c r="JG62" s="161" t="e">
        <f>INDEX(Upload_Download!$I$4:$I$1004,MATCH(JH62&amp;JG$3,Upload_Download!$O$4:$O$1004,0),1)</f>
        <v>#N/A</v>
      </c>
      <c r="JH62" s="163" t="str">
        <f>INDEX(Draft!$AZ$3:$AZ$170,MATCH(IY62&amp;IW62,Draft!$BA$3:$BA$170,0),1)</f>
        <v>Airbnb</v>
      </c>
      <c r="JI62" s="114"/>
      <c r="JJ62" s="106">
        <f t="shared" si="480"/>
        <v>18</v>
      </c>
      <c r="JK62" s="106">
        <f t="shared" si="440"/>
        <v>5</v>
      </c>
      <c r="JL62" s="106">
        <v>5</v>
      </c>
      <c r="JM62" s="107" t="str">
        <f>INDEX(Matchups!$F$4:$G$279,MATCH(JJ62&amp;"_"&amp;JK62,Matchups!$E$4:$E$279,0),1)</f>
        <v>Player23</v>
      </c>
      <c r="JN62" s="107" t="str">
        <f>INDEX(Matchups!$F$4:$G$279,MATCH(JJ62&amp;"_"&amp;JK62,Matchups!$E$4:$E$279,0),2)</f>
        <v>Player15</v>
      </c>
      <c r="JO62" s="114"/>
      <c r="JP62" s="160" t="str">
        <f>INDEX(Draft!$AZ$3:$AZ$170,MATCH(JM62&amp;JL62,Draft!$BA$3:$BA$170,0),1)</f>
        <v>Raytheon</v>
      </c>
      <c r="JQ62" s="161" t="e">
        <f>INDEX(Upload_Download!$I$4:$I$1004,MATCH(JP62&amp;JQ$3,Upload_Download!$O$4:$O$1004,0),1)</f>
        <v>#N/A</v>
      </c>
      <c r="JR62" s="161" t="e">
        <f>INDEX(Upload_Download!$I$4:$I$1004,MATCH(JP62&amp;JR$3,Upload_Download!$O$4:$O$1004,0),1)</f>
        <v>#N/A</v>
      </c>
      <c r="JS62" s="162" t="e">
        <f t="shared" si="481"/>
        <v>#N/A</v>
      </c>
      <c r="JT62" s="162" t="e">
        <f t="shared" si="509"/>
        <v>#N/A</v>
      </c>
      <c r="JU62" s="161" t="e">
        <f>INDEX(Upload_Download!$I$4:$I$1004,MATCH(JW62&amp;JU$3,Upload_Download!$O$4:$O$1004,0),1)</f>
        <v>#N/A</v>
      </c>
      <c r="JV62" s="161" t="e">
        <f>INDEX(Upload_Download!$I$4:$I$1004,MATCH(JW62&amp;JV$3,Upload_Download!$O$4:$O$1004,0),1)</f>
        <v>#N/A</v>
      </c>
      <c r="JW62" s="163" t="str">
        <f>INDEX(Draft!$AZ$3:$AZ$170,MATCH(JN62&amp;JL62,Draft!$BA$3:$BA$170,0),1)</f>
        <v>Wrapped Bitcoin</v>
      </c>
      <c r="JX62" s="114"/>
      <c r="JY62" s="106">
        <f t="shared" si="482"/>
        <v>19</v>
      </c>
      <c r="JZ62" s="106">
        <f t="shared" si="441"/>
        <v>5</v>
      </c>
      <c r="KA62" s="106">
        <v>5</v>
      </c>
      <c r="KB62" s="107" t="str">
        <f>INDEX(Matchups!$F$4:$G$279,MATCH(JY62&amp;"_"&amp;JZ62,Matchups!$E$4:$E$279,0),1)</f>
        <v>Player13</v>
      </c>
      <c r="KC62" s="107" t="str">
        <f>INDEX(Matchups!$F$4:$G$279,MATCH(JY62&amp;"_"&amp;JZ62,Matchups!$E$4:$E$279,0),2)</f>
        <v>Player2</v>
      </c>
      <c r="KD62" s="114"/>
      <c r="KE62" s="160" t="str">
        <f>INDEX(Draft!$AZ$3:$AZ$170,MATCH(KB62&amp;KA62,Draft!$BA$3:$BA$170,0),1)</f>
        <v>Fantom</v>
      </c>
      <c r="KF62" s="161" t="e">
        <f>INDEX(Upload_Download!$I$4:$I$1004,MATCH(KE62&amp;KF$3,Upload_Download!$O$4:$O$1004,0),1)</f>
        <v>#N/A</v>
      </c>
      <c r="KG62" s="161" t="e">
        <f>INDEX(Upload_Download!$I$4:$I$1004,MATCH(KE62&amp;KG$3,Upload_Download!$O$4:$O$1004,0),1)</f>
        <v>#N/A</v>
      </c>
      <c r="KH62" s="162" t="e">
        <f t="shared" si="483"/>
        <v>#N/A</v>
      </c>
      <c r="KI62" s="162" t="e">
        <f t="shared" si="510"/>
        <v>#N/A</v>
      </c>
      <c r="KJ62" s="161" t="e">
        <f>INDEX(Upload_Download!$I$4:$I$1004,MATCH(KL62&amp;KJ$3,Upload_Download!$O$4:$O$1004,0),1)</f>
        <v>#N/A</v>
      </c>
      <c r="KK62" s="161" t="e">
        <f>INDEX(Upload_Download!$I$4:$I$1004,MATCH(KL62&amp;KK$3,Upload_Download!$O$4:$O$1004,0),1)</f>
        <v>#N/A</v>
      </c>
      <c r="KL62" s="163" t="str">
        <f>INDEX(Draft!$AZ$3:$AZ$170,MATCH(KC62&amp;KA62,Draft!$BA$3:$BA$170,0),1)</f>
        <v>Smooth Love Potion</v>
      </c>
      <c r="KM62" s="114"/>
      <c r="KN62" s="106">
        <f t="shared" si="484"/>
        <v>20</v>
      </c>
      <c r="KO62" s="106">
        <f t="shared" si="442"/>
        <v>5</v>
      </c>
      <c r="KP62" s="106">
        <v>5</v>
      </c>
      <c r="KQ62" s="107" t="str">
        <f>INDEX(Matchups!$F$4:$G$279,MATCH(KN62&amp;"_"&amp;KO62,Matchups!$E$4:$E$279,0),1)</f>
        <v>Player17</v>
      </c>
      <c r="KR62" s="107" t="str">
        <f>INDEX(Matchups!$F$4:$G$279,MATCH(KN62&amp;"_"&amp;KO62,Matchups!$E$4:$E$279,0),2)</f>
        <v>Player11</v>
      </c>
      <c r="KS62" s="114"/>
      <c r="KT62" s="160" t="str">
        <f>INDEX(Draft!$AZ$3:$AZ$170,MATCH(KQ62&amp;KP62,Draft!$BA$3:$BA$170,0),1)</f>
        <v>Gamestop</v>
      </c>
      <c r="KU62" s="161" t="e">
        <f>INDEX(Upload_Download!$I$4:$I$1004,MATCH(KT62&amp;KU$3,Upload_Download!$O$4:$O$1004,0),1)</f>
        <v>#N/A</v>
      </c>
      <c r="KV62" s="161" t="e">
        <f>INDEX(Upload_Download!$I$4:$I$1004,MATCH(KT62&amp;KV$3,Upload_Download!$O$4:$O$1004,0),1)</f>
        <v>#N/A</v>
      </c>
      <c r="KW62" s="162" t="e">
        <f t="shared" si="485"/>
        <v>#N/A</v>
      </c>
      <c r="KX62" s="162" t="e">
        <f t="shared" si="511"/>
        <v>#N/A</v>
      </c>
      <c r="KY62" s="161" t="e">
        <f>INDEX(Upload_Download!$I$4:$I$1004,MATCH(LA62&amp;KY$3,Upload_Download!$O$4:$O$1004,0),1)</f>
        <v>#N/A</v>
      </c>
      <c r="KZ62" s="161" t="e">
        <f>INDEX(Upload_Download!$I$4:$I$1004,MATCH(LA62&amp;KZ$3,Upload_Download!$O$4:$O$1004,0),1)</f>
        <v>#N/A</v>
      </c>
      <c r="LA62" s="163" t="str">
        <f>INDEX(Draft!$AZ$3:$AZ$170,MATCH(KR62&amp;KP62,Draft!$BA$3:$BA$170,0),1)</f>
        <v>Garlicoin</v>
      </c>
      <c r="LB62" s="114"/>
      <c r="LC62" s="106">
        <f t="shared" si="486"/>
        <v>21</v>
      </c>
      <c r="LD62" s="106">
        <f t="shared" si="443"/>
        <v>5</v>
      </c>
      <c r="LE62" s="106">
        <v>5</v>
      </c>
      <c r="LF62" s="107" t="str">
        <f>INDEX(Matchups!$F$4:$G$279,MATCH(LC62&amp;"_"&amp;LD62,Matchups!$E$4:$E$279,0),1)</f>
        <v>Player17</v>
      </c>
      <c r="LG62" s="107" t="str">
        <f>INDEX(Matchups!$F$4:$G$279,MATCH(LC62&amp;"_"&amp;LD62,Matchups!$E$4:$E$279,0),2)</f>
        <v>Player18</v>
      </c>
      <c r="LH62" s="114"/>
      <c r="LI62" s="160" t="str">
        <f>INDEX(Draft!$AZ$3:$AZ$170,MATCH(LF62&amp;LE62,Draft!$BA$3:$BA$170,0),1)</f>
        <v>Gamestop</v>
      </c>
      <c r="LJ62" s="161" t="e">
        <f>INDEX(Upload_Download!$I$4:$I$1004,MATCH(LI62&amp;LJ$3,Upload_Download!$O$4:$O$1004,0),1)</f>
        <v>#N/A</v>
      </c>
      <c r="LK62" s="161" t="e">
        <f>INDEX(Upload_Download!$I$4:$I$1004,MATCH(LI62&amp;LK$3,Upload_Download!$O$4:$O$1004,0),1)</f>
        <v>#N/A</v>
      </c>
      <c r="LL62" s="162" t="e">
        <f t="shared" si="487"/>
        <v>#N/A</v>
      </c>
      <c r="LM62" s="162" t="e">
        <f t="shared" si="512"/>
        <v>#N/A</v>
      </c>
      <c r="LN62" s="161" t="e">
        <f>INDEX(Upload_Download!$I$4:$I$1004,MATCH(LP62&amp;LN$3,Upload_Download!$O$4:$O$1004,0),1)</f>
        <v>#N/A</v>
      </c>
      <c r="LO62" s="161" t="e">
        <f>INDEX(Upload_Download!$I$4:$I$1004,MATCH(LP62&amp;LO$3,Upload_Download!$O$4:$O$1004,0),1)</f>
        <v>#N/A</v>
      </c>
      <c r="LP62" s="163" t="str">
        <f>INDEX(Draft!$AZ$3:$AZ$170,MATCH(LG62&amp;LE62,Draft!$BA$3:$BA$170,0),1)</f>
        <v>Nike</v>
      </c>
      <c r="LQ62" s="114"/>
      <c r="LR62" s="106">
        <f t="shared" si="488"/>
        <v>22</v>
      </c>
      <c r="LS62" s="106">
        <f t="shared" si="444"/>
        <v>5</v>
      </c>
      <c r="LT62" s="106">
        <v>5</v>
      </c>
      <c r="LU62" s="107" t="str">
        <f>INDEX(Matchups!$F$4:$G$279,MATCH(LR62&amp;"_"&amp;LS62,Matchups!$E$4:$E$279,0),1)</f>
        <v>Player20</v>
      </c>
      <c r="LV62" s="107" t="str">
        <f>INDEX(Matchups!$F$4:$G$279,MATCH(LR62&amp;"_"&amp;LS62,Matchups!$E$4:$E$279,0),2)</f>
        <v>Player16</v>
      </c>
      <c r="LW62" s="114"/>
      <c r="LX62" s="160" t="str">
        <f>INDEX(Draft!$AZ$3:$AZ$170,MATCH(LU62&amp;LT62,Draft!$BA$3:$BA$170,0),1)</f>
        <v>Curve DAO Token</v>
      </c>
      <c r="LY62" s="161" t="e">
        <f>INDEX(Upload_Download!$I$4:$I$1004,MATCH(LX62&amp;LY$3,Upload_Download!$O$4:$O$1004,0),1)</f>
        <v>#N/A</v>
      </c>
      <c r="LZ62" s="161" t="e">
        <f>INDEX(Upload_Download!$I$4:$I$1004,MATCH(LX62&amp;LZ$3,Upload_Download!$O$4:$O$1004,0),1)</f>
        <v>#N/A</v>
      </c>
      <c r="MA62" s="162" t="e">
        <f t="shared" si="489"/>
        <v>#N/A</v>
      </c>
      <c r="MB62" s="162" t="e">
        <f t="shared" si="513"/>
        <v>#N/A</v>
      </c>
      <c r="MC62" s="161" t="e">
        <f>INDEX(Upload_Download!$I$4:$I$1004,MATCH(ME62&amp;MC$3,Upload_Download!$O$4:$O$1004,0),1)</f>
        <v>#N/A</v>
      </c>
      <c r="MD62" s="161" t="e">
        <f>INDEX(Upload_Download!$I$4:$I$1004,MATCH(ME62&amp;MD$3,Upload_Download!$O$4:$O$1004,0),1)</f>
        <v>#N/A</v>
      </c>
      <c r="ME62" s="163" t="str">
        <f>INDEX(Draft!$AZ$3:$AZ$170,MATCH(LV62&amp;LT62,Draft!$BA$3:$BA$170,0),1)</f>
        <v>United Parcel Service</v>
      </c>
      <c r="MF62" s="114"/>
      <c r="MG62" s="106">
        <f t="shared" si="490"/>
        <v>23</v>
      </c>
      <c r="MH62" s="106">
        <f t="shared" si="445"/>
        <v>5</v>
      </c>
      <c r="MI62" s="106">
        <v>5</v>
      </c>
      <c r="MJ62" s="107" t="str">
        <f>INDEX(Matchups!$F$4:$G$279,MATCH(MG62&amp;"_"&amp;MH62,Matchups!$E$4:$E$279,0),1)</f>
        <v>Player14</v>
      </c>
      <c r="MK62" s="107" t="str">
        <f>INDEX(Matchups!$F$4:$G$279,MATCH(MG62&amp;"_"&amp;MH62,Matchups!$E$4:$E$279,0),2)</f>
        <v>Player13</v>
      </c>
      <c r="ML62" s="114"/>
      <c r="MM62" s="160" t="str">
        <f>INDEX(Draft!$AZ$3:$AZ$170,MATCH(MJ62&amp;MI62,Draft!$BA$3:$BA$170,0),1)</f>
        <v>Coinbase</v>
      </c>
      <c r="MN62" s="161" t="e">
        <f>INDEX(Upload_Download!$I$4:$I$1004,MATCH(MM62&amp;MN$3,Upload_Download!$O$4:$O$1004,0),1)</f>
        <v>#N/A</v>
      </c>
      <c r="MO62" s="161" t="e">
        <f>INDEX(Upload_Download!$I$4:$I$1004,MATCH(MM62&amp;MO$3,Upload_Download!$O$4:$O$1004,0),1)</f>
        <v>#N/A</v>
      </c>
      <c r="MP62" s="162" t="e">
        <f t="shared" si="491"/>
        <v>#N/A</v>
      </c>
      <c r="MQ62" s="162" t="e">
        <f t="shared" si="514"/>
        <v>#N/A</v>
      </c>
      <c r="MR62" s="161" t="e">
        <f>INDEX(Upload_Download!$I$4:$I$1004,MATCH(MT62&amp;MR$3,Upload_Download!$O$4:$O$1004,0),1)</f>
        <v>#N/A</v>
      </c>
      <c r="MS62" s="161" t="e">
        <f>INDEX(Upload_Download!$I$4:$I$1004,MATCH(MT62&amp;MS$3,Upload_Download!$O$4:$O$1004,0),1)</f>
        <v>#N/A</v>
      </c>
      <c r="MT62" s="163" t="str">
        <f>INDEX(Draft!$AZ$3:$AZ$170,MATCH(MK62&amp;MI62,Draft!$BA$3:$BA$170,0),1)</f>
        <v>Fantom</v>
      </c>
    </row>
    <row r="63" spans="2:358" s="105" customFormat="1" ht="18" thickBot="1">
      <c r="B63" s="187">
        <f t="shared" si="74"/>
        <v>44592</v>
      </c>
      <c r="C63" s="188">
        <f t="shared" si="75"/>
        <v>5</v>
      </c>
      <c r="D63" s="188">
        <f t="shared" si="76"/>
        <v>12</v>
      </c>
      <c r="E63" s="188" t="str">
        <f t="shared" si="0"/>
        <v>5_12</v>
      </c>
      <c r="F63" s="189" t="str">
        <f t="shared" si="1"/>
        <v>Player19</v>
      </c>
      <c r="G63" s="189" t="str">
        <f t="shared" si="2"/>
        <v>Player15</v>
      </c>
      <c r="H63" s="173"/>
      <c r="I63" s="174" t="str">
        <f>J63&amp;"_"&amp;COUNTIF(J$4:J63,J63)</f>
        <v>5_8</v>
      </c>
      <c r="J63" s="185">
        <v>5</v>
      </c>
      <c r="K63" s="185" t="s">
        <v>2675</v>
      </c>
      <c r="L63" s="186" t="s">
        <v>1027</v>
      </c>
      <c r="M63" s="185" t="s">
        <v>2663</v>
      </c>
      <c r="N63" s="114"/>
      <c r="O63" s="106">
        <f t="shared" si="446"/>
        <v>1</v>
      </c>
      <c r="P63" s="106">
        <f t="shared" si="423"/>
        <v>5</v>
      </c>
      <c r="Q63" s="106">
        <v>6</v>
      </c>
      <c r="R63" s="107" t="str">
        <f>INDEX(Matchups!$F$4:$G$279,MATCH(O63&amp;"_"&amp;P63,Matchups!$E$4:$E$279,0),1)</f>
        <v>Player10</v>
      </c>
      <c r="S63" s="107" t="str">
        <f>INDEX(Matchups!$F$4:$G$279,MATCH(O63&amp;"_"&amp;P63,Matchups!$E$4:$E$279,0),2)</f>
        <v>Player21</v>
      </c>
      <c r="U63" s="164" t="str">
        <f>INDEX(Draft!$AZ$3:$AZ$170,MATCH(R63&amp;Q63,Draft!$BA$3:$BA$170,0),1)</f>
        <v>Dell</v>
      </c>
      <c r="V63" s="207">
        <f>INDEX(Upload_Download!$I$4:$I$1004,MATCH(U63&amp;V$3,Upload_Download!$O$4:$O$1004,0),1)</f>
        <v>58.740001678466797</v>
      </c>
      <c r="W63" s="207">
        <f>INDEX(Upload_Download!$I$4:$I$1004,MATCH(U63&amp;W$3,Upload_Download!$O$4:$O$1004,0),1)</f>
        <v>59.509998321533203</v>
      </c>
      <c r="X63" s="208">
        <f t="shared" si="447"/>
        <v>1.3108556708616437</v>
      </c>
      <c r="Y63" s="208">
        <f t="shared" si="492"/>
        <v>5.0024000114496037</v>
      </c>
      <c r="Z63" s="207">
        <f>INDEX(Upload_Download!$I$4:$I$1004,MATCH(AB63&amp;Z$3,Upload_Download!$O$4:$O$1004,0),1)</f>
        <v>21.829999923706051</v>
      </c>
      <c r="AA63" s="207">
        <f>INDEX(Upload_Download!$I$4:$I$1004,MATCH(AB63&amp;AA$3,Upload_Download!$O$4:$O$1004,0),1)</f>
        <v>20.79000091552734</v>
      </c>
      <c r="AB63" s="165" t="str">
        <f>INDEX(Draft!$AZ$3:$AZ$170,MATCH(S63&amp;Q63,Draft!$BA$3:$BA$170,0),1)</f>
        <v>Silver</v>
      </c>
      <c r="AD63" s="106">
        <f t="shared" si="448"/>
        <v>2</v>
      </c>
      <c r="AE63" s="106">
        <f t="shared" si="424"/>
        <v>5</v>
      </c>
      <c r="AF63" s="106">
        <v>6</v>
      </c>
      <c r="AG63" s="107" t="str">
        <f>INDEX(Matchups!$F$4:$G$279,MATCH(AD63&amp;"_"&amp;AE63,Matchups!$E$4:$E$279,0),1)</f>
        <v>Player21</v>
      </c>
      <c r="AH63" s="107" t="str">
        <f>INDEX(Matchups!$F$4:$G$279,MATCH(AD63&amp;"_"&amp;AE63,Matchups!$E$4:$E$279,0),2)</f>
        <v>Player1</v>
      </c>
      <c r="AJ63" s="164" t="str">
        <f>INDEX(Draft!$AZ$3:$AZ$170,MATCH(AG63&amp;AF63,Draft!$BA$3:$BA$170,0),1)</f>
        <v>Silver</v>
      </c>
      <c r="AK63" s="207">
        <f>INDEX(Upload_Download!$I$4:$I$1004,MATCH(AJ63&amp;AK$3,Upload_Download!$O$4:$O$1004,0),1)</f>
        <v>21.829999923706051</v>
      </c>
      <c r="AL63" s="207">
        <f>INDEX(Upload_Download!$I$4:$I$1004,MATCH(AJ63&amp;AL$3,Upload_Download!$O$4:$O$1004,0),1)</f>
        <v>22.120000839233398</v>
      </c>
      <c r="AM63" s="208">
        <f t="shared" si="449"/>
        <v>1.3284512896970968</v>
      </c>
      <c r="AN63" s="208">
        <f t="shared" si="493"/>
        <v>1.8221574411574126</v>
      </c>
      <c r="AO63" s="207">
        <f>INDEX(Upload_Download!$I$4:$I$1004,MATCH(AQ63&amp;AO$3,Upload_Download!$O$4:$O$1004,0),1)</f>
        <v>167.63999938964841</v>
      </c>
      <c r="AP63" s="207">
        <f>INDEX(Upload_Download!$I$4:$I$1004,MATCH(AQ63&amp;AP$3,Upload_Download!$O$4:$O$1004,0),1)</f>
        <v>164.63999938964841</v>
      </c>
      <c r="AQ63" s="165" t="str">
        <f>INDEX(Draft!$AZ$3:$AZ$170,MATCH(AH63&amp;AF63,Draft!$BA$3:$BA$170,0),1)</f>
        <v>Qualcomm</v>
      </c>
      <c r="AS63" s="106">
        <f t="shared" si="450"/>
        <v>3</v>
      </c>
      <c r="AT63" s="106">
        <f t="shared" si="425"/>
        <v>5</v>
      </c>
      <c r="AU63" s="106">
        <v>6</v>
      </c>
      <c r="AV63" s="107" t="str">
        <f>INDEX(Matchups!$F$4:$G$279,MATCH(AS63&amp;"_"&amp;AT63,Matchups!$E$4:$E$279,0),1)</f>
        <v>Player19</v>
      </c>
      <c r="AW63" s="107" t="str">
        <f>INDEX(Matchups!$F$4:$G$279,MATCH(AS63&amp;"_"&amp;AT63,Matchups!$E$4:$E$279,0),2)</f>
        <v>Player20</v>
      </c>
      <c r="AY63" s="164" t="str">
        <f>INDEX(Draft!$AZ$3:$AZ$170,MATCH(AV63&amp;AU63,Draft!$BA$3:$BA$170,0),1)</f>
        <v>VeChain</v>
      </c>
      <c r="AZ63" s="207">
        <f>INDEX(Upload_Download!$I$4:$I$1004,MATCH(AY63&amp;AZ$3,Upload_Download!$O$4:$O$1004,0),1)</f>
        <v>4.9175001680850983E-2</v>
      </c>
      <c r="BA63" s="207">
        <f>INDEX(Upload_Download!$I$4:$I$1004,MATCH(AY63&amp;BA$3,Upload_Download!$O$4:$O$1004,0),1)</f>
        <v>4.5573998242616653E-2</v>
      </c>
      <c r="BB63" s="208">
        <f t="shared" si="451"/>
        <v>-7.3228333810847257</v>
      </c>
      <c r="BC63" s="208">
        <f t="shared" si="494"/>
        <v>-22.259853811881612</v>
      </c>
      <c r="BD63" s="207">
        <f>INDEX(Upload_Download!$I$4:$I$1004,MATCH(BF63&amp;BD$3,Upload_Download!$O$4:$O$1004,0),1)</f>
        <v>1.409512042999268</v>
      </c>
      <c r="BE63" s="207">
        <f>INDEX(Upload_Download!$I$4:$I$1004,MATCH(BF63&amp;BE$3,Upload_Download!$O$4:$O$1004,0),1)</f>
        <v>1.813107013702393</v>
      </c>
      <c r="BF63" s="165" t="str">
        <f>INDEX(Draft!$AZ$3:$AZ$170,MATCH(AW63&amp;AU63,Draft!$BA$3:$BA$170,0),1)</f>
        <v>Immutable X</v>
      </c>
      <c r="BH63" s="106">
        <f t="shared" si="452"/>
        <v>4</v>
      </c>
      <c r="BI63" s="106">
        <f t="shared" si="426"/>
        <v>5</v>
      </c>
      <c r="BJ63" s="106">
        <v>6</v>
      </c>
      <c r="BK63" s="107" t="str">
        <f>INDEX(Matchups!$F$4:$G$279,MATCH(BH63&amp;"_"&amp;BI63,Matchups!$E$4:$E$279,0),1)</f>
        <v>Player5</v>
      </c>
      <c r="BL63" s="107" t="str">
        <f>INDEX(Matchups!$F$4:$G$279,MATCH(BH63&amp;"_"&amp;BI63,Matchups!$E$4:$E$279,0),2)</f>
        <v>Player19</v>
      </c>
      <c r="BN63" s="164" t="str">
        <f>INDEX(Draft!$AZ$3:$AZ$170,MATCH(BK63&amp;BJ63,Draft!$BA$3:$BA$170,0),1)</f>
        <v>Marvell Technology</v>
      </c>
      <c r="BO63" s="207">
        <f>INDEX(Upload_Download!$I$4:$I$1004,MATCH(BN63&amp;BO$3,Upload_Download!$O$4:$O$1004,0),1)</f>
        <v>68.75</v>
      </c>
      <c r="BP63" s="207" t="e">
        <f>INDEX(Upload_Download!$I$4:$I$1004,MATCH(BN63&amp;BP$3,Upload_Download!$O$4:$O$1004,0),1)</f>
        <v>#N/A</v>
      </c>
      <c r="BQ63" s="208" t="e">
        <f t="shared" si="453"/>
        <v>#N/A</v>
      </c>
      <c r="BR63" s="208" t="e">
        <f t="shared" si="495"/>
        <v>#N/A</v>
      </c>
      <c r="BS63" s="207" t="e">
        <f>INDEX(Upload_Download!$I$4:$I$1004,MATCH(BU63&amp;BS$3,Upload_Download!$O$4:$O$1004,0),1)</f>
        <v>#N/A</v>
      </c>
      <c r="BT63" s="207">
        <f>INDEX(Upload_Download!$I$4:$I$1004,MATCH(BU63&amp;BT$3,Upload_Download!$O$4:$O$1004,0),1)</f>
        <v>4.5573998242616653E-2</v>
      </c>
      <c r="BU63" s="165" t="str">
        <f>INDEX(Draft!$AZ$3:$AZ$170,MATCH(BL63&amp;BJ63,Draft!$BA$3:$BA$170,0),1)</f>
        <v>VeChain</v>
      </c>
      <c r="BV63" s="114"/>
      <c r="BW63" s="106">
        <f t="shared" si="454"/>
        <v>5</v>
      </c>
      <c r="BX63" s="106">
        <f t="shared" si="427"/>
        <v>5</v>
      </c>
      <c r="BY63" s="106">
        <v>6</v>
      </c>
      <c r="BZ63" s="107" t="str">
        <f>INDEX(Matchups!$F$4:$G$279,MATCH(BW63&amp;"_"&amp;BX63,Matchups!$E$4:$E$279,0),1)</f>
        <v>Player24</v>
      </c>
      <c r="CA63" s="107" t="str">
        <f>INDEX(Matchups!$F$4:$G$279,MATCH(BW63&amp;"_"&amp;BX63,Matchups!$E$4:$E$279,0),2)</f>
        <v>Player5</v>
      </c>
      <c r="CB63" s="114"/>
      <c r="CC63" s="164" t="str">
        <f>INDEX(Draft!$AZ$3:$AZ$170,MATCH(BZ63&amp;BY63,Draft!$BA$3:$BA$170,0),1)</f>
        <v>Asana Inc</v>
      </c>
      <c r="CD63" s="207" t="e">
        <f>INDEX(Upload_Download!$I$4:$I$1004,MATCH(CC63&amp;CD$3,Upload_Download!$O$4:$O$1004,0),1)</f>
        <v>#N/A</v>
      </c>
      <c r="CE63" s="207" t="e">
        <f>INDEX(Upload_Download!$I$4:$I$1004,MATCH(CC63&amp;CE$3,Upload_Download!$O$4:$O$1004,0),1)</f>
        <v>#N/A</v>
      </c>
      <c r="CF63" s="208" t="e">
        <f t="shared" si="455"/>
        <v>#N/A</v>
      </c>
      <c r="CG63" s="208" t="e">
        <f t="shared" si="496"/>
        <v>#N/A</v>
      </c>
      <c r="CH63" s="207" t="e">
        <f>INDEX(Upload_Download!$I$4:$I$1004,MATCH(CJ63&amp;CH$3,Upload_Download!$O$4:$O$1004,0),1)</f>
        <v>#N/A</v>
      </c>
      <c r="CI63" s="207" t="e">
        <f>INDEX(Upload_Download!$I$4:$I$1004,MATCH(CJ63&amp;CI$3,Upload_Download!$O$4:$O$1004,0),1)</f>
        <v>#N/A</v>
      </c>
      <c r="CJ63" s="165" t="str">
        <f>INDEX(Draft!$AZ$3:$AZ$170,MATCH(CA63&amp;BY63,Draft!$BA$3:$BA$170,0),1)</f>
        <v>Marvell Technology</v>
      </c>
      <c r="CK63" s="114"/>
      <c r="CL63" s="106">
        <f t="shared" si="456"/>
        <v>6</v>
      </c>
      <c r="CM63" s="106">
        <f t="shared" si="428"/>
        <v>5</v>
      </c>
      <c r="CN63" s="106">
        <v>6</v>
      </c>
      <c r="CO63" s="107" t="str">
        <f>INDEX(Matchups!$F$4:$G$279,MATCH(CL63&amp;"_"&amp;CM63,Matchups!$E$4:$E$279,0),1)</f>
        <v>Player7</v>
      </c>
      <c r="CP63" s="107" t="str">
        <f>INDEX(Matchups!$F$4:$G$279,MATCH(CL63&amp;"_"&amp;CM63,Matchups!$E$4:$E$279,0),2)</f>
        <v>Player3</v>
      </c>
      <c r="CQ63" s="114"/>
      <c r="CR63" s="164" t="str">
        <f>INDEX(Draft!$AZ$3:$AZ$170,MATCH(CO63&amp;CN63,Draft!$BA$3:$BA$170,0),1)</f>
        <v>Pfizer</v>
      </c>
      <c r="CS63" s="207" t="e">
        <f>INDEX(Upload_Download!$I$4:$I$1004,MATCH(CR63&amp;CS$3,Upload_Download!$O$4:$O$1004,0),1)</f>
        <v>#N/A</v>
      </c>
      <c r="CT63" s="207" t="e">
        <f>INDEX(Upload_Download!$I$4:$I$1004,MATCH(CR63&amp;CT$3,Upload_Download!$O$4:$O$1004,0),1)</f>
        <v>#N/A</v>
      </c>
      <c r="CU63" s="208" t="e">
        <f t="shared" si="457"/>
        <v>#N/A</v>
      </c>
      <c r="CV63" s="208" t="e">
        <f t="shared" si="497"/>
        <v>#N/A</v>
      </c>
      <c r="CW63" s="207" t="e">
        <f>INDEX(Upload_Download!$I$4:$I$1004,MATCH(CY63&amp;CW$3,Upload_Download!$O$4:$O$1004,0),1)</f>
        <v>#N/A</v>
      </c>
      <c r="CX63" s="207" t="e">
        <f>INDEX(Upload_Download!$I$4:$I$1004,MATCH(CY63&amp;CX$3,Upload_Download!$O$4:$O$1004,0),1)</f>
        <v>#N/A</v>
      </c>
      <c r="CY63" s="165" t="str">
        <f>INDEX(Draft!$AZ$3:$AZ$170,MATCH(CP63&amp;CN63,Draft!$BA$3:$BA$170,0),1)</f>
        <v>Crypto.com Coin</v>
      </c>
      <c r="DA63" s="106">
        <f t="shared" si="458"/>
        <v>7</v>
      </c>
      <c r="DB63" s="106">
        <f t="shared" si="429"/>
        <v>5</v>
      </c>
      <c r="DC63" s="106">
        <v>6</v>
      </c>
      <c r="DD63" s="107" t="str">
        <f>INDEX(Matchups!$F$4:$G$279,MATCH(DA63&amp;"_"&amp;DB63,Matchups!$E$4:$E$279,0),1)</f>
        <v>Player8</v>
      </c>
      <c r="DE63" s="107" t="str">
        <f>INDEX(Matchups!$F$4:$G$279,MATCH(DA63&amp;"_"&amp;DB63,Matchups!$E$4:$E$279,0),2)</f>
        <v>Player10</v>
      </c>
      <c r="DG63" s="164" t="str">
        <f>INDEX(Draft!$AZ$3:$AZ$170,MATCH(DD63&amp;DC63,Draft!$BA$3:$BA$170,0),1)</f>
        <v>Algorand</v>
      </c>
      <c r="DH63" s="207" t="e">
        <f>INDEX(Upload_Download!$I$4:$I$1004,MATCH(DG63&amp;DH$3,Upload_Download!$O$4:$O$1004,0),1)</f>
        <v>#N/A</v>
      </c>
      <c r="DI63" s="207" t="e">
        <f>INDEX(Upload_Download!$I$4:$I$1004,MATCH(DG63&amp;DI$3,Upload_Download!$O$4:$O$1004,0),1)</f>
        <v>#N/A</v>
      </c>
      <c r="DJ63" s="208" t="e">
        <f t="shared" si="459"/>
        <v>#N/A</v>
      </c>
      <c r="DK63" s="208" t="e">
        <f t="shared" si="498"/>
        <v>#N/A</v>
      </c>
      <c r="DL63" s="207" t="e">
        <f>INDEX(Upload_Download!$I$4:$I$1004,MATCH(DN63&amp;DL$3,Upload_Download!$O$4:$O$1004,0),1)</f>
        <v>#N/A</v>
      </c>
      <c r="DM63" s="207" t="e">
        <f>INDEX(Upload_Download!$I$4:$I$1004,MATCH(DN63&amp;DM$3,Upload_Download!$O$4:$O$1004,0),1)</f>
        <v>#N/A</v>
      </c>
      <c r="DN63" s="165" t="str">
        <f>INDEX(Draft!$AZ$3:$AZ$170,MATCH(DE63&amp;DC63,Draft!$BA$3:$BA$170,0),1)</f>
        <v>Dell</v>
      </c>
      <c r="DO63" s="114"/>
      <c r="DP63" s="106">
        <f t="shared" si="460"/>
        <v>8</v>
      </c>
      <c r="DQ63" s="106">
        <f t="shared" si="430"/>
        <v>5</v>
      </c>
      <c r="DR63" s="106">
        <v>6</v>
      </c>
      <c r="DS63" s="107" t="str">
        <f>INDEX(Matchups!$F$4:$G$279,MATCH(DP63&amp;"_"&amp;DQ63,Matchups!$E$4:$E$279,0),1)</f>
        <v>Player6</v>
      </c>
      <c r="DT63" s="107" t="str">
        <f>INDEX(Matchups!$F$4:$G$279,MATCH(DP63&amp;"_"&amp;DQ63,Matchups!$E$4:$E$279,0),2)</f>
        <v>Player23</v>
      </c>
      <c r="DU63" s="114"/>
      <c r="DV63" s="164" t="str">
        <f>INDEX(Draft!$AZ$3:$AZ$170,MATCH(DS63&amp;DR63,Draft!$BA$3:$BA$170,0),1)</f>
        <v>Cisco</v>
      </c>
      <c r="DW63" s="207" t="e">
        <f>INDEX(Upload_Download!$I$4:$I$1004,MATCH(DV63&amp;DW$3,Upload_Download!$O$4:$O$1004,0),1)</f>
        <v>#N/A</v>
      </c>
      <c r="DX63" s="207" t="e">
        <f>INDEX(Upload_Download!$I$4:$I$1004,MATCH(DV63&amp;DX$3,Upload_Download!$O$4:$O$1004,0),1)</f>
        <v>#N/A</v>
      </c>
      <c r="DY63" s="208" t="e">
        <f t="shared" si="461"/>
        <v>#N/A</v>
      </c>
      <c r="DZ63" s="208" t="e">
        <f t="shared" si="499"/>
        <v>#N/A</v>
      </c>
      <c r="EA63" s="207" t="e">
        <f>INDEX(Upload_Download!$I$4:$I$1004,MATCH(EC63&amp;EA$3,Upload_Download!$O$4:$O$1004,0),1)</f>
        <v>#N/A</v>
      </c>
      <c r="EB63" s="207" t="e">
        <f>INDEX(Upload_Download!$I$4:$I$1004,MATCH(EC63&amp;EB$3,Upload_Download!$O$4:$O$1004,0),1)</f>
        <v>#N/A</v>
      </c>
      <c r="EC63" s="165" t="str">
        <f>INDEX(Draft!$AZ$3:$AZ$170,MATCH(DT63&amp;DR63,Draft!$BA$3:$BA$170,0),1)</f>
        <v>CVS</v>
      </c>
      <c r="ED63" s="114"/>
      <c r="EE63" s="106">
        <f t="shared" si="462"/>
        <v>9</v>
      </c>
      <c r="EF63" s="106">
        <f t="shared" si="431"/>
        <v>5</v>
      </c>
      <c r="EG63" s="106">
        <v>6</v>
      </c>
      <c r="EH63" s="107" t="str">
        <f>INDEX(Matchups!$F$4:$G$279,MATCH(EE63&amp;"_"&amp;EF63,Matchups!$E$4:$E$279,0),1)</f>
        <v>Player2</v>
      </c>
      <c r="EI63" s="107" t="str">
        <f>INDEX(Matchups!$F$4:$G$279,MATCH(EE63&amp;"_"&amp;EF63,Matchups!$E$4:$E$279,0),2)</f>
        <v>Player9</v>
      </c>
      <c r="EJ63" s="114"/>
      <c r="EK63" s="164" t="str">
        <f>INDEX(Draft!$AZ$3:$AZ$170,MATCH(EH63&amp;EG63,Draft!$BA$3:$BA$170,0),1)</f>
        <v>Flow</v>
      </c>
      <c r="EL63" s="207" t="e">
        <f>INDEX(Upload_Download!$I$4:$I$1004,MATCH(EK63&amp;EL$3,Upload_Download!$O$4:$O$1004,0),1)</f>
        <v>#N/A</v>
      </c>
      <c r="EM63" s="207" t="e">
        <f>INDEX(Upload_Download!$I$4:$I$1004,MATCH(EK63&amp;EM$3,Upload_Download!$O$4:$O$1004,0),1)</f>
        <v>#N/A</v>
      </c>
      <c r="EN63" s="208" t="e">
        <f t="shared" si="463"/>
        <v>#N/A</v>
      </c>
      <c r="EO63" s="208" t="e">
        <f t="shared" si="500"/>
        <v>#N/A</v>
      </c>
      <c r="EP63" s="207" t="e">
        <f>INDEX(Upload_Download!$I$4:$I$1004,MATCH(ER63&amp;EP$3,Upload_Download!$O$4:$O$1004,0),1)</f>
        <v>#N/A</v>
      </c>
      <c r="EQ63" s="207" t="e">
        <f>INDEX(Upload_Download!$I$4:$I$1004,MATCH(ER63&amp;EQ$3,Upload_Download!$O$4:$O$1004,0),1)</f>
        <v>#N/A</v>
      </c>
      <c r="ER63" s="165" t="str">
        <f>INDEX(Draft!$AZ$3:$AZ$170,MATCH(EI63&amp;EG63,Draft!$BA$3:$BA$170,0),1)</f>
        <v>Chainlink</v>
      </c>
      <c r="ET63" s="106">
        <f t="shared" si="464"/>
        <v>10</v>
      </c>
      <c r="EU63" s="106">
        <f t="shared" si="432"/>
        <v>5</v>
      </c>
      <c r="EV63" s="106">
        <v>6</v>
      </c>
      <c r="EW63" s="107" t="str">
        <f>INDEX(Matchups!$F$4:$G$279,MATCH(ET63&amp;"_"&amp;EU63,Matchups!$E$4:$E$279,0),1)</f>
        <v>Player9</v>
      </c>
      <c r="EX63" s="107" t="str">
        <f>INDEX(Matchups!$F$4:$G$279,MATCH(ET63&amp;"_"&amp;EU63,Matchups!$E$4:$E$279,0),2)</f>
        <v>Player8</v>
      </c>
      <c r="EZ63" s="164" t="str">
        <f>INDEX(Draft!$AZ$3:$AZ$170,MATCH(EW63&amp;EV63,Draft!$BA$3:$BA$170,0),1)</f>
        <v>Chainlink</v>
      </c>
      <c r="FA63" s="207" t="e">
        <f>INDEX(Upload_Download!$I$4:$I$1004,MATCH(EZ63&amp;FA$3,Upload_Download!$O$4:$O$1004,0),1)</f>
        <v>#N/A</v>
      </c>
      <c r="FB63" s="207" t="e">
        <f>INDEX(Upload_Download!$I$4:$I$1004,MATCH(EZ63&amp;FB$3,Upload_Download!$O$4:$O$1004,0),1)</f>
        <v>#N/A</v>
      </c>
      <c r="FC63" s="208" t="e">
        <f t="shared" si="465"/>
        <v>#N/A</v>
      </c>
      <c r="FD63" s="208" t="e">
        <f t="shared" si="501"/>
        <v>#N/A</v>
      </c>
      <c r="FE63" s="207" t="e">
        <f>INDEX(Upload_Download!$I$4:$I$1004,MATCH(FG63&amp;FE$3,Upload_Download!$O$4:$O$1004,0),1)</f>
        <v>#N/A</v>
      </c>
      <c r="FF63" s="207" t="e">
        <f>INDEX(Upload_Download!$I$4:$I$1004,MATCH(FG63&amp;FF$3,Upload_Download!$O$4:$O$1004,0),1)</f>
        <v>#N/A</v>
      </c>
      <c r="FG63" s="165" t="str">
        <f>INDEX(Draft!$AZ$3:$AZ$170,MATCH(EX63&amp;EV63,Draft!$BA$3:$BA$170,0),1)</f>
        <v>Algorand</v>
      </c>
      <c r="FH63" s="114"/>
      <c r="FI63" s="106">
        <f t="shared" si="466"/>
        <v>11</v>
      </c>
      <c r="FJ63" s="106">
        <f t="shared" si="433"/>
        <v>5</v>
      </c>
      <c r="FK63" s="106">
        <v>6</v>
      </c>
      <c r="FL63" s="107" t="str">
        <f>INDEX(Matchups!$F$4:$G$279,MATCH(FI63&amp;"_"&amp;FJ63,Matchups!$E$4:$E$279,0),1)</f>
        <v>Player12</v>
      </c>
      <c r="FM63" s="107" t="str">
        <f>INDEX(Matchups!$F$4:$G$279,MATCH(FI63&amp;"_"&amp;FJ63,Matchups!$E$4:$E$279,0),2)</f>
        <v>Player17</v>
      </c>
      <c r="FN63" s="114"/>
      <c r="FO63" s="164" t="str">
        <f>INDEX(Draft!$AZ$3:$AZ$170,MATCH(FL63&amp;FK63,Draft!$BA$3:$BA$170,0),1)</f>
        <v>Axie Infinity</v>
      </c>
      <c r="FP63" s="207" t="e">
        <f>INDEX(Upload_Download!$I$4:$I$1004,MATCH(FO63&amp;FP$3,Upload_Download!$O$4:$O$1004,0),1)</f>
        <v>#N/A</v>
      </c>
      <c r="FQ63" s="207" t="e">
        <f>INDEX(Upload_Download!$I$4:$I$1004,MATCH(FO63&amp;FQ$3,Upload_Download!$O$4:$O$1004,0),1)</f>
        <v>#N/A</v>
      </c>
      <c r="FR63" s="208" t="e">
        <f t="shared" si="467"/>
        <v>#N/A</v>
      </c>
      <c r="FS63" s="208" t="e">
        <f t="shared" si="502"/>
        <v>#N/A</v>
      </c>
      <c r="FT63" s="207" t="e">
        <f>INDEX(Upload_Download!$I$4:$I$1004,MATCH(FV63&amp;FT$3,Upload_Download!$O$4:$O$1004,0),1)</f>
        <v>#N/A</v>
      </c>
      <c r="FU63" s="207" t="e">
        <f>INDEX(Upload_Download!$I$4:$I$1004,MATCH(FV63&amp;FU$3,Upload_Download!$O$4:$O$1004,0),1)</f>
        <v>#N/A</v>
      </c>
      <c r="FV63" s="165" t="str">
        <f>INDEX(Draft!$AZ$3:$AZ$170,MATCH(FM63&amp;FK63,Draft!$BA$3:$BA$170,0),1)</f>
        <v>Disney</v>
      </c>
      <c r="FW63" s="114"/>
      <c r="FX63" s="106">
        <f t="shared" si="468"/>
        <v>12</v>
      </c>
      <c r="FY63" s="106">
        <f t="shared" si="434"/>
        <v>5</v>
      </c>
      <c r="FZ63" s="106">
        <v>6</v>
      </c>
      <c r="GA63" s="107" t="str">
        <f>INDEX(Matchups!$F$4:$G$279,MATCH(FX63&amp;"_"&amp;FY63,Matchups!$E$4:$E$279,0),1)</f>
        <v>Player11</v>
      </c>
      <c r="GB63" s="107" t="str">
        <f>INDEX(Matchups!$F$4:$G$279,MATCH(FX63&amp;"_"&amp;FY63,Matchups!$E$4:$E$279,0),2)</f>
        <v>Player7</v>
      </c>
      <c r="GC63" s="114"/>
      <c r="GD63" s="164" t="str">
        <f>INDEX(Draft!$AZ$3:$AZ$170,MATCH(GA63&amp;FZ63,Draft!$BA$3:$BA$170,0),1)</f>
        <v>Unobtanium</v>
      </c>
      <c r="GE63" s="207" t="e">
        <f>INDEX(Upload_Download!$I$4:$I$1004,MATCH(GD63&amp;GE$3,Upload_Download!$O$4:$O$1004,0),1)</f>
        <v>#N/A</v>
      </c>
      <c r="GF63" s="207" t="e">
        <f>INDEX(Upload_Download!$I$4:$I$1004,MATCH(GD63&amp;GF$3,Upload_Download!$O$4:$O$1004,0),1)</f>
        <v>#N/A</v>
      </c>
      <c r="GG63" s="208" t="e">
        <f t="shared" si="469"/>
        <v>#N/A</v>
      </c>
      <c r="GH63" s="208" t="e">
        <f t="shared" si="503"/>
        <v>#N/A</v>
      </c>
      <c r="GI63" s="207" t="e">
        <f>INDEX(Upload_Download!$I$4:$I$1004,MATCH(GK63&amp;GI$3,Upload_Download!$O$4:$O$1004,0),1)</f>
        <v>#N/A</v>
      </c>
      <c r="GJ63" s="207" t="e">
        <f>INDEX(Upload_Download!$I$4:$I$1004,MATCH(GK63&amp;GJ$3,Upload_Download!$O$4:$O$1004,0),1)</f>
        <v>#N/A</v>
      </c>
      <c r="GK63" s="165" t="str">
        <f>INDEX(Draft!$AZ$3:$AZ$170,MATCH(GB63&amp;FZ63,Draft!$BA$3:$BA$170,0),1)</f>
        <v>Pfizer</v>
      </c>
      <c r="GM63" s="106">
        <f t="shared" si="470"/>
        <v>13</v>
      </c>
      <c r="GN63" s="106">
        <f t="shared" si="435"/>
        <v>5</v>
      </c>
      <c r="GO63" s="106">
        <v>6</v>
      </c>
      <c r="GP63" s="107" t="str">
        <f>INDEX(Matchups!$F$4:$G$279,MATCH(GM63&amp;"_"&amp;GN63,Matchups!$E$4:$E$279,0),1)</f>
        <v>Player16</v>
      </c>
      <c r="GQ63" s="107" t="str">
        <f>INDEX(Matchups!$F$4:$G$279,MATCH(GM63&amp;"_"&amp;GN63,Matchups!$E$4:$E$279,0),2)</f>
        <v>Player14</v>
      </c>
      <c r="GS63" s="164" t="str">
        <f>INDEX(Draft!$AZ$3:$AZ$170,MATCH(GP63&amp;GO63,Draft!$BA$3:$BA$170,0),1)</f>
        <v>Dollar Tree</v>
      </c>
      <c r="GT63" s="207" t="e">
        <f>INDEX(Upload_Download!$I$4:$I$1004,MATCH(GS63&amp;GT$3,Upload_Download!$O$4:$O$1004,0),1)</f>
        <v>#N/A</v>
      </c>
      <c r="GU63" s="207" t="e">
        <f>INDEX(Upload_Download!$I$4:$I$1004,MATCH(GS63&amp;GU$3,Upload_Download!$O$4:$O$1004,0),1)</f>
        <v>#N/A</v>
      </c>
      <c r="GV63" s="208" t="e">
        <f t="shared" si="471"/>
        <v>#N/A</v>
      </c>
      <c r="GW63" s="208" t="e">
        <f t="shared" si="504"/>
        <v>#N/A</v>
      </c>
      <c r="GX63" s="207" t="e">
        <f>INDEX(Upload_Download!$I$4:$I$1004,MATCH(GZ63&amp;GX$3,Upload_Download!$O$4:$O$1004,0),1)</f>
        <v>#N/A</v>
      </c>
      <c r="GY63" s="207" t="e">
        <f>INDEX(Upload_Download!$I$4:$I$1004,MATCH(GZ63&amp;GY$3,Upload_Download!$O$4:$O$1004,0),1)</f>
        <v>#N/A</v>
      </c>
      <c r="GZ63" s="165" t="str">
        <f>INDEX(Draft!$AZ$3:$AZ$170,MATCH(GQ63&amp;GO63,Draft!$BA$3:$BA$170,0),1)</f>
        <v>Decentraland</v>
      </c>
      <c r="HA63" s="114"/>
      <c r="HB63" s="106">
        <f t="shared" si="472"/>
        <v>14</v>
      </c>
      <c r="HC63" s="106">
        <f t="shared" si="436"/>
        <v>5</v>
      </c>
      <c r="HD63" s="106">
        <v>6</v>
      </c>
      <c r="HE63" s="107" t="str">
        <f>INDEX(Matchups!$F$4:$G$279,MATCH(HB63&amp;"_"&amp;HC63,Matchups!$E$4:$E$279,0),1)</f>
        <v>Player3</v>
      </c>
      <c r="HF63" s="107" t="str">
        <f>INDEX(Matchups!$F$4:$G$279,MATCH(HB63&amp;"_"&amp;HC63,Matchups!$E$4:$E$279,0),2)</f>
        <v>Player6</v>
      </c>
      <c r="HG63" s="114"/>
      <c r="HH63" s="164" t="str">
        <f>INDEX(Draft!$AZ$3:$AZ$170,MATCH(HE63&amp;HD63,Draft!$BA$3:$BA$170,0),1)</f>
        <v>Crypto.com Coin</v>
      </c>
      <c r="HI63" s="207" t="e">
        <f>INDEX(Upload_Download!$I$4:$I$1004,MATCH(HH63&amp;HI$3,Upload_Download!$O$4:$O$1004,0),1)</f>
        <v>#N/A</v>
      </c>
      <c r="HJ63" s="207" t="e">
        <f>INDEX(Upload_Download!$I$4:$I$1004,MATCH(HH63&amp;HJ$3,Upload_Download!$O$4:$O$1004,0),1)</f>
        <v>#N/A</v>
      </c>
      <c r="HK63" s="208" t="e">
        <f t="shared" si="473"/>
        <v>#N/A</v>
      </c>
      <c r="HL63" s="208" t="e">
        <f t="shared" si="505"/>
        <v>#N/A</v>
      </c>
      <c r="HM63" s="207" t="e">
        <f>INDEX(Upload_Download!$I$4:$I$1004,MATCH(HO63&amp;HM$3,Upload_Download!$O$4:$O$1004,0),1)</f>
        <v>#N/A</v>
      </c>
      <c r="HN63" s="207" t="e">
        <f>INDEX(Upload_Download!$I$4:$I$1004,MATCH(HO63&amp;HN$3,Upload_Download!$O$4:$O$1004,0),1)</f>
        <v>#N/A</v>
      </c>
      <c r="HO63" s="165" t="str">
        <f>INDEX(Draft!$AZ$3:$AZ$170,MATCH(HF63&amp;HD63,Draft!$BA$3:$BA$170,0),1)</f>
        <v>Cisco</v>
      </c>
      <c r="HP63" s="114"/>
      <c r="HQ63" s="106">
        <f t="shared" si="474"/>
        <v>15</v>
      </c>
      <c r="HR63" s="106">
        <f t="shared" si="437"/>
        <v>5</v>
      </c>
      <c r="HS63" s="106">
        <v>6</v>
      </c>
      <c r="HT63" s="107" t="str">
        <f>INDEX(Matchups!$F$4:$G$279,MATCH(HQ63&amp;"_"&amp;HR63,Matchups!$E$4:$E$279,0),1)</f>
        <v>Player1</v>
      </c>
      <c r="HU63" s="107" t="str">
        <f>INDEX(Matchups!$F$4:$G$279,MATCH(HQ63&amp;"_"&amp;HR63,Matchups!$E$4:$E$279,0),2)</f>
        <v>Player18</v>
      </c>
      <c r="HV63" s="114"/>
      <c r="HW63" s="164" t="str">
        <f>INDEX(Draft!$AZ$3:$AZ$170,MATCH(HT63&amp;HS63,Draft!$BA$3:$BA$170,0),1)</f>
        <v>Qualcomm</v>
      </c>
      <c r="HX63" s="207" t="e">
        <f>INDEX(Upload_Download!$I$4:$I$1004,MATCH(HW63&amp;HX$3,Upload_Download!$O$4:$O$1004,0),1)</f>
        <v>#N/A</v>
      </c>
      <c r="HY63" s="207" t="e">
        <f>INDEX(Upload_Download!$I$4:$I$1004,MATCH(HW63&amp;HY$3,Upload_Download!$O$4:$O$1004,0),1)</f>
        <v>#N/A</v>
      </c>
      <c r="HZ63" s="208" t="e">
        <f t="shared" si="475"/>
        <v>#N/A</v>
      </c>
      <c r="IA63" s="208" t="e">
        <f t="shared" si="506"/>
        <v>#N/A</v>
      </c>
      <c r="IB63" s="207" t="e">
        <f>INDEX(Upload_Download!$I$4:$I$1004,MATCH(ID63&amp;IB$3,Upload_Download!$O$4:$O$1004,0),1)</f>
        <v>#N/A</v>
      </c>
      <c r="IC63" s="207" t="e">
        <f>INDEX(Upload_Download!$I$4:$I$1004,MATCH(ID63&amp;IC$3,Upload_Download!$O$4:$O$1004,0),1)</f>
        <v>#N/A</v>
      </c>
      <c r="ID63" s="165" t="str">
        <f>INDEX(Draft!$AZ$3:$AZ$170,MATCH(HU63&amp;HS63,Draft!$BA$3:$BA$170,0),1)</f>
        <v>FTX Token</v>
      </c>
      <c r="IF63" s="106">
        <f t="shared" si="476"/>
        <v>16</v>
      </c>
      <c r="IG63" s="106">
        <f t="shared" si="438"/>
        <v>5</v>
      </c>
      <c r="IH63" s="106">
        <v>6</v>
      </c>
      <c r="II63" s="107" t="str">
        <f>INDEX(Matchups!$F$4:$G$279,MATCH(IF63&amp;"_"&amp;IG63,Matchups!$E$4:$E$279,0),1)</f>
        <v>Player18</v>
      </c>
      <c r="IJ63" s="107" t="str">
        <f>INDEX(Matchups!$F$4:$G$279,MATCH(IF63&amp;"_"&amp;IG63,Matchups!$E$4:$E$279,0),2)</f>
        <v>Player22</v>
      </c>
      <c r="IL63" s="164" t="str">
        <f>INDEX(Draft!$AZ$3:$AZ$170,MATCH(II63&amp;IH63,Draft!$BA$3:$BA$170,0),1)</f>
        <v>FTX Token</v>
      </c>
      <c r="IM63" s="207" t="e">
        <f>INDEX(Upload_Download!$I$4:$I$1004,MATCH(IL63&amp;IM$3,Upload_Download!$O$4:$O$1004,0),1)</f>
        <v>#N/A</v>
      </c>
      <c r="IN63" s="207" t="e">
        <f>INDEX(Upload_Download!$I$4:$I$1004,MATCH(IL63&amp;IN$3,Upload_Download!$O$4:$O$1004,0),1)</f>
        <v>#N/A</v>
      </c>
      <c r="IO63" s="208" t="e">
        <f t="shared" si="477"/>
        <v>#N/A</v>
      </c>
      <c r="IP63" s="208" t="e">
        <f t="shared" si="507"/>
        <v>#N/A</v>
      </c>
      <c r="IQ63" s="207" t="e">
        <f>INDEX(Upload_Download!$I$4:$I$1004,MATCH(IS63&amp;IQ$3,Upload_Download!$O$4:$O$1004,0),1)</f>
        <v>#N/A</v>
      </c>
      <c r="IR63" s="207" t="e">
        <f>INDEX(Upload_Download!$I$4:$I$1004,MATCH(IS63&amp;IR$3,Upload_Download!$O$4:$O$1004,0),1)</f>
        <v>#N/A</v>
      </c>
      <c r="IS63" s="165" t="str">
        <f>INDEX(Draft!$AZ$3:$AZ$170,MATCH(IJ63&amp;IH63,Draft!$BA$3:$BA$170,0),1)</f>
        <v>Apple</v>
      </c>
      <c r="IT63" s="114"/>
      <c r="IU63" s="106">
        <f t="shared" si="478"/>
        <v>17</v>
      </c>
      <c r="IV63" s="106">
        <f t="shared" si="439"/>
        <v>5</v>
      </c>
      <c r="IW63" s="106">
        <v>6</v>
      </c>
      <c r="IX63" s="107" t="str">
        <f>INDEX(Matchups!$F$4:$G$279,MATCH(IU63&amp;"_"&amp;IV63,Matchups!$E$4:$E$279,0),1)</f>
        <v>Player15</v>
      </c>
      <c r="IY63" s="107" t="str">
        <f>INDEX(Matchups!$F$4:$G$279,MATCH(IU63&amp;"_"&amp;IV63,Matchups!$E$4:$E$279,0),2)</f>
        <v>Player24</v>
      </c>
      <c r="IZ63" s="114"/>
      <c r="JA63" s="164" t="str">
        <f>INDEX(Draft!$AZ$3:$AZ$170,MATCH(IX63&amp;IW63,Draft!$BA$3:$BA$170,0),1)</f>
        <v>Berkshire Hathaway</v>
      </c>
      <c r="JB63" s="207" t="e">
        <f>INDEX(Upload_Download!$I$4:$I$1004,MATCH(JA63&amp;JB$3,Upload_Download!$O$4:$O$1004,0),1)</f>
        <v>#N/A</v>
      </c>
      <c r="JC63" s="207" t="e">
        <f>INDEX(Upload_Download!$I$4:$I$1004,MATCH(JA63&amp;JC$3,Upload_Download!$O$4:$O$1004,0),1)</f>
        <v>#N/A</v>
      </c>
      <c r="JD63" s="208" t="e">
        <f t="shared" si="479"/>
        <v>#N/A</v>
      </c>
      <c r="JE63" s="208" t="e">
        <f t="shared" si="508"/>
        <v>#N/A</v>
      </c>
      <c r="JF63" s="207" t="e">
        <f>INDEX(Upload_Download!$I$4:$I$1004,MATCH(JH63&amp;JF$3,Upload_Download!$O$4:$O$1004,0),1)</f>
        <v>#N/A</v>
      </c>
      <c r="JG63" s="207" t="e">
        <f>INDEX(Upload_Download!$I$4:$I$1004,MATCH(JH63&amp;JG$3,Upload_Download!$O$4:$O$1004,0),1)</f>
        <v>#N/A</v>
      </c>
      <c r="JH63" s="165" t="str">
        <f>INDEX(Draft!$AZ$3:$AZ$170,MATCH(IY63&amp;IW63,Draft!$BA$3:$BA$170,0),1)</f>
        <v>Asana Inc</v>
      </c>
      <c r="JI63" s="114"/>
      <c r="JJ63" s="106">
        <f t="shared" si="480"/>
        <v>18</v>
      </c>
      <c r="JK63" s="106">
        <f t="shared" si="440"/>
        <v>5</v>
      </c>
      <c r="JL63" s="106">
        <v>6</v>
      </c>
      <c r="JM63" s="107" t="str">
        <f>INDEX(Matchups!$F$4:$G$279,MATCH(JJ63&amp;"_"&amp;JK63,Matchups!$E$4:$E$279,0),1)</f>
        <v>Player23</v>
      </c>
      <c r="JN63" s="107" t="str">
        <f>INDEX(Matchups!$F$4:$G$279,MATCH(JJ63&amp;"_"&amp;JK63,Matchups!$E$4:$E$279,0),2)</f>
        <v>Player15</v>
      </c>
      <c r="JO63" s="114"/>
      <c r="JP63" s="164" t="str">
        <f>INDEX(Draft!$AZ$3:$AZ$170,MATCH(JM63&amp;JL63,Draft!$BA$3:$BA$170,0),1)</f>
        <v>CVS</v>
      </c>
      <c r="JQ63" s="207" t="e">
        <f>INDEX(Upload_Download!$I$4:$I$1004,MATCH(JP63&amp;JQ$3,Upload_Download!$O$4:$O$1004,0),1)</f>
        <v>#N/A</v>
      </c>
      <c r="JR63" s="207" t="e">
        <f>INDEX(Upload_Download!$I$4:$I$1004,MATCH(JP63&amp;JR$3,Upload_Download!$O$4:$O$1004,0),1)</f>
        <v>#N/A</v>
      </c>
      <c r="JS63" s="208" t="e">
        <f t="shared" si="481"/>
        <v>#N/A</v>
      </c>
      <c r="JT63" s="208" t="e">
        <f t="shared" si="509"/>
        <v>#N/A</v>
      </c>
      <c r="JU63" s="207" t="e">
        <f>INDEX(Upload_Download!$I$4:$I$1004,MATCH(JW63&amp;JU$3,Upload_Download!$O$4:$O$1004,0),1)</f>
        <v>#N/A</v>
      </c>
      <c r="JV63" s="207" t="e">
        <f>INDEX(Upload_Download!$I$4:$I$1004,MATCH(JW63&amp;JV$3,Upload_Download!$O$4:$O$1004,0),1)</f>
        <v>#N/A</v>
      </c>
      <c r="JW63" s="165" t="str">
        <f>INDEX(Draft!$AZ$3:$AZ$170,MATCH(JN63&amp;JL63,Draft!$BA$3:$BA$170,0),1)</f>
        <v>Berkshire Hathaway</v>
      </c>
      <c r="JX63" s="114"/>
      <c r="JY63" s="106">
        <f t="shared" si="482"/>
        <v>19</v>
      </c>
      <c r="JZ63" s="106">
        <f t="shared" si="441"/>
        <v>5</v>
      </c>
      <c r="KA63" s="106">
        <v>6</v>
      </c>
      <c r="KB63" s="107" t="str">
        <f>INDEX(Matchups!$F$4:$G$279,MATCH(JY63&amp;"_"&amp;JZ63,Matchups!$E$4:$E$279,0),1)</f>
        <v>Player13</v>
      </c>
      <c r="KC63" s="107" t="str">
        <f>INDEX(Matchups!$F$4:$G$279,MATCH(JY63&amp;"_"&amp;JZ63,Matchups!$E$4:$E$279,0),2)</f>
        <v>Player2</v>
      </c>
      <c r="KD63" s="114"/>
      <c r="KE63" s="164" t="str">
        <f>INDEX(Draft!$AZ$3:$AZ$170,MATCH(KB63&amp;KA63,Draft!$BA$3:$BA$170,0),1)</f>
        <v>Atom</v>
      </c>
      <c r="KF63" s="207" t="e">
        <f>INDEX(Upload_Download!$I$4:$I$1004,MATCH(KE63&amp;KF$3,Upload_Download!$O$4:$O$1004,0),1)</f>
        <v>#N/A</v>
      </c>
      <c r="KG63" s="207" t="e">
        <f>INDEX(Upload_Download!$I$4:$I$1004,MATCH(KE63&amp;KG$3,Upload_Download!$O$4:$O$1004,0),1)</f>
        <v>#N/A</v>
      </c>
      <c r="KH63" s="208" t="e">
        <f t="shared" si="483"/>
        <v>#N/A</v>
      </c>
      <c r="KI63" s="208" t="e">
        <f t="shared" si="510"/>
        <v>#N/A</v>
      </c>
      <c r="KJ63" s="207" t="e">
        <f>INDEX(Upload_Download!$I$4:$I$1004,MATCH(KL63&amp;KJ$3,Upload_Download!$O$4:$O$1004,0),1)</f>
        <v>#N/A</v>
      </c>
      <c r="KK63" s="207" t="e">
        <f>INDEX(Upload_Download!$I$4:$I$1004,MATCH(KL63&amp;KK$3,Upload_Download!$O$4:$O$1004,0),1)</f>
        <v>#N/A</v>
      </c>
      <c r="KL63" s="165" t="str">
        <f>INDEX(Draft!$AZ$3:$AZ$170,MATCH(KC63&amp;KA63,Draft!$BA$3:$BA$170,0),1)</f>
        <v>Flow</v>
      </c>
      <c r="KM63" s="114"/>
      <c r="KN63" s="106">
        <f t="shared" si="484"/>
        <v>20</v>
      </c>
      <c r="KO63" s="106">
        <f t="shared" si="442"/>
        <v>5</v>
      </c>
      <c r="KP63" s="106">
        <v>6</v>
      </c>
      <c r="KQ63" s="107" t="str">
        <f>INDEX(Matchups!$F$4:$G$279,MATCH(KN63&amp;"_"&amp;KO63,Matchups!$E$4:$E$279,0),1)</f>
        <v>Player17</v>
      </c>
      <c r="KR63" s="107" t="str">
        <f>INDEX(Matchups!$F$4:$G$279,MATCH(KN63&amp;"_"&amp;KO63,Matchups!$E$4:$E$279,0),2)</f>
        <v>Player11</v>
      </c>
      <c r="KS63" s="114"/>
      <c r="KT63" s="164" t="str">
        <f>INDEX(Draft!$AZ$3:$AZ$170,MATCH(KQ63&amp;KP63,Draft!$BA$3:$BA$170,0),1)</f>
        <v>Disney</v>
      </c>
      <c r="KU63" s="207" t="e">
        <f>INDEX(Upload_Download!$I$4:$I$1004,MATCH(KT63&amp;KU$3,Upload_Download!$O$4:$O$1004,0),1)</f>
        <v>#N/A</v>
      </c>
      <c r="KV63" s="207" t="e">
        <f>INDEX(Upload_Download!$I$4:$I$1004,MATCH(KT63&amp;KV$3,Upload_Download!$O$4:$O$1004,0),1)</f>
        <v>#N/A</v>
      </c>
      <c r="KW63" s="208" t="e">
        <f t="shared" si="485"/>
        <v>#N/A</v>
      </c>
      <c r="KX63" s="208" t="e">
        <f t="shared" si="511"/>
        <v>#N/A</v>
      </c>
      <c r="KY63" s="207" t="e">
        <f>INDEX(Upload_Download!$I$4:$I$1004,MATCH(LA63&amp;KY$3,Upload_Download!$O$4:$O$1004,0),1)</f>
        <v>#N/A</v>
      </c>
      <c r="KZ63" s="207" t="e">
        <f>INDEX(Upload_Download!$I$4:$I$1004,MATCH(LA63&amp;KZ$3,Upload_Download!$O$4:$O$1004,0),1)</f>
        <v>#N/A</v>
      </c>
      <c r="LA63" s="165" t="str">
        <f>INDEX(Draft!$AZ$3:$AZ$170,MATCH(KR63&amp;KP63,Draft!$BA$3:$BA$170,0),1)</f>
        <v>Unobtanium</v>
      </c>
      <c r="LB63" s="114"/>
      <c r="LC63" s="106">
        <f t="shared" si="486"/>
        <v>21</v>
      </c>
      <c r="LD63" s="106">
        <f t="shared" si="443"/>
        <v>5</v>
      </c>
      <c r="LE63" s="106">
        <v>6</v>
      </c>
      <c r="LF63" s="107" t="str">
        <f>INDEX(Matchups!$F$4:$G$279,MATCH(LC63&amp;"_"&amp;LD63,Matchups!$E$4:$E$279,0),1)</f>
        <v>Player17</v>
      </c>
      <c r="LG63" s="107" t="str">
        <f>INDEX(Matchups!$F$4:$G$279,MATCH(LC63&amp;"_"&amp;LD63,Matchups!$E$4:$E$279,0),2)</f>
        <v>Player18</v>
      </c>
      <c r="LH63" s="114"/>
      <c r="LI63" s="164" t="str">
        <f>INDEX(Draft!$AZ$3:$AZ$170,MATCH(LF63&amp;LE63,Draft!$BA$3:$BA$170,0),1)</f>
        <v>Disney</v>
      </c>
      <c r="LJ63" s="207" t="e">
        <f>INDEX(Upload_Download!$I$4:$I$1004,MATCH(LI63&amp;LJ$3,Upload_Download!$O$4:$O$1004,0),1)</f>
        <v>#N/A</v>
      </c>
      <c r="LK63" s="207" t="e">
        <f>INDEX(Upload_Download!$I$4:$I$1004,MATCH(LI63&amp;LK$3,Upload_Download!$O$4:$O$1004,0),1)</f>
        <v>#N/A</v>
      </c>
      <c r="LL63" s="208" t="e">
        <f t="shared" si="487"/>
        <v>#N/A</v>
      </c>
      <c r="LM63" s="208" t="e">
        <f t="shared" si="512"/>
        <v>#N/A</v>
      </c>
      <c r="LN63" s="207" t="e">
        <f>INDEX(Upload_Download!$I$4:$I$1004,MATCH(LP63&amp;LN$3,Upload_Download!$O$4:$O$1004,0),1)</f>
        <v>#N/A</v>
      </c>
      <c r="LO63" s="207" t="e">
        <f>INDEX(Upload_Download!$I$4:$I$1004,MATCH(LP63&amp;LO$3,Upload_Download!$O$4:$O$1004,0),1)</f>
        <v>#N/A</v>
      </c>
      <c r="LP63" s="165" t="str">
        <f>INDEX(Draft!$AZ$3:$AZ$170,MATCH(LG63&amp;LE63,Draft!$BA$3:$BA$170,0),1)</f>
        <v>FTX Token</v>
      </c>
      <c r="LQ63" s="114"/>
      <c r="LR63" s="106">
        <f t="shared" si="488"/>
        <v>22</v>
      </c>
      <c r="LS63" s="106">
        <f t="shared" si="444"/>
        <v>5</v>
      </c>
      <c r="LT63" s="106">
        <v>6</v>
      </c>
      <c r="LU63" s="107" t="str">
        <f>INDEX(Matchups!$F$4:$G$279,MATCH(LR63&amp;"_"&amp;LS63,Matchups!$E$4:$E$279,0),1)</f>
        <v>Player20</v>
      </c>
      <c r="LV63" s="107" t="str">
        <f>INDEX(Matchups!$F$4:$G$279,MATCH(LR63&amp;"_"&amp;LS63,Matchups!$E$4:$E$279,0),2)</f>
        <v>Player16</v>
      </c>
      <c r="LW63" s="114"/>
      <c r="LX63" s="164" t="str">
        <f>INDEX(Draft!$AZ$3:$AZ$170,MATCH(LU63&amp;LT63,Draft!$BA$3:$BA$170,0),1)</f>
        <v>Immutable X</v>
      </c>
      <c r="LY63" s="207" t="e">
        <f>INDEX(Upload_Download!$I$4:$I$1004,MATCH(LX63&amp;LY$3,Upload_Download!$O$4:$O$1004,0),1)</f>
        <v>#N/A</v>
      </c>
      <c r="LZ63" s="207" t="e">
        <f>INDEX(Upload_Download!$I$4:$I$1004,MATCH(LX63&amp;LZ$3,Upload_Download!$O$4:$O$1004,0),1)</f>
        <v>#N/A</v>
      </c>
      <c r="MA63" s="208" t="e">
        <f t="shared" si="489"/>
        <v>#N/A</v>
      </c>
      <c r="MB63" s="208" t="e">
        <f t="shared" si="513"/>
        <v>#N/A</v>
      </c>
      <c r="MC63" s="207" t="e">
        <f>INDEX(Upload_Download!$I$4:$I$1004,MATCH(ME63&amp;MC$3,Upload_Download!$O$4:$O$1004,0),1)</f>
        <v>#N/A</v>
      </c>
      <c r="MD63" s="207" t="e">
        <f>INDEX(Upload_Download!$I$4:$I$1004,MATCH(ME63&amp;MD$3,Upload_Download!$O$4:$O$1004,0),1)</f>
        <v>#N/A</v>
      </c>
      <c r="ME63" s="165" t="str">
        <f>INDEX(Draft!$AZ$3:$AZ$170,MATCH(LV63&amp;LT63,Draft!$BA$3:$BA$170,0),1)</f>
        <v>Dollar Tree</v>
      </c>
      <c r="MF63" s="114"/>
      <c r="MG63" s="106">
        <f t="shared" si="490"/>
        <v>23</v>
      </c>
      <c r="MH63" s="106">
        <f t="shared" si="445"/>
        <v>5</v>
      </c>
      <c r="MI63" s="106">
        <v>6</v>
      </c>
      <c r="MJ63" s="107" t="str">
        <f>INDEX(Matchups!$F$4:$G$279,MATCH(MG63&amp;"_"&amp;MH63,Matchups!$E$4:$E$279,0),1)</f>
        <v>Player14</v>
      </c>
      <c r="MK63" s="107" t="str">
        <f>INDEX(Matchups!$F$4:$G$279,MATCH(MG63&amp;"_"&amp;MH63,Matchups!$E$4:$E$279,0),2)</f>
        <v>Player13</v>
      </c>
      <c r="ML63" s="114"/>
      <c r="MM63" s="164" t="str">
        <f>INDEX(Draft!$AZ$3:$AZ$170,MATCH(MJ63&amp;MI63,Draft!$BA$3:$BA$170,0),1)</f>
        <v>Decentraland</v>
      </c>
      <c r="MN63" s="207" t="e">
        <f>INDEX(Upload_Download!$I$4:$I$1004,MATCH(MM63&amp;MN$3,Upload_Download!$O$4:$O$1004,0),1)</f>
        <v>#N/A</v>
      </c>
      <c r="MO63" s="207" t="e">
        <f>INDEX(Upload_Download!$I$4:$I$1004,MATCH(MM63&amp;MO$3,Upload_Download!$O$4:$O$1004,0),1)</f>
        <v>#N/A</v>
      </c>
      <c r="MP63" s="208" t="e">
        <f t="shared" si="491"/>
        <v>#N/A</v>
      </c>
      <c r="MQ63" s="208" t="e">
        <f t="shared" si="514"/>
        <v>#N/A</v>
      </c>
      <c r="MR63" s="207" t="e">
        <f>INDEX(Upload_Download!$I$4:$I$1004,MATCH(MT63&amp;MR$3,Upload_Download!$O$4:$O$1004,0),1)</f>
        <v>#N/A</v>
      </c>
      <c r="MS63" s="207" t="e">
        <f>INDEX(Upload_Download!$I$4:$I$1004,MATCH(MT63&amp;MS$3,Upload_Download!$O$4:$O$1004,0),1)</f>
        <v>#N/A</v>
      </c>
      <c r="MT63" s="165" t="str">
        <f>INDEX(Draft!$AZ$3:$AZ$170,MATCH(MK63&amp;MI63,Draft!$BA$3:$BA$170,0),1)</f>
        <v>Atom</v>
      </c>
    </row>
    <row r="64" spans="2:358" s="105" customFormat="1" ht="17" hidden="1" customHeight="1">
      <c r="B64" s="184">
        <f t="shared" si="74"/>
        <v>44599</v>
      </c>
      <c r="C64" s="183">
        <f t="shared" si="75"/>
        <v>6</v>
      </c>
      <c r="D64" s="183">
        <f t="shared" si="76"/>
        <v>1</v>
      </c>
      <c r="E64" s="183" t="str">
        <f t="shared" si="0"/>
        <v>6_1</v>
      </c>
      <c r="F64" s="174" t="str">
        <f t="shared" si="1"/>
        <v>Player4</v>
      </c>
      <c r="G64" s="174" t="str">
        <f t="shared" si="2"/>
        <v>Player2</v>
      </c>
      <c r="H64" s="173"/>
      <c r="I64" s="174" t="str">
        <f>J64&amp;"_"&amp;COUNTIF(J$4:J64,J64)</f>
        <v>5_9</v>
      </c>
      <c r="J64" s="185">
        <v>5</v>
      </c>
      <c r="K64" s="185" t="s">
        <v>2674</v>
      </c>
      <c r="L64" s="186" t="s">
        <v>1027</v>
      </c>
      <c r="M64" s="185" t="s">
        <v>2671</v>
      </c>
      <c r="N64" s="114"/>
      <c r="O64" s="106">
        <f t="shared" si="446"/>
        <v>1</v>
      </c>
      <c r="P64" s="106">
        <f t="shared" si="423"/>
        <v>5</v>
      </c>
      <c r="Q64" s="106">
        <v>7</v>
      </c>
      <c r="R64" s="107" t="str">
        <f>INDEX(Matchups!$F$4:$G$279,MATCH(O64&amp;"_"&amp;P64,Matchups!$E$4:$E$279,0),1)</f>
        <v>Player10</v>
      </c>
      <c r="S64" s="107" t="str">
        <f>INDEX(Matchups!$F$4:$G$279,MATCH(O64&amp;"_"&amp;P64,Matchups!$E$4:$E$279,0),2)</f>
        <v>Player21</v>
      </c>
      <c r="U64" s="164" t="e">
        <f>INDEX(Draft!$AZ$3:$AZ$170,MATCH(R64&amp;Q64,Draft!$BA$3:$BA$170,0),1)</f>
        <v>#N/A</v>
      </c>
      <c r="V64" s="156"/>
      <c r="W64" s="156"/>
      <c r="X64" s="157"/>
      <c r="Y64" s="158"/>
      <c r="Z64" s="156"/>
      <c r="AA64" s="156"/>
      <c r="AB64" s="165" t="e">
        <f>INDEX(Draft!$AZ$3:$AZ$170,MATCH(S64&amp;Q64,Draft!$BA$3:$BA$170,0),1)</f>
        <v>#N/A</v>
      </c>
      <c r="AD64" s="106">
        <f t="shared" si="448"/>
        <v>2</v>
      </c>
      <c r="AE64" s="106">
        <f t="shared" si="424"/>
        <v>5</v>
      </c>
      <c r="AF64" s="106">
        <v>7</v>
      </c>
      <c r="AG64" s="107" t="str">
        <f>INDEX(Matchups!$F$4:$G$279,MATCH(AD64&amp;"_"&amp;AE64,Matchups!$E$4:$E$279,0),1)</f>
        <v>Player21</v>
      </c>
      <c r="AH64" s="107" t="str">
        <f>INDEX(Matchups!$F$4:$G$279,MATCH(AD64&amp;"_"&amp;AE64,Matchups!$E$4:$E$279,0),2)</f>
        <v>Player1</v>
      </c>
      <c r="AJ64" s="164" t="e">
        <f>INDEX(Draft!$AZ$3:$AZ$170,MATCH(AG64&amp;AF64,Draft!$BA$3:$BA$170,0),1)</f>
        <v>#N/A</v>
      </c>
      <c r="AK64" s="156"/>
      <c r="AL64" s="156"/>
      <c r="AM64" s="157"/>
      <c r="AN64" s="158"/>
      <c r="AO64" s="156"/>
      <c r="AP64" s="156"/>
      <c r="AQ64" s="165" t="e">
        <f>INDEX(Draft!$AZ$3:$AZ$170,MATCH(AH64&amp;AF64,Draft!$BA$3:$BA$170,0),1)</f>
        <v>#N/A</v>
      </c>
      <c r="AS64" s="106">
        <f t="shared" si="450"/>
        <v>3</v>
      </c>
      <c r="AT64" s="106">
        <f t="shared" si="425"/>
        <v>5</v>
      </c>
      <c r="AU64" s="106">
        <v>7</v>
      </c>
      <c r="AV64" s="107" t="str">
        <f>INDEX(Matchups!$F$4:$G$279,MATCH(AS64&amp;"_"&amp;AT64,Matchups!$E$4:$E$279,0),1)</f>
        <v>Player19</v>
      </c>
      <c r="AW64" s="107" t="str">
        <f>INDEX(Matchups!$F$4:$G$279,MATCH(AS64&amp;"_"&amp;AT64,Matchups!$E$4:$E$279,0),2)</f>
        <v>Player20</v>
      </c>
      <c r="AY64" s="164" t="e">
        <f>INDEX(Draft!$AZ$3:$AZ$170,MATCH(AV64&amp;AU64,Draft!$BA$3:$BA$170,0),1)</f>
        <v>#N/A</v>
      </c>
      <c r="AZ64" s="156"/>
      <c r="BA64" s="156"/>
      <c r="BB64" s="157"/>
      <c r="BC64" s="158"/>
      <c r="BD64" s="156"/>
      <c r="BE64" s="156"/>
      <c r="BF64" s="165" t="e">
        <f>INDEX(Draft!$AZ$3:$AZ$170,MATCH(AW64&amp;AU64,Draft!$BA$3:$BA$170,0),1)</f>
        <v>#N/A</v>
      </c>
      <c r="BH64" s="106">
        <f t="shared" si="452"/>
        <v>4</v>
      </c>
      <c r="BI64" s="106">
        <f t="shared" si="426"/>
        <v>5</v>
      </c>
      <c r="BJ64" s="106">
        <v>7</v>
      </c>
      <c r="BK64" s="107" t="str">
        <f>INDEX(Matchups!$F$4:$G$279,MATCH(BH64&amp;"_"&amp;BI64,Matchups!$E$4:$E$279,0),1)</f>
        <v>Player5</v>
      </c>
      <c r="BL64" s="107" t="str">
        <f>INDEX(Matchups!$F$4:$G$279,MATCH(BH64&amp;"_"&amp;BI64,Matchups!$E$4:$E$279,0),2)</f>
        <v>Player19</v>
      </c>
      <c r="BN64" s="164" t="e">
        <f>INDEX(Draft!$AZ$3:$AZ$170,MATCH(BK64&amp;BJ64,Draft!$BA$3:$BA$170,0),1)</f>
        <v>#N/A</v>
      </c>
      <c r="BO64" s="156"/>
      <c r="BP64" s="156"/>
      <c r="BQ64" s="157"/>
      <c r="BR64" s="158"/>
      <c r="BS64" s="156"/>
      <c r="BT64" s="156"/>
      <c r="BU64" s="165" t="e">
        <f>INDEX(Draft!$AZ$3:$AZ$170,MATCH(BL64&amp;BJ64,Draft!$BA$3:$BA$170,0),1)</f>
        <v>#N/A</v>
      </c>
      <c r="BV64" s="114"/>
      <c r="BW64" s="106">
        <f t="shared" si="454"/>
        <v>5</v>
      </c>
      <c r="BX64" s="106">
        <f t="shared" si="427"/>
        <v>5</v>
      </c>
      <c r="BY64" s="106">
        <v>7</v>
      </c>
      <c r="BZ64" s="107" t="str">
        <f>INDEX(Matchups!$F$4:$G$279,MATCH(BW64&amp;"_"&amp;BX64,Matchups!$E$4:$E$279,0),1)</f>
        <v>Player24</v>
      </c>
      <c r="CA64" s="107" t="str">
        <f>INDEX(Matchups!$F$4:$G$279,MATCH(BW64&amp;"_"&amp;BX64,Matchups!$E$4:$E$279,0),2)</f>
        <v>Player5</v>
      </c>
      <c r="CB64" s="114"/>
      <c r="CC64" s="164" t="e">
        <f>INDEX(Draft!$AZ$3:$AZ$170,MATCH(BZ64&amp;BY64,Draft!$BA$3:$BA$170,0),1)</f>
        <v>#N/A</v>
      </c>
      <c r="CD64" s="156"/>
      <c r="CE64" s="156"/>
      <c r="CF64" s="157"/>
      <c r="CG64" s="158"/>
      <c r="CH64" s="156"/>
      <c r="CI64" s="156"/>
      <c r="CJ64" s="165" t="e">
        <f>INDEX(Draft!$AZ$3:$AZ$170,MATCH(CA64&amp;BY64,Draft!$BA$3:$BA$170,0),1)</f>
        <v>#N/A</v>
      </c>
      <c r="CK64" s="114"/>
      <c r="CL64" s="106">
        <f t="shared" si="456"/>
        <v>6</v>
      </c>
      <c r="CM64" s="106">
        <f t="shared" si="428"/>
        <v>5</v>
      </c>
      <c r="CN64" s="106">
        <v>7</v>
      </c>
      <c r="CO64" s="107" t="str">
        <f>INDEX(Matchups!$F$4:$G$279,MATCH(CL64&amp;"_"&amp;CM64,Matchups!$E$4:$E$279,0),1)</f>
        <v>Player7</v>
      </c>
      <c r="CP64" s="107" t="str">
        <f>INDEX(Matchups!$F$4:$G$279,MATCH(CL64&amp;"_"&amp;CM64,Matchups!$E$4:$E$279,0),2)</f>
        <v>Player3</v>
      </c>
      <c r="CQ64" s="114"/>
      <c r="CR64" s="164" t="e">
        <f>INDEX(Draft!$AZ$3:$AZ$170,MATCH(CO64&amp;CN64,Draft!$BA$3:$BA$170,0),1)</f>
        <v>#N/A</v>
      </c>
      <c r="CS64" s="156"/>
      <c r="CT64" s="156"/>
      <c r="CU64" s="157"/>
      <c r="CV64" s="158"/>
      <c r="CW64" s="156"/>
      <c r="CX64" s="156"/>
      <c r="CY64" s="165" t="e">
        <f>INDEX(Draft!$AZ$3:$AZ$170,MATCH(CP64&amp;CN64,Draft!$BA$3:$BA$170,0),1)</f>
        <v>#N/A</v>
      </c>
      <c r="DA64" s="106">
        <f t="shared" si="458"/>
        <v>7</v>
      </c>
      <c r="DB64" s="106">
        <f t="shared" si="429"/>
        <v>5</v>
      </c>
      <c r="DC64" s="106">
        <v>7</v>
      </c>
      <c r="DD64" s="107" t="str">
        <f>INDEX(Matchups!$F$4:$G$279,MATCH(DA64&amp;"_"&amp;DB64,Matchups!$E$4:$E$279,0),1)</f>
        <v>Player8</v>
      </c>
      <c r="DE64" s="107" t="str">
        <f>INDEX(Matchups!$F$4:$G$279,MATCH(DA64&amp;"_"&amp;DB64,Matchups!$E$4:$E$279,0),2)</f>
        <v>Player10</v>
      </c>
      <c r="DG64" s="164" t="e">
        <f>INDEX(Draft!$AZ$3:$AZ$170,MATCH(DD64&amp;DC64,Draft!$BA$3:$BA$170,0),1)</f>
        <v>#N/A</v>
      </c>
      <c r="DH64" s="156"/>
      <c r="DI64" s="156"/>
      <c r="DJ64" s="157"/>
      <c r="DK64" s="158"/>
      <c r="DL64" s="156"/>
      <c r="DM64" s="156"/>
      <c r="DN64" s="165" t="e">
        <f>INDEX(Draft!$AZ$3:$AZ$170,MATCH(DE64&amp;DC64,Draft!$BA$3:$BA$170,0),1)</f>
        <v>#N/A</v>
      </c>
      <c r="DO64" s="114"/>
      <c r="DP64" s="106">
        <f t="shared" si="460"/>
        <v>8</v>
      </c>
      <c r="DQ64" s="106">
        <f t="shared" si="430"/>
        <v>5</v>
      </c>
      <c r="DR64" s="106">
        <v>7</v>
      </c>
      <c r="DS64" s="107" t="str">
        <f>INDEX(Matchups!$F$4:$G$279,MATCH(DP64&amp;"_"&amp;DQ64,Matchups!$E$4:$E$279,0),1)</f>
        <v>Player6</v>
      </c>
      <c r="DT64" s="107" t="str">
        <f>INDEX(Matchups!$F$4:$G$279,MATCH(DP64&amp;"_"&amp;DQ64,Matchups!$E$4:$E$279,0),2)</f>
        <v>Player23</v>
      </c>
      <c r="DU64" s="114"/>
      <c r="DV64" s="164" t="e">
        <f>INDEX(Draft!$AZ$3:$AZ$170,MATCH(DS64&amp;DR64,Draft!$BA$3:$BA$170,0),1)</f>
        <v>#N/A</v>
      </c>
      <c r="DW64" s="156"/>
      <c r="DX64" s="156"/>
      <c r="DY64" s="157"/>
      <c r="DZ64" s="158"/>
      <c r="EA64" s="156"/>
      <c r="EB64" s="156"/>
      <c r="EC64" s="165" t="e">
        <f>INDEX(Draft!$AZ$3:$AZ$170,MATCH(DT64&amp;DR64,Draft!$BA$3:$BA$170,0),1)</f>
        <v>#N/A</v>
      </c>
      <c r="ED64" s="114"/>
      <c r="EE64" s="106">
        <f t="shared" si="462"/>
        <v>9</v>
      </c>
      <c r="EF64" s="106">
        <f t="shared" si="431"/>
        <v>5</v>
      </c>
      <c r="EG64" s="106">
        <v>7</v>
      </c>
      <c r="EH64" s="107" t="str">
        <f>INDEX(Matchups!$F$4:$G$279,MATCH(EE64&amp;"_"&amp;EF64,Matchups!$E$4:$E$279,0),1)</f>
        <v>Player2</v>
      </c>
      <c r="EI64" s="107" t="str">
        <f>INDEX(Matchups!$F$4:$G$279,MATCH(EE64&amp;"_"&amp;EF64,Matchups!$E$4:$E$279,0),2)</f>
        <v>Player9</v>
      </c>
      <c r="EJ64" s="114"/>
      <c r="EK64" s="164" t="e">
        <f>INDEX(Draft!$AZ$3:$AZ$170,MATCH(EH64&amp;EG64,Draft!$BA$3:$BA$170,0),1)</f>
        <v>#N/A</v>
      </c>
      <c r="EL64" s="156"/>
      <c r="EM64" s="156"/>
      <c r="EN64" s="157"/>
      <c r="EO64" s="158"/>
      <c r="EP64" s="156"/>
      <c r="EQ64" s="156"/>
      <c r="ER64" s="165" t="e">
        <f>INDEX(Draft!$AZ$3:$AZ$170,MATCH(EI64&amp;EG64,Draft!$BA$3:$BA$170,0),1)</f>
        <v>#N/A</v>
      </c>
      <c r="ET64" s="106">
        <f t="shared" si="464"/>
        <v>10</v>
      </c>
      <c r="EU64" s="106">
        <f t="shared" si="432"/>
        <v>5</v>
      </c>
      <c r="EV64" s="106">
        <v>7</v>
      </c>
      <c r="EW64" s="107" t="str">
        <f>INDEX(Matchups!$F$4:$G$279,MATCH(ET64&amp;"_"&amp;EU64,Matchups!$E$4:$E$279,0),1)</f>
        <v>Player9</v>
      </c>
      <c r="EX64" s="107" t="str">
        <f>INDEX(Matchups!$F$4:$G$279,MATCH(ET64&amp;"_"&amp;EU64,Matchups!$E$4:$E$279,0),2)</f>
        <v>Player8</v>
      </c>
      <c r="EZ64" s="164" t="e">
        <f>INDEX(Draft!$AZ$3:$AZ$170,MATCH(EW64&amp;EV64,Draft!$BA$3:$BA$170,0),1)</f>
        <v>#N/A</v>
      </c>
      <c r="FA64" s="156"/>
      <c r="FB64" s="156"/>
      <c r="FC64" s="157"/>
      <c r="FD64" s="158"/>
      <c r="FE64" s="156"/>
      <c r="FF64" s="156"/>
      <c r="FG64" s="165" t="e">
        <f>INDEX(Draft!$AZ$3:$AZ$170,MATCH(EX64&amp;EV64,Draft!$BA$3:$BA$170,0),1)</f>
        <v>#N/A</v>
      </c>
      <c r="FH64" s="114"/>
      <c r="FI64" s="106">
        <f t="shared" si="466"/>
        <v>11</v>
      </c>
      <c r="FJ64" s="106">
        <f t="shared" si="433"/>
        <v>5</v>
      </c>
      <c r="FK64" s="106">
        <v>7</v>
      </c>
      <c r="FL64" s="107" t="str">
        <f>INDEX(Matchups!$F$4:$G$279,MATCH(FI64&amp;"_"&amp;FJ64,Matchups!$E$4:$E$279,0),1)</f>
        <v>Player12</v>
      </c>
      <c r="FM64" s="107" t="str">
        <f>INDEX(Matchups!$F$4:$G$279,MATCH(FI64&amp;"_"&amp;FJ64,Matchups!$E$4:$E$279,0),2)</f>
        <v>Player17</v>
      </c>
      <c r="FN64" s="114"/>
      <c r="FO64" s="164" t="e">
        <f>INDEX(Draft!$AZ$3:$AZ$170,MATCH(FL64&amp;FK64,Draft!$BA$3:$BA$170,0),1)</f>
        <v>#N/A</v>
      </c>
      <c r="FP64" s="156"/>
      <c r="FQ64" s="156"/>
      <c r="FR64" s="157"/>
      <c r="FS64" s="158"/>
      <c r="FT64" s="156"/>
      <c r="FU64" s="156"/>
      <c r="FV64" s="165" t="e">
        <f>INDEX(Draft!$AZ$3:$AZ$170,MATCH(FM64&amp;FK64,Draft!$BA$3:$BA$170,0),1)</f>
        <v>#N/A</v>
      </c>
      <c r="FW64" s="114"/>
      <c r="FX64" s="106">
        <f t="shared" si="468"/>
        <v>12</v>
      </c>
      <c r="FY64" s="106">
        <f t="shared" si="434"/>
        <v>5</v>
      </c>
      <c r="FZ64" s="106">
        <v>7</v>
      </c>
      <c r="GA64" s="107" t="str">
        <f>INDEX(Matchups!$F$4:$G$279,MATCH(FX64&amp;"_"&amp;FY64,Matchups!$E$4:$E$279,0),1)</f>
        <v>Player11</v>
      </c>
      <c r="GB64" s="107" t="str">
        <f>INDEX(Matchups!$F$4:$G$279,MATCH(FX64&amp;"_"&amp;FY64,Matchups!$E$4:$E$279,0),2)</f>
        <v>Player7</v>
      </c>
      <c r="GC64" s="114"/>
      <c r="GD64" s="164" t="e">
        <f>INDEX(Draft!$AZ$3:$AZ$170,MATCH(GA64&amp;FZ64,Draft!$BA$3:$BA$170,0),1)</f>
        <v>#N/A</v>
      </c>
      <c r="GE64" s="156"/>
      <c r="GF64" s="156"/>
      <c r="GG64" s="157"/>
      <c r="GH64" s="158"/>
      <c r="GI64" s="156"/>
      <c r="GJ64" s="156"/>
      <c r="GK64" s="165" t="e">
        <f>INDEX(Draft!$AZ$3:$AZ$170,MATCH(GB64&amp;FZ64,Draft!$BA$3:$BA$170,0),1)</f>
        <v>#N/A</v>
      </c>
      <c r="GM64" s="106">
        <f t="shared" si="470"/>
        <v>13</v>
      </c>
      <c r="GN64" s="106">
        <f t="shared" si="435"/>
        <v>5</v>
      </c>
      <c r="GO64" s="106">
        <v>7</v>
      </c>
      <c r="GP64" s="107" t="str">
        <f>INDEX(Matchups!$F$4:$G$279,MATCH(GM64&amp;"_"&amp;GN64,Matchups!$E$4:$E$279,0),1)</f>
        <v>Player16</v>
      </c>
      <c r="GQ64" s="107" t="str">
        <f>INDEX(Matchups!$F$4:$G$279,MATCH(GM64&amp;"_"&amp;GN64,Matchups!$E$4:$E$279,0),2)</f>
        <v>Player14</v>
      </c>
      <c r="GS64" s="164" t="e">
        <f>INDEX(Draft!$AZ$3:$AZ$170,MATCH(GP64&amp;GO64,Draft!$BA$3:$BA$170,0),1)</f>
        <v>#N/A</v>
      </c>
      <c r="GT64" s="156"/>
      <c r="GU64" s="156"/>
      <c r="GV64" s="157"/>
      <c r="GW64" s="158"/>
      <c r="GX64" s="156"/>
      <c r="GY64" s="156"/>
      <c r="GZ64" s="165" t="e">
        <f>INDEX(Draft!$AZ$3:$AZ$170,MATCH(GQ64&amp;GO64,Draft!$BA$3:$BA$170,0),1)</f>
        <v>#N/A</v>
      </c>
      <c r="HA64" s="114"/>
      <c r="HB64" s="106">
        <f t="shared" si="472"/>
        <v>14</v>
      </c>
      <c r="HC64" s="106">
        <f t="shared" si="436"/>
        <v>5</v>
      </c>
      <c r="HD64" s="106">
        <v>7</v>
      </c>
      <c r="HE64" s="107" t="str">
        <f>INDEX(Matchups!$F$4:$G$279,MATCH(HB64&amp;"_"&amp;HC64,Matchups!$E$4:$E$279,0),1)</f>
        <v>Player3</v>
      </c>
      <c r="HF64" s="107" t="str">
        <f>INDEX(Matchups!$F$4:$G$279,MATCH(HB64&amp;"_"&amp;HC64,Matchups!$E$4:$E$279,0),2)</f>
        <v>Player6</v>
      </c>
      <c r="HG64" s="114"/>
      <c r="HH64" s="164" t="e">
        <f>INDEX(Draft!$AZ$3:$AZ$170,MATCH(HE64&amp;HD64,Draft!$BA$3:$BA$170,0),1)</f>
        <v>#N/A</v>
      </c>
      <c r="HI64" s="156"/>
      <c r="HJ64" s="156"/>
      <c r="HK64" s="157"/>
      <c r="HL64" s="158"/>
      <c r="HM64" s="156"/>
      <c r="HN64" s="156"/>
      <c r="HO64" s="165" t="e">
        <f>INDEX(Draft!$AZ$3:$AZ$170,MATCH(HF64&amp;HD64,Draft!$BA$3:$BA$170,0),1)</f>
        <v>#N/A</v>
      </c>
      <c r="HP64" s="114"/>
      <c r="HQ64" s="106">
        <f t="shared" si="474"/>
        <v>15</v>
      </c>
      <c r="HR64" s="106">
        <f t="shared" si="437"/>
        <v>5</v>
      </c>
      <c r="HS64" s="106">
        <v>7</v>
      </c>
      <c r="HT64" s="107" t="str">
        <f>INDEX(Matchups!$F$4:$G$279,MATCH(HQ64&amp;"_"&amp;HR64,Matchups!$E$4:$E$279,0),1)</f>
        <v>Player1</v>
      </c>
      <c r="HU64" s="107" t="str">
        <f>INDEX(Matchups!$F$4:$G$279,MATCH(HQ64&amp;"_"&amp;HR64,Matchups!$E$4:$E$279,0),2)</f>
        <v>Player18</v>
      </c>
      <c r="HV64" s="114"/>
      <c r="HW64" s="164" t="e">
        <f>INDEX(Draft!$AZ$3:$AZ$170,MATCH(HT64&amp;HS64,Draft!$BA$3:$BA$170,0),1)</f>
        <v>#N/A</v>
      </c>
      <c r="HX64" s="156"/>
      <c r="HY64" s="156"/>
      <c r="HZ64" s="157"/>
      <c r="IA64" s="158"/>
      <c r="IB64" s="156"/>
      <c r="IC64" s="156"/>
      <c r="ID64" s="165" t="e">
        <f>INDEX(Draft!$AZ$3:$AZ$170,MATCH(HU64&amp;HS64,Draft!$BA$3:$BA$170,0),1)</f>
        <v>#N/A</v>
      </c>
      <c r="IF64" s="106">
        <f t="shared" si="476"/>
        <v>16</v>
      </c>
      <c r="IG64" s="106">
        <f t="shared" si="438"/>
        <v>5</v>
      </c>
      <c r="IH64" s="106">
        <v>7</v>
      </c>
      <c r="II64" s="107" t="str">
        <f>INDEX(Matchups!$F$4:$G$279,MATCH(IF64&amp;"_"&amp;IG64,Matchups!$E$4:$E$279,0),1)</f>
        <v>Player18</v>
      </c>
      <c r="IJ64" s="107" t="str">
        <f>INDEX(Matchups!$F$4:$G$279,MATCH(IF64&amp;"_"&amp;IG64,Matchups!$E$4:$E$279,0),2)</f>
        <v>Player22</v>
      </c>
      <c r="IL64" s="164" t="e">
        <f>INDEX(Draft!$AZ$3:$AZ$170,MATCH(II64&amp;IH64,Draft!$BA$3:$BA$170,0),1)</f>
        <v>#N/A</v>
      </c>
      <c r="IM64" s="156"/>
      <c r="IN64" s="156"/>
      <c r="IO64" s="157"/>
      <c r="IP64" s="158"/>
      <c r="IQ64" s="156"/>
      <c r="IR64" s="156"/>
      <c r="IS64" s="165" t="e">
        <f>INDEX(Draft!$AZ$3:$AZ$170,MATCH(IJ64&amp;IH64,Draft!$BA$3:$BA$170,0),1)</f>
        <v>#N/A</v>
      </c>
      <c r="IT64" s="114"/>
      <c r="IU64" s="106">
        <f t="shared" si="478"/>
        <v>17</v>
      </c>
      <c r="IV64" s="106">
        <f t="shared" si="439"/>
        <v>5</v>
      </c>
      <c r="IW64" s="106">
        <v>7</v>
      </c>
      <c r="IX64" s="107" t="str">
        <f>INDEX(Matchups!$F$4:$G$279,MATCH(IU64&amp;"_"&amp;IV64,Matchups!$E$4:$E$279,0),1)</f>
        <v>Player15</v>
      </c>
      <c r="IY64" s="107" t="str">
        <f>INDEX(Matchups!$F$4:$G$279,MATCH(IU64&amp;"_"&amp;IV64,Matchups!$E$4:$E$279,0),2)</f>
        <v>Player24</v>
      </c>
      <c r="IZ64" s="114"/>
      <c r="JA64" s="164" t="e">
        <f>INDEX(Draft!$AZ$3:$AZ$170,MATCH(IX64&amp;IW64,Draft!$BA$3:$BA$170,0),1)</f>
        <v>#N/A</v>
      </c>
      <c r="JB64" s="156"/>
      <c r="JC64" s="156"/>
      <c r="JD64" s="157"/>
      <c r="JE64" s="158"/>
      <c r="JF64" s="156"/>
      <c r="JG64" s="156"/>
      <c r="JH64" s="165" t="e">
        <f>INDEX(Draft!$AZ$3:$AZ$170,MATCH(IY64&amp;IW64,Draft!$BA$3:$BA$170,0),1)</f>
        <v>#N/A</v>
      </c>
      <c r="JI64" s="114"/>
      <c r="JJ64" s="106">
        <f t="shared" si="480"/>
        <v>18</v>
      </c>
      <c r="JK64" s="106">
        <f t="shared" si="440"/>
        <v>5</v>
      </c>
      <c r="JL64" s="106">
        <v>7</v>
      </c>
      <c r="JM64" s="107" t="str">
        <f>INDEX(Matchups!$F$4:$G$279,MATCH(JJ64&amp;"_"&amp;JK64,Matchups!$E$4:$E$279,0),1)</f>
        <v>Player23</v>
      </c>
      <c r="JN64" s="107" t="str">
        <f>INDEX(Matchups!$F$4:$G$279,MATCH(JJ64&amp;"_"&amp;JK64,Matchups!$E$4:$E$279,0),2)</f>
        <v>Player15</v>
      </c>
      <c r="JO64" s="114"/>
      <c r="JP64" s="164" t="e">
        <f>INDEX(Draft!$AZ$3:$AZ$170,MATCH(JM64&amp;JL64,Draft!$BA$3:$BA$170,0),1)</f>
        <v>#N/A</v>
      </c>
      <c r="JQ64" s="156"/>
      <c r="JR64" s="156"/>
      <c r="JS64" s="157"/>
      <c r="JT64" s="158"/>
      <c r="JU64" s="156"/>
      <c r="JV64" s="156"/>
      <c r="JW64" s="165" t="e">
        <f>INDEX(Draft!$AZ$3:$AZ$170,MATCH(JN64&amp;JL64,Draft!$BA$3:$BA$170,0),1)</f>
        <v>#N/A</v>
      </c>
      <c r="JX64" s="114"/>
      <c r="JY64" s="106">
        <f t="shared" si="482"/>
        <v>19</v>
      </c>
      <c r="JZ64" s="106">
        <f t="shared" si="441"/>
        <v>5</v>
      </c>
      <c r="KA64" s="106">
        <v>7</v>
      </c>
      <c r="KB64" s="107" t="str">
        <f>INDEX(Matchups!$F$4:$G$279,MATCH(JY64&amp;"_"&amp;JZ64,Matchups!$E$4:$E$279,0),1)</f>
        <v>Player13</v>
      </c>
      <c r="KC64" s="107" t="str">
        <f>INDEX(Matchups!$F$4:$G$279,MATCH(JY64&amp;"_"&amp;JZ64,Matchups!$E$4:$E$279,0),2)</f>
        <v>Player2</v>
      </c>
      <c r="KD64" s="114"/>
      <c r="KE64" s="164" t="e">
        <f>INDEX(Draft!$AZ$3:$AZ$170,MATCH(KB64&amp;KA64,Draft!$BA$3:$BA$170,0),1)</f>
        <v>#N/A</v>
      </c>
      <c r="KF64" s="156"/>
      <c r="KG64" s="156"/>
      <c r="KH64" s="157"/>
      <c r="KI64" s="158"/>
      <c r="KJ64" s="156"/>
      <c r="KK64" s="156"/>
      <c r="KL64" s="165" t="e">
        <f>INDEX(Draft!$AZ$3:$AZ$170,MATCH(KC64&amp;KA64,Draft!$BA$3:$BA$170,0),1)</f>
        <v>#N/A</v>
      </c>
      <c r="KM64" s="114"/>
      <c r="KN64" s="106">
        <f t="shared" si="484"/>
        <v>20</v>
      </c>
      <c r="KO64" s="106">
        <f t="shared" si="442"/>
        <v>5</v>
      </c>
      <c r="KP64" s="106">
        <v>7</v>
      </c>
      <c r="KQ64" s="107" t="str">
        <f>INDEX(Matchups!$F$4:$G$279,MATCH(KN64&amp;"_"&amp;KO64,Matchups!$E$4:$E$279,0),1)</f>
        <v>Player17</v>
      </c>
      <c r="KR64" s="107" t="str">
        <f>INDEX(Matchups!$F$4:$G$279,MATCH(KN64&amp;"_"&amp;KO64,Matchups!$E$4:$E$279,0),2)</f>
        <v>Player11</v>
      </c>
      <c r="KS64" s="114"/>
      <c r="KT64" s="164" t="e">
        <f>INDEX(Draft!$AZ$3:$AZ$170,MATCH(KQ64&amp;KP64,Draft!$BA$3:$BA$170,0),1)</f>
        <v>#N/A</v>
      </c>
      <c r="KU64" s="156"/>
      <c r="KV64" s="156"/>
      <c r="KW64" s="157"/>
      <c r="KX64" s="158"/>
      <c r="KY64" s="156"/>
      <c r="KZ64" s="156"/>
      <c r="LA64" s="165" t="e">
        <f>INDEX(Draft!$AZ$3:$AZ$170,MATCH(KR64&amp;KP64,Draft!$BA$3:$BA$170,0),1)</f>
        <v>#N/A</v>
      </c>
      <c r="LB64" s="114"/>
      <c r="LC64" s="106">
        <f t="shared" si="486"/>
        <v>21</v>
      </c>
      <c r="LD64" s="106">
        <f t="shared" si="443"/>
        <v>5</v>
      </c>
      <c r="LE64" s="106">
        <v>7</v>
      </c>
      <c r="LF64" s="107" t="str">
        <f>INDEX(Matchups!$F$4:$G$279,MATCH(LC64&amp;"_"&amp;LD64,Matchups!$E$4:$E$279,0),1)</f>
        <v>Player17</v>
      </c>
      <c r="LG64" s="107" t="str">
        <f>INDEX(Matchups!$F$4:$G$279,MATCH(LC64&amp;"_"&amp;LD64,Matchups!$E$4:$E$279,0),2)</f>
        <v>Player18</v>
      </c>
      <c r="LH64" s="114"/>
      <c r="LI64" s="164" t="e">
        <f>INDEX(Draft!$AZ$3:$AZ$170,MATCH(LF64&amp;LE64,Draft!$BA$3:$BA$170,0),1)</f>
        <v>#N/A</v>
      </c>
      <c r="LJ64" s="156"/>
      <c r="LK64" s="156"/>
      <c r="LL64" s="157"/>
      <c r="LM64" s="158"/>
      <c r="LN64" s="156"/>
      <c r="LO64" s="156"/>
      <c r="LP64" s="165" t="e">
        <f>INDEX(Draft!$AZ$3:$AZ$170,MATCH(LG64&amp;LE64,Draft!$BA$3:$BA$170,0),1)</f>
        <v>#N/A</v>
      </c>
      <c r="LQ64" s="114"/>
      <c r="LR64" s="106">
        <f t="shared" si="488"/>
        <v>22</v>
      </c>
      <c r="LS64" s="106">
        <f t="shared" si="444"/>
        <v>5</v>
      </c>
      <c r="LT64" s="106">
        <v>7</v>
      </c>
      <c r="LU64" s="107" t="str">
        <f>INDEX(Matchups!$F$4:$G$279,MATCH(LR64&amp;"_"&amp;LS64,Matchups!$E$4:$E$279,0),1)</f>
        <v>Player20</v>
      </c>
      <c r="LV64" s="107" t="str">
        <f>INDEX(Matchups!$F$4:$G$279,MATCH(LR64&amp;"_"&amp;LS64,Matchups!$E$4:$E$279,0),2)</f>
        <v>Player16</v>
      </c>
      <c r="LW64" s="114"/>
      <c r="LX64" s="164" t="e">
        <f>INDEX(Draft!$AZ$3:$AZ$170,MATCH(LU64&amp;LT64,Draft!$BA$3:$BA$170,0),1)</f>
        <v>#N/A</v>
      </c>
      <c r="LY64" s="156"/>
      <c r="LZ64" s="156"/>
      <c r="MA64" s="157"/>
      <c r="MB64" s="158"/>
      <c r="MC64" s="156"/>
      <c r="MD64" s="156"/>
      <c r="ME64" s="165" t="e">
        <f>INDEX(Draft!$AZ$3:$AZ$170,MATCH(LV64&amp;LT64,Draft!$BA$3:$BA$170,0),1)</f>
        <v>#N/A</v>
      </c>
      <c r="MF64" s="114"/>
      <c r="MG64" s="106">
        <f t="shared" si="490"/>
        <v>23</v>
      </c>
      <c r="MH64" s="106">
        <f t="shared" si="445"/>
        <v>5</v>
      </c>
      <c r="MI64" s="106">
        <v>7</v>
      </c>
      <c r="MJ64" s="107" t="str">
        <f>INDEX(Matchups!$F$4:$G$279,MATCH(MG64&amp;"_"&amp;MH64,Matchups!$E$4:$E$279,0),1)</f>
        <v>Player14</v>
      </c>
      <c r="MK64" s="107" t="str">
        <f>INDEX(Matchups!$F$4:$G$279,MATCH(MG64&amp;"_"&amp;MH64,Matchups!$E$4:$E$279,0),2)</f>
        <v>Player13</v>
      </c>
      <c r="ML64" s="114"/>
      <c r="MM64" s="164" t="e">
        <f>INDEX(Draft!$AZ$3:$AZ$170,MATCH(MJ64&amp;MI64,Draft!$BA$3:$BA$170,0),1)</f>
        <v>#N/A</v>
      </c>
      <c r="MN64" s="156"/>
      <c r="MO64" s="156"/>
      <c r="MP64" s="157"/>
      <c r="MQ64" s="158"/>
      <c r="MR64" s="156"/>
      <c r="MS64" s="156"/>
      <c r="MT64" s="165" t="e">
        <f>INDEX(Draft!$AZ$3:$AZ$170,MATCH(MK64&amp;MI64,Draft!$BA$3:$BA$170,0),1)</f>
        <v>#N/A</v>
      </c>
    </row>
    <row r="65" spans="2:358" s="105" customFormat="1" ht="18" thickBot="1">
      <c r="B65" s="184">
        <f t="shared" si="74"/>
        <v>44599</v>
      </c>
      <c r="C65" s="183">
        <f t="shared" si="75"/>
        <v>6</v>
      </c>
      <c r="D65" s="183">
        <f t="shared" si="76"/>
        <v>2</v>
      </c>
      <c r="E65" s="183" t="str">
        <f t="shared" si="0"/>
        <v>6_2</v>
      </c>
      <c r="F65" s="174" t="str">
        <f t="shared" si="1"/>
        <v>Player16</v>
      </c>
      <c r="G65" s="174" t="str">
        <f t="shared" si="2"/>
        <v>Player10</v>
      </c>
      <c r="H65" s="173"/>
      <c r="I65" s="174" t="str">
        <f>J65&amp;"_"&amp;COUNTIF(J$4:J65,J65)</f>
        <v>5_10</v>
      </c>
      <c r="J65" s="185">
        <v>5</v>
      </c>
      <c r="K65" s="185" t="s">
        <v>2662</v>
      </c>
      <c r="L65" s="186" t="s">
        <v>1027</v>
      </c>
      <c r="M65" s="185" t="s">
        <v>2670</v>
      </c>
      <c r="N65" s="114"/>
      <c r="O65" s="106">
        <f t="shared" ref="O65" si="515">O64</f>
        <v>1</v>
      </c>
      <c r="P65" s="106">
        <f t="shared" si="423"/>
        <v>5</v>
      </c>
      <c r="Q65" s="106"/>
      <c r="R65" s="107" t="str">
        <f>INDEX(Matchups!$F$4:$G$279,MATCH(O65&amp;"_"&amp;P65,Matchups!$E$4:$E$279,0),1)</f>
        <v>Player10</v>
      </c>
      <c r="S65" s="107" t="str">
        <f>INDEX(Matchups!$F$4:$G$279,MATCH(O65&amp;"_"&amp;P65,Matchups!$E$4:$E$279,0),2)</f>
        <v>Player21</v>
      </c>
      <c r="U65" s="166" t="s">
        <v>1863</v>
      </c>
      <c r="V65" s="167"/>
      <c r="W65" s="167"/>
      <c r="X65" s="168">
        <f>SUM(X58:X64)</f>
        <v>-25.26893411806013</v>
      </c>
      <c r="Y65" s="168">
        <f>SUM(Y58:Y64)</f>
        <v>-35.045449267047069</v>
      </c>
      <c r="Z65" s="167"/>
      <c r="AA65" s="167"/>
      <c r="AB65" s="169" t="s">
        <v>1863</v>
      </c>
      <c r="AD65" s="106">
        <f t="shared" ref="AD65" si="516">AD64</f>
        <v>2</v>
      </c>
      <c r="AE65" s="106">
        <f t="shared" si="424"/>
        <v>5</v>
      </c>
      <c r="AF65" s="106"/>
      <c r="AG65" s="107" t="str">
        <f>INDEX(Matchups!$F$4:$G$279,MATCH(AD65&amp;"_"&amp;AE65,Matchups!$E$4:$E$279,0),1)</f>
        <v>Player21</v>
      </c>
      <c r="AH65" s="107" t="str">
        <f>INDEX(Matchups!$F$4:$G$279,MATCH(AD65&amp;"_"&amp;AE65,Matchups!$E$4:$E$279,0),2)</f>
        <v>Player1</v>
      </c>
      <c r="AJ65" s="166" t="s">
        <v>1863</v>
      </c>
      <c r="AK65" s="167"/>
      <c r="AL65" s="167"/>
      <c r="AM65" s="168">
        <f>SUM(AM58:AM64)</f>
        <v>-21.677703180606812</v>
      </c>
      <c r="AN65" s="168">
        <f>SUM(AN58:AN64)</f>
        <v>-21.247763580675564</v>
      </c>
      <c r="AO65" s="167"/>
      <c r="AP65" s="167"/>
      <c r="AQ65" s="169" t="s">
        <v>1863</v>
      </c>
      <c r="AS65" s="106">
        <f t="shared" ref="AS65" si="517">AS64</f>
        <v>3</v>
      </c>
      <c r="AT65" s="106">
        <f t="shared" si="425"/>
        <v>5</v>
      </c>
      <c r="AU65" s="106"/>
      <c r="AV65" s="107" t="str">
        <f>INDEX(Matchups!$F$4:$G$279,MATCH(AS65&amp;"_"&amp;AT65,Matchups!$E$4:$E$279,0),1)</f>
        <v>Player19</v>
      </c>
      <c r="AW65" s="107" t="str">
        <f>INDEX(Matchups!$F$4:$G$279,MATCH(AS65&amp;"_"&amp;AT65,Matchups!$E$4:$E$279,0),2)</f>
        <v>Player20</v>
      </c>
      <c r="AY65" s="166" t="s">
        <v>1863</v>
      </c>
      <c r="AZ65" s="167"/>
      <c r="BA65" s="167"/>
      <c r="BB65" s="168">
        <f>SUM(BB58:BB64)</f>
        <v>-25.924072247319749</v>
      </c>
      <c r="BC65" s="168">
        <f>SUM(BC58:BC64)</f>
        <v>-36.207730308820175</v>
      </c>
      <c r="BD65" s="167"/>
      <c r="BE65" s="167"/>
      <c r="BF65" s="169" t="s">
        <v>1863</v>
      </c>
      <c r="BH65" s="106">
        <f t="shared" ref="BH65" si="518">BH64</f>
        <v>4</v>
      </c>
      <c r="BI65" s="106">
        <f t="shared" si="426"/>
        <v>5</v>
      </c>
      <c r="BJ65" s="106"/>
      <c r="BK65" s="107" t="str">
        <f>INDEX(Matchups!$F$4:$G$279,MATCH(BH65&amp;"_"&amp;BI65,Matchups!$E$4:$E$279,0),1)</f>
        <v>Player5</v>
      </c>
      <c r="BL65" s="107" t="str">
        <f>INDEX(Matchups!$F$4:$G$279,MATCH(BH65&amp;"_"&amp;BI65,Matchups!$E$4:$E$279,0),2)</f>
        <v>Player19</v>
      </c>
      <c r="BN65" s="166" t="s">
        <v>1863</v>
      </c>
      <c r="BO65" s="167"/>
      <c r="BP65" s="167"/>
      <c r="BQ65" s="168" t="e">
        <f>SUM(BQ58:BQ64)</f>
        <v>#N/A</v>
      </c>
      <c r="BR65" s="168" t="e">
        <f>SUM(BR58:BR64)</f>
        <v>#N/A</v>
      </c>
      <c r="BS65" s="167"/>
      <c r="BT65" s="167"/>
      <c r="BU65" s="169" t="s">
        <v>1863</v>
      </c>
      <c r="BV65" s="114"/>
      <c r="BW65" s="106">
        <f t="shared" ref="BW65" si="519">BW64</f>
        <v>5</v>
      </c>
      <c r="BX65" s="106">
        <f t="shared" si="427"/>
        <v>5</v>
      </c>
      <c r="BY65" s="106"/>
      <c r="BZ65" s="107" t="str">
        <f>INDEX(Matchups!$F$4:$G$279,MATCH(BW65&amp;"_"&amp;BX65,Matchups!$E$4:$E$279,0),1)</f>
        <v>Player24</v>
      </c>
      <c r="CA65" s="107" t="str">
        <f>INDEX(Matchups!$F$4:$G$279,MATCH(BW65&amp;"_"&amp;BX65,Matchups!$E$4:$E$279,0),2)</f>
        <v>Player5</v>
      </c>
      <c r="CB65" s="114"/>
      <c r="CC65" s="166" t="s">
        <v>1863</v>
      </c>
      <c r="CD65" s="167"/>
      <c r="CE65" s="167"/>
      <c r="CF65" s="168" t="e">
        <f>SUM(CF58:CF64)</f>
        <v>#N/A</v>
      </c>
      <c r="CG65" s="168" t="e">
        <f>SUM(CG58:CG64)</f>
        <v>#N/A</v>
      </c>
      <c r="CH65" s="167"/>
      <c r="CI65" s="167"/>
      <c r="CJ65" s="169" t="s">
        <v>1863</v>
      </c>
      <c r="CK65" s="114"/>
      <c r="CL65" s="106">
        <f t="shared" ref="CL65" si="520">CL64</f>
        <v>6</v>
      </c>
      <c r="CM65" s="106">
        <f t="shared" si="428"/>
        <v>5</v>
      </c>
      <c r="CN65" s="106"/>
      <c r="CO65" s="107" t="str">
        <f>INDEX(Matchups!$F$4:$G$279,MATCH(CL65&amp;"_"&amp;CM65,Matchups!$E$4:$E$279,0),1)</f>
        <v>Player7</v>
      </c>
      <c r="CP65" s="107" t="str">
        <f>INDEX(Matchups!$F$4:$G$279,MATCH(CL65&amp;"_"&amp;CM65,Matchups!$E$4:$E$279,0),2)</f>
        <v>Player3</v>
      </c>
      <c r="CQ65" s="114"/>
      <c r="CR65" s="166" t="s">
        <v>1863</v>
      </c>
      <c r="CS65" s="167"/>
      <c r="CT65" s="167"/>
      <c r="CU65" s="168" t="e">
        <f>SUM(CU58:CU64)</f>
        <v>#N/A</v>
      </c>
      <c r="CV65" s="168" t="e">
        <f>SUM(CV58:CV64)</f>
        <v>#N/A</v>
      </c>
      <c r="CW65" s="167"/>
      <c r="CX65" s="167"/>
      <c r="CY65" s="169" t="s">
        <v>1863</v>
      </c>
      <c r="DA65" s="106">
        <f t="shared" ref="DA65" si="521">DA64</f>
        <v>7</v>
      </c>
      <c r="DB65" s="106">
        <f t="shared" si="429"/>
        <v>5</v>
      </c>
      <c r="DC65" s="106"/>
      <c r="DD65" s="107" t="str">
        <f>INDEX(Matchups!$F$4:$G$279,MATCH(DA65&amp;"_"&amp;DB65,Matchups!$E$4:$E$279,0),1)</f>
        <v>Player8</v>
      </c>
      <c r="DE65" s="107" t="str">
        <f>INDEX(Matchups!$F$4:$G$279,MATCH(DA65&amp;"_"&amp;DB65,Matchups!$E$4:$E$279,0),2)</f>
        <v>Player10</v>
      </c>
      <c r="DG65" s="166" t="s">
        <v>1863</v>
      </c>
      <c r="DH65" s="167"/>
      <c r="DI65" s="167"/>
      <c r="DJ65" s="168" t="e">
        <f>SUM(DJ58:DJ64)</f>
        <v>#N/A</v>
      </c>
      <c r="DK65" s="168" t="e">
        <f>SUM(DK58:DK64)</f>
        <v>#N/A</v>
      </c>
      <c r="DL65" s="167"/>
      <c r="DM65" s="167"/>
      <c r="DN65" s="169" t="s">
        <v>1863</v>
      </c>
      <c r="DO65" s="114"/>
      <c r="DP65" s="106">
        <f t="shared" ref="DP65" si="522">DP64</f>
        <v>8</v>
      </c>
      <c r="DQ65" s="106">
        <f t="shared" si="430"/>
        <v>5</v>
      </c>
      <c r="DR65" s="106"/>
      <c r="DS65" s="107" t="str">
        <f>INDEX(Matchups!$F$4:$G$279,MATCH(DP65&amp;"_"&amp;DQ65,Matchups!$E$4:$E$279,0),1)</f>
        <v>Player6</v>
      </c>
      <c r="DT65" s="107" t="str">
        <f>INDEX(Matchups!$F$4:$G$279,MATCH(DP65&amp;"_"&amp;DQ65,Matchups!$E$4:$E$279,0),2)</f>
        <v>Player23</v>
      </c>
      <c r="DU65" s="114"/>
      <c r="DV65" s="166" t="s">
        <v>1863</v>
      </c>
      <c r="DW65" s="167"/>
      <c r="DX65" s="167"/>
      <c r="DY65" s="168" t="e">
        <f>SUM(DY58:DY64)</f>
        <v>#N/A</v>
      </c>
      <c r="DZ65" s="168" t="e">
        <f>SUM(DZ58:DZ64)</f>
        <v>#N/A</v>
      </c>
      <c r="EA65" s="167"/>
      <c r="EB65" s="167"/>
      <c r="EC65" s="169" t="s">
        <v>1863</v>
      </c>
      <c r="ED65" s="114"/>
      <c r="EE65" s="106">
        <f t="shared" ref="EE65" si="523">EE64</f>
        <v>9</v>
      </c>
      <c r="EF65" s="106">
        <f t="shared" si="431"/>
        <v>5</v>
      </c>
      <c r="EG65" s="106"/>
      <c r="EH65" s="107" t="str">
        <f>INDEX(Matchups!$F$4:$G$279,MATCH(EE65&amp;"_"&amp;EF65,Matchups!$E$4:$E$279,0),1)</f>
        <v>Player2</v>
      </c>
      <c r="EI65" s="107" t="str">
        <f>INDEX(Matchups!$F$4:$G$279,MATCH(EE65&amp;"_"&amp;EF65,Matchups!$E$4:$E$279,0),2)</f>
        <v>Player9</v>
      </c>
      <c r="EJ65" s="114"/>
      <c r="EK65" s="166" t="s">
        <v>1863</v>
      </c>
      <c r="EL65" s="167"/>
      <c r="EM65" s="167"/>
      <c r="EN65" s="168" t="e">
        <f>SUM(EN58:EN64)</f>
        <v>#N/A</v>
      </c>
      <c r="EO65" s="168" t="e">
        <f>SUM(EO58:EO64)</f>
        <v>#N/A</v>
      </c>
      <c r="EP65" s="167"/>
      <c r="EQ65" s="167"/>
      <c r="ER65" s="169" t="s">
        <v>1863</v>
      </c>
      <c r="ET65" s="106">
        <f t="shared" ref="ET65" si="524">ET64</f>
        <v>10</v>
      </c>
      <c r="EU65" s="106">
        <f t="shared" si="432"/>
        <v>5</v>
      </c>
      <c r="EV65" s="106"/>
      <c r="EW65" s="107" t="str">
        <f>INDEX(Matchups!$F$4:$G$279,MATCH(ET65&amp;"_"&amp;EU65,Matchups!$E$4:$E$279,0),1)</f>
        <v>Player9</v>
      </c>
      <c r="EX65" s="107" t="str">
        <f>INDEX(Matchups!$F$4:$G$279,MATCH(ET65&amp;"_"&amp;EU65,Matchups!$E$4:$E$279,0),2)</f>
        <v>Player8</v>
      </c>
      <c r="EZ65" s="166" t="s">
        <v>1863</v>
      </c>
      <c r="FA65" s="167"/>
      <c r="FB65" s="167"/>
      <c r="FC65" s="168" t="e">
        <f>SUM(FC58:FC64)</f>
        <v>#N/A</v>
      </c>
      <c r="FD65" s="168" t="e">
        <f>SUM(FD58:FD64)</f>
        <v>#N/A</v>
      </c>
      <c r="FE65" s="167"/>
      <c r="FF65" s="167"/>
      <c r="FG65" s="169" t="s">
        <v>1863</v>
      </c>
      <c r="FH65" s="114"/>
      <c r="FI65" s="106">
        <f t="shared" ref="FI65" si="525">FI64</f>
        <v>11</v>
      </c>
      <c r="FJ65" s="106">
        <f t="shared" si="433"/>
        <v>5</v>
      </c>
      <c r="FK65" s="106"/>
      <c r="FL65" s="107" t="str">
        <f>INDEX(Matchups!$F$4:$G$279,MATCH(FI65&amp;"_"&amp;FJ65,Matchups!$E$4:$E$279,0),1)</f>
        <v>Player12</v>
      </c>
      <c r="FM65" s="107" t="str">
        <f>INDEX(Matchups!$F$4:$G$279,MATCH(FI65&amp;"_"&amp;FJ65,Matchups!$E$4:$E$279,0),2)</f>
        <v>Player17</v>
      </c>
      <c r="FN65" s="114"/>
      <c r="FO65" s="166" t="s">
        <v>1863</v>
      </c>
      <c r="FP65" s="167"/>
      <c r="FQ65" s="167"/>
      <c r="FR65" s="168" t="e">
        <f>SUM(FR58:FR64)</f>
        <v>#N/A</v>
      </c>
      <c r="FS65" s="168" t="e">
        <f>SUM(FS58:FS64)</f>
        <v>#N/A</v>
      </c>
      <c r="FT65" s="167"/>
      <c r="FU65" s="167"/>
      <c r="FV65" s="169" t="s">
        <v>1863</v>
      </c>
      <c r="FW65" s="114"/>
      <c r="FX65" s="106">
        <f t="shared" ref="FX65" si="526">FX64</f>
        <v>12</v>
      </c>
      <c r="FY65" s="106">
        <f t="shared" si="434"/>
        <v>5</v>
      </c>
      <c r="FZ65" s="106"/>
      <c r="GA65" s="107" t="str">
        <f>INDEX(Matchups!$F$4:$G$279,MATCH(FX65&amp;"_"&amp;FY65,Matchups!$E$4:$E$279,0),1)</f>
        <v>Player11</v>
      </c>
      <c r="GB65" s="107" t="str">
        <f>INDEX(Matchups!$F$4:$G$279,MATCH(FX65&amp;"_"&amp;FY65,Matchups!$E$4:$E$279,0),2)</f>
        <v>Player7</v>
      </c>
      <c r="GC65" s="114"/>
      <c r="GD65" s="166" t="s">
        <v>1863</v>
      </c>
      <c r="GE65" s="167"/>
      <c r="GF65" s="167"/>
      <c r="GG65" s="168" t="e">
        <f>SUM(GG58:GG64)</f>
        <v>#N/A</v>
      </c>
      <c r="GH65" s="168" t="e">
        <f>SUM(GH58:GH64)</f>
        <v>#N/A</v>
      </c>
      <c r="GI65" s="167"/>
      <c r="GJ65" s="167"/>
      <c r="GK65" s="169" t="s">
        <v>1863</v>
      </c>
      <c r="GM65" s="106">
        <f t="shared" ref="GM65" si="527">GM64</f>
        <v>13</v>
      </c>
      <c r="GN65" s="106">
        <f t="shared" si="435"/>
        <v>5</v>
      </c>
      <c r="GO65" s="106"/>
      <c r="GP65" s="107" t="str">
        <f>INDEX(Matchups!$F$4:$G$279,MATCH(GM65&amp;"_"&amp;GN65,Matchups!$E$4:$E$279,0),1)</f>
        <v>Player16</v>
      </c>
      <c r="GQ65" s="107" t="str">
        <f>INDEX(Matchups!$F$4:$G$279,MATCH(GM65&amp;"_"&amp;GN65,Matchups!$E$4:$E$279,0),2)</f>
        <v>Player14</v>
      </c>
      <c r="GS65" s="166" t="s">
        <v>1863</v>
      </c>
      <c r="GT65" s="167"/>
      <c r="GU65" s="167"/>
      <c r="GV65" s="168" t="e">
        <f>SUM(GV58:GV64)</f>
        <v>#N/A</v>
      </c>
      <c r="GW65" s="168" t="e">
        <f>SUM(GW58:GW64)</f>
        <v>#N/A</v>
      </c>
      <c r="GX65" s="167"/>
      <c r="GY65" s="167"/>
      <c r="GZ65" s="169" t="s">
        <v>1863</v>
      </c>
      <c r="HA65" s="114"/>
      <c r="HB65" s="106">
        <f t="shared" ref="HB65" si="528">HB64</f>
        <v>14</v>
      </c>
      <c r="HC65" s="106">
        <f t="shared" si="436"/>
        <v>5</v>
      </c>
      <c r="HD65" s="106"/>
      <c r="HE65" s="107" t="str">
        <f>INDEX(Matchups!$F$4:$G$279,MATCH(HB65&amp;"_"&amp;HC65,Matchups!$E$4:$E$279,0),1)</f>
        <v>Player3</v>
      </c>
      <c r="HF65" s="107" t="str">
        <f>INDEX(Matchups!$F$4:$G$279,MATCH(HB65&amp;"_"&amp;HC65,Matchups!$E$4:$E$279,0),2)</f>
        <v>Player6</v>
      </c>
      <c r="HG65" s="114"/>
      <c r="HH65" s="166" t="s">
        <v>1863</v>
      </c>
      <c r="HI65" s="167"/>
      <c r="HJ65" s="167"/>
      <c r="HK65" s="168" t="e">
        <f>SUM(HK58:HK64)</f>
        <v>#N/A</v>
      </c>
      <c r="HL65" s="168" t="e">
        <f>SUM(HL58:HL64)</f>
        <v>#N/A</v>
      </c>
      <c r="HM65" s="167"/>
      <c r="HN65" s="167"/>
      <c r="HO65" s="169" t="s">
        <v>1863</v>
      </c>
      <c r="HP65" s="114"/>
      <c r="HQ65" s="106">
        <f t="shared" ref="HQ65" si="529">HQ64</f>
        <v>15</v>
      </c>
      <c r="HR65" s="106">
        <f t="shared" si="437"/>
        <v>5</v>
      </c>
      <c r="HS65" s="106"/>
      <c r="HT65" s="107" t="str">
        <f>INDEX(Matchups!$F$4:$G$279,MATCH(HQ65&amp;"_"&amp;HR65,Matchups!$E$4:$E$279,0),1)</f>
        <v>Player1</v>
      </c>
      <c r="HU65" s="107" t="str">
        <f>INDEX(Matchups!$F$4:$G$279,MATCH(HQ65&amp;"_"&amp;HR65,Matchups!$E$4:$E$279,0),2)</f>
        <v>Player18</v>
      </c>
      <c r="HV65" s="114"/>
      <c r="HW65" s="166" t="s">
        <v>1863</v>
      </c>
      <c r="HX65" s="167"/>
      <c r="HY65" s="167"/>
      <c r="HZ65" s="168" t="e">
        <f>SUM(HZ58:HZ64)</f>
        <v>#N/A</v>
      </c>
      <c r="IA65" s="168" t="e">
        <f>SUM(IA58:IA64)</f>
        <v>#N/A</v>
      </c>
      <c r="IB65" s="167"/>
      <c r="IC65" s="167"/>
      <c r="ID65" s="169" t="s">
        <v>1863</v>
      </c>
      <c r="IF65" s="106">
        <f t="shared" ref="IF65" si="530">IF64</f>
        <v>16</v>
      </c>
      <c r="IG65" s="106">
        <f t="shared" si="438"/>
        <v>5</v>
      </c>
      <c r="IH65" s="106"/>
      <c r="II65" s="107" t="str">
        <f>INDEX(Matchups!$F$4:$G$279,MATCH(IF65&amp;"_"&amp;IG65,Matchups!$E$4:$E$279,0),1)</f>
        <v>Player18</v>
      </c>
      <c r="IJ65" s="107" t="str">
        <f>INDEX(Matchups!$F$4:$G$279,MATCH(IF65&amp;"_"&amp;IG65,Matchups!$E$4:$E$279,0),2)</f>
        <v>Player22</v>
      </c>
      <c r="IL65" s="166" t="s">
        <v>1863</v>
      </c>
      <c r="IM65" s="167"/>
      <c r="IN65" s="167"/>
      <c r="IO65" s="168" t="e">
        <f>SUM(IO58:IO64)</f>
        <v>#N/A</v>
      </c>
      <c r="IP65" s="168" t="e">
        <f>SUM(IP58:IP64)</f>
        <v>#N/A</v>
      </c>
      <c r="IQ65" s="167"/>
      <c r="IR65" s="167"/>
      <c r="IS65" s="169" t="s">
        <v>1863</v>
      </c>
      <c r="IT65" s="114"/>
      <c r="IU65" s="106">
        <f t="shared" ref="IU65" si="531">IU64</f>
        <v>17</v>
      </c>
      <c r="IV65" s="106">
        <f t="shared" si="439"/>
        <v>5</v>
      </c>
      <c r="IW65" s="106"/>
      <c r="IX65" s="107" t="str">
        <f>INDEX(Matchups!$F$4:$G$279,MATCH(IU65&amp;"_"&amp;IV65,Matchups!$E$4:$E$279,0),1)</f>
        <v>Player15</v>
      </c>
      <c r="IY65" s="107" t="str">
        <f>INDEX(Matchups!$F$4:$G$279,MATCH(IU65&amp;"_"&amp;IV65,Matchups!$E$4:$E$279,0),2)</f>
        <v>Player24</v>
      </c>
      <c r="IZ65" s="114"/>
      <c r="JA65" s="166" t="s">
        <v>1863</v>
      </c>
      <c r="JB65" s="167"/>
      <c r="JC65" s="167"/>
      <c r="JD65" s="168" t="e">
        <f>SUM(JD58:JD64)</f>
        <v>#N/A</v>
      </c>
      <c r="JE65" s="168" t="e">
        <f>SUM(JE58:JE64)</f>
        <v>#N/A</v>
      </c>
      <c r="JF65" s="167"/>
      <c r="JG65" s="167"/>
      <c r="JH65" s="169" t="s">
        <v>1863</v>
      </c>
      <c r="JI65" s="114"/>
      <c r="JJ65" s="106">
        <f t="shared" ref="JJ65" si="532">JJ64</f>
        <v>18</v>
      </c>
      <c r="JK65" s="106">
        <f t="shared" si="440"/>
        <v>5</v>
      </c>
      <c r="JL65" s="106"/>
      <c r="JM65" s="107" t="str">
        <f>INDEX(Matchups!$F$4:$G$279,MATCH(JJ65&amp;"_"&amp;JK65,Matchups!$E$4:$E$279,0),1)</f>
        <v>Player23</v>
      </c>
      <c r="JN65" s="107" t="str">
        <f>INDEX(Matchups!$F$4:$G$279,MATCH(JJ65&amp;"_"&amp;JK65,Matchups!$E$4:$E$279,0),2)</f>
        <v>Player15</v>
      </c>
      <c r="JO65" s="114"/>
      <c r="JP65" s="166" t="s">
        <v>1863</v>
      </c>
      <c r="JQ65" s="167"/>
      <c r="JR65" s="167"/>
      <c r="JS65" s="168" t="e">
        <f>SUM(JS58:JS64)</f>
        <v>#N/A</v>
      </c>
      <c r="JT65" s="168" t="e">
        <f>SUM(JT58:JT64)</f>
        <v>#N/A</v>
      </c>
      <c r="JU65" s="167"/>
      <c r="JV65" s="167"/>
      <c r="JW65" s="169" t="s">
        <v>1863</v>
      </c>
      <c r="JX65" s="114"/>
      <c r="JY65" s="106">
        <f t="shared" ref="JY65" si="533">JY64</f>
        <v>19</v>
      </c>
      <c r="JZ65" s="106">
        <f t="shared" si="441"/>
        <v>5</v>
      </c>
      <c r="KA65" s="106"/>
      <c r="KB65" s="107" t="str">
        <f>INDEX(Matchups!$F$4:$G$279,MATCH(JY65&amp;"_"&amp;JZ65,Matchups!$E$4:$E$279,0),1)</f>
        <v>Player13</v>
      </c>
      <c r="KC65" s="107" t="str">
        <f>INDEX(Matchups!$F$4:$G$279,MATCH(JY65&amp;"_"&amp;JZ65,Matchups!$E$4:$E$279,0),2)</f>
        <v>Player2</v>
      </c>
      <c r="KD65" s="114"/>
      <c r="KE65" s="166" t="s">
        <v>1863</v>
      </c>
      <c r="KF65" s="167"/>
      <c r="KG65" s="167"/>
      <c r="KH65" s="168" t="e">
        <f>SUM(KH58:KH64)</f>
        <v>#N/A</v>
      </c>
      <c r="KI65" s="168" t="e">
        <f>SUM(KI58:KI64)</f>
        <v>#N/A</v>
      </c>
      <c r="KJ65" s="167"/>
      <c r="KK65" s="167"/>
      <c r="KL65" s="169" t="s">
        <v>1863</v>
      </c>
      <c r="KM65" s="114"/>
      <c r="KN65" s="106">
        <f t="shared" ref="KN65" si="534">KN64</f>
        <v>20</v>
      </c>
      <c r="KO65" s="106">
        <f t="shared" si="442"/>
        <v>5</v>
      </c>
      <c r="KP65" s="106"/>
      <c r="KQ65" s="107" t="str">
        <f>INDEX(Matchups!$F$4:$G$279,MATCH(KN65&amp;"_"&amp;KO65,Matchups!$E$4:$E$279,0),1)</f>
        <v>Player17</v>
      </c>
      <c r="KR65" s="107" t="str">
        <f>INDEX(Matchups!$F$4:$G$279,MATCH(KN65&amp;"_"&amp;KO65,Matchups!$E$4:$E$279,0),2)</f>
        <v>Player11</v>
      </c>
      <c r="KS65" s="114"/>
      <c r="KT65" s="166" t="s">
        <v>1863</v>
      </c>
      <c r="KU65" s="167"/>
      <c r="KV65" s="167"/>
      <c r="KW65" s="168" t="e">
        <f>SUM(KW58:KW64)</f>
        <v>#N/A</v>
      </c>
      <c r="KX65" s="168" t="e">
        <f>SUM(KX58:KX64)</f>
        <v>#N/A</v>
      </c>
      <c r="KY65" s="167"/>
      <c r="KZ65" s="167"/>
      <c r="LA65" s="169" t="s">
        <v>1863</v>
      </c>
      <c r="LB65" s="114"/>
      <c r="LC65" s="106">
        <f t="shared" ref="LC65" si="535">LC64</f>
        <v>21</v>
      </c>
      <c r="LD65" s="106">
        <f t="shared" si="443"/>
        <v>5</v>
      </c>
      <c r="LE65" s="106"/>
      <c r="LF65" s="107" t="str">
        <f>INDEX(Matchups!$F$4:$G$279,MATCH(LC65&amp;"_"&amp;LD65,Matchups!$E$4:$E$279,0),1)</f>
        <v>Player17</v>
      </c>
      <c r="LG65" s="107" t="str">
        <f>INDEX(Matchups!$F$4:$G$279,MATCH(LC65&amp;"_"&amp;LD65,Matchups!$E$4:$E$279,0),2)</f>
        <v>Player18</v>
      </c>
      <c r="LH65" s="114"/>
      <c r="LI65" s="166" t="s">
        <v>1863</v>
      </c>
      <c r="LJ65" s="167"/>
      <c r="LK65" s="167"/>
      <c r="LL65" s="168" t="e">
        <f>SUM(LL58:LL64)</f>
        <v>#N/A</v>
      </c>
      <c r="LM65" s="168" t="e">
        <f>SUM(LM58:LM64)</f>
        <v>#N/A</v>
      </c>
      <c r="LN65" s="167"/>
      <c r="LO65" s="167"/>
      <c r="LP65" s="169" t="s">
        <v>1863</v>
      </c>
      <c r="LQ65" s="114"/>
      <c r="LR65" s="106">
        <f t="shared" ref="LR65" si="536">LR64</f>
        <v>22</v>
      </c>
      <c r="LS65" s="106">
        <f t="shared" si="444"/>
        <v>5</v>
      </c>
      <c r="LT65" s="106"/>
      <c r="LU65" s="107" t="str">
        <f>INDEX(Matchups!$F$4:$G$279,MATCH(LR65&amp;"_"&amp;LS65,Matchups!$E$4:$E$279,0),1)</f>
        <v>Player20</v>
      </c>
      <c r="LV65" s="107" t="str">
        <f>INDEX(Matchups!$F$4:$G$279,MATCH(LR65&amp;"_"&amp;LS65,Matchups!$E$4:$E$279,0),2)</f>
        <v>Player16</v>
      </c>
      <c r="LW65" s="114"/>
      <c r="LX65" s="166" t="s">
        <v>1863</v>
      </c>
      <c r="LY65" s="167"/>
      <c r="LZ65" s="167"/>
      <c r="MA65" s="168" t="e">
        <f>SUM(MA58:MA64)</f>
        <v>#N/A</v>
      </c>
      <c r="MB65" s="168" t="e">
        <f>SUM(MB58:MB64)</f>
        <v>#N/A</v>
      </c>
      <c r="MC65" s="167"/>
      <c r="MD65" s="167"/>
      <c r="ME65" s="169" t="s">
        <v>1863</v>
      </c>
      <c r="MF65" s="114"/>
      <c r="MG65" s="106">
        <f t="shared" ref="MG65" si="537">MG64</f>
        <v>23</v>
      </c>
      <c r="MH65" s="106">
        <f t="shared" si="445"/>
        <v>5</v>
      </c>
      <c r="MI65" s="106"/>
      <c r="MJ65" s="107" t="str">
        <f>INDEX(Matchups!$F$4:$G$279,MATCH(MG65&amp;"_"&amp;MH65,Matchups!$E$4:$E$279,0),1)</f>
        <v>Player14</v>
      </c>
      <c r="MK65" s="107" t="str">
        <f>INDEX(Matchups!$F$4:$G$279,MATCH(MG65&amp;"_"&amp;MH65,Matchups!$E$4:$E$279,0),2)</f>
        <v>Player13</v>
      </c>
      <c r="ML65" s="114"/>
      <c r="MM65" s="166" t="s">
        <v>1863</v>
      </c>
      <c r="MN65" s="167"/>
      <c r="MO65" s="167"/>
      <c r="MP65" s="168" t="e">
        <f>SUM(MP58:MP64)</f>
        <v>#N/A</v>
      </c>
      <c r="MQ65" s="168" t="e">
        <f>SUM(MQ58:MQ64)</f>
        <v>#N/A</v>
      </c>
      <c r="MR65" s="167"/>
      <c r="MS65" s="167"/>
      <c r="MT65" s="169" t="s">
        <v>1863</v>
      </c>
    </row>
    <row r="66" spans="2:358" s="105" customFormat="1" ht="17">
      <c r="B66" s="184">
        <f t="shared" si="74"/>
        <v>44599</v>
      </c>
      <c r="C66" s="183">
        <f t="shared" si="75"/>
        <v>6</v>
      </c>
      <c r="D66" s="183">
        <f t="shared" si="76"/>
        <v>3</v>
      </c>
      <c r="E66" s="183" t="str">
        <f t="shared" si="0"/>
        <v>6_3</v>
      </c>
      <c r="F66" s="174" t="str">
        <f t="shared" si="1"/>
        <v>Player5</v>
      </c>
      <c r="G66" s="174" t="str">
        <f t="shared" si="2"/>
        <v>Player18</v>
      </c>
      <c r="H66" s="173"/>
      <c r="I66" s="174" t="str">
        <f>J66&amp;"_"&amp;COUNTIF(J$4:J66,J66)</f>
        <v>5_11</v>
      </c>
      <c r="J66" s="185">
        <v>5</v>
      </c>
      <c r="K66" s="185" t="s">
        <v>2667</v>
      </c>
      <c r="L66" s="186" t="s">
        <v>1027</v>
      </c>
      <c r="M66" s="185" t="s">
        <v>2656</v>
      </c>
      <c r="N66" s="114"/>
      <c r="O66" s="67"/>
      <c r="P66" s="67"/>
      <c r="Q66" s="67"/>
      <c r="R66" s="67"/>
      <c r="S66" s="67"/>
      <c r="U66" s="57"/>
      <c r="V66" s="114"/>
      <c r="W66" s="114"/>
      <c r="X66" s="21" t="s">
        <v>1839</v>
      </c>
      <c r="Y66" s="21" t="str">
        <f>IF(X65&gt;Y65,U56,AB56)</f>
        <v>Player10</v>
      </c>
      <c r="Z66" s="114"/>
      <c r="AA66" s="114"/>
      <c r="AB66" s="151"/>
      <c r="AD66" s="67"/>
      <c r="AE66" s="67"/>
      <c r="AF66" s="67"/>
      <c r="AG66" s="67"/>
      <c r="AH66" s="67"/>
      <c r="AJ66" s="57"/>
      <c r="AK66" s="114"/>
      <c r="AL66" s="114"/>
      <c r="AM66" s="21" t="s">
        <v>1839</v>
      </c>
      <c r="AN66" s="21" t="str">
        <f>IF(AM65&gt;AN65,AJ56,AQ56)</f>
        <v>Player1</v>
      </c>
      <c r="AO66" s="114"/>
      <c r="AP66" s="114"/>
      <c r="AQ66" s="151"/>
      <c r="AS66" s="67"/>
      <c r="AT66" s="67"/>
      <c r="AU66" s="67"/>
      <c r="AV66" s="67"/>
      <c r="AW66" s="67"/>
      <c r="AY66" s="57"/>
      <c r="AZ66" s="114"/>
      <c r="BA66" s="114"/>
      <c r="BB66" s="21" t="s">
        <v>1839</v>
      </c>
      <c r="BC66" s="21" t="str">
        <f>IF(BB65&gt;BC65,AY56,BF56)</f>
        <v>Player19</v>
      </c>
      <c r="BD66" s="114"/>
      <c r="BE66" s="114"/>
      <c r="BF66" s="151"/>
      <c r="BH66" s="67"/>
      <c r="BI66" s="67"/>
      <c r="BJ66" s="67"/>
      <c r="BK66" s="67"/>
      <c r="BL66" s="67"/>
      <c r="BN66" s="57"/>
      <c r="BO66" s="114"/>
      <c r="BP66" s="114"/>
      <c r="BQ66" s="21" t="s">
        <v>1839</v>
      </c>
      <c r="BR66" s="21" t="e">
        <f>IF(BQ65&gt;BR65,BN56,BU56)</f>
        <v>#N/A</v>
      </c>
      <c r="BS66" s="114"/>
      <c r="BT66" s="114"/>
      <c r="BU66" s="151"/>
      <c r="BV66" s="114"/>
      <c r="BW66" s="67"/>
      <c r="BX66" s="67"/>
      <c r="BY66" s="67"/>
      <c r="BZ66" s="67"/>
      <c r="CA66" s="67"/>
      <c r="CB66" s="114"/>
      <c r="CC66" s="57"/>
      <c r="CD66" s="114"/>
      <c r="CE66" s="114"/>
      <c r="CF66" s="21" t="s">
        <v>1839</v>
      </c>
      <c r="CG66" s="21" t="e">
        <f>IF(CF65&gt;CG65,CC56,CJ56)</f>
        <v>#N/A</v>
      </c>
      <c r="CH66" s="114"/>
      <c r="CI66" s="114"/>
      <c r="CJ66" s="151"/>
      <c r="CK66" s="114"/>
      <c r="CL66" s="67"/>
      <c r="CM66" s="67"/>
      <c r="CN66" s="67"/>
      <c r="CO66" s="67"/>
      <c r="CP66" s="67"/>
      <c r="CQ66" s="114"/>
      <c r="CR66" s="57"/>
      <c r="CS66" s="114"/>
      <c r="CT66" s="114"/>
      <c r="CU66" s="21" t="s">
        <v>1839</v>
      </c>
      <c r="CV66" s="21" t="e">
        <f>IF(CU65&gt;CV65,CR56,CY56)</f>
        <v>#N/A</v>
      </c>
      <c r="CW66" s="114"/>
      <c r="CX66" s="114"/>
      <c r="CY66" s="151"/>
      <c r="DA66" s="67"/>
      <c r="DB66" s="67"/>
      <c r="DC66" s="67"/>
      <c r="DD66" s="67"/>
      <c r="DE66" s="67"/>
      <c r="DG66" s="57"/>
      <c r="DH66" s="114"/>
      <c r="DI66" s="114"/>
      <c r="DJ66" s="21" t="s">
        <v>1839</v>
      </c>
      <c r="DK66" s="21" t="e">
        <f>IF(DJ65&gt;DK65,DG56,DN56)</f>
        <v>#N/A</v>
      </c>
      <c r="DL66" s="114"/>
      <c r="DM66" s="114"/>
      <c r="DN66" s="151"/>
      <c r="DO66" s="114"/>
      <c r="DP66" s="67"/>
      <c r="DQ66" s="67"/>
      <c r="DR66" s="67"/>
      <c r="DS66" s="67"/>
      <c r="DT66" s="67"/>
      <c r="DU66" s="114"/>
      <c r="DV66" s="57"/>
      <c r="DW66" s="114"/>
      <c r="DX66" s="114"/>
      <c r="DY66" s="21" t="s">
        <v>1839</v>
      </c>
      <c r="DZ66" s="21" t="e">
        <f>IF(DY65&gt;DZ65,DV56,EC56)</f>
        <v>#N/A</v>
      </c>
      <c r="EA66" s="114"/>
      <c r="EB66" s="114"/>
      <c r="EC66" s="151"/>
      <c r="ED66" s="114"/>
      <c r="EE66" s="67"/>
      <c r="EF66" s="67"/>
      <c r="EG66" s="67"/>
      <c r="EH66" s="67"/>
      <c r="EI66" s="67"/>
      <c r="EJ66" s="114"/>
      <c r="EK66" s="57"/>
      <c r="EL66" s="114"/>
      <c r="EM66" s="114"/>
      <c r="EN66" s="21" t="s">
        <v>1839</v>
      </c>
      <c r="EO66" s="21" t="e">
        <f>IF(EN65&gt;EO65,EK56,ER56)</f>
        <v>#N/A</v>
      </c>
      <c r="EP66" s="114"/>
      <c r="EQ66" s="114"/>
      <c r="ER66" s="151"/>
      <c r="ET66" s="67"/>
      <c r="EU66" s="67"/>
      <c r="EV66" s="67"/>
      <c r="EW66" s="67"/>
      <c r="EX66" s="67"/>
      <c r="EZ66" s="57"/>
      <c r="FA66" s="114"/>
      <c r="FB66" s="114"/>
      <c r="FC66" s="21" t="s">
        <v>1839</v>
      </c>
      <c r="FD66" s="21" t="e">
        <f>IF(FC65&gt;FD65,EZ56,FG56)</f>
        <v>#N/A</v>
      </c>
      <c r="FE66" s="114"/>
      <c r="FF66" s="114"/>
      <c r="FG66" s="151"/>
      <c r="FH66" s="114"/>
      <c r="FI66" s="67"/>
      <c r="FJ66" s="67"/>
      <c r="FK66" s="67"/>
      <c r="FL66" s="67"/>
      <c r="FM66" s="67"/>
      <c r="FN66" s="114"/>
      <c r="FO66" s="57"/>
      <c r="FP66" s="114"/>
      <c r="FQ66" s="114"/>
      <c r="FR66" s="21" t="s">
        <v>1839</v>
      </c>
      <c r="FS66" s="21" t="e">
        <f>IF(FR65&gt;FS65,FO56,FV56)</f>
        <v>#N/A</v>
      </c>
      <c r="FT66" s="114"/>
      <c r="FU66" s="114"/>
      <c r="FV66" s="151"/>
      <c r="FW66" s="114"/>
      <c r="FX66" s="67"/>
      <c r="FY66" s="67"/>
      <c r="FZ66" s="67"/>
      <c r="GA66" s="67"/>
      <c r="GB66" s="67"/>
      <c r="GC66" s="114"/>
      <c r="GD66" s="57"/>
      <c r="GE66" s="114"/>
      <c r="GF66" s="114"/>
      <c r="GG66" s="21" t="s">
        <v>1839</v>
      </c>
      <c r="GH66" s="21" t="e">
        <f>IF(GG65&gt;GH65,GD56,GK56)</f>
        <v>#N/A</v>
      </c>
      <c r="GI66" s="114"/>
      <c r="GJ66" s="114"/>
      <c r="GK66" s="151"/>
      <c r="GM66" s="67"/>
      <c r="GN66" s="67"/>
      <c r="GO66" s="67"/>
      <c r="GP66" s="67"/>
      <c r="GQ66" s="67"/>
      <c r="GS66" s="57"/>
      <c r="GT66" s="114"/>
      <c r="GU66" s="114"/>
      <c r="GV66" s="21" t="s">
        <v>1839</v>
      </c>
      <c r="GW66" s="21" t="e">
        <f>IF(GV65&gt;GW65,GS56,GZ56)</f>
        <v>#N/A</v>
      </c>
      <c r="GX66" s="114"/>
      <c r="GY66" s="114"/>
      <c r="GZ66" s="151"/>
      <c r="HA66" s="114"/>
      <c r="HB66" s="67"/>
      <c r="HC66" s="67"/>
      <c r="HD66" s="67"/>
      <c r="HE66" s="67"/>
      <c r="HF66" s="67"/>
      <c r="HG66" s="114"/>
      <c r="HH66" s="57"/>
      <c r="HI66" s="114"/>
      <c r="HJ66" s="114"/>
      <c r="HK66" s="21" t="s">
        <v>1839</v>
      </c>
      <c r="HL66" s="21" t="e">
        <f>IF(HK65&gt;HL65,HH56,HO56)</f>
        <v>#N/A</v>
      </c>
      <c r="HM66" s="114"/>
      <c r="HN66" s="114"/>
      <c r="HO66" s="151"/>
      <c r="HP66" s="114"/>
      <c r="HQ66" s="67"/>
      <c r="HR66" s="67"/>
      <c r="HS66" s="67"/>
      <c r="HT66" s="67"/>
      <c r="HU66" s="67"/>
      <c r="HV66" s="114"/>
      <c r="HW66" s="57"/>
      <c r="HX66" s="114"/>
      <c r="HY66" s="114"/>
      <c r="HZ66" s="21" t="s">
        <v>1839</v>
      </c>
      <c r="IA66" s="21" t="e">
        <f>IF(HZ65&gt;IA65,HW56,ID56)</f>
        <v>#N/A</v>
      </c>
      <c r="IB66" s="114"/>
      <c r="IC66" s="114"/>
      <c r="ID66" s="151"/>
      <c r="IF66" s="67"/>
      <c r="IG66" s="67"/>
      <c r="IH66" s="67"/>
      <c r="II66" s="67"/>
      <c r="IJ66" s="67"/>
      <c r="IL66" s="57"/>
      <c r="IM66" s="114"/>
      <c r="IN66" s="114"/>
      <c r="IO66" s="21" t="s">
        <v>1839</v>
      </c>
      <c r="IP66" s="21" t="e">
        <f>IF(IO65&gt;IP65,IL56,IS56)</f>
        <v>#N/A</v>
      </c>
      <c r="IQ66" s="114"/>
      <c r="IR66" s="114"/>
      <c r="IS66" s="151"/>
      <c r="IT66" s="114"/>
      <c r="IU66" s="67"/>
      <c r="IV66" s="67"/>
      <c r="IW66" s="67"/>
      <c r="IX66" s="67"/>
      <c r="IY66" s="67"/>
      <c r="IZ66" s="114"/>
      <c r="JA66" s="57"/>
      <c r="JB66" s="114"/>
      <c r="JC66" s="114"/>
      <c r="JD66" s="21" t="s">
        <v>1839</v>
      </c>
      <c r="JE66" s="21" t="e">
        <f>IF(JD65&gt;JE65,JA56,JH56)</f>
        <v>#N/A</v>
      </c>
      <c r="JF66" s="114"/>
      <c r="JG66" s="114"/>
      <c r="JH66" s="151"/>
      <c r="JI66" s="114"/>
      <c r="JJ66" s="67"/>
      <c r="JK66" s="67"/>
      <c r="JL66" s="67"/>
      <c r="JM66" s="67"/>
      <c r="JN66" s="67"/>
      <c r="JO66" s="114"/>
      <c r="JP66" s="57"/>
      <c r="JQ66" s="114"/>
      <c r="JR66" s="114"/>
      <c r="JS66" s="21" t="s">
        <v>1839</v>
      </c>
      <c r="JT66" s="21" t="e">
        <f>IF(JS65&gt;JT65,JP56,JW56)</f>
        <v>#N/A</v>
      </c>
      <c r="JU66" s="114"/>
      <c r="JV66" s="114"/>
      <c r="JW66" s="151"/>
      <c r="JX66" s="114"/>
      <c r="JY66" s="67"/>
      <c r="JZ66" s="67"/>
      <c r="KA66" s="67"/>
      <c r="KB66" s="67"/>
      <c r="KC66" s="67"/>
      <c r="KD66" s="114"/>
      <c r="KE66" s="57"/>
      <c r="KF66" s="114"/>
      <c r="KG66" s="114"/>
      <c r="KH66" s="21" t="s">
        <v>1839</v>
      </c>
      <c r="KI66" s="21" t="e">
        <f>IF(KH65&gt;KI65,KE56,KL56)</f>
        <v>#N/A</v>
      </c>
      <c r="KJ66" s="114"/>
      <c r="KK66" s="114"/>
      <c r="KL66" s="151"/>
      <c r="KM66" s="114"/>
      <c r="KN66" s="67"/>
      <c r="KO66" s="67"/>
      <c r="KP66" s="67"/>
      <c r="KQ66" s="67"/>
      <c r="KR66" s="67"/>
      <c r="KS66" s="114"/>
      <c r="KT66" s="57"/>
      <c r="KU66" s="114"/>
      <c r="KV66" s="114"/>
      <c r="KW66" s="21" t="s">
        <v>1839</v>
      </c>
      <c r="KX66" s="21" t="e">
        <f>IF(KW65&gt;KX65,KT56,LA56)</f>
        <v>#N/A</v>
      </c>
      <c r="KY66" s="114"/>
      <c r="KZ66" s="114"/>
      <c r="LA66" s="151"/>
      <c r="LB66" s="114"/>
      <c r="LC66" s="67"/>
      <c r="LD66" s="67"/>
      <c r="LE66" s="67"/>
      <c r="LF66" s="67"/>
      <c r="LG66" s="67"/>
      <c r="LH66" s="114"/>
      <c r="LI66" s="57"/>
      <c r="LJ66" s="114"/>
      <c r="LK66" s="114"/>
      <c r="LL66" s="21" t="s">
        <v>1839</v>
      </c>
      <c r="LM66" s="21" t="e">
        <f>IF(LL65&gt;LM65,LI56,LP56)</f>
        <v>#N/A</v>
      </c>
      <c r="LN66" s="114"/>
      <c r="LO66" s="114"/>
      <c r="LP66" s="151"/>
      <c r="LQ66" s="114"/>
      <c r="LR66" s="67"/>
      <c r="LS66" s="67"/>
      <c r="LT66" s="67"/>
      <c r="LU66" s="67"/>
      <c r="LV66" s="67"/>
      <c r="LW66" s="114"/>
      <c r="LX66" s="57"/>
      <c r="LY66" s="114"/>
      <c r="LZ66" s="114"/>
      <c r="MA66" s="21" t="s">
        <v>1839</v>
      </c>
      <c r="MB66" s="21" t="e">
        <f>IF(MA65&gt;MB65,LX56,ME56)</f>
        <v>#N/A</v>
      </c>
      <c r="MC66" s="114"/>
      <c r="MD66" s="114"/>
      <c r="ME66" s="151"/>
      <c r="MF66" s="114"/>
      <c r="MG66" s="67"/>
      <c r="MH66" s="67"/>
      <c r="MI66" s="67"/>
      <c r="MJ66" s="67"/>
      <c r="MK66" s="67"/>
      <c r="ML66" s="114"/>
      <c r="MM66" s="57"/>
      <c r="MN66" s="114"/>
      <c r="MO66" s="114"/>
      <c r="MP66" s="21" t="s">
        <v>1839</v>
      </c>
      <c r="MQ66" s="21" t="e">
        <f>IF(MP65&gt;MQ65,MM56,MT56)</f>
        <v>#N/A</v>
      </c>
      <c r="MR66" s="114"/>
      <c r="MS66" s="114"/>
      <c r="MT66" s="151"/>
    </row>
    <row r="67" spans="2:358" s="105" customFormat="1" ht="17">
      <c r="B67" s="184">
        <f t="shared" si="74"/>
        <v>44599</v>
      </c>
      <c r="C67" s="183">
        <f t="shared" si="75"/>
        <v>6</v>
      </c>
      <c r="D67" s="183">
        <f t="shared" si="76"/>
        <v>4</v>
      </c>
      <c r="E67" s="183" t="str">
        <f t="shared" si="0"/>
        <v>6_4</v>
      </c>
      <c r="F67" s="174" t="str">
        <f t="shared" si="1"/>
        <v>Player23</v>
      </c>
      <c r="G67" s="174" t="str">
        <f t="shared" si="2"/>
        <v>Player17</v>
      </c>
      <c r="H67" s="173"/>
      <c r="I67" s="174" t="str">
        <f>J67&amp;"_"&amp;COUNTIF(J$4:J67,J67)</f>
        <v>5_12</v>
      </c>
      <c r="J67" s="185">
        <v>5</v>
      </c>
      <c r="K67" s="185" t="s">
        <v>2672</v>
      </c>
      <c r="L67" s="186" t="s">
        <v>1027</v>
      </c>
      <c r="M67" s="185" t="s">
        <v>2668</v>
      </c>
      <c r="N67" s="114"/>
      <c r="O67" s="67"/>
      <c r="P67" s="67"/>
      <c r="Q67" s="67"/>
      <c r="R67" s="67"/>
      <c r="S67" s="67"/>
      <c r="U67" s="57"/>
      <c r="V67" s="114"/>
      <c r="W67" s="114"/>
      <c r="X67" s="21" t="s">
        <v>1883</v>
      </c>
      <c r="Y67" s="21" t="str">
        <f>IF(X65&gt;Y65,AB56,U56)</f>
        <v>Player21</v>
      </c>
      <c r="Z67" s="114"/>
      <c r="AA67" s="114"/>
      <c r="AB67" s="151"/>
      <c r="AD67" s="67"/>
      <c r="AE67" s="67"/>
      <c r="AF67" s="67"/>
      <c r="AG67" s="67"/>
      <c r="AH67" s="67"/>
      <c r="AJ67" s="57"/>
      <c r="AK67" s="114"/>
      <c r="AL67" s="114"/>
      <c r="AM67" s="21" t="s">
        <v>1883</v>
      </c>
      <c r="AN67" s="21" t="str">
        <f>IF(AM65&gt;AN65,AQ56,AJ56)</f>
        <v>Player21</v>
      </c>
      <c r="AO67" s="114"/>
      <c r="AP67" s="114"/>
      <c r="AQ67" s="151"/>
      <c r="AS67" s="67"/>
      <c r="AT67" s="67"/>
      <c r="AU67" s="67"/>
      <c r="AV67" s="67"/>
      <c r="AW67" s="67"/>
      <c r="AY67" s="57"/>
      <c r="AZ67" s="114"/>
      <c r="BA67" s="114"/>
      <c r="BB67" s="21" t="s">
        <v>1883</v>
      </c>
      <c r="BC67" s="21" t="str">
        <f>IF(BB65&gt;BC65,BF56,AY56)</f>
        <v>Player20</v>
      </c>
      <c r="BD67" s="114"/>
      <c r="BE67" s="114"/>
      <c r="BF67" s="151"/>
      <c r="BH67" s="67"/>
      <c r="BI67" s="67"/>
      <c r="BJ67" s="67"/>
      <c r="BK67" s="67"/>
      <c r="BL67" s="67"/>
      <c r="BN67" s="57"/>
      <c r="BO67" s="114"/>
      <c r="BP67" s="114"/>
      <c r="BQ67" s="21" t="s">
        <v>1883</v>
      </c>
      <c r="BR67" s="21" t="e">
        <f>IF(BQ65&gt;BR65,BU56,BN56)</f>
        <v>#N/A</v>
      </c>
      <c r="BS67" s="114"/>
      <c r="BT67" s="114"/>
      <c r="BU67" s="151"/>
      <c r="BV67" s="114"/>
      <c r="BW67" s="67"/>
      <c r="BX67" s="67"/>
      <c r="BY67" s="67"/>
      <c r="BZ67" s="67"/>
      <c r="CA67" s="67"/>
      <c r="CB67" s="114"/>
      <c r="CC67" s="57"/>
      <c r="CD67" s="114"/>
      <c r="CE67" s="114"/>
      <c r="CF67" s="21" t="s">
        <v>1883</v>
      </c>
      <c r="CG67" s="21" t="e">
        <f>IF(CF65&gt;CG65,CJ56,CC56)</f>
        <v>#N/A</v>
      </c>
      <c r="CH67" s="114"/>
      <c r="CI67" s="114"/>
      <c r="CJ67" s="151"/>
      <c r="CK67" s="114"/>
      <c r="CL67" s="67"/>
      <c r="CM67" s="67"/>
      <c r="CN67" s="67"/>
      <c r="CO67" s="67"/>
      <c r="CP67" s="67"/>
      <c r="CQ67" s="114"/>
      <c r="CR67" s="57"/>
      <c r="CS67" s="114"/>
      <c r="CT67" s="114"/>
      <c r="CU67" s="21" t="s">
        <v>1883</v>
      </c>
      <c r="CV67" s="21" t="e">
        <f>IF(CU65&gt;CV65,CY56,CR56)</f>
        <v>#N/A</v>
      </c>
      <c r="CW67" s="114"/>
      <c r="CX67" s="114"/>
      <c r="CY67" s="151"/>
      <c r="DA67" s="67"/>
      <c r="DB67" s="67"/>
      <c r="DC67" s="67"/>
      <c r="DD67" s="67"/>
      <c r="DE67" s="67"/>
      <c r="DG67" s="57"/>
      <c r="DH67" s="114"/>
      <c r="DI67" s="114"/>
      <c r="DJ67" s="21" t="s">
        <v>1883</v>
      </c>
      <c r="DK67" s="21" t="e">
        <f>IF(DJ65&gt;DK65,DN56,DG56)</f>
        <v>#N/A</v>
      </c>
      <c r="DL67" s="114"/>
      <c r="DM67" s="114"/>
      <c r="DN67" s="151"/>
      <c r="DO67" s="114"/>
      <c r="DP67" s="67"/>
      <c r="DQ67" s="67"/>
      <c r="DR67" s="67"/>
      <c r="DS67" s="67"/>
      <c r="DT67" s="67"/>
      <c r="DU67" s="114"/>
      <c r="DV67" s="57"/>
      <c r="DW67" s="114"/>
      <c r="DX67" s="114"/>
      <c r="DY67" s="21" t="s">
        <v>1883</v>
      </c>
      <c r="DZ67" s="21" t="e">
        <f>IF(DY65&gt;DZ65,EC56,DV56)</f>
        <v>#N/A</v>
      </c>
      <c r="EA67" s="114"/>
      <c r="EB67" s="114"/>
      <c r="EC67" s="151"/>
      <c r="ED67" s="114"/>
      <c r="EE67" s="67"/>
      <c r="EF67" s="67"/>
      <c r="EG67" s="67"/>
      <c r="EH67" s="67"/>
      <c r="EI67" s="67"/>
      <c r="EJ67" s="114"/>
      <c r="EK67" s="57"/>
      <c r="EL67" s="114"/>
      <c r="EM67" s="114"/>
      <c r="EN67" s="21" t="s">
        <v>1883</v>
      </c>
      <c r="EO67" s="21" t="e">
        <f>IF(EN65&gt;EO65,ER56,EK56)</f>
        <v>#N/A</v>
      </c>
      <c r="EP67" s="114"/>
      <c r="EQ67" s="114"/>
      <c r="ER67" s="151"/>
      <c r="ET67" s="67"/>
      <c r="EU67" s="67"/>
      <c r="EV67" s="67"/>
      <c r="EW67" s="67"/>
      <c r="EX67" s="67"/>
      <c r="EZ67" s="57"/>
      <c r="FA67" s="114"/>
      <c r="FB67" s="114"/>
      <c r="FC67" s="21" t="s">
        <v>1883</v>
      </c>
      <c r="FD67" s="21" t="e">
        <f>IF(FC65&gt;FD65,FG56,EZ56)</f>
        <v>#N/A</v>
      </c>
      <c r="FE67" s="114"/>
      <c r="FF67" s="114"/>
      <c r="FG67" s="151"/>
      <c r="FH67" s="114"/>
      <c r="FI67" s="67"/>
      <c r="FJ67" s="67"/>
      <c r="FK67" s="67"/>
      <c r="FL67" s="67"/>
      <c r="FM67" s="67"/>
      <c r="FN67" s="114"/>
      <c r="FO67" s="57"/>
      <c r="FP67" s="114"/>
      <c r="FQ67" s="114"/>
      <c r="FR67" s="21" t="s">
        <v>1883</v>
      </c>
      <c r="FS67" s="21" t="e">
        <f>IF(FR65&gt;FS65,FV56,FO56)</f>
        <v>#N/A</v>
      </c>
      <c r="FT67" s="114"/>
      <c r="FU67" s="114"/>
      <c r="FV67" s="151"/>
      <c r="FW67" s="114"/>
      <c r="FX67" s="67"/>
      <c r="FY67" s="67"/>
      <c r="FZ67" s="67"/>
      <c r="GA67" s="67"/>
      <c r="GB67" s="67"/>
      <c r="GC67" s="114"/>
      <c r="GD67" s="57"/>
      <c r="GE67" s="114"/>
      <c r="GF67" s="114"/>
      <c r="GG67" s="21" t="s">
        <v>1883</v>
      </c>
      <c r="GH67" s="21" t="e">
        <f>IF(GG65&gt;GH65,GK56,GD56)</f>
        <v>#N/A</v>
      </c>
      <c r="GI67" s="114"/>
      <c r="GJ67" s="114"/>
      <c r="GK67" s="151"/>
      <c r="GM67" s="67"/>
      <c r="GN67" s="67"/>
      <c r="GO67" s="67"/>
      <c r="GP67" s="67"/>
      <c r="GQ67" s="67"/>
      <c r="GS67" s="57"/>
      <c r="GT67" s="114"/>
      <c r="GU67" s="114"/>
      <c r="GV67" s="21" t="s">
        <v>1883</v>
      </c>
      <c r="GW67" s="21" t="e">
        <f>IF(GV65&gt;GW65,GZ56,GS56)</f>
        <v>#N/A</v>
      </c>
      <c r="GX67" s="114"/>
      <c r="GY67" s="114"/>
      <c r="GZ67" s="151"/>
      <c r="HA67" s="114"/>
      <c r="HB67" s="67"/>
      <c r="HC67" s="67"/>
      <c r="HD67" s="67"/>
      <c r="HE67" s="67"/>
      <c r="HF67" s="67"/>
      <c r="HG67" s="114"/>
      <c r="HH67" s="57"/>
      <c r="HI67" s="114"/>
      <c r="HJ67" s="114"/>
      <c r="HK67" s="21" t="s">
        <v>1883</v>
      </c>
      <c r="HL67" s="21" t="e">
        <f>IF(HK65&gt;HL65,HO56,HH56)</f>
        <v>#N/A</v>
      </c>
      <c r="HM67" s="114"/>
      <c r="HN67" s="114"/>
      <c r="HO67" s="151"/>
      <c r="HP67" s="114"/>
      <c r="HQ67" s="67"/>
      <c r="HR67" s="67"/>
      <c r="HS67" s="67"/>
      <c r="HT67" s="67"/>
      <c r="HU67" s="67"/>
      <c r="HV67" s="114"/>
      <c r="HW67" s="57"/>
      <c r="HX67" s="114"/>
      <c r="HY67" s="114"/>
      <c r="HZ67" s="21" t="s">
        <v>1883</v>
      </c>
      <c r="IA67" s="21" t="e">
        <f>IF(HZ65&gt;IA65,ID56,HW56)</f>
        <v>#N/A</v>
      </c>
      <c r="IB67" s="114"/>
      <c r="IC67" s="114"/>
      <c r="ID67" s="151"/>
      <c r="IF67" s="67"/>
      <c r="IG67" s="67"/>
      <c r="IH67" s="67"/>
      <c r="II67" s="67"/>
      <c r="IJ67" s="67"/>
      <c r="IL67" s="57"/>
      <c r="IM67" s="114"/>
      <c r="IN67" s="114"/>
      <c r="IO67" s="21" t="s">
        <v>1883</v>
      </c>
      <c r="IP67" s="21" t="e">
        <f>IF(IO65&gt;IP65,IS56,IL56)</f>
        <v>#N/A</v>
      </c>
      <c r="IQ67" s="114"/>
      <c r="IR67" s="114"/>
      <c r="IS67" s="151"/>
      <c r="IT67" s="114"/>
      <c r="IU67" s="67"/>
      <c r="IV67" s="67"/>
      <c r="IW67" s="67"/>
      <c r="IX67" s="67"/>
      <c r="IY67" s="67"/>
      <c r="IZ67" s="114"/>
      <c r="JA67" s="57"/>
      <c r="JB67" s="114"/>
      <c r="JC67" s="114"/>
      <c r="JD67" s="21" t="s">
        <v>1883</v>
      </c>
      <c r="JE67" s="21" t="e">
        <f>IF(JD65&gt;JE65,JH56,JA56)</f>
        <v>#N/A</v>
      </c>
      <c r="JF67" s="114"/>
      <c r="JG67" s="114"/>
      <c r="JH67" s="151"/>
      <c r="JI67" s="114"/>
      <c r="JJ67" s="67"/>
      <c r="JK67" s="67"/>
      <c r="JL67" s="67"/>
      <c r="JM67" s="67"/>
      <c r="JN67" s="67"/>
      <c r="JO67" s="114"/>
      <c r="JP67" s="57"/>
      <c r="JQ67" s="114"/>
      <c r="JR67" s="114"/>
      <c r="JS67" s="21" t="s">
        <v>1883</v>
      </c>
      <c r="JT67" s="21" t="e">
        <f>IF(JS65&gt;JT65,JW56,JP56)</f>
        <v>#N/A</v>
      </c>
      <c r="JU67" s="114"/>
      <c r="JV67" s="114"/>
      <c r="JW67" s="151"/>
      <c r="JX67" s="114"/>
      <c r="JY67" s="67"/>
      <c r="JZ67" s="67"/>
      <c r="KA67" s="67"/>
      <c r="KB67" s="67"/>
      <c r="KC67" s="67"/>
      <c r="KD67" s="114"/>
      <c r="KE67" s="57"/>
      <c r="KF67" s="114"/>
      <c r="KG67" s="114"/>
      <c r="KH67" s="21" t="s">
        <v>1883</v>
      </c>
      <c r="KI67" s="21" t="e">
        <f>IF(KH65&gt;KI65,KL56,KE56)</f>
        <v>#N/A</v>
      </c>
      <c r="KJ67" s="114"/>
      <c r="KK67" s="114"/>
      <c r="KL67" s="151"/>
      <c r="KM67" s="114"/>
      <c r="KN67" s="67"/>
      <c r="KO67" s="67"/>
      <c r="KP67" s="67"/>
      <c r="KQ67" s="67"/>
      <c r="KR67" s="67"/>
      <c r="KS67" s="114"/>
      <c r="KT67" s="57"/>
      <c r="KU67" s="114"/>
      <c r="KV67" s="114"/>
      <c r="KW67" s="21" t="s">
        <v>1883</v>
      </c>
      <c r="KX67" s="21" t="e">
        <f>IF(KW65&gt;KX65,LA56,KT56)</f>
        <v>#N/A</v>
      </c>
      <c r="KY67" s="114"/>
      <c r="KZ67" s="114"/>
      <c r="LA67" s="151"/>
      <c r="LB67" s="114"/>
      <c r="LC67" s="67"/>
      <c r="LD67" s="67"/>
      <c r="LE67" s="67"/>
      <c r="LF67" s="67"/>
      <c r="LG67" s="67"/>
      <c r="LH67" s="114"/>
      <c r="LI67" s="57"/>
      <c r="LJ67" s="114"/>
      <c r="LK67" s="114"/>
      <c r="LL67" s="21" t="s">
        <v>1883</v>
      </c>
      <c r="LM67" s="21" t="e">
        <f>IF(LL65&gt;LM65,LP56,LI56)</f>
        <v>#N/A</v>
      </c>
      <c r="LN67" s="114"/>
      <c r="LO67" s="114"/>
      <c r="LP67" s="151"/>
      <c r="LQ67" s="114"/>
      <c r="LR67" s="67"/>
      <c r="LS67" s="67"/>
      <c r="LT67" s="67"/>
      <c r="LU67" s="67"/>
      <c r="LV67" s="67"/>
      <c r="LW67" s="114"/>
      <c r="LX67" s="57"/>
      <c r="LY67" s="114"/>
      <c r="LZ67" s="114"/>
      <c r="MA67" s="21" t="s">
        <v>1883</v>
      </c>
      <c r="MB67" s="21" t="e">
        <f>IF(MA65&gt;MB65,ME56,LX56)</f>
        <v>#N/A</v>
      </c>
      <c r="MC67" s="114"/>
      <c r="MD67" s="114"/>
      <c r="ME67" s="151"/>
      <c r="MF67" s="114"/>
      <c r="MG67" s="67"/>
      <c r="MH67" s="67"/>
      <c r="MI67" s="67"/>
      <c r="MJ67" s="67"/>
      <c r="MK67" s="67"/>
      <c r="ML67" s="114"/>
      <c r="MM67" s="57"/>
      <c r="MN67" s="114"/>
      <c r="MO67" s="114"/>
      <c r="MP67" s="21" t="s">
        <v>1883</v>
      </c>
      <c r="MQ67" s="21" t="e">
        <f>IF(MP65&gt;MQ65,MT56,MM56)</f>
        <v>#N/A</v>
      </c>
      <c r="MR67" s="114"/>
      <c r="MS67" s="114"/>
      <c r="MT67" s="151"/>
    </row>
    <row r="68" spans="2:358" s="105" customFormat="1" ht="18" thickBot="1">
      <c r="B68" s="184">
        <f t="shared" si="74"/>
        <v>44599</v>
      </c>
      <c r="C68" s="183">
        <f t="shared" si="75"/>
        <v>6</v>
      </c>
      <c r="D68" s="183">
        <f t="shared" si="76"/>
        <v>5</v>
      </c>
      <c r="E68" s="183" t="str">
        <f t="shared" ref="E68:E131" si="538">C68&amp;"_"&amp;D68</f>
        <v>6_5</v>
      </c>
      <c r="F68" s="174" t="str">
        <f t="shared" ref="F68:F131" si="539">INDEX($K$4:$K$301,MATCH($E68,$I$4:$I$301,0),1)</f>
        <v>Player7</v>
      </c>
      <c r="G68" s="174" t="str">
        <f t="shared" ref="G68:G131" si="540">INDEX($M$4:$M$301,MATCH($E68,$I$4:$I$301,0),1)</f>
        <v>Player3</v>
      </c>
      <c r="H68" s="173"/>
      <c r="I68" s="174" t="str">
        <f>J68&amp;"_"&amp;COUNTIF(J$4:J68,J68)</f>
        <v>_0</v>
      </c>
      <c r="J68" s="185"/>
      <c r="K68" s="173"/>
      <c r="L68" s="174"/>
      <c r="M68" s="173"/>
      <c r="N68" s="114"/>
      <c r="O68" s="67"/>
      <c r="P68" s="67"/>
      <c r="Q68" s="67"/>
      <c r="R68" s="67"/>
      <c r="S68" s="67"/>
      <c r="U68" s="57"/>
      <c r="V68" s="114"/>
      <c r="W68" s="114"/>
      <c r="X68" s="114"/>
      <c r="Y68" s="114"/>
      <c r="Z68" s="114"/>
      <c r="AA68" s="114"/>
      <c r="AB68" s="151"/>
      <c r="AD68" s="67"/>
      <c r="AE68" s="67"/>
      <c r="AF68" s="67"/>
      <c r="AG68" s="67"/>
      <c r="AH68" s="67"/>
      <c r="AJ68" s="57"/>
      <c r="AK68" s="114"/>
      <c r="AL68" s="114"/>
      <c r="AM68" s="114"/>
      <c r="AN68" s="114"/>
      <c r="AO68" s="114"/>
      <c r="AP68" s="114"/>
      <c r="AQ68" s="151"/>
      <c r="AS68" s="67"/>
      <c r="AT68" s="67"/>
      <c r="AU68" s="67"/>
      <c r="AV68" s="67"/>
      <c r="AW68" s="67"/>
      <c r="AY68" s="57"/>
      <c r="AZ68" s="114"/>
      <c r="BA68" s="114"/>
      <c r="BB68" s="114"/>
      <c r="BC68" s="114"/>
      <c r="BD68" s="114"/>
      <c r="BE68" s="114"/>
      <c r="BF68" s="151"/>
      <c r="BH68" s="67"/>
      <c r="BI68" s="67"/>
      <c r="BJ68" s="67"/>
      <c r="BK68" s="67"/>
      <c r="BL68" s="67"/>
      <c r="BN68" s="57"/>
      <c r="BO68" s="114"/>
      <c r="BP68" s="114"/>
      <c r="BQ68" s="114"/>
      <c r="BR68" s="114"/>
      <c r="BS68" s="114"/>
      <c r="BT68" s="114"/>
      <c r="BU68" s="151"/>
      <c r="BV68" s="114"/>
      <c r="BW68" s="67"/>
      <c r="BX68" s="67"/>
      <c r="BY68" s="67"/>
      <c r="BZ68" s="67"/>
      <c r="CA68" s="67"/>
      <c r="CB68" s="114"/>
      <c r="CC68" s="57"/>
      <c r="CD68" s="114"/>
      <c r="CE68" s="114"/>
      <c r="CF68" s="114"/>
      <c r="CG68" s="114"/>
      <c r="CH68" s="114"/>
      <c r="CI68" s="114"/>
      <c r="CJ68" s="151"/>
      <c r="CK68" s="114"/>
      <c r="CL68" s="67"/>
      <c r="CM68" s="67"/>
      <c r="CN68" s="67"/>
      <c r="CO68" s="67"/>
      <c r="CP68" s="67"/>
      <c r="CQ68" s="114"/>
      <c r="CR68" s="57"/>
      <c r="CS68" s="114"/>
      <c r="CT68" s="114"/>
      <c r="CU68" s="114"/>
      <c r="CV68" s="114"/>
      <c r="CW68" s="114"/>
      <c r="CX68" s="114"/>
      <c r="CY68" s="151"/>
      <c r="DA68" s="67"/>
      <c r="DB68" s="67"/>
      <c r="DC68" s="67"/>
      <c r="DD68" s="67"/>
      <c r="DE68" s="67"/>
      <c r="DG68" s="57"/>
      <c r="DH68" s="114"/>
      <c r="DI68" s="114"/>
      <c r="DJ68" s="114"/>
      <c r="DK68" s="114"/>
      <c r="DL68" s="114"/>
      <c r="DM68" s="114"/>
      <c r="DN68" s="151"/>
      <c r="DO68" s="114"/>
      <c r="DP68" s="67"/>
      <c r="DQ68" s="67"/>
      <c r="DR68" s="67"/>
      <c r="DS68" s="67"/>
      <c r="DT68" s="67"/>
      <c r="DU68" s="114"/>
      <c r="DV68" s="57"/>
      <c r="DW68" s="114"/>
      <c r="DX68" s="114"/>
      <c r="DY68" s="114"/>
      <c r="DZ68" s="114"/>
      <c r="EA68" s="114"/>
      <c r="EB68" s="114"/>
      <c r="EC68" s="151"/>
      <c r="ED68" s="114"/>
      <c r="EE68" s="67"/>
      <c r="EF68" s="67"/>
      <c r="EG68" s="67"/>
      <c r="EH68" s="67"/>
      <c r="EI68" s="67"/>
      <c r="EJ68" s="114"/>
      <c r="EK68" s="57"/>
      <c r="EL68" s="114"/>
      <c r="EM68" s="114"/>
      <c r="EN68" s="114"/>
      <c r="EO68" s="114"/>
      <c r="EP68" s="114"/>
      <c r="EQ68" s="114"/>
      <c r="ER68" s="151"/>
      <c r="ET68" s="67"/>
      <c r="EU68" s="67"/>
      <c r="EV68" s="67"/>
      <c r="EW68" s="67"/>
      <c r="EX68" s="67"/>
      <c r="EZ68" s="57"/>
      <c r="FA68" s="114"/>
      <c r="FB68" s="114"/>
      <c r="FC68" s="114"/>
      <c r="FD68" s="114"/>
      <c r="FE68" s="114"/>
      <c r="FF68" s="114"/>
      <c r="FG68" s="151"/>
      <c r="FH68" s="114"/>
      <c r="FI68" s="67"/>
      <c r="FJ68" s="67"/>
      <c r="FK68" s="67"/>
      <c r="FL68" s="67"/>
      <c r="FM68" s="67"/>
      <c r="FN68" s="114"/>
      <c r="FO68" s="57"/>
      <c r="FP68" s="114"/>
      <c r="FQ68" s="114"/>
      <c r="FR68" s="114"/>
      <c r="FS68" s="114"/>
      <c r="FT68" s="114"/>
      <c r="FU68" s="114"/>
      <c r="FV68" s="151"/>
      <c r="FW68" s="114"/>
      <c r="FX68" s="67"/>
      <c r="FY68" s="67"/>
      <c r="FZ68" s="67"/>
      <c r="GA68" s="67"/>
      <c r="GB68" s="67"/>
      <c r="GC68" s="114"/>
      <c r="GD68" s="57"/>
      <c r="GE68" s="114"/>
      <c r="GF68" s="114"/>
      <c r="GG68" s="114"/>
      <c r="GH68" s="114"/>
      <c r="GI68" s="114"/>
      <c r="GJ68" s="114"/>
      <c r="GK68" s="151"/>
      <c r="GM68" s="67"/>
      <c r="GN68" s="67"/>
      <c r="GO68" s="67"/>
      <c r="GP68" s="67"/>
      <c r="GQ68" s="67"/>
      <c r="GS68" s="57"/>
      <c r="GT68" s="114"/>
      <c r="GU68" s="114"/>
      <c r="GV68" s="114"/>
      <c r="GW68" s="114"/>
      <c r="GX68" s="114"/>
      <c r="GY68" s="114"/>
      <c r="GZ68" s="151"/>
      <c r="HA68" s="114"/>
      <c r="HB68" s="67"/>
      <c r="HC68" s="67"/>
      <c r="HD68" s="67"/>
      <c r="HE68" s="67"/>
      <c r="HF68" s="67"/>
      <c r="HG68" s="114"/>
      <c r="HH68" s="57"/>
      <c r="HI68" s="114"/>
      <c r="HJ68" s="114"/>
      <c r="HK68" s="114"/>
      <c r="HL68" s="114"/>
      <c r="HM68" s="114"/>
      <c r="HN68" s="114"/>
      <c r="HO68" s="151"/>
      <c r="HP68" s="114"/>
      <c r="HQ68" s="67"/>
      <c r="HR68" s="67"/>
      <c r="HS68" s="67"/>
      <c r="HT68" s="67"/>
      <c r="HU68" s="67"/>
      <c r="HV68" s="114"/>
      <c r="HW68" s="57"/>
      <c r="HX68" s="114"/>
      <c r="HY68" s="114"/>
      <c r="HZ68" s="114"/>
      <c r="IA68" s="114"/>
      <c r="IB68" s="114"/>
      <c r="IC68" s="114"/>
      <c r="ID68" s="151"/>
      <c r="IF68" s="67"/>
      <c r="IG68" s="67"/>
      <c r="IH68" s="67"/>
      <c r="II68" s="67"/>
      <c r="IJ68" s="67"/>
      <c r="IL68" s="57"/>
      <c r="IM68" s="114"/>
      <c r="IN68" s="114"/>
      <c r="IO68" s="114"/>
      <c r="IP68" s="114"/>
      <c r="IQ68" s="114"/>
      <c r="IR68" s="114"/>
      <c r="IS68" s="151"/>
      <c r="IT68" s="114"/>
      <c r="IU68" s="67"/>
      <c r="IV68" s="67"/>
      <c r="IW68" s="67"/>
      <c r="IX68" s="67"/>
      <c r="IY68" s="67"/>
      <c r="IZ68" s="114"/>
      <c r="JA68" s="57"/>
      <c r="JB68" s="114"/>
      <c r="JC68" s="114"/>
      <c r="JD68" s="114"/>
      <c r="JE68" s="114"/>
      <c r="JF68" s="114"/>
      <c r="JG68" s="114"/>
      <c r="JH68" s="151"/>
      <c r="JI68" s="114"/>
      <c r="JJ68" s="67"/>
      <c r="JK68" s="67"/>
      <c r="JL68" s="67"/>
      <c r="JM68" s="67"/>
      <c r="JN68" s="67"/>
      <c r="JO68" s="114"/>
      <c r="JP68" s="57"/>
      <c r="JQ68" s="114"/>
      <c r="JR68" s="114"/>
      <c r="JS68" s="114"/>
      <c r="JT68" s="114"/>
      <c r="JU68" s="114"/>
      <c r="JV68" s="114"/>
      <c r="JW68" s="151"/>
      <c r="JX68" s="114"/>
      <c r="JY68" s="67"/>
      <c r="JZ68" s="67"/>
      <c r="KA68" s="67"/>
      <c r="KB68" s="67"/>
      <c r="KC68" s="67"/>
      <c r="KD68" s="114"/>
      <c r="KE68" s="57"/>
      <c r="KF68" s="114"/>
      <c r="KG68" s="114"/>
      <c r="KH68" s="114"/>
      <c r="KI68" s="114"/>
      <c r="KJ68" s="114"/>
      <c r="KK68" s="114"/>
      <c r="KL68" s="151"/>
      <c r="KM68" s="114"/>
      <c r="KN68" s="67"/>
      <c r="KO68" s="67"/>
      <c r="KP68" s="67"/>
      <c r="KQ68" s="67"/>
      <c r="KR68" s="67"/>
      <c r="KS68" s="114"/>
      <c r="KT68" s="57"/>
      <c r="KU68" s="114"/>
      <c r="KV68" s="114"/>
      <c r="KW68" s="114"/>
      <c r="KX68" s="114"/>
      <c r="KY68" s="114"/>
      <c r="KZ68" s="114"/>
      <c r="LA68" s="151"/>
      <c r="LB68" s="114"/>
      <c r="LC68" s="67"/>
      <c r="LD68" s="67"/>
      <c r="LE68" s="67"/>
      <c r="LF68" s="67"/>
      <c r="LG68" s="67"/>
      <c r="LH68" s="114"/>
      <c r="LI68" s="57"/>
      <c r="LJ68" s="114"/>
      <c r="LK68" s="114"/>
      <c r="LL68" s="114"/>
      <c r="LM68" s="114"/>
      <c r="LN68" s="114"/>
      <c r="LO68" s="114"/>
      <c r="LP68" s="151"/>
      <c r="LQ68" s="114"/>
      <c r="LR68" s="67"/>
      <c r="LS68" s="67"/>
      <c r="LT68" s="67"/>
      <c r="LU68" s="67"/>
      <c r="LV68" s="67"/>
      <c r="LW68" s="114"/>
      <c r="LX68" s="57"/>
      <c r="LY68" s="114"/>
      <c r="LZ68" s="114"/>
      <c r="MA68" s="114"/>
      <c r="MB68" s="114"/>
      <c r="MC68" s="114"/>
      <c r="MD68" s="114"/>
      <c r="ME68" s="151"/>
      <c r="MF68" s="114"/>
      <c r="MG68" s="67"/>
      <c r="MH68" s="67"/>
      <c r="MI68" s="67"/>
      <c r="MJ68" s="67"/>
      <c r="MK68" s="67"/>
      <c r="ML68" s="114"/>
      <c r="MM68" s="57"/>
      <c r="MN68" s="114"/>
      <c r="MO68" s="114"/>
      <c r="MP68" s="114"/>
      <c r="MQ68" s="114"/>
      <c r="MR68" s="114"/>
      <c r="MS68" s="114"/>
      <c r="MT68" s="151"/>
    </row>
    <row r="69" spans="2:358" s="105" customFormat="1" ht="17">
      <c r="B69" s="184">
        <f t="shared" si="74"/>
        <v>44599</v>
      </c>
      <c r="C69" s="183">
        <f t="shared" si="75"/>
        <v>6</v>
      </c>
      <c r="D69" s="183">
        <f t="shared" si="76"/>
        <v>6</v>
      </c>
      <c r="E69" s="183" t="str">
        <f t="shared" si="538"/>
        <v>6_6</v>
      </c>
      <c r="F69" s="174" t="str">
        <f t="shared" si="539"/>
        <v>Player12</v>
      </c>
      <c r="G69" s="174" t="str">
        <f t="shared" si="540"/>
        <v>Player15</v>
      </c>
      <c r="H69" s="173"/>
      <c r="I69" s="174" t="str">
        <f>J69&amp;"_"&amp;COUNTIF(J$4:J69,J69)</f>
        <v>6_1</v>
      </c>
      <c r="J69" s="185">
        <v>6</v>
      </c>
      <c r="K69" s="185" t="s">
        <v>2657</v>
      </c>
      <c r="L69" s="186" t="s">
        <v>1027</v>
      </c>
      <c r="M69" s="185" t="s">
        <v>1880</v>
      </c>
      <c r="N69" s="114"/>
      <c r="O69" s="69"/>
      <c r="P69" s="69"/>
      <c r="Q69" s="69"/>
      <c r="R69" s="69"/>
      <c r="S69" s="69"/>
      <c r="U69" s="170" t="str">
        <f>INDEX(Matchups!$F$4:$G$279,MATCH(O71&amp;"_"&amp;P71,Matchups!$E$4:$E$279,0),1)</f>
        <v>Player2</v>
      </c>
      <c r="V69" s="76"/>
      <c r="W69" s="76"/>
      <c r="X69" s="265" t="s">
        <v>1882</v>
      </c>
      <c r="Y69" s="265"/>
      <c r="Z69" s="76"/>
      <c r="AA69" s="76"/>
      <c r="AB69" s="171" t="str">
        <f>INDEX(Matchups!$F$4:$G$279,MATCH(O71&amp;"_"&amp;P71,Matchups!$E$4:$E$279,0),2)</f>
        <v>Player22</v>
      </c>
      <c r="AD69" s="69"/>
      <c r="AE69" s="69"/>
      <c r="AF69" s="69"/>
      <c r="AG69" s="69"/>
      <c r="AH69" s="69"/>
      <c r="AJ69" s="170" t="str">
        <f>INDEX(Matchups!$F$4:$G$279,MATCH(AD71&amp;"_"&amp;AE71,Matchups!$E$4:$E$279,0),1)</f>
        <v>Player9</v>
      </c>
      <c r="AK69" s="76"/>
      <c r="AL69" s="76"/>
      <c r="AM69" s="265" t="s">
        <v>1882</v>
      </c>
      <c r="AN69" s="265"/>
      <c r="AO69" s="76"/>
      <c r="AP69" s="76"/>
      <c r="AQ69" s="171" t="str">
        <f>INDEX(Matchups!$F$4:$G$279,MATCH(AD71&amp;"_"&amp;AE71,Matchups!$E$4:$E$279,0),2)</f>
        <v>Player12</v>
      </c>
      <c r="AS69" s="69"/>
      <c r="AT69" s="69"/>
      <c r="AU69" s="69"/>
      <c r="AV69" s="69"/>
      <c r="AW69" s="69"/>
      <c r="AY69" s="170" t="str">
        <f>INDEX(Matchups!$F$4:$G$279,MATCH(AS71&amp;"_"&amp;AT71,Matchups!$E$4:$E$279,0),1)</f>
        <v>Player15</v>
      </c>
      <c r="AZ69" s="76"/>
      <c r="BA69" s="76"/>
      <c r="BB69" s="265" t="s">
        <v>1882</v>
      </c>
      <c r="BC69" s="265"/>
      <c r="BD69" s="76"/>
      <c r="BE69" s="76"/>
      <c r="BF69" s="171" t="str">
        <f>INDEX(Matchups!$F$4:$G$279,MATCH(AS71&amp;"_"&amp;AT71,Matchups!$E$4:$E$279,0),2)</f>
        <v>Player13</v>
      </c>
      <c r="BH69" s="69"/>
      <c r="BI69" s="69"/>
      <c r="BJ69" s="69"/>
      <c r="BK69" s="69"/>
      <c r="BL69" s="69"/>
      <c r="BN69" s="170" t="str">
        <f>INDEX(Matchups!$F$4:$G$279,MATCH(BH71&amp;"_"&amp;BI71,Matchups!$E$4:$E$279,0),1)</f>
        <v>Player23</v>
      </c>
      <c r="BO69" s="76"/>
      <c r="BP69" s="76"/>
      <c r="BQ69" s="265" t="s">
        <v>1882</v>
      </c>
      <c r="BR69" s="265"/>
      <c r="BS69" s="76"/>
      <c r="BT69" s="76"/>
      <c r="BU69" s="171" t="str">
        <f>INDEX(Matchups!$F$4:$G$279,MATCH(BH71&amp;"_"&amp;BI71,Matchups!$E$4:$E$279,0),2)</f>
        <v>Player14</v>
      </c>
      <c r="BV69" s="114"/>
      <c r="BW69" s="69"/>
      <c r="BX69" s="69"/>
      <c r="BY69" s="69"/>
      <c r="BZ69" s="69"/>
      <c r="CA69" s="69"/>
      <c r="CB69" s="114"/>
      <c r="CC69" s="170" t="str">
        <f>INDEX(Matchups!$F$4:$G$279,MATCH(BW71&amp;"_"&amp;BX71,Matchups!$E$4:$E$279,0),1)</f>
        <v>Player6</v>
      </c>
      <c r="CD69" s="76"/>
      <c r="CE69" s="76"/>
      <c r="CF69" s="265" t="s">
        <v>1882</v>
      </c>
      <c r="CG69" s="265"/>
      <c r="CH69" s="76"/>
      <c r="CI69" s="76"/>
      <c r="CJ69" s="171" t="str">
        <f>INDEX(Matchups!$F$4:$G$279,MATCH(BW71&amp;"_"&amp;BX71,Matchups!$E$4:$E$279,0),2)</f>
        <v>Player16</v>
      </c>
      <c r="CK69" s="114"/>
      <c r="CL69" s="69"/>
      <c r="CM69" s="69"/>
      <c r="CN69" s="69"/>
      <c r="CO69" s="69"/>
      <c r="CP69" s="69"/>
      <c r="CQ69" s="114"/>
      <c r="CR69" s="170" t="str">
        <f>INDEX(Matchups!$F$4:$G$279,MATCH(CL71&amp;"_"&amp;CM71,Matchups!$E$4:$E$279,0),1)</f>
        <v>Player12</v>
      </c>
      <c r="CS69" s="76"/>
      <c r="CT69" s="76"/>
      <c r="CU69" s="265" t="s">
        <v>1882</v>
      </c>
      <c r="CV69" s="265"/>
      <c r="CW69" s="76"/>
      <c r="CX69" s="76"/>
      <c r="CY69" s="171" t="str">
        <f>INDEX(Matchups!$F$4:$G$279,MATCH(CL71&amp;"_"&amp;CM71,Matchups!$E$4:$E$279,0),2)</f>
        <v>Player15</v>
      </c>
      <c r="DA69" s="69"/>
      <c r="DB69" s="69"/>
      <c r="DC69" s="69"/>
      <c r="DD69" s="69"/>
      <c r="DE69" s="69"/>
      <c r="DG69" s="170" t="str">
        <f>INDEX(Matchups!$F$4:$G$279,MATCH(DA71&amp;"_"&amp;DB71,Matchups!$E$4:$E$279,0),1)</f>
        <v>Player13</v>
      </c>
      <c r="DH69" s="76"/>
      <c r="DI69" s="76"/>
      <c r="DJ69" s="265" t="s">
        <v>1882</v>
      </c>
      <c r="DK69" s="265"/>
      <c r="DL69" s="76"/>
      <c r="DM69" s="76"/>
      <c r="DN69" s="171" t="str">
        <f>INDEX(Matchups!$F$4:$G$279,MATCH(DA71&amp;"_"&amp;DB71,Matchups!$E$4:$E$279,0),2)</f>
        <v>Player18</v>
      </c>
      <c r="DO69" s="114"/>
      <c r="DP69" s="69"/>
      <c r="DQ69" s="69"/>
      <c r="DR69" s="69"/>
      <c r="DS69" s="69"/>
      <c r="DT69" s="69"/>
      <c r="DU69" s="114"/>
      <c r="DV69" s="170" t="str">
        <f>INDEX(Matchups!$F$4:$G$279,MATCH(DP71&amp;"_"&amp;DQ71,Matchups!$E$4:$E$279,0),1)</f>
        <v>Player11</v>
      </c>
      <c r="DW69" s="76"/>
      <c r="DX69" s="76"/>
      <c r="DY69" s="265" t="s">
        <v>1882</v>
      </c>
      <c r="DZ69" s="265"/>
      <c r="EA69" s="76"/>
      <c r="EB69" s="76"/>
      <c r="EC69" s="171" t="str">
        <f>INDEX(Matchups!$F$4:$G$279,MATCH(DP71&amp;"_"&amp;DQ71,Matchups!$E$4:$E$279,0),2)</f>
        <v>Player5</v>
      </c>
      <c r="ED69" s="114"/>
      <c r="EE69" s="69"/>
      <c r="EF69" s="69"/>
      <c r="EG69" s="69"/>
      <c r="EH69" s="69"/>
      <c r="EI69" s="69"/>
      <c r="EJ69" s="114"/>
      <c r="EK69" s="170" t="str">
        <f>INDEX(Matchups!$F$4:$G$279,MATCH(EE71&amp;"_"&amp;EF71,Matchups!$E$4:$E$279,0),1)</f>
        <v>Player16</v>
      </c>
      <c r="EL69" s="76"/>
      <c r="EM69" s="76"/>
      <c r="EN69" s="265" t="s">
        <v>1882</v>
      </c>
      <c r="EO69" s="265"/>
      <c r="EP69" s="76"/>
      <c r="EQ69" s="76"/>
      <c r="ER69" s="171" t="str">
        <f>INDEX(Matchups!$F$4:$G$279,MATCH(EE71&amp;"_"&amp;EF71,Matchups!$E$4:$E$279,0),2)</f>
        <v>Player21</v>
      </c>
      <c r="ET69" s="69"/>
      <c r="EU69" s="69"/>
      <c r="EV69" s="69"/>
      <c r="EW69" s="69"/>
      <c r="EX69" s="69"/>
      <c r="EZ69" s="170" t="str">
        <f>INDEX(Matchups!$F$4:$G$279,MATCH(ET71&amp;"_"&amp;EU71,Matchups!$E$4:$E$279,0),1)</f>
        <v>Player14</v>
      </c>
      <c r="FA69" s="76"/>
      <c r="FB69" s="76"/>
      <c r="FC69" s="265" t="s">
        <v>1882</v>
      </c>
      <c r="FD69" s="265"/>
      <c r="FE69" s="76"/>
      <c r="FF69" s="76"/>
      <c r="FG69" s="171" t="str">
        <f>INDEX(Matchups!$F$4:$G$279,MATCH(ET71&amp;"_"&amp;EU71,Matchups!$E$4:$E$279,0),2)</f>
        <v>Player1</v>
      </c>
      <c r="FH69" s="114"/>
      <c r="FI69" s="69"/>
      <c r="FJ69" s="69"/>
      <c r="FK69" s="69"/>
      <c r="FL69" s="69"/>
      <c r="FM69" s="69"/>
      <c r="FN69" s="114"/>
      <c r="FO69" s="170" t="str">
        <f>INDEX(Matchups!$F$4:$G$279,MATCH(FI71&amp;"_"&amp;FJ71,Matchups!$E$4:$E$279,0),1)</f>
        <v>Player1</v>
      </c>
      <c r="FP69" s="76"/>
      <c r="FQ69" s="76"/>
      <c r="FR69" s="265" t="s">
        <v>1882</v>
      </c>
      <c r="FS69" s="265"/>
      <c r="FT69" s="76"/>
      <c r="FU69" s="76"/>
      <c r="FV69" s="171" t="str">
        <f>INDEX(Matchups!$F$4:$G$279,MATCH(FI71&amp;"_"&amp;FJ71,Matchups!$E$4:$E$279,0),2)</f>
        <v>Player3</v>
      </c>
      <c r="FW69" s="114"/>
      <c r="FX69" s="69"/>
      <c r="FY69" s="69"/>
      <c r="FZ69" s="69"/>
      <c r="GA69" s="69"/>
      <c r="GB69" s="69"/>
      <c r="GC69" s="114"/>
      <c r="GD69" s="170" t="str">
        <f>INDEX(Matchups!$F$4:$G$279,MATCH(FX71&amp;"_"&amp;FY71,Matchups!$E$4:$E$279,0),1)</f>
        <v>Player22</v>
      </c>
      <c r="GE69" s="76"/>
      <c r="GF69" s="76"/>
      <c r="GG69" s="265" t="s">
        <v>1882</v>
      </c>
      <c r="GH69" s="265"/>
      <c r="GI69" s="76"/>
      <c r="GJ69" s="76"/>
      <c r="GK69" s="171" t="str">
        <f>INDEX(Matchups!$F$4:$G$279,MATCH(FX71&amp;"_"&amp;FY71,Matchups!$E$4:$E$279,0),2)</f>
        <v>Player23</v>
      </c>
      <c r="GM69" s="69"/>
      <c r="GN69" s="69"/>
      <c r="GO69" s="69"/>
      <c r="GP69" s="69"/>
      <c r="GQ69" s="69"/>
      <c r="GS69" s="170" t="str">
        <f>INDEX(Matchups!$F$4:$G$279,MATCH(GM71&amp;"_"&amp;GN71,Matchups!$E$4:$E$279,0),1)</f>
        <v>Player5</v>
      </c>
      <c r="GT69" s="76"/>
      <c r="GU69" s="76"/>
      <c r="GV69" s="265" t="s">
        <v>1882</v>
      </c>
      <c r="GW69" s="265"/>
      <c r="GX69" s="76"/>
      <c r="GY69" s="76"/>
      <c r="GZ69" s="171" t="str">
        <f>INDEX(Matchups!$F$4:$G$279,MATCH(GM71&amp;"_"&amp;GN71,Matchups!$E$4:$E$279,0),2)</f>
        <v>Player9</v>
      </c>
      <c r="HA69" s="114"/>
      <c r="HB69" s="69"/>
      <c r="HC69" s="69"/>
      <c r="HD69" s="69"/>
      <c r="HE69" s="69"/>
      <c r="HF69" s="69"/>
      <c r="HG69" s="114"/>
      <c r="HH69" s="170" t="str">
        <f>INDEX(Matchups!$F$4:$G$279,MATCH(HB71&amp;"_"&amp;HC71,Matchups!$E$4:$E$279,0),1)</f>
        <v>Player17</v>
      </c>
      <c r="HI69" s="76"/>
      <c r="HJ69" s="76"/>
      <c r="HK69" s="265" t="s">
        <v>1882</v>
      </c>
      <c r="HL69" s="265"/>
      <c r="HM69" s="76"/>
      <c r="HN69" s="76"/>
      <c r="HO69" s="171" t="str">
        <f>INDEX(Matchups!$F$4:$G$279,MATCH(HB71&amp;"_"&amp;HC71,Matchups!$E$4:$E$279,0),2)</f>
        <v>Player24</v>
      </c>
      <c r="HP69" s="114"/>
      <c r="HQ69" s="69"/>
      <c r="HR69" s="69"/>
      <c r="HS69" s="69"/>
      <c r="HT69" s="69"/>
      <c r="HU69" s="69"/>
      <c r="HV69" s="114"/>
      <c r="HW69" s="170" t="str">
        <f>INDEX(Matchups!$F$4:$G$279,MATCH(HQ71&amp;"_"&amp;HR71,Matchups!$E$4:$E$279,0),1)</f>
        <v>Player8</v>
      </c>
      <c r="HX69" s="76"/>
      <c r="HY69" s="76"/>
      <c r="HZ69" s="265" t="s">
        <v>1882</v>
      </c>
      <c r="IA69" s="265"/>
      <c r="IB69" s="76"/>
      <c r="IC69" s="76"/>
      <c r="ID69" s="171" t="str">
        <f>INDEX(Matchups!$F$4:$G$279,MATCH(HQ71&amp;"_"&amp;HR71,Matchups!$E$4:$E$279,0),2)</f>
        <v>Player17</v>
      </c>
      <c r="IF69" s="69"/>
      <c r="IG69" s="69"/>
      <c r="IH69" s="69"/>
      <c r="II69" s="69"/>
      <c r="IJ69" s="69"/>
      <c r="IL69" s="170" t="str">
        <f>INDEX(Matchups!$F$4:$G$279,MATCH(IF71&amp;"_"&amp;IG71,Matchups!$E$4:$E$279,0),1)</f>
        <v>Player10</v>
      </c>
      <c r="IM69" s="76"/>
      <c r="IN69" s="76"/>
      <c r="IO69" s="265" t="s">
        <v>1882</v>
      </c>
      <c r="IP69" s="265"/>
      <c r="IQ69" s="76"/>
      <c r="IR69" s="76"/>
      <c r="IS69" s="171" t="str">
        <f>INDEX(Matchups!$F$4:$G$279,MATCH(IF71&amp;"_"&amp;IG71,Matchups!$E$4:$E$279,0),2)</f>
        <v>Player11</v>
      </c>
      <c r="IT69" s="114"/>
      <c r="IU69" s="69"/>
      <c r="IV69" s="69"/>
      <c r="IW69" s="69"/>
      <c r="IX69" s="69"/>
      <c r="IY69" s="69"/>
      <c r="IZ69" s="114"/>
      <c r="JA69" s="170" t="str">
        <f>INDEX(Matchups!$F$4:$G$279,MATCH(IU71&amp;"_"&amp;IV71,Matchups!$E$4:$E$279,0),1)</f>
        <v>Player3</v>
      </c>
      <c r="JB69" s="76"/>
      <c r="JC69" s="76"/>
      <c r="JD69" s="265" t="s">
        <v>1882</v>
      </c>
      <c r="JE69" s="265"/>
      <c r="JF69" s="76"/>
      <c r="JG69" s="76"/>
      <c r="JH69" s="171" t="str">
        <f>INDEX(Matchups!$F$4:$G$279,MATCH(IU71&amp;"_"&amp;IV71,Matchups!$E$4:$E$279,0),2)</f>
        <v>Player20</v>
      </c>
      <c r="JI69" s="114"/>
      <c r="JJ69" s="69"/>
      <c r="JK69" s="69"/>
      <c r="JL69" s="69"/>
      <c r="JM69" s="69"/>
      <c r="JN69" s="69"/>
      <c r="JO69" s="114"/>
      <c r="JP69" s="170" t="str">
        <f>INDEX(Matchups!$F$4:$G$279,MATCH(JJ71&amp;"_"&amp;JK71,Matchups!$E$4:$E$279,0),1)</f>
        <v>Player7</v>
      </c>
      <c r="JQ69" s="76"/>
      <c r="JR69" s="76"/>
      <c r="JS69" s="265" t="s">
        <v>1882</v>
      </c>
      <c r="JT69" s="265"/>
      <c r="JU69" s="76"/>
      <c r="JV69" s="76"/>
      <c r="JW69" s="171" t="str">
        <f>INDEX(Matchups!$F$4:$G$279,MATCH(JJ71&amp;"_"&amp;JK71,Matchups!$E$4:$E$279,0),2)</f>
        <v>Player19</v>
      </c>
      <c r="JX69" s="114"/>
      <c r="JY69" s="69"/>
      <c r="JZ69" s="69"/>
      <c r="KA69" s="69"/>
      <c r="KB69" s="69"/>
      <c r="KC69" s="69"/>
      <c r="KD69" s="114"/>
      <c r="KE69" s="170" t="str">
        <f>INDEX(Matchups!$F$4:$G$279,MATCH(JY71&amp;"_"&amp;JZ71,Matchups!$E$4:$E$279,0),1)</f>
        <v>Player20</v>
      </c>
      <c r="KF69" s="76"/>
      <c r="KG69" s="76"/>
      <c r="KH69" s="265" t="s">
        <v>1882</v>
      </c>
      <c r="KI69" s="265"/>
      <c r="KJ69" s="76"/>
      <c r="KK69" s="76"/>
      <c r="KL69" s="171" t="str">
        <f>INDEX(Matchups!$F$4:$G$279,MATCH(JY71&amp;"_"&amp;JZ71,Matchups!$E$4:$E$279,0),2)</f>
        <v>Player10</v>
      </c>
      <c r="KM69" s="114"/>
      <c r="KN69" s="69"/>
      <c r="KO69" s="69"/>
      <c r="KP69" s="69"/>
      <c r="KQ69" s="69"/>
      <c r="KR69" s="69"/>
      <c r="KS69" s="114"/>
      <c r="KT69" s="170" t="str">
        <f>INDEX(Matchups!$F$4:$G$279,MATCH(KN71&amp;"_"&amp;KO71,Matchups!$E$4:$E$279,0),1)</f>
        <v>Player18</v>
      </c>
      <c r="KU69" s="76"/>
      <c r="KV69" s="76"/>
      <c r="KW69" s="265" t="s">
        <v>1882</v>
      </c>
      <c r="KX69" s="265"/>
      <c r="KY69" s="76"/>
      <c r="KZ69" s="76"/>
      <c r="LA69" s="171" t="str">
        <f>INDEX(Matchups!$F$4:$G$279,MATCH(KN71&amp;"_"&amp;KO71,Matchups!$E$4:$E$279,0),2)</f>
        <v>Player6</v>
      </c>
      <c r="LB69" s="114"/>
      <c r="LC69" s="69"/>
      <c r="LD69" s="69"/>
      <c r="LE69" s="69"/>
      <c r="LF69" s="69"/>
      <c r="LG69" s="69"/>
      <c r="LH69" s="114"/>
      <c r="LI69" s="170" t="str">
        <f>INDEX(Matchups!$F$4:$G$279,MATCH(LC71&amp;"_"&amp;LD71,Matchups!$E$4:$E$279,0),1)</f>
        <v>Player4</v>
      </c>
      <c r="LJ69" s="76"/>
      <c r="LK69" s="76"/>
      <c r="LL69" s="265" t="s">
        <v>1882</v>
      </c>
      <c r="LM69" s="265"/>
      <c r="LN69" s="76"/>
      <c r="LO69" s="76"/>
      <c r="LP69" s="171" t="str">
        <f>INDEX(Matchups!$F$4:$G$279,MATCH(LC71&amp;"_"&amp;LD71,Matchups!$E$4:$E$279,0),2)</f>
        <v>Player20</v>
      </c>
      <c r="LQ69" s="114"/>
      <c r="LR69" s="69"/>
      <c r="LS69" s="69"/>
      <c r="LT69" s="69"/>
      <c r="LU69" s="69"/>
      <c r="LV69" s="69"/>
      <c r="LW69" s="114"/>
      <c r="LX69" s="170" t="str">
        <f>INDEX(Matchups!$F$4:$G$279,MATCH(LR71&amp;"_"&amp;LS71,Matchups!$E$4:$E$279,0),1)</f>
        <v>Player24</v>
      </c>
      <c r="LY69" s="76"/>
      <c r="LZ69" s="76"/>
      <c r="MA69" s="265" t="s">
        <v>1882</v>
      </c>
      <c r="MB69" s="265"/>
      <c r="MC69" s="76"/>
      <c r="MD69" s="76"/>
      <c r="ME69" s="171" t="str">
        <f>INDEX(Matchups!$F$4:$G$279,MATCH(LR71&amp;"_"&amp;LS71,Matchups!$E$4:$E$279,0),2)</f>
        <v>Player2</v>
      </c>
      <c r="MF69" s="114"/>
      <c r="MG69" s="69"/>
      <c r="MH69" s="69"/>
      <c r="MI69" s="69"/>
      <c r="MJ69" s="69"/>
      <c r="MK69" s="69"/>
      <c r="ML69" s="114"/>
      <c r="MM69" s="170" t="str">
        <f>INDEX(Matchups!$F$4:$G$279,MATCH(MG71&amp;"_"&amp;MH71,Matchups!$E$4:$E$279,0),1)</f>
        <v>Player19</v>
      </c>
      <c r="MN69" s="76"/>
      <c r="MO69" s="76"/>
      <c r="MP69" s="265" t="s">
        <v>1882</v>
      </c>
      <c r="MQ69" s="265"/>
      <c r="MR69" s="76"/>
      <c r="MS69" s="76"/>
      <c r="MT69" s="171" t="str">
        <f>INDEX(Matchups!$F$4:$G$279,MATCH(MG71&amp;"_"&amp;MH71,Matchups!$E$4:$E$279,0),2)</f>
        <v>Player8</v>
      </c>
    </row>
    <row r="70" spans="2:358" s="105" customFormat="1" ht="17">
      <c r="B70" s="184">
        <f t="shared" si="74"/>
        <v>44599</v>
      </c>
      <c r="C70" s="183">
        <f t="shared" si="75"/>
        <v>6</v>
      </c>
      <c r="D70" s="183">
        <f t="shared" si="76"/>
        <v>7</v>
      </c>
      <c r="E70" s="183" t="str">
        <f t="shared" si="538"/>
        <v>6_7</v>
      </c>
      <c r="F70" s="174" t="str">
        <f t="shared" si="539"/>
        <v>Player1</v>
      </c>
      <c r="G70" s="174" t="str">
        <f t="shared" si="540"/>
        <v>Player19</v>
      </c>
      <c r="H70" s="173"/>
      <c r="I70" s="174" t="str">
        <f>J70&amp;"_"&amp;COUNTIF(J$4:J70,J70)</f>
        <v>6_2</v>
      </c>
      <c r="J70" s="185">
        <v>6</v>
      </c>
      <c r="K70" s="185" t="s">
        <v>2669</v>
      </c>
      <c r="L70" s="186" t="s">
        <v>1027</v>
      </c>
      <c r="M70" s="185" t="s">
        <v>2663</v>
      </c>
      <c r="N70" s="114"/>
      <c r="O70" s="106" t="s">
        <v>1874</v>
      </c>
      <c r="P70" s="106" t="s">
        <v>1824</v>
      </c>
      <c r="Q70" s="106" t="s">
        <v>829</v>
      </c>
      <c r="R70" s="107" t="s">
        <v>1879</v>
      </c>
      <c r="S70" s="107" t="s">
        <v>1880</v>
      </c>
      <c r="U70" s="159" t="s">
        <v>1016</v>
      </c>
      <c r="V70" s="78" t="s">
        <v>1885</v>
      </c>
      <c r="W70" s="78" t="s">
        <v>1884</v>
      </c>
      <c r="X70" s="78" t="s">
        <v>1862</v>
      </c>
      <c r="Y70" s="78" t="s">
        <v>1862</v>
      </c>
      <c r="Z70" s="78" t="s">
        <v>1884</v>
      </c>
      <c r="AA70" s="78" t="s">
        <v>1885</v>
      </c>
      <c r="AB70" s="101" t="s">
        <v>1016</v>
      </c>
      <c r="AD70" s="106" t="s">
        <v>1874</v>
      </c>
      <c r="AE70" s="106" t="s">
        <v>1824</v>
      </c>
      <c r="AF70" s="106" t="s">
        <v>829</v>
      </c>
      <c r="AG70" s="107" t="s">
        <v>1879</v>
      </c>
      <c r="AH70" s="107" t="s">
        <v>1880</v>
      </c>
      <c r="AJ70" s="159" t="s">
        <v>1016</v>
      </c>
      <c r="AK70" s="78" t="s">
        <v>1885</v>
      </c>
      <c r="AL70" s="78" t="s">
        <v>1884</v>
      </c>
      <c r="AM70" s="78" t="s">
        <v>1862</v>
      </c>
      <c r="AN70" s="78" t="s">
        <v>1862</v>
      </c>
      <c r="AO70" s="78" t="s">
        <v>1884</v>
      </c>
      <c r="AP70" s="78" t="s">
        <v>1885</v>
      </c>
      <c r="AQ70" s="101" t="s">
        <v>1016</v>
      </c>
      <c r="AS70" s="106" t="s">
        <v>1874</v>
      </c>
      <c r="AT70" s="106" t="s">
        <v>1824</v>
      </c>
      <c r="AU70" s="106" t="s">
        <v>829</v>
      </c>
      <c r="AV70" s="107" t="s">
        <v>1879</v>
      </c>
      <c r="AW70" s="107" t="s">
        <v>1880</v>
      </c>
      <c r="AY70" s="159" t="s">
        <v>1016</v>
      </c>
      <c r="AZ70" s="78" t="s">
        <v>1885</v>
      </c>
      <c r="BA70" s="78" t="s">
        <v>1884</v>
      </c>
      <c r="BB70" s="78" t="s">
        <v>1862</v>
      </c>
      <c r="BC70" s="78" t="s">
        <v>1862</v>
      </c>
      <c r="BD70" s="78" t="s">
        <v>1884</v>
      </c>
      <c r="BE70" s="78" t="s">
        <v>1885</v>
      </c>
      <c r="BF70" s="101" t="s">
        <v>1016</v>
      </c>
      <c r="BH70" s="106" t="s">
        <v>1874</v>
      </c>
      <c r="BI70" s="106" t="s">
        <v>1824</v>
      </c>
      <c r="BJ70" s="106" t="s">
        <v>829</v>
      </c>
      <c r="BK70" s="107" t="s">
        <v>1879</v>
      </c>
      <c r="BL70" s="107" t="s">
        <v>1880</v>
      </c>
      <c r="BN70" s="159" t="s">
        <v>1016</v>
      </c>
      <c r="BO70" s="78" t="s">
        <v>1885</v>
      </c>
      <c r="BP70" s="78" t="s">
        <v>1884</v>
      </c>
      <c r="BQ70" s="78" t="s">
        <v>1862</v>
      </c>
      <c r="BR70" s="78" t="s">
        <v>1862</v>
      </c>
      <c r="BS70" s="78" t="s">
        <v>1884</v>
      </c>
      <c r="BT70" s="78" t="s">
        <v>1885</v>
      </c>
      <c r="BU70" s="101" t="s">
        <v>1016</v>
      </c>
      <c r="BV70" s="114"/>
      <c r="BW70" s="106" t="s">
        <v>1874</v>
      </c>
      <c r="BX70" s="106" t="s">
        <v>1824</v>
      </c>
      <c r="BY70" s="106" t="s">
        <v>829</v>
      </c>
      <c r="BZ70" s="107" t="s">
        <v>1879</v>
      </c>
      <c r="CA70" s="107" t="s">
        <v>1880</v>
      </c>
      <c r="CB70" s="114"/>
      <c r="CC70" s="159" t="s">
        <v>1016</v>
      </c>
      <c r="CD70" s="78" t="s">
        <v>1885</v>
      </c>
      <c r="CE70" s="78" t="s">
        <v>1884</v>
      </c>
      <c r="CF70" s="78" t="s">
        <v>1862</v>
      </c>
      <c r="CG70" s="78" t="s">
        <v>1862</v>
      </c>
      <c r="CH70" s="78" t="s">
        <v>1884</v>
      </c>
      <c r="CI70" s="78" t="s">
        <v>1885</v>
      </c>
      <c r="CJ70" s="101" t="s">
        <v>1016</v>
      </c>
      <c r="CK70" s="114"/>
      <c r="CL70" s="106" t="s">
        <v>1874</v>
      </c>
      <c r="CM70" s="106" t="s">
        <v>1824</v>
      </c>
      <c r="CN70" s="106" t="s">
        <v>829</v>
      </c>
      <c r="CO70" s="107" t="s">
        <v>1879</v>
      </c>
      <c r="CP70" s="107" t="s">
        <v>1880</v>
      </c>
      <c r="CQ70" s="114"/>
      <c r="CR70" s="159" t="s">
        <v>1016</v>
      </c>
      <c r="CS70" s="78" t="s">
        <v>1885</v>
      </c>
      <c r="CT70" s="78" t="s">
        <v>1884</v>
      </c>
      <c r="CU70" s="78" t="s">
        <v>1862</v>
      </c>
      <c r="CV70" s="78" t="s">
        <v>1862</v>
      </c>
      <c r="CW70" s="78" t="s">
        <v>1884</v>
      </c>
      <c r="CX70" s="78" t="s">
        <v>1885</v>
      </c>
      <c r="CY70" s="101" t="s">
        <v>1016</v>
      </c>
      <c r="DA70" s="106" t="s">
        <v>1874</v>
      </c>
      <c r="DB70" s="106" t="s">
        <v>1824</v>
      </c>
      <c r="DC70" s="106" t="s">
        <v>829</v>
      </c>
      <c r="DD70" s="107" t="s">
        <v>1879</v>
      </c>
      <c r="DE70" s="107" t="s">
        <v>1880</v>
      </c>
      <c r="DG70" s="159" t="s">
        <v>1016</v>
      </c>
      <c r="DH70" s="78" t="s">
        <v>1885</v>
      </c>
      <c r="DI70" s="78" t="s">
        <v>1884</v>
      </c>
      <c r="DJ70" s="78" t="s">
        <v>1862</v>
      </c>
      <c r="DK70" s="78" t="s">
        <v>1862</v>
      </c>
      <c r="DL70" s="78" t="s">
        <v>1884</v>
      </c>
      <c r="DM70" s="78" t="s">
        <v>1885</v>
      </c>
      <c r="DN70" s="101" t="s">
        <v>1016</v>
      </c>
      <c r="DO70" s="114"/>
      <c r="DP70" s="106" t="s">
        <v>1874</v>
      </c>
      <c r="DQ70" s="106" t="s">
        <v>1824</v>
      </c>
      <c r="DR70" s="106" t="s">
        <v>829</v>
      </c>
      <c r="DS70" s="107" t="s">
        <v>1879</v>
      </c>
      <c r="DT70" s="107" t="s">
        <v>1880</v>
      </c>
      <c r="DU70" s="114"/>
      <c r="DV70" s="159" t="s">
        <v>1016</v>
      </c>
      <c r="DW70" s="78" t="s">
        <v>1885</v>
      </c>
      <c r="DX70" s="78" t="s">
        <v>1884</v>
      </c>
      <c r="DY70" s="78" t="s">
        <v>1862</v>
      </c>
      <c r="DZ70" s="78" t="s">
        <v>1862</v>
      </c>
      <c r="EA70" s="78" t="s">
        <v>1884</v>
      </c>
      <c r="EB70" s="78" t="s">
        <v>1885</v>
      </c>
      <c r="EC70" s="101" t="s">
        <v>1016</v>
      </c>
      <c r="ED70" s="114"/>
      <c r="EE70" s="106" t="s">
        <v>1874</v>
      </c>
      <c r="EF70" s="106" t="s">
        <v>1824</v>
      </c>
      <c r="EG70" s="106" t="s">
        <v>829</v>
      </c>
      <c r="EH70" s="107" t="s">
        <v>1879</v>
      </c>
      <c r="EI70" s="107" t="s">
        <v>1880</v>
      </c>
      <c r="EJ70" s="114"/>
      <c r="EK70" s="159" t="s">
        <v>1016</v>
      </c>
      <c r="EL70" s="78" t="s">
        <v>1885</v>
      </c>
      <c r="EM70" s="78" t="s">
        <v>1884</v>
      </c>
      <c r="EN70" s="78" t="s">
        <v>1862</v>
      </c>
      <c r="EO70" s="78" t="s">
        <v>1862</v>
      </c>
      <c r="EP70" s="78" t="s">
        <v>1884</v>
      </c>
      <c r="EQ70" s="78" t="s">
        <v>1885</v>
      </c>
      <c r="ER70" s="101" t="s">
        <v>1016</v>
      </c>
      <c r="ET70" s="106" t="s">
        <v>1874</v>
      </c>
      <c r="EU70" s="106" t="s">
        <v>1824</v>
      </c>
      <c r="EV70" s="106" t="s">
        <v>829</v>
      </c>
      <c r="EW70" s="107" t="s">
        <v>1879</v>
      </c>
      <c r="EX70" s="107" t="s">
        <v>1880</v>
      </c>
      <c r="EZ70" s="159" t="s">
        <v>1016</v>
      </c>
      <c r="FA70" s="78" t="s">
        <v>1885</v>
      </c>
      <c r="FB70" s="78" t="s">
        <v>1884</v>
      </c>
      <c r="FC70" s="78" t="s">
        <v>1862</v>
      </c>
      <c r="FD70" s="78" t="s">
        <v>1862</v>
      </c>
      <c r="FE70" s="78" t="s">
        <v>1884</v>
      </c>
      <c r="FF70" s="78" t="s">
        <v>1885</v>
      </c>
      <c r="FG70" s="101" t="s">
        <v>1016</v>
      </c>
      <c r="FH70" s="114"/>
      <c r="FI70" s="106" t="s">
        <v>1874</v>
      </c>
      <c r="FJ70" s="106" t="s">
        <v>1824</v>
      </c>
      <c r="FK70" s="106" t="s">
        <v>829</v>
      </c>
      <c r="FL70" s="107" t="s">
        <v>1879</v>
      </c>
      <c r="FM70" s="107" t="s">
        <v>1880</v>
      </c>
      <c r="FN70" s="114"/>
      <c r="FO70" s="159" t="s">
        <v>1016</v>
      </c>
      <c r="FP70" s="78" t="s">
        <v>1885</v>
      </c>
      <c r="FQ70" s="78" t="s">
        <v>1884</v>
      </c>
      <c r="FR70" s="78" t="s">
        <v>1862</v>
      </c>
      <c r="FS70" s="78" t="s">
        <v>1862</v>
      </c>
      <c r="FT70" s="78" t="s">
        <v>1884</v>
      </c>
      <c r="FU70" s="78" t="s">
        <v>1885</v>
      </c>
      <c r="FV70" s="101" t="s">
        <v>1016</v>
      </c>
      <c r="FW70" s="114"/>
      <c r="FX70" s="106" t="s">
        <v>1874</v>
      </c>
      <c r="FY70" s="106" t="s">
        <v>1824</v>
      </c>
      <c r="FZ70" s="106" t="s">
        <v>829</v>
      </c>
      <c r="GA70" s="107" t="s">
        <v>1879</v>
      </c>
      <c r="GB70" s="107" t="s">
        <v>1880</v>
      </c>
      <c r="GC70" s="114"/>
      <c r="GD70" s="159" t="s">
        <v>1016</v>
      </c>
      <c r="GE70" s="78" t="s">
        <v>1885</v>
      </c>
      <c r="GF70" s="78" t="s">
        <v>1884</v>
      </c>
      <c r="GG70" s="78" t="s">
        <v>1862</v>
      </c>
      <c r="GH70" s="78" t="s">
        <v>1862</v>
      </c>
      <c r="GI70" s="78" t="s">
        <v>1884</v>
      </c>
      <c r="GJ70" s="78" t="s">
        <v>1885</v>
      </c>
      <c r="GK70" s="101" t="s">
        <v>1016</v>
      </c>
      <c r="GM70" s="106" t="s">
        <v>1874</v>
      </c>
      <c r="GN70" s="106" t="s">
        <v>1824</v>
      </c>
      <c r="GO70" s="106" t="s">
        <v>829</v>
      </c>
      <c r="GP70" s="107" t="s">
        <v>1879</v>
      </c>
      <c r="GQ70" s="107" t="s">
        <v>1880</v>
      </c>
      <c r="GS70" s="159" t="s">
        <v>1016</v>
      </c>
      <c r="GT70" s="78" t="s">
        <v>1885</v>
      </c>
      <c r="GU70" s="78" t="s">
        <v>1884</v>
      </c>
      <c r="GV70" s="78" t="s">
        <v>1862</v>
      </c>
      <c r="GW70" s="78" t="s">
        <v>1862</v>
      </c>
      <c r="GX70" s="78" t="s">
        <v>1884</v>
      </c>
      <c r="GY70" s="78" t="s">
        <v>1885</v>
      </c>
      <c r="GZ70" s="101" t="s">
        <v>1016</v>
      </c>
      <c r="HA70" s="114"/>
      <c r="HB70" s="106" t="s">
        <v>1874</v>
      </c>
      <c r="HC70" s="106" t="s">
        <v>1824</v>
      </c>
      <c r="HD70" s="106" t="s">
        <v>829</v>
      </c>
      <c r="HE70" s="107" t="s">
        <v>1879</v>
      </c>
      <c r="HF70" s="107" t="s">
        <v>1880</v>
      </c>
      <c r="HG70" s="114"/>
      <c r="HH70" s="159" t="s">
        <v>1016</v>
      </c>
      <c r="HI70" s="78" t="s">
        <v>1885</v>
      </c>
      <c r="HJ70" s="78" t="s">
        <v>1884</v>
      </c>
      <c r="HK70" s="78" t="s">
        <v>1862</v>
      </c>
      <c r="HL70" s="78" t="s">
        <v>1862</v>
      </c>
      <c r="HM70" s="78" t="s">
        <v>1884</v>
      </c>
      <c r="HN70" s="78" t="s">
        <v>1885</v>
      </c>
      <c r="HO70" s="101" t="s">
        <v>1016</v>
      </c>
      <c r="HP70" s="114"/>
      <c r="HQ70" s="106" t="s">
        <v>1874</v>
      </c>
      <c r="HR70" s="106" t="s">
        <v>1824</v>
      </c>
      <c r="HS70" s="106" t="s">
        <v>829</v>
      </c>
      <c r="HT70" s="107" t="s">
        <v>1879</v>
      </c>
      <c r="HU70" s="107" t="s">
        <v>1880</v>
      </c>
      <c r="HV70" s="114"/>
      <c r="HW70" s="159" t="s">
        <v>1016</v>
      </c>
      <c r="HX70" s="78" t="s">
        <v>1885</v>
      </c>
      <c r="HY70" s="78" t="s">
        <v>1884</v>
      </c>
      <c r="HZ70" s="78" t="s">
        <v>1862</v>
      </c>
      <c r="IA70" s="78" t="s">
        <v>1862</v>
      </c>
      <c r="IB70" s="78" t="s">
        <v>1884</v>
      </c>
      <c r="IC70" s="78" t="s">
        <v>1885</v>
      </c>
      <c r="ID70" s="101" t="s">
        <v>1016</v>
      </c>
      <c r="IF70" s="106" t="s">
        <v>1874</v>
      </c>
      <c r="IG70" s="106" t="s">
        <v>1824</v>
      </c>
      <c r="IH70" s="106" t="s">
        <v>829</v>
      </c>
      <c r="II70" s="107" t="s">
        <v>1879</v>
      </c>
      <c r="IJ70" s="107" t="s">
        <v>1880</v>
      </c>
      <c r="IL70" s="159" t="s">
        <v>1016</v>
      </c>
      <c r="IM70" s="78" t="s">
        <v>1885</v>
      </c>
      <c r="IN70" s="78" t="s">
        <v>1884</v>
      </c>
      <c r="IO70" s="78" t="s">
        <v>1862</v>
      </c>
      <c r="IP70" s="78" t="s">
        <v>1862</v>
      </c>
      <c r="IQ70" s="78" t="s">
        <v>1884</v>
      </c>
      <c r="IR70" s="78" t="s">
        <v>1885</v>
      </c>
      <c r="IS70" s="101" t="s">
        <v>1016</v>
      </c>
      <c r="IT70" s="114"/>
      <c r="IU70" s="106" t="s">
        <v>1874</v>
      </c>
      <c r="IV70" s="106" t="s">
        <v>1824</v>
      </c>
      <c r="IW70" s="106" t="s">
        <v>829</v>
      </c>
      <c r="IX70" s="107" t="s">
        <v>1879</v>
      </c>
      <c r="IY70" s="107" t="s">
        <v>1880</v>
      </c>
      <c r="IZ70" s="114"/>
      <c r="JA70" s="159" t="s">
        <v>1016</v>
      </c>
      <c r="JB70" s="78" t="s">
        <v>1885</v>
      </c>
      <c r="JC70" s="78" t="s">
        <v>1884</v>
      </c>
      <c r="JD70" s="78" t="s">
        <v>1862</v>
      </c>
      <c r="JE70" s="78" t="s">
        <v>1862</v>
      </c>
      <c r="JF70" s="78" t="s">
        <v>1884</v>
      </c>
      <c r="JG70" s="78" t="s">
        <v>1885</v>
      </c>
      <c r="JH70" s="101" t="s">
        <v>1016</v>
      </c>
      <c r="JI70" s="114"/>
      <c r="JJ70" s="106" t="s">
        <v>1874</v>
      </c>
      <c r="JK70" s="106" t="s">
        <v>1824</v>
      </c>
      <c r="JL70" s="106" t="s">
        <v>829</v>
      </c>
      <c r="JM70" s="107" t="s">
        <v>1879</v>
      </c>
      <c r="JN70" s="107" t="s">
        <v>1880</v>
      </c>
      <c r="JO70" s="114"/>
      <c r="JP70" s="159" t="s">
        <v>1016</v>
      </c>
      <c r="JQ70" s="78" t="s">
        <v>1885</v>
      </c>
      <c r="JR70" s="78" t="s">
        <v>1884</v>
      </c>
      <c r="JS70" s="78" t="s">
        <v>1862</v>
      </c>
      <c r="JT70" s="78" t="s">
        <v>1862</v>
      </c>
      <c r="JU70" s="78" t="s">
        <v>1884</v>
      </c>
      <c r="JV70" s="78" t="s">
        <v>1885</v>
      </c>
      <c r="JW70" s="101" t="s">
        <v>1016</v>
      </c>
      <c r="JX70" s="114"/>
      <c r="JY70" s="106" t="s">
        <v>1874</v>
      </c>
      <c r="JZ70" s="106" t="s">
        <v>1824</v>
      </c>
      <c r="KA70" s="106" t="s">
        <v>829</v>
      </c>
      <c r="KB70" s="107" t="s">
        <v>1879</v>
      </c>
      <c r="KC70" s="107" t="s">
        <v>1880</v>
      </c>
      <c r="KD70" s="114"/>
      <c r="KE70" s="159" t="s">
        <v>1016</v>
      </c>
      <c r="KF70" s="78" t="s">
        <v>1885</v>
      </c>
      <c r="KG70" s="78" t="s">
        <v>1884</v>
      </c>
      <c r="KH70" s="78" t="s">
        <v>1862</v>
      </c>
      <c r="KI70" s="78" t="s">
        <v>1862</v>
      </c>
      <c r="KJ70" s="78" t="s">
        <v>1884</v>
      </c>
      <c r="KK70" s="78" t="s">
        <v>1885</v>
      </c>
      <c r="KL70" s="101" t="s">
        <v>1016</v>
      </c>
      <c r="KM70" s="114"/>
      <c r="KN70" s="106" t="s">
        <v>1874</v>
      </c>
      <c r="KO70" s="106" t="s">
        <v>1824</v>
      </c>
      <c r="KP70" s="106" t="s">
        <v>829</v>
      </c>
      <c r="KQ70" s="107" t="s">
        <v>1879</v>
      </c>
      <c r="KR70" s="107" t="s">
        <v>1880</v>
      </c>
      <c r="KS70" s="114"/>
      <c r="KT70" s="159" t="s">
        <v>1016</v>
      </c>
      <c r="KU70" s="78" t="s">
        <v>1885</v>
      </c>
      <c r="KV70" s="78" t="s">
        <v>1884</v>
      </c>
      <c r="KW70" s="78" t="s">
        <v>1862</v>
      </c>
      <c r="KX70" s="78" t="s">
        <v>1862</v>
      </c>
      <c r="KY70" s="78" t="s">
        <v>1884</v>
      </c>
      <c r="KZ70" s="78" t="s">
        <v>1885</v>
      </c>
      <c r="LA70" s="101" t="s">
        <v>1016</v>
      </c>
      <c r="LB70" s="114"/>
      <c r="LC70" s="106" t="s">
        <v>1874</v>
      </c>
      <c r="LD70" s="106" t="s">
        <v>1824</v>
      </c>
      <c r="LE70" s="106" t="s">
        <v>829</v>
      </c>
      <c r="LF70" s="107" t="s">
        <v>1879</v>
      </c>
      <c r="LG70" s="107" t="s">
        <v>1880</v>
      </c>
      <c r="LH70" s="114"/>
      <c r="LI70" s="159" t="s">
        <v>1016</v>
      </c>
      <c r="LJ70" s="78" t="s">
        <v>1885</v>
      </c>
      <c r="LK70" s="78" t="s">
        <v>1884</v>
      </c>
      <c r="LL70" s="78" t="s">
        <v>1862</v>
      </c>
      <c r="LM70" s="78" t="s">
        <v>1862</v>
      </c>
      <c r="LN70" s="78" t="s">
        <v>1884</v>
      </c>
      <c r="LO70" s="78" t="s">
        <v>1885</v>
      </c>
      <c r="LP70" s="101" t="s">
        <v>1016</v>
      </c>
      <c r="LQ70" s="114"/>
      <c r="LR70" s="106" t="s">
        <v>1874</v>
      </c>
      <c r="LS70" s="106" t="s">
        <v>1824</v>
      </c>
      <c r="LT70" s="106" t="s">
        <v>829</v>
      </c>
      <c r="LU70" s="107" t="s">
        <v>1879</v>
      </c>
      <c r="LV70" s="107" t="s">
        <v>1880</v>
      </c>
      <c r="LW70" s="114"/>
      <c r="LX70" s="159" t="s">
        <v>1016</v>
      </c>
      <c r="LY70" s="78" t="s">
        <v>1885</v>
      </c>
      <c r="LZ70" s="78" t="s">
        <v>1884</v>
      </c>
      <c r="MA70" s="78" t="s">
        <v>1862</v>
      </c>
      <c r="MB70" s="78" t="s">
        <v>1862</v>
      </c>
      <c r="MC70" s="78" t="s">
        <v>1884</v>
      </c>
      <c r="MD70" s="78" t="s">
        <v>1885</v>
      </c>
      <c r="ME70" s="101" t="s">
        <v>1016</v>
      </c>
      <c r="MF70" s="114"/>
      <c r="MG70" s="106" t="s">
        <v>1874</v>
      </c>
      <c r="MH70" s="106" t="s">
        <v>1824</v>
      </c>
      <c r="MI70" s="106" t="s">
        <v>829</v>
      </c>
      <c r="MJ70" s="107" t="s">
        <v>1879</v>
      </c>
      <c r="MK70" s="107" t="s">
        <v>1880</v>
      </c>
      <c r="ML70" s="114"/>
      <c r="MM70" s="159" t="s">
        <v>1016</v>
      </c>
      <c r="MN70" s="78" t="s">
        <v>1885</v>
      </c>
      <c r="MO70" s="78" t="s">
        <v>1884</v>
      </c>
      <c r="MP70" s="78" t="s">
        <v>1862</v>
      </c>
      <c r="MQ70" s="78" t="s">
        <v>1862</v>
      </c>
      <c r="MR70" s="78" t="s">
        <v>1884</v>
      </c>
      <c r="MS70" s="78" t="s">
        <v>1885</v>
      </c>
      <c r="MT70" s="101" t="s">
        <v>1016</v>
      </c>
    </row>
    <row r="71" spans="2:358" s="105" customFormat="1" ht="17">
      <c r="B71" s="184">
        <f t="shared" si="74"/>
        <v>44599</v>
      </c>
      <c r="C71" s="183">
        <f t="shared" si="75"/>
        <v>6</v>
      </c>
      <c r="D71" s="183">
        <f t="shared" si="76"/>
        <v>8</v>
      </c>
      <c r="E71" s="183" t="str">
        <f t="shared" si="538"/>
        <v>6_8</v>
      </c>
      <c r="F71" s="174" t="str">
        <f t="shared" si="539"/>
        <v>Player8</v>
      </c>
      <c r="G71" s="174" t="str">
        <f t="shared" si="540"/>
        <v>Player14</v>
      </c>
      <c r="H71" s="173"/>
      <c r="I71" s="174" t="str">
        <f>J71&amp;"_"&amp;COUNTIF(J$4:J71,J71)</f>
        <v>6_3</v>
      </c>
      <c r="J71" s="185">
        <v>6</v>
      </c>
      <c r="K71" s="185" t="s">
        <v>2658</v>
      </c>
      <c r="L71" s="186" t="s">
        <v>1027</v>
      </c>
      <c r="M71" s="185" t="s">
        <v>2671</v>
      </c>
      <c r="N71" s="114"/>
      <c r="O71" s="106">
        <f t="shared" ref="O71:O77" si="541">O59</f>
        <v>1</v>
      </c>
      <c r="P71" s="106">
        <f t="shared" ref="P71:P77" si="542">P59+1</f>
        <v>6</v>
      </c>
      <c r="Q71" s="106">
        <v>1</v>
      </c>
      <c r="R71" s="107" t="str">
        <f>INDEX(Matchups!$F$4:$G$279,MATCH(O71&amp;"_"&amp;P71,Matchups!$E$4:$E$279,0),1)</f>
        <v>Player2</v>
      </c>
      <c r="S71" s="107" t="str">
        <f>INDEX(Matchups!$F$4:$G$279,MATCH(O71&amp;"_"&amp;P71,Matchups!$E$4:$E$279,0),2)</f>
        <v>Player22</v>
      </c>
      <c r="U71" s="160" t="str">
        <f>INDEX(Draft!$AZ$3:$AZ$170,MATCH(R71&amp;Q71,Draft!$BA$3:$BA$170,0),1)</f>
        <v>Cardano</v>
      </c>
      <c r="V71" s="161">
        <f>INDEX(Upload_Download!$I$4:$I$1004,MATCH(U71&amp;V$3,Upload_Download!$O$4:$O$1004,0),1)</f>
        <v>1.1445469856262209</v>
      </c>
      <c r="W71" s="161">
        <f>INDEX(Upload_Download!$I$4:$I$1004,MATCH(U71&amp;W$3,Upload_Download!$O$4:$O$1004,0),1)</f>
        <v>1.045819044113159</v>
      </c>
      <c r="X71" s="162">
        <f>100*(W71/V71-1)</f>
        <v>-8.6259404596696889</v>
      </c>
      <c r="Y71" s="162">
        <f>100*(Z71/AA71-1)</f>
        <v>-6.2132896478631405</v>
      </c>
      <c r="Z71" s="161">
        <f>INDEX(Upload_Download!$I$4:$I$1004,MATCH(AB71&amp;Z$3,Upload_Download!$O$4:$O$1004,0),1)</f>
        <v>2682.60009765625</v>
      </c>
      <c r="AA71" s="161">
        <f>INDEX(Upload_Download!$I$4:$I$1004,MATCH(AB71&amp;AA$3,Upload_Download!$O$4:$O$1004,0),1)</f>
        <v>2860.320068359375</v>
      </c>
      <c r="AB71" s="163" t="str">
        <f>INDEX(Draft!$AZ$3:$AZ$170,MATCH(S71&amp;Q71,Draft!$BA$3:$BA$170,0),1)</f>
        <v>Alphabet Class C</v>
      </c>
      <c r="AD71" s="106">
        <f t="shared" ref="AD71:AD77" si="543">AD59</f>
        <v>2</v>
      </c>
      <c r="AE71" s="106">
        <f t="shared" ref="AE71:AE77" si="544">AE59+1</f>
        <v>6</v>
      </c>
      <c r="AF71" s="106">
        <v>1</v>
      </c>
      <c r="AG71" s="107" t="str">
        <f>INDEX(Matchups!$F$4:$G$279,MATCH(AD71&amp;"_"&amp;AE71,Matchups!$E$4:$E$279,0),1)</f>
        <v>Player9</v>
      </c>
      <c r="AH71" s="107" t="str">
        <f>INDEX(Matchups!$F$4:$G$279,MATCH(AD71&amp;"_"&amp;AE71,Matchups!$E$4:$E$279,0),2)</f>
        <v>Player12</v>
      </c>
      <c r="AJ71" s="160" t="str">
        <f>INDEX(Draft!$AZ$3:$AZ$170,MATCH(AG71&amp;AF71,Draft!$BA$3:$BA$170,0),1)</f>
        <v>Apple</v>
      </c>
      <c r="AK71" s="161">
        <f>INDEX(Upload_Download!$I$4:$I$1004,MATCH(AJ71&amp;AK$3,Upload_Download!$O$4:$O$1004,0),1)</f>
        <v>168.63999938964841</v>
      </c>
      <c r="AL71" s="161">
        <f>INDEX(Upload_Download!$I$4:$I$1004,MATCH(AJ71&amp;AL$3,Upload_Download!$O$4:$O$1004,0),1)</f>
        <v>167.30000305175781</v>
      </c>
      <c r="AM71" s="162">
        <f>100*(AL71/AK71-1)</f>
        <v>-0.79458986168191581</v>
      </c>
      <c r="AN71" s="162">
        <f>100*(AO71/AP71-1)</f>
        <v>-0.35116506177325091</v>
      </c>
      <c r="AO71" s="161">
        <f>INDEX(Upload_Download!$I$4:$I$1004,MATCH(AQ71&amp;AO$3,Upload_Download!$O$4:$O$1004,0),1)</f>
        <v>856.97998046875</v>
      </c>
      <c r="AP71" s="161">
        <f>INDEX(Upload_Download!$I$4:$I$1004,MATCH(AQ71&amp;AP$3,Upload_Download!$O$4:$O$1004,0),1)</f>
        <v>860</v>
      </c>
      <c r="AQ71" s="163" t="str">
        <f>INDEX(Draft!$AZ$3:$AZ$170,MATCH(AH71&amp;AF71,Draft!$BA$3:$BA$170,0),1)</f>
        <v>Tesla</v>
      </c>
      <c r="AS71" s="106">
        <f t="shared" ref="AS71:AS77" si="545">AS59</f>
        <v>3</v>
      </c>
      <c r="AT71" s="106">
        <f t="shared" ref="AT71:AT77" si="546">AT59+1</f>
        <v>6</v>
      </c>
      <c r="AU71" s="106">
        <v>1</v>
      </c>
      <c r="AV71" s="107" t="str">
        <f>INDEX(Matchups!$F$4:$G$279,MATCH(AS71&amp;"_"&amp;AT71,Matchups!$E$4:$E$279,0),1)</f>
        <v>Player15</v>
      </c>
      <c r="AW71" s="107" t="str">
        <f>INDEX(Matchups!$F$4:$G$279,MATCH(AS71&amp;"_"&amp;AT71,Matchups!$E$4:$E$279,0),2)</f>
        <v>Player13</v>
      </c>
      <c r="AY71" s="160" t="str">
        <f>INDEX(Draft!$AZ$3:$AZ$170,MATCH(AV71&amp;AU71,Draft!$BA$3:$BA$170,0),1)</f>
        <v>Ethereum</v>
      </c>
      <c r="AZ71" s="161">
        <f>INDEX(Upload_Download!$I$4:$I$1004,MATCH(AY71&amp;AZ$3,Upload_Download!$O$4:$O$1004,0),1)</f>
        <v>2628.6484375</v>
      </c>
      <c r="BA71" s="161">
        <f>INDEX(Upload_Download!$I$4:$I$1004,MATCH(AY71&amp;BA$3,Upload_Download!$O$4:$O$1004,0),1)</f>
        <v>2621.8017578125</v>
      </c>
      <c r="BB71" s="162">
        <f>100*(BA71/AZ71-1)</f>
        <v>-0.26046387907283641</v>
      </c>
      <c r="BC71" s="162">
        <f>100*(BD71/BE71-1)</f>
        <v>3.2577380340417683</v>
      </c>
      <c r="BD71" s="161">
        <f>INDEX(Upload_Download!$I$4:$I$1004,MATCH(BF71&amp;BD$3,Upload_Download!$O$4:$O$1004,0),1)</f>
        <v>297.30999755859381</v>
      </c>
      <c r="BE71" s="161">
        <f>INDEX(Upload_Download!$I$4:$I$1004,MATCH(BF71&amp;BE$3,Upload_Download!$O$4:$O$1004,0),1)</f>
        <v>287.92999267578119</v>
      </c>
      <c r="BF71" s="163" t="str">
        <f>INDEX(Draft!$AZ$3:$AZ$170,MATCH(AW71&amp;AU71,Draft!$BA$3:$BA$170,0),1)</f>
        <v>Microsoft</v>
      </c>
      <c r="BH71" s="106">
        <f t="shared" ref="BH71:BH77" si="547">BH59</f>
        <v>4</v>
      </c>
      <c r="BI71" s="106">
        <f t="shared" ref="BI71:BI77" si="548">BI59+1</f>
        <v>6</v>
      </c>
      <c r="BJ71" s="106">
        <v>1</v>
      </c>
      <c r="BK71" s="107" t="str">
        <f>INDEX(Matchups!$F$4:$G$279,MATCH(BH71&amp;"_"&amp;BI71,Matchups!$E$4:$E$279,0),1)</f>
        <v>Player23</v>
      </c>
      <c r="BL71" s="107" t="str">
        <f>INDEX(Matchups!$F$4:$G$279,MATCH(BH71&amp;"_"&amp;BI71,Matchups!$E$4:$E$279,0),2)</f>
        <v>Player14</v>
      </c>
      <c r="BN71" s="160" t="str">
        <f>INDEX(Draft!$AZ$3:$AZ$170,MATCH(BK71&amp;BJ71,Draft!$BA$3:$BA$170,0),1)</f>
        <v>NVDIA</v>
      </c>
      <c r="BO71" s="161">
        <f>INDEX(Upload_Download!$I$4:$I$1004,MATCH(BN71&amp;BO$3,Upload_Download!$O$4:$O$1004,0),1)</f>
        <v>241.57000732421881</v>
      </c>
      <c r="BP71" s="161" t="e">
        <f>INDEX(Upload_Download!$I$4:$I$1004,MATCH(BN71&amp;BP$3,Upload_Download!$O$4:$O$1004,0),1)</f>
        <v>#N/A</v>
      </c>
      <c r="BQ71" s="162" t="e">
        <f>100*(BP71/BO71-1)</f>
        <v>#N/A</v>
      </c>
      <c r="BR71" s="162" t="e">
        <f>100*(BS71/BT71-1)</f>
        <v>#N/A</v>
      </c>
      <c r="BS71" s="161" t="e">
        <f>INDEX(Upload_Download!$I$4:$I$1004,MATCH(BU71&amp;BS$3,Upload_Download!$O$4:$O$1004,0),1)</f>
        <v>#N/A</v>
      </c>
      <c r="BT71" s="161">
        <f>INDEX(Upload_Download!$I$4:$I$1004,MATCH(BU71&amp;BT$3,Upload_Download!$O$4:$O$1004,0),1)</f>
        <v>111.23000335693359</v>
      </c>
      <c r="BU71" s="163" t="str">
        <f>INDEX(Draft!$AZ$3:$AZ$170,MATCH(BL71&amp;BJ71,Draft!$BA$3:$BA$170,0),1)</f>
        <v>Taiwanese Semiconductor</v>
      </c>
      <c r="BV71" s="114"/>
      <c r="BW71" s="106">
        <f t="shared" ref="BW71:BW77" si="549">BW59</f>
        <v>5</v>
      </c>
      <c r="BX71" s="106">
        <f t="shared" ref="BX71:BX77" si="550">BX59+1</f>
        <v>6</v>
      </c>
      <c r="BY71" s="106">
        <v>1</v>
      </c>
      <c r="BZ71" s="107" t="str">
        <f>INDEX(Matchups!$F$4:$G$279,MATCH(BW71&amp;"_"&amp;BX71,Matchups!$E$4:$E$279,0),1)</f>
        <v>Player6</v>
      </c>
      <c r="CA71" s="107" t="str">
        <f>INDEX(Matchups!$F$4:$G$279,MATCH(BW71&amp;"_"&amp;BX71,Matchups!$E$4:$E$279,0),2)</f>
        <v>Player16</v>
      </c>
      <c r="CB71" s="114"/>
      <c r="CC71" s="160" t="str">
        <f>INDEX(Draft!$AZ$3:$AZ$170,MATCH(BZ71&amp;BY71,Draft!$BA$3:$BA$170,0),1)</f>
        <v>Bitcoin</v>
      </c>
      <c r="CD71" s="161" t="e">
        <f>INDEX(Upload_Download!$I$4:$I$1004,MATCH(CC71&amp;CD$3,Upload_Download!$O$4:$O$1004,0),1)</f>
        <v>#N/A</v>
      </c>
      <c r="CE71" s="161" t="e">
        <f>INDEX(Upload_Download!$I$4:$I$1004,MATCH(CC71&amp;CE$3,Upload_Download!$O$4:$O$1004,0),1)</f>
        <v>#N/A</v>
      </c>
      <c r="CF71" s="162" t="e">
        <f>100*(CE71/CD71-1)</f>
        <v>#N/A</v>
      </c>
      <c r="CG71" s="162" t="e">
        <f>100*(CH71/CI71-1)</f>
        <v>#N/A</v>
      </c>
      <c r="CH71" s="161" t="e">
        <f>INDEX(Upload_Download!$I$4:$I$1004,MATCH(CJ71&amp;CH$3,Upload_Download!$O$4:$O$1004,0),1)</f>
        <v>#N/A</v>
      </c>
      <c r="CI71" s="161" t="e">
        <f>INDEX(Upload_Download!$I$4:$I$1004,MATCH(CJ71&amp;CI$3,Upload_Download!$O$4:$O$1004,0),1)</f>
        <v>#N/A</v>
      </c>
      <c r="CJ71" s="163" t="str">
        <f>INDEX(Draft!$AZ$3:$AZ$170,MATCH(CA71&amp;BY71,Draft!$BA$3:$BA$170,0),1)</f>
        <v>Tesla</v>
      </c>
      <c r="CK71" s="114"/>
      <c r="CL71" s="106">
        <f t="shared" ref="CL71:CL77" si="551">CL59</f>
        <v>6</v>
      </c>
      <c r="CM71" s="106">
        <f t="shared" ref="CM71:CM77" si="552">CM59+1</f>
        <v>6</v>
      </c>
      <c r="CN71" s="106">
        <v>1</v>
      </c>
      <c r="CO71" s="107" t="str">
        <f>INDEX(Matchups!$F$4:$G$279,MATCH(CL71&amp;"_"&amp;CM71,Matchups!$E$4:$E$279,0),1)</f>
        <v>Player12</v>
      </c>
      <c r="CP71" s="107" t="str">
        <f>INDEX(Matchups!$F$4:$G$279,MATCH(CL71&amp;"_"&amp;CM71,Matchups!$E$4:$E$279,0),2)</f>
        <v>Player15</v>
      </c>
      <c r="CQ71" s="114"/>
      <c r="CR71" s="160" t="str">
        <f>INDEX(Draft!$AZ$3:$AZ$170,MATCH(CO71&amp;CN71,Draft!$BA$3:$BA$170,0),1)</f>
        <v>Tesla</v>
      </c>
      <c r="CS71" s="161" t="e">
        <f>INDEX(Upload_Download!$I$4:$I$1004,MATCH(CR71&amp;CS$3,Upload_Download!$O$4:$O$1004,0),1)</f>
        <v>#N/A</v>
      </c>
      <c r="CT71" s="161" t="e">
        <f>INDEX(Upload_Download!$I$4:$I$1004,MATCH(CR71&amp;CT$3,Upload_Download!$O$4:$O$1004,0),1)</f>
        <v>#N/A</v>
      </c>
      <c r="CU71" s="162" t="e">
        <f>100*(CT71/CS71-1)</f>
        <v>#N/A</v>
      </c>
      <c r="CV71" s="162" t="e">
        <f>100*(CW71/CX71-1)</f>
        <v>#N/A</v>
      </c>
      <c r="CW71" s="161" t="e">
        <f>INDEX(Upload_Download!$I$4:$I$1004,MATCH(CY71&amp;CW$3,Upload_Download!$O$4:$O$1004,0),1)</f>
        <v>#N/A</v>
      </c>
      <c r="CX71" s="161" t="e">
        <f>INDEX(Upload_Download!$I$4:$I$1004,MATCH(CY71&amp;CX$3,Upload_Download!$O$4:$O$1004,0),1)</f>
        <v>#N/A</v>
      </c>
      <c r="CY71" s="163" t="str">
        <f>INDEX(Draft!$AZ$3:$AZ$170,MATCH(CP71&amp;CN71,Draft!$BA$3:$BA$170,0),1)</f>
        <v>Ethereum</v>
      </c>
      <c r="DA71" s="106">
        <f t="shared" ref="DA71:DA77" si="553">DA59</f>
        <v>7</v>
      </c>
      <c r="DB71" s="106">
        <f t="shared" ref="DB71:DB77" si="554">DB59+1</f>
        <v>6</v>
      </c>
      <c r="DC71" s="106">
        <v>1</v>
      </c>
      <c r="DD71" s="107" t="str">
        <f>INDEX(Matchups!$F$4:$G$279,MATCH(DA71&amp;"_"&amp;DB71,Matchups!$E$4:$E$279,0),1)</f>
        <v>Player13</v>
      </c>
      <c r="DE71" s="107" t="str">
        <f>INDEX(Matchups!$F$4:$G$279,MATCH(DA71&amp;"_"&amp;DB71,Matchups!$E$4:$E$279,0),2)</f>
        <v>Player18</v>
      </c>
      <c r="DG71" s="160" t="str">
        <f>INDEX(Draft!$AZ$3:$AZ$170,MATCH(DD71&amp;DC71,Draft!$BA$3:$BA$170,0),1)</f>
        <v>Microsoft</v>
      </c>
      <c r="DH71" s="161" t="e">
        <f>INDEX(Upload_Download!$I$4:$I$1004,MATCH(DG71&amp;DH$3,Upload_Download!$O$4:$O$1004,0),1)</f>
        <v>#N/A</v>
      </c>
      <c r="DI71" s="161" t="e">
        <f>INDEX(Upload_Download!$I$4:$I$1004,MATCH(DG71&amp;DI$3,Upload_Download!$O$4:$O$1004,0),1)</f>
        <v>#N/A</v>
      </c>
      <c r="DJ71" s="162" t="e">
        <f>100*(DI71/DH71-1)</f>
        <v>#N/A</v>
      </c>
      <c r="DK71" s="162" t="e">
        <f>100*(DL71/DM71-1)</f>
        <v>#N/A</v>
      </c>
      <c r="DL71" s="161" t="e">
        <f>INDEX(Upload_Download!$I$4:$I$1004,MATCH(DN71&amp;DL$3,Upload_Download!$O$4:$O$1004,0),1)</f>
        <v>#N/A</v>
      </c>
      <c r="DM71" s="161" t="e">
        <f>INDEX(Upload_Download!$I$4:$I$1004,MATCH(DN71&amp;DM$3,Upload_Download!$O$4:$O$1004,0),1)</f>
        <v>#N/A</v>
      </c>
      <c r="DN71" s="163" t="str">
        <f>INDEX(Draft!$AZ$3:$AZ$170,MATCH(DE71&amp;DC71,Draft!$BA$3:$BA$170,0),1)</f>
        <v>Amazon</v>
      </c>
      <c r="DO71" s="114"/>
      <c r="DP71" s="106">
        <f t="shared" ref="DP71:DP77" si="555">DP59</f>
        <v>8</v>
      </c>
      <c r="DQ71" s="106">
        <f t="shared" ref="DQ71:DQ77" si="556">DQ59+1</f>
        <v>6</v>
      </c>
      <c r="DR71" s="106">
        <v>1</v>
      </c>
      <c r="DS71" s="107" t="str">
        <f>INDEX(Matchups!$F$4:$G$279,MATCH(DP71&amp;"_"&amp;DQ71,Matchups!$E$4:$E$279,0),1)</f>
        <v>Player11</v>
      </c>
      <c r="DT71" s="107" t="str">
        <f>INDEX(Matchups!$F$4:$G$279,MATCH(DP71&amp;"_"&amp;DQ71,Matchups!$E$4:$E$279,0),2)</f>
        <v>Player5</v>
      </c>
      <c r="DU71" s="114"/>
      <c r="DV71" s="160" t="str">
        <f>INDEX(Draft!$AZ$3:$AZ$170,MATCH(DS71&amp;DR71,Draft!$BA$3:$BA$170,0),1)</f>
        <v>Cardano</v>
      </c>
      <c r="DW71" s="161" t="e">
        <f>INDEX(Upload_Download!$I$4:$I$1004,MATCH(DV71&amp;DW$3,Upload_Download!$O$4:$O$1004,0),1)</f>
        <v>#N/A</v>
      </c>
      <c r="DX71" s="161" t="e">
        <f>INDEX(Upload_Download!$I$4:$I$1004,MATCH(DV71&amp;DX$3,Upload_Download!$O$4:$O$1004,0),1)</f>
        <v>#N/A</v>
      </c>
      <c r="DY71" s="162" t="e">
        <f>100*(DX71/DW71-1)</f>
        <v>#N/A</v>
      </c>
      <c r="DZ71" s="162" t="e">
        <f>100*(EA71/EB71-1)</f>
        <v>#N/A</v>
      </c>
      <c r="EA71" s="161" t="e">
        <f>INDEX(Upload_Download!$I$4:$I$1004,MATCH(EC71&amp;EA$3,Upload_Download!$O$4:$O$1004,0),1)</f>
        <v>#N/A</v>
      </c>
      <c r="EB71" s="161" t="e">
        <f>INDEX(Upload_Download!$I$4:$I$1004,MATCH(EC71&amp;EB$3,Upload_Download!$O$4:$O$1004,0),1)</f>
        <v>#N/A</v>
      </c>
      <c r="EC71" s="163" t="str">
        <f>INDEX(Draft!$AZ$3:$AZ$170,MATCH(DT71&amp;DR71,Draft!$BA$3:$BA$170,0),1)</f>
        <v>Tesla</v>
      </c>
      <c r="ED71" s="114"/>
      <c r="EE71" s="106">
        <f t="shared" ref="EE71:EE77" si="557">EE59</f>
        <v>9</v>
      </c>
      <c r="EF71" s="106">
        <f t="shared" ref="EF71:EF77" si="558">EF59+1</f>
        <v>6</v>
      </c>
      <c r="EG71" s="106">
        <v>1</v>
      </c>
      <c r="EH71" s="107" t="str">
        <f>INDEX(Matchups!$F$4:$G$279,MATCH(EE71&amp;"_"&amp;EF71,Matchups!$E$4:$E$279,0),1)</f>
        <v>Player16</v>
      </c>
      <c r="EI71" s="107" t="str">
        <f>INDEX(Matchups!$F$4:$G$279,MATCH(EE71&amp;"_"&amp;EF71,Matchups!$E$4:$E$279,0),2)</f>
        <v>Player21</v>
      </c>
      <c r="EJ71" s="114"/>
      <c r="EK71" s="160" t="str">
        <f>INDEX(Draft!$AZ$3:$AZ$170,MATCH(EH71&amp;EG71,Draft!$BA$3:$BA$170,0),1)</f>
        <v>Tesla</v>
      </c>
      <c r="EL71" s="161" t="e">
        <f>INDEX(Upload_Download!$I$4:$I$1004,MATCH(EK71&amp;EL$3,Upload_Download!$O$4:$O$1004,0),1)</f>
        <v>#N/A</v>
      </c>
      <c r="EM71" s="161" t="e">
        <f>INDEX(Upload_Download!$I$4:$I$1004,MATCH(EK71&amp;EM$3,Upload_Download!$O$4:$O$1004,0),1)</f>
        <v>#N/A</v>
      </c>
      <c r="EN71" s="162" t="e">
        <f>100*(EM71/EL71-1)</f>
        <v>#N/A</v>
      </c>
      <c r="EO71" s="162" t="e">
        <f>100*(EP71/EQ71-1)</f>
        <v>#N/A</v>
      </c>
      <c r="EP71" s="161" t="e">
        <f>INDEX(Upload_Download!$I$4:$I$1004,MATCH(ER71&amp;EP$3,Upload_Download!$O$4:$O$1004,0),1)</f>
        <v>#N/A</v>
      </c>
      <c r="EQ71" s="161" t="e">
        <f>INDEX(Upload_Download!$I$4:$I$1004,MATCH(ER71&amp;EQ$3,Upload_Download!$O$4:$O$1004,0),1)</f>
        <v>#N/A</v>
      </c>
      <c r="ER71" s="163" t="str">
        <f>INDEX(Draft!$AZ$3:$AZ$170,MATCH(EI71&amp;EG71,Draft!$BA$3:$BA$170,0),1)</f>
        <v>Solana</v>
      </c>
      <c r="ET71" s="106">
        <f t="shared" ref="ET71:ET77" si="559">ET59</f>
        <v>10</v>
      </c>
      <c r="EU71" s="106">
        <f t="shared" ref="EU71:EU77" si="560">EU59+1</f>
        <v>6</v>
      </c>
      <c r="EV71" s="106">
        <v>1</v>
      </c>
      <c r="EW71" s="107" t="str">
        <f>INDEX(Matchups!$F$4:$G$279,MATCH(ET71&amp;"_"&amp;EU71,Matchups!$E$4:$E$279,0),1)</f>
        <v>Player14</v>
      </c>
      <c r="EX71" s="107" t="str">
        <f>INDEX(Matchups!$F$4:$G$279,MATCH(ET71&amp;"_"&amp;EU71,Matchups!$E$4:$E$279,0),2)</f>
        <v>Player1</v>
      </c>
      <c r="EZ71" s="160" t="str">
        <f>INDEX(Draft!$AZ$3:$AZ$170,MATCH(EW71&amp;EV71,Draft!$BA$3:$BA$170,0),1)</f>
        <v>Taiwanese Semiconductor</v>
      </c>
      <c r="FA71" s="161" t="e">
        <f>INDEX(Upload_Download!$I$4:$I$1004,MATCH(EZ71&amp;FA$3,Upload_Download!$O$4:$O$1004,0),1)</f>
        <v>#N/A</v>
      </c>
      <c r="FB71" s="161" t="e">
        <f>INDEX(Upload_Download!$I$4:$I$1004,MATCH(EZ71&amp;FB$3,Upload_Download!$O$4:$O$1004,0),1)</f>
        <v>#N/A</v>
      </c>
      <c r="FC71" s="162" t="e">
        <f>100*(FB71/FA71-1)</f>
        <v>#N/A</v>
      </c>
      <c r="FD71" s="162" t="e">
        <f>100*(FE71/FF71-1)</f>
        <v>#N/A</v>
      </c>
      <c r="FE71" s="161" t="e">
        <f>INDEX(Upload_Download!$I$4:$I$1004,MATCH(FG71&amp;FE$3,Upload_Download!$O$4:$O$1004,0),1)</f>
        <v>#N/A</v>
      </c>
      <c r="FF71" s="161" t="e">
        <f>INDEX(Upload_Download!$I$4:$I$1004,MATCH(FG71&amp;FF$3,Upload_Download!$O$4:$O$1004,0),1)</f>
        <v>#N/A</v>
      </c>
      <c r="FG71" s="163" t="str">
        <f>INDEX(Draft!$AZ$3:$AZ$170,MATCH(EX71&amp;EV71,Draft!$BA$3:$BA$170,0),1)</f>
        <v>Meta Platforms</v>
      </c>
      <c r="FH71" s="114"/>
      <c r="FI71" s="106">
        <f t="shared" ref="FI71:FI77" si="561">FI59</f>
        <v>11</v>
      </c>
      <c r="FJ71" s="106">
        <f t="shared" ref="FJ71:FJ77" si="562">FJ59+1</f>
        <v>6</v>
      </c>
      <c r="FK71" s="106">
        <v>1</v>
      </c>
      <c r="FL71" s="107" t="str">
        <f>INDEX(Matchups!$F$4:$G$279,MATCH(FI71&amp;"_"&amp;FJ71,Matchups!$E$4:$E$279,0),1)</f>
        <v>Player1</v>
      </c>
      <c r="FM71" s="107" t="str">
        <f>INDEX(Matchups!$F$4:$G$279,MATCH(FI71&amp;"_"&amp;FJ71,Matchups!$E$4:$E$279,0),2)</f>
        <v>Player3</v>
      </c>
      <c r="FN71" s="114"/>
      <c r="FO71" s="160" t="str">
        <f>INDEX(Draft!$AZ$3:$AZ$170,MATCH(FL71&amp;FK71,Draft!$BA$3:$BA$170,0),1)</f>
        <v>Meta Platforms</v>
      </c>
      <c r="FP71" s="161" t="e">
        <f>INDEX(Upload_Download!$I$4:$I$1004,MATCH(FO71&amp;FP$3,Upload_Download!$O$4:$O$1004,0),1)</f>
        <v>#N/A</v>
      </c>
      <c r="FQ71" s="161" t="e">
        <f>INDEX(Upload_Download!$I$4:$I$1004,MATCH(FO71&amp;FQ$3,Upload_Download!$O$4:$O$1004,0),1)</f>
        <v>#N/A</v>
      </c>
      <c r="FR71" s="162" t="e">
        <f>100*(FQ71/FP71-1)</f>
        <v>#N/A</v>
      </c>
      <c r="FS71" s="162" t="e">
        <f>100*(FT71/FU71-1)</f>
        <v>#N/A</v>
      </c>
      <c r="FT71" s="161" t="e">
        <f>INDEX(Upload_Download!$I$4:$I$1004,MATCH(FV71&amp;FT$3,Upload_Download!$O$4:$O$1004,0),1)</f>
        <v>#N/A</v>
      </c>
      <c r="FU71" s="161" t="e">
        <f>INDEX(Upload_Download!$I$4:$I$1004,MATCH(FV71&amp;FU$3,Upload_Download!$O$4:$O$1004,0),1)</f>
        <v>#N/A</v>
      </c>
      <c r="FV71" s="163" t="str">
        <f>INDEX(Draft!$AZ$3:$AZ$170,MATCH(FM71&amp;FK71,Draft!$BA$3:$BA$170,0),1)</f>
        <v>Bitcoin</v>
      </c>
      <c r="FW71" s="114"/>
      <c r="FX71" s="106">
        <f t="shared" ref="FX71:FX77" si="563">FX59</f>
        <v>12</v>
      </c>
      <c r="FY71" s="106">
        <f t="shared" ref="FY71:FY77" si="564">FY59+1</f>
        <v>6</v>
      </c>
      <c r="FZ71" s="106">
        <v>1</v>
      </c>
      <c r="GA71" s="107" t="str">
        <f>INDEX(Matchups!$F$4:$G$279,MATCH(FX71&amp;"_"&amp;FY71,Matchups!$E$4:$E$279,0),1)</f>
        <v>Player22</v>
      </c>
      <c r="GB71" s="107" t="str">
        <f>INDEX(Matchups!$F$4:$G$279,MATCH(FX71&amp;"_"&amp;FY71,Matchups!$E$4:$E$279,0),2)</f>
        <v>Player23</v>
      </c>
      <c r="GC71" s="114"/>
      <c r="GD71" s="160" t="str">
        <f>INDEX(Draft!$AZ$3:$AZ$170,MATCH(GA71&amp;FZ71,Draft!$BA$3:$BA$170,0),1)</f>
        <v>Alphabet Class C</v>
      </c>
      <c r="GE71" s="161" t="e">
        <f>INDEX(Upload_Download!$I$4:$I$1004,MATCH(GD71&amp;GE$3,Upload_Download!$O$4:$O$1004,0),1)</f>
        <v>#N/A</v>
      </c>
      <c r="GF71" s="161" t="e">
        <f>INDEX(Upload_Download!$I$4:$I$1004,MATCH(GD71&amp;GF$3,Upload_Download!$O$4:$O$1004,0),1)</f>
        <v>#N/A</v>
      </c>
      <c r="GG71" s="162" t="e">
        <f>100*(GF71/GE71-1)</f>
        <v>#N/A</v>
      </c>
      <c r="GH71" s="162" t="e">
        <f>100*(GI71/GJ71-1)</f>
        <v>#N/A</v>
      </c>
      <c r="GI71" s="161" t="e">
        <f>INDEX(Upload_Download!$I$4:$I$1004,MATCH(GK71&amp;GI$3,Upload_Download!$O$4:$O$1004,0),1)</f>
        <v>#N/A</v>
      </c>
      <c r="GJ71" s="161" t="e">
        <f>INDEX(Upload_Download!$I$4:$I$1004,MATCH(GK71&amp;GJ$3,Upload_Download!$O$4:$O$1004,0),1)</f>
        <v>#N/A</v>
      </c>
      <c r="GK71" s="163" t="str">
        <f>INDEX(Draft!$AZ$3:$AZ$170,MATCH(GB71&amp;FZ71,Draft!$BA$3:$BA$170,0),1)</f>
        <v>NVDIA</v>
      </c>
      <c r="GM71" s="106">
        <f t="shared" ref="GM71:GM77" si="565">GM59</f>
        <v>13</v>
      </c>
      <c r="GN71" s="106">
        <f t="shared" ref="GN71:GN77" si="566">GN59+1</f>
        <v>6</v>
      </c>
      <c r="GO71" s="106">
        <v>1</v>
      </c>
      <c r="GP71" s="107" t="str">
        <f>INDEX(Matchups!$F$4:$G$279,MATCH(GM71&amp;"_"&amp;GN71,Matchups!$E$4:$E$279,0),1)</f>
        <v>Player5</v>
      </c>
      <c r="GQ71" s="107" t="str">
        <f>INDEX(Matchups!$F$4:$G$279,MATCH(GM71&amp;"_"&amp;GN71,Matchups!$E$4:$E$279,0),2)</f>
        <v>Player9</v>
      </c>
      <c r="GS71" s="160" t="str">
        <f>INDEX(Draft!$AZ$3:$AZ$170,MATCH(GP71&amp;GO71,Draft!$BA$3:$BA$170,0),1)</f>
        <v>Tesla</v>
      </c>
      <c r="GT71" s="161" t="e">
        <f>INDEX(Upload_Download!$I$4:$I$1004,MATCH(GS71&amp;GT$3,Upload_Download!$O$4:$O$1004,0),1)</f>
        <v>#N/A</v>
      </c>
      <c r="GU71" s="161" t="e">
        <f>INDEX(Upload_Download!$I$4:$I$1004,MATCH(GS71&amp;GU$3,Upload_Download!$O$4:$O$1004,0),1)</f>
        <v>#N/A</v>
      </c>
      <c r="GV71" s="162" t="e">
        <f>100*(GU71/GT71-1)</f>
        <v>#N/A</v>
      </c>
      <c r="GW71" s="162" t="e">
        <f>100*(GX71/GY71-1)</f>
        <v>#N/A</v>
      </c>
      <c r="GX71" s="161" t="e">
        <f>INDEX(Upload_Download!$I$4:$I$1004,MATCH(GZ71&amp;GX$3,Upload_Download!$O$4:$O$1004,0),1)</f>
        <v>#N/A</v>
      </c>
      <c r="GY71" s="161" t="e">
        <f>INDEX(Upload_Download!$I$4:$I$1004,MATCH(GZ71&amp;GY$3,Upload_Download!$O$4:$O$1004,0),1)</f>
        <v>#N/A</v>
      </c>
      <c r="GZ71" s="163" t="str">
        <f>INDEX(Draft!$AZ$3:$AZ$170,MATCH(GQ71&amp;GO71,Draft!$BA$3:$BA$170,0),1)</f>
        <v>Apple</v>
      </c>
      <c r="HA71" s="114"/>
      <c r="HB71" s="106">
        <f t="shared" ref="HB71:HB77" si="567">HB59</f>
        <v>14</v>
      </c>
      <c r="HC71" s="106">
        <f t="shared" ref="HC71:HC77" si="568">HC59+1</f>
        <v>6</v>
      </c>
      <c r="HD71" s="106">
        <v>1</v>
      </c>
      <c r="HE71" s="107" t="str">
        <f>INDEX(Matchups!$F$4:$G$279,MATCH(HB71&amp;"_"&amp;HC71,Matchups!$E$4:$E$279,0),1)</f>
        <v>Player17</v>
      </c>
      <c r="HF71" s="107" t="str">
        <f>INDEX(Matchups!$F$4:$G$279,MATCH(HB71&amp;"_"&amp;HC71,Matchups!$E$4:$E$279,0),2)</f>
        <v>Player24</v>
      </c>
      <c r="HG71" s="114"/>
      <c r="HH71" s="160" t="str">
        <f>INDEX(Draft!$AZ$3:$AZ$170,MATCH(HE71&amp;HD71,Draft!$BA$3:$BA$170,0),1)</f>
        <v>Ethereum</v>
      </c>
      <c r="HI71" s="161" t="e">
        <f>INDEX(Upload_Download!$I$4:$I$1004,MATCH(HH71&amp;HI$3,Upload_Download!$O$4:$O$1004,0),1)</f>
        <v>#N/A</v>
      </c>
      <c r="HJ71" s="161" t="e">
        <f>INDEX(Upload_Download!$I$4:$I$1004,MATCH(HH71&amp;HJ$3,Upload_Download!$O$4:$O$1004,0),1)</f>
        <v>#N/A</v>
      </c>
      <c r="HK71" s="162" t="e">
        <f>100*(HJ71/HI71-1)</f>
        <v>#N/A</v>
      </c>
      <c r="HL71" s="162" t="e">
        <f>100*(HM71/HN71-1)</f>
        <v>#N/A</v>
      </c>
      <c r="HM71" s="161" t="e">
        <f>INDEX(Upload_Download!$I$4:$I$1004,MATCH(HO71&amp;HM$3,Upload_Download!$O$4:$O$1004,0),1)</f>
        <v>#N/A</v>
      </c>
      <c r="HN71" s="161" t="e">
        <f>INDEX(Upload_Download!$I$4:$I$1004,MATCH(HO71&amp;HN$3,Upload_Download!$O$4:$O$1004,0),1)</f>
        <v>#N/A</v>
      </c>
      <c r="HO71" s="163" t="str">
        <f>INDEX(Draft!$AZ$3:$AZ$170,MATCH(HF71&amp;HD71,Draft!$BA$3:$BA$170,0),1)</f>
        <v>Bitcoin</v>
      </c>
      <c r="HP71" s="114"/>
      <c r="HQ71" s="106">
        <f t="shared" ref="HQ71:HQ77" si="569">HQ59</f>
        <v>15</v>
      </c>
      <c r="HR71" s="106">
        <f t="shared" ref="HR71:HR77" si="570">HR59+1</f>
        <v>6</v>
      </c>
      <c r="HS71" s="106">
        <v>1</v>
      </c>
      <c r="HT71" s="107" t="str">
        <f>INDEX(Matchups!$F$4:$G$279,MATCH(HQ71&amp;"_"&amp;HR71,Matchups!$E$4:$E$279,0),1)</f>
        <v>Player8</v>
      </c>
      <c r="HU71" s="107" t="str">
        <f>INDEX(Matchups!$F$4:$G$279,MATCH(HQ71&amp;"_"&amp;HR71,Matchups!$E$4:$E$279,0),2)</f>
        <v>Player17</v>
      </c>
      <c r="HV71" s="114"/>
      <c r="HW71" s="160" t="str">
        <f>INDEX(Draft!$AZ$3:$AZ$170,MATCH(HT71&amp;HS71,Draft!$BA$3:$BA$170,0),1)</f>
        <v>Solana</v>
      </c>
      <c r="HX71" s="161" t="e">
        <f>INDEX(Upload_Download!$I$4:$I$1004,MATCH(HW71&amp;HX$3,Upload_Download!$O$4:$O$1004,0),1)</f>
        <v>#N/A</v>
      </c>
      <c r="HY71" s="161" t="e">
        <f>INDEX(Upload_Download!$I$4:$I$1004,MATCH(HW71&amp;HY$3,Upload_Download!$O$4:$O$1004,0),1)</f>
        <v>#N/A</v>
      </c>
      <c r="HZ71" s="162" t="e">
        <f>100*(HY71/HX71-1)</f>
        <v>#N/A</v>
      </c>
      <c r="IA71" s="162" t="e">
        <f>100*(IB71/IC71-1)</f>
        <v>#N/A</v>
      </c>
      <c r="IB71" s="161" t="e">
        <f>INDEX(Upload_Download!$I$4:$I$1004,MATCH(ID71&amp;IB$3,Upload_Download!$O$4:$O$1004,0),1)</f>
        <v>#N/A</v>
      </c>
      <c r="IC71" s="161" t="e">
        <f>INDEX(Upload_Download!$I$4:$I$1004,MATCH(ID71&amp;IC$3,Upload_Download!$O$4:$O$1004,0),1)</f>
        <v>#N/A</v>
      </c>
      <c r="ID71" s="163" t="str">
        <f>INDEX(Draft!$AZ$3:$AZ$170,MATCH(HU71&amp;HS71,Draft!$BA$3:$BA$170,0),1)</f>
        <v>Ethereum</v>
      </c>
      <c r="IF71" s="106">
        <f t="shared" ref="IF71:IF77" si="571">IF59</f>
        <v>16</v>
      </c>
      <c r="IG71" s="106">
        <f t="shared" ref="IG71:IG77" si="572">IG59+1</f>
        <v>6</v>
      </c>
      <c r="IH71" s="106">
        <v>1</v>
      </c>
      <c r="II71" s="107" t="str">
        <f>INDEX(Matchups!$F$4:$G$279,MATCH(IF71&amp;"_"&amp;IG71,Matchups!$E$4:$E$279,0),1)</f>
        <v>Player10</v>
      </c>
      <c r="IJ71" s="107" t="str">
        <f>INDEX(Matchups!$F$4:$G$279,MATCH(IF71&amp;"_"&amp;IG71,Matchups!$E$4:$E$279,0),2)</f>
        <v>Player11</v>
      </c>
      <c r="IL71" s="160" t="str">
        <f>INDEX(Draft!$AZ$3:$AZ$170,MATCH(II71&amp;IH71,Draft!$BA$3:$BA$170,0),1)</f>
        <v>Bitcoin</v>
      </c>
      <c r="IM71" s="161" t="e">
        <f>INDEX(Upload_Download!$I$4:$I$1004,MATCH(IL71&amp;IM$3,Upload_Download!$O$4:$O$1004,0),1)</f>
        <v>#N/A</v>
      </c>
      <c r="IN71" s="161" t="e">
        <f>INDEX(Upload_Download!$I$4:$I$1004,MATCH(IL71&amp;IN$3,Upload_Download!$O$4:$O$1004,0),1)</f>
        <v>#N/A</v>
      </c>
      <c r="IO71" s="162" t="e">
        <f>100*(IN71/IM71-1)</f>
        <v>#N/A</v>
      </c>
      <c r="IP71" s="162" t="e">
        <f>100*(IQ71/IR71-1)</f>
        <v>#N/A</v>
      </c>
      <c r="IQ71" s="161" t="e">
        <f>INDEX(Upload_Download!$I$4:$I$1004,MATCH(IS71&amp;IQ$3,Upload_Download!$O$4:$O$1004,0),1)</f>
        <v>#N/A</v>
      </c>
      <c r="IR71" s="161" t="e">
        <f>INDEX(Upload_Download!$I$4:$I$1004,MATCH(IS71&amp;IR$3,Upload_Download!$O$4:$O$1004,0),1)</f>
        <v>#N/A</v>
      </c>
      <c r="IS71" s="163" t="str">
        <f>INDEX(Draft!$AZ$3:$AZ$170,MATCH(IJ71&amp;IH71,Draft!$BA$3:$BA$170,0),1)</f>
        <v>Cardano</v>
      </c>
      <c r="IT71" s="114"/>
      <c r="IU71" s="106">
        <f t="shared" ref="IU71:IU77" si="573">IU59</f>
        <v>17</v>
      </c>
      <c r="IV71" s="106">
        <f t="shared" ref="IV71:IV77" si="574">IV59+1</f>
        <v>6</v>
      </c>
      <c r="IW71" s="106">
        <v>1</v>
      </c>
      <c r="IX71" s="107" t="str">
        <f>INDEX(Matchups!$F$4:$G$279,MATCH(IU71&amp;"_"&amp;IV71,Matchups!$E$4:$E$279,0),1)</f>
        <v>Player3</v>
      </c>
      <c r="IY71" s="107" t="str">
        <f>INDEX(Matchups!$F$4:$G$279,MATCH(IU71&amp;"_"&amp;IV71,Matchups!$E$4:$E$279,0),2)</f>
        <v>Player20</v>
      </c>
      <c r="IZ71" s="114"/>
      <c r="JA71" s="160" t="str">
        <f>INDEX(Draft!$AZ$3:$AZ$170,MATCH(IX71&amp;IW71,Draft!$BA$3:$BA$170,0),1)</f>
        <v>Bitcoin</v>
      </c>
      <c r="JB71" s="161" t="e">
        <f>INDEX(Upload_Download!$I$4:$I$1004,MATCH(JA71&amp;JB$3,Upload_Download!$O$4:$O$1004,0),1)</f>
        <v>#N/A</v>
      </c>
      <c r="JC71" s="161" t="e">
        <f>INDEX(Upload_Download!$I$4:$I$1004,MATCH(JA71&amp;JC$3,Upload_Download!$O$4:$O$1004,0),1)</f>
        <v>#N/A</v>
      </c>
      <c r="JD71" s="162" t="e">
        <f>100*(JC71/JB71-1)</f>
        <v>#N/A</v>
      </c>
      <c r="JE71" s="162" t="e">
        <f>100*(JF71/JG71-1)</f>
        <v>#N/A</v>
      </c>
      <c r="JF71" s="161" t="e">
        <f>INDEX(Upload_Download!$I$4:$I$1004,MATCH(JH71&amp;JF$3,Upload_Download!$O$4:$O$1004,0),1)</f>
        <v>#N/A</v>
      </c>
      <c r="JG71" s="161" t="e">
        <f>INDEX(Upload_Download!$I$4:$I$1004,MATCH(JH71&amp;JG$3,Upload_Download!$O$4:$O$1004,0),1)</f>
        <v>#N/A</v>
      </c>
      <c r="JH71" s="163" t="str">
        <f>INDEX(Draft!$AZ$3:$AZ$170,MATCH(IY71&amp;IW71,Draft!$BA$3:$BA$170,0),1)</f>
        <v>Ethereum</v>
      </c>
      <c r="JI71" s="114"/>
      <c r="JJ71" s="106">
        <f t="shared" ref="JJ71:JJ77" si="575">JJ59</f>
        <v>18</v>
      </c>
      <c r="JK71" s="106">
        <f t="shared" ref="JK71:JK77" si="576">JK59+1</f>
        <v>6</v>
      </c>
      <c r="JL71" s="106">
        <v>1</v>
      </c>
      <c r="JM71" s="107" t="str">
        <f>INDEX(Matchups!$F$4:$G$279,MATCH(JJ71&amp;"_"&amp;JK71,Matchups!$E$4:$E$279,0),1)</f>
        <v>Player7</v>
      </c>
      <c r="JN71" s="107" t="str">
        <f>INDEX(Matchups!$F$4:$G$279,MATCH(JJ71&amp;"_"&amp;JK71,Matchups!$E$4:$E$279,0),2)</f>
        <v>Player19</v>
      </c>
      <c r="JO71" s="114"/>
      <c r="JP71" s="160" t="str">
        <f>INDEX(Draft!$AZ$3:$AZ$170,MATCH(JM71&amp;JL71,Draft!$BA$3:$BA$170,0),1)</f>
        <v>Tesla</v>
      </c>
      <c r="JQ71" s="161" t="e">
        <f>INDEX(Upload_Download!$I$4:$I$1004,MATCH(JP71&amp;JQ$3,Upload_Download!$O$4:$O$1004,0),1)</f>
        <v>#N/A</v>
      </c>
      <c r="JR71" s="161" t="e">
        <f>INDEX(Upload_Download!$I$4:$I$1004,MATCH(JP71&amp;JR$3,Upload_Download!$O$4:$O$1004,0),1)</f>
        <v>#N/A</v>
      </c>
      <c r="JS71" s="162" t="e">
        <f>100*(JR71/JQ71-1)</f>
        <v>#N/A</v>
      </c>
      <c r="JT71" s="162" t="e">
        <f>100*(JU71/JV71-1)</f>
        <v>#N/A</v>
      </c>
      <c r="JU71" s="161" t="e">
        <f>INDEX(Upload_Download!$I$4:$I$1004,MATCH(JW71&amp;JU$3,Upload_Download!$O$4:$O$1004,0),1)</f>
        <v>#N/A</v>
      </c>
      <c r="JV71" s="161" t="e">
        <f>INDEX(Upload_Download!$I$4:$I$1004,MATCH(JW71&amp;JV$3,Upload_Download!$O$4:$O$1004,0),1)</f>
        <v>#N/A</v>
      </c>
      <c r="JW71" s="163" t="str">
        <f>INDEX(Draft!$AZ$3:$AZ$170,MATCH(JN71&amp;JL71,Draft!$BA$3:$BA$170,0),1)</f>
        <v>Visa</v>
      </c>
      <c r="JX71" s="114"/>
      <c r="JY71" s="106">
        <f t="shared" ref="JY71:JY77" si="577">JY59</f>
        <v>19</v>
      </c>
      <c r="JZ71" s="106">
        <f t="shared" ref="JZ71:JZ77" si="578">JZ59+1</f>
        <v>6</v>
      </c>
      <c r="KA71" s="106">
        <v>1</v>
      </c>
      <c r="KB71" s="107" t="str">
        <f>INDEX(Matchups!$F$4:$G$279,MATCH(JY71&amp;"_"&amp;JZ71,Matchups!$E$4:$E$279,0),1)</f>
        <v>Player20</v>
      </c>
      <c r="KC71" s="107" t="str">
        <f>INDEX(Matchups!$F$4:$G$279,MATCH(JY71&amp;"_"&amp;JZ71,Matchups!$E$4:$E$279,0),2)</f>
        <v>Player10</v>
      </c>
      <c r="KD71" s="114"/>
      <c r="KE71" s="160" t="str">
        <f>INDEX(Draft!$AZ$3:$AZ$170,MATCH(KB71&amp;KA71,Draft!$BA$3:$BA$170,0),1)</f>
        <v>Ethereum</v>
      </c>
      <c r="KF71" s="161" t="e">
        <f>INDEX(Upload_Download!$I$4:$I$1004,MATCH(KE71&amp;KF$3,Upload_Download!$O$4:$O$1004,0),1)</f>
        <v>#N/A</v>
      </c>
      <c r="KG71" s="161" t="e">
        <f>INDEX(Upload_Download!$I$4:$I$1004,MATCH(KE71&amp;KG$3,Upload_Download!$O$4:$O$1004,0),1)</f>
        <v>#N/A</v>
      </c>
      <c r="KH71" s="162" t="e">
        <f>100*(KG71/KF71-1)</f>
        <v>#N/A</v>
      </c>
      <c r="KI71" s="162" t="e">
        <f>100*(KJ71/KK71-1)</f>
        <v>#N/A</v>
      </c>
      <c r="KJ71" s="161" t="e">
        <f>INDEX(Upload_Download!$I$4:$I$1004,MATCH(KL71&amp;KJ$3,Upload_Download!$O$4:$O$1004,0),1)</f>
        <v>#N/A</v>
      </c>
      <c r="KK71" s="161" t="e">
        <f>INDEX(Upload_Download!$I$4:$I$1004,MATCH(KL71&amp;KK$3,Upload_Download!$O$4:$O$1004,0),1)</f>
        <v>#N/A</v>
      </c>
      <c r="KL71" s="163" t="str">
        <f>INDEX(Draft!$AZ$3:$AZ$170,MATCH(KC71&amp;KA71,Draft!$BA$3:$BA$170,0),1)</f>
        <v>Bitcoin</v>
      </c>
      <c r="KM71" s="114"/>
      <c r="KN71" s="106">
        <f t="shared" ref="KN71:KN77" si="579">KN59</f>
        <v>20</v>
      </c>
      <c r="KO71" s="106">
        <f t="shared" ref="KO71:KO77" si="580">KO59+1</f>
        <v>6</v>
      </c>
      <c r="KP71" s="106">
        <v>1</v>
      </c>
      <c r="KQ71" s="107" t="str">
        <f>INDEX(Matchups!$F$4:$G$279,MATCH(KN71&amp;"_"&amp;KO71,Matchups!$E$4:$E$279,0),1)</f>
        <v>Player18</v>
      </c>
      <c r="KR71" s="107" t="str">
        <f>INDEX(Matchups!$F$4:$G$279,MATCH(KN71&amp;"_"&amp;KO71,Matchups!$E$4:$E$279,0),2)</f>
        <v>Player6</v>
      </c>
      <c r="KS71" s="114"/>
      <c r="KT71" s="160" t="str">
        <f>INDEX(Draft!$AZ$3:$AZ$170,MATCH(KQ71&amp;KP71,Draft!$BA$3:$BA$170,0),1)</f>
        <v>Amazon</v>
      </c>
      <c r="KU71" s="161" t="e">
        <f>INDEX(Upload_Download!$I$4:$I$1004,MATCH(KT71&amp;KU$3,Upload_Download!$O$4:$O$1004,0),1)</f>
        <v>#N/A</v>
      </c>
      <c r="KV71" s="161" t="e">
        <f>INDEX(Upload_Download!$I$4:$I$1004,MATCH(KT71&amp;KV$3,Upload_Download!$O$4:$O$1004,0),1)</f>
        <v>#N/A</v>
      </c>
      <c r="KW71" s="162" t="e">
        <f>100*(KV71/KU71-1)</f>
        <v>#N/A</v>
      </c>
      <c r="KX71" s="162" t="e">
        <f>100*(KY71/KZ71-1)</f>
        <v>#N/A</v>
      </c>
      <c r="KY71" s="161" t="e">
        <f>INDEX(Upload_Download!$I$4:$I$1004,MATCH(LA71&amp;KY$3,Upload_Download!$O$4:$O$1004,0),1)</f>
        <v>#N/A</v>
      </c>
      <c r="KZ71" s="161" t="e">
        <f>INDEX(Upload_Download!$I$4:$I$1004,MATCH(LA71&amp;KZ$3,Upload_Download!$O$4:$O$1004,0),1)</f>
        <v>#N/A</v>
      </c>
      <c r="LA71" s="163" t="str">
        <f>INDEX(Draft!$AZ$3:$AZ$170,MATCH(KR71&amp;KP71,Draft!$BA$3:$BA$170,0),1)</f>
        <v>Bitcoin</v>
      </c>
      <c r="LB71" s="114"/>
      <c r="LC71" s="106">
        <f t="shared" ref="LC71:LC77" si="581">LC59</f>
        <v>21</v>
      </c>
      <c r="LD71" s="106">
        <f t="shared" ref="LD71:LD77" si="582">LD59+1</f>
        <v>6</v>
      </c>
      <c r="LE71" s="106">
        <v>1</v>
      </c>
      <c r="LF71" s="107" t="str">
        <f>INDEX(Matchups!$F$4:$G$279,MATCH(LC71&amp;"_"&amp;LD71,Matchups!$E$4:$E$279,0),1)</f>
        <v>Player4</v>
      </c>
      <c r="LG71" s="107" t="str">
        <f>INDEX(Matchups!$F$4:$G$279,MATCH(LC71&amp;"_"&amp;LD71,Matchups!$E$4:$E$279,0),2)</f>
        <v>Player20</v>
      </c>
      <c r="LH71" s="114"/>
      <c r="LI71" s="160" t="str">
        <f>INDEX(Draft!$AZ$3:$AZ$170,MATCH(LF71&amp;LE71,Draft!$BA$3:$BA$170,0),1)</f>
        <v>Alphabet Class C</v>
      </c>
      <c r="LJ71" s="161" t="e">
        <f>INDEX(Upload_Download!$I$4:$I$1004,MATCH(LI71&amp;LJ$3,Upload_Download!$O$4:$O$1004,0),1)</f>
        <v>#N/A</v>
      </c>
      <c r="LK71" s="161" t="e">
        <f>INDEX(Upload_Download!$I$4:$I$1004,MATCH(LI71&amp;LK$3,Upload_Download!$O$4:$O$1004,0),1)</f>
        <v>#N/A</v>
      </c>
      <c r="LL71" s="162" t="e">
        <f>100*(LK71/LJ71-1)</f>
        <v>#N/A</v>
      </c>
      <c r="LM71" s="162" t="e">
        <f>100*(LN71/LO71-1)</f>
        <v>#N/A</v>
      </c>
      <c r="LN71" s="161" t="e">
        <f>INDEX(Upload_Download!$I$4:$I$1004,MATCH(LP71&amp;LN$3,Upload_Download!$O$4:$O$1004,0),1)</f>
        <v>#N/A</v>
      </c>
      <c r="LO71" s="161" t="e">
        <f>INDEX(Upload_Download!$I$4:$I$1004,MATCH(LP71&amp;LO$3,Upload_Download!$O$4:$O$1004,0),1)</f>
        <v>#N/A</v>
      </c>
      <c r="LP71" s="163" t="str">
        <f>INDEX(Draft!$AZ$3:$AZ$170,MATCH(LG71&amp;LE71,Draft!$BA$3:$BA$170,0),1)</f>
        <v>Ethereum</v>
      </c>
      <c r="LQ71" s="114"/>
      <c r="LR71" s="106">
        <f t="shared" ref="LR71:LR77" si="583">LR59</f>
        <v>22</v>
      </c>
      <c r="LS71" s="106">
        <f t="shared" ref="LS71:LS77" si="584">LS59+1</f>
        <v>6</v>
      </c>
      <c r="LT71" s="106">
        <v>1</v>
      </c>
      <c r="LU71" s="107" t="str">
        <f>INDEX(Matchups!$F$4:$G$279,MATCH(LR71&amp;"_"&amp;LS71,Matchups!$E$4:$E$279,0),1)</f>
        <v>Player24</v>
      </c>
      <c r="LV71" s="107" t="str">
        <f>INDEX(Matchups!$F$4:$G$279,MATCH(LR71&amp;"_"&amp;LS71,Matchups!$E$4:$E$279,0),2)</f>
        <v>Player2</v>
      </c>
      <c r="LW71" s="114"/>
      <c r="LX71" s="160" t="str">
        <f>INDEX(Draft!$AZ$3:$AZ$170,MATCH(LU71&amp;LT71,Draft!$BA$3:$BA$170,0),1)</f>
        <v>Bitcoin</v>
      </c>
      <c r="LY71" s="161" t="e">
        <f>INDEX(Upload_Download!$I$4:$I$1004,MATCH(LX71&amp;LY$3,Upload_Download!$O$4:$O$1004,0),1)</f>
        <v>#N/A</v>
      </c>
      <c r="LZ71" s="161" t="e">
        <f>INDEX(Upload_Download!$I$4:$I$1004,MATCH(LX71&amp;LZ$3,Upload_Download!$O$4:$O$1004,0),1)</f>
        <v>#N/A</v>
      </c>
      <c r="MA71" s="162" t="e">
        <f>100*(LZ71/LY71-1)</f>
        <v>#N/A</v>
      </c>
      <c r="MB71" s="162" t="e">
        <f>100*(MC71/MD71-1)</f>
        <v>#N/A</v>
      </c>
      <c r="MC71" s="161" t="e">
        <f>INDEX(Upload_Download!$I$4:$I$1004,MATCH(ME71&amp;MC$3,Upload_Download!$O$4:$O$1004,0),1)</f>
        <v>#N/A</v>
      </c>
      <c r="MD71" s="161" t="e">
        <f>INDEX(Upload_Download!$I$4:$I$1004,MATCH(ME71&amp;MD$3,Upload_Download!$O$4:$O$1004,0),1)</f>
        <v>#N/A</v>
      </c>
      <c r="ME71" s="163" t="str">
        <f>INDEX(Draft!$AZ$3:$AZ$170,MATCH(LV71&amp;LT71,Draft!$BA$3:$BA$170,0),1)</f>
        <v>Cardano</v>
      </c>
      <c r="MF71" s="114"/>
      <c r="MG71" s="106">
        <f t="shared" ref="MG71:MG77" si="585">MG59</f>
        <v>23</v>
      </c>
      <c r="MH71" s="106">
        <f t="shared" ref="MH71:MH77" si="586">MH59+1</f>
        <v>6</v>
      </c>
      <c r="MI71" s="106">
        <v>1</v>
      </c>
      <c r="MJ71" s="107" t="str">
        <f>INDEX(Matchups!$F$4:$G$279,MATCH(MG71&amp;"_"&amp;MH71,Matchups!$E$4:$E$279,0),1)</f>
        <v>Player19</v>
      </c>
      <c r="MK71" s="107" t="str">
        <f>INDEX(Matchups!$F$4:$G$279,MATCH(MG71&amp;"_"&amp;MH71,Matchups!$E$4:$E$279,0),2)</f>
        <v>Player8</v>
      </c>
      <c r="ML71" s="114"/>
      <c r="MM71" s="160" t="str">
        <f>INDEX(Draft!$AZ$3:$AZ$170,MATCH(MJ71&amp;MI71,Draft!$BA$3:$BA$170,0),1)</f>
        <v>Visa</v>
      </c>
      <c r="MN71" s="161" t="e">
        <f>INDEX(Upload_Download!$I$4:$I$1004,MATCH(MM71&amp;MN$3,Upload_Download!$O$4:$O$1004,0),1)</f>
        <v>#N/A</v>
      </c>
      <c r="MO71" s="161" t="e">
        <f>INDEX(Upload_Download!$I$4:$I$1004,MATCH(MM71&amp;MO$3,Upload_Download!$O$4:$O$1004,0),1)</f>
        <v>#N/A</v>
      </c>
      <c r="MP71" s="162" t="e">
        <f>100*(MO71/MN71-1)</f>
        <v>#N/A</v>
      </c>
      <c r="MQ71" s="162" t="e">
        <f>100*(MR71/MS71-1)</f>
        <v>#N/A</v>
      </c>
      <c r="MR71" s="161" t="e">
        <f>INDEX(Upload_Download!$I$4:$I$1004,MATCH(MT71&amp;MR$3,Upload_Download!$O$4:$O$1004,0),1)</f>
        <v>#N/A</v>
      </c>
      <c r="MS71" s="161" t="e">
        <f>INDEX(Upload_Download!$I$4:$I$1004,MATCH(MT71&amp;MS$3,Upload_Download!$O$4:$O$1004,0),1)</f>
        <v>#N/A</v>
      </c>
      <c r="MT71" s="163" t="str">
        <f>INDEX(Draft!$AZ$3:$AZ$170,MATCH(MK71&amp;MI71,Draft!$BA$3:$BA$170,0),1)</f>
        <v>Solana</v>
      </c>
    </row>
    <row r="72" spans="2:358" s="105" customFormat="1" ht="17">
      <c r="B72" s="184">
        <f t="shared" si="74"/>
        <v>44599</v>
      </c>
      <c r="C72" s="183">
        <f t="shared" si="75"/>
        <v>6</v>
      </c>
      <c r="D72" s="183">
        <f t="shared" si="76"/>
        <v>9</v>
      </c>
      <c r="E72" s="183" t="str">
        <f t="shared" si="538"/>
        <v>6_9</v>
      </c>
      <c r="F72" s="174" t="str">
        <f t="shared" si="539"/>
        <v>Player13</v>
      </c>
      <c r="G72" s="174" t="str">
        <f t="shared" si="540"/>
        <v>Player9</v>
      </c>
      <c r="H72" s="173"/>
      <c r="I72" s="174" t="str">
        <f>J72&amp;"_"&amp;COUNTIF(J$4:J72,J72)</f>
        <v>6_4</v>
      </c>
      <c r="J72" s="185">
        <v>6</v>
      </c>
      <c r="K72" s="185" t="s">
        <v>2676</v>
      </c>
      <c r="L72" s="186" t="s">
        <v>1027</v>
      </c>
      <c r="M72" s="185" t="s">
        <v>2670</v>
      </c>
      <c r="N72" s="114"/>
      <c r="O72" s="106">
        <f t="shared" si="541"/>
        <v>1</v>
      </c>
      <c r="P72" s="106">
        <f t="shared" si="542"/>
        <v>6</v>
      </c>
      <c r="Q72" s="106">
        <v>2</v>
      </c>
      <c r="R72" s="107" t="str">
        <f>INDEX(Matchups!$F$4:$G$279,MATCH(O72&amp;"_"&amp;P72,Matchups!$E$4:$E$279,0),1)</f>
        <v>Player2</v>
      </c>
      <c r="S72" s="107" t="str">
        <f>INDEX(Matchups!$F$4:$G$279,MATCH(O72&amp;"_"&amp;P72,Matchups!$E$4:$E$279,0),2)</f>
        <v>Player22</v>
      </c>
      <c r="U72" s="160" t="str">
        <f>INDEX(Draft!$AZ$3:$AZ$170,MATCH(R72&amp;Q72,Draft!$BA$3:$BA$170,0),1)</f>
        <v>UNUS SED LEO</v>
      </c>
      <c r="V72" s="161">
        <f>INDEX(Upload_Download!$I$4:$I$1004,MATCH(U72&amp;V$3,Upload_Download!$O$4:$O$1004,0),1)</f>
        <v>5.0949411392211914</v>
      </c>
      <c r="W72" s="161">
        <f>INDEX(Upload_Download!$I$4:$I$1004,MATCH(U72&amp;W$3,Upload_Download!$O$4:$O$1004,0),1)</f>
        <v>5.8354887962341309</v>
      </c>
      <c r="X72" s="162">
        <f t="shared" ref="X72:X76" si="587">100*(W72/V72-1)</f>
        <v>14.534960007921494</v>
      </c>
      <c r="Y72" s="162">
        <f>100*(Z72/AA72-1)</f>
        <v>-1.1586623016474507</v>
      </c>
      <c r="Z72" s="161">
        <f>INDEX(Upload_Download!$I$4:$I$1004,MATCH(AB72&amp;Z$3,Upload_Download!$O$4:$O$1004,0),1)</f>
        <v>210.6470947265625</v>
      </c>
      <c r="AA72" s="161">
        <f>INDEX(Upload_Download!$I$4:$I$1004,MATCH(AB72&amp;AA$3,Upload_Download!$O$4:$O$1004,0),1)</f>
        <v>213.11639404296881</v>
      </c>
      <c r="AB72" s="163" t="str">
        <f>INDEX(Draft!$AZ$3:$AZ$170,MATCH(S72&amp;Q72,Draft!$BA$3:$BA$170,0),1)</f>
        <v>Target</v>
      </c>
      <c r="AD72" s="106">
        <f t="shared" si="543"/>
        <v>2</v>
      </c>
      <c r="AE72" s="106">
        <f t="shared" si="544"/>
        <v>6</v>
      </c>
      <c r="AF72" s="106">
        <v>2</v>
      </c>
      <c r="AG72" s="107" t="str">
        <f>INDEX(Matchups!$F$4:$G$279,MATCH(AD72&amp;"_"&amp;AE72,Matchups!$E$4:$E$279,0),1)</f>
        <v>Player9</v>
      </c>
      <c r="AH72" s="107" t="str">
        <f>INDEX(Matchups!$F$4:$G$279,MATCH(AD72&amp;"_"&amp;AE72,Matchups!$E$4:$E$279,0),2)</f>
        <v>Player12</v>
      </c>
      <c r="AJ72" s="160" t="str">
        <f>INDEX(Draft!$AZ$3:$AZ$170,MATCH(AG72&amp;AF72,Draft!$BA$3:$BA$170,0),1)</f>
        <v>Bitcoin</v>
      </c>
      <c r="AK72" s="161">
        <f>INDEX(Upload_Download!$I$4:$I$1004,MATCH(AJ72&amp;AK$3,Upload_Download!$O$4:$O$1004,0),1)</f>
        <v>42197.515625</v>
      </c>
      <c r="AL72" s="161">
        <f>INDEX(Upload_Download!$I$4:$I$1004,MATCH(AJ72&amp;AL$3,Upload_Download!$O$4:$O$1004,0),1)</f>
        <v>38431.37890625</v>
      </c>
      <c r="AM72" s="162">
        <f t="shared" ref="AM72:AM76" si="588">100*(AL72/AK72-1)</f>
        <v>-8.9250200230241656</v>
      </c>
      <c r="AN72" s="162">
        <f>100*(AO72/AP72-1)</f>
        <v>-7.3626310673791773</v>
      </c>
      <c r="AO72" s="161">
        <f>INDEX(Upload_Download!$I$4:$I$1004,MATCH(AQ72&amp;AO$3,Upload_Download!$O$4:$O$1004,0),1)</f>
        <v>298.07000732421881</v>
      </c>
      <c r="AP72" s="161">
        <f>INDEX(Upload_Download!$I$4:$I$1004,MATCH(AQ72&amp;AP$3,Upload_Download!$O$4:$O$1004,0),1)</f>
        <v>321.760009765625</v>
      </c>
      <c r="AQ72" s="163" t="str">
        <f>INDEX(Draft!$AZ$3:$AZ$170,MATCH(AH72&amp;AF72,Draft!$BA$3:$BA$170,0),1)</f>
        <v>Atlassian</v>
      </c>
      <c r="AS72" s="106">
        <f t="shared" si="545"/>
        <v>3</v>
      </c>
      <c r="AT72" s="106">
        <f t="shared" si="546"/>
        <v>6</v>
      </c>
      <c r="AU72" s="106">
        <v>2</v>
      </c>
      <c r="AV72" s="107" t="str">
        <f>INDEX(Matchups!$F$4:$G$279,MATCH(AS72&amp;"_"&amp;AT72,Matchups!$E$4:$E$279,0),1)</f>
        <v>Player15</v>
      </c>
      <c r="AW72" s="107" t="str">
        <f>INDEX(Matchups!$F$4:$G$279,MATCH(AS72&amp;"_"&amp;AT72,Matchups!$E$4:$E$279,0),2)</f>
        <v>Player13</v>
      </c>
      <c r="AY72" s="160" t="str">
        <f>INDEX(Draft!$AZ$3:$AZ$170,MATCH(AV72&amp;AU72,Draft!$BA$3:$BA$170,0),1)</f>
        <v>Tesla</v>
      </c>
      <c r="AZ72" s="161">
        <f>INDEX(Upload_Download!$I$4:$I$1004,MATCH(AY72&amp;AZ$3,Upload_Download!$O$4:$O$1004,0),1)</f>
        <v>856.97998046875</v>
      </c>
      <c r="BA72" s="161">
        <f>INDEX(Upload_Download!$I$4:$I$1004,MATCH(AY72&amp;BA$3,Upload_Download!$O$4:$O$1004,0),1)</f>
        <v>809.8699951171875</v>
      </c>
      <c r="BB72" s="162">
        <f t="shared" ref="BB72:BB76" si="589">100*(BA72/AZ72-1)</f>
        <v>-5.4972095527592524</v>
      </c>
      <c r="BC72" s="162">
        <f>100*(BD72/BE72-1)</f>
        <v>-2.0452537977237784</v>
      </c>
      <c r="BD72" s="161">
        <f>INDEX(Upload_Download!$I$4:$I$1004,MATCH(BF72&amp;BD$3,Upload_Download!$O$4:$O$1004,0),1)</f>
        <v>45.020000457763672</v>
      </c>
      <c r="BE72" s="161">
        <f>INDEX(Upload_Download!$I$4:$I$1004,MATCH(BF72&amp;BE$3,Upload_Download!$O$4:$O$1004,0),1)</f>
        <v>45.959999084472663</v>
      </c>
      <c r="BF72" s="163" t="str">
        <f>INDEX(Draft!$AZ$3:$AZ$170,MATCH(AW72&amp;AU72,Draft!$BA$3:$BA$170,0),1)</f>
        <v>Bank of America</v>
      </c>
      <c r="BH72" s="106">
        <f t="shared" si="547"/>
        <v>4</v>
      </c>
      <c r="BI72" s="106">
        <f t="shared" si="548"/>
        <v>6</v>
      </c>
      <c r="BJ72" s="106">
        <v>2</v>
      </c>
      <c r="BK72" s="107" t="str">
        <f>INDEX(Matchups!$F$4:$G$279,MATCH(BH72&amp;"_"&amp;BI72,Matchups!$E$4:$E$279,0),1)</f>
        <v>Player23</v>
      </c>
      <c r="BL72" s="107" t="str">
        <f>INDEX(Matchups!$F$4:$G$279,MATCH(BH72&amp;"_"&amp;BI72,Matchups!$E$4:$E$279,0),2)</f>
        <v>Player14</v>
      </c>
      <c r="BN72" s="160" t="str">
        <f>INDEX(Draft!$AZ$3:$AZ$170,MATCH(BK72&amp;BJ72,Draft!$BA$3:$BA$170,0),1)</f>
        <v>Polkadot</v>
      </c>
      <c r="BO72" s="161">
        <f>INDEX(Upload_Download!$I$4:$I$1004,MATCH(BN72&amp;BO$3,Upload_Download!$O$4:$O$1004,0),1)</f>
        <v>17.526</v>
      </c>
      <c r="BP72" s="161" t="e">
        <f>INDEX(Upload_Download!$I$4:$I$1004,MATCH(BN72&amp;BP$3,Upload_Download!$O$4:$O$1004,0),1)</f>
        <v>#N/A</v>
      </c>
      <c r="BQ72" s="162" t="e">
        <f t="shared" ref="BQ72:BQ76" si="590">100*(BP72/BO72-1)</f>
        <v>#N/A</v>
      </c>
      <c r="BR72" s="162" t="e">
        <f>100*(BS72/BT72-1)</f>
        <v>#N/A</v>
      </c>
      <c r="BS72" s="161" t="e">
        <f>INDEX(Upload_Download!$I$4:$I$1004,MATCH(BU72&amp;BS$3,Upload_Download!$O$4:$O$1004,0),1)</f>
        <v>#N/A</v>
      </c>
      <c r="BT72" s="161">
        <f>INDEX(Upload_Download!$I$4:$I$1004,MATCH(BU72&amp;BT$3,Upload_Download!$O$4:$O$1004,0),1)</f>
        <v>128.7799987792969</v>
      </c>
      <c r="BU72" s="163" t="str">
        <f>INDEX(Draft!$AZ$3:$AZ$170,MATCH(BL72&amp;BJ72,Draft!$BA$3:$BA$170,0),1)</f>
        <v>Blackstone</v>
      </c>
      <c r="BV72" s="114"/>
      <c r="BW72" s="106">
        <f t="shared" si="549"/>
        <v>5</v>
      </c>
      <c r="BX72" s="106">
        <f t="shared" si="550"/>
        <v>6</v>
      </c>
      <c r="BY72" s="106">
        <v>2</v>
      </c>
      <c r="BZ72" s="107" t="str">
        <f>INDEX(Matchups!$F$4:$G$279,MATCH(BW72&amp;"_"&amp;BX72,Matchups!$E$4:$E$279,0),1)</f>
        <v>Player6</v>
      </c>
      <c r="CA72" s="107" t="str">
        <f>INDEX(Matchups!$F$4:$G$279,MATCH(BW72&amp;"_"&amp;BX72,Matchups!$E$4:$E$279,0),2)</f>
        <v>Player16</v>
      </c>
      <c r="CB72" s="114"/>
      <c r="CC72" s="160" t="str">
        <f>INDEX(Draft!$AZ$3:$AZ$170,MATCH(BZ72&amp;BY72,Draft!$BA$3:$BA$170,0),1)</f>
        <v>Goldman Sachs</v>
      </c>
      <c r="CD72" s="161" t="e">
        <f>INDEX(Upload_Download!$I$4:$I$1004,MATCH(CC72&amp;CD$3,Upload_Download!$O$4:$O$1004,0),1)</f>
        <v>#N/A</v>
      </c>
      <c r="CE72" s="161" t="e">
        <f>INDEX(Upload_Download!$I$4:$I$1004,MATCH(CC72&amp;CE$3,Upload_Download!$O$4:$O$1004,0),1)</f>
        <v>#N/A</v>
      </c>
      <c r="CF72" s="162" t="e">
        <f t="shared" ref="CF72:CF76" si="591">100*(CE72/CD72-1)</f>
        <v>#N/A</v>
      </c>
      <c r="CG72" s="162" t="e">
        <f>100*(CH72/CI72-1)</f>
        <v>#N/A</v>
      </c>
      <c r="CH72" s="161" t="e">
        <f>INDEX(Upload_Download!$I$4:$I$1004,MATCH(CJ72&amp;CH$3,Upload_Download!$O$4:$O$1004,0),1)</f>
        <v>#N/A</v>
      </c>
      <c r="CI72" s="161" t="e">
        <f>INDEX(Upload_Download!$I$4:$I$1004,MATCH(CJ72&amp;CI$3,Upload_Download!$O$4:$O$1004,0),1)</f>
        <v>#N/A</v>
      </c>
      <c r="CJ72" s="163" t="str">
        <f>INDEX(Draft!$AZ$3:$AZ$170,MATCH(CA72&amp;BY72,Draft!$BA$3:$BA$170,0),1)</f>
        <v>Microsoft</v>
      </c>
      <c r="CK72" s="114"/>
      <c r="CL72" s="106">
        <f t="shared" si="551"/>
        <v>6</v>
      </c>
      <c r="CM72" s="106">
        <f t="shared" si="552"/>
        <v>6</v>
      </c>
      <c r="CN72" s="106">
        <v>2</v>
      </c>
      <c r="CO72" s="107" t="str">
        <f>INDEX(Matchups!$F$4:$G$279,MATCH(CL72&amp;"_"&amp;CM72,Matchups!$E$4:$E$279,0),1)</f>
        <v>Player12</v>
      </c>
      <c r="CP72" s="107" t="str">
        <f>INDEX(Matchups!$F$4:$G$279,MATCH(CL72&amp;"_"&amp;CM72,Matchups!$E$4:$E$279,0),2)</f>
        <v>Player15</v>
      </c>
      <c r="CQ72" s="114"/>
      <c r="CR72" s="160" t="str">
        <f>INDEX(Draft!$AZ$3:$AZ$170,MATCH(CO72&amp;CN72,Draft!$BA$3:$BA$170,0),1)</f>
        <v>Atlassian</v>
      </c>
      <c r="CS72" s="161" t="e">
        <f>INDEX(Upload_Download!$I$4:$I$1004,MATCH(CR72&amp;CS$3,Upload_Download!$O$4:$O$1004,0),1)</f>
        <v>#N/A</v>
      </c>
      <c r="CT72" s="161" t="e">
        <f>INDEX(Upload_Download!$I$4:$I$1004,MATCH(CR72&amp;CT$3,Upload_Download!$O$4:$O$1004,0),1)</f>
        <v>#N/A</v>
      </c>
      <c r="CU72" s="162" t="e">
        <f t="shared" ref="CU72:CU76" si="592">100*(CT72/CS72-1)</f>
        <v>#N/A</v>
      </c>
      <c r="CV72" s="162" t="e">
        <f>100*(CW72/CX72-1)</f>
        <v>#N/A</v>
      </c>
      <c r="CW72" s="161" t="e">
        <f>INDEX(Upload_Download!$I$4:$I$1004,MATCH(CY72&amp;CW$3,Upload_Download!$O$4:$O$1004,0),1)</f>
        <v>#N/A</v>
      </c>
      <c r="CX72" s="161" t="e">
        <f>INDEX(Upload_Download!$I$4:$I$1004,MATCH(CY72&amp;CX$3,Upload_Download!$O$4:$O$1004,0),1)</f>
        <v>#N/A</v>
      </c>
      <c r="CY72" s="163" t="str">
        <f>INDEX(Draft!$AZ$3:$AZ$170,MATCH(CP72&amp;CN72,Draft!$BA$3:$BA$170,0),1)</f>
        <v>Tesla</v>
      </c>
      <c r="DA72" s="106">
        <f t="shared" si="553"/>
        <v>7</v>
      </c>
      <c r="DB72" s="106">
        <f t="shared" si="554"/>
        <v>6</v>
      </c>
      <c r="DC72" s="106">
        <v>2</v>
      </c>
      <c r="DD72" s="107" t="str">
        <f>INDEX(Matchups!$F$4:$G$279,MATCH(DA72&amp;"_"&amp;DB72,Matchups!$E$4:$E$279,0),1)</f>
        <v>Player13</v>
      </c>
      <c r="DE72" s="107" t="str">
        <f>INDEX(Matchups!$F$4:$G$279,MATCH(DA72&amp;"_"&amp;DB72,Matchups!$E$4:$E$279,0),2)</f>
        <v>Player18</v>
      </c>
      <c r="DG72" s="160" t="str">
        <f>INDEX(Draft!$AZ$3:$AZ$170,MATCH(DD72&amp;DC72,Draft!$BA$3:$BA$170,0),1)</f>
        <v>Bank of America</v>
      </c>
      <c r="DH72" s="161" t="e">
        <f>INDEX(Upload_Download!$I$4:$I$1004,MATCH(DG72&amp;DH$3,Upload_Download!$O$4:$O$1004,0),1)</f>
        <v>#N/A</v>
      </c>
      <c r="DI72" s="161" t="e">
        <f>INDEX(Upload_Download!$I$4:$I$1004,MATCH(DG72&amp;DI$3,Upload_Download!$O$4:$O$1004,0),1)</f>
        <v>#N/A</v>
      </c>
      <c r="DJ72" s="162" t="e">
        <f t="shared" ref="DJ72:DJ76" si="593">100*(DI72/DH72-1)</f>
        <v>#N/A</v>
      </c>
      <c r="DK72" s="162" t="e">
        <f>100*(DL72/DM72-1)</f>
        <v>#N/A</v>
      </c>
      <c r="DL72" s="161" t="e">
        <f>INDEX(Upload_Download!$I$4:$I$1004,MATCH(DN72&amp;DL$3,Upload_Download!$O$4:$O$1004,0),1)</f>
        <v>#N/A</v>
      </c>
      <c r="DM72" s="161" t="e">
        <f>INDEX(Upload_Download!$I$4:$I$1004,MATCH(DN72&amp;DM$3,Upload_Download!$O$4:$O$1004,0),1)</f>
        <v>#N/A</v>
      </c>
      <c r="DN72" s="163" t="str">
        <f>INDEX(Draft!$AZ$3:$AZ$170,MATCH(DE72&amp;DC72,Draft!$BA$3:$BA$170,0),1)</f>
        <v>NVDIA</v>
      </c>
      <c r="DO72" s="114"/>
      <c r="DP72" s="106">
        <f t="shared" si="555"/>
        <v>8</v>
      </c>
      <c r="DQ72" s="106">
        <f t="shared" si="556"/>
        <v>6</v>
      </c>
      <c r="DR72" s="106">
        <v>2</v>
      </c>
      <c r="DS72" s="107" t="str">
        <f>INDEX(Matchups!$F$4:$G$279,MATCH(DP72&amp;"_"&amp;DQ72,Matchups!$E$4:$E$279,0),1)</f>
        <v>Player11</v>
      </c>
      <c r="DT72" s="107" t="str">
        <f>INDEX(Matchups!$F$4:$G$279,MATCH(DP72&amp;"_"&amp;DQ72,Matchups!$E$4:$E$279,0),2)</f>
        <v>Player5</v>
      </c>
      <c r="DU72" s="114"/>
      <c r="DV72" s="160" t="str">
        <f>INDEX(Draft!$AZ$3:$AZ$170,MATCH(DS72&amp;DR72,Draft!$BA$3:$BA$170,0),1)</f>
        <v>JP Morgan Chase</v>
      </c>
      <c r="DW72" s="161" t="e">
        <f>INDEX(Upload_Download!$I$4:$I$1004,MATCH(DV72&amp;DW$3,Upload_Download!$O$4:$O$1004,0),1)</f>
        <v>#N/A</v>
      </c>
      <c r="DX72" s="161" t="e">
        <f>INDEX(Upload_Download!$I$4:$I$1004,MATCH(DV72&amp;DX$3,Upload_Download!$O$4:$O$1004,0),1)</f>
        <v>#N/A</v>
      </c>
      <c r="DY72" s="162" t="e">
        <f t="shared" ref="DY72:DY76" si="594">100*(DX72/DW72-1)</f>
        <v>#N/A</v>
      </c>
      <c r="DZ72" s="162" t="e">
        <f>100*(EA72/EB72-1)</f>
        <v>#N/A</v>
      </c>
      <c r="EA72" s="161" t="e">
        <f>INDEX(Upload_Download!$I$4:$I$1004,MATCH(EC72&amp;EA$3,Upload_Download!$O$4:$O$1004,0),1)</f>
        <v>#N/A</v>
      </c>
      <c r="EB72" s="161" t="e">
        <f>INDEX(Upload_Download!$I$4:$I$1004,MATCH(EC72&amp;EB$3,Upload_Download!$O$4:$O$1004,0),1)</f>
        <v>#N/A</v>
      </c>
      <c r="EC72" s="163" t="str">
        <f>INDEX(Draft!$AZ$3:$AZ$170,MATCH(DT72&amp;DR72,Draft!$BA$3:$BA$170,0),1)</f>
        <v>Alphabet Class C</v>
      </c>
      <c r="ED72" s="114"/>
      <c r="EE72" s="106">
        <f t="shared" si="557"/>
        <v>9</v>
      </c>
      <c r="EF72" s="106">
        <f t="shared" si="558"/>
        <v>6</v>
      </c>
      <c r="EG72" s="106">
        <v>2</v>
      </c>
      <c r="EH72" s="107" t="str">
        <f>INDEX(Matchups!$F$4:$G$279,MATCH(EE72&amp;"_"&amp;EF72,Matchups!$E$4:$E$279,0),1)</f>
        <v>Player16</v>
      </c>
      <c r="EI72" s="107" t="str">
        <f>INDEX(Matchups!$F$4:$G$279,MATCH(EE72&amp;"_"&amp;EF72,Matchups!$E$4:$E$279,0),2)</f>
        <v>Player21</v>
      </c>
      <c r="EJ72" s="114"/>
      <c r="EK72" s="160" t="str">
        <f>INDEX(Draft!$AZ$3:$AZ$170,MATCH(EH72&amp;EG72,Draft!$BA$3:$BA$170,0),1)</f>
        <v>Microsoft</v>
      </c>
      <c r="EL72" s="161" t="e">
        <f>INDEX(Upload_Download!$I$4:$I$1004,MATCH(EK72&amp;EL$3,Upload_Download!$O$4:$O$1004,0),1)</f>
        <v>#N/A</v>
      </c>
      <c r="EM72" s="161" t="e">
        <f>INDEX(Upload_Download!$I$4:$I$1004,MATCH(EK72&amp;EM$3,Upload_Download!$O$4:$O$1004,0),1)</f>
        <v>#N/A</v>
      </c>
      <c r="EN72" s="162" t="e">
        <f t="shared" ref="EN72:EN76" si="595">100*(EM72/EL72-1)</f>
        <v>#N/A</v>
      </c>
      <c r="EO72" s="162" t="e">
        <f>100*(EP72/EQ72-1)</f>
        <v>#N/A</v>
      </c>
      <c r="EP72" s="161" t="e">
        <f>INDEX(Upload_Download!$I$4:$I$1004,MATCH(ER72&amp;EP$3,Upload_Download!$O$4:$O$1004,0),1)</f>
        <v>#N/A</v>
      </c>
      <c r="EQ72" s="161" t="e">
        <f>INDEX(Upload_Download!$I$4:$I$1004,MATCH(ER72&amp;EQ$3,Upload_Download!$O$4:$O$1004,0),1)</f>
        <v>#N/A</v>
      </c>
      <c r="ER72" s="163" t="str">
        <f>INDEX(Draft!$AZ$3:$AZ$170,MATCH(EI72&amp;EG72,Draft!$BA$3:$BA$170,0),1)</f>
        <v>Terra</v>
      </c>
      <c r="ET72" s="106">
        <f t="shared" si="559"/>
        <v>10</v>
      </c>
      <c r="EU72" s="106">
        <f t="shared" si="560"/>
        <v>6</v>
      </c>
      <c r="EV72" s="106">
        <v>2</v>
      </c>
      <c r="EW72" s="107" t="str">
        <f>INDEX(Matchups!$F$4:$G$279,MATCH(ET72&amp;"_"&amp;EU72,Matchups!$E$4:$E$279,0),1)</f>
        <v>Player14</v>
      </c>
      <c r="EX72" s="107" t="str">
        <f>INDEX(Matchups!$F$4:$G$279,MATCH(ET72&amp;"_"&amp;EU72,Matchups!$E$4:$E$279,0),2)</f>
        <v>Player1</v>
      </c>
      <c r="EZ72" s="160" t="str">
        <f>INDEX(Draft!$AZ$3:$AZ$170,MATCH(EW72&amp;EV72,Draft!$BA$3:$BA$170,0),1)</f>
        <v>Blackstone</v>
      </c>
      <c r="FA72" s="161" t="e">
        <f>INDEX(Upload_Download!$I$4:$I$1004,MATCH(EZ72&amp;FA$3,Upload_Download!$O$4:$O$1004,0),1)</f>
        <v>#N/A</v>
      </c>
      <c r="FB72" s="161" t="e">
        <f>INDEX(Upload_Download!$I$4:$I$1004,MATCH(EZ72&amp;FB$3,Upload_Download!$O$4:$O$1004,0),1)</f>
        <v>#N/A</v>
      </c>
      <c r="FC72" s="162" t="e">
        <f t="shared" ref="FC72:FC76" si="596">100*(FB72/FA72-1)</f>
        <v>#N/A</v>
      </c>
      <c r="FD72" s="162" t="e">
        <f>100*(FE72/FF72-1)</f>
        <v>#N/A</v>
      </c>
      <c r="FE72" s="161" t="e">
        <f>INDEX(Upload_Download!$I$4:$I$1004,MATCH(FG72&amp;FE$3,Upload_Download!$O$4:$O$1004,0),1)</f>
        <v>#N/A</v>
      </c>
      <c r="FF72" s="161" t="e">
        <f>INDEX(Upload_Download!$I$4:$I$1004,MATCH(FG72&amp;FF$3,Upload_Download!$O$4:$O$1004,0),1)</f>
        <v>#N/A</v>
      </c>
      <c r="FG72" s="163" t="str">
        <f>INDEX(Draft!$AZ$3:$AZ$170,MATCH(EX72&amp;EV72,Draft!$BA$3:$BA$170,0),1)</f>
        <v>Ethereum</v>
      </c>
      <c r="FH72" s="114"/>
      <c r="FI72" s="106">
        <f t="shared" si="561"/>
        <v>11</v>
      </c>
      <c r="FJ72" s="106">
        <f t="shared" si="562"/>
        <v>6</v>
      </c>
      <c r="FK72" s="106">
        <v>2</v>
      </c>
      <c r="FL72" s="107" t="str">
        <f>INDEX(Matchups!$F$4:$G$279,MATCH(FI72&amp;"_"&amp;FJ72,Matchups!$E$4:$E$279,0),1)</f>
        <v>Player1</v>
      </c>
      <c r="FM72" s="107" t="str">
        <f>INDEX(Matchups!$F$4:$G$279,MATCH(FI72&amp;"_"&amp;FJ72,Matchups!$E$4:$E$279,0),2)</f>
        <v>Player3</v>
      </c>
      <c r="FN72" s="114"/>
      <c r="FO72" s="160" t="str">
        <f>INDEX(Draft!$AZ$3:$AZ$170,MATCH(FL72&amp;FK72,Draft!$BA$3:$BA$170,0),1)</f>
        <v>Ethereum</v>
      </c>
      <c r="FP72" s="161" t="e">
        <f>INDEX(Upload_Download!$I$4:$I$1004,MATCH(FO72&amp;FP$3,Upload_Download!$O$4:$O$1004,0),1)</f>
        <v>#N/A</v>
      </c>
      <c r="FQ72" s="161" t="e">
        <f>INDEX(Upload_Download!$I$4:$I$1004,MATCH(FO72&amp;FQ$3,Upload_Download!$O$4:$O$1004,0),1)</f>
        <v>#N/A</v>
      </c>
      <c r="FR72" s="162" t="e">
        <f t="shared" ref="FR72:FR76" si="597">100*(FQ72/FP72-1)</f>
        <v>#N/A</v>
      </c>
      <c r="FS72" s="162" t="e">
        <f>100*(FT72/FU72-1)</f>
        <v>#N/A</v>
      </c>
      <c r="FT72" s="161" t="e">
        <f>INDEX(Upload_Download!$I$4:$I$1004,MATCH(FV72&amp;FT$3,Upload_Download!$O$4:$O$1004,0),1)</f>
        <v>#N/A</v>
      </c>
      <c r="FU72" s="161" t="e">
        <f>INDEX(Upload_Download!$I$4:$I$1004,MATCH(FV72&amp;FU$3,Upload_Download!$O$4:$O$1004,0),1)</f>
        <v>#N/A</v>
      </c>
      <c r="FV72" s="163" t="str">
        <f>INDEX(Draft!$AZ$3:$AZ$170,MATCH(FM72&amp;FK72,Draft!$BA$3:$BA$170,0),1)</f>
        <v>Ford Motor Company</v>
      </c>
      <c r="FW72" s="114"/>
      <c r="FX72" s="106">
        <f t="shared" si="563"/>
        <v>12</v>
      </c>
      <c r="FY72" s="106">
        <f t="shared" si="564"/>
        <v>6</v>
      </c>
      <c r="FZ72" s="106">
        <v>2</v>
      </c>
      <c r="GA72" s="107" t="str">
        <f>INDEX(Matchups!$F$4:$G$279,MATCH(FX72&amp;"_"&amp;FY72,Matchups!$E$4:$E$279,0),1)</f>
        <v>Player22</v>
      </c>
      <c r="GB72" s="107" t="str">
        <f>INDEX(Matchups!$F$4:$G$279,MATCH(FX72&amp;"_"&amp;FY72,Matchups!$E$4:$E$279,0),2)</f>
        <v>Player23</v>
      </c>
      <c r="GC72" s="114"/>
      <c r="GD72" s="160" t="str">
        <f>INDEX(Draft!$AZ$3:$AZ$170,MATCH(GA72&amp;FZ72,Draft!$BA$3:$BA$170,0),1)</f>
        <v>Target</v>
      </c>
      <c r="GE72" s="161" t="e">
        <f>INDEX(Upload_Download!$I$4:$I$1004,MATCH(GD72&amp;GE$3,Upload_Download!$O$4:$O$1004,0),1)</f>
        <v>#N/A</v>
      </c>
      <c r="GF72" s="161" t="e">
        <f>INDEX(Upload_Download!$I$4:$I$1004,MATCH(GD72&amp;GF$3,Upload_Download!$O$4:$O$1004,0),1)</f>
        <v>#N/A</v>
      </c>
      <c r="GG72" s="162" t="e">
        <f t="shared" ref="GG72:GG76" si="598">100*(GF72/GE72-1)</f>
        <v>#N/A</v>
      </c>
      <c r="GH72" s="162" t="e">
        <f>100*(GI72/GJ72-1)</f>
        <v>#N/A</v>
      </c>
      <c r="GI72" s="161" t="e">
        <f>INDEX(Upload_Download!$I$4:$I$1004,MATCH(GK72&amp;GI$3,Upload_Download!$O$4:$O$1004,0),1)</f>
        <v>#N/A</v>
      </c>
      <c r="GJ72" s="161" t="e">
        <f>INDEX(Upload_Download!$I$4:$I$1004,MATCH(GK72&amp;GJ$3,Upload_Download!$O$4:$O$1004,0),1)</f>
        <v>#N/A</v>
      </c>
      <c r="GK72" s="163" t="str">
        <f>INDEX(Draft!$AZ$3:$AZ$170,MATCH(GB72&amp;FZ72,Draft!$BA$3:$BA$170,0),1)</f>
        <v>Polkadot</v>
      </c>
      <c r="GM72" s="106">
        <f t="shared" si="565"/>
        <v>13</v>
      </c>
      <c r="GN72" s="106">
        <f t="shared" si="566"/>
        <v>6</v>
      </c>
      <c r="GO72" s="106">
        <v>2</v>
      </c>
      <c r="GP72" s="107" t="str">
        <f>INDEX(Matchups!$F$4:$G$279,MATCH(GM72&amp;"_"&amp;GN72,Matchups!$E$4:$E$279,0),1)</f>
        <v>Player5</v>
      </c>
      <c r="GQ72" s="107" t="str">
        <f>INDEX(Matchups!$F$4:$G$279,MATCH(GM72&amp;"_"&amp;GN72,Matchups!$E$4:$E$279,0),2)</f>
        <v>Player9</v>
      </c>
      <c r="GS72" s="160" t="str">
        <f>INDEX(Draft!$AZ$3:$AZ$170,MATCH(GP72&amp;GO72,Draft!$BA$3:$BA$170,0),1)</f>
        <v>Alphabet Class C</v>
      </c>
      <c r="GT72" s="161" t="e">
        <f>INDEX(Upload_Download!$I$4:$I$1004,MATCH(GS72&amp;GT$3,Upload_Download!$O$4:$O$1004,0),1)</f>
        <v>#N/A</v>
      </c>
      <c r="GU72" s="161" t="e">
        <f>INDEX(Upload_Download!$I$4:$I$1004,MATCH(GS72&amp;GU$3,Upload_Download!$O$4:$O$1004,0),1)</f>
        <v>#N/A</v>
      </c>
      <c r="GV72" s="162" t="e">
        <f t="shared" ref="GV72:GV76" si="599">100*(GU72/GT72-1)</f>
        <v>#N/A</v>
      </c>
      <c r="GW72" s="162" t="e">
        <f>100*(GX72/GY72-1)</f>
        <v>#N/A</v>
      </c>
      <c r="GX72" s="161" t="e">
        <f>INDEX(Upload_Download!$I$4:$I$1004,MATCH(GZ72&amp;GX$3,Upload_Download!$O$4:$O$1004,0),1)</f>
        <v>#N/A</v>
      </c>
      <c r="GY72" s="161" t="e">
        <f>INDEX(Upload_Download!$I$4:$I$1004,MATCH(GZ72&amp;GY$3,Upload_Download!$O$4:$O$1004,0),1)</f>
        <v>#N/A</v>
      </c>
      <c r="GZ72" s="163" t="str">
        <f>INDEX(Draft!$AZ$3:$AZ$170,MATCH(GQ72&amp;GO72,Draft!$BA$3:$BA$170,0),1)</f>
        <v>Bitcoin</v>
      </c>
      <c r="HA72" s="114"/>
      <c r="HB72" s="106">
        <f t="shared" si="567"/>
        <v>14</v>
      </c>
      <c r="HC72" s="106">
        <f t="shared" si="568"/>
        <v>6</v>
      </c>
      <c r="HD72" s="106">
        <v>2</v>
      </c>
      <c r="HE72" s="107" t="str">
        <f>INDEX(Matchups!$F$4:$G$279,MATCH(HB72&amp;"_"&amp;HC72,Matchups!$E$4:$E$279,0),1)</f>
        <v>Player17</v>
      </c>
      <c r="HF72" s="107" t="str">
        <f>INDEX(Matchups!$F$4:$G$279,MATCH(HB72&amp;"_"&amp;HC72,Matchups!$E$4:$E$279,0),2)</f>
        <v>Player24</v>
      </c>
      <c r="HG72" s="114"/>
      <c r="HH72" s="160" t="str">
        <f>INDEX(Draft!$AZ$3:$AZ$170,MATCH(HE72&amp;HD72,Draft!$BA$3:$BA$170,0),1)</f>
        <v>Dogecoin</v>
      </c>
      <c r="HI72" s="161" t="e">
        <f>INDEX(Upload_Download!$I$4:$I$1004,MATCH(HH72&amp;HI$3,Upload_Download!$O$4:$O$1004,0),1)</f>
        <v>#N/A</v>
      </c>
      <c r="HJ72" s="161" t="e">
        <f>INDEX(Upload_Download!$I$4:$I$1004,MATCH(HH72&amp;HJ$3,Upload_Download!$O$4:$O$1004,0),1)</f>
        <v>#N/A</v>
      </c>
      <c r="HK72" s="162" t="e">
        <f t="shared" ref="HK72:HK76" si="600">100*(HJ72/HI72-1)</f>
        <v>#N/A</v>
      </c>
      <c r="HL72" s="162" t="e">
        <f>100*(HM72/HN72-1)</f>
        <v>#N/A</v>
      </c>
      <c r="HM72" s="161" t="e">
        <f>INDEX(Upload_Download!$I$4:$I$1004,MATCH(HO72&amp;HM$3,Upload_Download!$O$4:$O$1004,0),1)</f>
        <v>#N/A</v>
      </c>
      <c r="HN72" s="161" t="e">
        <f>INDEX(Upload_Download!$I$4:$I$1004,MATCH(HO72&amp;HN$3,Upload_Download!$O$4:$O$1004,0),1)</f>
        <v>#N/A</v>
      </c>
      <c r="HO72" s="163" t="str">
        <f>INDEX(Draft!$AZ$3:$AZ$170,MATCH(HF72&amp;HD72,Draft!$BA$3:$BA$170,0),1)</f>
        <v>Alphabet Class A</v>
      </c>
      <c r="HP72" s="114"/>
      <c r="HQ72" s="106">
        <f t="shared" si="569"/>
        <v>15</v>
      </c>
      <c r="HR72" s="106">
        <f t="shared" si="570"/>
        <v>6</v>
      </c>
      <c r="HS72" s="106">
        <v>2</v>
      </c>
      <c r="HT72" s="107" t="str">
        <f>INDEX(Matchups!$F$4:$G$279,MATCH(HQ72&amp;"_"&amp;HR72,Matchups!$E$4:$E$279,0),1)</f>
        <v>Player8</v>
      </c>
      <c r="HU72" s="107" t="str">
        <f>INDEX(Matchups!$F$4:$G$279,MATCH(HQ72&amp;"_"&amp;HR72,Matchups!$E$4:$E$279,0),2)</f>
        <v>Player17</v>
      </c>
      <c r="HV72" s="114"/>
      <c r="HW72" s="160" t="str">
        <f>INDEX(Draft!$AZ$3:$AZ$170,MATCH(HT72&amp;HS72,Draft!$BA$3:$BA$170,0),1)</f>
        <v>Cardano</v>
      </c>
      <c r="HX72" s="161" t="e">
        <f>INDEX(Upload_Download!$I$4:$I$1004,MATCH(HW72&amp;HX$3,Upload_Download!$O$4:$O$1004,0),1)</f>
        <v>#N/A</v>
      </c>
      <c r="HY72" s="161" t="e">
        <f>INDEX(Upload_Download!$I$4:$I$1004,MATCH(HW72&amp;HY$3,Upload_Download!$O$4:$O$1004,0),1)</f>
        <v>#N/A</v>
      </c>
      <c r="HZ72" s="162" t="e">
        <f t="shared" ref="HZ72:HZ76" si="601">100*(HY72/HX72-1)</f>
        <v>#N/A</v>
      </c>
      <c r="IA72" s="162" t="e">
        <f>100*(IB72/IC72-1)</f>
        <v>#N/A</v>
      </c>
      <c r="IB72" s="161" t="e">
        <f>INDEX(Upload_Download!$I$4:$I$1004,MATCH(ID72&amp;IB$3,Upload_Download!$O$4:$O$1004,0),1)</f>
        <v>#N/A</v>
      </c>
      <c r="IC72" s="161" t="e">
        <f>INDEX(Upload_Download!$I$4:$I$1004,MATCH(ID72&amp;IC$3,Upload_Download!$O$4:$O$1004,0),1)</f>
        <v>#N/A</v>
      </c>
      <c r="ID72" s="163" t="str">
        <f>INDEX(Draft!$AZ$3:$AZ$170,MATCH(HU72&amp;HS72,Draft!$BA$3:$BA$170,0),1)</f>
        <v>Dogecoin</v>
      </c>
      <c r="IF72" s="106">
        <f t="shared" si="571"/>
        <v>16</v>
      </c>
      <c r="IG72" s="106">
        <f t="shared" si="572"/>
        <v>6</v>
      </c>
      <c r="IH72" s="106">
        <v>2</v>
      </c>
      <c r="II72" s="107" t="str">
        <f>INDEX(Matchups!$F$4:$G$279,MATCH(IF72&amp;"_"&amp;IG72,Matchups!$E$4:$E$279,0),1)</f>
        <v>Player10</v>
      </c>
      <c r="IJ72" s="107" t="str">
        <f>INDEX(Matchups!$F$4:$G$279,MATCH(IF72&amp;"_"&amp;IG72,Matchups!$E$4:$E$279,0),2)</f>
        <v>Player11</v>
      </c>
      <c r="IL72" s="160" t="str">
        <f>INDEX(Draft!$AZ$3:$AZ$170,MATCH(II72&amp;IH72,Draft!$BA$3:$BA$170,0),1)</f>
        <v>Solana</v>
      </c>
      <c r="IM72" s="161" t="e">
        <f>INDEX(Upload_Download!$I$4:$I$1004,MATCH(IL72&amp;IM$3,Upload_Download!$O$4:$O$1004,0),1)</f>
        <v>#N/A</v>
      </c>
      <c r="IN72" s="161" t="e">
        <f>INDEX(Upload_Download!$I$4:$I$1004,MATCH(IL72&amp;IN$3,Upload_Download!$O$4:$O$1004,0),1)</f>
        <v>#N/A</v>
      </c>
      <c r="IO72" s="162" t="e">
        <f t="shared" ref="IO72:IO76" si="602">100*(IN72/IM72-1)</f>
        <v>#N/A</v>
      </c>
      <c r="IP72" s="162" t="e">
        <f>100*(IQ72/IR72-1)</f>
        <v>#N/A</v>
      </c>
      <c r="IQ72" s="161" t="e">
        <f>INDEX(Upload_Download!$I$4:$I$1004,MATCH(IS72&amp;IQ$3,Upload_Download!$O$4:$O$1004,0),1)</f>
        <v>#N/A</v>
      </c>
      <c r="IR72" s="161" t="e">
        <f>INDEX(Upload_Download!$I$4:$I$1004,MATCH(IS72&amp;IR$3,Upload_Download!$O$4:$O$1004,0),1)</f>
        <v>#N/A</v>
      </c>
      <c r="IS72" s="163" t="str">
        <f>INDEX(Draft!$AZ$3:$AZ$170,MATCH(IJ72&amp;IH72,Draft!$BA$3:$BA$170,0),1)</f>
        <v>JP Morgan Chase</v>
      </c>
      <c r="IT72" s="114"/>
      <c r="IU72" s="106">
        <f t="shared" si="573"/>
        <v>17</v>
      </c>
      <c r="IV72" s="106">
        <f t="shared" si="574"/>
        <v>6</v>
      </c>
      <c r="IW72" s="106">
        <v>2</v>
      </c>
      <c r="IX72" s="107" t="str">
        <f>INDEX(Matchups!$F$4:$G$279,MATCH(IU72&amp;"_"&amp;IV72,Matchups!$E$4:$E$279,0),1)</f>
        <v>Player3</v>
      </c>
      <c r="IY72" s="107" t="str">
        <f>INDEX(Matchups!$F$4:$G$279,MATCH(IU72&amp;"_"&amp;IV72,Matchups!$E$4:$E$279,0),2)</f>
        <v>Player20</v>
      </c>
      <c r="IZ72" s="114"/>
      <c r="JA72" s="160" t="str">
        <f>INDEX(Draft!$AZ$3:$AZ$170,MATCH(IX72&amp;IW72,Draft!$BA$3:$BA$170,0),1)</f>
        <v>Ford Motor Company</v>
      </c>
      <c r="JB72" s="161" t="e">
        <f>INDEX(Upload_Download!$I$4:$I$1004,MATCH(JA72&amp;JB$3,Upload_Download!$O$4:$O$1004,0),1)</f>
        <v>#N/A</v>
      </c>
      <c r="JC72" s="161" t="e">
        <f>INDEX(Upload_Download!$I$4:$I$1004,MATCH(JA72&amp;JC$3,Upload_Download!$O$4:$O$1004,0),1)</f>
        <v>#N/A</v>
      </c>
      <c r="JD72" s="162" t="e">
        <f t="shared" ref="JD72:JD76" si="603">100*(JC72/JB72-1)</f>
        <v>#N/A</v>
      </c>
      <c r="JE72" s="162" t="e">
        <f>100*(JF72/JG72-1)</f>
        <v>#N/A</v>
      </c>
      <c r="JF72" s="161" t="e">
        <f>INDEX(Upload_Download!$I$4:$I$1004,MATCH(JH72&amp;JF$3,Upload_Download!$O$4:$O$1004,0),1)</f>
        <v>#N/A</v>
      </c>
      <c r="JG72" s="161" t="e">
        <f>INDEX(Upload_Download!$I$4:$I$1004,MATCH(JH72&amp;JG$3,Upload_Download!$O$4:$O$1004,0),1)</f>
        <v>#N/A</v>
      </c>
      <c r="JH72" s="163" t="str">
        <f>INDEX(Draft!$AZ$3:$AZ$170,MATCH(IY72&amp;IW72,Draft!$BA$3:$BA$170,0),1)</f>
        <v>ASML Holding</v>
      </c>
      <c r="JI72" s="114"/>
      <c r="JJ72" s="106">
        <f t="shared" si="575"/>
        <v>18</v>
      </c>
      <c r="JK72" s="106">
        <f t="shared" si="576"/>
        <v>6</v>
      </c>
      <c r="JL72" s="106">
        <v>2</v>
      </c>
      <c r="JM72" s="107" t="str">
        <f>INDEX(Matchups!$F$4:$G$279,MATCH(JJ72&amp;"_"&amp;JK72,Matchups!$E$4:$E$279,0),1)</f>
        <v>Player7</v>
      </c>
      <c r="JN72" s="107" t="str">
        <f>INDEX(Matchups!$F$4:$G$279,MATCH(JJ72&amp;"_"&amp;JK72,Matchups!$E$4:$E$279,0),2)</f>
        <v>Player19</v>
      </c>
      <c r="JO72" s="114"/>
      <c r="JP72" s="160" t="str">
        <f>INDEX(Draft!$AZ$3:$AZ$170,MATCH(JM72&amp;JL72,Draft!$BA$3:$BA$170,0),1)</f>
        <v>Eli Lilly and Company</v>
      </c>
      <c r="JQ72" s="161" t="e">
        <f>INDEX(Upload_Download!$I$4:$I$1004,MATCH(JP72&amp;JQ$3,Upload_Download!$O$4:$O$1004,0),1)</f>
        <v>#N/A</v>
      </c>
      <c r="JR72" s="161" t="e">
        <f>INDEX(Upload_Download!$I$4:$I$1004,MATCH(JP72&amp;JR$3,Upload_Download!$O$4:$O$1004,0),1)</f>
        <v>#N/A</v>
      </c>
      <c r="JS72" s="162" t="e">
        <f t="shared" ref="JS72:JS76" si="604">100*(JR72/JQ72-1)</f>
        <v>#N/A</v>
      </c>
      <c r="JT72" s="162" t="e">
        <f>100*(JU72/JV72-1)</f>
        <v>#N/A</v>
      </c>
      <c r="JU72" s="161" t="e">
        <f>INDEX(Upload_Download!$I$4:$I$1004,MATCH(JW72&amp;JU$3,Upload_Download!$O$4:$O$1004,0),1)</f>
        <v>#N/A</v>
      </c>
      <c r="JV72" s="161" t="e">
        <f>INDEX(Upload_Download!$I$4:$I$1004,MATCH(JW72&amp;JV$3,Upload_Download!$O$4:$O$1004,0),1)</f>
        <v>#N/A</v>
      </c>
      <c r="JW72" s="163" t="str">
        <f>INDEX(Draft!$AZ$3:$AZ$170,MATCH(JN72&amp;JL72,Draft!$BA$3:$BA$170,0),1)</f>
        <v>Wells Fargo</v>
      </c>
      <c r="JX72" s="114"/>
      <c r="JY72" s="106">
        <f t="shared" si="577"/>
        <v>19</v>
      </c>
      <c r="JZ72" s="106">
        <f t="shared" si="578"/>
        <v>6</v>
      </c>
      <c r="KA72" s="106">
        <v>2</v>
      </c>
      <c r="KB72" s="107" t="str">
        <f>INDEX(Matchups!$F$4:$G$279,MATCH(JY72&amp;"_"&amp;JZ72,Matchups!$E$4:$E$279,0),1)</f>
        <v>Player20</v>
      </c>
      <c r="KC72" s="107" t="str">
        <f>INDEX(Matchups!$F$4:$G$279,MATCH(JY72&amp;"_"&amp;JZ72,Matchups!$E$4:$E$279,0),2)</f>
        <v>Player10</v>
      </c>
      <c r="KD72" s="114"/>
      <c r="KE72" s="160" t="str">
        <f>INDEX(Draft!$AZ$3:$AZ$170,MATCH(KB72&amp;KA72,Draft!$BA$3:$BA$170,0),1)</f>
        <v>ASML Holding</v>
      </c>
      <c r="KF72" s="161" t="e">
        <f>INDEX(Upload_Download!$I$4:$I$1004,MATCH(KE72&amp;KF$3,Upload_Download!$O$4:$O$1004,0),1)</f>
        <v>#N/A</v>
      </c>
      <c r="KG72" s="161" t="e">
        <f>INDEX(Upload_Download!$I$4:$I$1004,MATCH(KE72&amp;KG$3,Upload_Download!$O$4:$O$1004,0),1)</f>
        <v>#N/A</v>
      </c>
      <c r="KH72" s="162" t="e">
        <f t="shared" ref="KH72:KH76" si="605">100*(KG72/KF72-1)</f>
        <v>#N/A</v>
      </c>
      <c r="KI72" s="162" t="e">
        <f>100*(KJ72/KK72-1)</f>
        <v>#N/A</v>
      </c>
      <c r="KJ72" s="161" t="e">
        <f>INDEX(Upload_Download!$I$4:$I$1004,MATCH(KL72&amp;KJ$3,Upload_Download!$O$4:$O$1004,0),1)</f>
        <v>#N/A</v>
      </c>
      <c r="KK72" s="161" t="e">
        <f>INDEX(Upload_Download!$I$4:$I$1004,MATCH(KL72&amp;KK$3,Upload_Download!$O$4:$O$1004,0),1)</f>
        <v>#N/A</v>
      </c>
      <c r="KL72" s="163" t="str">
        <f>INDEX(Draft!$AZ$3:$AZ$170,MATCH(KC72&amp;KA72,Draft!$BA$3:$BA$170,0),1)</f>
        <v>Solana</v>
      </c>
      <c r="KM72" s="114"/>
      <c r="KN72" s="106">
        <f t="shared" si="579"/>
        <v>20</v>
      </c>
      <c r="KO72" s="106">
        <f t="shared" si="580"/>
        <v>6</v>
      </c>
      <c r="KP72" s="106">
        <v>2</v>
      </c>
      <c r="KQ72" s="107" t="str">
        <f>INDEX(Matchups!$F$4:$G$279,MATCH(KN72&amp;"_"&amp;KO72,Matchups!$E$4:$E$279,0),1)</f>
        <v>Player18</v>
      </c>
      <c r="KR72" s="107" t="str">
        <f>INDEX(Matchups!$F$4:$G$279,MATCH(KN72&amp;"_"&amp;KO72,Matchups!$E$4:$E$279,0),2)</f>
        <v>Player6</v>
      </c>
      <c r="KS72" s="114"/>
      <c r="KT72" s="160" t="str">
        <f>INDEX(Draft!$AZ$3:$AZ$170,MATCH(KQ72&amp;KP72,Draft!$BA$3:$BA$170,0),1)</f>
        <v>NVDIA</v>
      </c>
      <c r="KU72" s="161" t="e">
        <f>INDEX(Upload_Download!$I$4:$I$1004,MATCH(KT72&amp;KU$3,Upload_Download!$O$4:$O$1004,0),1)</f>
        <v>#N/A</v>
      </c>
      <c r="KV72" s="161" t="e">
        <f>INDEX(Upload_Download!$I$4:$I$1004,MATCH(KT72&amp;KV$3,Upload_Download!$O$4:$O$1004,0),1)</f>
        <v>#N/A</v>
      </c>
      <c r="KW72" s="162" t="e">
        <f t="shared" ref="KW72:KW76" si="606">100*(KV72/KU72-1)</f>
        <v>#N/A</v>
      </c>
      <c r="KX72" s="162" t="e">
        <f>100*(KY72/KZ72-1)</f>
        <v>#N/A</v>
      </c>
      <c r="KY72" s="161" t="e">
        <f>INDEX(Upload_Download!$I$4:$I$1004,MATCH(LA72&amp;KY$3,Upload_Download!$O$4:$O$1004,0),1)</f>
        <v>#N/A</v>
      </c>
      <c r="KZ72" s="161" t="e">
        <f>INDEX(Upload_Download!$I$4:$I$1004,MATCH(LA72&amp;KZ$3,Upload_Download!$O$4:$O$1004,0),1)</f>
        <v>#N/A</v>
      </c>
      <c r="LA72" s="163" t="str">
        <f>INDEX(Draft!$AZ$3:$AZ$170,MATCH(KR72&amp;KP72,Draft!$BA$3:$BA$170,0),1)</f>
        <v>Goldman Sachs</v>
      </c>
      <c r="LB72" s="114"/>
      <c r="LC72" s="106">
        <f t="shared" si="581"/>
        <v>21</v>
      </c>
      <c r="LD72" s="106">
        <f t="shared" si="582"/>
        <v>6</v>
      </c>
      <c r="LE72" s="106">
        <v>2</v>
      </c>
      <c r="LF72" s="107" t="str">
        <f>INDEX(Matchups!$F$4:$G$279,MATCH(LC72&amp;"_"&amp;LD72,Matchups!$E$4:$E$279,0),1)</f>
        <v>Player4</v>
      </c>
      <c r="LG72" s="107" t="str">
        <f>INDEX(Matchups!$F$4:$G$279,MATCH(LC72&amp;"_"&amp;LD72,Matchups!$E$4:$E$279,0),2)</f>
        <v>Player20</v>
      </c>
      <c r="LH72" s="114"/>
      <c r="LI72" s="160" t="str">
        <f>INDEX(Draft!$AZ$3:$AZ$170,MATCH(LF72&amp;LE72,Draft!$BA$3:$BA$170,0),1)</f>
        <v>Binance Coin</v>
      </c>
      <c r="LJ72" s="161" t="e">
        <f>INDEX(Upload_Download!$I$4:$I$1004,MATCH(LI72&amp;LJ$3,Upload_Download!$O$4:$O$1004,0),1)</f>
        <v>#N/A</v>
      </c>
      <c r="LK72" s="161" t="e">
        <f>INDEX(Upload_Download!$I$4:$I$1004,MATCH(LI72&amp;LK$3,Upload_Download!$O$4:$O$1004,0),1)</f>
        <v>#N/A</v>
      </c>
      <c r="LL72" s="162" t="e">
        <f t="shared" ref="LL72:LL76" si="607">100*(LK72/LJ72-1)</f>
        <v>#N/A</v>
      </c>
      <c r="LM72" s="162" t="e">
        <f>100*(LN72/LO72-1)</f>
        <v>#N/A</v>
      </c>
      <c r="LN72" s="161" t="e">
        <f>INDEX(Upload_Download!$I$4:$I$1004,MATCH(LP72&amp;LN$3,Upload_Download!$O$4:$O$1004,0),1)</f>
        <v>#N/A</v>
      </c>
      <c r="LO72" s="161" t="e">
        <f>INDEX(Upload_Download!$I$4:$I$1004,MATCH(LP72&amp;LO$3,Upload_Download!$O$4:$O$1004,0),1)</f>
        <v>#N/A</v>
      </c>
      <c r="LP72" s="163" t="str">
        <f>INDEX(Draft!$AZ$3:$AZ$170,MATCH(LG72&amp;LE72,Draft!$BA$3:$BA$170,0),1)</f>
        <v>ASML Holding</v>
      </c>
      <c r="LQ72" s="114"/>
      <c r="LR72" s="106">
        <f t="shared" si="583"/>
        <v>22</v>
      </c>
      <c r="LS72" s="106">
        <f t="shared" si="584"/>
        <v>6</v>
      </c>
      <c r="LT72" s="106">
        <v>2</v>
      </c>
      <c r="LU72" s="107" t="str">
        <f>INDEX(Matchups!$F$4:$G$279,MATCH(LR72&amp;"_"&amp;LS72,Matchups!$E$4:$E$279,0),1)</f>
        <v>Player24</v>
      </c>
      <c r="LV72" s="107" t="str">
        <f>INDEX(Matchups!$F$4:$G$279,MATCH(LR72&amp;"_"&amp;LS72,Matchups!$E$4:$E$279,0),2)</f>
        <v>Player2</v>
      </c>
      <c r="LW72" s="114"/>
      <c r="LX72" s="160" t="str">
        <f>INDEX(Draft!$AZ$3:$AZ$170,MATCH(LU72&amp;LT72,Draft!$BA$3:$BA$170,0),1)</f>
        <v>Alphabet Class A</v>
      </c>
      <c r="LY72" s="161" t="e">
        <f>INDEX(Upload_Download!$I$4:$I$1004,MATCH(LX72&amp;LY$3,Upload_Download!$O$4:$O$1004,0),1)</f>
        <v>#N/A</v>
      </c>
      <c r="LZ72" s="161" t="e">
        <f>INDEX(Upload_Download!$I$4:$I$1004,MATCH(LX72&amp;LZ$3,Upload_Download!$O$4:$O$1004,0),1)</f>
        <v>#N/A</v>
      </c>
      <c r="MA72" s="162" t="e">
        <f t="shared" ref="MA72:MA76" si="608">100*(LZ72/LY72-1)</f>
        <v>#N/A</v>
      </c>
      <c r="MB72" s="162" t="e">
        <f>100*(MC72/MD72-1)</f>
        <v>#N/A</v>
      </c>
      <c r="MC72" s="161" t="e">
        <f>INDEX(Upload_Download!$I$4:$I$1004,MATCH(ME72&amp;MC$3,Upload_Download!$O$4:$O$1004,0),1)</f>
        <v>#N/A</v>
      </c>
      <c r="MD72" s="161" t="e">
        <f>INDEX(Upload_Download!$I$4:$I$1004,MATCH(ME72&amp;MD$3,Upload_Download!$O$4:$O$1004,0),1)</f>
        <v>#N/A</v>
      </c>
      <c r="ME72" s="163" t="str">
        <f>INDEX(Draft!$AZ$3:$AZ$170,MATCH(LV72&amp;LT72,Draft!$BA$3:$BA$170,0),1)</f>
        <v>UNUS SED LEO</v>
      </c>
      <c r="MF72" s="114"/>
      <c r="MG72" s="106">
        <f t="shared" si="585"/>
        <v>23</v>
      </c>
      <c r="MH72" s="106">
        <f t="shared" si="586"/>
        <v>6</v>
      </c>
      <c r="MI72" s="106">
        <v>2</v>
      </c>
      <c r="MJ72" s="107" t="str">
        <f>INDEX(Matchups!$F$4:$G$279,MATCH(MG72&amp;"_"&amp;MH72,Matchups!$E$4:$E$279,0),1)</f>
        <v>Player19</v>
      </c>
      <c r="MK72" s="107" t="str">
        <f>INDEX(Matchups!$F$4:$G$279,MATCH(MG72&amp;"_"&amp;MH72,Matchups!$E$4:$E$279,0),2)</f>
        <v>Player8</v>
      </c>
      <c r="ML72" s="114"/>
      <c r="MM72" s="160" t="str">
        <f>INDEX(Draft!$AZ$3:$AZ$170,MATCH(MJ72&amp;MI72,Draft!$BA$3:$BA$170,0),1)</f>
        <v>Wells Fargo</v>
      </c>
      <c r="MN72" s="161" t="e">
        <f>INDEX(Upload_Download!$I$4:$I$1004,MATCH(MM72&amp;MN$3,Upload_Download!$O$4:$O$1004,0),1)</f>
        <v>#N/A</v>
      </c>
      <c r="MO72" s="161" t="e">
        <f>INDEX(Upload_Download!$I$4:$I$1004,MATCH(MM72&amp;MO$3,Upload_Download!$O$4:$O$1004,0),1)</f>
        <v>#N/A</v>
      </c>
      <c r="MP72" s="162" t="e">
        <f t="shared" ref="MP72:MP76" si="609">100*(MO72/MN72-1)</f>
        <v>#N/A</v>
      </c>
      <c r="MQ72" s="162" t="e">
        <f>100*(MR72/MS72-1)</f>
        <v>#N/A</v>
      </c>
      <c r="MR72" s="161" t="e">
        <f>INDEX(Upload_Download!$I$4:$I$1004,MATCH(MT72&amp;MR$3,Upload_Download!$O$4:$O$1004,0),1)</f>
        <v>#N/A</v>
      </c>
      <c r="MS72" s="161" t="e">
        <f>INDEX(Upload_Download!$I$4:$I$1004,MATCH(MT72&amp;MS$3,Upload_Download!$O$4:$O$1004,0),1)</f>
        <v>#N/A</v>
      </c>
      <c r="MT72" s="163" t="str">
        <f>INDEX(Draft!$AZ$3:$AZ$170,MATCH(MK72&amp;MI72,Draft!$BA$3:$BA$170,0),1)</f>
        <v>Cardano</v>
      </c>
    </row>
    <row r="73" spans="2:358" s="105" customFormat="1" ht="17">
      <c r="B73" s="184">
        <f t="shared" si="74"/>
        <v>44599</v>
      </c>
      <c r="C73" s="183">
        <f t="shared" si="75"/>
        <v>6</v>
      </c>
      <c r="D73" s="183">
        <f t="shared" si="76"/>
        <v>10</v>
      </c>
      <c r="E73" s="183" t="str">
        <f t="shared" si="538"/>
        <v>6_10</v>
      </c>
      <c r="F73" s="174" t="str">
        <f t="shared" si="539"/>
        <v>Player20</v>
      </c>
      <c r="G73" s="174" t="str">
        <f t="shared" si="540"/>
        <v>Player21</v>
      </c>
      <c r="H73" s="173"/>
      <c r="I73" s="174" t="str">
        <f>J73&amp;"_"&amp;COUNTIF(J$4:J73,J73)</f>
        <v>6_5</v>
      </c>
      <c r="J73" s="185">
        <v>6</v>
      </c>
      <c r="K73" s="185" t="s">
        <v>2660</v>
      </c>
      <c r="L73" s="186" t="s">
        <v>1027</v>
      </c>
      <c r="M73" s="185" t="s">
        <v>2656</v>
      </c>
      <c r="N73" s="114"/>
      <c r="O73" s="106">
        <f t="shared" si="541"/>
        <v>1</v>
      </c>
      <c r="P73" s="106">
        <f t="shared" si="542"/>
        <v>6</v>
      </c>
      <c r="Q73" s="106">
        <v>3</v>
      </c>
      <c r="R73" s="107" t="str">
        <f>INDEX(Matchups!$F$4:$G$279,MATCH(O73&amp;"_"&amp;P73,Matchups!$E$4:$E$279,0),1)</f>
        <v>Player2</v>
      </c>
      <c r="S73" s="107" t="str">
        <f>INDEX(Matchups!$F$4:$G$279,MATCH(O73&amp;"_"&amp;P73,Matchups!$E$4:$E$279,0),2)</f>
        <v>Player22</v>
      </c>
      <c r="U73" s="160" t="str">
        <f>INDEX(Draft!$AZ$3:$AZ$170,MATCH(R73&amp;Q73,Draft!$BA$3:$BA$170,0),1)</f>
        <v>IoTeX</v>
      </c>
      <c r="V73" s="161">
        <f>INDEX(Upload_Download!$I$4:$I$1004,MATCH(U73&amp;V$3,Upload_Download!$O$4:$O$1004,0),1)</f>
        <v>8.3398997783660889E-2</v>
      </c>
      <c r="W73" s="161">
        <f>INDEX(Upload_Download!$I$4:$I$1004,MATCH(U73&amp;W$3,Upload_Download!$O$4:$O$1004,0),1)</f>
        <v>8.864700049161911E-2</v>
      </c>
      <c r="X73" s="162">
        <f t="shared" si="587"/>
        <v>6.2926448127970103</v>
      </c>
      <c r="Y73" s="162">
        <f t="shared" ref="Y73:Y76" si="610">100*(Z73/AA73-1)</f>
        <v>-2.60794743309819</v>
      </c>
      <c r="Z73" s="161">
        <f>INDEX(Upload_Download!$I$4:$I$1004,MATCH(AB73&amp;Z$3,Upload_Download!$O$4:$O$1004,0),1)</f>
        <v>350.29000854492188</v>
      </c>
      <c r="AA73" s="161">
        <f>INDEX(Upload_Download!$I$4:$I$1004,MATCH(AB73&amp;AA$3,Upload_Download!$O$4:$O$1004,0),1)</f>
        <v>359.67001342773438</v>
      </c>
      <c r="AB73" s="163" t="str">
        <f>INDEX(Draft!$AZ$3:$AZ$170,MATCH(S73&amp;Q73,Draft!$BA$3:$BA$170,0),1)</f>
        <v>The Home Depot</v>
      </c>
      <c r="AD73" s="106">
        <f t="shared" si="543"/>
        <v>2</v>
      </c>
      <c r="AE73" s="106">
        <f t="shared" si="544"/>
        <v>6</v>
      </c>
      <c r="AF73" s="106">
        <v>3</v>
      </c>
      <c r="AG73" s="107" t="str">
        <f>INDEX(Matchups!$F$4:$G$279,MATCH(AD73&amp;"_"&amp;AE73,Matchups!$E$4:$E$279,0),1)</f>
        <v>Player9</v>
      </c>
      <c r="AH73" s="107" t="str">
        <f>INDEX(Matchups!$F$4:$G$279,MATCH(AD73&amp;"_"&amp;AE73,Matchups!$E$4:$E$279,0),2)</f>
        <v>Player12</v>
      </c>
      <c r="AJ73" s="160" t="str">
        <f>INDEX(Draft!$AZ$3:$AZ$170,MATCH(AG73&amp;AF73,Draft!$BA$3:$BA$170,0),1)</f>
        <v>Novavax</v>
      </c>
      <c r="AK73" s="161">
        <f>INDEX(Upload_Download!$I$4:$I$1004,MATCH(AJ73&amp;AK$3,Upload_Download!$O$4:$O$1004,0),1)</f>
        <v>90.44000244140625</v>
      </c>
      <c r="AL73" s="161">
        <f>INDEX(Upload_Download!$I$4:$I$1004,MATCH(AJ73&amp;AL$3,Upload_Download!$O$4:$O$1004,0),1)</f>
        <v>81.889999389648438</v>
      </c>
      <c r="AM73" s="162">
        <f t="shared" si="588"/>
        <v>-9.4537846317475971</v>
      </c>
      <c r="AN73" s="162">
        <f t="shared" ref="AN73:AN76" si="611">100*(AO73/AP73-1)</f>
        <v>0.64909951705491853</v>
      </c>
      <c r="AO73" s="161">
        <f>INDEX(Upload_Download!$I$4:$I$1004,MATCH(AQ73&amp;AO$3,Upload_Download!$O$4:$O$1004,0),1)</f>
        <v>133.11000061035159</v>
      </c>
      <c r="AP73" s="161">
        <f>INDEX(Upload_Download!$I$4:$I$1004,MATCH(AQ73&amp;AP$3,Upload_Download!$O$4:$O$1004,0),1)</f>
        <v>132.2515563964844</v>
      </c>
      <c r="AQ73" s="163" t="str">
        <f>INDEX(Draft!$AZ$3:$AZ$170,MATCH(AH73&amp;AF73,Draft!$BA$3:$BA$170,0),1)</f>
        <v>Applied Materials</v>
      </c>
      <c r="AS73" s="106">
        <f t="shared" si="545"/>
        <v>3</v>
      </c>
      <c r="AT73" s="106">
        <f t="shared" si="546"/>
        <v>6</v>
      </c>
      <c r="AU73" s="106">
        <v>3</v>
      </c>
      <c r="AV73" s="107" t="str">
        <f>INDEX(Matchups!$F$4:$G$279,MATCH(AS73&amp;"_"&amp;AT73,Matchups!$E$4:$E$279,0),1)</f>
        <v>Player15</v>
      </c>
      <c r="AW73" s="107" t="str">
        <f>INDEX(Matchups!$F$4:$G$279,MATCH(AS73&amp;"_"&amp;AT73,Matchups!$E$4:$E$279,0),2)</f>
        <v>Player13</v>
      </c>
      <c r="AY73" s="160" t="str">
        <f>INDEX(Draft!$AZ$3:$AZ$170,MATCH(AV73&amp;AU73,Draft!$BA$3:$BA$170,0),1)</f>
        <v>Polygon</v>
      </c>
      <c r="AZ73" s="161">
        <f>INDEX(Upload_Download!$I$4:$I$1004,MATCH(AY73&amp;AZ$3,Upload_Download!$O$4:$O$1004,0),1)</f>
        <v>1.5158489942550659</v>
      </c>
      <c r="BA73" s="161">
        <f>INDEX(Upload_Download!$I$4:$I$1004,MATCH(AY73&amp;BA$3,Upload_Download!$O$4:$O$1004,0),1)</f>
        <v>1.453001976013184</v>
      </c>
      <c r="BB73" s="162">
        <f t="shared" si="589"/>
        <v>-4.145994652506058</v>
      </c>
      <c r="BC73" s="162">
        <f t="shared" ref="BC73:BC76" si="612">100*(BD73/BE73-1)</f>
        <v>1.2427224266522208</v>
      </c>
      <c r="BD73" s="161">
        <f>INDEX(Upload_Download!$I$4:$I$1004,MATCH(BF73&amp;BD$3,Upload_Download!$O$4:$O$1004,0),1)</f>
        <v>487.17999267578119</v>
      </c>
      <c r="BE73" s="161">
        <f>INDEX(Upload_Download!$I$4:$I$1004,MATCH(BF73&amp;BE$3,Upload_Download!$O$4:$O$1004,0),1)</f>
        <v>481.20001220703119</v>
      </c>
      <c r="BF73" s="163" t="str">
        <f>INDEX(Draft!$AZ$3:$AZ$170,MATCH(AW73&amp;AU73,Draft!$BA$3:$BA$170,0),1)</f>
        <v>Intuit</v>
      </c>
      <c r="BH73" s="106">
        <f t="shared" si="547"/>
        <v>4</v>
      </c>
      <c r="BI73" s="106">
        <f t="shared" si="548"/>
        <v>6</v>
      </c>
      <c r="BJ73" s="106">
        <v>3</v>
      </c>
      <c r="BK73" s="107" t="str">
        <f>INDEX(Matchups!$F$4:$G$279,MATCH(BH73&amp;"_"&amp;BI73,Matchups!$E$4:$E$279,0),1)</f>
        <v>Player23</v>
      </c>
      <c r="BL73" s="107" t="str">
        <f>INDEX(Matchups!$F$4:$G$279,MATCH(BH73&amp;"_"&amp;BI73,Matchups!$E$4:$E$279,0),2)</f>
        <v>Player14</v>
      </c>
      <c r="BN73" s="160" t="str">
        <f>INDEX(Draft!$AZ$3:$AZ$170,MATCH(BK73&amp;BJ73,Draft!$BA$3:$BA$170,0),1)</f>
        <v>XRP</v>
      </c>
      <c r="BO73" s="161">
        <f>INDEX(Upload_Download!$I$4:$I$1004,MATCH(BN73&amp;BO$3,Upload_Download!$O$4:$O$1004,0),1)</f>
        <v>0.72199201583862305</v>
      </c>
      <c r="BP73" s="161" t="e">
        <f>INDEX(Upload_Download!$I$4:$I$1004,MATCH(BN73&amp;BP$3,Upload_Download!$O$4:$O$1004,0),1)</f>
        <v>#N/A</v>
      </c>
      <c r="BQ73" s="162" t="e">
        <f t="shared" si="590"/>
        <v>#N/A</v>
      </c>
      <c r="BR73" s="162" t="e">
        <f t="shared" ref="BR73:BR76" si="613">100*(BS73/BT73-1)</f>
        <v>#N/A</v>
      </c>
      <c r="BS73" s="161" t="e">
        <f>INDEX(Upload_Download!$I$4:$I$1004,MATCH(BU73&amp;BS$3,Upload_Download!$O$4:$O$1004,0),1)</f>
        <v>#N/A</v>
      </c>
      <c r="BT73" s="161">
        <f>INDEX(Upload_Download!$I$4:$I$1004,MATCH(BU73&amp;BT$3,Upload_Download!$O$4:$O$1004,0),1)</f>
        <v>102.75</v>
      </c>
      <c r="BU73" s="163" t="str">
        <f>INDEX(Draft!$AZ$3:$AZ$170,MATCH(BL73&amp;BJ73,Draft!$BA$3:$BA$170,0),1)</f>
        <v>Novo Nordisk A/S</v>
      </c>
      <c r="BV73" s="114"/>
      <c r="BW73" s="106">
        <f t="shared" si="549"/>
        <v>5</v>
      </c>
      <c r="BX73" s="106">
        <f t="shared" si="550"/>
        <v>6</v>
      </c>
      <c r="BY73" s="106">
        <v>3</v>
      </c>
      <c r="BZ73" s="107" t="str">
        <f>INDEX(Matchups!$F$4:$G$279,MATCH(BW73&amp;"_"&amp;BX73,Matchups!$E$4:$E$279,0),1)</f>
        <v>Player6</v>
      </c>
      <c r="CA73" s="107" t="str">
        <f>INDEX(Matchups!$F$4:$G$279,MATCH(BW73&amp;"_"&amp;BX73,Matchups!$E$4:$E$279,0),2)</f>
        <v>Player16</v>
      </c>
      <c r="CB73" s="114"/>
      <c r="CC73" s="160" t="str">
        <f>INDEX(Draft!$AZ$3:$AZ$170,MATCH(BZ73&amp;BY73,Draft!$BA$3:$BA$170,0),1)</f>
        <v>ConocoPhillips</v>
      </c>
      <c r="CD73" s="161" t="e">
        <f>INDEX(Upload_Download!$I$4:$I$1004,MATCH(CC73&amp;CD$3,Upload_Download!$O$4:$O$1004,0),1)</f>
        <v>#N/A</v>
      </c>
      <c r="CE73" s="161" t="e">
        <f>INDEX(Upload_Download!$I$4:$I$1004,MATCH(CC73&amp;CE$3,Upload_Download!$O$4:$O$1004,0),1)</f>
        <v>#N/A</v>
      </c>
      <c r="CF73" s="162" t="e">
        <f t="shared" si="591"/>
        <v>#N/A</v>
      </c>
      <c r="CG73" s="162" t="e">
        <f t="shared" ref="CG73:CG76" si="614">100*(CH73/CI73-1)</f>
        <v>#N/A</v>
      </c>
      <c r="CH73" s="161" t="e">
        <f>INDEX(Upload_Download!$I$4:$I$1004,MATCH(CJ73&amp;CH$3,Upload_Download!$O$4:$O$1004,0),1)</f>
        <v>#N/A</v>
      </c>
      <c r="CI73" s="161" t="e">
        <f>INDEX(Upload_Download!$I$4:$I$1004,MATCH(CJ73&amp;CI$3,Upload_Download!$O$4:$O$1004,0),1)</f>
        <v>#N/A</v>
      </c>
      <c r="CJ73" s="163" t="str">
        <f>INDEX(Draft!$AZ$3:$AZ$170,MATCH(CA73&amp;BY73,Draft!$BA$3:$BA$170,0),1)</f>
        <v>Lowe's</v>
      </c>
      <c r="CK73" s="114"/>
      <c r="CL73" s="106">
        <f t="shared" si="551"/>
        <v>6</v>
      </c>
      <c r="CM73" s="106">
        <f t="shared" si="552"/>
        <v>6</v>
      </c>
      <c r="CN73" s="106">
        <v>3</v>
      </c>
      <c r="CO73" s="107" t="str">
        <f>INDEX(Matchups!$F$4:$G$279,MATCH(CL73&amp;"_"&amp;CM73,Matchups!$E$4:$E$279,0),1)</f>
        <v>Player12</v>
      </c>
      <c r="CP73" s="107" t="str">
        <f>INDEX(Matchups!$F$4:$G$279,MATCH(CL73&amp;"_"&amp;CM73,Matchups!$E$4:$E$279,0),2)</f>
        <v>Player15</v>
      </c>
      <c r="CQ73" s="114"/>
      <c r="CR73" s="160" t="str">
        <f>INDEX(Draft!$AZ$3:$AZ$170,MATCH(CO73&amp;CN73,Draft!$BA$3:$BA$170,0),1)</f>
        <v>Applied Materials</v>
      </c>
      <c r="CS73" s="161" t="e">
        <f>INDEX(Upload_Download!$I$4:$I$1004,MATCH(CR73&amp;CS$3,Upload_Download!$O$4:$O$1004,0),1)</f>
        <v>#N/A</v>
      </c>
      <c r="CT73" s="161" t="e">
        <f>INDEX(Upload_Download!$I$4:$I$1004,MATCH(CR73&amp;CT$3,Upload_Download!$O$4:$O$1004,0),1)</f>
        <v>#N/A</v>
      </c>
      <c r="CU73" s="162" t="e">
        <f t="shared" si="592"/>
        <v>#N/A</v>
      </c>
      <c r="CV73" s="162" t="e">
        <f t="shared" ref="CV73:CV76" si="615">100*(CW73/CX73-1)</f>
        <v>#N/A</v>
      </c>
      <c r="CW73" s="161" t="e">
        <f>INDEX(Upload_Download!$I$4:$I$1004,MATCH(CY73&amp;CW$3,Upload_Download!$O$4:$O$1004,0),1)</f>
        <v>#N/A</v>
      </c>
      <c r="CX73" s="161" t="e">
        <f>INDEX(Upload_Download!$I$4:$I$1004,MATCH(CY73&amp;CX$3,Upload_Download!$O$4:$O$1004,0),1)</f>
        <v>#N/A</v>
      </c>
      <c r="CY73" s="163" t="str">
        <f>INDEX(Draft!$AZ$3:$AZ$170,MATCH(CP73&amp;CN73,Draft!$BA$3:$BA$170,0),1)</f>
        <v>Polygon</v>
      </c>
      <c r="DA73" s="106">
        <f t="shared" si="553"/>
        <v>7</v>
      </c>
      <c r="DB73" s="106">
        <f t="shared" si="554"/>
        <v>6</v>
      </c>
      <c r="DC73" s="106">
        <v>3</v>
      </c>
      <c r="DD73" s="107" t="str">
        <f>INDEX(Matchups!$F$4:$G$279,MATCH(DA73&amp;"_"&amp;DB73,Matchups!$E$4:$E$279,0),1)</f>
        <v>Player13</v>
      </c>
      <c r="DE73" s="107" t="str">
        <f>INDEX(Matchups!$F$4:$G$279,MATCH(DA73&amp;"_"&amp;DB73,Matchups!$E$4:$E$279,0),2)</f>
        <v>Player18</v>
      </c>
      <c r="DG73" s="160" t="str">
        <f>INDEX(Draft!$AZ$3:$AZ$170,MATCH(DD73&amp;DC73,Draft!$BA$3:$BA$170,0),1)</f>
        <v>Intuit</v>
      </c>
      <c r="DH73" s="161" t="e">
        <f>INDEX(Upload_Download!$I$4:$I$1004,MATCH(DG73&amp;DH$3,Upload_Download!$O$4:$O$1004,0),1)</f>
        <v>#N/A</v>
      </c>
      <c r="DI73" s="161" t="e">
        <f>INDEX(Upload_Download!$I$4:$I$1004,MATCH(DG73&amp;DI$3,Upload_Download!$O$4:$O$1004,0),1)</f>
        <v>#N/A</v>
      </c>
      <c r="DJ73" s="162" t="e">
        <f t="shared" si="593"/>
        <v>#N/A</v>
      </c>
      <c r="DK73" s="162" t="e">
        <f t="shared" ref="DK73:DK76" si="616">100*(DL73/DM73-1)</f>
        <v>#N/A</v>
      </c>
      <c r="DL73" s="161" t="e">
        <f>INDEX(Upload_Download!$I$4:$I$1004,MATCH(DN73&amp;DL$3,Upload_Download!$O$4:$O$1004,0),1)</f>
        <v>#N/A</v>
      </c>
      <c r="DM73" s="161" t="e">
        <f>INDEX(Upload_Download!$I$4:$I$1004,MATCH(DN73&amp;DM$3,Upload_Download!$O$4:$O$1004,0),1)</f>
        <v>#N/A</v>
      </c>
      <c r="DN73" s="163" t="str">
        <f>INDEX(Draft!$AZ$3:$AZ$170,MATCH(DE73&amp;DC73,Draft!$BA$3:$BA$170,0),1)</f>
        <v>Morgan Stanley</v>
      </c>
      <c r="DO73" s="114"/>
      <c r="DP73" s="106">
        <f t="shared" si="555"/>
        <v>8</v>
      </c>
      <c r="DQ73" s="106">
        <f t="shared" si="556"/>
        <v>6</v>
      </c>
      <c r="DR73" s="106">
        <v>3</v>
      </c>
      <c r="DS73" s="107" t="str">
        <f>INDEX(Matchups!$F$4:$G$279,MATCH(DP73&amp;"_"&amp;DQ73,Matchups!$E$4:$E$279,0),1)</f>
        <v>Player11</v>
      </c>
      <c r="DT73" s="107" t="str">
        <f>INDEX(Matchups!$F$4:$G$279,MATCH(DP73&amp;"_"&amp;DQ73,Matchups!$E$4:$E$279,0),2)</f>
        <v>Player5</v>
      </c>
      <c r="DU73" s="114"/>
      <c r="DV73" s="160" t="str">
        <f>INDEX(Draft!$AZ$3:$AZ$170,MATCH(DS73&amp;DR73,Draft!$BA$3:$BA$170,0),1)</f>
        <v>Potcoin</v>
      </c>
      <c r="DW73" s="161" t="e">
        <f>INDEX(Upload_Download!$I$4:$I$1004,MATCH(DV73&amp;DW$3,Upload_Download!$O$4:$O$1004,0),1)</f>
        <v>#N/A</v>
      </c>
      <c r="DX73" s="161" t="e">
        <f>INDEX(Upload_Download!$I$4:$I$1004,MATCH(DV73&amp;DX$3,Upload_Download!$O$4:$O$1004,0),1)</f>
        <v>#N/A</v>
      </c>
      <c r="DY73" s="162" t="e">
        <f t="shared" si="594"/>
        <v>#N/A</v>
      </c>
      <c r="DZ73" s="162" t="e">
        <f t="shared" ref="DZ73:DZ76" si="617">100*(EA73/EB73-1)</f>
        <v>#N/A</v>
      </c>
      <c r="EA73" s="161" t="e">
        <f>INDEX(Upload_Download!$I$4:$I$1004,MATCH(EC73&amp;EA$3,Upload_Download!$O$4:$O$1004,0),1)</f>
        <v>#N/A</v>
      </c>
      <c r="EB73" s="161" t="e">
        <f>INDEX(Upload_Download!$I$4:$I$1004,MATCH(EC73&amp;EB$3,Upload_Download!$O$4:$O$1004,0),1)</f>
        <v>#N/A</v>
      </c>
      <c r="EC73" s="163" t="str">
        <f>INDEX(Draft!$AZ$3:$AZ$170,MATCH(DT73&amp;DR73,Draft!$BA$3:$BA$170,0),1)</f>
        <v>Oracle</v>
      </c>
      <c r="ED73" s="114"/>
      <c r="EE73" s="106">
        <f t="shared" si="557"/>
        <v>9</v>
      </c>
      <c r="EF73" s="106">
        <f t="shared" si="558"/>
        <v>6</v>
      </c>
      <c r="EG73" s="106">
        <v>3</v>
      </c>
      <c r="EH73" s="107" t="str">
        <f>INDEX(Matchups!$F$4:$G$279,MATCH(EE73&amp;"_"&amp;EF73,Matchups!$E$4:$E$279,0),1)</f>
        <v>Player16</v>
      </c>
      <c r="EI73" s="107" t="str">
        <f>INDEX(Matchups!$F$4:$G$279,MATCH(EE73&amp;"_"&amp;EF73,Matchups!$E$4:$E$279,0),2)</f>
        <v>Player21</v>
      </c>
      <c r="EJ73" s="114"/>
      <c r="EK73" s="160" t="str">
        <f>INDEX(Draft!$AZ$3:$AZ$170,MATCH(EH73&amp;EG73,Draft!$BA$3:$BA$170,0),1)</f>
        <v>Lowe's</v>
      </c>
      <c r="EL73" s="161" t="e">
        <f>INDEX(Upload_Download!$I$4:$I$1004,MATCH(EK73&amp;EL$3,Upload_Download!$O$4:$O$1004,0),1)</f>
        <v>#N/A</v>
      </c>
      <c r="EM73" s="161" t="e">
        <f>INDEX(Upload_Download!$I$4:$I$1004,MATCH(EK73&amp;EM$3,Upload_Download!$O$4:$O$1004,0),1)</f>
        <v>#N/A</v>
      </c>
      <c r="EN73" s="162" t="e">
        <f t="shared" si="595"/>
        <v>#N/A</v>
      </c>
      <c r="EO73" s="162" t="e">
        <f t="shared" ref="EO73:EO76" si="618">100*(EP73/EQ73-1)</f>
        <v>#N/A</v>
      </c>
      <c r="EP73" s="161" t="e">
        <f>INDEX(Upload_Download!$I$4:$I$1004,MATCH(ER73&amp;EP$3,Upload_Download!$O$4:$O$1004,0),1)</f>
        <v>#N/A</v>
      </c>
      <c r="EQ73" s="161" t="e">
        <f>INDEX(Upload_Download!$I$4:$I$1004,MATCH(ER73&amp;EQ$3,Upload_Download!$O$4:$O$1004,0),1)</f>
        <v>#N/A</v>
      </c>
      <c r="ER73" s="163" t="str">
        <f>INDEX(Draft!$AZ$3:$AZ$170,MATCH(EI73&amp;EG73,Draft!$BA$3:$BA$170,0),1)</f>
        <v>Uniswap</v>
      </c>
      <c r="ET73" s="106">
        <f t="shared" si="559"/>
        <v>10</v>
      </c>
      <c r="EU73" s="106">
        <f t="shared" si="560"/>
        <v>6</v>
      </c>
      <c r="EV73" s="106">
        <v>3</v>
      </c>
      <c r="EW73" s="107" t="str">
        <f>INDEX(Matchups!$F$4:$G$279,MATCH(ET73&amp;"_"&amp;EU73,Matchups!$E$4:$E$279,0),1)</f>
        <v>Player14</v>
      </c>
      <c r="EX73" s="107" t="str">
        <f>INDEX(Matchups!$F$4:$G$279,MATCH(ET73&amp;"_"&amp;EU73,Matchups!$E$4:$E$279,0),2)</f>
        <v>Player1</v>
      </c>
      <c r="EZ73" s="160" t="str">
        <f>INDEX(Draft!$AZ$3:$AZ$170,MATCH(EW73&amp;EV73,Draft!$BA$3:$BA$170,0),1)</f>
        <v>Novo Nordisk A/S</v>
      </c>
      <c r="FA73" s="161" t="e">
        <f>INDEX(Upload_Download!$I$4:$I$1004,MATCH(EZ73&amp;FA$3,Upload_Download!$O$4:$O$1004,0),1)</f>
        <v>#N/A</v>
      </c>
      <c r="FB73" s="161" t="e">
        <f>INDEX(Upload_Download!$I$4:$I$1004,MATCH(EZ73&amp;FB$3,Upload_Download!$O$4:$O$1004,0),1)</f>
        <v>#N/A</v>
      </c>
      <c r="FC73" s="162" t="e">
        <f t="shared" si="596"/>
        <v>#N/A</v>
      </c>
      <c r="FD73" s="162" t="e">
        <f t="shared" ref="FD73:FD76" si="619">100*(FE73/FF73-1)</f>
        <v>#N/A</v>
      </c>
      <c r="FE73" s="161" t="e">
        <f>INDEX(Upload_Download!$I$4:$I$1004,MATCH(FG73&amp;FE$3,Upload_Download!$O$4:$O$1004,0),1)</f>
        <v>#N/A</v>
      </c>
      <c r="FF73" s="161" t="e">
        <f>INDEX(Upload_Download!$I$4:$I$1004,MATCH(FG73&amp;FF$3,Upload_Download!$O$4:$O$1004,0),1)</f>
        <v>#N/A</v>
      </c>
      <c r="FG73" s="163" t="str">
        <f>INDEX(Draft!$AZ$3:$AZ$170,MATCH(EX73&amp;EV73,Draft!$BA$3:$BA$170,0),1)</f>
        <v>Netflix</v>
      </c>
      <c r="FH73" s="114"/>
      <c r="FI73" s="106">
        <f t="shared" si="561"/>
        <v>11</v>
      </c>
      <c r="FJ73" s="106">
        <f t="shared" si="562"/>
        <v>6</v>
      </c>
      <c r="FK73" s="106">
        <v>3</v>
      </c>
      <c r="FL73" s="107" t="str">
        <f>INDEX(Matchups!$F$4:$G$279,MATCH(FI73&amp;"_"&amp;FJ73,Matchups!$E$4:$E$279,0),1)</f>
        <v>Player1</v>
      </c>
      <c r="FM73" s="107" t="str">
        <f>INDEX(Matchups!$F$4:$G$279,MATCH(FI73&amp;"_"&amp;FJ73,Matchups!$E$4:$E$279,0),2)</f>
        <v>Player3</v>
      </c>
      <c r="FN73" s="114"/>
      <c r="FO73" s="160" t="str">
        <f>INDEX(Draft!$AZ$3:$AZ$170,MATCH(FL73&amp;FK73,Draft!$BA$3:$BA$170,0),1)</f>
        <v>Netflix</v>
      </c>
      <c r="FP73" s="161" t="e">
        <f>INDEX(Upload_Download!$I$4:$I$1004,MATCH(FO73&amp;FP$3,Upload_Download!$O$4:$O$1004,0),1)</f>
        <v>#N/A</v>
      </c>
      <c r="FQ73" s="161" t="e">
        <f>INDEX(Upload_Download!$I$4:$I$1004,MATCH(FO73&amp;FQ$3,Upload_Download!$O$4:$O$1004,0),1)</f>
        <v>#N/A</v>
      </c>
      <c r="FR73" s="162" t="e">
        <f t="shared" si="597"/>
        <v>#N/A</v>
      </c>
      <c r="FS73" s="162" t="e">
        <f t="shared" ref="FS73:FS76" si="620">100*(FT73/FU73-1)</f>
        <v>#N/A</v>
      </c>
      <c r="FT73" s="161" t="e">
        <f>INDEX(Upload_Download!$I$4:$I$1004,MATCH(FV73&amp;FT$3,Upload_Download!$O$4:$O$1004,0),1)</f>
        <v>#N/A</v>
      </c>
      <c r="FU73" s="161" t="e">
        <f>INDEX(Upload_Download!$I$4:$I$1004,MATCH(FV73&amp;FU$3,Upload_Download!$O$4:$O$1004,0),1)</f>
        <v>#N/A</v>
      </c>
      <c r="FV73" s="163" t="str">
        <f>INDEX(Draft!$AZ$3:$AZ$170,MATCH(FM73&amp;FK73,Draft!$BA$3:$BA$170,0),1)</f>
        <v>Spotify</v>
      </c>
      <c r="FW73" s="114"/>
      <c r="FX73" s="106">
        <f t="shared" si="563"/>
        <v>12</v>
      </c>
      <c r="FY73" s="106">
        <f t="shared" si="564"/>
        <v>6</v>
      </c>
      <c r="FZ73" s="106">
        <v>3</v>
      </c>
      <c r="GA73" s="107" t="str">
        <f>INDEX(Matchups!$F$4:$G$279,MATCH(FX73&amp;"_"&amp;FY73,Matchups!$E$4:$E$279,0),1)</f>
        <v>Player22</v>
      </c>
      <c r="GB73" s="107" t="str">
        <f>INDEX(Matchups!$F$4:$G$279,MATCH(FX73&amp;"_"&amp;FY73,Matchups!$E$4:$E$279,0),2)</f>
        <v>Player23</v>
      </c>
      <c r="GC73" s="114"/>
      <c r="GD73" s="160" t="str">
        <f>INDEX(Draft!$AZ$3:$AZ$170,MATCH(GA73&amp;FZ73,Draft!$BA$3:$BA$170,0),1)</f>
        <v>The Home Depot</v>
      </c>
      <c r="GE73" s="161" t="e">
        <f>INDEX(Upload_Download!$I$4:$I$1004,MATCH(GD73&amp;GE$3,Upload_Download!$O$4:$O$1004,0),1)</f>
        <v>#N/A</v>
      </c>
      <c r="GF73" s="161" t="e">
        <f>INDEX(Upload_Download!$I$4:$I$1004,MATCH(GD73&amp;GF$3,Upload_Download!$O$4:$O$1004,0),1)</f>
        <v>#N/A</v>
      </c>
      <c r="GG73" s="162" t="e">
        <f t="shared" si="598"/>
        <v>#N/A</v>
      </c>
      <c r="GH73" s="162" t="e">
        <f t="shared" ref="GH73:GH76" si="621">100*(GI73/GJ73-1)</f>
        <v>#N/A</v>
      </c>
      <c r="GI73" s="161" t="e">
        <f>INDEX(Upload_Download!$I$4:$I$1004,MATCH(GK73&amp;GI$3,Upload_Download!$O$4:$O$1004,0),1)</f>
        <v>#N/A</v>
      </c>
      <c r="GJ73" s="161" t="e">
        <f>INDEX(Upload_Download!$I$4:$I$1004,MATCH(GK73&amp;GJ$3,Upload_Download!$O$4:$O$1004,0),1)</f>
        <v>#N/A</v>
      </c>
      <c r="GK73" s="163" t="str">
        <f>INDEX(Draft!$AZ$3:$AZ$170,MATCH(GB73&amp;FZ73,Draft!$BA$3:$BA$170,0),1)</f>
        <v>XRP</v>
      </c>
      <c r="GM73" s="106">
        <f t="shared" si="565"/>
        <v>13</v>
      </c>
      <c r="GN73" s="106">
        <f t="shared" si="566"/>
        <v>6</v>
      </c>
      <c r="GO73" s="106">
        <v>3</v>
      </c>
      <c r="GP73" s="107" t="str">
        <f>INDEX(Matchups!$F$4:$G$279,MATCH(GM73&amp;"_"&amp;GN73,Matchups!$E$4:$E$279,0),1)</f>
        <v>Player5</v>
      </c>
      <c r="GQ73" s="107" t="str">
        <f>INDEX(Matchups!$F$4:$G$279,MATCH(GM73&amp;"_"&amp;GN73,Matchups!$E$4:$E$279,0),2)</f>
        <v>Player9</v>
      </c>
      <c r="GS73" s="160" t="str">
        <f>INDEX(Draft!$AZ$3:$AZ$170,MATCH(GP73&amp;GO73,Draft!$BA$3:$BA$170,0),1)</f>
        <v>Oracle</v>
      </c>
      <c r="GT73" s="161" t="e">
        <f>INDEX(Upload_Download!$I$4:$I$1004,MATCH(GS73&amp;GT$3,Upload_Download!$O$4:$O$1004,0),1)</f>
        <v>#N/A</v>
      </c>
      <c r="GU73" s="161" t="e">
        <f>INDEX(Upload_Download!$I$4:$I$1004,MATCH(GS73&amp;GU$3,Upload_Download!$O$4:$O$1004,0),1)</f>
        <v>#N/A</v>
      </c>
      <c r="GV73" s="162" t="e">
        <f t="shared" si="599"/>
        <v>#N/A</v>
      </c>
      <c r="GW73" s="162" t="e">
        <f t="shared" ref="GW73:GW76" si="622">100*(GX73/GY73-1)</f>
        <v>#N/A</v>
      </c>
      <c r="GX73" s="161" t="e">
        <f>INDEX(Upload_Download!$I$4:$I$1004,MATCH(GZ73&amp;GX$3,Upload_Download!$O$4:$O$1004,0),1)</f>
        <v>#N/A</v>
      </c>
      <c r="GY73" s="161" t="e">
        <f>INDEX(Upload_Download!$I$4:$I$1004,MATCH(GZ73&amp;GY$3,Upload_Download!$O$4:$O$1004,0),1)</f>
        <v>#N/A</v>
      </c>
      <c r="GZ73" s="163" t="str">
        <f>INDEX(Draft!$AZ$3:$AZ$170,MATCH(GQ73&amp;GO73,Draft!$BA$3:$BA$170,0),1)</f>
        <v>Novavax</v>
      </c>
      <c r="HA73" s="114"/>
      <c r="HB73" s="106">
        <f t="shared" si="567"/>
        <v>14</v>
      </c>
      <c r="HC73" s="106">
        <f t="shared" si="568"/>
        <v>6</v>
      </c>
      <c r="HD73" s="106">
        <v>3</v>
      </c>
      <c r="HE73" s="107" t="str">
        <f>INDEX(Matchups!$F$4:$G$279,MATCH(HB73&amp;"_"&amp;HC73,Matchups!$E$4:$E$279,0),1)</f>
        <v>Player17</v>
      </c>
      <c r="HF73" s="107" t="str">
        <f>INDEX(Matchups!$F$4:$G$279,MATCH(HB73&amp;"_"&amp;HC73,Matchups!$E$4:$E$279,0),2)</f>
        <v>Player24</v>
      </c>
      <c r="HG73" s="114"/>
      <c r="HH73" s="160" t="str">
        <f>INDEX(Draft!$AZ$3:$AZ$170,MATCH(HE73&amp;HD73,Draft!$BA$3:$BA$170,0),1)</f>
        <v>Sony</v>
      </c>
      <c r="HI73" s="161" t="e">
        <f>INDEX(Upload_Download!$I$4:$I$1004,MATCH(HH73&amp;HI$3,Upload_Download!$O$4:$O$1004,0),1)</f>
        <v>#N/A</v>
      </c>
      <c r="HJ73" s="161" t="e">
        <f>INDEX(Upload_Download!$I$4:$I$1004,MATCH(HH73&amp;HJ$3,Upload_Download!$O$4:$O$1004,0),1)</f>
        <v>#N/A</v>
      </c>
      <c r="HK73" s="162" t="e">
        <f t="shared" si="600"/>
        <v>#N/A</v>
      </c>
      <c r="HL73" s="162" t="e">
        <f t="shared" ref="HL73:HL76" si="623">100*(HM73/HN73-1)</f>
        <v>#N/A</v>
      </c>
      <c r="HM73" s="161" t="e">
        <f>INDEX(Upload_Download!$I$4:$I$1004,MATCH(HO73&amp;HM$3,Upload_Download!$O$4:$O$1004,0),1)</f>
        <v>#N/A</v>
      </c>
      <c r="HN73" s="161" t="e">
        <f>INDEX(Upload_Download!$I$4:$I$1004,MATCH(HO73&amp;HN$3,Upload_Download!$O$4:$O$1004,0),1)</f>
        <v>#N/A</v>
      </c>
      <c r="HO73" s="163" t="str">
        <f>INDEX(Draft!$AZ$3:$AZ$170,MATCH(HF73&amp;HD73,Draft!$BA$3:$BA$170,0),1)</f>
        <v>Cloudflare</v>
      </c>
      <c r="HP73" s="114"/>
      <c r="HQ73" s="106">
        <f t="shared" si="569"/>
        <v>15</v>
      </c>
      <c r="HR73" s="106">
        <f t="shared" si="570"/>
        <v>6</v>
      </c>
      <c r="HS73" s="106">
        <v>3</v>
      </c>
      <c r="HT73" s="107" t="str">
        <f>INDEX(Matchups!$F$4:$G$279,MATCH(HQ73&amp;"_"&amp;HR73,Matchups!$E$4:$E$279,0),1)</f>
        <v>Player8</v>
      </c>
      <c r="HU73" s="107" t="str">
        <f>INDEX(Matchups!$F$4:$G$279,MATCH(HQ73&amp;"_"&amp;HR73,Matchups!$E$4:$E$279,0),2)</f>
        <v>Player17</v>
      </c>
      <c r="HV73" s="114"/>
      <c r="HW73" s="160" t="str">
        <f>INDEX(Draft!$AZ$3:$AZ$170,MATCH(HT73&amp;HS73,Draft!$BA$3:$BA$170,0),1)</f>
        <v>Lucid Group</v>
      </c>
      <c r="HX73" s="161" t="e">
        <f>INDEX(Upload_Download!$I$4:$I$1004,MATCH(HW73&amp;HX$3,Upload_Download!$O$4:$O$1004,0),1)</f>
        <v>#N/A</v>
      </c>
      <c r="HY73" s="161" t="e">
        <f>INDEX(Upload_Download!$I$4:$I$1004,MATCH(HW73&amp;HY$3,Upload_Download!$O$4:$O$1004,0),1)</f>
        <v>#N/A</v>
      </c>
      <c r="HZ73" s="162" t="e">
        <f t="shared" si="601"/>
        <v>#N/A</v>
      </c>
      <c r="IA73" s="162" t="e">
        <f t="shared" ref="IA73:IA76" si="624">100*(IB73/IC73-1)</f>
        <v>#N/A</v>
      </c>
      <c r="IB73" s="161" t="e">
        <f>INDEX(Upload_Download!$I$4:$I$1004,MATCH(ID73&amp;IB$3,Upload_Download!$O$4:$O$1004,0),1)</f>
        <v>#N/A</v>
      </c>
      <c r="IC73" s="161" t="e">
        <f>INDEX(Upload_Download!$I$4:$I$1004,MATCH(ID73&amp;IC$3,Upload_Download!$O$4:$O$1004,0),1)</f>
        <v>#N/A</v>
      </c>
      <c r="ID73" s="163" t="str">
        <f>INDEX(Draft!$AZ$3:$AZ$170,MATCH(HU73&amp;HS73,Draft!$BA$3:$BA$170,0),1)</f>
        <v>Sony</v>
      </c>
      <c r="IF73" s="106">
        <f t="shared" si="571"/>
        <v>16</v>
      </c>
      <c r="IG73" s="106">
        <f t="shared" si="572"/>
        <v>6</v>
      </c>
      <c r="IH73" s="106">
        <v>3</v>
      </c>
      <c r="II73" s="107" t="str">
        <f>INDEX(Matchups!$F$4:$G$279,MATCH(IF73&amp;"_"&amp;IG73,Matchups!$E$4:$E$279,0),1)</f>
        <v>Player10</v>
      </c>
      <c r="IJ73" s="107" t="str">
        <f>INDEX(Matchups!$F$4:$G$279,MATCH(IF73&amp;"_"&amp;IG73,Matchups!$E$4:$E$279,0),2)</f>
        <v>Player11</v>
      </c>
      <c r="IL73" s="160" t="str">
        <f>INDEX(Draft!$AZ$3:$AZ$170,MATCH(II73&amp;IH73,Draft!$BA$3:$BA$170,0),1)</f>
        <v>Snowflake</v>
      </c>
      <c r="IM73" s="161" t="e">
        <f>INDEX(Upload_Download!$I$4:$I$1004,MATCH(IL73&amp;IM$3,Upload_Download!$O$4:$O$1004,0),1)</f>
        <v>#N/A</v>
      </c>
      <c r="IN73" s="161" t="e">
        <f>INDEX(Upload_Download!$I$4:$I$1004,MATCH(IL73&amp;IN$3,Upload_Download!$O$4:$O$1004,0),1)</f>
        <v>#N/A</v>
      </c>
      <c r="IO73" s="162" t="e">
        <f t="shared" si="602"/>
        <v>#N/A</v>
      </c>
      <c r="IP73" s="162" t="e">
        <f t="shared" ref="IP73:IP76" si="625">100*(IQ73/IR73-1)</f>
        <v>#N/A</v>
      </c>
      <c r="IQ73" s="161" t="e">
        <f>INDEX(Upload_Download!$I$4:$I$1004,MATCH(IS73&amp;IQ$3,Upload_Download!$O$4:$O$1004,0),1)</f>
        <v>#N/A</v>
      </c>
      <c r="IR73" s="161" t="e">
        <f>INDEX(Upload_Download!$I$4:$I$1004,MATCH(IS73&amp;IR$3,Upload_Download!$O$4:$O$1004,0),1)</f>
        <v>#N/A</v>
      </c>
      <c r="IS73" s="163" t="str">
        <f>INDEX(Draft!$AZ$3:$AZ$170,MATCH(IJ73&amp;IH73,Draft!$BA$3:$BA$170,0),1)</f>
        <v>Potcoin</v>
      </c>
      <c r="IT73" s="114"/>
      <c r="IU73" s="106">
        <f t="shared" si="573"/>
        <v>17</v>
      </c>
      <c r="IV73" s="106">
        <f t="shared" si="574"/>
        <v>6</v>
      </c>
      <c r="IW73" s="106">
        <v>3</v>
      </c>
      <c r="IX73" s="107" t="str">
        <f>INDEX(Matchups!$F$4:$G$279,MATCH(IU73&amp;"_"&amp;IV73,Matchups!$E$4:$E$279,0),1)</f>
        <v>Player3</v>
      </c>
      <c r="IY73" s="107" t="str">
        <f>INDEX(Matchups!$F$4:$G$279,MATCH(IU73&amp;"_"&amp;IV73,Matchups!$E$4:$E$279,0),2)</f>
        <v>Player20</v>
      </c>
      <c r="IZ73" s="114"/>
      <c r="JA73" s="160" t="str">
        <f>INDEX(Draft!$AZ$3:$AZ$170,MATCH(IX73&amp;IW73,Draft!$BA$3:$BA$170,0),1)</f>
        <v>Spotify</v>
      </c>
      <c r="JB73" s="161" t="e">
        <f>INDEX(Upload_Download!$I$4:$I$1004,MATCH(JA73&amp;JB$3,Upload_Download!$O$4:$O$1004,0),1)</f>
        <v>#N/A</v>
      </c>
      <c r="JC73" s="161" t="e">
        <f>INDEX(Upload_Download!$I$4:$I$1004,MATCH(JA73&amp;JC$3,Upload_Download!$O$4:$O$1004,0),1)</f>
        <v>#N/A</v>
      </c>
      <c r="JD73" s="162" t="e">
        <f t="shared" si="603"/>
        <v>#N/A</v>
      </c>
      <c r="JE73" s="162" t="e">
        <f t="shared" ref="JE73:JE76" si="626">100*(JF73/JG73-1)</f>
        <v>#N/A</v>
      </c>
      <c r="JF73" s="161" t="e">
        <f>INDEX(Upload_Download!$I$4:$I$1004,MATCH(JH73&amp;JF$3,Upload_Download!$O$4:$O$1004,0),1)</f>
        <v>#N/A</v>
      </c>
      <c r="JG73" s="161" t="e">
        <f>INDEX(Upload_Download!$I$4:$I$1004,MATCH(JH73&amp;JG$3,Upload_Download!$O$4:$O$1004,0),1)</f>
        <v>#N/A</v>
      </c>
      <c r="JH73" s="163" t="str">
        <f>INDEX(Draft!$AZ$3:$AZ$170,MATCH(IY73&amp;IW73,Draft!$BA$3:$BA$170,0),1)</f>
        <v>Exxon Mobil</v>
      </c>
      <c r="JI73" s="114"/>
      <c r="JJ73" s="106">
        <f t="shared" si="575"/>
        <v>18</v>
      </c>
      <c r="JK73" s="106">
        <f t="shared" si="576"/>
        <v>6</v>
      </c>
      <c r="JL73" s="106">
        <v>3</v>
      </c>
      <c r="JM73" s="107" t="str">
        <f>INDEX(Matchups!$F$4:$G$279,MATCH(JJ73&amp;"_"&amp;JK73,Matchups!$E$4:$E$279,0),1)</f>
        <v>Player7</v>
      </c>
      <c r="JN73" s="107" t="str">
        <f>INDEX(Matchups!$F$4:$G$279,MATCH(JJ73&amp;"_"&amp;JK73,Matchups!$E$4:$E$279,0),2)</f>
        <v>Player19</v>
      </c>
      <c r="JO73" s="114"/>
      <c r="JP73" s="160" t="str">
        <f>INDEX(Draft!$AZ$3:$AZ$170,MATCH(JM73&amp;JL73,Draft!$BA$3:$BA$170,0),1)</f>
        <v>American Express</v>
      </c>
      <c r="JQ73" s="161" t="e">
        <f>INDEX(Upload_Download!$I$4:$I$1004,MATCH(JP73&amp;JQ$3,Upload_Download!$O$4:$O$1004,0),1)</f>
        <v>#N/A</v>
      </c>
      <c r="JR73" s="161" t="e">
        <f>INDEX(Upload_Download!$I$4:$I$1004,MATCH(JP73&amp;JR$3,Upload_Download!$O$4:$O$1004,0),1)</f>
        <v>#N/A</v>
      </c>
      <c r="JS73" s="162" t="e">
        <f t="shared" si="604"/>
        <v>#N/A</v>
      </c>
      <c r="JT73" s="162" t="e">
        <f t="shared" ref="JT73:JT76" si="627">100*(JU73/JV73-1)</f>
        <v>#N/A</v>
      </c>
      <c r="JU73" s="161" t="e">
        <f>INDEX(Upload_Download!$I$4:$I$1004,MATCH(JW73&amp;JU$3,Upload_Download!$O$4:$O$1004,0),1)</f>
        <v>#N/A</v>
      </c>
      <c r="JV73" s="161" t="e">
        <f>INDEX(Upload_Download!$I$4:$I$1004,MATCH(JW73&amp;JV$3,Upload_Download!$O$4:$O$1004,0),1)</f>
        <v>#N/A</v>
      </c>
      <c r="JW73" s="163" t="str">
        <f>INDEX(Draft!$AZ$3:$AZ$170,MATCH(JN73&amp;JL73,Draft!$BA$3:$BA$170,0),1)</f>
        <v>Arista Networks</v>
      </c>
      <c r="JX73" s="114"/>
      <c r="JY73" s="106">
        <f t="shared" si="577"/>
        <v>19</v>
      </c>
      <c r="JZ73" s="106">
        <f t="shared" si="578"/>
        <v>6</v>
      </c>
      <c r="KA73" s="106">
        <v>3</v>
      </c>
      <c r="KB73" s="107" t="str">
        <f>INDEX(Matchups!$F$4:$G$279,MATCH(JY73&amp;"_"&amp;JZ73,Matchups!$E$4:$E$279,0),1)</f>
        <v>Player20</v>
      </c>
      <c r="KC73" s="107" t="str">
        <f>INDEX(Matchups!$F$4:$G$279,MATCH(JY73&amp;"_"&amp;JZ73,Matchups!$E$4:$E$279,0),2)</f>
        <v>Player10</v>
      </c>
      <c r="KD73" s="114"/>
      <c r="KE73" s="160" t="str">
        <f>INDEX(Draft!$AZ$3:$AZ$170,MATCH(KB73&amp;KA73,Draft!$BA$3:$BA$170,0),1)</f>
        <v>Exxon Mobil</v>
      </c>
      <c r="KF73" s="161" t="e">
        <f>INDEX(Upload_Download!$I$4:$I$1004,MATCH(KE73&amp;KF$3,Upload_Download!$O$4:$O$1004,0),1)</f>
        <v>#N/A</v>
      </c>
      <c r="KG73" s="161" t="e">
        <f>INDEX(Upload_Download!$I$4:$I$1004,MATCH(KE73&amp;KG$3,Upload_Download!$O$4:$O$1004,0),1)</f>
        <v>#N/A</v>
      </c>
      <c r="KH73" s="162" t="e">
        <f t="shared" si="605"/>
        <v>#N/A</v>
      </c>
      <c r="KI73" s="162" t="e">
        <f t="shared" ref="KI73:KI76" si="628">100*(KJ73/KK73-1)</f>
        <v>#N/A</v>
      </c>
      <c r="KJ73" s="161" t="e">
        <f>INDEX(Upload_Download!$I$4:$I$1004,MATCH(KL73&amp;KJ$3,Upload_Download!$O$4:$O$1004,0),1)</f>
        <v>#N/A</v>
      </c>
      <c r="KK73" s="161" t="e">
        <f>INDEX(Upload_Download!$I$4:$I$1004,MATCH(KL73&amp;KK$3,Upload_Download!$O$4:$O$1004,0),1)</f>
        <v>#N/A</v>
      </c>
      <c r="KL73" s="163" t="str">
        <f>INDEX(Draft!$AZ$3:$AZ$170,MATCH(KC73&amp;KA73,Draft!$BA$3:$BA$170,0),1)</f>
        <v>Snowflake</v>
      </c>
      <c r="KM73" s="114"/>
      <c r="KN73" s="106">
        <f t="shared" si="579"/>
        <v>20</v>
      </c>
      <c r="KO73" s="106">
        <f t="shared" si="580"/>
        <v>6</v>
      </c>
      <c r="KP73" s="106">
        <v>3</v>
      </c>
      <c r="KQ73" s="107" t="str">
        <f>INDEX(Matchups!$F$4:$G$279,MATCH(KN73&amp;"_"&amp;KO73,Matchups!$E$4:$E$279,0),1)</f>
        <v>Player18</v>
      </c>
      <c r="KR73" s="107" t="str">
        <f>INDEX(Matchups!$F$4:$G$279,MATCH(KN73&amp;"_"&amp;KO73,Matchups!$E$4:$E$279,0),2)</f>
        <v>Player6</v>
      </c>
      <c r="KS73" s="114"/>
      <c r="KT73" s="160" t="str">
        <f>INDEX(Draft!$AZ$3:$AZ$170,MATCH(KQ73&amp;KP73,Draft!$BA$3:$BA$170,0),1)</f>
        <v>Morgan Stanley</v>
      </c>
      <c r="KU73" s="161" t="e">
        <f>INDEX(Upload_Download!$I$4:$I$1004,MATCH(KT73&amp;KU$3,Upload_Download!$O$4:$O$1004,0),1)</f>
        <v>#N/A</v>
      </c>
      <c r="KV73" s="161" t="e">
        <f>INDEX(Upload_Download!$I$4:$I$1004,MATCH(KT73&amp;KV$3,Upload_Download!$O$4:$O$1004,0),1)</f>
        <v>#N/A</v>
      </c>
      <c r="KW73" s="162" t="e">
        <f t="shared" si="606"/>
        <v>#N/A</v>
      </c>
      <c r="KX73" s="162" t="e">
        <f t="shared" ref="KX73:KX76" si="629">100*(KY73/KZ73-1)</f>
        <v>#N/A</v>
      </c>
      <c r="KY73" s="161" t="e">
        <f>INDEX(Upload_Download!$I$4:$I$1004,MATCH(LA73&amp;KY$3,Upload_Download!$O$4:$O$1004,0),1)</f>
        <v>#N/A</v>
      </c>
      <c r="KZ73" s="161" t="e">
        <f>INDEX(Upload_Download!$I$4:$I$1004,MATCH(LA73&amp;KZ$3,Upload_Download!$O$4:$O$1004,0),1)</f>
        <v>#N/A</v>
      </c>
      <c r="LA73" s="163" t="str">
        <f>INDEX(Draft!$AZ$3:$AZ$170,MATCH(KR73&amp;KP73,Draft!$BA$3:$BA$170,0),1)</f>
        <v>ConocoPhillips</v>
      </c>
      <c r="LB73" s="114"/>
      <c r="LC73" s="106">
        <f t="shared" si="581"/>
        <v>21</v>
      </c>
      <c r="LD73" s="106">
        <f t="shared" si="582"/>
        <v>6</v>
      </c>
      <c r="LE73" s="106">
        <v>3</v>
      </c>
      <c r="LF73" s="107" t="str">
        <f>INDEX(Matchups!$F$4:$G$279,MATCH(LC73&amp;"_"&amp;LD73,Matchups!$E$4:$E$279,0),1)</f>
        <v>Player4</v>
      </c>
      <c r="LG73" s="107" t="str">
        <f>INDEX(Matchups!$F$4:$G$279,MATCH(LC73&amp;"_"&amp;LD73,Matchups!$E$4:$E$279,0),2)</f>
        <v>Player20</v>
      </c>
      <c r="LH73" s="114"/>
      <c r="LI73" s="160" t="str">
        <f>INDEX(Draft!$AZ$3:$AZ$170,MATCH(LF73&amp;LE73,Draft!$BA$3:$BA$170,0),1)</f>
        <v>Advanced Micro Devices</v>
      </c>
      <c r="LJ73" s="161" t="e">
        <f>INDEX(Upload_Download!$I$4:$I$1004,MATCH(LI73&amp;LJ$3,Upload_Download!$O$4:$O$1004,0),1)</f>
        <v>#N/A</v>
      </c>
      <c r="LK73" s="161" t="e">
        <f>INDEX(Upload_Download!$I$4:$I$1004,MATCH(LI73&amp;LK$3,Upload_Download!$O$4:$O$1004,0),1)</f>
        <v>#N/A</v>
      </c>
      <c r="LL73" s="162" t="e">
        <f t="shared" si="607"/>
        <v>#N/A</v>
      </c>
      <c r="LM73" s="162" t="e">
        <f t="shared" ref="LM73:LM76" si="630">100*(LN73/LO73-1)</f>
        <v>#N/A</v>
      </c>
      <c r="LN73" s="161" t="e">
        <f>INDEX(Upload_Download!$I$4:$I$1004,MATCH(LP73&amp;LN$3,Upload_Download!$O$4:$O$1004,0),1)</f>
        <v>#N/A</v>
      </c>
      <c r="LO73" s="161" t="e">
        <f>INDEX(Upload_Download!$I$4:$I$1004,MATCH(LP73&amp;LO$3,Upload_Download!$O$4:$O$1004,0),1)</f>
        <v>#N/A</v>
      </c>
      <c r="LP73" s="163" t="str">
        <f>INDEX(Draft!$AZ$3:$AZ$170,MATCH(LG73&amp;LE73,Draft!$BA$3:$BA$170,0),1)</f>
        <v>Exxon Mobil</v>
      </c>
      <c r="LQ73" s="114"/>
      <c r="LR73" s="106">
        <f t="shared" si="583"/>
        <v>22</v>
      </c>
      <c r="LS73" s="106">
        <f t="shared" si="584"/>
        <v>6</v>
      </c>
      <c r="LT73" s="106">
        <v>3</v>
      </c>
      <c r="LU73" s="107" t="str">
        <f>INDEX(Matchups!$F$4:$G$279,MATCH(LR73&amp;"_"&amp;LS73,Matchups!$E$4:$E$279,0),1)</f>
        <v>Player24</v>
      </c>
      <c r="LV73" s="107" t="str">
        <f>INDEX(Matchups!$F$4:$G$279,MATCH(LR73&amp;"_"&amp;LS73,Matchups!$E$4:$E$279,0),2)</f>
        <v>Player2</v>
      </c>
      <c r="LW73" s="114"/>
      <c r="LX73" s="160" t="str">
        <f>INDEX(Draft!$AZ$3:$AZ$170,MATCH(LU73&amp;LT73,Draft!$BA$3:$BA$170,0),1)</f>
        <v>Cloudflare</v>
      </c>
      <c r="LY73" s="161" t="e">
        <f>INDEX(Upload_Download!$I$4:$I$1004,MATCH(LX73&amp;LY$3,Upload_Download!$O$4:$O$1004,0),1)</f>
        <v>#N/A</v>
      </c>
      <c r="LZ73" s="161" t="e">
        <f>INDEX(Upload_Download!$I$4:$I$1004,MATCH(LX73&amp;LZ$3,Upload_Download!$O$4:$O$1004,0),1)</f>
        <v>#N/A</v>
      </c>
      <c r="MA73" s="162" t="e">
        <f t="shared" si="608"/>
        <v>#N/A</v>
      </c>
      <c r="MB73" s="162" t="e">
        <f t="shared" ref="MB73:MB76" si="631">100*(MC73/MD73-1)</f>
        <v>#N/A</v>
      </c>
      <c r="MC73" s="161" t="e">
        <f>INDEX(Upload_Download!$I$4:$I$1004,MATCH(ME73&amp;MC$3,Upload_Download!$O$4:$O$1004,0),1)</f>
        <v>#N/A</v>
      </c>
      <c r="MD73" s="161" t="e">
        <f>INDEX(Upload_Download!$I$4:$I$1004,MATCH(ME73&amp;MD$3,Upload_Download!$O$4:$O$1004,0),1)</f>
        <v>#N/A</v>
      </c>
      <c r="ME73" s="163" t="str">
        <f>INDEX(Draft!$AZ$3:$AZ$170,MATCH(LV73&amp;LT73,Draft!$BA$3:$BA$170,0),1)</f>
        <v>IoTeX</v>
      </c>
      <c r="MF73" s="114"/>
      <c r="MG73" s="106">
        <f t="shared" si="585"/>
        <v>23</v>
      </c>
      <c r="MH73" s="106">
        <f t="shared" si="586"/>
        <v>6</v>
      </c>
      <c r="MI73" s="106">
        <v>3</v>
      </c>
      <c r="MJ73" s="107" t="str">
        <f>INDEX(Matchups!$F$4:$G$279,MATCH(MG73&amp;"_"&amp;MH73,Matchups!$E$4:$E$279,0),1)</f>
        <v>Player19</v>
      </c>
      <c r="MK73" s="107" t="str">
        <f>INDEX(Matchups!$F$4:$G$279,MATCH(MG73&amp;"_"&amp;MH73,Matchups!$E$4:$E$279,0),2)</f>
        <v>Player8</v>
      </c>
      <c r="ML73" s="114"/>
      <c r="MM73" s="160" t="str">
        <f>INDEX(Draft!$AZ$3:$AZ$170,MATCH(MJ73&amp;MI73,Draft!$BA$3:$BA$170,0),1)</f>
        <v>Arista Networks</v>
      </c>
      <c r="MN73" s="161" t="e">
        <f>INDEX(Upload_Download!$I$4:$I$1004,MATCH(MM73&amp;MN$3,Upload_Download!$O$4:$O$1004,0),1)</f>
        <v>#N/A</v>
      </c>
      <c r="MO73" s="161" t="e">
        <f>INDEX(Upload_Download!$I$4:$I$1004,MATCH(MM73&amp;MO$3,Upload_Download!$O$4:$O$1004,0),1)</f>
        <v>#N/A</v>
      </c>
      <c r="MP73" s="162" t="e">
        <f t="shared" si="609"/>
        <v>#N/A</v>
      </c>
      <c r="MQ73" s="162" t="e">
        <f t="shared" ref="MQ73:MQ76" si="632">100*(MR73/MS73-1)</f>
        <v>#N/A</v>
      </c>
      <c r="MR73" s="161" t="e">
        <f>INDEX(Upload_Download!$I$4:$I$1004,MATCH(MT73&amp;MR$3,Upload_Download!$O$4:$O$1004,0),1)</f>
        <v>#N/A</v>
      </c>
      <c r="MS73" s="161" t="e">
        <f>INDEX(Upload_Download!$I$4:$I$1004,MATCH(MT73&amp;MS$3,Upload_Download!$O$4:$O$1004,0),1)</f>
        <v>#N/A</v>
      </c>
      <c r="MT73" s="163" t="str">
        <f>INDEX(Draft!$AZ$3:$AZ$170,MATCH(MK73&amp;MI73,Draft!$BA$3:$BA$170,0),1)</f>
        <v>Lucid Group</v>
      </c>
    </row>
    <row r="74" spans="2:358" s="105" customFormat="1" ht="17">
      <c r="B74" s="184">
        <f t="shared" si="74"/>
        <v>44599</v>
      </c>
      <c r="C74" s="183">
        <f t="shared" si="75"/>
        <v>6</v>
      </c>
      <c r="D74" s="183">
        <f t="shared" si="76"/>
        <v>11</v>
      </c>
      <c r="E74" s="183" t="str">
        <f t="shared" si="538"/>
        <v>6_11</v>
      </c>
      <c r="F74" s="174" t="str">
        <f t="shared" si="539"/>
        <v>Player24</v>
      </c>
      <c r="G74" s="174" t="str">
        <f t="shared" si="540"/>
        <v>Player22</v>
      </c>
      <c r="H74" s="173"/>
      <c r="I74" s="174" t="str">
        <f>J74&amp;"_"&amp;COUNTIF(J$4:J74,J74)</f>
        <v>6_6</v>
      </c>
      <c r="J74" s="185">
        <v>6</v>
      </c>
      <c r="K74" s="185" t="s">
        <v>2665</v>
      </c>
      <c r="L74" s="186" t="s">
        <v>1027</v>
      </c>
      <c r="M74" s="185" t="s">
        <v>2668</v>
      </c>
      <c r="N74" s="114"/>
      <c r="O74" s="106">
        <f t="shared" si="541"/>
        <v>1</v>
      </c>
      <c r="P74" s="106">
        <f t="shared" si="542"/>
        <v>6</v>
      </c>
      <c r="Q74" s="106">
        <v>4</v>
      </c>
      <c r="R74" s="107" t="str">
        <f>INDEX(Matchups!$F$4:$G$279,MATCH(O74&amp;"_"&amp;P74,Matchups!$E$4:$E$279,0),1)</f>
        <v>Player2</v>
      </c>
      <c r="S74" s="107" t="str">
        <f>INDEX(Matchups!$F$4:$G$279,MATCH(O74&amp;"_"&amp;P74,Matchups!$E$4:$E$279,0),2)</f>
        <v>Player22</v>
      </c>
      <c r="U74" s="160" t="str">
        <f>INDEX(Draft!$AZ$3:$AZ$170,MATCH(R74&amp;Q74,Draft!$BA$3:$BA$170,0),1)</f>
        <v>Gala Games</v>
      </c>
      <c r="V74" s="161">
        <f>INDEX(Upload_Download!$I$4:$I$1004,MATCH(U74&amp;V$3,Upload_Download!$O$4:$O$1004,0),1)</f>
        <v>0.32024999999999998</v>
      </c>
      <c r="W74" s="161">
        <f>INDEX(Upload_Download!$I$4:$I$1004,MATCH(U74&amp;W$3,Upload_Download!$O$4:$O$1004,0),1)</f>
        <v>0.28079999999999999</v>
      </c>
      <c r="X74" s="162">
        <f t="shared" si="587"/>
        <v>-12.318501170960182</v>
      </c>
      <c r="Y74" s="162">
        <f t="shared" si="610"/>
        <v>-1.043112859833073</v>
      </c>
      <c r="Z74" s="161">
        <f>INDEX(Upload_Download!$I$4:$I$1004,MATCH(AB74&amp;Z$3,Upload_Download!$O$4:$O$1004,0),1)</f>
        <v>478.1300048828125</v>
      </c>
      <c r="AA74" s="161">
        <f>INDEX(Upload_Download!$I$4:$I$1004,MATCH(AB74&amp;AA$3,Upload_Download!$O$4:$O$1004,0),1)</f>
        <v>483.17001342773438</v>
      </c>
      <c r="AB74" s="163" t="str">
        <f>INDEX(Draft!$AZ$3:$AZ$170,MATCH(S74&amp;Q74,Draft!$BA$3:$BA$170,0),1)</f>
        <v>UnitedHealthGroup</v>
      </c>
      <c r="AD74" s="106">
        <f t="shared" si="543"/>
        <v>2</v>
      </c>
      <c r="AE74" s="106">
        <f t="shared" si="544"/>
        <v>6</v>
      </c>
      <c r="AF74" s="106">
        <v>4</v>
      </c>
      <c r="AG74" s="107" t="str">
        <f>INDEX(Matchups!$F$4:$G$279,MATCH(AD74&amp;"_"&amp;AE74,Matchups!$E$4:$E$279,0),1)</f>
        <v>Player9</v>
      </c>
      <c r="AH74" s="107" t="str">
        <f>INDEX(Matchups!$F$4:$G$279,MATCH(AD74&amp;"_"&amp;AE74,Matchups!$E$4:$E$279,0),2)</f>
        <v>Player12</v>
      </c>
      <c r="AJ74" s="160" t="str">
        <f>INDEX(Draft!$AZ$3:$AZ$170,MATCH(AG74&amp;AF74,Draft!$BA$3:$BA$170,0),1)</f>
        <v>Avalanche</v>
      </c>
      <c r="AK74" s="161">
        <f>INDEX(Upload_Download!$I$4:$I$1004,MATCH(AJ74&amp;AK$3,Upload_Download!$O$4:$O$1004,0),1)</f>
        <v>78.243118286132812</v>
      </c>
      <c r="AL74" s="161">
        <f>INDEX(Upload_Download!$I$4:$I$1004,MATCH(AJ74&amp;AL$3,Upload_Download!$O$4:$O$1004,0),1)</f>
        <v>77.336784362792969</v>
      </c>
      <c r="AM74" s="162">
        <f t="shared" si="588"/>
        <v>-1.1583560870176535</v>
      </c>
      <c r="AN74" s="162">
        <f t="shared" si="611"/>
        <v>1.263021704306011</v>
      </c>
      <c r="AO74" s="161">
        <f>INDEX(Upload_Download!$I$4:$I$1004,MATCH(AQ74&amp;AO$3,Upload_Download!$O$4:$O$1004,0),1)</f>
        <v>96.209999084472656</v>
      </c>
      <c r="AP74" s="161">
        <f>INDEX(Upload_Download!$I$4:$I$1004,MATCH(AQ74&amp;AP$3,Upload_Download!$O$4:$O$1004,0),1)</f>
        <v>95.010002136230469</v>
      </c>
      <c r="AQ74" s="163" t="str">
        <f>INDEX(Draft!$AZ$3:$AZ$170,MATCH(AH74&amp;AF74,Draft!$BA$3:$BA$170,0),1)</f>
        <v>DoorDash</v>
      </c>
      <c r="AS74" s="106">
        <f t="shared" si="545"/>
        <v>3</v>
      </c>
      <c r="AT74" s="106">
        <f t="shared" si="546"/>
        <v>6</v>
      </c>
      <c r="AU74" s="106">
        <v>4</v>
      </c>
      <c r="AV74" s="107" t="str">
        <f>INDEX(Matchups!$F$4:$G$279,MATCH(AS74&amp;"_"&amp;AT74,Matchups!$E$4:$E$279,0),1)</f>
        <v>Player15</v>
      </c>
      <c r="AW74" s="107" t="str">
        <f>INDEX(Matchups!$F$4:$G$279,MATCH(AS74&amp;"_"&amp;AT74,Matchups!$E$4:$E$279,0),2)</f>
        <v>Player13</v>
      </c>
      <c r="AY74" s="160" t="str">
        <f>INDEX(Draft!$AZ$3:$AZ$170,MATCH(AV74&amp;AU74,Draft!$BA$3:$BA$170,0),1)</f>
        <v>Sea Limited</v>
      </c>
      <c r="AZ74" s="161">
        <f>INDEX(Upload_Download!$I$4:$I$1004,MATCH(AY74&amp;AZ$3,Upload_Download!$O$4:$O$1004,0),1)</f>
        <v>127.69000244140619</v>
      </c>
      <c r="BA74" s="161">
        <f>INDEX(Upload_Download!$I$4:$I$1004,MATCH(AY74&amp;BA$3,Upload_Download!$O$4:$O$1004,0),1)</f>
        <v>137.46000671386719</v>
      </c>
      <c r="BB74" s="162">
        <f t="shared" si="589"/>
        <v>7.6513462962334966</v>
      </c>
      <c r="BC74" s="162">
        <f t="shared" si="612"/>
        <v>-0.36585869962950657</v>
      </c>
      <c r="BD74" s="161">
        <f>INDEX(Upload_Download!$I$4:$I$1004,MATCH(BF74&amp;BD$3,Upload_Download!$O$4:$O$1004,0),1)</f>
        <v>114.379997253418</v>
      </c>
      <c r="BE74" s="161">
        <f>INDEX(Upload_Download!$I$4:$I$1004,MATCH(BF74&amp;BE$3,Upload_Download!$O$4:$O$1004,0),1)</f>
        <v>114.8000030517578</v>
      </c>
      <c r="BF74" s="163" t="str">
        <f>INDEX(Draft!$AZ$3:$AZ$170,MATCH(AW74&amp;AU74,Draft!$BA$3:$BA$170,0),1)</f>
        <v>Bank Of Montreal</v>
      </c>
      <c r="BH74" s="106">
        <f t="shared" si="547"/>
        <v>4</v>
      </c>
      <c r="BI74" s="106">
        <f t="shared" si="548"/>
        <v>6</v>
      </c>
      <c r="BJ74" s="106">
        <v>4</v>
      </c>
      <c r="BK74" s="107" t="str">
        <f>INDEX(Matchups!$F$4:$G$279,MATCH(BH74&amp;"_"&amp;BI74,Matchups!$E$4:$E$279,0),1)</f>
        <v>Player23</v>
      </c>
      <c r="BL74" s="107" t="str">
        <f>INDEX(Matchups!$F$4:$G$279,MATCH(BH74&amp;"_"&amp;BI74,Matchups!$E$4:$E$279,0),2)</f>
        <v>Player14</v>
      </c>
      <c r="BN74" s="160" t="str">
        <f>INDEX(Draft!$AZ$3:$AZ$170,MATCH(BK74&amp;BJ74,Draft!$BA$3:$BA$170,0),1)</f>
        <v>Shopify</v>
      </c>
      <c r="BO74" s="161">
        <f>INDEX(Upload_Download!$I$4:$I$1004,MATCH(BN74&amp;BO$3,Upload_Download!$O$4:$O$1004,0),1)</f>
        <v>676.95001220703125</v>
      </c>
      <c r="BP74" s="161" t="e">
        <f>INDEX(Upload_Download!$I$4:$I$1004,MATCH(BN74&amp;BP$3,Upload_Download!$O$4:$O$1004,0),1)</f>
        <v>#N/A</v>
      </c>
      <c r="BQ74" s="162" t="e">
        <f t="shared" si="590"/>
        <v>#N/A</v>
      </c>
      <c r="BR74" s="162" t="e">
        <f t="shared" si="613"/>
        <v>#N/A</v>
      </c>
      <c r="BS74" s="161" t="e">
        <f>INDEX(Upload_Download!$I$4:$I$1004,MATCH(BU74&amp;BS$3,Upload_Download!$O$4:$O$1004,0),1)</f>
        <v>#N/A</v>
      </c>
      <c r="BT74" s="161">
        <f>INDEX(Upload_Download!$I$4:$I$1004,MATCH(BU74&amp;BT$3,Upload_Download!$O$4:$O$1004,0),1)</f>
        <v>54.819999694824219</v>
      </c>
      <c r="BU74" s="163" t="str">
        <f>INDEX(Draft!$AZ$3:$AZ$170,MATCH(BL74&amp;BJ74,Draft!$BA$3:$BA$170,0),1)</f>
        <v>Brookfield Asset Mgmt</v>
      </c>
      <c r="BV74" s="114"/>
      <c r="BW74" s="106">
        <f t="shared" si="549"/>
        <v>5</v>
      </c>
      <c r="BX74" s="106">
        <f t="shared" si="550"/>
        <v>6</v>
      </c>
      <c r="BY74" s="106">
        <v>4</v>
      </c>
      <c r="BZ74" s="107" t="str">
        <f>INDEX(Matchups!$F$4:$G$279,MATCH(BW74&amp;"_"&amp;BX74,Matchups!$E$4:$E$279,0),1)</f>
        <v>Player6</v>
      </c>
      <c r="CA74" s="107" t="str">
        <f>INDEX(Matchups!$F$4:$G$279,MATCH(BW74&amp;"_"&amp;BX74,Matchups!$E$4:$E$279,0),2)</f>
        <v>Player16</v>
      </c>
      <c r="CB74" s="114"/>
      <c r="CC74" s="160" t="str">
        <f>INDEX(Draft!$AZ$3:$AZ$170,MATCH(BZ74&amp;BY74,Draft!$BA$3:$BA$170,0),1)</f>
        <v>Freeport-McMoRan</v>
      </c>
      <c r="CD74" s="161" t="e">
        <f>INDEX(Upload_Download!$I$4:$I$1004,MATCH(CC74&amp;CD$3,Upload_Download!$O$4:$O$1004,0),1)</f>
        <v>#N/A</v>
      </c>
      <c r="CE74" s="161" t="e">
        <f>INDEX(Upload_Download!$I$4:$I$1004,MATCH(CC74&amp;CE$3,Upload_Download!$O$4:$O$1004,0),1)</f>
        <v>#N/A</v>
      </c>
      <c r="CF74" s="162" t="e">
        <f t="shared" si="591"/>
        <v>#N/A</v>
      </c>
      <c r="CG74" s="162" t="e">
        <f t="shared" si="614"/>
        <v>#N/A</v>
      </c>
      <c r="CH74" s="161" t="e">
        <f>INDEX(Upload_Download!$I$4:$I$1004,MATCH(CJ74&amp;CH$3,Upload_Download!$O$4:$O$1004,0),1)</f>
        <v>#N/A</v>
      </c>
      <c r="CI74" s="161" t="e">
        <f>INDEX(Upload_Download!$I$4:$I$1004,MATCH(CJ74&amp;CI$3,Upload_Download!$O$4:$O$1004,0),1)</f>
        <v>#N/A</v>
      </c>
      <c r="CJ74" s="163" t="str">
        <f>INDEX(Draft!$AZ$3:$AZ$170,MATCH(CA74&amp;BY74,Draft!$BA$3:$BA$170,0),1)</f>
        <v>Toronto Dominion Bank</v>
      </c>
      <c r="CK74" s="114"/>
      <c r="CL74" s="106">
        <f t="shared" si="551"/>
        <v>6</v>
      </c>
      <c r="CM74" s="106">
        <f t="shared" si="552"/>
        <v>6</v>
      </c>
      <c r="CN74" s="106">
        <v>4</v>
      </c>
      <c r="CO74" s="107" t="str">
        <f>INDEX(Matchups!$F$4:$G$279,MATCH(CL74&amp;"_"&amp;CM74,Matchups!$E$4:$E$279,0),1)</f>
        <v>Player12</v>
      </c>
      <c r="CP74" s="107" t="str">
        <f>INDEX(Matchups!$F$4:$G$279,MATCH(CL74&amp;"_"&amp;CM74,Matchups!$E$4:$E$279,0),2)</f>
        <v>Player15</v>
      </c>
      <c r="CQ74" s="114"/>
      <c r="CR74" s="160" t="str">
        <f>INDEX(Draft!$AZ$3:$AZ$170,MATCH(CO74&amp;CN74,Draft!$BA$3:$BA$170,0),1)</f>
        <v>DoorDash</v>
      </c>
      <c r="CS74" s="161" t="e">
        <f>INDEX(Upload_Download!$I$4:$I$1004,MATCH(CR74&amp;CS$3,Upload_Download!$O$4:$O$1004,0),1)</f>
        <v>#N/A</v>
      </c>
      <c r="CT74" s="161" t="e">
        <f>INDEX(Upload_Download!$I$4:$I$1004,MATCH(CR74&amp;CT$3,Upload_Download!$O$4:$O$1004,0),1)</f>
        <v>#N/A</v>
      </c>
      <c r="CU74" s="162" t="e">
        <f t="shared" si="592"/>
        <v>#N/A</v>
      </c>
      <c r="CV74" s="162" t="e">
        <f t="shared" si="615"/>
        <v>#N/A</v>
      </c>
      <c r="CW74" s="161" t="e">
        <f>INDEX(Upload_Download!$I$4:$I$1004,MATCH(CY74&amp;CW$3,Upload_Download!$O$4:$O$1004,0),1)</f>
        <v>#N/A</v>
      </c>
      <c r="CX74" s="161" t="e">
        <f>INDEX(Upload_Download!$I$4:$I$1004,MATCH(CY74&amp;CX$3,Upload_Download!$O$4:$O$1004,0),1)</f>
        <v>#N/A</v>
      </c>
      <c r="CY74" s="163" t="str">
        <f>INDEX(Draft!$AZ$3:$AZ$170,MATCH(CP74&amp;CN74,Draft!$BA$3:$BA$170,0),1)</f>
        <v>Sea Limited</v>
      </c>
      <c r="DA74" s="106">
        <f t="shared" si="553"/>
        <v>7</v>
      </c>
      <c r="DB74" s="106">
        <f t="shared" si="554"/>
        <v>6</v>
      </c>
      <c r="DC74" s="106">
        <v>4</v>
      </c>
      <c r="DD74" s="107" t="str">
        <f>INDEX(Matchups!$F$4:$G$279,MATCH(DA74&amp;"_"&amp;DB74,Matchups!$E$4:$E$279,0),1)</f>
        <v>Player13</v>
      </c>
      <c r="DE74" s="107" t="str">
        <f>INDEX(Matchups!$F$4:$G$279,MATCH(DA74&amp;"_"&amp;DB74,Matchups!$E$4:$E$279,0),2)</f>
        <v>Player18</v>
      </c>
      <c r="DG74" s="160" t="str">
        <f>INDEX(Draft!$AZ$3:$AZ$170,MATCH(DD74&amp;DC74,Draft!$BA$3:$BA$170,0),1)</f>
        <v>Bank Of Montreal</v>
      </c>
      <c r="DH74" s="161" t="e">
        <f>INDEX(Upload_Download!$I$4:$I$1004,MATCH(DG74&amp;DH$3,Upload_Download!$O$4:$O$1004,0),1)</f>
        <v>#N/A</v>
      </c>
      <c r="DI74" s="161" t="e">
        <f>INDEX(Upload_Download!$I$4:$I$1004,MATCH(DG74&amp;DI$3,Upload_Download!$O$4:$O$1004,0),1)</f>
        <v>#N/A</v>
      </c>
      <c r="DJ74" s="162" t="e">
        <f t="shared" si="593"/>
        <v>#N/A</v>
      </c>
      <c r="DK74" s="162" t="e">
        <f t="shared" si="616"/>
        <v>#N/A</v>
      </c>
      <c r="DL74" s="161" t="e">
        <f>INDEX(Upload_Download!$I$4:$I$1004,MATCH(DN74&amp;DL$3,Upload_Download!$O$4:$O$1004,0),1)</f>
        <v>#N/A</v>
      </c>
      <c r="DM74" s="161" t="e">
        <f>INDEX(Upload_Download!$I$4:$I$1004,MATCH(DN74&amp;DM$3,Upload_Download!$O$4:$O$1004,0),1)</f>
        <v>#N/A</v>
      </c>
      <c r="DN74" s="163" t="str">
        <f>INDEX(Draft!$AZ$3:$AZ$170,MATCH(DE74&amp;DC74,Draft!$BA$3:$BA$170,0),1)</f>
        <v>Charles Schwab</v>
      </c>
      <c r="DO74" s="114"/>
      <c r="DP74" s="106">
        <f t="shared" si="555"/>
        <v>8</v>
      </c>
      <c r="DQ74" s="106">
        <f t="shared" si="556"/>
        <v>6</v>
      </c>
      <c r="DR74" s="106">
        <v>4</v>
      </c>
      <c r="DS74" s="107" t="str">
        <f>INDEX(Matchups!$F$4:$G$279,MATCH(DP74&amp;"_"&amp;DQ74,Matchups!$E$4:$E$279,0),1)</f>
        <v>Player11</v>
      </c>
      <c r="DT74" s="107" t="str">
        <f>INDEX(Matchups!$F$4:$G$279,MATCH(DP74&amp;"_"&amp;DQ74,Matchups!$E$4:$E$279,0),2)</f>
        <v>Player5</v>
      </c>
      <c r="DU74" s="114"/>
      <c r="DV74" s="160" t="str">
        <f>INDEX(Draft!$AZ$3:$AZ$170,MATCH(DS74&amp;DR74,Draft!$BA$3:$BA$170,0),1)</f>
        <v>Dentacoin</v>
      </c>
      <c r="DW74" s="161" t="e">
        <f>INDEX(Upload_Download!$I$4:$I$1004,MATCH(DV74&amp;DW$3,Upload_Download!$O$4:$O$1004,0),1)</f>
        <v>#N/A</v>
      </c>
      <c r="DX74" s="161" t="e">
        <f>INDEX(Upload_Download!$I$4:$I$1004,MATCH(DV74&amp;DX$3,Upload_Download!$O$4:$O$1004,0),1)</f>
        <v>#N/A</v>
      </c>
      <c r="DY74" s="162" t="e">
        <f t="shared" si="594"/>
        <v>#N/A</v>
      </c>
      <c r="DZ74" s="162" t="e">
        <f t="shared" si="617"/>
        <v>#N/A</v>
      </c>
      <c r="EA74" s="161" t="e">
        <f>INDEX(Upload_Download!$I$4:$I$1004,MATCH(EC74&amp;EA$3,Upload_Download!$O$4:$O$1004,0),1)</f>
        <v>#N/A</v>
      </c>
      <c r="EB74" s="161" t="e">
        <f>INDEX(Upload_Download!$I$4:$I$1004,MATCH(EC74&amp;EB$3,Upload_Download!$O$4:$O$1004,0),1)</f>
        <v>#N/A</v>
      </c>
      <c r="EC74" s="163" t="str">
        <f>INDEX(Draft!$AZ$3:$AZ$170,MATCH(DT74&amp;DR74,Draft!$BA$3:$BA$170,0),1)</f>
        <v>Adobe</v>
      </c>
      <c r="ED74" s="114"/>
      <c r="EE74" s="106">
        <f t="shared" si="557"/>
        <v>9</v>
      </c>
      <c r="EF74" s="106">
        <f t="shared" si="558"/>
        <v>6</v>
      </c>
      <c r="EG74" s="106">
        <v>4</v>
      </c>
      <c r="EH74" s="107" t="str">
        <f>INDEX(Matchups!$F$4:$G$279,MATCH(EE74&amp;"_"&amp;EF74,Matchups!$E$4:$E$279,0),1)</f>
        <v>Player16</v>
      </c>
      <c r="EI74" s="107" t="str">
        <f>INDEX(Matchups!$F$4:$G$279,MATCH(EE74&amp;"_"&amp;EF74,Matchups!$E$4:$E$279,0),2)</f>
        <v>Player21</v>
      </c>
      <c r="EJ74" s="114"/>
      <c r="EK74" s="160" t="str">
        <f>INDEX(Draft!$AZ$3:$AZ$170,MATCH(EH74&amp;EG74,Draft!$BA$3:$BA$170,0),1)</f>
        <v>Toronto Dominion Bank</v>
      </c>
      <c r="EL74" s="161" t="e">
        <f>INDEX(Upload_Download!$I$4:$I$1004,MATCH(EK74&amp;EL$3,Upload_Download!$O$4:$O$1004,0),1)</f>
        <v>#N/A</v>
      </c>
      <c r="EM74" s="161" t="e">
        <f>INDEX(Upload_Download!$I$4:$I$1004,MATCH(EK74&amp;EM$3,Upload_Download!$O$4:$O$1004,0),1)</f>
        <v>#N/A</v>
      </c>
      <c r="EN74" s="162" t="e">
        <f t="shared" si="595"/>
        <v>#N/A</v>
      </c>
      <c r="EO74" s="162" t="e">
        <f t="shared" si="618"/>
        <v>#N/A</v>
      </c>
      <c r="EP74" s="161" t="e">
        <f>INDEX(Upload_Download!$I$4:$I$1004,MATCH(ER74&amp;EP$3,Upload_Download!$O$4:$O$1004,0),1)</f>
        <v>#N/A</v>
      </c>
      <c r="EQ74" s="161" t="e">
        <f>INDEX(Upload_Download!$I$4:$I$1004,MATCH(ER74&amp;EQ$3,Upload_Download!$O$4:$O$1004,0),1)</f>
        <v>#N/A</v>
      </c>
      <c r="ER74" s="163" t="str">
        <f>INDEX(Draft!$AZ$3:$AZ$170,MATCH(EI74&amp;EG74,Draft!$BA$3:$BA$170,0),1)</f>
        <v>Stellar Lumens</v>
      </c>
      <c r="ET74" s="106">
        <f t="shared" si="559"/>
        <v>10</v>
      </c>
      <c r="EU74" s="106">
        <f t="shared" si="560"/>
        <v>6</v>
      </c>
      <c r="EV74" s="106">
        <v>4</v>
      </c>
      <c r="EW74" s="107" t="str">
        <f>INDEX(Matchups!$F$4:$G$279,MATCH(ET74&amp;"_"&amp;EU74,Matchups!$E$4:$E$279,0),1)</f>
        <v>Player14</v>
      </c>
      <c r="EX74" s="107" t="str">
        <f>INDEX(Matchups!$F$4:$G$279,MATCH(ET74&amp;"_"&amp;EU74,Matchups!$E$4:$E$279,0),2)</f>
        <v>Player1</v>
      </c>
      <c r="EZ74" s="160" t="str">
        <f>INDEX(Draft!$AZ$3:$AZ$170,MATCH(EW74&amp;EV74,Draft!$BA$3:$BA$170,0),1)</f>
        <v>Brookfield Asset Mgmt</v>
      </c>
      <c r="FA74" s="161" t="e">
        <f>INDEX(Upload_Download!$I$4:$I$1004,MATCH(EZ74&amp;FA$3,Upload_Download!$O$4:$O$1004,0),1)</f>
        <v>#N/A</v>
      </c>
      <c r="FB74" s="161" t="e">
        <f>INDEX(Upload_Download!$I$4:$I$1004,MATCH(EZ74&amp;FB$3,Upload_Download!$O$4:$O$1004,0),1)</f>
        <v>#N/A</v>
      </c>
      <c r="FC74" s="162" t="e">
        <f t="shared" si="596"/>
        <v>#N/A</v>
      </c>
      <c r="FD74" s="162" t="e">
        <f t="shared" si="619"/>
        <v>#N/A</v>
      </c>
      <c r="FE74" s="161" t="e">
        <f>INDEX(Upload_Download!$I$4:$I$1004,MATCH(FG74&amp;FE$3,Upload_Download!$O$4:$O$1004,0),1)</f>
        <v>#N/A</v>
      </c>
      <c r="FF74" s="161" t="e">
        <f>INDEX(Upload_Download!$I$4:$I$1004,MATCH(FG74&amp;FF$3,Upload_Download!$O$4:$O$1004,0),1)</f>
        <v>#N/A</v>
      </c>
      <c r="FG74" s="163" t="str">
        <f>INDEX(Draft!$AZ$3:$AZ$170,MATCH(EX74&amp;EV74,Draft!$BA$3:$BA$170,0),1)</f>
        <v>NIO</v>
      </c>
      <c r="FH74" s="114"/>
      <c r="FI74" s="106">
        <f t="shared" si="561"/>
        <v>11</v>
      </c>
      <c r="FJ74" s="106">
        <f t="shared" si="562"/>
        <v>6</v>
      </c>
      <c r="FK74" s="106">
        <v>4</v>
      </c>
      <c r="FL74" s="107" t="str">
        <f>INDEX(Matchups!$F$4:$G$279,MATCH(FI74&amp;"_"&amp;FJ74,Matchups!$E$4:$E$279,0),1)</f>
        <v>Player1</v>
      </c>
      <c r="FM74" s="107" t="str">
        <f>INDEX(Matchups!$F$4:$G$279,MATCH(FI74&amp;"_"&amp;FJ74,Matchups!$E$4:$E$279,0),2)</f>
        <v>Player3</v>
      </c>
      <c r="FN74" s="114"/>
      <c r="FO74" s="160" t="str">
        <f>INDEX(Draft!$AZ$3:$AZ$170,MATCH(FL74&amp;FK74,Draft!$BA$3:$BA$170,0),1)</f>
        <v>NIO</v>
      </c>
      <c r="FP74" s="161" t="e">
        <f>INDEX(Upload_Download!$I$4:$I$1004,MATCH(FO74&amp;FP$3,Upload_Download!$O$4:$O$1004,0),1)</f>
        <v>#N/A</v>
      </c>
      <c r="FQ74" s="161" t="e">
        <f>INDEX(Upload_Download!$I$4:$I$1004,MATCH(FO74&amp;FQ$3,Upload_Download!$O$4:$O$1004,0),1)</f>
        <v>#N/A</v>
      </c>
      <c r="FR74" s="162" t="e">
        <f t="shared" si="597"/>
        <v>#N/A</v>
      </c>
      <c r="FS74" s="162" t="e">
        <f t="shared" si="620"/>
        <v>#N/A</v>
      </c>
      <c r="FT74" s="161" t="e">
        <f>INDEX(Upload_Download!$I$4:$I$1004,MATCH(FV74&amp;FT$3,Upload_Download!$O$4:$O$1004,0),1)</f>
        <v>#N/A</v>
      </c>
      <c r="FU74" s="161" t="e">
        <f>INDEX(Upload_Download!$I$4:$I$1004,MATCH(FV74&amp;FU$3,Upload_Download!$O$4:$O$1004,0),1)</f>
        <v>#N/A</v>
      </c>
      <c r="FV74" s="163" t="str">
        <f>INDEX(Draft!$AZ$3:$AZ$170,MATCH(FM74&amp;FK74,Draft!$BA$3:$BA$170,0),1)</f>
        <v>Shiba Inu</v>
      </c>
      <c r="FW74" s="114"/>
      <c r="FX74" s="106">
        <f t="shared" si="563"/>
        <v>12</v>
      </c>
      <c r="FY74" s="106">
        <f t="shared" si="564"/>
        <v>6</v>
      </c>
      <c r="FZ74" s="106">
        <v>4</v>
      </c>
      <c r="GA74" s="107" t="str">
        <f>INDEX(Matchups!$F$4:$G$279,MATCH(FX74&amp;"_"&amp;FY74,Matchups!$E$4:$E$279,0),1)</f>
        <v>Player22</v>
      </c>
      <c r="GB74" s="107" t="str">
        <f>INDEX(Matchups!$F$4:$G$279,MATCH(FX74&amp;"_"&amp;FY74,Matchups!$E$4:$E$279,0),2)</f>
        <v>Player23</v>
      </c>
      <c r="GC74" s="114"/>
      <c r="GD74" s="160" t="str">
        <f>INDEX(Draft!$AZ$3:$AZ$170,MATCH(GA74&amp;FZ74,Draft!$BA$3:$BA$170,0),1)</f>
        <v>UnitedHealthGroup</v>
      </c>
      <c r="GE74" s="161" t="e">
        <f>INDEX(Upload_Download!$I$4:$I$1004,MATCH(GD74&amp;GE$3,Upload_Download!$O$4:$O$1004,0),1)</f>
        <v>#N/A</v>
      </c>
      <c r="GF74" s="161" t="e">
        <f>INDEX(Upload_Download!$I$4:$I$1004,MATCH(GD74&amp;GF$3,Upload_Download!$O$4:$O$1004,0),1)</f>
        <v>#N/A</v>
      </c>
      <c r="GG74" s="162" t="e">
        <f t="shared" si="598"/>
        <v>#N/A</v>
      </c>
      <c r="GH74" s="162" t="e">
        <f t="shared" si="621"/>
        <v>#N/A</v>
      </c>
      <c r="GI74" s="161" t="e">
        <f>INDEX(Upload_Download!$I$4:$I$1004,MATCH(GK74&amp;GI$3,Upload_Download!$O$4:$O$1004,0),1)</f>
        <v>#N/A</v>
      </c>
      <c r="GJ74" s="161" t="e">
        <f>INDEX(Upload_Download!$I$4:$I$1004,MATCH(GK74&amp;GJ$3,Upload_Download!$O$4:$O$1004,0),1)</f>
        <v>#N/A</v>
      </c>
      <c r="GK74" s="163" t="str">
        <f>INDEX(Draft!$AZ$3:$AZ$170,MATCH(GB74&amp;FZ74,Draft!$BA$3:$BA$170,0),1)</f>
        <v>Shopify</v>
      </c>
      <c r="GM74" s="106">
        <f t="shared" si="565"/>
        <v>13</v>
      </c>
      <c r="GN74" s="106">
        <f t="shared" si="566"/>
        <v>6</v>
      </c>
      <c r="GO74" s="106">
        <v>4</v>
      </c>
      <c r="GP74" s="107" t="str">
        <f>INDEX(Matchups!$F$4:$G$279,MATCH(GM74&amp;"_"&amp;GN74,Matchups!$E$4:$E$279,0),1)</f>
        <v>Player5</v>
      </c>
      <c r="GQ74" s="107" t="str">
        <f>INDEX(Matchups!$F$4:$G$279,MATCH(GM74&amp;"_"&amp;GN74,Matchups!$E$4:$E$279,0),2)</f>
        <v>Player9</v>
      </c>
      <c r="GS74" s="160" t="str">
        <f>INDEX(Draft!$AZ$3:$AZ$170,MATCH(GP74&amp;GO74,Draft!$BA$3:$BA$170,0),1)</f>
        <v>Adobe</v>
      </c>
      <c r="GT74" s="161" t="e">
        <f>INDEX(Upload_Download!$I$4:$I$1004,MATCH(GS74&amp;GT$3,Upload_Download!$O$4:$O$1004,0),1)</f>
        <v>#N/A</v>
      </c>
      <c r="GU74" s="161" t="e">
        <f>INDEX(Upload_Download!$I$4:$I$1004,MATCH(GS74&amp;GU$3,Upload_Download!$O$4:$O$1004,0),1)</f>
        <v>#N/A</v>
      </c>
      <c r="GV74" s="162" t="e">
        <f t="shared" si="599"/>
        <v>#N/A</v>
      </c>
      <c r="GW74" s="162" t="e">
        <f t="shared" si="622"/>
        <v>#N/A</v>
      </c>
      <c r="GX74" s="161" t="e">
        <f>INDEX(Upload_Download!$I$4:$I$1004,MATCH(GZ74&amp;GX$3,Upload_Download!$O$4:$O$1004,0),1)</f>
        <v>#N/A</v>
      </c>
      <c r="GY74" s="161" t="e">
        <f>INDEX(Upload_Download!$I$4:$I$1004,MATCH(GZ74&amp;GY$3,Upload_Download!$O$4:$O$1004,0),1)</f>
        <v>#N/A</v>
      </c>
      <c r="GZ74" s="163" t="str">
        <f>INDEX(Draft!$AZ$3:$AZ$170,MATCH(GQ74&amp;GO74,Draft!$BA$3:$BA$170,0),1)</f>
        <v>Avalanche</v>
      </c>
      <c r="HA74" s="114"/>
      <c r="HB74" s="106">
        <f t="shared" si="567"/>
        <v>14</v>
      </c>
      <c r="HC74" s="106">
        <f t="shared" si="568"/>
        <v>6</v>
      </c>
      <c r="HD74" s="106">
        <v>4</v>
      </c>
      <c r="HE74" s="107" t="str">
        <f>INDEX(Matchups!$F$4:$G$279,MATCH(HB74&amp;"_"&amp;HC74,Matchups!$E$4:$E$279,0),1)</f>
        <v>Player17</v>
      </c>
      <c r="HF74" s="107" t="str">
        <f>INDEX(Matchups!$F$4:$G$279,MATCH(HB74&amp;"_"&amp;HC74,Matchups!$E$4:$E$279,0),2)</f>
        <v>Player24</v>
      </c>
      <c r="HG74" s="114"/>
      <c r="HH74" s="160" t="str">
        <f>INDEX(Draft!$AZ$3:$AZ$170,MATCH(HE74&amp;HD74,Draft!$BA$3:$BA$170,0),1)</f>
        <v>Penn National Gaming</v>
      </c>
      <c r="HI74" s="161" t="e">
        <f>INDEX(Upload_Download!$I$4:$I$1004,MATCH(HH74&amp;HI$3,Upload_Download!$O$4:$O$1004,0),1)</f>
        <v>#N/A</v>
      </c>
      <c r="HJ74" s="161" t="e">
        <f>INDEX(Upload_Download!$I$4:$I$1004,MATCH(HH74&amp;HJ$3,Upload_Download!$O$4:$O$1004,0),1)</f>
        <v>#N/A</v>
      </c>
      <c r="HK74" s="162" t="e">
        <f t="shared" si="600"/>
        <v>#N/A</v>
      </c>
      <c r="HL74" s="162" t="e">
        <f t="shared" si="623"/>
        <v>#N/A</v>
      </c>
      <c r="HM74" s="161" t="e">
        <f>INDEX(Upload_Download!$I$4:$I$1004,MATCH(HO74&amp;HM$3,Upload_Download!$O$4:$O$1004,0),1)</f>
        <v>#N/A</v>
      </c>
      <c r="HN74" s="161" t="e">
        <f>INDEX(Upload_Download!$I$4:$I$1004,MATCH(HO74&amp;HN$3,Upload_Download!$O$4:$O$1004,0),1)</f>
        <v>#N/A</v>
      </c>
      <c r="HO74" s="163" t="str">
        <f>INDEX(Draft!$AZ$3:$AZ$170,MATCH(HF74&amp;HD74,Draft!$BA$3:$BA$170,0),1)</f>
        <v>DocuSign</v>
      </c>
      <c r="HP74" s="114"/>
      <c r="HQ74" s="106">
        <f t="shared" si="569"/>
        <v>15</v>
      </c>
      <c r="HR74" s="106">
        <f t="shared" si="570"/>
        <v>6</v>
      </c>
      <c r="HS74" s="106">
        <v>4</v>
      </c>
      <c r="HT74" s="107" t="str">
        <f>INDEX(Matchups!$F$4:$G$279,MATCH(HQ74&amp;"_"&amp;HR74,Matchups!$E$4:$E$279,0),1)</f>
        <v>Player8</v>
      </c>
      <c r="HU74" s="107" t="str">
        <f>INDEX(Matchups!$F$4:$G$279,MATCH(HQ74&amp;"_"&amp;HR74,Matchups!$E$4:$E$279,0),2)</f>
        <v>Player17</v>
      </c>
      <c r="HV74" s="114"/>
      <c r="HW74" s="160" t="str">
        <f>INDEX(Draft!$AZ$3:$AZ$170,MATCH(HT74&amp;HS74,Draft!$BA$3:$BA$170,0),1)</f>
        <v>The Sandbox</v>
      </c>
      <c r="HX74" s="161" t="e">
        <f>INDEX(Upload_Download!$I$4:$I$1004,MATCH(HW74&amp;HX$3,Upload_Download!$O$4:$O$1004,0),1)</f>
        <v>#N/A</v>
      </c>
      <c r="HY74" s="161" t="e">
        <f>INDEX(Upload_Download!$I$4:$I$1004,MATCH(HW74&amp;HY$3,Upload_Download!$O$4:$O$1004,0),1)</f>
        <v>#N/A</v>
      </c>
      <c r="HZ74" s="162" t="e">
        <f t="shared" si="601"/>
        <v>#N/A</v>
      </c>
      <c r="IA74" s="162" t="e">
        <f t="shared" si="624"/>
        <v>#N/A</v>
      </c>
      <c r="IB74" s="161" t="e">
        <f>INDEX(Upload_Download!$I$4:$I$1004,MATCH(ID74&amp;IB$3,Upload_Download!$O$4:$O$1004,0),1)</f>
        <v>#N/A</v>
      </c>
      <c r="IC74" s="161" t="e">
        <f>INDEX(Upload_Download!$I$4:$I$1004,MATCH(ID74&amp;IC$3,Upload_Download!$O$4:$O$1004,0),1)</f>
        <v>#N/A</v>
      </c>
      <c r="ID74" s="163" t="str">
        <f>INDEX(Draft!$AZ$3:$AZ$170,MATCH(HU74&amp;HS74,Draft!$BA$3:$BA$170,0),1)</f>
        <v>Penn National Gaming</v>
      </c>
      <c r="IF74" s="106">
        <f t="shared" si="571"/>
        <v>16</v>
      </c>
      <c r="IG74" s="106">
        <f t="shared" si="572"/>
        <v>6</v>
      </c>
      <c r="IH74" s="106">
        <v>4</v>
      </c>
      <c r="II74" s="107" t="str">
        <f>INDEX(Matchups!$F$4:$G$279,MATCH(IF74&amp;"_"&amp;IG74,Matchups!$E$4:$E$279,0),1)</f>
        <v>Player10</v>
      </c>
      <c r="IJ74" s="107" t="str">
        <f>INDEX(Matchups!$F$4:$G$279,MATCH(IF74&amp;"_"&amp;IG74,Matchups!$E$4:$E$279,0),2)</f>
        <v>Player11</v>
      </c>
      <c r="IL74" s="160" t="str">
        <f>INDEX(Draft!$AZ$3:$AZ$170,MATCH(II74&amp;IH74,Draft!$BA$3:$BA$170,0),1)</f>
        <v>Costco</v>
      </c>
      <c r="IM74" s="161" t="e">
        <f>INDEX(Upload_Download!$I$4:$I$1004,MATCH(IL74&amp;IM$3,Upload_Download!$O$4:$O$1004,0),1)</f>
        <v>#N/A</v>
      </c>
      <c r="IN74" s="161" t="e">
        <f>INDEX(Upload_Download!$I$4:$I$1004,MATCH(IL74&amp;IN$3,Upload_Download!$O$4:$O$1004,0),1)</f>
        <v>#N/A</v>
      </c>
      <c r="IO74" s="162" t="e">
        <f t="shared" si="602"/>
        <v>#N/A</v>
      </c>
      <c r="IP74" s="162" t="e">
        <f t="shared" si="625"/>
        <v>#N/A</v>
      </c>
      <c r="IQ74" s="161" t="e">
        <f>INDEX(Upload_Download!$I$4:$I$1004,MATCH(IS74&amp;IQ$3,Upload_Download!$O$4:$O$1004,0),1)</f>
        <v>#N/A</v>
      </c>
      <c r="IR74" s="161" t="e">
        <f>INDEX(Upload_Download!$I$4:$I$1004,MATCH(IS74&amp;IR$3,Upload_Download!$O$4:$O$1004,0),1)</f>
        <v>#N/A</v>
      </c>
      <c r="IS74" s="163" t="str">
        <f>INDEX(Draft!$AZ$3:$AZ$170,MATCH(IJ74&amp;IH74,Draft!$BA$3:$BA$170,0),1)</f>
        <v>Dentacoin</v>
      </c>
      <c r="IT74" s="114"/>
      <c r="IU74" s="106">
        <f t="shared" si="573"/>
        <v>17</v>
      </c>
      <c r="IV74" s="106">
        <f t="shared" si="574"/>
        <v>6</v>
      </c>
      <c r="IW74" s="106">
        <v>4</v>
      </c>
      <c r="IX74" s="107" t="str">
        <f>INDEX(Matchups!$F$4:$G$279,MATCH(IU74&amp;"_"&amp;IV74,Matchups!$E$4:$E$279,0),1)</f>
        <v>Player3</v>
      </c>
      <c r="IY74" s="107" t="str">
        <f>INDEX(Matchups!$F$4:$G$279,MATCH(IU74&amp;"_"&amp;IV74,Matchups!$E$4:$E$279,0),2)</f>
        <v>Player20</v>
      </c>
      <c r="IZ74" s="114"/>
      <c r="JA74" s="160" t="str">
        <f>INDEX(Draft!$AZ$3:$AZ$170,MATCH(IX74&amp;IW74,Draft!$BA$3:$BA$170,0),1)</f>
        <v>Shiba Inu</v>
      </c>
      <c r="JB74" s="161" t="e">
        <f>INDEX(Upload_Download!$I$4:$I$1004,MATCH(JA74&amp;JB$3,Upload_Download!$O$4:$O$1004,0),1)</f>
        <v>#N/A</v>
      </c>
      <c r="JC74" s="161" t="e">
        <f>INDEX(Upload_Download!$I$4:$I$1004,MATCH(JA74&amp;JC$3,Upload_Download!$O$4:$O$1004,0),1)</f>
        <v>#N/A</v>
      </c>
      <c r="JD74" s="162" t="e">
        <f t="shared" si="603"/>
        <v>#N/A</v>
      </c>
      <c r="JE74" s="162" t="e">
        <f t="shared" si="626"/>
        <v>#N/A</v>
      </c>
      <c r="JF74" s="161" t="e">
        <f>INDEX(Upload_Download!$I$4:$I$1004,MATCH(JH74&amp;JF$3,Upload_Download!$O$4:$O$1004,0),1)</f>
        <v>#N/A</v>
      </c>
      <c r="JG74" s="161" t="e">
        <f>INDEX(Upload_Download!$I$4:$I$1004,MATCH(JH74&amp;JG$3,Upload_Download!$O$4:$O$1004,0),1)</f>
        <v>#N/A</v>
      </c>
      <c r="JH74" s="163" t="str">
        <f>INDEX(Draft!$AZ$3:$AZ$170,MATCH(IY74&amp;IW74,Draft!$BA$3:$BA$170,0),1)</f>
        <v>Simon Property Group</v>
      </c>
      <c r="JI74" s="114"/>
      <c r="JJ74" s="106">
        <f t="shared" si="575"/>
        <v>18</v>
      </c>
      <c r="JK74" s="106">
        <f t="shared" si="576"/>
        <v>6</v>
      </c>
      <c r="JL74" s="106">
        <v>4</v>
      </c>
      <c r="JM74" s="107" t="str">
        <f>INDEX(Matchups!$F$4:$G$279,MATCH(JJ74&amp;"_"&amp;JK74,Matchups!$E$4:$E$279,0),1)</f>
        <v>Player7</v>
      </c>
      <c r="JN74" s="107" t="str">
        <f>INDEX(Matchups!$F$4:$G$279,MATCH(JJ74&amp;"_"&amp;JK74,Matchups!$E$4:$E$279,0),2)</f>
        <v>Player19</v>
      </c>
      <c r="JO74" s="114"/>
      <c r="JP74" s="160" t="str">
        <f>INDEX(Draft!$AZ$3:$AZ$170,MATCH(JM74&amp;JL74,Draft!$BA$3:$BA$170,0),1)</f>
        <v>Accenture</v>
      </c>
      <c r="JQ74" s="161" t="e">
        <f>INDEX(Upload_Download!$I$4:$I$1004,MATCH(JP74&amp;JQ$3,Upload_Download!$O$4:$O$1004,0),1)</f>
        <v>#N/A</v>
      </c>
      <c r="JR74" s="161" t="e">
        <f>INDEX(Upload_Download!$I$4:$I$1004,MATCH(JP74&amp;JR$3,Upload_Download!$O$4:$O$1004,0),1)</f>
        <v>#N/A</v>
      </c>
      <c r="JS74" s="162" t="e">
        <f t="shared" si="604"/>
        <v>#N/A</v>
      </c>
      <c r="JT74" s="162" t="e">
        <f t="shared" si="627"/>
        <v>#N/A</v>
      </c>
      <c r="JU74" s="161" t="e">
        <f>INDEX(Upload_Download!$I$4:$I$1004,MATCH(JW74&amp;JU$3,Upload_Download!$O$4:$O$1004,0),1)</f>
        <v>#N/A</v>
      </c>
      <c r="JV74" s="161" t="e">
        <f>INDEX(Upload_Download!$I$4:$I$1004,MATCH(JW74&amp;JV$3,Upload_Download!$O$4:$O$1004,0),1)</f>
        <v>#N/A</v>
      </c>
      <c r="JW74" s="163" t="str">
        <f>INDEX(Draft!$AZ$3:$AZ$170,MATCH(JN74&amp;JL74,Draft!$BA$3:$BA$170,0),1)</f>
        <v>Zscaler</v>
      </c>
      <c r="JX74" s="114"/>
      <c r="JY74" s="106">
        <f t="shared" si="577"/>
        <v>19</v>
      </c>
      <c r="JZ74" s="106">
        <f t="shared" si="578"/>
        <v>6</v>
      </c>
      <c r="KA74" s="106">
        <v>4</v>
      </c>
      <c r="KB74" s="107" t="str">
        <f>INDEX(Matchups!$F$4:$G$279,MATCH(JY74&amp;"_"&amp;JZ74,Matchups!$E$4:$E$279,0),1)</f>
        <v>Player20</v>
      </c>
      <c r="KC74" s="107" t="str">
        <f>INDEX(Matchups!$F$4:$G$279,MATCH(JY74&amp;"_"&amp;JZ74,Matchups!$E$4:$E$279,0),2)</f>
        <v>Player10</v>
      </c>
      <c r="KD74" s="114"/>
      <c r="KE74" s="160" t="str">
        <f>INDEX(Draft!$AZ$3:$AZ$170,MATCH(KB74&amp;KA74,Draft!$BA$3:$BA$170,0),1)</f>
        <v>Simon Property Group</v>
      </c>
      <c r="KF74" s="161" t="e">
        <f>INDEX(Upload_Download!$I$4:$I$1004,MATCH(KE74&amp;KF$3,Upload_Download!$O$4:$O$1004,0),1)</f>
        <v>#N/A</v>
      </c>
      <c r="KG74" s="161" t="e">
        <f>INDEX(Upload_Download!$I$4:$I$1004,MATCH(KE74&amp;KG$3,Upload_Download!$O$4:$O$1004,0),1)</f>
        <v>#N/A</v>
      </c>
      <c r="KH74" s="162" t="e">
        <f t="shared" si="605"/>
        <v>#N/A</v>
      </c>
      <c r="KI74" s="162" t="e">
        <f t="shared" si="628"/>
        <v>#N/A</v>
      </c>
      <c r="KJ74" s="161" t="e">
        <f>INDEX(Upload_Download!$I$4:$I$1004,MATCH(KL74&amp;KJ$3,Upload_Download!$O$4:$O$1004,0),1)</f>
        <v>#N/A</v>
      </c>
      <c r="KK74" s="161" t="e">
        <f>INDEX(Upload_Download!$I$4:$I$1004,MATCH(KL74&amp;KK$3,Upload_Download!$O$4:$O$1004,0),1)</f>
        <v>#N/A</v>
      </c>
      <c r="KL74" s="163" t="str">
        <f>INDEX(Draft!$AZ$3:$AZ$170,MATCH(KC74&amp;KA74,Draft!$BA$3:$BA$170,0),1)</f>
        <v>Costco</v>
      </c>
      <c r="KM74" s="114"/>
      <c r="KN74" s="106">
        <f t="shared" si="579"/>
        <v>20</v>
      </c>
      <c r="KO74" s="106">
        <f t="shared" si="580"/>
        <v>6</v>
      </c>
      <c r="KP74" s="106">
        <v>4</v>
      </c>
      <c r="KQ74" s="107" t="str">
        <f>INDEX(Matchups!$F$4:$G$279,MATCH(KN74&amp;"_"&amp;KO74,Matchups!$E$4:$E$279,0),1)</f>
        <v>Player18</v>
      </c>
      <c r="KR74" s="107" t="str">
        <f>INDEX(Matchups!$F$4:$G$279,MATCH(KN74&amp;"_"&amp;KO74,Matchups!$E$4:$E$279,0),2)</f>
        <v>Player6</v>
      </c>
      <c r="KS74" s="114"/>
      <c r="KT74" s="160" t="str">
        <f>INDEX(Draft!$AZ$3:$AZ$170,MATCH(KQ74&amp;KP74,Draft!$BA$3:$BA$170,0),1)</f>
        <v>Charles Schwab</v>
      </c>
      <c r="KU74" s="161" t="e">
        <f>INDEX(Upload_Download!$I$4:$I$1004,MATCH(KT74&amp;KU$3,Upload_Download!$O$4:$O$1004,0),1)</f>
        <v>#N/A</v>
      </c>
      <c r="KV74" s="161" t="e">
        <f>INDEX(Upload_Download!$I$4:$I$1004,MATCH(KT74&amp;KV$3,Upload_Download!$O$4:$O$1004,0),1)</f>
        <v>#N/A</v>
      </c>
      <c r="KW74" s="162" t="e">
        <f t="shared" si="606"/>
        <v>#N/A</v>
      </c>
      <c r="KX74" s="162" t="e">
        <f t="shared" si="629"/>
        <v>#N/A</v>
      </c>
      <c r="KY74" s="161" t="e">
        <f>INDEX(Upload_Download!$I$4:$I$1004,MATCH(LA74&amp;KY$3,Upload_Download!$O$4:$O$1004,0),1)</f>
        <v>#N/A</v>
      </c>
      <c r="KZ74" s="161" t="e">
        <f>INDEX(Upload_Download!$I$4:$I$1004,MATCH(LA74&amp;KZ$3,Upload_Download!$O$4:$O$1004,0),1)</f>
        <v>#N/A</v>
      </c>
      <c r="LA74" s="163" t="str">
        <f>INDEX(Draft!$AZ$3:$AZ$170,MATCH(KR74&amp;KP74,Draft!$BA$3:$BA$170,0),1)</f>
        <v>Freeport-McMoRan</v>
      </c>
      <c r="LB74" s="114"/>
      <c r="LC74" s="106">
        <f t="shared" si="581"/>
        <v>21</v>
      </c>
      <c r="LD74" s="106">
        <f t="shared" si="582"/>
        <v>6</v>
      </c>
      <c r="LE74" s="106">
        <v>4</v>
      </c>
      <c r="LF74" s="107" t="str">
        <f>INDEX(Matchups!$F$4:$G$279,MATCH(LC74&amp;"_"&amp;LD74,Matchups!$E$4:$E$279,0),1)</f>
        <v>Player4</v>
      </c>
      <c r="LG74" s="107" t="str">
        <f>INDEX(Matchups!$F$4:$G$279,MATCH(LC74&amp;"_"&amp;LD74,Matchups!$E$4:$E$279,0),2)</f>
        <v>Player20</v>
      </c>
      <c r="LH74" s="114"/>
      <c r="LI74" s="160" t="str">
        <f>INDEX(Draft!$AZ$3:$AZ$170,MATCH(LF74&amp;LE74,Draft!$BA$3:$BA$170,0),1)</f>
        <v>Broadcom</v>
      </c>
      <c r="LJ74" s="161" t="e">
        <f>INDEX(Upload_Download!$I$4:$I$1004,MATCH(LI74&amp;LJ$3,Upload_Download!$O$4:$O$1004,0),1)</f>
        <v>#N/A</v>
      </c>
      <c r="LK74" s="161" t="e">
        <f>INDEX(Upload_Download!$I$4:$I$1004,MATCH(LI74&amp;LK$3,Upload_Download!$O$4:$O$1004,0),1)</f>
        <v>#N/A</v>
      </c>
      <c r="LL74" s="162" t="e">
        <f t="shared" si="607"/>
        <v>#N/A</v>
      </c>
      <c r="LM74" s="162" t="e">
        <f t="shared" si="630"/>
        <v>#N/A</v>
      </c>
      <c r="LN74" s="161" t="e">
        <f>INDEX(Upload_Download!$I$4:$I$1004,MATCH(LP74&amp;LN$3,Upload_Download!$O$4:$O$1004,0),1)</f>
        <v>#N/A</v>
      </c>
      <c r="LO74" s="161" t="e">
        <f>INDEX(Upload_Download!$I$4:$I$1004,MATCH(LP74&amp;LO$3,Upload_Download!$O$4:$O$1004,0),1)</f>
        <v>#N/A</v>
      </c>
      <c r="LP74" s="163" t="str">
        <f>INDEX(Draft!$AZ$3:$AZ$170,MATCH(LG74&amp;LE74,Draft!$BA$3:$BA$170,0),1)</f>
        <v>Simon Property Group</v>
      </c>
      <c r="LQ74" s="114"/>
      <c r="LR74" s="106">
        <f t="shared" si="583"/>
        <v>22</v>
      </c>
      <c r="LS74" s="106">
        <f t="shared" si="584"/>
        <v>6</v>
      </c>
      <c r="LT74" s="106">
        <v>4</v>
      </c>
      <c r="LU74" s="107" t="str">
        <f>INDEX(Matchups!$F$4:$G$279,MATCH(LR74&amp;"_"&amp;LS74,Matchups!$E$4:$E$279,0),1)</f>
        <v>Player24</v>
      </c>
      <c r="LV74" s="107" t="str">
        <f>INDEX(Matchups!$F$4:$G$279,MATCH(LR74&amp;"_"&amp;LS74,Matchups!$E$4:$E$279,0),2)</f>
        <v>Player2</v>
      </c>
      <c r="LW74" s="114"/>
      <c r="LX74" s="160" t="str">
        <f>INDEX(Draft!$AZ$3:$AZ$170,MATCH(LU74&amp;LT74,Draft!$BA$3:$BA$170,0),1)</f>
        <v>DocuSign</v>
      </c>
      <c r="LY74" s="161" t="e">
        <f>INDEX(Upload_Download!$I$4:$I$1004,MATCH(LX74&amp;LY$3,Upload_Download!$O$4:$O$1004,0),1)</f>
        <v>#N/A</v>
      </c>
      <c r="LZ74" s="161" t="e">
        <f>INDEX(Upload_Download!$I$4:$I$1004,MATCH(LX74&amp;LZ$3,Upload_Download!$O$4:$O$1004,0),1)</f>
        <v>#N/A</v>
      </c>
      <c r="MA74" s="162" t="e">
        <f t="shared" si="608"/>
        <v>#N/A</v>
      </c>
      <c r="MB74" s="162" t="e">
        <f t="shared" si="631"/>
        <v>#N/A</v>
      </c>
      <c r="MC74" s="161" t="e">
        <f>INDEX(Upload_Download!$I$4:$I$1004,MATCH(ME74&amp;MC$3,Upload_Download!$O$4:$O$1004,0),1)</f>
        <v>#N/A</v>
      </c>
      <c r="MD74" s="161" t="e">
        <f>INDEX(Upload_Download!$I$4:$I$1004,MATCH(ME74&amp;MD$3,Upload_Download!$O$4:$O$1004,0),1)</f>
        <v>#N/A</v>
      </c>
      <c r="ME74" s="163" t="str">
        <f>INDEX(Draft!$AZ$3:$AZ$170,MATCH(LV74&amp;LT74,Draft!$BA$3:$BA$170,0),1)</f>
        <v>Gala Games</v>
      </c>
      <c r="MF74" s="114"/>
      <c r="MG74" s="106">
        <f t="shared" si="585"/>
        <v>23</v>
      </c>
      <c r="MH74" s="106">
        <f t="shared" si="586"/>
        <v>6</v>
      </c>
      <c r="MI74" s="106">
        <v>4</v>
      </c>
      <c r="MJ74" s="107" t="str">
        <f>INDEX(Matchups!$F$4:$G$279,MATCH(MG74&amp;"_"&amp;MH74,Matchups!$E$4:$E$279,0),1)</f>
        <v>Player19</v>
      </c>
      <c r="MK74" s="107" t="str">
        <f>INDEX(Matchups!$F$4:$G$279,MATCH(MG74&amp;"_"&amp;MH74,Matchups!$E$4:$E$279,0),2)</f>
        <v>Player8</v>
      </c>
      <c r="ML74" s="114"/>
      <c r="MM74" s="160" t="str">
        <f>INDEX(Draft!$AZ$3:$AZ$170,MATCH(MJ74&amp;MI74,Draft!$BA$3:$BA$170,0),1)</f>
        <v>Zscaler</v>
      </c>
      <c r="MN74" s="161" t="e">
        <f>INDEX(Upload_Download!$I$4:$I$1004,MATCH(MM74&amp;MN$3,Upload_Download!$O$4:$O$1004,0),1)</f>
        <v>#N/A</v>
      </c>
      <c r="MO74" s="161" t="e">
        <f>INDEX(Upload_Download!$I$4:$I$1004,MATCH(MM74&amp;MO$3,Upload_Download!$O$4:$O$1004,0),1)</f>
        <v>#N/A</v>
      </c>
      <c r="MP74" s="162" t="e">
        <f t="shared" si="609"/>
        <v>#N/A</v>
      </c>
      <c r="MQ74" s="162" t="e">
        <f t="shared" si="632"/>
        <v>#N/A</v>
      </c>
      <c r="MR74" s="161" t="e">
        <f>INDEX(Upload_Download!$I$4:$I$1004,MATCH(MT74&amp;MR$3,Upload_Download!$O$4:$O$1004,0),1)</f>
        <v>#N/A</v>
      </c>
      <c r="MS74" s="161" t="e">
        <f>INDEX(Upload_Download!$I$4:$I$1004,MATCH(MT74&amp;MS$3,Upload_Download!$O$4:$O$1004,0),1)</f>
        <v>#N/A</v>
      </c>
      <c r="MT74" s="163" t="str">
        <f>INDEX(Draft!$AZ$3:$AZ$170,MATCH(MK74&amp;MI74,Draft!$BA$3:$BA$170,0),1)</f>
        <v>The Sandbox</v>
      </c>
    </row>
    <row r="75" spans="2:358" s="105" customFormat="1" ht="18" thickBot="1">
      <c r="B75" s="187">
        <f t="shared" si="74"/>
        <v>44599</v>
      </c>
      <c r="C75" s="188">
        <f t="shared" si="75"/>
        <v>6</v>
      </c>
      <c r="D75" s="188">
        <f t="shared" si="76"/>
        <v>12</v>
      </c>
      <c r="E75" s="188" t="str">
        <f t="shared" si="538"/>
        <v>6_12</v>
      </c>
      <c r="F75" s="189" t="str">
        <f t="shared" si="539"/>
        <v>Player6</v>
      </c>
      <c r="G75" s="189" t="str">
        <f t="shared" si="540"/>
        <v>Player11</v>
      </c>
      <c r="H75" s="173"/>
      <c r="I75" s="174" t="str">
        <f>J75&amp;"_"&amp;COUNTIF(J$4:J75,J75)</f>
        <v>6_7</v>
      </c>
      <c r="J75" s="185">
        <v>6</v>
      </c>
      <c r="K75" s="185" t="s">
        <v>1879</v>
      </c>
      <c r="L75" s="186" t="s">
        <v>1027</v>
      </c>
      <c r="M75" s="185" t="s">
        <v>2672</v>
      </c>
      <c r="N75" s="114"/>
      <c r="O75" s="106">
        <f t="shared" si="541"/>
        <v>1</v>
      </c>
      <c r="P75" s="106">
        <f t="shared" si="542"/>
        <v>6</v>
      </c>
      <c r="Q75" s="106">
        <v>5</v>
      </c>
      <c r="R75" s="107" t="str">
        <f>INDEX(Matchups!$F$4:$G$279,MATCH(O75&amp;"_"&amp;P75,Matchups!$E$4:$E$279,0),1)</f>
        <v>Player2</v>
      </c>
      <c r="S75" s="107" t="str">
        <f>INDEX(Matchups!$F$4:$G$279,MATCH(O75&amp;"_"&amp;P75,Matchups!$E$4:$E$279,0),2)</f>
        <v>Player22</v>
      </c>
      <c r="U75" s="160" t="str">
        <f>INDEX(Draft!$AZ$3:$AZ$170,MATCH(R75&amp;Q75,Draft!$BA$3:$BA$170,0),1)</f>
        <v>Smooth Love Potion</v>
      </c>
      <c r="V75" s="161">
        <f>INDEX(Upload_Download!$I$4:$I$1004,MATCH(U75&amp;V$3,Upload_Download!$O$4:$O$1004,0),1)</f>
        <v>1.3691999949514869E-2</v>
      </c>
      <c r="W75" s="161">
        <f>INDEX(Upload_Download!$I$4:$I$1004,MATCH(U75&amp;W$3,Upload_Download!$O$4:$O$1004,0),1)</f>
        <v>3.0830999836325649E-2</v>
      </c>
      <c r="X75" s="162">
        <f t="shared" si="587"/>
        <v>125.1752844727263</v>
      </c>
      <c r="Y75" s="162">
        <f t="shared" si="610"/>
        <v>-4.4277524016831045</v>
      </c>
      <c r="Z75" s="161">
        <f>INDEX(Upload_Download!$I$4:$I$1004,MATCH(AB75&amp;Z$3,Upload_Download!$O$4:$O$1004,0),1)</f>
        <v>153.15257263183591</v>
      </c>
      <c r="AA75" s="161">
        <f>INDEX(Upload_Download!$I$4:$I$1004,MATCH(AB75&amp;AA$3,Upload_Download!$O$4:$O$1004,0),1)</f>
        <v>160.2479553222656</v>
      </c>
      <c r="AB75" s="163" t="str">
        <f>INDEX(Draft!$AZ$3:$AZ$170,MATCH(S75&amp;Q75,Draft!$BA$3:$BA$170,0),1)</f>
        <v>Analog Devices</v>
      </c>
      <c r="AD75" s="106">
        <f t="shared" si="543"/>
        <v>2</v>
      </c>
      <c r="AE75" s="106">
        <f t="shared" si="544"/>
        <v>6</v>
      </c>
      <c r="AF75" s="106">
        <v>5</v>
      </c>
      <c r="AG75" s="107" t="str">
        <f>INDEX(Matchups!$F$4:$G$279,MATCH(AD75&amp;"_"&amp;AE75,Matchups!$E$4:$E$279,0),1)</f>
        <v>Player9</v>
      </c>
      <c r="AH75" s="107" t="str">
        <f>INDEX(Matchups!$F$4:$G$279,MATCH(AD75&amp;"_"&amp;AE75,Matchups!$E$4:$E$279,0),2)</f>
        <v>Player12</v>
      </c>
      <c r="AJ75" s="160" t="str">
        <f>INDEX(Draft!$AZ$3:$AZ$170,MATCH(AG75&amp;AF75,Draft!$BA$3:$BA$170,0),1)</f>
        <v>Proctor &amp; Gamble</v>
      </c>
      <c r="AK75" s="161">
        <f>INDEX(Upload_Download!$I$4:$I$1004,MATCH(AJ75&amp;AK$3,Upload_Download!$O$4:$O$1004,0),1)</f>
        <v>156.28999328613281</v>
      </c>
      <c r="AL75" s="161">
        <f>INDEX(Upload_Download!$I$4:$I$1004,MATCH(AJ75&amp;AL$3,Upload_Download!$O$4:$O$1004,0),1)</f>
        <v>159.8999938964844</v>
      </c>
      <c r="AM75" s="162">
        <f t="shared" si="588"/>
        <v>2.3098091787248753</v>
      </c>
      <c r="AN75" s="162">
        <f t="shared" si="611"/>
        <v>-11.974623729259449</v>
      </c>
      <c r="AO75" s="161">
        <f>INDEX(Upload_Download!$I$4:$I$1004,MATCH(AQ75&amp;AO$3,Upload_Download!$O$4:$O$1004,0),1)</f>
        <v>107.94712829589839</v>
      </c>
      <c r="AP75" s="161">
        <f>INDEX(Upload_Download!$I$4:$I$1004,MATCH(AQ75&amp;AP$3,Upload_Download!$O$4:$O$1004,0),1)</f>
        <v>122.6318283081055</v>
      </c>
      <c r="AQ75" s="163" t="str">
        <f>INDEX(Draft!$AZ$3:$AZ$170,MATCH(AH75&amp;AF75,Draft!$BA$3:$BA$170,0),1)</f>
        <v>Quant Network</v>
      </c>
      <c r="AS75" s="106">
        <f t="shared" si="545"/>
        <v>3</v>
      </c>
      <c r="AT75" s="106">
        <f t="shared" si="546"/>
        <v>6</v>
      </c>
      <c r="AU75" s="106">
        <v>5</v>
      </c>
      <c r="AV75" s="107" t="str">
        <f>INDEX(Matchups!$F$4:$G$279,MATCH(AS75&amp;"_"&amp;AT75,Matchups!$E$4:$E$279,0),1)</f>
        <v>Player15</v>
      </c>
      <c r="AW75" s="107" t="str">
        <f>INDEX(Matchups!$F$4:$G$279,MATCH(AS75&amp;"_"&amp;AT75,Matchups!$E$4:$E$279,0),2)</f>
        <v>Player13</v>
      </c>
      <c r="AY75" s="160" t="str">
        <f>INDEX(Draft!$AZ$3:$AZ$170,MATCH(AV75&amp;AU75,Draft!$BA$3:$BA$170,0),1)</f>
        <v>Wrapped Bitcoin</v>
      </c>
      <c r="AZ75" s="161">
        <f>INDEX(Upload_Download!$I$4:$I$1004,MATCH(AY75&amp;AZ$3,Upload_Download!$O$4:$O$1004,0),1)</f>
        <v>38448.36328125</v>
      </c>
      <c r="BA75" s="161">
        <f>INDEX(Upload_Download!$I$4:$I$1004,MATCH(AY75&amp;BA$3,Upload_Download!$O$4:$O$1004,0),1)</f>
        <v>37685.9609375</v>
      </c>
      <c r="BB75" s="162">
        <f t="shared" si="589"/>
        <v>-1.9829253541250202</v>
      </c>
      <c r="BC75" s="162">
        <f t="shared" si="612"/>
        <v>-7.816522576778528</v>
      </c>
      <c r="BD75" s="161">
        <f>INDEX(Upload_Download!$I$4:$I$1004,MATCH(BF75&amp;BD$3,Upload_Download!$O$4:$O$1004,0),1)</f>
        <v>1.7209880352020259</v>
      </c>
      <c r="BE75" s="161">
        <f>INDEX(Upload_Download!$I$4:$I$1004,MATCH(BF75&amp;BE$3,Upload_Download!$O$4:$O$1004,0),1)</f>
        <v>1.8669159412384031</v>
      </c>
      <c r="BF75" s="163" t="str">
        <f>INDEX(Draft!$AZ$3:$AZ$170,MATCH(AW75&amp;AU75,Draft!$BA$3:$BA$170,0),1)</f>
        <v>Fantom</v>
      </c>
      <c r="BH75" s="106">
        <f t="shared" si="547"/>
        <v>4</v>
      </c>
      <c r="BI75" s="106">
        <f t="shared" si="548"/>
        <v>6</v>
      </c>
      <c r="BJ75" s="106">
        <v>5</v>
      </c>
      <c r="BK75" s="107" t="str">
        <f>INDEX(Matchups!$F$4:$G$279,MATCH(BH75&amp;"_"&amp;BI75,Matchups!$E$4:$E$279,0),1)</f>
        <v>Player23</v>
      </c>
      <c r="BL75" s="107" t="str">
        <f>INDEX(Matchups!$F$4:$G$279,MATCH(BH75&amp;"_"&amp;BI75,Matchups!$E$4:$E$279,0),2)</f>
        <v>Player14</v>
      </c>
      <c r="BN75" s="160" t="str">
        <f>INDEX(Draft!$AZ$3:$AZ$170,MATCH(BK75&amp;BJ75,Draft!$BA$3:$BA$170,0),1)</f>
        <v>Raytheon</v>
      </c>
      <c r="BO75" s="161">
        <f>INDEX(Upload_Download!$I$4:$I$1004,MATCH(BN75&amp;BO$3,Upload_Download!$O$4:$O$1004,0),1)</f>
        <v>98.120002746582031</v>
      </c>
      <c r="BP75" s="161" t="e">
        <f>INDEX(Upload_Download!$I$4:$I$1004,MATCH(BN75&amp;BP$3,Upload_Download!$O$4:$O$1004,0),1)</f>
        <v>#N/A</v>
      </c>
      <c r="BQ75" s="162" t="e">
        <f t="shared" si="590"/>
        <v>#N/A</v>
      </c>
      <c r="BR75" s="162" t="e">
        <f t="shared" si="613"/>
        <v>#N/A</v>
      </c>
      <c r="BS75" s="161" t="e">
        <f>INDEX(Upload_Download!$I$4:$I$1004,MATCH(BU75&amp;BS$3,Upload_Download!$O$4:$O$1004,0),1)</f>
        <v>#N/A</v>
      </c>
      <c r="BT75" s="161">
        <f>INDEX(Upload_Download!$I$4:$I$1004,MATCH(BU75&amp;BT$3,Upload_Download!$O$4:$O$1004,0),1)</f>
        <v>176.83000183105469</v>
      </c>
      <c r="BU75" s="163" t="str">
        <f>INDEX(Draft!$AZ$3:$AZ$170,MATCH(BL75&amp;BJ75,Draft!$BA$3:$BA$170,0),1)</f>
        <v>Coinbase</v>
      </c>
      <c r="BV75" s="114"/>
      <c r="BW75" s="106">
        <f t="shared" si="549"/>
        <v>5</v>
      </c>
      <c r="BX75" s="106">
        <f t="shared" si="550"/>
        <v>6</v>
      </c>
      <c r="BY75" s="106">
        <v>5</v>
      </c>
      <c r="BZ75" s="107" t="str">
        <f>INDEX(Matchups!$F$4:$G$279,MATCH(BW75&amp;"_"&amp;BX75,Matchups!$E$4:$E$279,0),1)</f>
        <v>Player6</v>
      </c>
      <c r="CA75" s="107" t="str">
        <f>INDEX(Matchups!$F$4:$G$279,MATCH(BW75&amp;"_"&amp;BX75,Matchups!$E$4:$E$279,0),2)</f>
        <v>Player16</v>
      </c>
      <c r="CB75" s="114"/>
      <c r="CC75" s="160" t="str">
        <f>INDEX(Draft!$AZ$3:$AZ$170,MATCH(BZ75&amp;BY75,Draft!$BA$3:$BA$170,0),1)</f>
        <v>Royal Bank Of Canada</v>
      </c>
      <c r="CD75" s="161" t="e">
        <f>INDEX(Upload_Download!$I$4:$I$1004,MATCH(CC75&amp;CD$3,Upload_Download!$O$4:$O$1004,0),1)</f>
        <v>#N/A</v>
      </c>
      <c r="CE75" s="161" t="e">
        <f>INDEX(Upload_Download!$I$4:$I$1004,MATCH(CC75&amp;CE$3,Upload_Download!$O$4:$O$1004,0),1)</f>
        <v>#N/A</v>
      </c>
      <c r="CF75" s="162" t="e">
        <f t="shared" si="591"/>
        <v>#N/A</v>
      </c>
      <c r="CG75" s="162" t="e">
        <f t="shared" si="614"/>
        <v>#N/A</v>
      </c>
      <c r="CH75" s="161" t="e">
        <f>INDEX(Upload_Download!$I$4:$I$1004,MATCH(CJ75&amp;CH$3,Upload_Download!$O$4:$O$1004,0),1)</f>
        <v>#N/A</v>
      </c>
      <c r="CI75" s="161" t="e">
        <f>INDEX(Upload_Download!$I$4:$I$1004,MATCH(CJ75&amp;CI$3,Upload_Download!$O$4:$O$1004,0),1)</f>
        <v>#N/A</v>
      </c>
      <c r="CJ75" s="163" t="str">
        <f>INDEX(Draft!$AZ$3:$AZ$170,MATCH(CA75&amp;BY75,Draft!$BA$3:$BA$170,0),1)</f>
        <v>United Parcel Service</v>
      </c>
      <c r="CK75" s="114"/>
      <c r="CL75" s="106">
        <f t="shared" si="551"/>
        <v>6</v>
      </c>
      <c r="CM75" s="106">
        <f t="shared" si="552"/>
        <v>6</v>
      </c>
      <c r="CN75" s="106">
        <v>5</v>
      </c>
      <c r="CO75" s="107" t="str">
        <f>INDEX(Matchups!$F$4:$G$279,MATCH(CL75&amp;"_"&amp;CM75,Matchups!$E$4:$E$279,0),1)</f>
        <v>Player12</v>
      </c>
      <c r="CP75" s="107" t="str">
        <f>INDEX(Matchups!$F$4:$G$279,MATCH(CL75&amp;"_"&amp;CM75,Matchups!$E$4:$E$279,0),2)</f>
        <v>Player15</v>
      </c>
      <c r="CQ75" s="114"/>
      <c r="CR75" s="160" t="str">
        <f>INDEX(Draft!$AZ$3:$AZ$170,MATCH(CO75&amp;CN75,Draft!$BA$3:$BA$170,0),1)</f>
        <v>Quant Network</v>
      </c>
      <c r="CS75" s="161" t="e">
        <f>INDEX(Upload_Download!$I$4:$I$1004,MATCH(CR75&amp;CS$3,Upload_Download!$O$4:$O$1004,0),1)</f>
        <v>#N/A</v>
      </c>
      <c r="CT75" s="161" t="e">
        <f>INDEX(Upload_Download!$I$4:$I$1004,MATCH(CR75&amp;CT$3,Upload_Download!$O$4:$O$1004,0),1)</f>
        <v>#N/A</v>
      </c>
      <c r="CU75" s="162" t="e">
        <f t="shared" si="592"/>
        <v>#N/A</v>
      </c>
      <c r="CV75" s="162" t="e">
        <f t="shared" si="615"/>
        <v>#N/A</v>
      </c>
      <c r="CW75" s="161" t="e">
        <f>INDEX(Upload_Download!$I$4:$I$1004,MATCH(CY75&amp;CW$3,Upload_Download!$O$4:$O$1004,0),1)</f>
        <v>#N/A</v>
      </c>
      <c r="CX75" s="161" t="e">
        <f>INDEX(Upload_Download!$I$4:$I$1004,MATCH(CY75&amp;CX$3,Upload_Download!$O$4:$O$1004,0),1)</f>
        <v>#N/A</v>
      </c>
      <c r="CY75" s="163" t="str">
        <f>INDEX(Draft!$AZ$3:$AZ$170,MATCH(CP75&amp;CN75,Draft!$BA$3:$BA$170,0),1)</f>
        <v>Wrapped Bitcoin</v>
      </c>
      <c r="DA75" s="106">
        <f t="shared" si="553"/>
        <v>7</v>
      </c>
      <c r="DB75" s="106">
        <f t="shared" si="554"/>
        <v>6</v>
      </c>
      <c r="DC75" s="106">
        <v>5</v>
      </c>
      <c r="DD75" s="107" t="str">
        <f>INDEX(Matchups!$F$4:$G$279,MATCH(DA75&amp;"_"&amp;DB75,Matchups!$E$4:$E$279,0),1)</f>
        <v>Player13</v>
      </c>
      <c r="DE75" s="107" t="str">
        <f>INDEX(Matchups!$F$4:$G$279,MATCH(DA75&amp;"_"&amp;DB75,Matchups!$E$4:$E$279,0),2)</f>
        <v>Player18</v>
      </c>
      <c r="DG75" s="160" t="str">
        <f>INDEX(Draft!$AZ$3:$AZ$170,MATCH(DD75&amp;DC75,Draft!$BA$3:$BA$170,0),1)</f>
        <v>Fantom</v>
      </c>
      <c r="DH75" s="161" t="e">
        <f>INDEX(Upload_Download!$I$4:$I$1004,MATCH(DG75&amp;DH$3,Upload_Download!$O$4:$O$1004,0),1)</f>
        <v>#N/A</v>
      </c>
      <c r="DI75" s="161" t="e">
        <f>INDEX(Upload_Download!$I$4:$I$1004,MATCH(DG75&amp;DI$3,Upload_Download!$O$4:$O$1004,0),1)</f>
        <v>#N/A</v>
      </c>
      <c r="DJ75" s="162" t="e">
        <f t="shared" si="593"/>
        <v>#N/A</v>
      </c>
      <c r="DK75" s="162" t="e">
        <f t="shared" si="616"/>
        <v>#N/A</v>
      </c>
      <c r="DL75" s="161" t="e">
        <f>INDEX(Upload_Download!$I$4:$I$1004,MATCH(DN75&amp;DL$3,Upload_Download!$O$4:$O$1004,0),1)</f>
        <v>#N/A</v>
      </c>
      <c r="DM75" s="161" t="e">
        <f>INDEX(Upload_Download!$I$4:$I$1004,MATCH(DN75&amp;DM$3,Upload_Download!$O$4:$O$1004,0),1)</f>
        <v>#N/A</v>
      </c>
      <c r="DN75" s="163" t="str">
        <f>INDEX(Draft!$AZ$3:$AZ$170,MATCH(DE75&amp;DC75,Draft!$BA$3:$BA$170,0),1)</f>
        <v>Nike</v>
      </c>
      <c r="DO75" s="114"/>
      <c r="DP75" s="106">
        <f t="shared" si="555"/>
        <v>8</v>
      </c>
      <c r="DQ75" s="106">
        <f t="shared" si="556"/>
        <v>6</v>
      </c>
      <c r="DR75" s="106">
        <v>5</v>
      </c>
      <c r="DS75" s="107" t="str">
        <f>INDEX(Matchups!$F$4:$G$279,MATCH(DP75&amp;"_"&amp;DQ75,Matchups!$E$4:$E$279,0),1)</f>
        <v>Player11</v>
      </c>
      <c r="DT75" s="107" t="str">
        <f>INDEX(Matchups!$F$4:$G$279,MATCH(DP75&amp;"_"&amp;DQ75,Matchups!$E$4:$E$279,0),2)</f>
        <v>Player5</v>
      </c>
      <c r="DU75" s="114"/>
      <c r="DV75" s="160" t="str">
        <f>INDEX(Draft!$AZ$3:$AZ$170,MATCH(DS75&amp;DR75,Draft!$BA$3:$BA$170,0),1)</f>
        <v>Garlicoin</v>
      </c>
      <c r="DW75" s="161" t="e">
        <f>INDEX(Upload_Download!$I$4:$I$1004,MATCH(DV75&amp;DW$3,Upload_Download!$O$4:$O$1004,0),1)</f>
        <v>#N/A</v>
      </c>
      <c r="DX75" s="161" t="e">
        <f>INDEX(Upload_Download!$I$4:$I$1004,MATCH(DV75&amp;DX$3,Upload_Download!$O$4:$O$1004,0),1)</f>
        <v>#N/A</v>
      </c>
      <c r="DY75" s="162" t="e">
        <f t="shared" si="594"/>
        <v>#N/A</v>
      </c>
      <c r="DZ75" s="162" t="e">
        <f t="shared" si="617"/>
        <v>#N/A</v>
      </c>
      <c r="EA75" s="161" t="e">
        <f>INDEX(Upload_Download!$I$4:$I$1004,MATCH(EC75&amp;EA$3,Upload_Download!$O$4:$O$1004,0),1)</f>
        <v>#N/A</v>
      </c>
      <c r="EB75" s="161" t="e">
        <f>INDEX(Upload_Download!$I$4:$I$1004,MATCH(EC75&amp;EB$3,Upload_Download!$O$4:$O$1004,0),1)</f>
        <v>#N/A</v>
      </c>
      <c r="EC75" s="163" t="str">
        <f>INDEX(Draft!$AZ$3:$AZ$170,MATCH(DT75&amp;DR75,Draft!$BA$3:$BA$170,0),1)</f>
        <v>Royal Bank Of Canada</v>
      </c>
      <c r="ED75" s="114"/>
      <c r="EE75" s="106">
        <f t="shared" si="557"/>
        <v>9</v>
      </c>
      <c r="EF75" s="106">
        <f t="shared" si="558"/>
        <v>6</v>
      </c>
      <c r="EG75" s="106">
        <v>5</v>
      </c>
      <c r="EH75" s="107" t="str">
        <f>INDEX(Matchups!$F$4:$G$279,MATCH(EE75&amp;"_"&amp;EF75,Matchups!$E$4:$E$279,0),1)</f>
        <v>Player16</v>
      </c>
      <c r="EI75" s="107" t="str">
        <f>INDEX(Matchups!$F$4:$G$279,MATCH(EE75&amp;"_"&amp;EF75,Matchups!$E$4:$E$279,0),2)</f>
        <v>Player21</v>
      </c>
      <c r="EJ75" s="114"/>
      <c r="EK75" s="160" t="str">
        <f>INDEX(Draft!$AZ$3:$AZ$170,MATCH(EH75&amp;EG75,Draft!$BA$3:$BA$170,0),1)</f>
        <v>United Parcel Service</v>
      </c>
      <c r="EL75" s="161" t="e">
        <f>INDEX(Upload_Download!$I$4:$I$1004,MATCH(EK75&amp;EL$3,Upload_Download!$O$4:$O$1004,0),1)</f>
        <v>#N/A</v>
      </c>
      <c r="EM75" s="161" t="e">
        <f>INDEX(Upload_Download!$I$4:$I$1004,MATCH(EK75&amp;EM$3,Upload_Download!$O$4:$O$1004,0),1)</f>
        <v>#N/A</v>
      </c>
      <c r="EN75" s="162" t="e">
        <f t="shared" si="595"/>
        <v>#N/A</v>
      </c>
      <c r="EO75" s="162" t="e">
        <f t="shared" si="618"/>
        <v>#N/A</v>
      </c>
      <c r="EP75" s="161" t="e">
        <f>INDEX(Upload_Download!$I$4:$I$1004,MATCH(ER75&amp;EP$3,Upload_Download!$O$4:$O$1004,0),1)</f>
        <v>#N/A</v>
      </c>
      <c r="EQ75" s="161" t="e">
        <f>INDEX(Upload_Download!$I$4:$I$1004,MATCH(ER75&amp;EQ$3,Upload_Download!$O$4:$O$1004,0),1)</f>
        <v>#N/A</v>
      </c>
      <c r="ER75" s="163" t="str">
        <f>INDEX(Draft!$AZ$3:$AZ$170,MATCH(EI75&amp;EG75,Draft!$BA$3:$BA$170,0),1)</f>
        <v>Gold</v>
      </c>
      <c r="ET75" s="106">
        <f t="shared" si="559"/>
        <v>10</v>
      </c>
      <c r="EU75" s="106">
        <f t="shared" si="560"/>
        <v>6</v>
      </c>
      <c r="EV75" s="106">
        <v>5</v>
      </c>
      <c r="EW75" s="107" t="str">
        <f>INDEX(Matchups!$F$4:$G$279,MATCH(ET75&amp;"_"&amp;EU75,Matchups!$E$4:$E$279,0),1)</f>
        <v>Player14</v>
      </c>
      <c r="EX75" s="107" t="str">
        <f>INDEX(Matchups!$F$4:$G$279,MATCH(ET75&amp;"_"&amp;EU75,Matchups!$E$4:$E$279,0),2)</f>
        <v>Player1</v>
      </c>
      <c r="EZ75" s="160" t="str">
        <f>INDEX(Draft!$AZ$3:$AZ$170,MATCH(EW75&amp;EV75,Draft!$BA$3:$BA$170,0),1)</f>
        <v>Coinbase</v>
      </c>
      <c r="FA75" s="161" t="e">
        <f>INDEX(Upload_Download!$I$4:$I$1004,MATCH(EZ75&amp;FA$3,Upload_Download!$O$4:$O$1004,0),1)</f>
        <v>#N/A</v>
      </c>
      <c r="FB75" s="161" t="e">
        <f>INDEX(Upload_Download!$I$4:$I$1004,MATCH(EZ75&amp;FB$3,Upload_Download!$O$4:$O$1004,0),1)</f>
        <v>#N/A</v>
      </c>
      <c r="FC75" s="162" t="e">
        <f t="shared" si="596"/>
        <v>#N/A</v>
      </c>
      <c r="FD75" s="162" t="e">
        <f t="shared" si="619"/>
        <v>#N/A</v>
      </c>
      <c r="FE75" s="161" t="e">
        <f>INDEX(Upload_Download!$I$4:$I$1004,MATCH(FG75&amp;FE$3,Upload_Download!$O$4:$O$1004,0),1)</f>
        <v>#N/A</v>
      </c>
      <c r="FF75" s="161" t="e">
        <f>INDEX(Upload_Download!$I$4:$I$1004,MATCH(FG75&amp;FF$3,Upload_Download!$O$4:$O$1004,0),1)</f>
        <v>#N/A</v>
      </c>
      <c r="FG75" s="163" t="str">
        <f>INDEX(Draft!$AZ$3:$AZ$170,MATCH(EX75&amp;EV75,Draft!$BA$3:$BA$170,0),1)</f>
        <v>Marathon Petroleum Corp</v>
      </c>
      <c r="FH75" s="114"/>
      <c r="FI75" s="106">
        <f t="shared" si="561"/>
        <v>11</v>
      </c>
      <c r="FJ75" s="106">
        <f t="shared" si="562"/>
        <v>6</v>
      </c>
      <c r="FK75" s="106">
        <v>5</v>
      </c>
      <c r="FL75" s="107" t="str">
        <f>INDEX(Matchups!$F$4:$G$279,MATCH(FI75&amp;"_"&amp;FJ75,Matchups!$E$4:$E$279,0),1)</f>
        <v>Player1</v>
      </c>
      <c r="FM75" s="107" t="str">
        <f>INDEX(Matchups!$F$4:$G$279,MATCH(FI75&amp;"_"&amp;FJ75,Matchups!$E$4:$E$279,0),2)</f>
        <v>Player3</v>
      </c>
      <c r="FN75" s="114"/>
      <c r="FO75" s="160" t="str">
        <f>INDEX(Draft!$AZ$3:$AZ$170,MATCH(FL75&amp;FK75,Draft!$BA$3:$BA$170,0),1)</f>
        <v>Marathon Petroleum Corp</v>
      </c>
      <c r="FP75" s="161" t="e">
        <f>INDEX(Upload_Download!$I$4:$I$1004,MATCH(FO75&amp;FP$3,Upload_Download!$O$4:$O$1004,0),1)</f>
        <v>#N/A</v>
      </c>
      <c r="FQ75" s="161" t="e">
        <f>INDEX(Upload_Download!$I$4:$I$1004,MATCH(FO75&amp;FQ$3,Upload_Download!$O$4:$O$1004,0),1)</f>
        <v>#N/A</v>
      </c>
      <c r="FR75" s="162" t="e">
        <f t="shared" si="597"/>
        <v>#N/A</v>
      </c>
      <c r="FS75" s="162" t="e">
        <f t="shared" si="620"/>
        <v>#N/A</v>
      </c>
      <c r="FT75" s="161" t="e">
        <f>INDEX(Upload_Download!$I$4:$I$1004,MATCH(FV75&amp;FT$3,Upload_Download!$O$4:$O$1004,0),1)</f>
        <v>#N/A</v>
      </c>
      <c r="FU75" s="161" t="e">
        <f>INDEX(Upload_Download!$I$4:$I$1004,MATCH(FV75&amp;FU$3,Upload_Download!$O$4:$O$1004,0),1)</f>
        <v>#N/A</v>
      </c>
      <c r="FV75" s="163" t="str">
        <f>INDEX(Draft!$AZ$3:$AZ$170,MATCH(FM75&amp;FK75,Draft!$BA$3:$BA$170,0),1)</f>
        <v>Bank of NY Mellon</v>
      </c>
      <c r="FW75" s="114"/>
      <c r="FX75" s="106">
        <f t="shared" si="563"/>
        <v>12</v>
      </c>
      <c r="FY75" s="106">
        <f t="shared" si="564"/>
        <v>6</v>
      </c>
      <c r="FZ75" s="106">
        <v>5</v>
      </c>
      <c r="GA75" s="107" t="str">
        <f>INDEX(Matchups!$F$4:$G$279,MATCH(FX75&amp;"_"&amp;FY75,Matchups!$E$4:$E$279,0),1)</f>
        <v>Player22</v>
      </c>
      <c r="GB75" s="107" t="str">
        <f>INDEX(Matchups!$F$4:$G$279,MATCH(FX75&amp;"_"&amp;FY75,Matchups!$E$4:$E$279,0),2)</f>
        <v>Player23</v>
      </c>
      <c r="GC75" s="114"/>
      <c r="GD75" s="160" t="str">
        <f>INDEX(Draft!$AZ$3:$AZ$170,MATCH(GA75&amp;FZ75,Draft!$BA$3:$BA$170,0),1)</f>
        <v>Analog Devices</v>
      </c>
      <c r="GE75" s="161" t="e">
        <f>INDEX(Upload_Download!$I$4:$I$1004,MATCH(GD75&amp;GE$3,Upload_Download!$O$4:$O$1004,0),1)</f>
        <v>#N/A</v>
      </c>
      <c r="GF75" s="161" t="e">
        <f>INDEX(Upload_Download!$I$4:$I$1004,MATCH(GD75&amp;GF$3,Upload_Download!$O$4:$O$1004,0),1)</f>
        <v>#N/A</v>
      </c>
      <c r="GG75" s="162" t="e">
        <f t="shared" si="598"/>
        <v>#N/A</v>
      </c>
      <c r="GH75" s="162" t="e">
        <f t="shared" si="621"/>
        <v>#N/A</v>
      </c>
      <c r="GI75" s="161" t="e">
        <f>INDEX(Upload_Download!$I$4:$I$1004,MATCH(GK75&amp;GI$3,Upload_Download!$O$4:$O$1004,0),1)</f>
        <v>#N/A</v>
      </c>
      <c r="GJ75" s="161" t="e">
        <f>INDEX(Upload_Download!$I$4:$I$1004,MATCH(GK75&amp;GJ$3,Upload_Download!$O$4:$O$1004,0),1)</f>
        <v>#N/A</v>
      </c>
      <c r="GK75" s="163" t="str">
        <f>INDEX(Draft!$AZ$3:$AZ$170,MATCH(GB75&amp;FZ75,Draft!$BA$3:$BA$170,0),1)</f>
        <v>Raytheon</v>
      </c>
      <c r="GM75" s="106">
        <f t="shared" si="565"/>
        <v>13</v>
      </c>
      <c r="GN75" s="106">
        <f t="shared" si="566"/>
        <v>6</v>
      </c>
      <c r="GO75" s="106">
        <v>5</v>
      </c>
      <c r="GP75" s="107" t="str">
        <f>INDEX(Matchups!$F$4:$G$279,MATCH(GM75&amp;"_"&amp;GN75,Matchups!$E$4:$E$279,0),1)</f>
        <v>Player5</v>
      </c>
      <c r="GQ75" s="107" t="str">
        <f>INDEX(Matchups!$F$4:$G$279,MATCH(GM75&amp;"_"&amp;GN75,Matchups!$E$4:$E$279,0),2)</f>
        <v>Player9</v>
      </c>
      <c r="GS75" s="160" t="str">
        <f>INDEX(Draft!$AZ$3:$AZ$170,MATCH(GP75&amp;GO75,Draft!$BA$3:$BA$170,0),1)</f>
        <v>Royal Bank Of Canada</v>
      </c>
      <c r="GT75" s="161" t="e">
        <f>INDEX(Upload_Download!$I$4:$I$1004,MATCH(GS75&amp;GT$3,Upload_Download!$O$4:$O$1004,0),1)</f>
        <v>#N/A</v>
      </c>
      <c r="GU75" s="161" t="e">
        <f>INDEX(Upload_Download!$I$4:$I$1004,MATCH(GS75&amp;GU$3,Upload_Download!$O$4:$O$1004,0),1)</f>
        <v>#N/A</v>
      </c>
      <c r="GV75" s="162" t="e">
        <f t="shared" si="599"/>
        <v>#N/A</v>
      </c>
      <c r="GW75" s="162" t="e">
        <f t="shared" si="622"/>
        <v>#N/A</v>
      </c>
      <c r="GX75" s="161" t="e">
        <f>INDEX(Upload_Download!$I$4:$I$1004,MATCH(GZ75&amp;GX$3,Upload_Download!$O$4:$O$1004,0),1)</f>
        <v>#N/A</v>
      </c>
      <c r="GY75" s="161" t="e">
        <f>INDEX(Upload_Download!$I$4:$I$1004,MATCH(GZ75&amp;GY$3,Upload_Download!$O$4:$O$1004,0),1)</f>
        <v>#N/A</v>
      </c>
      <c r="GZ75" s="163" t="str">
        <f>INDEX(Draft!$AZ$3:$AZ$170,MATCH(GQ75&amp;GO75,Draft!$BA$3:$BA$170,0),1)</f>
        <v>Proctor &amp; Gamble</v>
      </c>
      <c r="HA75" s="114"/>
      <c r="HB75" s="106">
        <f t="shared" si="567"/>
        <v>14</v>
      </c>
      <c r="HC75" s="106">
        <f t="shared" si="568"/>
        <v>6</v>
      </c>
      <c r="HD75" s="106">
        <v>5</v>
      </c>
      <c r="HE75" s="107" t="str">
        <f>INDEX(Matchups!$F$4:$G$279,MATCH(HB75&amp;"_"&amp;HC75,Matchups!$E$4:$E$279,0),1)</f>
        <v>Player17</v>
      </c>
      <c r="HF75" s="107" t="str">
        <f>INDEX(Matchups!$F$4:$G$279,MATCH(HB75&amp;"_"&amp;HC75,Matchups!$E$4:$E$279,0),2)</f>
        <v>Player24</v>
      </c>
      <c r="HG75" s="114"/>
      <c r="HH75" s="160" t="str">
        <f>INDEX(Draft!$AZ$3:$AZ$170,MATCH(HE75&amp;HD75,Draft!$BA$3:$BA$170,0),1)</f>
        <v>Gamestop</v>
      </c>
      <c r="HI75" s="161" t="e">
        <f>INDEX(Upload_Download!$I$4:$I$1004,MATCH(HH75&amp;HI$3,Upload_Download!$O$4:$O$1004,0),1)</f>
        <v>#N/A</v>
      </c>
      <c r="HJ75" s="161" t="e">
        <f>INDEX(Upload_Download!$I$4:$I$1004,MATCH(HH75&amp;HJ$3,Upload_Download!$O$4:$O$1004,0),1)</f>
        <v>#N/A</v>
      </c>
      <c r="HK75" s="162" t="e">
        <f t="shared" si="600"/>
        <v>#N/A</v>
      </c>
      <c r="HL75" s="162" t="e">
        <f t="shared" si="623"/>
        <v>#N/A</v>
      </c>
      <c r="HM75" s="161" t="e">
        <f>INDEX(Upload_Download!$I$4:$I$1004,MATCH(HO75&amp;HM$3,Upload_Download!$O$4:$O$1004,0),1)</f>
        <v>#N/A</v>
      </c>
      <c r="HN75" s="161" t="e">
        <f>INDEX(Upload_Download!$I$4:$I$1004,MATCH(HO75&amp;HN$3,Upload_Download!$O$4:$O$1004,0),1)</f>
        <v>#N/A</v>
      </c>
      <c r="HO75" s="163" t="str">
        <f>INDEX(Draft!$AZ$3:$AZ$170,MATCH(HF75&amp;HD75,Draft!$BA$3:$BA$170,0),1)</f>
        <v>Airbnb</v>
      </c>
      <c r="HP75" s="114"/>
      <c r="HQ75" s="106">
        <f t="shared" si="569"/>
        <v>15</v>
      </c>
      <c r="HR75" s="106">
        <f t="shared" si="570"/>
        <v>6</v>
      </c>
      <c r="HS75" s="106">
        <v>5</v>
      </c>
      <c r="HT75" s="107" t="str">
        <f>INDEX(Matchups!$F$4:$G$279,MATCH(HQ75&amp;"_"&amp;HR75,Matchups!$E$4:$E$279,0),1)</f>
        <v>Player8</v>
      </c>
      <c r="HU75" s="107" t="str">
        <f>INDEX(Matchups!$F$4:$G$279,MATCH(HQ75&amp;"_"&amp;HR75,Matchups!$E$4:$E$279,0),2)</f>
        <v>Player17</v>
      </c>
      <c r="HV75" s="114"/>
      <c r="HW75" s="160" t="str">
        <f>INDEX(Draft!$AZ$3:$AZ$170,MATCH(HT75&amp;HS75,Draft!$BA$3:$BA$170,0),1)</f>
        <v>Hedera Hashgraph</v>
      </c>
      <c r="HX75" s="161" t="e">
        <f>INDEX(Upload_Download!$I$4:$I$1004,MATCH(HW75&amp;HX$3,Upload_Download!$O$4:$O$1004,0),1)</f>
        <v>#N/A</v>
      </c>
      <c r="HY75" s="161" t="e">
        <f>INDEX(Upload_Download!$I$4:$I$1004,MATCH(HW75&amp;HY$3,Upload_Download!$O$4:$O$1004,0),1)</f>
        <v>#N/A</v>
      </c>
      <c r="HZ75" s="162" t="e">
        <f t="shared" si="601"/>
        <v>#N/A</v>
      </c>
      <c r="IA75" s="162" t="e">
        <f t="shared" si="624"/>
        <v>#N/A</v>
      </c>
      <c r="IB75" s="161" t="e">
        <f>INDEX(Upload_Download!$I$4:$I$1004,MATCH(ID75&amp;IB$3,Upload_Download!$O$4:$O$1004,0),1)</f>
        <v>#N/A</v>
      </c>
      <c r="IC75" s="161" t="e">
        <f>INDEX(Upload_Download!$I$4:$I$1004,MATCH(ID75&amp;IC$3,Upload_Download!$O$4:$O$1004,0),1)</f>
        <v>#N/A</v>
      </c>
      <c r="ID75" s="163" t="str">
        <f>INDEX(Draft!$AZ$3:$AZ$170,MATCH(HU75&amp;HS75,Draft!$BA$3:$BA$170,0),1)</f>
        <v>Gamestop</v>
      </c>
      <c r="IF75" s="106">
        <f t="shared" si="571"/>
        <v>16</v>
      </c>
      <c r="IG75" s="106">
        <f t="shared" si="572"/>
        <v>6</v>
      </c>
      <c r="IH75" s="106">
        <v>5</v>
      </c>
      <c r="II75" s="107" t="str">
        <f>INDEX(Matchups!$F$4:$G$279,MATCH(IF75&amp;"_"&amp;IG75,Matchups!$E$4:$E$279,0),1)</f>
        <v>Player10</v>
      </c>
      <c r="IJ75" s="107" t="str">
        <f>INDEX(Matchups!$F$4:$G$279,MATCH(IF75&amp;"_"&amp;IG75,Matchups!$E$4:$E$279,0),2)</f>
        <v>Player11</v>
      </c>
      <c r="IL75" s="160" t="str">
        <f>INDEX(Draft!$AZ$3:$AZ$170,MATCH(II75&amp;IH75,Draft!$BA$3:$BA$170,0),1)</f>
        <v>KKR &amp; Co.</v>
      </c>
      <c r="IM75" s="161" t="e">
        <f>INDEX(Upload_Download!$I$4:$I$1004,MATCH(IL75&amp;IM$3,Upload_Download!$O$4:$O$1004,0),1)</f>
        <v>#N/A</v>
      </c>
      <c r="IN75" s="161" t="e">
        <f>INDEX(Upload_Download!$I$4:$I$1004,MATCH(IL75&amp;IN$3,Upload_Download!$O$4:$O$1004,0),1)</f>
        <v>#N/A</v>
      </c>
      <c r="IO75" s="162" t="e">
        <f t="shared" si="602"/>
        <v>#N/A</v>
      </c>
      <c r="IP75" s="162" t="e">
        <f t="shared" si="625"/>
        <v>#N/A</v>
      </c>
      <c r="IQ75" s="161" t="e">
        <f>INDEX(Upload_Download!$I$4:$I$1004,MATCH(IS75&amp;IQ$3,Upload_Download!$O$4:$O$1004,0),1)</f>
        <v>#N/A</v>
      </c>
      <c r="IR75" s="161" t="e">
        <f>INDEX(Upload_Download!$I$4:$I$1004,MATCH(IS75&amp;IR$3,Upload_Download!$O$4:$O$1004,0),1)</f>
        <v>#N/A</v>
      </c>
      <c r="IS75" s="163" t="str">
        <f>INDEX(Draft!$AZ$3:$AZ$170,MATCH(IJ75&amp;IH75,Draft!$BA$3:$BA$170,0),1)</f>
        <v>Garlicoin</v>
      </c>
      <c r="IT75" s="114"/>
      <c r="IU75" s="106">
        <f t="shared" si="573"/>
        <v>17</v>
      </c>
      <c r="IV75" s="106">
        <f t="shared" si="574"/>
        <v>6</v>
      </c>
      <c r="IW75" s="106">
        <v>5</v>
      </c>
      <c r="IX75" s="107" t="str">
        <f>INDEX(Matchups!$F$4:$G$279,MATCH(IU75&amp;"_"&amp;IV75,Matchups!$E$4:$E$279,0),1)</f>
        <v>Player3</v>
      </c>
      <c r="IY75" s="107" t="str">
        <f>INDEX(Matchups!$F$4:$G$279,MATCH(IU75&amp;"_"&amp;IV75,Matchups!$E$4:$E$279,0),2)</f>
        <v>Player20</v>
      </c>
      <c r="IZ75" s="114"/>
      <c r="JA75" s="160" t="str">
        <f>INDEX(Draft!$AZ$3:$AZ$170,MATCH(IX75&amp;IW75,Draft!$BA$3:$BA$170,0),1)</f>
        <v>Bank of NY Mellon</v>
      </c>
      <c r="JB75" s="161" t="e">
        <f>INDEX(Upload_Download!$I$4:$I$1004,MATCH(JA75&amp;JB$3,Upload_Download!$O$4:$O$1004,0),1)</f>
        <v>#N/A</v>
      </c>
      <c r="JC75" s="161" t="e">
        <f>INDEX(Upload_Download!$I$4:$I$1004,MATCH(JA75&amp;JC$3,Upload_Download!$O$4:$O$1004,0),1)</f>
        <v>#N/A</v>
      </c>
      <c r="JD75" s="162" t="e">
        <f t="shared" si="603"/>
        <v>#N/A</v>
      </c>
      <c r="JE75" s="162" t="e">
        <f t="shared" si="626"/>
        <v>#N/A</v>
      </c>
      <c r="JF75" s="161" t="e">
        <f>INDEX(Upload_Download!$I$4:$I$1004,MATCH(JH75&amp;JF$3,Upload_Download!$O$4:$O$1004,0),1)</f>
        <v>#N/A</v>
      </c>
      <c r="JG75" s="161" t="e">
        <f>INDEX(Upload_Download!$I$4:$I$1004,MATCH(JH75&amp;JG$3,Upload_Download!$O$4:$O$1004,0),1)</f>
        <v>#N/A</v>
      </c>
      <c r="JH75" s="163" t="str">
        <f>INDEX(Draft!$AZ$3:$AZ$170,MATCH(IY75&amp;IW75,Draft!$BA$3:$BA$170,0),1)</f>
        <v>Curve DAO Token</v>
      </c>
      <c r="JI75" s="114"/>
      <c r="JJ75" s="106">
        <f t="shared" si="575"/>
        <v>18</v>
      </c>
      <c r="JK75" s="106">
        <f t="shared" si="576"/>
        <v>6</v>
      </c>
      <c r="JL75" s="106">
        <v>5</v>
      </c>
      <c r="JM75" s="107" t="str">
        <f>INDEX(Matchups!$F$4:$G$279,MATCH(JJ75&amp;"_"&amp;JK75,Matchups!$E$4:$E$279,0),1)</f>
        <v>Player7</v>
      </c>
      <c r="JN75" s="107" t="str">
        <f>INDEX(Matchups!$F$4:$G$279,MATCH(JJ75&amp;"_"&amp;JK75,Matchups!$E$4:$E$279,0),2)</f>
        <v>Player19</v>
      </c>
      <c r="JO75" s="114"/>
      <c r="JP75" s="160" t="str">
        <f>INDEX(Draft!$AZ$3:$AZ$170,MATCH(JM75&amp;JL75,Draft!$BA$3:$BA$170,0),1)</f>
        <v>PNC Financial Services</v>
      </c>
      <c r="JQ75" s="161" t="e">
        <f>INDEX(Upload_Download!$I$4:$I$1004,MATCH(JP75&amp;JQ$3,Upload_Download!$O$4:$O$1004,0),1)</f>
        <v>#N/A</v>
      </c>
      <c r="JR75" s="161" t="e">
        <f>INDEX(Upload_Download!$I$4:$I$1004,MATCH(JP75&amp;JR$3,Upload_Download!$O$4:$O$1004,0),1)</f>
        <v>#N/A</v>
      </c>
      <c r="JS75" s="162" t="e">
        <f t="shared" si="604"/>
        <v>#N/A</v>
      </c>
      <c r="JT75" s="162" t="e">
        <f t="shared" si="627"/>
        <v>#N/A</v>
      </c>
      <c r="JU75" s="161" t="e">
        <f>INDEX(Upload_Download!$I$4:$I$1004,MATCH(JW75&amp;JU$3,Upload_Download!$O$4:$O$1004,0),1)</f>
        <v>#N/A</v>
      </c>
      <c r="JV75" s="161" t="e">
        <f>INDEX(Upload_Download!$I$4:$I$1004,MATCH(JW75&amp;JV$3,Upload_Download!$O$4:$O$1004,0),1)</f>
        <v>#N/A</v>
      </c>
      <c r="JW75" s="163" t="str">
        <f>INDEX(Draft!$AZ$3:$AZ$170,MATCH(JN75&amp;JL75,Draft!$BA$3:$BA$170,0),1)</f>
        <v>Roblox Corporation</v>
      </c>
      <c r="JX75" s="114"/>
      <c r="JY75" s="106">
        <f t="shared" si="577"/>
        <v>19</v>
      </c>
      <c r="JZ75" s="106">
        <f t="shared" si="578"/>
        <v>6</v>
      </c>
      <c r="KA75" s="106">
        <v>5</v>
      </c>
      <c r="KB75" s="107" t="str">
        <f>INDEX(Matchups!$F$4:$G$279,MATCH(JY75&amp;"_"&amp;JZ75,Matchups!$E$4:$E$279,0),1)</f>
        <v>Player20</v>
      </c>
      <c r="KC75" s="107" t="str">
        <f>INDEX(Matchups!$F$4:$G$279,MATCH(JY75&amp;"_"&amp;JZ75,Matchups!$E$4:$E$279,0),2)</f>
        <v>Player10</v>
      </c>
      <c r="KD75" s="114"/>
      <c r="KE75" s="160" t="str">
        <f>INDEX(Draft!$AZ$3:$AZ$170,MATCH(KB75&amp;KA75,Draft!$BA$3:$BA$170,0),1)</f>
        <v>Curve DAO Token</v>
      </c>
      <c r="KF75" s="161" t="e">
        <f>INDEX(Upload_Download!$I$4:$I$1004,MATCH(KE75&amp;KF$3,Upload_Download!$O$4:$O$1004,0),1)</f>
        <v>#N/A</v>
      </c>
      <c r="KG75" s="161" t="e">
        <f>INDEX(Upload_Download!$I$4:$I$1004,MATCH(KE75&amp;KG$3,Upload_Download!$O$4:$O$1004,0),1)</f>
        <v>#N/A</v>
      </c>
      <c r="KH75" s="162" t="e">
        <f t="shared" si="605"/>
        <v>#N/A</v>
      </c>
      <c r="KI75" s="162" t="e">
        <f t="shared" si="628"/>
        <v>#N/A</v>
      </c>
      <c r="KJ75" s="161" t="e">
        <f>INDEX(Upload_Download!$I$4:$I$1004,MATCH(KL75&amp;KJ$3,Upload_Download!$O$4:$O$1004,0),1)</f>
        <v>#N/A</v>
      </c>
      <c r="KK75" s="161" t="e">
        <f>INDEX(Upload_Download!$I$4:$I$1004,MATCH(KL75&amp;KK$3,Upload_Download!$O$4:$O$1004,0),1)</f>
        <v>#N/A</v>
      </c>
      <c r="KL75" s="163" t="str">
        <f>INDEX(Draft!$AZ$3:$AZ$170,MATCH(KC75&amp;KA75,Draft!$BA$3:$BA$170,0),1)</f>
        <v>KKR &amp; Co.</v>
      </c>
      <c r="KM75" s="114"/>
      <c r="KN75" s="106">
        <f t="shared" si="579"/>
        <v>20</v>
      </c>
      <c r="KO75" s="106">
        <f t="shared" si="580"/>
        <v>6</v>
      </c>
      <c r="KP75" s="106">
        <v>5</v>
      </c>
      <c r="KQ75" s="107" t="str">
        <f>INDEX(Matchups!$F$4:$G$279,MATCH(KN75&amp;"_"&amp;KO75,Matchups!$E$4:$E$279,0),1)</f>
        <v>Player18</v>
      </c>
      <c r="KR75" s="107" t="str">
        <f>INDEX(Matchups!$F$4:$G$279,MATCH(KN75&amp;"_"&amp;KO75,Matchups!$E$4:$E$279,0),2)</f>
        <v>Player6</v>
      </c>
      <c r="KS75" s="114"/>
      <c r="KT75" s="160" t="str">
        <f>INDEX(Draft!$AZ$3:$AZ$170,MATCH(KQ75&amp;KP75,Draft!$BA$3:$BA$170,0),1)</f>
        <v>Nike</v>
      </c>
      <c r="KU75" s="161" t="e">
        <f>INDEX(Upload_Download!$I$4:$I$1004,MATCH(KT75&amp;KU$3,Upload_Download!$O$4:$O$1004,0),1)</f>
        <v>#N/A</v>
      </c>
      <c r="KV75" s="161" t="e">
        <f>INDEX(Upload_Download!$I$4:$I$1004,MATCH(KT75&amp;KV$3,Upload_Download!$O$4:$O$1004,0),1)</f>
        <v>#N/A</v>
      </c>
      <c r="KW75" s="162" t="e">
        <f t="shared" si="606"/>
        <v>#N/A</v>
      </c>
      <c r="KX75" s="162" t="e">
        <f t="shared" si="629"/>
        <v>#N/A</v>
      </c>
      <c r="KY75" s="161" t="e">
        <f>INDEX(Upload_Download!$I$4:$I$1004,MATCH(LA75&amp;KY$3,Upload_Download!$O$4:$O$1004,0),1)</f>
        <v>#N/A</v>
      </c>
      <c r="KZ75" s="161" t="e">
        <f>INDEX(Upload_Download!$I$4:$I$1004,MATCH(LA75&amp;KZ$3,Upload_Download!$O$4:$O$1004,0),1)</f>
        <v>#N/A</v>
      </c>
      <c r="LA75" s="163" t="str">
        <f>INDEX(Draft!$AZ$3:$AZ$170,MATCH(KR75&amp;KP75,Draft!$BA$3:$BA$170,0),1)</f>
        <v>Royal Bank Of Canada</v>
      </c>
      <c r="LB75" s="114"/>
      <c r="LC75" s="106">
        <f t="shared" si="581"/>
        <v>21</v>
      </c>
      <c r="LD75" s="106">
        <f t="shared" si="582"/>
        <v>6</v>
      </c>
      <c r="LE75" s="106">
        <v>5</v>
      </c>
      <c r="LF75" s="107" t="str">
        <f>INDEX(Matchups!$F$4:$G$279,MATCH(LC75&amp;"_"&amp;LD75,Matchups!$E$4:$E$279,0),1)</f>
        <v>Player4</v>
      </c>
      <c r="LG75" s="107" t="str">
        <f>INDEX(Matchups!$F$4:$G$279,MATCH(LC75&amp;"_"&amp;LD75,Matchups!$E$4:$E$279,0),2)</f>
        <v>Player20</v>
      </c>
      <c r="LH75" s="114"/>
      <c r="LI75" s="160" t="str">
        <f>INDEX(Draft!$AZ$3:$AZ$170,MATCH(LF75&amp;LE75,Draft!$BA$3:$BA$170,0),1)</f>
        <v>Moderna</v>
      </c>
      <c r="LJ75" s="161" t="e">
        <f>INDEX(Upload_Download!$I$4:$I$1004,MATCH(LI75&amp;LJ$3,Upload_Download!$O$4:$O$1004,0),1)</f>
        <v>#N/A</v>
      </c>
      <c r="LK75" s="161" t="e">
        <f>INDEX(Upload_Download!$I$4:$I$1004,MATCH(LI75&amp;LK$3,Upload_Download!$O$4:$O$1004,0),1)</f>
        <v>#N/A</v>
      </c>
      <c r="LL75" s="162" t="e">
        <f t="shared" si="607"/>
        <v>#N/A</v>
      </c>
      <c r="LM75" s="162" t="e">
        <f t="shared" si="630"/>
        <v>#N/A</v>
      </c>
      <c r="LN75" s="161" t="e">
        <f>INDEX(Upload_Download!$I$4:$I$1004,MATCH(LP75&amp;LN$3,Upload_Download!$O$4:$O$1004,0),1)</f>
        <v>#N/A</v>
      </c>
      <c r="LO75" s="161" t="e">
        <f>INDEX(Upload_Download!$I$4:$I$1004,MATCH(LP75&amp;LO$3,Upload_Download!$O$4:$O$1004,0),1)</f>
        <v>#N/A</v>
      </c>
      <c r="LP75" s="163" t="str">
        <f>INDEX(Draft!$AZ$3:$AZ$170,MATCH(LG75&amp;LE75,Draft!$BA$3:$BA$170,0),1)</f>
        <v>Curve DAO Token</v>
      </c>
      <c r="LQ75" s="114"/>
      <c r="LR75" s="106">
        <f t="shared" si="583"/>
        <v>22</v>
      </c>
      <c r="LS75" s="106">
        <f t="shared" si="584"/>
        <v>6</v>
      </c>
      <c r="LT75" s="106">
        <v>5</v>
      </c>
      <c r="LU75" s="107" t="str">
        <f>INDEX(Matchups!$F$4:$G$279,MATCH(LR75&amp;"_"&amp;LS75,Matchups!$E$4:$E$279,0),1)</f>
        <v>Player24</v>
      </c>
      <c r="LV75" s="107" t="str">
        <f>INDEX(Matchups!$F$4:$G$279,MATCH(LR75&amp;"_"&amp;LS75,Matchups!$E$4:$E$279,0),2)</f>
        <v>Player2</v>
      </c>
      <c r="LW75" s="114"/>
      <c r="LX75" s="160" t="str">
        <f>INDEX(Draft!$AZ$3:$AZ$170,MATCH(LU75&amp;LT75,Draft!$BA$3:$BA$170,0),1)</f>
        <v>Airbnb</v>
      </c>
      <c r="LY75" s="161" t="e">
        <f>INDEX(Upload_Download!$I$4:$I$1004,MATCH(LX75&amp;LY$3,Upload_Download!$O$4:$O$1004,0),1)</f>
        <v>#N/A</v>
      </c>
      <c r="LZ75" s="161" t="e">
        <f>INDEX(Upload_Download!$I$4:$I$1004,MATCH(LX75&amp;LZ$3,Upload_Download!$O$4:$O$1004,0),1)</f>
        <v>#N/A</v>
      </c>
      <c r="MA75" s="162" t="e">
        <f t="shared" si="608"/>
        <v>#N/A</v>
      </c>
      <c r="MB75" s="162" t="e">
        <f t="shared" si="631"/>
        <v>#N/A</v>
      </c>
      <c r="MC75" s="161" t="e">
        <f>INDEX(Upload_Download!$I$4:$I$1004,MATCH(ME75&amp;MC$3,Upload_Download!$O$4:$O$1004,0),1)</f>
        <v>#N/A</v>
      </c>
      <c r="MD75" s="161" t="e">
        <f>INDEX(Upload_Download!$I$4:$I$1004,MATCH(ME75&amp;MD$3,Upload_Download!$O$4:$O$1004,0),1)</f>
        <v>#N/A</v>
      </c>
      <c r="ME75" s="163" t="str">
        <f>INDEX(Draft!$AZ$3:$AZ$170,MATCH(LV75&amp;LT75,Draft!$BA$3:$BA$170,0),1)</f>
        <v>Smooth Love Potion</v>
      </c>
      <c r="MF75" s="114"/>
      <c r="MG75" s="106">
        <f t="shared" si="585"/>
        <v>23</v>
      </c>
      <c r="MH75" s="106">
        <f t="shared" si="586"/>
        <v>6</v>
      </c>
      <c r="MI75" s="106">
        <v>5</v>
      </c>
      <c r="MJ75" s="107" t="str">
        <f>INDEX(Matchups!$F$4:$G$279,MATCH(MG75&amp;"_"&amp;MH75,Matchups!$E$4:$E$279,0),1)</f>
        <v>Player19</v>
      </c>
      <c r="MK75" s="107" t="str">
        <f>INDEX(Matchups!$F$4:$G$279,MATCH(MG75&amp;"_"&amp;MH75,Matchups!$E$4:$E$279,0),2)</f>
        <v>Player8</v>
      </c>
      <c r="ML75" s="114"/>
      <c r="MM75" s="160" t="str">
        <f>INDEX(Draft!$AZ$3:$AZ$170,MATCH(MJ75&amp;MI75,Draft!$BA$3:$BA$170,0),1)</f>
        <v>Roblox Corporation</v>
      </c>
      <c r="MN75" s="161" t="e">
        <f>INDEX(Upload_Download!$I$4:$I$1004,MATCH(MM75&amp;MN$3,Upload_Download!$O$4:$O$1004,0),1)</f>
        <v>#N/A</v>
      </c>
      <c r="MO75" s="161" t="e">
        <f>INDEX(Upload_Download!$I$4:$I$1004,MATCH(MM75&amp;MO$3,Upload_Download!$O$4:$O$1004,0),1)</f>
        <v>#N/A</v>
      </c>
      <c r="MP75" s="162" t="e">
        <f t="shared" si="609"/>
        <v>#N/A</v>
      </c>
      <c r="MQ75" s="162" t="e">
        <f t="shared" si="632"/>
        <v>#N/A</v>
      </c>
      <c r="MR75" s="161" t="e">
        <f>INDEX(Upload_Download!$I$4:$I$1004,MATCH(MT75&amp;MR$3,Upload_Download!$O$4:$O$1004,0),1)</f>
        <v>#N/A</v>
      </c>
      <c r="MS75" s="161" t="e">
        <f>INDEX(Upload_Download!$I$4:$I$1004,MATCH(MT75&amp;MS$3,Upload_Download!$O$4:$O$1004,0),1)</f>
        <v>#N/A</v>
      </c>
      <c r="MT75" s="163" t="str">
        <f>INDEX(Draft!$AZ$3:$AZ$170,MATCH(MK75&amp;MI75,Draft!$BA$3:$BA$170,0),1)</f>
        <v>Hedera Hashgraph</v>
      </c>
    </row>
    <row r="76" spans="2:358" s="105" customFormat="1" ht="17">
      <c r="B76" s="184">
        <f t="shared" si="74"/>
        <v>44606</v>
      </c>
      <c r="C76" s="183">
        <f t="shared" si="75"/>
        <v>7</v>
      </c>
      <c r="D76" s="183">
        <f t="shared" si="76"/>
        <v>1</v>
      </c>
      <c r="E76" s="183" t="str">
        <f t="shared" si="538"/>
        <v>7_1</v>
      </c>
      <c r="F76" s="174" t="str">
        <f t="shared" si="539"/>
        <v>Player4</v>
      </c>
      <c r="G76" s="174" t="str">
        <f t="shared" si="540"/>
        <v>Player23</v>
      </c>
      <c r="H76" s="173"/>
      <c r="I76" s="174" t="str">
        <f>J76&amp;"_"&amp;COUNTIF(J$4:J76,J76)</f>
        <v>6_8</v>
      </c>
      <c r="J76" s="185">
        <v>6</v>
      </c>
      <c r="K76" s="185" t="s">
        <v>2661</v>
      </c>
      <c r="L76" s="186" t="s">
        <v>1027</v>
      </c>
      <c r="M76" s="185" t="s">
        <v>2667</v>
      </c>
      <c r="N76" s="114"/>
      <c r="O76" s="106">
        <f t="shared" si="541"/>
        <v>1</v>
      </c>
      <c r="P76" s="106">
        <f t="shared" si="542"/>
        <v>6</v>
      </c>
      <c r="Q76" s="106">
        <v>6</v>
      </c>
      <c r="R76" s="107" t="str">
        <f>INDEX(Matchups!$F$4:$G$279,MATCH(O76&amp;"_"&amp;P76,Matchups!$E$4:$E$279,0),1)</f>
        <v>Player2</v>
      </c>
      <c r="S76" s="107" t="str">
        <f>INDEX(Matchups!$F$4:$G$279,MATCH(O76&amp;"_"&amp;P76,Matchups!$E$4:$E$279,0),2)</f>
        <v>Player22</v>
      </c>
      <c r="U76" s="164" t="str">
        <f>INDEX(Draft!$AZ$3:$AZ$170,MATCH(R76&amp;Q76,Draft!$BA$3:$BA$170,0),1)</f>
        <v>Flow</v>
      </c>
      <c r="V76" s="207">
        <f>INDEX(Upload_Download!$I$4:$I$1004,MATCH(U76&amp;V$3,Upload_Download!$O$4:$O$1004,0),1)</f>
        <v>7.4461188316345206</v>
      </c>
      <c r="W76" s="207">
        <f>INDEX(Upload_Download!$I$4:$I$1004,MATCH(U76&amp;W$3,Upload_Download!$O$4:$O$1004,0),1)</f>
        <v>7.122438907623291</v>
      </c>
      <c r="X76" s="208">
        <f t="shared" si="587"/>
        <v>-4.3469615692418024</v>
      </c>
      <c r="Y76" s="208">
        <f t="shared" si="610"/>
        <v>-2.1753001991281273</v>
      </c>
      <c r="Z76" s="207">
        <f>INDEX(Upload_Download!$I$4:$I$1004,MATCH(AB76&amp;Z$3,Upload_Download!$O$4:$O$1004,0),1)</f>
        <v>168.63999938964841</v>
      </c>
      <c r="AA76" s="207">
        <f>INDEX(Upload_Download!$I$4:$I$1004,MATCH(AB76&amp;AA$3,Upload_Download!$O$4:$O$1004,0),1)</f>
        <v>172.38999938964841</v>
      </c>
      <c r="AB76" s="165" t="str">
        <f>INDEX(Draft!$AZ$3:$AZ$170,MATCH(S76&amp;Q76,Draft!$BA$3:$BA$170,0),1)</f>
        <v>Apple</v>
      </c>
      <c r="AD76" s="106">
        <f t="shared" si="543"/>
        <v>2</v>
      </c>
      <c r="AE76" s="106">
        <f t="shared" si="544"/>
        <v>6</v>
      </c>
      <c r="AF76" s="106">
        <v>6</v>
      </c>
      <c r="AG76" s="107" t="str">
        <f>INDEX(Matchups!$F$4:$G$279,MATCH(AD76&amp;"_"&amp;AE76,Matchups!$E$4:$E$279,0),1)</f>
        <v>Player9</v>
      </c>
      <c r="AH76" s="107" t="str">
        <f>INDEX(Matchups!$F$4:$G$279,MATCH(AD76&amp;"_"&amp;AE76,Matchups!$E$4:$E$279,0),2)</f>
        <v>Player12</v>
      </c>
      <c r="AJ76" s="164" t="str">
        <f>INDEX(Draft!$AZ$3:$AZ$170,MATCH(AG76&amp;AF76,Draft!$BA$3:$BA$170,0),1)</f>
        <v>Chainlink</v>
      </c>
      <c r="AK76" s="207">
        <f>INDEX(Upload_Download!$I$4:$I$1004,MATCH(AJ76&amp;AK$3,Upload_Download!$O$4:$O$1004,0),1)</f>
        <v>15.735865592956539</v>
      </c>
      <c r="AL76" s="207">
        <f>INDEX(Upload_Download!$I$4:$I$1004,MATCH(AJ76&amp;AL$3,Upload_Download!$O$4:$O$1004,0),1)</f>
        <v>14.64910316467285</v>
      </c>
      <c r="AM76" s="208">
        <f t="shared" si="588"/>
        <v>-6.9062767590626244</v>
      </c>
      <c r="AN76" s="208">
        <f t="shared" si="611"/>
        <v>-10.461876558208827</v>
      </c>
      <c r="AO76" s="207">
        <f>INDEX(Upload_Download!$I$4:$I$1004,MATCH(AQ76&amp;AO$3,Upload_Download!$O$4:$O$1004,0),1)</f>
        <v>52.336963653564453</v>
      </c>
      <c r="AP76" s="207">
        <f>INDEX(Upload_Download!$I$4:$I$1004,MATCH(AQ76&amp;AP$3,Upload_Download!$O$4:$O$1004,0),1)</f>
        <v>58.452156066894531</v>
      </c>
      <c r="AQ76" s="165" t="str">
        <f>INDEX(Draft!$AZ$3:$AZ$170,MATCH(AH76&amp;AF76,Draft!$BA$3:$BA$170,0),1)</f>
        <v>Axie Infinity</v>
      </c>
      <c r="AS76" s="106">
        <f t="shared" si="545"/>
        <v>3</v>
      </c>
      <c r="AT76" s="106">
        <f t="shared" si="546"/>
        <v>6</v>
      </c>
      <c r="AU76" s="106">
        <v>6</v>
      </c>
      <c r="AV76" s="107" t="str">
        <f>INDEX(Matchups!$F$4:$G$279,MATCH(AS76&amp;"_"&amp;AT76,Matchups!$E$4:$E$279,0),1)</f>
        <v>Player15</v>
      </c>
      <c r="AW76" s="107" t="str">
        <f>INDEX(Matchups!$F$4:$G$279,MATCH(AS76&amp;"_"&amp;AT76,Matchups!$E$4:$E$279,0),2)</f>
        <v>Player13</v>
      </c>
      <c r="AY76" s="164" t="str">
        <f>INDEX(Draft!$AZ$3:$AZ$170,MATCH(AV76&amp;AU76,Draft!$BA$3:$BA$170,0),1)</f>
        <v>Berkshire Hathaway</v>
      </c>
      <c r="AZ76" s="207">
        <f>INDEX(Upload_Download!$I$4:$I$1004,MATCH(AY76&amp;AZ$3,Upload_Download!$O$4:$O$1004,0),1)</f>
        <v>472257</v>
      </c>
      <c r="BA76" s="207">
        <f>INDEX(Upload_Download!$I$4:$I$1004,MATCH(AY76&amp;BA$3,Upload_Download!$O$4:$O$1004,0),1)</f>
        <v>479345</v>
      </c>
      <c r="BB76" s="208">
        <f t="shared" si="589"/>
        <v>1.5008777000658613</v>
      </c>
      <c r="BC76" s="208">
        <f t="shared" si="612"/>
        <v>1.9435128134065227</v>
      </c>
      <c r="BD76" s="207">
        <f>INDEX(Upload_Download!$I$4:$I$1004,MATCH(BF76&amp;BD$3,Upload_Download!$O$4:$O$1004,0),1)</f>
        <v>26.751556396484379</v>
      </c>
      <c r="BE76" s="207">
        <f>INDEX(Upload_Download!$I$4:$I$1004,MATCH(BF76&amp;BE$3,Upload_Download!$O$4:$O$1004,0),1)</f>
        <v>26.241548538208011</v>
      </c>
      <c r="BF76" s="165" t="str">
        <f>INDEX(Draft!$AZ$3:$AZ$170,MATCH(AW76&amp;AU76,Draft!$BA$3:$BA$170,0),1)</f>
        <v>Atom</v>
      </c>
      <c r="BH76" s="106">
        <f t="shared" si="547"/>
        <v>4</v>
      </c>
      <c r="BI76" s="106">
        <f t="shared" si="548"/>
        <v>6</v>
      </c>
      <c r="BJ76" s="106">
        <v>6</v>
      </c>
      <c r="BK76" s="107" t="str">
        <f>INDEX(Matchups!$F$4:$G$279,MATCH(BH76&amp;"_"&amp;BI76,Matchups!$E$4:$E$279,0),1)</f>
        <v>Player23</v>
      </c>
      <c r="BL76" s="107" t="str">
        <f>INDEX(Matchups!$F$4:$G$279,MATCH(BH76&amp;"_"&amp;BI76,Matchups!$E$4:$E$279,0),2)</f>
        <v>Player14</v>
      </c>
      <c r="BN76" s="164" t="str">
        <f>INDEX(Draft!$AZ$3:$AZ$170,MATCH(BK76&amp;BJ76,Draft!$BA$3:$BA$170,0),1)</f>
        <v>CVS</v>
      </c>
      <c r="BO76" s="207">
        <f>INDEX(Upload_Download!$I$4:$I$1004,MATCH(BN76&amp;BO$3,Upload_Download!$O$4:$O$1004,0),1)</f>
        <v>104.3000030517578</v>
      </c>
      <c r="BP76" s="207" t="e">
        <f>INDEX(Upload_Download!$I$4:$I$1004,MATCH(BN76&amp;BP$3,Upload_Download!$O$4:$O$1004,0),1)</f>
        <v>#N/A</v>
      </c>
      <c r="BQ76" s="208" t="e">
        <f t="shared" si="590"/>
        <v>#N/A</v>
      </c>
      <c r="BR76" s="208" t="e">
        <f t="shared" si="613"/>
        <v>#N/A</v>
      </c>
      <c r="BS76" s="207" t="e">
        <f>INDEX(Upload_Download!$I$4:$I$1004,MATCH(BU76&amp;BS$3,Upload_Download!$O$4:$O$1004,0),1)</f>
        <v>#N/A</v>
      </c>
      <c r="BT76" s="207">
        <f>INDEX(Upload_Download!$I$4:$I$1004,MATCH(BU76&amp;BT$3,Upload_Download!$O$4:$O$1004,0),1)</f>
        <v>2.555740118026733</v>
      </c>
      <c r="BU76" s="165" t="str">
        <f>INDEX(Draft!$AZ$3:$AZ$170,MATCH(BL76&amp;BJ76,Draft!$BA$3:$BA$170,0),1)</f>
        <v>Decentraland</v>
      </c>
      <c r="BV76" s="114"/>
      <c r="BW76" s="106">
        <f t="shared" si="549"/>
        <v>5</v>
      </c>
      <c r="BX76" s="106">
        <f t="shared" si="550"/>
        <v>6</v>
      </c>
      <c r="BY76" s="106">
        <v>6</v>
      </c>
      <c r="BZ76" s="107" t="str">
        <f>INDEX(Matchups!$F$4:$G$279,MATCH(BW76&amp;"_"&amp;BX76,Matchups!$E$4:$E$279,0),1)</f>
        <v>Player6</v>
      </c>
      <c r="CA76" s="107" t="str">
        <f>INDEX(Matchups!$F$4:$G$279,MATCH(BW76&amp;"_"&amp;BX76,Matchups!$E$4:$E$279,0),2)</f>
        <v>Player16</v>
      </c>
      <c r="CB76" s="114"/>
      <c r="CC76" s="164" t="str">
        <f>INDEX(Draft!$AZ$3:$AZ$170,MATCH(BZ76&amp;BY76,Draft!$BA$3:$BA$170,0),1)</f>
        <v>Cisco</v>
      </c>
      <c r="CD76" s="207" t="e">
        <f>INDEX(Upload_Download!$I$4:$I$1004,MATCH(CC76&amp;CD$3,Upload_Download!$O$4:$O$1004,0),1)</f>
        <v>#N/A</v>
      </c>
      <c r="CE76" s="207" t="e">
        <f>INDEX(Upload_Download!$I$4:$I$1004,MATCH(CC76&amp;CE$3,Upload_Download!$O$4:$O$1004,0),1)</f>
        <v>#N/A</v>
      </c>
      <c r="CF76" s="208" t="e">
        <f t="shared" si="591"/>
        <v>#N/A</v>
      </c>
      <c r="CG76" s="208" t="e">
        <f t="shared" si="614"/>
        <v>#N/A</v>
      </c>
      <c r="CH76" s="207" t="e">
        <f>INDEX(Upload_Download!$I$4:$I$1004,MATCH(CJ76&amp;CH$3,Upload_Download!$O$4:$O$1004,0),1)</f>
        <v>#N/A</v>
      </c>
      <c r="CI76" s="207" t="e">
        <f>INDEX(Upload_Download!$I$4:$I$1004,MATCH(CJ76&amp;CI$3,Upload_Download!$O$4:$O$1004,0),1)</f>
        <v>#N/A</v>
      </c>
      <c r="CJ76" s="165" t="str">
        <f>INDEX(Draft!$AZ$3:$AZ$170,MATCH(CA76&amp;BY76,Draft!$BA$3:$BA$170,0),1)</f>
        <v>Dollar Tree</v>
      </c>
      <c r="CK76" s="114"/>
      <c r="CL76" s="106">
        <f t="shared" si="551"/>
        <v>6</v>
      </c>
      <c r="CM76" s="106">
        <f t="shared" si="552"/>
        <v>6</v>
      </c>
      <c r="CN76" s="106">
        <v>6</v>
      </c>
      <c r="CO76" s="107" t="str">
        <f>INDEX(Matchups!$F$4:$G$279,MATCH(CL76&amp;"_"&amp;CM76,Matchups!$E$4:$E$279,0),1)</f>
        <v>Player12</v>
      </c>
      <c r="CP76" s="107" t="str">
        <f>INDEX(Matchups!$F$4:$G$279,MATCH(CL76&amp;"_"&amp;CM76,Matchups!$E$4:$E$279,0),2)</f>
        <v>Player15</v>
      </c>
      <c r="CQ76" s="114"/>
      <c r="CR76" s="164" t="str">
        <f>INDEX(Draft!$AZ$3:$AZ$170,MATCH(CO76&amp;CN76,Draft!$BA$3:$BA$170,0),1)</f>
        <v>Axie Infinity</v>
      </c>
      <c r="CS76" s="207" t="e">
        <f>INDEX(Upload_Download!$I$4:$I$1004,MATCH(CR76&amp;CS$3,Upload_Download!$O$4:$O$1004,0),1)</f>
        <v>#N/A</v>
      </c>
      <c r="CT76" s="207" t="e">
        <f>INDEX(Upload_Download!$I$4:$I$1004,MATCH(CR76&amp;CT$3,Upload_Download!$O$4:$O$1004,0),1)</f>
        <v>#N/A</v>
      </c>
      <c r="CU76" s="208" t="e">
        <f t="shared" si="592"/>
        <v>#N/A</v>
      </c>
      <c r="CV76" s="208" t="e">
        <f t="shared" si="615"/>
        <v>#N/A</v>
      </c>
      <c r="CW76" s="207" t="e">
        <f>INDEX(Upload_Download!$I$4:$I$1004,MATCH(CY76&amp;CW$3,Upload_Download!$O$4:$O$1004,0),1)</f>
        <v>#N/A</v>
      </c>
      <c r="CX76" s="207" t="e">
        <f>INDEX(Upload_Download!$I$4:$I$1004,MATCH(CY76&amp;CX$3,Upload_Download!$O$4:$O$1004,0),1)</f>
        <v>#N/A</v>
      </c>
      <c r="CY76" s="165" t="str">
        <f>INDEX(Draft!$AZ$3:$AZ$170,MATCH(CP76&amp;CN76,Draft!$BA$3:$BA$170,0),1)</f>
        <v>Berkshire Hathaway</v>
      </c>
      <c r="DA76" s="106">
        <f t="shared" si="553"/>
        <v>7</v>
      </c>
      <c r="DB76" s="106">
        <f t="shared" si="554"/>
        <v>6</v>
      </c>
      <c r="DC76" s="106">
        <v>6</v>
      </c>
      <c r="DD76" s="107" t="str">
        <f>INDEX(Matchups!$F$4:$G$279,MATCH(DA76&amp;"_"&amp;DB76,Matchups!$E$4:$E$279,0),1)</f>
        <v>Player13</v>
      </c>
      <c r="DE76" s="107" t="str">
        <f>INDEX(Matchups!$F$4:$G$279,MATCH(DA76&amp;"_"&amp;DB76,Matchups!$E$4:$E$279,0),2)</f>
        <v>Player18</v>
      </c>
      <c r="DG76" s="164" t="str">
        <f>INDEX(Draft!$AZ$3:$AZ$170,MATCH(DD76&amp;DC76,Draft!$BA$3:$BA$170,0),1)</f>
        <v>Atom</v>
      </c>
      <c r="DH76" s="207" t="e">
        <f>INDEX(Upload_Download!$I$4:$I$1004,MATCH(DG76&amp;DH$3,Upload_Download!$O$4:$O$1004,0),1)</f>
        <v>#N/A</v>
      </c>
      <c r="DI76" s="207" t="e">
        <f>INDEX(Upload_Download!$I$4:$I$1004,MATCH(DG76&amp;DI$3,Upload_Download!$O$4:$O$1004,0),1)</f>
        <v>#N/A</v>
      </c>
      <c r="DJ76" s="208" t="e">
        <f t="shared" si="593"/>
        <v>#N/A</v>
      </c>
      <c r="DK76" s="208" t="e">
        <f t="shared" si="616"/>
        <v>#N/A</v>
      </c>
      <c r="DL76" s="207" t="e">
        <f>INDEX(Upload_Download!$I$4:$I$1004,MATCH(DN76&amp;DL$3,Upload_Download!$O$4:$O$1004,0),1)</f>
        <v>#N/A</v>
      </c>
      <c r="DM76" s="207" t="e">
        <f>INDEX(Upload_Download!$I$4:$I$1004,MATCH(DN76&amp;DM$3,Upload_Download!$O$4:$O$1004,0),1)</f>
        <v>#N/A</v>
      </c>
      <c r="DN76" s="165" t="str">
        <f>INDEX(Draft!$AZ$3:$AZ$170,MATCH(DE76&amp;DC76,Draft!$BA$3:$BA$170,0),1)</f>
        <v>FTX Token</v>
      </c>
      <c r="DO76" s="114"/>
      <c r="DP76" s="106">
        <f t="shared" si="555"/>
        <v>8</v>
      </c>
      <c r="DQ76" s="106">
        <f t="shared" si="556"/>
        <v>6</v>
      </c>
      <c r="DR76" s="106">
        <v>6</v>
      </c>
      <c r="DS76" s="107" t="str">
        <f>INDEX(Matchups!$F$4:$G$279,MATCH(DP76&amp;"_"&amp;DQ76,Matchups!$E$4:$E$279,0),1)</f>
        <v>Player11</v>
      </c>
      <c r="DT76" s="107" t="str">
        <f>INDEX(Matchups!$F$4:$G$279,MATCH(DP76&amp;"_"&amp;DQ76,Matchups!$E$4:$E$279,0),2)</f>
        <v>Player5</v>
      </c>
      <c r="DU76" s="114"/>
      <c r="DV76" s="164" t="str">
        <f>INDEX(Draft!$AZ$3:$AZ$170,MATCH(DS76&amp;DR76,Draft!$BA$3:$BA$170,0),1)</f>
        <v>Unobtanium</v>
      </c>
      <c r="DW76" s="207" t="e">
        <f>INDEX(Upload_Download!$I$4:$I$1004,MATCH(DV76&amp;DW$3,Upload_Download!$O$4:$O$1004,0),1)</f>
        <v>#N/A</v>
      </c>
      <c r="DX76" s="207" t="e">
        <f>INDEX(Upload_Download!$I$4:$I$1004,MATCH(DV76&amp;DX$3,Upload_Download!$O$4:$O$1004,0),1)</f>
        <v>#N/A</v>
      </c>
      <c r="DY76" s="208" t="e">
        <f t="shared" si="594"/>
        <v>#N/A</v>
      </c>
      <c r="DZ76" s="208" t="e">
        <f t="shared" si="617"/>
        <v>#N/A</v>
      </c>
      <c r="EA76" s="207" t="e">
        <f>INDEX(Upload_Download!$I$4:$I$1004,MATCH(EC76&amp;EA$3,Upload_Download!$O$4:$O$1004,0),1)</f>
        <v>#N/A</v>
      </c>
      <c r="EB76" s="207" t="e">
        <f>INDEX(Upload_Download!$I$4:$I$1004,MATCH(EC76&amp;EB$3,Upload_Download!$O$4:$O$1004,0),1)</f>
        <v>#N/A</v>
      </c>
      <c r="EC76" s="165" t="str">
        <f>INDEX(Draft!$AZ$3:$AZ$170,MATCH(DT76&amp;DR76,Draft!$BA$3:$BA$170,0),1)</f>
        <v>Marvell Technology</v>
      </c>
      <c r="ED76" s="114"/>
      <c r="EE76" s="106">
        <f t="shared" si="557"/>
        <v>9</v>
      </c>
      <c r="EF76" s="106">
        <f t="shared" si="558"/>
        <v>6</v>
      </c>
      <c r="EG76" s="106">
        <v>6</v>
      </c>
      <c r="EH76" s="107" t="str">
        <f>INDEX(Matchups!$F$4:$G$279,MATCH(EE76&amp;"_"&amp;EF76,Matchups!$E$4:$E$279,0),1)</f>
        <v>Player16</v>
      </c>
      <c r="EI76" s="107" t="str">
        <f>INDEX(Matchups!$F$4:$G$279,MATCH(EE76&amp;"_"&amp;EF76,Matchups!$E$4:$E$279,0),2)</f>
        <v>Player21</v>
      </c>
      <c r="EJ76" s="114"/>
      <c r="EK76" s="164" t="str">
        <f>INDEX(Draft!$AZ$3:$AZ$170,MATCH(EH76&amp;EG76,Draft!$BA$3:$BA$170,0),1)</f>
        <v>Dollar Tree</v>
      </c>
      <c r="EL76" s="207" t="e">
        <f>INDEX(Upload_Download!$I$4:$I$1004,MATCH(EK76&amp;EL$3,Upload_Download!$O$4:$O$1004,0),1)</f>
        <v>#N/A</v>
      </c>
      <c r="EM76" s="207" t="e">
        <f>INDEX(Upload_Download!$I$4:$I$1004,MATCH(EK76&amp;EM$3,Upload_Download!$O$4:$O$1004,0),1)</f>
        <v>#N/A</v>
      </c>
      <c r="EN76" s="208" t="e">
        <f t="shared" si="595"/>
        <v>#N/A</v>
      </c>
      <c r="EO76" s="208" t="e">
        <f t="shared" si="618"/>
        <v>#N/A</v>
      </c>
      <c r="EP76" s="207" t="e">
        <f>INDEX(Upload_Download!$I$4:$I$1004,MATCH(ER76&amp;EP$3,Upload_Download!$O$4:$O$1004,0),1)</f>
        <v>#N/A</v>
      </c>
      <c r="EQ76" s="207" t="e">
        <f>INDEX(Upload_Download!$I$4:$I$1004,MATCH(ER76&amp;EQ$3,Upload_Download!$O$4:$O$1004,0),1)</f>
        <v>#N/A</v>
      </c>
      <c r="ER76" s="165" t="str">
        <f>INDEX(Draft!$AZ$3:$AZ$170,MATCH(EI76&amp;EG76,Draft!$BA$3:$BA$170,0),1)</f>
        <v>Silver</v>
      </c>
      <c r="ET76" s="106">
        <f t="shared" si="559"/>
        <v>10</v>
      </c>
      <c r="EU76" s="106">
        <f t="shared" si="560"/>
        <v>6</v>
      </c>
      <c r="EV76" s="106">
        <v>6</v>
      </c>
      <c r="EW76" s="107" t="str">
        <f>INDEX(Matchups!$F$4:$G$279,MATCH(ET76&amp;"_"&amp;EU76,Matchups!$E$4:$E$279,0),1)</f>
        <v>Player14</v>
      </c>
      <c r="EX76" s="107" t="str">
        <f>INDEX(Matchups!$F$4:$G$279,MATCH(ET76&amp;"_"&amp;EU76,Matchups!$E$4:$E$279,0),2)</f>
        <v>Player1</v>
      </c>
      <c r="EZ76" s="164" t="str">
        <f>INDEX(Draft!$AZ$3:$AZ$170,MATCH(EW76&amp;EV76,Draft!$BA$3:$BA$170,0),1)</f>
        <v>Decentraland</v>
      </c>
      <c r="FA76" s="207" t="e">
        <f>INDEX(Upload_Download!$I$4:$I$1004,MATCH(EZ76&amp;FA$3,Upload_Download!$O$4:$O$1004,0),1)</f>
        <v>#N/A</v>
      </c>
      <c r="FB76" s="207" t="e">
        <f>INDEX(Upload_Download!$I$4:$I$1004,MATCH(EZ76&amp;FB$3,Upload_Download!$O$4:$O$1004,0),1)</f>
        <v>#N/A</v>
      </c>
      <c r="FC76" s="208" t="e">
        <f t="shared" si="596"/>
        <v>#N/A</v>
      </c>
      <c r="FD76" s="208" t="e">
        <f t="shared" si="619"/>
        <v>#N/A</v>
      </c>
      <c r="FE76" s="207" t="e">
        <f>INDEX(Upload_Download!$I$4:$I$1004,MATCH(FG76&amp;FE$3,Upload_Download!$O$4:$O$1004,0),1)</f>
        <v>#N/A</v>
      </c>
      <c r="FF76" s="207" t="e">
        <f>INDEX(Upload_Download!$I$4:$I$1004,MATCH(FG76&amp;FF$3,Upload_Download!$O$4:$O$1004,0),1)</f>
        <v>#N/A</v>
      </c>
      <c r="FG76" s="165" t="str">
        <f>INDEX(Draft!$AZ$3:$AZ$170,MATCH(EX76&amp;EV76,Draft!$BA$3:$BA$170,0),1)</f>
        <v>Qualcomm</v>
      </c>
      <c r="FH76" s="114"/>
      <c r="FI76" s="106">
        <f t="shared" si="561"/>
        <v>11</v>
      </c>
      <c r="FJ76" s="106">
        <f t="shared" si="562"/>
        <v>6</v>
      </c>
      <c r="FK76" s="106">
        <v>6</v>
      </c>
      <c r="FL76" s="107" t="str">
        <f>INDEX(Matchups!$F$4:$G$279,MATCH(FI76&amp;"_"&amp;FJ76,Matchups!$E$4:$E$279,0),1)</f>
        <v>Player1</v>
      </c>
      <c r="FM76" s="107" t="str">
        <f>INDEX(Matchups!$F$4:$G$279,MATCH(FI76&amp;"_"&amp;FJ76,Matchups!$E$4:$E$279,0),2)</f>
        <v>Player3</v>
      </c>
      <c r="FN76" s="114"/>
      <c r="FO76" s="164" t="str">
        <f>INDEX(Draft!$AZ$3:$AZ$170,MATCH(FL76&amp;FK76,Draft!$BA$3:$BA$170,0),1)</f>
        <v>Qualcomm</v>
      </c>
      <c r="FP76" s="207" t="e">
        <f>INDEX(Upload_Download!$I$4:$I$1004,MATCH(FO76&amp;FP$3,Upload_Download!$O$4:$O$1004,0),1)</f>
        <v>#N/A</v>
      </c>
      <c r="FQ76" s="207" t="e">
        <f>INDEX(Upload_Download!$I$4:$I$1004,MATCH(FO76&amp;FQ$3,Upload_Download!$O$4:$O$1004,0),1)</f>
        <v>#N/A</v>
      </c>
      <c r="FR76" s="208" t="e">
        <f t="shared" si="597"/>
        <v>#N/A</v>
      </c>
      <c r="FS76" s="208" t="e">
        <f t="shared" si="620"/>
        <v>#N/A</v>
      </c>
      <c r="FT76" s="207" t="e">
        <f>INDEX(Upload_Download!$I$4:$I$1004,MATCH(FV76&amp;FT$3,Upload_Download!$O$4:$O$1004,0),1)</f>
        <v>#N/A</v>
      </c>
      <c r="FU76" s="207" t="e">
        <f>INDEX(Upload_Download!$I$4:$I$1004,MATCH(FV76&amp;FU$3,Upload_Download!$O$4:$O$1004,0),1)</f>
        <v>#N/A</v>
      </c>
      <c r="FV76" s="165" t="str">
        <f>INDEX(Draft!$AZ$3:$AZ$170,MATCH(FM76&amp;FK76,Draft!$BA$3:$BA$170,0),1)</f>
        <v>Crypto.com Coin</v>
      </c>
      <c r="FW76" s="114"/>
      <c r="FX76" s="106">
        <f t="shared" si="563"/>
        <v>12</v>
      </c>
      <c r="FY76" s="106">
        <f t="shared" si="564"/>
        <v>6</v>
      </c>
      <c r="FZ76" s="106">
        <v>6</v>
      </c>
      <c r="GA76" s="107" t="str">
        <f>INDEX(Matchups!$F$4:$G$279,MATCH(FX76&amp;"_"&amp;FY76,Matchups!$E$4:$E$279,0),1)</f>
        <v>Player22</v>
      </c>
      <c r="GB76" s="107" t="str">
        <f>INDEX(Matchups!$F$4:$G$279,MATCH(FX76&amp;"_"&amp;FY76,Matchups!$E$4:$E$279,0),2)</f>
        <v>Player23</v>
      </c>
      <c r="GC76" s="114"/>
      <c r="GD76" s="164" t="str">
        <f>INDEX(Draft!$AZ$3:$AZ$170,MATCH(GA76&amp;FZ76,Draft!$BA$3:$BA$170,0),1)</f>
        <v>Apple</v>
      </c>
      <c r="GE76" s="207" t="e">
        <f>INDEX(Upload_Download!$I$4:$I$1004,MATCH(GD76&amp;GE$3,Upload_Download!$O$4:$O$1004,0),1)</f>
        <v>#N/A</v>
      </c>
      <c r="GF76" s="207" t="e">
        <f>INDEX(Upload_Download!$I$4:$I$1004,MATCH(GD76&amp;GF$3,Upload_Download!$O$4:$O$1004,0),1)</f>
        <v>#N/A</v>
      </c>
      <c r="GG76" s="208" t="e">
        <f t="shared" si="598"/>
        <v>#N/A</v>
      </c>
      <c r="GH76" s="208" t="e">
        <f t="shared" si="621"/>
        <v>#N/A</v>
      </c>
      <c r="GI76" s="207" t="e">
        <f>INDEX(Upload_Download!$I$4:$I$1004,MATCH(GK76&amp;GI$3,Upload_Download!$O$4:$O$1004,0),1)</f>
        <v>#N/A</v>
      </c>
      <c r="GJ76" s="207" t="e">
        <f>INDEX(Upload_Download!$I$4:$I$1004,MATCH(GK76&amp;GJ$3,Upload_Download!$O$4:$O$1004,0),1)</f>
        <v>#N/A</v>
      </c>
      <c r="GK76" s="165" t="str">
        <f>INDEX(Draft!$AZ$3:$AZ$170,MATCH(GB76&amp;FZ76,Draft!$BA$3:$BA$170,0),1)</f>
        <v>CVS</v>
      </c>
      <c r="GM76" s="106">
        <f t="shared" si="565"/>
        <v>13</v>
      </c>
      <c r="GN76" s="106">
        <f t="shared" si="566"/>
        <v>6</v>
      </c>
      <c r="GO76" s="106">
        <v>6</v>
      </c>
      <c r="GP76" s="107" t="str">
        <f>INDEX(Matchups!$F$4:$G$279,MATCH(GM76&amp;"_"&amp;GN76,Matchups!$E$4:$E$279,0),1)</f>
        <v>Player5</v>
      </c>
      <c r="GQ76" s="107" t="str">
        <f>INDEX(Matchups!$F$4:$G$279,MATCH(GM76&amp;"_"&amp;GN76,Matchups!$E$4:$E$279,0),2)</f>
        <v>Player9</v>
      </c>
      <c r="GS76" s="164" t="str">
        <f>INDEX(Draft!$AZ$3:$AZ$170,MATCH(GP76&amp;GO76,Draft!$BA$3:$BA$170,0),1)</f>
        <v>Marvell Technology</v>
      </c>
      <c r="GT76" s="207" t="e">
        <f>INDEX(Upload_Download!$I$4:$I$1004,MATCH(GS76&amp;GT$3,Upload_Download!$O$4:$O$1004,0),1)</f>
        <v>#N/A</v>
      </c>
      <c r="GU76" s="207" t="e">
        <f>INDEX(Upload_Download!$I$4:$I$1004,MATCH(GS76&amp;GU$3,Upload_Download!$O$4:$O$1004,0),1)</f>
        <v>#N/A</v>
      </c>
      <c r="GV76" s="208" t="e">
        <f t="shared" si="599"/>
        <v>#N/A</v>
      </c>
      <c r="GW76" s="208" t="e">
        <f t="shared" si="622"/>
        <v>#N/A</v>
      </c>
      <c r="GX76" s="207" t="e">
        <f>INDEX(Upload_Download!$I$4:$I$1004,MATCH(GZ76&amp;GX$3,Upload_Download!$O$4:$O$1004,0),1)</f>
        <v>#N/A</v>
      </c>
      <c r="GY76" s="207" t="e">
        <f>INDEX(Upload_Download!$I$4:$I$1004,MATCH(GZ76&amp;GY$3,Upload_Download!$O$4:$O$1004,0),1)</f>
        <v>#N/A</v>
      </c>
      <c r="GZ76" s="165" t="str">
        <f>INDEX(Draft!$AZ$3:$AZ$170,MATCH(GQ76&amp;GO76,Draft!$BA$3:$BA$170,0),1)</f>
        <v>Chainlink</v>
      </c>
      <c r="HA76" s="114"/>
      <c r="HB76" s="106">
        <f t="shared" si="567"/>
        <v>14</v>
      </c>
      <c r="HC76" s="106">
        <f t="shared" si="568"/>
        <v>6</v>
      </c>
      <c r="HD76" s="106">
        <v>6</v>
      </c>
      <c r="HE76" s="107" t="str">
        <f>INDEX(Matchups!$F$4:$G$279,MATCH(HB76&amp;"_"&amp;HC76,Matchups!$E$4:$E$279,0),1)</f>
        <v>Player17</v>
      </c>
      <c r="HF76" s="107" t="str">
        <f>INDEX(Matchups!$F$4:$G$279,MATCH(HB76&amp;"_"&amp;HC76,Matchups!$E$4:$E$279,0),2)</f>
        <v>Player24</v>
      </c>
      <c r="HG76" s="114"/>
      <c r="HH76" s="164" t="str">
        <f>INDEX(Draft!$AZ$3:$AZ$170,MATCH(HE76&amp;HD76,Draft!$BA$3:$BA$170,0),1)</f>
        <v>Disney</v>
      </c>
      <c r="HI76" s="207" t="e">
        <f>INDEX(Upload_Download!$I$4:$I$1004,MATCH(HH76&amp;HI$3,Upload_Download!$O$4:$O$1004,0),1)</f>
        <v>#N/A</v>
      </c>
      <c r="HJ76" s="207" t="e">
        <f>INDEX(Upload_Download!$I$4:$I$1004,MATCH(HH76&amp;HJ$3,Upload_Download!$O$4:$O$1004,0),1)</f>
        <v>#N/A</v>
      </c>
      <c r="HK76" s="208" t="e">
        <f t="shared" si="600"/>
        <v>#N/A</v>
      </c>
      <c r="HL76" s="208" t="e">
        <f t="shared" si="623"/>
        <v>#N/A</v>
      </c>
      <c r="HM76" s="207" t="e">
        <f>INDEX(Upload_Download!$I$4:$I$1004,MATCH(HO76&amp;HM$3,Upload_Download!$O$4:$O$1004,0),1)</f>
        <v>#N/A</v>
      </c>
      <c r="HN76" s="207" t="e">
        <f>INDEX(Upload_Download!$I$4:$I$1004,MATCH(HO76&amp;HN$3,Upload_Download!$O$4:$O$1004,0),1)</f>
        <v>#N/A</v>
      </c>
      <c r="HO76" s="165" t="str">
        <f>INDEX(Draft!$AZ$3:$AZ$170,MATCH(HF76&amp;HD76,Draft!$BA$3:$BA$170,0),1)</f>
        <v>Asana Inc</v>
      </c>
      <c r="HP76" s="114"/>
      <c r="HQ76" s="106">
        <f t="shared" si="569"/>
        <v>15</v>
      </c>
      <c r="HR76" s="106">
        <f t="shared" si="570"/>
        <v>6</v>
      </c>
      <c r="HS76" s="106">
        <v>6</v>
      </c>
      <c r="HT76" s="107" t="str">
        <f>INDEX(Matchups!$F$4:$G$279,MATCH(HQ76&amp;"_"&amp;HR76,Matchups!$E$4:$E$279,0),1)</f>
        <v>Player8</v>
      </c>
      <c r="HU76" s="107" t="str">
        <f>INDEX(Matchups!$F$4:$G$279,MATCH(HQ76&amp;"_"&amp;HR76,Matchups!$E$4:$E$279,0),2)</f>
        <v>Player17</v>
      </c>
      <c r="HV76" s="114"/>
      <c r="HW76" s="164" t="str">
        <f>INDEX(Draft!$AZ$3:$AZ$170,MATCH(HT76&amp;HS76,Draft!$BA$3:$BA$170,0),1)</f>
        <v>Algorand</v>
      </c>
      <c r="HX76" s="207" t="e">
        <f>INDEX(Upload_Download!$I$4:$I$1004,MATCH(HW76&amp;HX$3,Upload_Download!$O$4:$O$1004,0),1)</f>
        <v>#N/A</v>
      </c>
      <c r="HY76" s="207" t="e">
        <f>INDEX(Upload_Download!$I$4:$I$1004,MATCH(HW76&amp;HY$3,Upload_Download!$O$4:$O$1004,0),1)</f>
        <v>#N/A</v>
      </c>
      <c r="HZ76" s="208" t="e">
        <f t="shared" si="601"/>
        <v>#N/A</v>
      </c>
      <c r="IA76" s="208" t="e">
        <f t="shared" si="624"/>
        <v>#N/A</v>
      </c>
      <c r="IB76" s="207" t="e">
        <f>INDEX(Upload_Download!$I$4:$I$1004,MATCH(ID76&amp;IB$3,Upload_Download!$O$4:$O$1004,0),1)</f>
        <v>#N/A</v>
      </c>
      <c r="IC76" s="207" t="e">
        <f>INDEX(Upload_Download!$I$4:$I$1004,MATCH(ID76&amp;IC$3,Upload_Download!$O$4:$O$1004,0),1)</f>
        <v>#N/A</v>
      </c>
      <c r="ID76" s="165" t="str">
        <f>INDEX(Draft!$AZ$3:$AZ$170,MATCH(HU76&amp;HS76,Draft!$BA$3:$BA$170,0),1)</f>
        <v>Disney</v>
      </c>
      <c r="IF76" s="106">
        <f t="shared" si="571"/>
        <v>16</v>
      </c>
      <c r="IG76" s="106">
        <f t="shared" si="572"/>
        <v>6</v>
      </c>
      <c r="IH76" s="106">
        <v>6</v>
      </c>
      <c r="II76" s="107" t="str">
        <f>INDEX(Matchups!$F$4:$G$279,MATCH(IF76&amp;"_"&amp;IG76,Matchups!$E$4:$E$279,0),1)</f>
        <v>Player10</v>
      </c>
      <c r="IJ76" s="107" t="str">
        <f>INDEX(Matchups!$F$4:$G$279,MATCH(IF76&amp;"_"&amp;IG76,Matchups!$E$4:$E$279,0),2)</f>
        <v>Player11</v>
      </c>
      <c r="IL76" s="164" t="str">
        <f>INDEX(Draft!$AZ$3:$AZ$170,MATCH(II76&amp;IH76,Draft!$BA$3:$BA$170,0),1)</f>
        <v>Dell</v>
      </c>
      <c r="IM76" s="207" t="e">
        <f>INDEX(Upload_Download!$I$4:$I$1004,MATCH(IL76&amp;IM$3,Upload_Download!$O$4:$O$1004,0),1)</f>
        <v>#N/A</v>
      </c>
      <c r="IN76" s="207" t="e">
        <f>INDEX(Upload_Download!$I$4:$I$1004,MATCH(IL76&amp;IN$3,Upload_Download!$O$4:$O$1004,0),1)</f>
        <v>#N/A</v>
      </c>
      <c r="IO76" s="208" t="e">
        <f t="shared" si="602"/>
        <v>#N/A</v>
      </c>
      <c r="IP76" s="208" t="e">
        <f t="shared" si="625"/>
        <v>#N/A</v>
      </c>
      <c r="IQ76" s="207" t="e">
        <f>INDEX(Upload_Download!$I$4:$I$1004,MATCH(IS76&amp;IQ$3,Upload_Download!$O$4:$O$1004,0),1)</f>
        <v>#N/A</v>
      </c>
      <c r="IR76" s="207" t="e">
        <f>INDEX(Upload_Download!$I$4:$I$1004,MATCH(IS76&amp;IR$3,Upload_Download!$O$4:$O$1004,0),1)</f>
        <v>#N/A</v>
      </c>
      <c r="IS76" s="165" t="str">
        <f>INDEX(Draft!$AZ$3:$AZ$170,MATCH(IJ76&amp;IH76,Draft!$BA$3:$BA$170,0),1)</f>
        <v>Unobtanium</v>
      </c>
      <c r="IT76" s="114"/>
      <c r="IU76" s="106">
        <f t="shared" si="573"/>
        <v>17</v>
      </c>
      <c r="IV76" s="106">
        <f t="shared" si="574"/>
        <v>6</v>
      </c>
      <c r="IW76" s="106">
        <v>6</v>
      </c>
      <c r="IX76" s="107" t="str">
        <f>INDEX(Matchups!$F$4:$G$279,MATCH(IU76&amp;"_"&amp;IV76,Matchups!$E$4:$E$279,0),1)</f>
        <v>Player3</v>
      </c>
      <c r="IY76" s="107" t="str">
        <f>INDEX(Matchups!$F$4:$G$279,MATCH(IU76&amp;"_"&amp;IV76,Matchups!$E$4:$E$279,0),2)</f>
        <v>Player20</v>
      </c>
      <c r="IZ76" s="114"/>
      <c r="JA76" s="164" t="str">
        <f>INDEX(Draft!$AZ$3:$AZ$170,MATCH(IX76&amp;IW76,Draft!$BA$3:$BA$170,0),1)</f>
        <v>Crypto.com Coin</v>
      </c>
      <c r="JB76" s="207" t="e">
        <f>INDEX(Upload_Download!$I$4:$I$1004,MATCH(JA76&amp;JB$3,Upload_Download!$O$4:$O$1004,0),1)</f>
        <v>#N/A</v>
      </c>
      <c r="JC76" s="207" t="e">
        <f>INDEX(Upload_Download!$I$4:$I$1004,MATCH(JA76&amp;JC$3,Upload_Download!$O$4:$O$1004,0),1)</f>
        <v>#N/A</v>
      </c>
      <c r="JD76" s="208" t="e">
        <f t="shared" si="603"/>
        <v>#N/A</v>
      </c>
      <c r="JE76" s="208" t="e">
        <f t="shared" si="626"/>
        <v>#N/A</v>
      </c>
      <c r="JF76" s="207" t="e">
        <f>INDEX(Upload_Download!$I$4:$I$1004,MATCH(JH76&amp;JF$3,Upload_Download!$O$4:$O$1004,0),1)</f>
        <v>#N/A</v>
      </c>
      <c r="JG76" s="207" t="e">
        <f>INDEX(Upload_Download!$I$4:$I$1004,MATCH(JH76&amp;JG$3,Upload_Download!$O$4:$O$1004,0),1)</f>
        <v>#N/A</v>
      </c>
      <c r="JH76" s="165" t="str">
        <f>INDEX(Draft!$AZ$3:$AZ$170,MATCH(IY76&amp;IW76,Draft!$BA$3:$BA$170,0),1)</f>
        <v>Immutable X</v>
      </c>
      <c r="JI76" s="114"/>
      <c r="JJ76" s="106">
        <f t="shared" si="575"/>
        <v>18</v>
      </c>
      <c r="JK76" s="106">
        <f t="shared" si="576"/>
        <v>6</v>
      </c>
      <c r="JL76" s="106">
        <v>6</v>
      </c>
      <c r="JM76" s="107" t="str">
        <f>INDEX(Matchups!$F$4:$G$279,MATCH(JJ76&amp;"_"&amp;JK76,Matchups!$E$4:$E$279,0),1)</f>
        <v>Player7</v>
      </c>
      <c r="JN76" s="107" t="str">
        <f>INDEX(Matchups!$F$4:$G$279,MATCH(JJ76&amp;"_"&amp;JK76,Matchups!$E$4:$E$279,0),2)</f>
        <v>Player19</v>
      </c>
      <c r="JO76" s="114"/>
      <c r="JP76" s="164" t="str">
        <f>INDEX(Draft!$AZ$3:$AZ$170,MATCH(JM76&amp;JL76,Draft!$BA$3:$BA$170,0),1)</f>
        <v>Pfizer</v>
      </c>
      <c r="JQ76" s="207" t="e">
        <f>INDEX(Upload_Download!$I$4:$I$1004,MATCH(JP76&amp;JQ$3,Upload_Download!$O$4:$O$1004,0),1)</f>
        <v>#N/A</v>
      </c>
      <c r="JR76" s="207" t="e">
        <f>INDEX(Upload_Download!$I$4:$I$1004,MATCH(JP76&amp;JR$3,Upload_Download!$O$4:$O$1004,0),1)</f>
        <v>#N/A</v>
      </c>
      <c r="JS76" s="208" t="e">
        <f t="shared" si="604"/>
        <v>#N/A</v>
      </c>
      <c r="JT76" s="208" t="e">
        <f t="shared" si="627"/>
        <v>#N/A</v>
      </c>
      <c r="JU76" s="207" t="e">
        <f>INDEX(Upload_Download!$I$4:$I$1004,MATCH(JW76&amp;JU$3,Upload_Download!$O$4:$O$1004,0),1)</f>
        <v>#N/A</v>
      </c>
      <c r="JV76" s="207" t="e">
        <f>INDEX(Upload_Download!$I$4:$I$1004,MATCH(JW76&amp;JV$3,Upload_Download!$O$4:$O$1004,0),1)</f>
        <v>#N/A</v>
      </c>
      <c r="JW76" s="165" t="str">
        <f>INDEX(Draft!$AZ$3:$AZ$170,MATCH(JN76&amp;JL76,Draft!$BA$3:$BA$170,0),1)</f>
        <v>VeChain</v>
      </c>
      <c r="JX76" s="114"/>
      <c r="JY76" s="106">
        <f t="shared" si="577"/>
        <v>19</v>
      </c>
      <c r="JZ76" s="106">
        <f t="shared" si="578"/>
        <v>6</v>
      </c>
      <c r="KA76" s="106">
        <v>6</v>
      </c>
      <c r="KB76" s="107" t="str">
        <f>INDEX(Matchups!$F$4:$G$279,MATCH(JY76&amp;"_"&amp;JZ76,Matchups!$E$4:$E$279,0),1)</f>
        <v>Player20</v>
      </c>
      <c r="KC76" s="107" t="str">
        <f>INDEX(Matchups!$F$4:$G$279,MATCH(JY76&amp;"_"&amp;JZ76,Matchups!$E$4:$E$279,0),2)</f>
        <v>Player10</v>
      </c>
      <c r="KD76" s="114"/>
      <c r="KE76" s="164" t="str">
        <f>INDEX(Draft!$AZ$3:$AZ$170,MATCH(KB76&amp;KA76,Draft!$BA$3:$BA$170,0),1)</f>
        <v>Immutable X</v>
      </c>
      <c r="KF76" s="207" t="e">
        <f>INDEX(Upload_Download!$I$4:$I$1004,MATCH(KE76&amp;KF$3,Upload_Download!$O$4:$O$1004,0),1)</f>
        <v>#N/A</v>
      </c>
      <c r="KG76" s="207" t="e">
        <f>INDEX(Upload_Download!$I$4:$I$1004,MATCH(KE76&amp;KG$3,Upload_Download!$O$4:$O$1004,0),1)</f>
        <v>#N/A</v>
      </c>
      <c r="KH76" s="208" t="e">
        <f t="shared" si="605"/>
        <v>#N/A</v>
      </c>
      <c r="KI76" s="208" t="e">
        <f t="shared" si="628"/>
        <v>#N/A</v>
      </c>
      <c r="KJ76" s="207" t="e">
        <f>INDEX(Upload_Download!$I$4:$I$1004,MATCH(KL76&amp;KJ$3,Upload_Download!$O$4:$O$1004,0),1)</f>
        <v>#N/A</v>
      </c>
      <c r="KK76" s="207" t="e">
        <f>INDEX(Upload_Download!$I$4:$I$1004,MATCH(KL76&amp;KK$3,Upload_Download!$O$4:$O$1004,0),1)</f>
        <v>#N/A</v>
      </c>
      <c r="KL76" s="165" t="str">
        <f>INDEX(Draft!$AZ$3:$AZ$170,MATCH(KC76&amp;KA76,Draft!$BA$3:$BA$170,0),1)</f>
        <v>Dell</v>
      </c>
      <c r="KM76" s="114"/>
      <c r="KN76" s="106">
        <f t="shared" si="579"/>
        <v>20</v>
      </c>
      <c r="KO76" s="106">
        <f t="shared" si="580"/>
        <v>6</v>
      </c>
      <c r="KP76" s="106">
        <v>6</v>
      </c>
      <c r="KQ76" s="107" t="str">
        <f>INDEX(Matchups!$F$4:$G$279,MATCH(KN76&amp;"_"&amp;KO76,Matchups!$E$4:$E$279,0),1)</f>
        <v>Player18</v>
      </c>
      <c r="KR76" s="107" t="str">
        <f>INDEX(Matchups!$F$4:$G$279,MATCH(KN76&amp;"_"&amp;KO76,Matchups!$E$4:$E$279,0),2)</f>
        <v>Player6</v>
      </c>
      <c r="KS76" s="114"/>
      <c r="KT76" s="164" t="str">
        <f>INDEX(Draft!$AZ$3:$AZ$170,MATCH(KQ76&amp;KP76,Draft!$BA$3:$BA$170,0),1)</f>
        <v>FTX Token</v>
      </c>
      <c r="KU76" s="207" t="e">
        <f>INDEX(Upload_Download!$I$4:$I$1004,MATCH(KT76&amp;KU$3,Upload_Download!$O$4:$O$1004,0),1)</f>
        <v>#N/A</v>
      </c>
      <c r="KV76" s="207" t="e">
        <f>INDEX(Upload_Download!$I$4:$I$1004,MATCH(KT76&amp;KV$3,Upload_Download!$O$4:$O$1004,0),1)</f>
        <v>#N/A</v>
      </c>
      <c r="KW76" s="208" t="e">
        <f t="shared" si="606"/>
        <v>#N/A</v>
      </c>
      <c r="KX76" s="208" t="e">
        <f t="shared" si="629"/>
        <v>#N/A</v>
      </c>
      <c r="KY76" s="207" t="e">
        <f>INDEX(Upload_Download!$I$4:$I$1004,MATCH(LA76&amp;KY$3,Upload_Download!$O$4:$O$1004,0),1)</f>
        <v>#N/A</v>
      </c>
      <c r="KZ76" s="207" t="e">
        <f>INDEX(Upload_Download!$I$4:$I$1004,MATCH(LA76&amp;KZ$3,Upload_Download!$O$4:$O$1004,0),1)</f>
        <v>#N/A</v>
      </c>
      <c r="LA76" s="165" t="str">
        <f>INDEX(Draft!$AZ$3:$AZ$170,MATCH(KR76&amp;KP76,Draft!$BA$3:$BA$170,0),1)</f>
        <v>Cisco</v>
      </c>
      <c r="LB76" s="114"/>
      <c r="LC76" s="106">
        <f t="shared" si="581"/>
        <v>21</v>
      </c>
      <c r="LD76" s="106">
        <f t="shared" si="582"/>
        <v>6</v>
      </c>
      <c r="LE76" s="106">
        <v>6</v>
      </c>
      <c r="LF76" s="107" t="str">
        <f>INDEX(Matchups!$F$4:$G$279,MATCH(LC76&amp;"_"&amp;LD76,Matchups!$E$4:$E$279,0),1)</f>
        <v>Player4</v>
      </c>
      <c r="LG76" s="107" t="str">
        <f>INDEX(Matchups!$F$4:$G$279,MATCH(LC76&amp;"_"&amp;LD76,Matchups!$E$4:$E$279,0),2)</f>
        <v>Player20</v>
      </c>
      <c r="LH76" s="114"/>
      <c r="LI76" s="164" t="str">
        <f>INDEX(Draft!$AZ$3:$AZ$170,MATCH(LF76&amp;LE76,Draft!$BA$3:$BA$170,0),1)</f>
        <v>NEAR Protocol</v>
      </c>
      <c r="LJ76" s="207" t="e">
        <f>INDEX(Upload_Download!$I$4:$I$1004,MATCH(LI76&amp;LJ$3,Upload_Download!$O$4:$O$1004,0),1)</f>
        <v>#N/A</v>
      </c>
      <c r="LK76" s="207" t="e">
        <f>INDEX(Upload_Download!$I$4:$I$1004,MATCH(LI76&amp;LK$3,Upload_Download!$O$4:$O$1004,0),1)</f>
        <v>#N/A</v>
      </c>
      <c r="LL76" s="208" t="e">
        <f t="shared" si="607"/>
        <v>#N/A</v>
      </c>
      <c r="LM76" s="208" t="e">
        <f t="shared" si="630"/>
        <v>#N/A</v>
      </c>
      <c r="LN76" s="207" t="e">
        <f>INDEX(Upload_Download!$I$4:$I$1004,MATCH(LP76&amp;LN$3,Upload_Download!$O$4:$O$1004,0),1)</f>
        <v>#N/A</v>
      </c>
      <c r="LO76" s="207" t="e">
        <f>INDEX(Upload_Download!$I$4:$I$1004,MATCH(LP76&amp;LO$3,Upload_Download!$O$4:$O$1004,0),1)</f>
        <v>#N/A</v>
      </c>
      <c r="LP76" s="165" t="str">
        <f>INDEX(Draft!$AZ$3:$AZ$170,MATCH(LG76&amp;LE76,Draft!$BA$3:$BA$170,0),1)</f>
        <v>Immutable X</v>
      </c>
      <c r="LQ76" s="114"/>
      <c r="LR76" s="106">
        <f t="shared" si="583"/>
        <v>22</v>
      </c>
      <c r="LS76" s="106">
        <f t="shared" si="584"/>
        <v>6</v>
      </c>
      <c r="LT76" s="106">
        <v>6</v>
      </c>
      <c r="LU76" s="107" t="str">
        <f>INDEX(Matchups!$F$4:$G$279,MATCH(LR76&amp;"_"&amp;LS76,Matchups!$E$4:$E$279,0),1)</f>
        <v>Player24</v>
      </c>
      <c r="LV76" s="107" t="str">
        <f>INDEX(Matchups!$F$4:$G$279,MATCH(LR76&amp;"_"&amp;LS76,Matchups!$E$4:$E$279,0),2)</f>
        <v>Player2</v>
      </c>
      <c r="LW76" s="114"/>
      <c r="LX76" s="164" t="str">
        <f>INDEX(Draft!$AZ$3:$AZ$170,MATCH(LU76&amp;LT76,Draft!$BA$3:$BA$170,0),1)</f>
        <v>Asana Inc</v>
      </c>
      <c r="LY76" s="207" t="e">
        <f>INDEX(Upload_Download!$I$4:$I$1004,MATCH(LX76&amp;LY$3,Upload_Download!$O$4:$O$1004,0),1)</f>
        <v>#N/A</v>
      </c>
      <c r="LZ76" s="207" t="e">
        <f>INDEX(Upload_Download!$I$4:$I$1004,MATCH(LX76&amp;LZ$3,Upload_Download!$O$4:$O$1004,0),1)</f>
        <v>#N/A</v>
      </c>
      <c r="MA76" s="208" t="e">
        <f t="shared" si="608"/>
        <v>#N/A</v>
      </c>
      <c r="MB76" s="208" t="e">
        <f t="shared" si="631"/>
        <v>#N/A</v>
      </c>
      <c r="MC76" s="207" t="e">
        <f>INDEX(Upload_Download!$I$4:$I$1004,MATCH(ME76&amp;MC$3,Upload_Download!$O$4:$O$1004,0),1)</f>
        <v>#N/A</v>
      </c>
      <c r="MD76" s="207" t="e">
        <f>INDEX(Upload_Download!$I$4:$I$1004,MATCH(ME76&amp;MD$3,Upload_Download!$O$4:$O$1004,0),1)</f>
        <v>#N/A</v>
      </c>
      <c r="ME76" s="165" t="str">
        <f>INDEX(Draft!$AZ$3:$AZ$170,MATCH(LV76&amp;LT76,Draft!$BA$3:$BA$170,0),1)</f>
        <v>Flow</v>
      </c>
      <c r="MF76" s="114"/>
      <c r="MG76" s="106">
        <f t="shared" si="585"/>
        <v>23</v>
      </c>
      <c r="MH76" s="106">
        <f t="shared" si="586"/>
        <v>6</v>
      </c>
      <c r="MI76" s="106">
        <v>6</v>
      </c>
      <c r="MJ76" s="107" t="str">
        <f>INDEX(Matchups!$F$4:$G$279,MATCH(MG76&amp;"_"&amp;MH76,Matchups!$E$4:$E$279,0),1)</f>
        <v>Player19</v>
      </c>
      <c r="MK76" s="107" t="str">
        <f>INDEX(Matchups!$F$4:$G$279,MATCH(MG76&amp;"_"&amp;MH76,Matchups!$E$4:$E$279,0),2)</f>
        <v>Player8</v>
      </c>
      <c r="ML76" s="114"/>
      <c r="MM76" s="164" t="str">
        <f>INDEX(Draft!$AZ$3:$AZ$170,MATCH(MJ76&amp;MI76,Draft!$BA$3:$BA$170,0),1)</f>
        <v>VeChain</v>
      </c>
      <c r="MN76" s="207" t="e">
        <f>INDEX(Upload_Download!$I$4:$I$1004,MATCH(MM76&amp;MN$3,Upload_Download!$O$4:$O$1004,0),1)</f>
        <v>#N/A</v>
      </c>
      <c r="MO76" s="207" t="e">
        <f>INDEX(Upload_Download!$I$4:$I$1004,MATCH(MM76&amp;MO$3,Upload_Download!$O$4:$O$1004,0),1)</f>
        <v>#N/A</v>
      </c>
      <c r="MP76" s="208" t="e">
        <f t="shared" si="609"/>
        <v>#N/A</v>
      </c>
      <c r="MQ76" s="208" t="e">
        <f t="shared" si="632"/>
        <v>#N/A</v>
      </c>
      <c r="MR76" s="207" t="e">
        <f>INDEX(Upload_Download!$I$4:$I$1004,MATCH(MT76&amp;MR$3,Upload_Download!$O$4:$O$1004,0),1)</f>
        <v>#N/A</v>
      </c>
      <c r="MS76" s="207" t="e">
        <f>INDEX(Upload_Download!$I$4:$I$1004,MATCH(MT76&amp;MS$3,Upload_Download!$O$4:$O$1004,0),1)</f>
        <v>#N/A</v>
      </c>
      <c r="MT76" s="165" t="str">
        <f>INDEX(Draft!$AZ$3:$AZ$170,MATCH(MK76&amp;MI76,Draft!$BA$3:$BA$170,0),1)</f>
        <v>Algorand</v>
      </c>
    </row>
    <row r="77" spans="2:358" s="105" customFormat="1" ht="17" hidden="1" customHeight="1">
      <c r="B77" s="184">
        <f t="shared" si="74"/>
        <v>44606</v>
      </c>
      <c r="C77" s="183">
        <f t="shared" si="75"/>
        <v>7</v>
      </c>
      <c r="D77" s="183">
        <f t="shared" si="76"/>
        <v>2</v>
      </c>
      <c r="E77" s="183" t="str">
        <f t="shared" si="538"/>
        <v>7_2</v>
      </c>
      <c r="F77" s="174" t="str">
        <f t="shared" si="539"/>
        <v>Player7</v>
      </c>
      <c r="G77" s="174" t="str">
        <f t="shared" si="540"/>
        <v>Player5</v>
      </c>
      <c r="H77" s="173"/>
      <c r="I77" s="174" t="str">
        <f>J77&amp;"_"&amp;COUNTIF(J$4:J77,J77)</f>
        <v>6_9</v>
      </c>
      <c r="J77" s="185">
        <v>6</v>
      </c>
      <c r="K77" s="185" t="s">
        <v>2666</v>
      </c>
      <c r="L77" s="186" t="s">
        <v>1027</v>
      </c>
      <c r="M77" s="185" t="s">
        <v>2662</v>
      </c>
      <c r="N77" s="114"/>
      <c r="O77" s="106">
        <f t="shared" si="541"/>
        <v>1</v>
      </c>
      <c r="P77" s="106">
        <f t="shared" si="542"/>
        <v>6</v>
      </c>
      <c r="Q77" s="106">
        <v>7</v>
      </c>
      <c r="R77" s="107" t="str">
        <f>INDEX(Matchups!$F$4:$G$279,MATCH(O77&amp;"_"&amp;P77,Matchups!$E$4:$E$279,0),1)</f>
        <v>Player2</v>
      </c>
      <c r="S77" s="107" t="str">
        <f>INDEX(Matchups!$F$4:$G$279,MATCH(O77&amp;"_"&amp;P77,Matchups!$E$4:$E$279,0),2)</f>
        <v>Player22</v>
      </c>
      <c r="U77" s="164" t="e">
        <f>INDEX(Draft!$AZ$3:$AZ$170,MATCH(R77&amp;Q77,Draft!$BA$3:$BA$170,0),1)</f>
        <v>#N/A</v>
      </c>
      <c r="V77" s="156"/>
      <c r="W77" s="156"/>
      <c r="X77" s="157"/>
      <c r="Y77" s="158"/>
      <c r="Z77" s="156"/>
      <c r="AA77" s="156"/>
      <c r="AB77" s="165" t="e">
        <f>INDEX(Draft!$AZ$3:$AZ$170,MATCH(S77&amp;Q77,Draft!$BA$3:$BA$170,0),1)</f>
        <v>#N/A</v>
      </c>
      <c r="AD77" s="106">
        <f t="shared" si="543"/>
        <v>2</v>
      </c>
      <c r="AE77" s="106">
        <f t="shared" si="544"/>
        <v>6</v>
      </c>
      <c r="AF77" s="106">
        <v>7</v>
      </c>
      <c r="AG77" s="107" t="str">
        <f>INDEX(Matchups!$F$4:$G$279,MATCH(AD77&amp;"_"&amp;AE77,Matchups!$E$4:$E$279,0),1)</f>
        <v>Player9</v>
      </c>
      <c r="AH77" s="107" t="str">
        <f>INDEX(Matchups!$F$4:$G$279,MATCH(AD77&amp;"_"&amp;AE77,Matchups!$E$4:$E$279,0),2)</f>
        <v>Player12</v>
      </c>
      <c r="AJ77" s="164" t="e">
        <f>INDEX(Draft!$AZ$3:$AZ$170,MATCH(AG77&amp;AF77,Draft!$BA$3:$BA$170,0),1)</f>
        <v>#N/A</v>
      </c>
      <c r="AK77" s="156"/>
      <c r="AL77" s="156"/>
      <c r="AM77" s="157"/>
      <c r="AN77" s="158"/>
      <c r="AO77" s="156"/>
      <c r="AP77" s="156"/>
      <c r="AQ77" s="165" t="e">
        <f>INDEX(Draft!$AZ$3:$AZ$170,MATCH(AH77&amp;AF77,Draft!$BA$3:$BA$170,0),1)</f>
        <v>#N/A</v>
      </c>
      <c r="AS77" s="106">
        <f t="shared" si="545"/>
        <v>3</v>
      </c>
      <c r="AT77" s="106">
        <f t="shared" si="546"/>
        <v>6</v>
      </c>
      <c r="AU77" s="106">
        <v>7</v>
      </c>
      <c r="AV77" s="107" t="str">
        <f>INDEX(Matchups!$F$4:$G$279,MATCH(AS77&amp;"_"&amp;AT77,Matchups!$E$4:$E$279,0),1)</f>
        <v>Player15</v>
      </c>
      <c r="AW77" s="107" t="str">
        <f>INDEX(Matchups!$F$4:$G$279,MATCH(AS77&amp;"_"&amp;AT77,Matchups!$E$4:$E$279,0),2)</f>
        <v>Player13</v>
      </c>
      <c r="AY77" s="164" t="e">
        <f>INDEX(Draft!$AZ$3:$AZ$170,MATCH(AV77&amp;AU77,Draft!$BA$3:$BA$170,0),1)</f>
        <v>#N/A</v>
      </c>
      <c r="AZ77" s="156"/>
      <c r="BA77" s="156"/>
      <c r="BB77" s="157"/>
      <c r="BC77" s="158"/>
      <c r="BD77" s="156"/>
      <c r="BE77" s="156"/>
      <c r="BF77" s="165" t="e">
        <f>INDEX(Draft!$AZ$3:$AZ$170,MATCH(AW77&amp;AU77,Draft!$BA$3:$BA$170,0),1)</f>
        <v>#N/A</v>
      </c>
      <c r="BH77" s="106">
        <f t="shared" si="547"/>
        <v>4</v>
      </c>
      <c r="BI77" s="106">
        <f t="shared" si="548"/>
        <v>6</v>
      </c>
      <c r="BJ77" s="106">
        <v>7</v>
      </c>
      <c r="BK77" s="107" t="str">
        <f>INDEX(Matchups!$F$4:$G$279,MATCH(BH77&amp;"_"&amp;BI77,Matchups!$E$4:$E$279,0),1)</f>
        <v>Player23</v>
      </c>
      <c r="BL77" s="107" t="str">
        <f>INDEX(Matchups!$F$4:$G$279,MATCH(BH77&amp;"_"&amp;BI77,Matchups!$E$4:$E$279,0),2)</f>
        <v>Player14</v>
      </c>
      <c r="BN77" s="164" t="e">
        <f>INDEX(Draft!$AZ$3:$AZ$170,MATCH(BK77&amp;BJ77,Draft!$BA$3:$BA$170,0),1)</f>
        <v>#N/A</v>
      </c>
      <c r="BO77" s="156"/>
      <c r="BP77" s="156"/>
      <c r="BQ77" s="157"/>
      <c r="BR77" s="158"/>
      <c r="BS77" s="156"/>
      <c r="BT77" s="156"/>
      <c r="BU77" s="165" t="e">
        <f>INDEX(Draft!$AZ$3:$AZ$170,MATCH(BL77&amp;BJ77,Draft!$BA$3:$BA$170,0),1)</f>
        <v>#N/A</v>
      </c>
      <c r="BV77" s="114"/>
      <c r="BW77" s="106">
        <f t="shared" si="549"/>
        <v>5</v>
      </c>
      <c r="BX77" s="106">
        <f t="shared" si="550"/>
        <v>6</v>
      </c>
      <c r="BY77" s="106">
        <v>7</v>
      </c>
      <c r="BZ77" s="107" t="str">
        <f>INDEX(Matchups!$F$4:$G$279,MATCH(BW77&amp;"_"&amp;BX77,Matchups!$E$4:$E$279,0),1)</f>
        <v>Player6</v>
      </c>
      <c r="CA77" s="107" t="str">
        <f>INDEX(Matchups!$F$4:$G$279,MATCH(BW77&amp;"_"&amp;BX77,Matchups!$E$4:$E$279,0),2)</f>
        <v>Player16</v>
      </c>
      <c r="CB77" s="114"/>
      <c r="CC77" s="164" t="e">
        <f>INDEX(Draft!$AZ$3:$AZ$170,MATCH(BZ77&amp;BY77,Draft!$BA$3:$BA$170,0),1)</f>
        <v>#N/A</v>
      </c>
      <c r="CD77" s="156"/>
      <c r="CE77" s="156"/>
      <c r="CF77" s="157"/>
      <c r="CG77" s="158"/>
      <c r="CH77" s="156"/>
      <c r="CI77" s="156"/>
      <c r="CJ77" s="165" t="e">
        <f>INDEX(Draft!$AZ$3:$AZ$170,MATCH(CA77&amp;BY77,Draft!$BA$3:$BA$170,0),1)</f>
        <v>#N/A</v>
      </c>
      <c r="CK77" s="114"/>
      <c r="CL77" s="106">
        <f t="shared" si="551"/>
        <v>6</v>
      </c>
      <c r="CM77" s="106">
        <f t="shared" si="552"/>
        <v>6</v>
      </c>
      <c r="CN77" s="106">
        <v>7</v>
      </c>
      <c r="CO77" s="107" t="str">
        <f>INDEX(Matchups!$F$4:$G$279,MATCH(CL77&amp;"_"&amp;CM77,Matchups!$E$4:$E$279,0),1)</f>
        <v>Player12</v>
      </c>
      <c r="CP77" s="107" t="str">
        <f>INDEX(Matchups!$F$4:$G$279,MATCH(CL77&amp;"_"&amp;CM77,Matchups!$E$4:$E$279,0),2)</f>
        <v>Player15</v>
      </c>
      <c r="CQ77" s="114"/>
      <c r="CR77" s="164" t="e">
        <f>INDEX(Draft!$AZ$3:$AZ$170,MATCH(CO77&amp;CN77,Draft!$BA$3:$BA$170,0),1)</f>
        <v>#N/A</v>
      </c>
      <c r="CS77" s="156"/>
      <c r="CT77" s="156"/>
      <c r="CU77" s="157"/>
      <c r="CV77" s="158"/>
      <c r="CW77" s="156"/>
      <c r="CX77" s="156"/>
      <c r="CY77" s="165" t="e">
        <f>INDEX(Draft!$AZ$3:$AZ$170,MATCH(CP77&amp;CN77,Draft!$BA$3:$BA$170,0),1)</f>
        <v>#N/A</v>
      </c>
      <c r="DA77" s="106">
        <f t="shared" si="553"/>
        <v>7</v>
      </c>
      <c r="DB77" s="106">
        <f t="shared" si="554"/>
        <v>6</v>
      </c>
      <c r="DC77" s="106">
        <v>7</v>
      </c>
      <c r="DD77" s="107" t="str">
        <f>INDEX(Matchups!$F$4:$G$279,MATCH(DA77&amp;"_"&amp;DB77,Matchups!$E$4:$E$279,0),1)</f>
        <v>Player13</v>
      </c>
      <c r="DE77" s="107" t="str">
        <f>INDEX(Matchups!$F$4:$G$279,MATCH(DA77&amp;"_"&amp;DB77,Matchups!$E$4:$E$279,0),2)</f>
        <v>Player18</v>
      </c>
      <c r="DG77" s="164" t="e">
        <f>INDEX(Draft!$AZ$3:$AZ$170,MATCH(DD77&amp;DC77,Draft!$BA$3:$BA$170,0),1)</f>
        <v>#N/A</v>
      </c>
      <c r="DH77" s="156"/>
      <c r="DI77" s="156"/>
      <c r="DJ77" s="157"/>
      <c r="DK77" s="158"/>
      <c r="DL77" s="156"/>
      <c r="DM77" s="156"/>
      <c r="DN77" s="165" t="e">
        <f>INDEX(Draft!$AZ$3:$AZ$170,MATCH(DE77&amp;DC77,Draft!$BA$3:$BA$170,0),1)</f>
        <v>#N/A</v>
      </c>
      <c r="DO77" s="114"/>
      <c r="DP77" s="106">
        <f t="shared" si="555"/>
        <v>8</v>
      </c>
      <c r="DQ77" s="106">
        <f t="shared" si="556"/>
        <v>6</v>
      </c>
      <c r="DR77" s="106">
        <v>7</v>
      </c>
      <c r="DS77" s="107" t="str">
        <f>INDEX(Matchups!$F$4:$G$279,MATCH(DP77&amp;"_"&amp;DQ77,Matchups!$E$4:$E$279,0),1)</f>
        <v>Player11</v>
      </c>
      <c r="DT77" s="107" t="str">
        <f>INDEX(Matchups!$F$4:$G$279,MATCH(DP77&amp;"_"&amp;DQ77,Matchups!$E$4:$E$279,0),2)</f>
        <v>Player5</v>
      </c>
      <c r="DU77" s="114"/>
      <c r="DV77" s="164" t="e">
        <f>INDEX(Draft!$AZ$3:$AZ$170,MATCH(DS77&amp;DR77,Draft!$BA$3:$BA$170,0),1)</f>
        <v>#N/A</v>
      </c>
      <c r="DW77" s="156"/>
      <c r="DX77" s="156"/>
      <c r="DY77" s="157"/>
      <c r="DZ77" s="158"/>
      <c r="EA77" s="156"/>
      <c r="EB77" s="156"/>
      <c r="EC77" s="165" t="e">
        <f>INDEX(Draft!$AZ$3:$AZ$170,MATCH(DT77&amp;DR77,Draft!$BA$3:$BA$170,0),1)</f>
        <v>#N/A</v>
      </c>
      <c r="ED77" s="114"/>
      <c r="EE77" s="106">
        <f t="shared" si="557"/>
        <v>9</v>
      </c>
      <c r="EF77" s="106">
        <f t="shared" si="558"/>
        <v>6</v>
      </c>
      <c r="EG77" s="106">
        <v>7</v>
      </c>
      <c r="EH77" s="107" t="str">
        <f>INDEX(Matchups!$F$4:$G$279,MATCH(EE77&amp;"_"&amp;EF77,Matchups!$E$4:$E$279,0),1)</f>
        <v>Player16</v>
      </c>
      <c r="EI77" s="107" t="str">
        <f>INDEX(Matchups!$F$4:$G$279,MATCH(EE77&amp;"_"&amp;EF77,Matchups!$E$4:$E$279,0),2)</f>
        <v>Player21</v>
      </c>
      <c r="EJ77" s="114"/>
      <c r="EK77" s="164" t="e">
        <f>INDEX(Draft!$AZ$3:$AZ$170,MATCH(EH77&amp;EG77,Draft!$BA$3:$BA$170,0),1)</f>
        <v>#N/A</v>
      </c>
      <c r="EL77" s="156"/>
      <c r="EM77" s="156"/>
      <c r="EN77" s="157"/>
      <c r="EO77" s="158"/>
      <c r="EP77" s="156"/>
      <c r="EQ77" s="156"/>
      <c r="ER77" s="165" t="e">
        <f>INDEX(Draft!$AZ$3:$AZ$170,MATCH(EI77&amp;EG77,Draft!$BA$3:$BA$170,0),1)</f>
        <v>#N/A</v>
      </c>
      <c r="ET77" s="106">
        <f t="shared" si="559"/>
        <v>10</v>
      </c>
      <c r="EU77" s="106">
        <f t="shared" si="560"/>
        <v>6</v>
      </c>
      <c r="EV77" s="106">
        <v>7</v>
      </c>
      <c r="EW77" s="107" t="str">
        <f>INDEX(Matchups!$F$4:$G$279,MATCH(ET77&amp;"_"&amp;EU77,Matchups!$E$4:$E$279,0),1)</f>
        <v>Player14</v>
      </c>
      <c r="EX77" s="107" t="str">
        <f>INDEX(Matchups!$F$4:$G$279,MATCH(ET77&amp;"_"&amp;EU77,Matchups!$E$4:$E$279,0),2)</f>
        <v>Player1</v>
      </c>
      <c r="EZ77" s="164" t="e">
        <f>INDEX(Draft!$AZ$3:$AZ$170,MATCH(EW77&amp;EV77,Draft!$BA$3:$BA$170,0),1)</f>
        <v>#N/A</v>
      </c>
      <c r="FA77" s="156"/>
      <c r="FB77" s="156"/>
      <c r="FC77" s="157"/>
      <c r="FD77" s="158"/>
      <c r="FE77" s="156"/>
      <c r="FF77" s="156"/>
      <c r="FG77" s="165" t="e">
        <f>INDEX(Draft!$AZ$3:$AZ$170,MATCH(EX77&amp;EV77,Draft!$BA$3:$BA$170,0),1)</f>
        <v>#N/A</v>
      </c>
      <c r="FH77" s="114"/>
      <c r="FI77" s="106">
        <f t="shared" si="561"/>
        <v>11</v>
      </c>
      <c r="FJ77" s="106">
        <f t="shared" si="562"/>
        <v>6</v>
      </c>
      <c r="FK77" s="106">
        <v>7</v>
      </c>
      <c r="FL77" s="107" t="str">
        <f>INDEX(Matchups!$F$4:$G$279,MATCH(FI77&amp;"_"&amp;FJ77,Matchups!$E$4:$E$279,0),1)</f>
        <v>Player1</v>
      </c>
      <c r="FM77" s="107" t="str">
        <f>INDEX(Matchups!$F$4:$G$279,MATCH(FI77&amp;"_"&amp;FJ77,Matchups!$E$4:$E$279,0),2)</f>
        <v>Player3</v>
      </c>
      <c r="FN77" s="114"/>
      <c r="FO77" s="164" t="e">
        <f>INDEX(Draft!$AZ$3:$AZ$170,MATCH(FL77&amp;FK77,Draft!$BA$3:$BA$170,0),1)</f>
        <v>#N/A</v>
      </c>
      <c r="FP77" s="156"/>
      <c r="FQ77" s="156"/>
      <c r="FR77" s="157"/>
      <c r="FS77" s="158"/>
      <c r="FT77" s="156"/>
      <c r="FU77" s="156"/>
      <c r="FV77" s="165" t="e">
        <f>INDEX(Draft!$AZ$3:$AZ$170,MATCH(FM77&amp;FK77,Draft!$BA$3:$BA$170,0),1)</f>
        <v>#N/A</v>
      </c>
      <c r="FW77" s="114"/>
      <c r="FX77" s="106">
        <f t="shared" si="563"/>
        <v>12</v>
      </c>
      <c r="FY77" s="106">
        <f t="shared" si="564"/>
        <v>6</v>
      </c>
      <c r="FZ77" s="106">
        <v>7</v>
      </c>
      <c r="GA77" s="107" t="str">
        <f>INDEX(Matchups!$F$4:$G$279,MATCH(FX77&amp;"_"&amp;FY77,Matchups!$E$4:$E$279,0),1)</f>
        <v>Player22</v>
      </c>
      <c r="GB77" s="107" t="str">
        <f>INDEX(Matchups!$F$4:$G$279,MATCH(FX77&amp;"_"&amp;FY77,Matchups!$E$4:$E$279,0),2)</f>
        <v>Player23</v>
      </c>
      <c r="GC77" s="114"/>
      <c r="GD77" s="164" t="e">
        <f>INDEX(Draft!$AZ$3:$AZ$170,MATCH(GA77&amp;FZ77,Draft!$BA$3:$BA$170,0),1)</f>
        <v>#N/A</v>
      </c>
      <c r="GE77" s="156"/>
      <c r="GF77" s="156"/>
      <c r="GG77" s="157"/>
      <c r="GH77" s="158"/>
      <c r="GI77" s="156"/>
      <c r="GJ77" s="156"/>
      <c r="GK77" s="165" t="e">
        <f>INDEX(Draft!$AZ$3:$AZ$170,MATCH(GB77&amp;FZ77,Draft!$BA$3:$BA$170,0),1)</f>
        <v>#N/A</v>
      </c>
      <c r="GM77" s="106">
        <f t="shared" si="565"/>
        <v>13</v>
      </c>
      <c r="GN77" s="106">
        <f t="shared" si="566"/>
        <v>6</v>
      </c>
      <c r="GO77" s="106">
        <v>7</v>
      </c>
      <c r="GP77" s="107" t="str">
        <f>INDEX(Matchups!$F$4:$G$279,MATCH(GM77&amp;"_"&amp;GN77,Matchups!$E$4:$E$279,0),1)</f>
        <v>Player5</v>
      </c>
      <c r="GQ77" s="107" t="str">
        <f>INDEX(Matchups!$F$4:$G$279,MATCH(GM77&amp;"_"&amp;GN77,Matchups!$E$4:$E$279,0),2)</f>
        <v>Player9</v>
      </c>
      <c r="GS77" s="164" t="e">
        <f>INDEX(Draft!$AZ$3:$AZ$170,MATCH(GP77&amp;GO77,Draft!$BA$3:$BA$170,0),1)</f>
        <v>#N/A</v>
      </c>
      <c r="GT77" s="156"/>
      <c r="GU77" s="156"/>
      <c r="GV77" s="157"/>
      <c r="GW77" s="158"/>
      <c r="GX77" s="156"/>
      <c r="GY77" s="156"/>
      <c r="GZ77" s="165" t="e">
        <f>INDEX(Draft!$AZ$3:$AZ$170,MATCH(GQ77&amp;GO77,Draft!$BA$3:$BA$170,0),1)</f>
        <v>#N/A</v>
      </c>
      <c r="HA77" s="114"/>
      <c r="HB77" s="106">
        <f t="shared" si="567"/>
        <v>14</v>
      </c>
      <c r="HC77" s="106">
        <f t="shared" si="568"/>
        <v>6</v>
      </c>
      <c r="HD77" s="106">
        <v>7</v>
      </c>
      <c r="HE77" s="107" t="str">
        <f>INDEX(Matchups!$F$4:$G$279,MATCH(HB77&amp;"_"&amp;HC77,Matchups!$E$4:$E$279,0),1)</f>
        <v>Player17</v>
      </c>
      <c r="HF77" s="107" t="str">
        <f>INDEX(Matchups!$F$4:$G$279,MATCH(HB77&amp;"_"&amp;HC77,Matchups!$E$4:$E$279,0),2)</f>
        <v>Player24</v>
      </c>
      <c r="HG77" s="114"/>
      <c r="HH77" s="164" t="e">
        <f>INDEX(Draft!$AZ$3:$AZ$170,MATCH(HE77&amp;HD77,Draft!$BA$3:$BA$170,0),1)</f>
        <v>#N/A</v>
      </c>
      <c r="HI77" s="156"/>
      <c r="HJ77" s="156"/>
      <c r="HK77" s="157"/>
      <c r="HL77" s="158"/>
      <c r="HM77" s="156"/>
      <c r="HN77" s="156"/>
      <c r="HO77" s="165" t="e">
        <f>INDEX(Draft!$AZ$3:$AZ$170,MATCH(HF77&amp;HD77,Draft!$BA$3:$BA$170,0),1)</f>
        <v>#N/A</v>
      </c>
      <c r="HP77" s="114"/>
      <c r="HQ77" s="106">
        <f t="shared" si="569"/>
        <v>15</v>
      </c>
      <c r="HR77" s="106">
        <f t="shared" si="570"/>
        <v>6</v>
      </c>
      <c r="HS77" s="106">
        <v>7</v>
      </c>
      <c r="HT77" s="107" t="str">
        <f>INDEX(Matchups!$F$4:$G$279,MATCH(HQ77&amp;"_"&amp;HR77,Matchups!$E$4:$E$279,0),1)</f>
        <v>Player8</v>
      </c>
      <c r="HU77" s="107" t="str">
        <f>INDEX(Matchups!$F$4:$G$279,MATCH(HQ77&amp;"_"&amp;HR77,Matchups!$E$4:$E$279,0),2)</f>
        <v>Player17</v>
      </c>
      <c r="HV77" s="114"/>
      <c r="HW77" s="164" t="e">
        <f>INDEX(Draft!$AZ$3:$AZ$170,MATCH(HT77&amp;HS77,Draft!$BA$3:$BA$170,0),1)</f>
        <v>#N/A</v>
      </c>
      <c r="HX77" s="156"/>
      <c r="HY77" s="156"/>
      <c r="HZ77" s="157"/>
      <c r="IA77" s="158"/>
      <c r="IB77" s="156"/>
      <c r="IC77" s="156"/>
      <c r="ID77" s="165" t="e">
        <f>INDEX(Draft!$AZ$3:$AZ$170,MATCH(HU77&amp;HS77,Draft!$BA$3:$BA$170,0),1)</f>
        <v>#N/A</v>
      </c>
      <c r="IF77" s="106">
        <f t="shared" si="571"/>
        <v>16</v>
      </c>
      <c r="IG77" s="106">
        <f t="shared" si="572"/>
        <v>6</v>
      </c>
      <c r="IH77" s="106">
        <v>7</v>
      </c>
      <c r="II77" s="107" t="str">
        <f>INDEX(Matchups!$F$4:$G$279,MATCH(IF77&amp;"_"&amp;IG77,Matchups!$E$4:$E$279,0),1)</f>
        <v>Player10</v>
      </c>
      <c r="IJ77" s="107" t="str">
        <f>INDEX(Matchups!$F$4:$G$279,MATCH(IF77&amp;"_"&amp;IG77,Matchups!$E$4:$E$279,0),2)</f>
        <v>Player11</v>
      </c>
      <c r="IL77" s="164" t="e">
        <f>INDEX(Draft!$AZ$3:$AZ$170,MATCH(II77&amp;IH77,Draft!$BA$3:$BA$170,0),1)</f>
        <v>#N/A</v>
      </c>
      <c r="IM77" s="156"/>
      <c r="IN77" s="156"/>
      <c r="IO77" s="157"/>
      <c r="IP77" s="158"/>
      <c r="IQ77" s="156"/>
      <c r="IR77" s="156"/>
      <c r="IS77" s="165" t="e">
        <f>INDEX(Draft!$AZ$3:$AZ$170,MATCH(IJ77&amp;IH77,Draft!$BA$3:$BA$170,0),1)</f>
        <v>#N/A</v>
      </c>
      <c r="IT77" s="114"/>
      <c r="IU77" s="106">
        <f t="shared" si="573"/>
        <v>17</v>
      </c>
      <c r="IV77" s="106">
        <f t="shared" si="574"/>
        <v>6</v>
      </c>
      <c r="IW77" s="106">
        <v>7</v>
      </c>
      <c r="IX77" s="107" t="str">
        <f>INDEX(Matchups!$F$4:$G$279,MATCH(IU77&amp;"_"&amp;IV77,Matchups!$E$4:$E$279,0),1)</f>
        <v>Player3</v>
      </c>
      <c r="IY77" s="107" t="str">
        <f>INDEX(Matchups!$F$4:$G$279,MATCH(IU77&amp;"_"&amp;IV77,Matchups!$E$4:$E$279,0),2)</f>
        <v>Player20</v>
      </c>
      <c r="IZ77" s="114"/>
      <c r="JA77" s="164" t="e">
        <f>INDEX(Draft!$AZ$3:$AZ$170,MATCH(IX77&amp;IW77,Draft!$BA$3:$BA$170,0),1)</f>
        <v>#N/A</v>
      </c>
      <c r="JB77" s="156"/>
      <c r="JC77" s="156"/>
      <c r="JD77" s="157"/>
      <c r="JE77" s="158"/>
      <c r="JF77" s="156"/>
      <c r="JG77" s="156"/>
      <c r="JH77" s="165" t="e">
        <f>INDEX(Draft!$AZ$3:$AZ$170,MATCH(IY77&amp;IW77,Draft!$BA$3:$BA$170,0),1)</f>
        <v>#N/A</v>
      </c>
      <c r="JI77" s="114"/>
      <c r="JJ77" s="106">
        <f t="shared" si="575"/>
        <v>18</v>
      </c>
      <c r="JK77" s="106">
        <f t="shared" si="576"/>
        <v>6</v>
      </c>
      <c r="JL77" s="106">
        <v>7</v>
      </c>
      <c r="JM77" s="107" t="str">
        <f>INDEX(Matchups!$F$4:$G$279,MATCH(JJ77&amp;"_"&amp;JK77,Matchups!$E$4:$E$279,0),1)</f>
        <v>Player7</v>
      </c>
      <c r="JN77" s="107" t="str">
        <f>INDEX(Matchups!$F$4:$G$279,MATCH(JJ77&amp;"_"&amp;JK77,Matchups!$E$4:$E$279,0),2)</f>
        <v>Player19</v>
      </c>
      <c r="JO77" s="114"/>
      <c r="JP77" s="164" t="e">
        <f>INDEX(Draft!$AZ$3:$AZ$170,MATCH(JM77&amp;JL77,Draft!$BA$3:$BA$170,0),1)</f>
        <v>#N/A</v>
      </c>
      <c r="JQ77" s="156"/>
      <c r="JR77" s="156"/>
      <c r="JS77" s="157"/>
      <c r="JT77" s="158"/>
      <c r="JU77" s="156"/>
      <c r="JV77" s="156"/>
      <c r="JW77" s="165" t="e">
        <f>INDEX(Draft!$AZ$3:$AZ$170,MATCH(JN77&amp;JL77,Draft!$BA$3:$BA$170,0),1)</f>
        <v>#N/A</v>
      </c>
      <c r="JX77" s="114"/>
      <c r="JY77" s="106">
        <f t="shared" si="577"/>
        <v>19</v>
      </c>
      <c r="JZ77" s="106">
        <f t="shared" si="578"/>
        <v>6</v>
      </c>
      <c r="KA77" s="106">
        <v>7</v>
      </c>
      <c r="KB77" s="107" t="str">
        <f>INDEX(Matchups!$F$4:$G$279,MATCH(JY77&amp;"_"&amp;JZ77,Matchups!$E$4:$E$279,0),1)</f>
        <v>Player20</v>
      </c>
      <c r="KC77" s="107" t="str">
        <f>INDEX(Matchups!$F$4:$G$279,MATCH(JY77&amp;"_"&amp;JZ77,Matchups!$E$4:$E$279,0),2)</f>
        <v>Player10</v>
      </c>
      <c r="KD77" s="114"/>
      <c r="KE77" s="164" t="e">
        <f>INDEX(Draft!$AZ$3:$AZ$170,MATCH(KB77&amp;KA77,Draft!$BA$3:$BA$170,0),1)</f>
        <v>#N/A</v>
      </c>
      <c r="KF77" s="156"/>
      <c r="KG77" s="156"/>
      <c r="KH77" s="157"/>
      <c r="KI77" s="158"/>
      <c r="KJ77" s="156"/>
      <c r="KK77" s="156"/>
      <c r="KL77" s="165" t="e">
        <f>INDEX(Draft!$AZ$3:$AZ$170,MATCH(KC77&amp;KA77,Draft!$BA$3:$BA$170,0),1)</f>
        <v>#N/A</v>
      </c>
      <c r="KM77" s="114"/>
      <c r="KN77" s="106">
        <f t="shared" si="579"/>
        <v>20</v>
      </c>
      <c r="KO77" s="106">
        <f t="shared" si="580"/>
        <v>6</v>
      </c>
      <c r="KP77" s="106">
        <v>7</v>
      </c>
      <c r="KQ77" s="107" t="str">
        <f>INDEX(Matchups!$F$4:$G$279,MATCH(KN77&amp;"_"&amp;KO77,Matchups!$E$4:$E$279,0),1)</f>
        <v>Player18</v>
      </c>
      <c r="KR77" s="107" t="str">
        <f>INDEX(Matchups!$F$4:$G$279,MATCH(KN77&amp;"_"&amp;KO77,Matchups!$E$4:$E$279,0),2)</f>
        <v>Player6</v>
      </c>
      <c r="KS77" s="114"/>
      <c r="KT77" s="164" t="e">
        <f>INDEX(Draft!$AZ$3:$AZ$170,MATCH(KQ77&amp;KP77,Draft!$BA$3:$BA$170,0),1)</f>
        <v>#N/A</v>
      </c>
      <c r="KU77" s="156"/>
      <c r="KV77" s="156"/>
      <c r="KW77" s="157"/>
      <c r="KX77" s="158"/>
      <c r="KY77" s="156"/>
      <c r="KZ77" s="156"/>
      <c r="LA77" s="165" t="e">
        <f>INDEX(Draft!$AZ$3:$AZ$170,MATCH(KR77&amp;KP77,Draft!$BA$3:$BA$170,0),1)</f>
        <v>#N/A</v>
      </c>
      <c r="LB77" s="114"/>
      <c r="LC77" s="106">
        <f t="shared" si="581"/>
        <v>21</v>
      </c>
      <c r="LD77" s="106">
        <f t="shared" si="582"/>
        <v>6</v>
      </c>
      <c r="LE77" s="106">
        <v>7</v>
      </c>
      <c r="LF77" s="107" t="str">
        <f>INDEX(Matchups!$F$4:$G$279,MATCH(LC77&amp;"_"&amp;LD77,Matchups!$E$4:$E$279,0),1)</f>
        <v>Player4</v>
      </c>
      <c r="LG77" s="107" t="str">
        <f>INDEX(Matchups!$F$4:$G$279,MATCH(LC77&amp;"_"&amp;LD77,Matchups!$E$4:$E$279,0),2)</f>
        <v>Player20</v>
      </c>
      <c r="LH77" s="114"/>
      <c r="LI77" s="164" t="e">
        <f>INDEX(Draft!$AZ$3:$AZ$170,MATCH(LF77&amp;LE77,Draft!$BA$3:$BA$170,0),1)</f>
        <v>#N/A</v>
      </c>
      <c r="LJ77" s="156"/>
      <c r="LK77" s="156"/>
      <c r="LL77" s="157"/>
      <c r="LM77" s="158"/>
      <c r="LN77" s="156"/>
      <c r="LO77" s="156"/>
      <c r="LP77" s="165" t="e">
        <f>INDEX(Draft!$AZ$3:$AZ$170,MATCH(LG77&amp;LE77,Draft!$BA$3:$BA$170,0),1)</f>
        <v>#N/A</v>
      </c>
      <c r="LQ77" s="114"/>
      <c r="LR77" s="106">
        <f t="shared" si="583"/>
        <v>22</v>
      </c>
      <c r="LS77" s="106">
        <f t="shared" si="584"/>
        <v>6</v>
      </c>
      <c r="LT77" s="106">
        <v>7</v>
      </c>
      <c r="LU77" s="107" t="str">
        <f>INDEX(Matchups!$F$4:$G$279,MATCH(LR77&amp;"_"&amp;LS77,Matchups!$E$4:$E$279,0),1)</f>
        <v>Player24</v>
      </c>
      <c r="LV77" s="107" t="str">
        <f>INDEX(Matchups!$F$4:$G$279,MATCH(LR77&amp;"_"&amp;LS77,Matchups!$E$4:$E$279,0),2)</f>
        <v>Player2</v>
      </c>
      <c r="LW77" s="114"/>
      <c r="LX77" s="164" t="e">
        <f>INDEX(Draft!$AZ$3:$AZ$170,MATCH(LU77&amp;LT77,Draft!$BA$3:$BA$170,0),1)</f>
        <v>#N/A</v>
      </c>
      <c r="LY77" s="156"/>
      <c r="LZ77" s="156"/>
      <c r="MA77" s="157"/>
      <c r="MB77" s="158"/>
      <c r="MC77" s="156"/>
      <c r="MD77" s="156"/>
      <c r="ME77" s="165" t="e">
        <f>INDEX(Draft!$AZ$3:$AZ$170,MATCH(LV77&amp;LT77,Draft!$BA$3:$BA$170,0),1)</f>
        <v>#N/A</v>
      </c>
      <c r="MF77" s="114"/>
      <c r="MG77" s="106">
        <f t="shared" si="585"/>
        <v>23</v>
      </c>
      <c r="MH77" s="106">
        <f t="shared" si="586"/>
        <v>6</v>
      </c>
      <c r="MI77" s="106">
        <v>7</v>
      </c>
      <c r="MJ77" s="107" t="str">
        <f>INDEX(Matchups!$F$4:$G$279,MATCH(MG77&amp;"_"&amp;MH77,Matchups!$E$4:$E$279,0),1)</f>
        <v>Player19</v>
      </c>
      <c r="MK77" s="107" t="str">
        <f>INDEX(Matchups!$F$4:$G$279,MATCH(MG77&amp;"_"&amp;MH77,Matchups!$E$4:$E$279,0),2)</f>
        <v>Player8</v>
      </c>
      <c r="ML77" s="114"/>
      <c r="MM77" s="164" t="e">
        <f>INDEX(Draft!$AZ$3:$AZ$170,MATCH(MJ77&amp;MI77,Draft!$BA$3:$BA$170,0),1)</f>
        <v>#N/A</v>
      </c>
      <c r="MN77" s="156"/>
      <c r="MO77" s="156"/>
      <c r="MP77" s="157"/>
      <c r="MQ77" s="158"/>
      <c r="MR77" s="156"/>
      <c r="MS77" s="156"/>
      <c r="MT77" s="165" t="e">
        <f>INDEX(Draft!$AZ$3:$AZ$170,MATCH(MK77&amp;MI77,Draft!$BA$3:$BA$170,0),1)</f>
        <v>#N/A</v>
      </c>
    </row>
    <row r="78" spans="2:358" s="105" customFormat="1" ht="18" thickBot="1">
      <c r="B78" s="184">
        <f t="shared" si="74"/>
        <v>44606</v>
      </c>
      <c r="C78" s="183">
        <f t="shared" si="75"/>
        <v>7</v>
      </c>
      <c r="D78" s="183">
        <f t="shared" si="76"/>
        <v>3</v>
      </c>
      <c r="E78" s="183" t="str">
        <f t="shared" si="538"/>
        <v>7_3</v>
      </c>
      <c r="F78" s="174" t="str">
        <f t="shared" si="539"/>
        <v>Player12</v>
      </c>
      <c r="G78" s="174" t="str">
        <f t="shared" si="540"/>
        <v>Player16</v>
      </c>
      <c r="H78" s="173"/>
      <c r="I78" s="174" t="str">
        <f>J78&amp;"_"&amp;COUNTIF(J$4:J78,J78)</f>
        <v>6_10</v>
      </c>
      <c r="J78" s="185">
        <v>6</v>
      </c>
      <c r="K78" s="185" t="s">
        <v>2673</v>
      </c>
      <c r="L78" s="186" t="s">
        <v>1027</v>
      </c>
      <c r="M78" s="185" t="s">
        <v>2674</v>
      </c>
      <c r="N78" s="114"/>
      <c r="O78" s="106">
        <f t="shared" ref="O78" si="633">O77</f>
        <v>1</v>
      </c>
      <c r="P78" s="106">
        <f t="shared" ref="P78" si="634">P65+1</f>
        <v>6</v>
      </c>
      <c r="Q78" s="106"/>
      <c r="R78" s="107" t="str">
        <f>INDEX(Matchups!$F$4:$G$279,MATCH(O78&amp;"_"&amp;P78,Matchups!$E$4:$E$279,0),1)</f>
        <v>Player2</v>
      </c>
      <c r="S78" s="107" t="str">
        <f>INDEX(Matchups!$F$4:$G$279,MATCH(O78&amp;"_"&amp;P78,Matchups!$E$4:$E$279,0),2)</f>
        <v>Player22</v>
      </c>
      <c r="U78" s="166" t="s">
        <v>1863</v>
      </c>
      <c r="V78" s="167"/>
      <c r="W78" s="167"/>
      <c r="X78" s="168">
        <f>SUM(X71:X77)</f>
        <v>120.71148609357314</v>
      </c>
      <c r="Y78" s="168">
        <f>SUM(Y71:Y77)</f>
        <v>-17.626064843253086</v>
      </c>
      <c r="Z78" s="167"/>
      <c r="AA78" s="167"/>
      <c r="AB78" s="169" t="s">
        <v>1863</v>
      </c>
      <c r="AD78" s="106">
        <f t="shared" ref="AD78" si="635">AD77</f>
        <v>2</v>
      </c>
      <c r="AE78" s="106">
        <f t="shared" ref="AE78" si="636">AE65+1</f>
        <v>6</v>
      </c>
      <c r="AF78" s="106"/>
      <c r="AG78" s="107" t="str">
        <f>INDEX(Matchups!$F$4:$G$279,MATCH(AD78&amp;"_"&amp;AE78,Matchups!$E$4:$E$279,0),1)</f>
        <v>Player9</v>
      </c>
      <c r="AH78" s="107" t="str">
        <f>INDEX(Matchups!$F$4:$G$279,MATCH(AD78&amp;"_"&amp;AE78,Matchups!$E$4:$E$279,0),2)</f>
        <v>Player12</v>
      </c>
      <c r="AJ78" s="166" t="s">
        <v>1863</v>
      </c>
      <c r="AK78" s="167"/>
      <c r="AL78" s="167"/>
      <c r="AM78" s="168">
        <f>SUM(AM71:AM77)</f>
        <v>-24.928218183809079</v>
      </c>
      <c r="AN78" s="168">
        <f>SUM(AN71:AN77)</f>
        <v>-28.238175195259771</v>
      </c>
      <c r="AO78" s="167"/>
      <c r="AP78" s="167"/>
      <c r="AQ78" s="169" t="s">
        <v>1863</v>
      </c>
      <c r="AS78" s="106">
        <f t="shared" ref="AS78" si="637">AS77</f>
        <v>3</v>
      </c>
      <c r="AT78" s="106">
        <f t="shared" ref="AT78" si="638">AT65+1</f>
        <v>6</v>
      </c>
      <c r="AU78" s="106"/>
      <c r="AV78" s="107" t="str">
        <f>INDEX(Matchups!$F$4:$G$279,MATCH(AS78&amp;"_"&amp;AT78,Matchups!$E$4:$E$279,0),1)</f>
        <v>Player15</v>
      </c>
      <c r="AW78" s="107" t="str">
        <f>INDEX(Matchups!$F$4:$G$279,MATCH(AS78&amp;"_"&amp;AT78,Matchups!$E$4:$E$279,0),2)</f>
        <v>Player13</v>
      </c>
      <c r="AY78" s="166" t="s">
        <v>1863</v>
      </c>
      <c r="AZ78" s="167"/>
      <c r="BA78" s="167"/>
      <c r="BB78" s="168">
        <f>SUM(BB71:BB77)</f>
        <v>-2.7343694421638096</v>
      </c>
      <c r="BC78" s="168">
        <f>SUM(BC71:BC77)</f>
        <v>-3.7836618000313011</v>
      </c>
      <c r="BD78" s="167"/>
      <c r="BE78" s="167"/>
      <c r="BF78" s="169" t="s">
        <v>1863</v>
      </c>
      <c r="BH78" s="106">
        <f t="shared" ref="BH78" si="639">BH77</f>
        <v>4</v>
      </c>
      <c r="BI78" s="106">
        <f t="shared" ref="BI78" si="640">BI65+1</f>
        <v>6</v>
      </c>
      <c r="BJ78" s="106"/>
      <c r="BK78" s="107" t="str">
        <f>INDEX(Matchups!$F$4:$G$279,MATCH(BH78&amp;"_"&amp;BI78,Matchups!$E$4:$E$279,0),1)</f>
        <v>Player23</v>
      </c>
      <c r="BL78" s="107" t="str">
        <f>INDEX(Matchups!$F$4:$G$279,MATCH(BH78&amp;"_"&amp;BI78,Matchups!$E$4:$E$279,0),2)</f>
        <v>Player14</v>
      </c>
      <c r="BN78" s="166" t="s">
        <v>1863</v>
      </c>
      <c r="BO78" s="167"/>
      <c r="BP78" s="167"/>
      <c r="BQ78" s="168" t="e">
        <f>SUM(BQ71:BQ77)</f>
        <v>#N/A</v>
      </c>
      <c r="BR78" s="168" t="e">
        <f>SUM(BR71:BR77)</f>
        <v>#N/A</v>
      </c>
      <c r="BS78" s="167"/>
      <c r="BT78" s="167"/>
      <c r="BU78" s="169" t="s">
        <v>1863</v>
      </c>
      <c r="BV78" s="114"/>
      <c r="BW78" s="106">
        <f t="shared" ref="BW78" si="641">BW77</f>
        <v>5</v>
      </c>
      <c r="BX78" s="106">
        <f t="shared" ref="BX78" si="642">BX65+1</f>
        <v>6</v>
      </c>
      <c r="BY78" s="106"/>
      <c r="BZ78" s="107" t="str">
        <f>INDEX(Matchups!$F$4:$G$279,MATCH(BW78&amp;"_"&amp;BX78,Matchups!$E$4:$E$279,0),1)</f>
        <v>Player6</v>
      </c>
      <c r="CA78" s="107" t="str">
        <f>INDEX(Matchups!$F$4:$G$279,MATCH(BW78&amp;"_"&amp;BX78,Matchups!$E$4:$E$279,0),2)</f>
        <v>Player16</v>
      </c>
      <c r="CB78" s="114"/>
      <c r="CC78" s="166" t="s">
        <v>1863</v>
      </c>
      <c r="CD78" s="167"/>
      <c r="CE78" s="167"/>
      <c r="CF78" s="168" t="e">
        <f>SUM(CF71:CF77)</f>
        <v>#N/A</v>
      </c>
      <c r="CG78" s="168" t="e">
        <f>SUM(CG71:CG77)</f>
        <v>#N/A</v>
      </c>
      <c r="CH78" s="167"/>
      <c r="CI78" s="167"/>
      <c r="CJ78" s="169" t="s">
        <v>1863</v>
      </c>
      <c r="CK78" s="114"/>
      <c r="CL78" s="106">
        <f t="shared" ref="CL78" si="643">CL77</f>
        <v>6</v>
      </c>
      <c r="CM78" s="106">
        <f t="shared" ref="CM78" si="644">CM65+1</f>
        <v>6</v>
      </c>
      <c r="CN78" s="106"/>
      <c r="CO78" s="107" t="str">
        <f>INDEX(Matchups!$F$4:$G$279,MATCH(CL78&amp;"_"&amp;CM78,Matchups!$E$4:$E$279,0),1)</f>
        <v>Player12</v>
      </c>
      <c r="CP78" s="107" t="str">
        <f>INDEX(Matchups!$F$4:$G$279,MATCH(CL78&amp;"_"&amp;CM78,Matchups!$E$4:$E$279,0),2)</f>
        <v>Player15</v>
      </c>
      <c r="CQ78" s="114"/>
      <c r="CR78" s="166" t="s">
        <v>1863</v>
      </c>
      <c r="CS78" s="167"/>
      <c r="CT78" s="167"/>
      <c r="CU78" s="168" t="e">
        <f>SUM(CU71:CU77)</f>
        <v>#N/A</v>
      </c>
      <c r="CV78" s="168" t="e">
        <f>SUM(CV71:CV77)</f>
        <v>#N/A</v>
      </c>
      <c r="CW78" s="167"/>
      <c r="CX78" s="167"/>
      <c r="CY78" s="169" t="s">
        <v>1863</v>
      </c>
      <c r="DA78" s="106">
        <f t="shared" ref="DA78" si="645">DA77</f>
        <v>7</v>
      </c>
      <c r="DB78" s="106">
        <f t="shared" ref="DB78" si="646">DB65+1</f>
        <v>6</v>
      </c>
      <c r="DC78" s="106"/>
      <c r="DD78" s="107" t="str">
        <f>INDEX(Matchups!$F$4:$G$279,MATCH(DA78&amp;"_"&amp;DB78,Matchups!$E$4:$E$279,0),1)</f>
        <v>Player13</v>
      </c>
      <c r="DE78" s="107" t="str">
        <f>INDEX(Matchups!$F$4:$G$279,MATCH(DA78&amp;"_"&amp;DB78,Matchups!$E$4:$E$279,0),2)</f>
        <v>Player18</v>
      </c>
      <c r="DG78" s="166" t="s">
        <v>1863</v>
      </c>
      <c r="DH78" s="167"/>
      <c r="DI78" s="167"/>
      <c r="DJ78" s="168" t="e">
        <f>SUM(DJ71:DJ77)</f>
        <v>#N/A</v>
      </c>
      <c r="DK78" s="168" t="e">
        <f>SUM(DK71:DK77)</f>
        <v>#N/A</v>
      </c>
      <c r="DL78" s="167"/>
      <c r="DM78" s="167"/>
      <c r="DN78" s="169" t="s">
        <v>1863</v>
      </c>
      <c r="DO78" s="114"/>
      <c r="DP78" s="106">
        <f t="shared" ref="DP78" si="647">DP77</f>
        <v>8</v>
      </c>
      <c r="DQ78" s="106">
        <f t="shared" ref="DQ78" si="648">DQ65+1</f>
        <v>6</v>
      </c>
      <c r="DR78" s="106"/>
      <c r="DS78" s="107" t="str">
        <f>INDEX(Matchups!$F$4:$G$279,MATCH(DP78&amp;"_"&amp;DQ78,Matchups!$E$4:$E$279,0),1)</f>
        <v>Player11</v>
      </c>
      <c r="DT78" s="107" t="str">
        <f>INDEX(Matchups!$F$4:$G$279,MATCH(DP78&amp;"_"&amp;DQ78,Matchups!$E$4:$E$279,0),2)</f>
        <v>Player5</v>
      </c>
      <c r="DU78" s="114"/>
      <c r="DV78" s="166" t="s">
        <v>1863</v>
      </c>
      <c r="DW78" s="167"/>
      <c r="DX78" s="167"/>
      <c r="DY78" s="168" t="e">
        <f>SUM(DY71:DY77)</f>
        <v>#N/A</v>
      </c>
      <c r="DZ78" s="168" t="e">
        <f>SUM(DZ71:DZ77)</f>
        <v>#N/A</v>
      </c>
      <c r="EA78" s="167"/>
      <c r="EB78" s="167"/>
      <c r="EC78" s="169" t="s">
        <v>1863</v>
      </c>
      <c r="ED78" s="114"/>
      <c r="EE78" s="106">
        <f t="shared" ref="EE78" si="649">EE77</f>
        <v>9</v>
      </c>
      <c r="EF78" s="106">
        <f t="shared" ref="EF78" si="650">EF65+1</f>
        <v>6</v>
      </c>
      <c r="EG78" s="106"/>
      <c r="EH78" s="107" t="str">
        <f>INDEX(Matchups!$F$4:$G$279,MATCH(EE78&amp;"_"&amp;EF78,Matchups!$E$4:$E$279,0),1)</f>
        <v>Player16</v>
      </c>
      <c r="EI78" s="107" t="str">
        <f>INDEX(Matchups!$F$4:$G$279,MATCH(EE78&amp;"_"&amp;EF78,Matchups!$E$4:$E$279,0),2)</f>
        <v>Player21</v>
      </c>
      <c r="EJ78" s="114"/>
      <c r="EK78" s="166" t="s">
        <v>1863</v>
      </c>
      <c r="EL78" s="167"/>
      <c r="EM78" s="167"/>
      <c r="EN78" s="168" t="e">
        <f>SUM(EN71:EN77)</f>
        <v>#N/A</v>
      </c>
      <c r="EO78" s="168" t="e">
        <f>SUM(EO71:EO77)</f>
        <v>#N/A</v>
      </c>
      <c r="EP78" s="167"/>
      <c r="EQ78" s="167"/>
      <c r="ER78" s="169" t="s">
        <v>1863</v>
      </c>
      <c r="ET78" s="106">
        <f t="shared" ref="ET78" si="651">ET77</f>
        <v>10</v>
      </c>
      <c r="EU78" s="106">
        <f t="shared" ref="EU78" si="652">EU65+1</f>
        <v>6</v>
      </c>
      <c r="EV78" s="106"/>
      <c r="EW78" s="107" t="str">
        <f>INDEX(Matchups!$F$4:$G$279,MATCH(ET78&amp;"_"&amp;EU78,Matchups!$E$4:$E$279,0),1)</f>
        <v>Player14</v>
      </c>
      <c r="EX78" s="107" t="str">
        <f>INDEX(Matchups!$F$4:$G$279,MATCH(ET78&amp;"_"&amp;EU78,Matchups!$E$4:$E$279,0),2)</f>
        <v>Player1</v>
      </c>
      <c r="EZ78" s="166" t="s">
        <v>1863</v>
      </c>
      <c r="FA78" s="167"/>
      <c r="FB78" s="167"/>
      <c r="FC78" s="168" t="e">
        <f>SUM(FC71:FC77)</f>
        <v>#N/A</v>
      </c>
      <c r="FD78" s="168" t="e">
        <f>SUM(FD71:FD77)</f>
        <v>#N/A</v>
      </c>
      <c r="FE78" s="167"/>
      <c r="FF78" s="167"/>
      <c r="FG78" s="169" t="s">
        <v>1863</v>
      </c>
      <c r="FH78" s="114"/>
      <c r="FI78" s="106">
        <f t="shared" ref="FI78" si="653">FI77</f>
        <v>11</v>
      </c>
      <c r="FJ78" s="106">
        <f t="shared" ref="FJ78" si="654">FJ65+1</f>
        <v>6</v>
      </c>
      <c r="FK78" s="106"/>
      <c r="FL78" s="107" t="str">
        <f>INDEX(Matchups!$F$4:$G$279,MATCH(FI78&amp;"_"&amp;FJ78,Matchups!$E$4:$E$279,0),1)</f>
        <v>Player1</v>
      </c>
      <c r="FM78" s="107" t="str">
        <f>INDEX(Matchups!$F$4:$G$279,MATCH(FI78&amp;"_"&amp;FJ78,Matchups!$E$4:$E$279,0),2)</f>
        <v>Player3</v>
      </c>
      <c r="FN78" s="114"/>
      <c r="FO78" s="166" t="s">
        <v>1863</v>
      </c>
      <c r="FP78" s="167"/>
      <c r="FQ78" s="167"/>
      <c r="FR78" s="168" t="e">
        <f>SUM(FR71:FR77)</f>
        <v>#N/A</v>
      </c>
      <c r="FS78" s="168" t="e">
        <f>SUM(FS71:FS77)</f>
        <v>#N/A</v>
      </c>
      <c r="FT78" s="167"/>
      <c r="FU78" s="167"/>
      <c r="FV78" s="169" t="s">
        <v>1863</v>
      </c>
      <c r="FW78" s="114"/>
      <c r="FX78" s="106">
        <f t="shared" ref="FX78" si="655">FX77</f>
        <v>12</v>
      </c>
      <c r="FY78" s="106">
        <f t="shared" ref="FY78" si="656">FY65+1</f>
        <v>6</v>
      </c>
      <c r="FZ78" s="106"/>
      <c r="GA78" s="107" t="str">
        <f>INDEX(Matchups!$F$4:$G$279,MATCH(FX78&amp;"_"&amp;FY78,Matchups!$E$4:$E$279,0),1)</f>
        <v>Player22</v>
      </c>
      <c r="GB78" s="107" t="str">
        <f>INDEX(Matchups!$F$4:$G$279,MATCH(FX78&amp;"_"&amp;FY78,Matchups!$E$4:$E$279,0),2)</f>
        <v>Player23</v>
      </c>
      <c r="GC78" s="114"/>
      <c r="GD78" s="166" t="s">
        <v>1863</v>
      </c>
      <c r="GE78" s="167"/>
      <c r="GF78" s="167"/>
      <c r="GG78" s="168" t="e">
        <f>SUM(GG71:GG77)</f>
        <v>#N/A</v>
      </c>
      <c r="GH78" s="168" t="e">
        <f>SUM(GH71:GH77)</f>
        <v>#N/A</v>
      </c>
      <c r="GI78" s="167"/>
      <c r="GJ78" s="167"/>
      <c r="GK78" s="169" t="s">
        <v>1863</v>
      </c>
      <c r="GM78" s="106">
        <f t="shared" ref="GM78" si="657">GM77</f>
        <v>13</v>
      </c>
      <c r="GN78" s="106">
        <f t="shared" ref="GN78" si="658">GN65+1</f>
        <v>6</v>
      </c>
      <c r="GO78" s="106"/>
      <c r="GP78" s="107" t="str">
        <f>INDEX(Matchups!$F$4:$G$279,MATCH(GM78&amp;"_"&amp;GN78,Matchups!$E$4:$E$279,0),1)</f>
        <v>Player5</v>
      </c>
      <c r="GQ78" s="107" t="str">
        <f>INDEX(Matchups!$F$4:$G$279,MATCH(GM78&amp;"_"&amp;GN78,Matchups!$E$4:$E$279,0),2)</f>
        <v>Player9</v>
      </c>
      <c r="GS78" s="166" t="s">
        <v>1863</v>
      </c>
      <c r="GT78" s="167"/>
      <c r="GU78" s="167"/>
      <c r="GV78" s="168" t="e">
        <f>SUM(GV71:GV77)</f>
        <v>#N/A</v>
      </c>
      <c r="GW78" s="168" t="e">
        <f>SUM(GW71:GW77)</f>
        <v>#N/A</v>
      </c>
      <c r="GX78" s="167"/>
      <c r="GY78" s="167"/>
      <c r="GZ78" s="169" t="s">
        <v>1863</v>
      </c>
      <c r="HA78" s="114"/>
      <c r="HB78" s="106">
        <f t="shared" ref="HB78" si="659">HB77</f>
        <v>14</v>
      </c>
      <c r="HC78" s="106">
        <f t="shared" ref="HC78" si="660">HC65+1</f>
        <v>6</v>
      </c>
      <c r="HD78" s="106"/>
      <c r="HE78" s="107" t="str">
        <f>INDEX(Matchups!$F$4:$G$279,MATCH(HB78&amp;"_"&amp;HC78,Matchups!$E$4:$E$279,0),1)</f>
        <v>Player17</v>
      </c>
      <c r="HF78" s="107" t="str">
        <f>INDEX(Matchups!$F$4:$G$279,MATCH(HB78&amp;"_"&amp;HC78,Matchups!$E$4:$E$279,0),2)</f>
        <v>Player24</v>
      </c>
      <c r="HG78" s="114"/>
      <c r="HH78" s="166" t="s">
        <v>1863</v>
      </c>
      <c r="HI78" s="167"/>
      <c r="HJ78" s="167"/>
      <c r="HK78" s="168" t="e">
        <f>SUM(HK71:HK77)</f>
        <v>#N/A</v>
      </c>
      <c r="HL78" s="168" t="e">
        <f>SUM(HL71:HL77)</f>
        <v>#N/A</v>
      </c>
      <c r="HM78" s="167"/>
      <c r="HN78" s="167"/>
      <c r="HO78" s="169" t="s">
        <v>1863</v>
      </c>
      <c r="HP78" s="114"/>
      <c r="HQ78" s="106">
        <f t="shared" ref="HQ78" si="661">HQ77</f>
        <v>15</v>
      </c>
      <c r="HR78" s="106">
        <f t="shared" ref="HR78" si="662">HR65+1</f>
        <v>6</v>
      </c>
      <c r="HS78" s="106"/>
      <c r="HT78" s="107" t="str">
        <f>INDEX(Matchups!$F$4:$G$279,MATCH(HQ78&amp;"_"&amp;HR78,Matchups!$E$4:$E$279,0),1)</f>
        <v>Player8</v>
      </c>
      <c r="HU78" s="107" t="str">
        <f>INDEX(Matchups!$F$4:$G$279,MATCH(HQ78&amp;"_"&amp;HR78,Matchups!$E$4:$E$279,0),2)</f>
        <v>Player17</v>
      </c>
      <c r="HV78" s="114"/>
      <c r="HW78" s="166" t="s">
        <v>1863</v>
      </c>
      <c r="HX78" s="167"/>
      <c r="HY78" s="167"/>
      <c r="HZ78" s="168" t="e">
        <f>SUM(HZ71:HZ77)</f>
        <v>#N/A</v>
      </c>
      <c r="IA78" s="168" t="e">
        <f>SUM(IA71:IA77)</f>
        <v>#N/A</v>
      </c>
      <c r="IB78" s="167"/>
      <c r="IC78" s="167"/>
      <c r="ID78" s="169" t="s">
        <v>1863</v>
      </c>
      <c r="IF78" s="106">
        <f t="shared" ref="IF78" si="663">IF77</f>
        <v>16</v>
      </c>
      <c r="IG78" s="106">
        <f t="shared" ref="IG78" si="664">IG65+1</f>
        <v>6</v>
      </c>
      <c r="IH78" s="106"/>
      <c r="II78" s="107" t="str">
        <f>INDEX(Matchups!$F$4:$G$279,MATCH(IF78&amp;"_"&amp;IG78,Matchups!$E$4:$E$279,0),1)</f>
        <v>Player10</v>
      </c>
      <c r="IJ78" s="107" t="str">
        <f>INDEX(Matchups!$F$4:$G$279,MATCH(IF78&amp;"_"&amp;IG78,Matchups!$E$4:$E$279,0),2)</f>
        <v>Player11</v>
      </c>
      <c r="IL78" s="166" t="s">
        <v>1863</v>
      </c>
      <c r="IM78" s="167"/>
      <c r="IN78" s="167"/>
      <c r="IO78" s="168" t="e">
        <f>SUM(IO71:IO77)</f>
        <v>#N/A</v>
      </c>
      <c r="IP78" s="168" t="e">
        <f>SUM(IP71:IP77)</f>
        <v>#N/A</v>
      </c>
      <c r="IQ78" s="167"/>
      <c r="IR78" s="167"/>
      <c r="IS78" s="169" t="s">
        <v>1863</v>
      </c>
      <c r="IT78" s="114"/>
      <c r="IU78" s="106">
        <f t="shared" ref="IU78" si="665">IU77</f>
        <v>17</v>
      </c>
      <c r="IV78" s="106">
        <f t="shared" ref="IV78" si="666">IV65+1</f>
        <v>6</v>
      </c>
      <c r="IW78" s="106"/>
      <c r="IX78" s="107" t="str">
        <f>INDEX(Matchups!$F$4:$G$279,MATCH(IU78&amp;"_"&amp;IV78,Matchups!$E$4:$E$279,0),1)</f>
        <v>Player3</v>
      </c>
      <c r="IY78" s="107" t="str">
        <f>INDEX(Matchups!$F$4:$G$279,MATCH(IU78&amp;"_"&amp;IV78,Matchups!$E$4:$E$279,0),2)</f>
        <v>Player20</v>
      </c>
      <c r="IZ78" s="114"/>
      <c r="JA78" s="166" t="s">
        <v>1863</v>
      </c>
      <c r="JB78" s="167"/>
      <c r="JC78" s="167"/>
      <c r="JD78" s="168" t="e">
        <f>SUM(JD71:JD77)</f>
        <v>#N/A</v>
      </c>
      <c r="JE78" s="168" t="e">
        <f>SUM(JE71:JE77)</f>
        <v>#N/A</v>
      </c>
      <c r="JF78" s="167"/>
      <c r="JG78" s="167"/>
      <c r="JH78" s="169" t="s">
        <v>1863</v>
      </c>
      <c r="JI78" s="114"/>
      <c r="JJ78" s="106">
        <f t="shared" ref="JJ78" si="667">JJ77</f>
        <v>18</v>
      </c>
      <c r="JK78" s="106">
        <f t="shared" ref="JK78" si="668">JK65+1</f>
        <v>6</v>
      </c>
      <c r="JL78" s="106"/>
      <c r="JM78" s="107" t="str">
        <f>INDEX(Matchups!$F$4:$G$279,MATCH(JJ78&amp;"_"&amp;JK78,Matchups!$E$4:$E$279,0),1)</f>
        <v>Player7</v>
      </c>
      <c r="JN78" s="107" t="str">
        <f>INDEX(Matchups!$F$4:$G$279,MATCH(JJ78&amp;"_"&amp;JK78,Matchups!$E$4:$E$279,0),2)</f>
        <v>Player19</v>
      </c>
      <c r="JO78" s="114"/>
      <c r="JP78" s="166" t="s">
        <v>1863</v>
      </c>
      <c r="JQ78" s="167"/>
      <c r="JR78" s="167"/>
      <c r="JS78" s="168" t="e">
        <f>SUM(JS71:JS77)</f>
        <v>#N/A</v>
      </c>
      <c r="JT78" s="168" t="e">
        <f>SUM(JT71:JT77)</f>
        <v>#N/A</v>
      </c>
      <c r="JU78" s="167"/>
      <c r="JV78" s="167"/>
      <c r="JW78" s="169" t="s">
        <v>1863</v>
      </c>
      <c r="JX78" s="114"/>
      <c r="JY78" s="106">
        <f t="shared" ref="JY78" si="669">JY77</f>
        <v>19</v>
      </c>
      <c r="JZ78" s="106">
        <f t="shared" ref="JZ78" si="670">JZ65+1</f>
        <v>6</v>
      </c>
      <c r="KA78" s="106"/>
      <c r="KB78" s="107" t="str">
        <f>INDEX(Matchups!$F$4:$G$279,MATCH(JY78&amp;"_"&amp;JZ78,Matchups!$E$4:$E$279,0),1)</f>
        <v>Player20</v>
      </c>
      <c r="KC78" s="107" t="str">
        <f>INDEX(Matchups!$F$4:$G$279,MATCH(JY78&amp;"_"&amp;JZ78,Matchups!$E$4:$E$279,0),2)</f>
        <v>Player10</v>
      </c>
      <c r="KD78" s="114"/>
      <c r="KE78" s="166" t="s">
        <v>1863</v>
      </c>
      <c r="KF78" s="167"/>
      <c r="KG78" s="167"/>
      <c r="KH78" s="168" t="e">
        <f>SUM(KH71:KH77)</f>
        <v>#N/A</v>
      </c>
      <c r="KI78" s="168" t="e">
        <f>SUM(KI71:KI77)</f>
        <v>#N/A</v>
      </c>
      <c r="KJ78" s="167"/>
      <c r="KK78" s="167"/>
      <c r="KL78" s="169" t="s">
        <v>1863</v>
      </c>
      <c r="KM78" s="114"/>
      <c r="KN78" s="106">
        <f t="shared" ref="KN78" si="671">KN77</f>
        <v>20</v>
      </c>
      <c r="KO78" s="106">
        <f t="shared" ref="KO78" si="672">KO65+1</f>
        <v>6</v>
      </c>
      <c r="KP78" s="106"/>
      <c r="KQ78" s="107" t="str">
        <f>INDEX(Matchups!$F$4:$G$279,MATCH(KN78&amp;"_"&amp;KO78,Matchups!$E$4:$E$279,0),1)</f>
        <v>Player18</v>
      </c>
      <c r="KR78" s="107" t="str">
        <f>INDEX(Matchups!$F$4:$G$279,MATCH(KN78&amp;"_"&amp;KO78,Matchups!$E$4:$E$279,0),2)</f>
        <v>Player6</v>
      </c>
      <c r="KS78" s="114"/>
      <c r="KT78" s="166" t="s">
        <v>1863</v>
      </c>
      <c r="KU78" s="167"/>
      <c r="KV78" s="167"/>
      <c r="KW78" s="168" t="e">
        <f>SUM(KW71:KW77)</f>
        <v>#N/A</v>
      </c>
      <c r="KX78" s="168" t="e">
        <f>SUM(KX71:KX77)</f>
        <v>#N/A</v>
      </c>
      <c r="KY78" s="167"/>
      <c r="KZ78" s="167"/>
      <c r="LA78" s="169" t="s">
        <v>1863</v>
      </c>
      <c r="LB78" s="114"/>
      <c r="LC78" s="106">
        <f t="shared" ref="LC78" si="673">LC77</f>
        <v>21</v>
      </c>
      <c r="LD78" s="106">
        <f t="shared" ref="LD78" si="674">LD65+1</f>
        <v>6</v>
      </c>
      <c r="LE78" s="106"/>
      <c r="LF78" s="107" t="str">
        <f>INDEX(Matchups!$F$4:$G$279,MATCH(LC78&amp;"_"&amp;LD78,Matchups!$E$4:$E$279,0),1)</f>
        <v>Player4</v>
      </c>
      <c r="LG78" s="107" t="str">
        <f>INDEX(Matchups!$F$4:$G$279,MATCH(LC78&amp;"_"&amp;LD78,Matchups!$E$4:$E$279,0),2)</f>
        <v>Player20</v>
      </c>
      <c r="LH78" s="114"/>
      <c r="LI78" s="166" t="s">
        <v>1863</v>
      </c>
      <c r="LJ78" s="167"/>
      <c r="LK78" s="167"/>
      <c r="LL78" s="168" t="e">
        <f>SUM(LL71:LL77)</f>
        <v>#N/A</v>
      </c>
      <c r="LM78" s="168" t="e">
        <f>SUM(LM71:LM77)</f>
        <v>#N/A</v>
      </c>
      <c r="LN78" s="167"/>
      <c r="LO78" s="167"/>
      <c r="LP78" s="169" t="s">
        <v>1863</v>
      </c>
      <c r="LQ78" s="114"/>
      <c r="LR78" s="106">
        <f t="shared" ref="LR78" si="675">LR77</f>
        <v>22</v>
      </c>
      <c r="LS78" s="106">
        <f t="shared" ref="LS78" si="676">LS65+1</f>
        <v>6</v>
      </c>
      <c r="LT78" s="106"/>
      <c r="LU78" s="107" t="str">
        <f>INDEX(Matchups!$F$4:$G$279,MATCH(LR78&amp;"_"&amp;LS78,Matchups!$E$4:$E$279,0),1)</f>
        <v>Player24</v>
      </c>
      <c r="LV78" s="107" t="str">
        <f>INDEX(Matchups!$F$4:$G$279,MATCH(LR78&amp;"_"&amp;LS78,Matchups!$E$4:$E$279,0),2)</f>
        <v>Player2</v>
      </c>
      <c r="LW78" s="114"/>
      <c r="LX78" s="166" t="s">
        <v>1863</v>
      </c>
      <c r="LY78" s="167"/>
      <c r="LZ78" s="167"/>
      <c r="MA78" s="168" t="e">
        <f>SUM(MA71:MA77)</f>
        <v>#N/A</v>
      </c>
      <c r="MB78" s="168" t="e">
        <f>SUM(MB71:MB77)</f>
        <v>#N/A</v>
      </c>
      <c r="MC78" s="167"/>
      <c r="MD78" s="167"/>
      <c r="ME78" s="169" t="s">
        <v>1863</v>
      </c>
      <c r="MF78" s="114"/>
      <c r="MG78" s="106">
        <f t="shared" ref="MG78" si="677">MG77</f>
        <v>23</v>
      </c>
      <c r="MH78" s="106">
        <f t="shared" ref="MH78" si="678">MH65+1</f>
        <v>6</v>
      </c>
      <c r="MI78" s="106"/>
      <c r="MJ78" s="107" t="str">
        <f>INDEX(Matchups!$F$4:$G$279,MATCH(MG78&amp;"_"&amp;MH78,Matchups!$E$4:$E$279,0),1)</f>
        <v>Player19</v>
      </c>
      <c r="MK78" s="107" t="str">
        <f>INDEX(Matchups!$F$4:$G$279,MATCH(MG78&amp;"_"&amp;MH78,Matchups!$E$4:$E$279,0),2)</f>
        <v>Player8</v>
      </c>
      <c r="ML78" s="114"/>
      <c r="MM78" s="166" t="s">
        <v>1863</v>
      </c>
      <c r="MN78" s="167"/>
      <c r="MO78" s="167"/>
      <c r="MP78" s="168" t="e">
        <f>SUM(MP71:MP77)</f>
        <v>#N/A</v>
      </c>
      <c r="MQ78" s="168" t="e">
        <f>SUM(MQ71:MQ77)</f>
        <v>#N/A</v>
      </c>
      <c r="MR78" s="167"/>
      <c r="MS78" s="167"/>
      <c r="MT78" s="169" t="s">
        <v>1863</v>
      </c>
    </row>
    <row r="79" spans="2:358" s="105" customFormat="1" ht="17">
      <c r="B79" s="184">
        <f t="shared" si="74"/>
        <v>44606</v>
      </c>
      <c r="C79" s="183">
        <f t="shared" si="75"/>
        <v>7</v>
      </c>
      <c r="D79" s="183">
        <f t="shared" si="76"/>
        <v>4</v>
      </c>
      <c r="E79" s="183" t="str">
        <f t="shared" si="538"/>
        <v>7_4</v>
      </c>
      <c r="F79" s="174" t="str">
        <f t="shared" si="539"/>
        <v>Player1</v>
      </c>
      <c r="G79" s="174" t="str">
        <f t="shared" si="540"/>
        <v>Player2</v>
      </c>
      <c r="H79" s="173"/>
      <c r="I79" s="174" t="str">
        <f>J79&amp;"_"&amp;COUNTIF(J$4:J79,J79)</f>
        <v>6_11</v>
      </c>
      <c r="J79" s="185">
        <v>6</v>
      </c>
      <c r="K79" s="185" t="s">
        <v>2677</v>
      </c>
      <c r="L79" s="186" t="s">
        <v>1027</v>
      </c>
      <c r="M79" s="185" t="s">
        <v>2675</v>
      </c>
      <c r="N79" s="114"/>
      <c r="O79" s="67"/>
      <c r="P79" s="67"/>
      <c r="Q79" s="67"/>
      <c r="R79" s="67"/>
      <c r="S79" s="67"/>
      <c r="U79" s="57"/>
      <c r="V79" s="114"/>
      <c r="W79" s="114"/>
      <c r="X79" s="21" t="s">
        <v>1839</v>
      </c>
      <c r="Y79" s="21" t="str">
        <f>IF(X78&gt;Y78,U69,AB69)</f>
        <v>Player2</v>
      </c>
      <c r="Z79" s="114"/>
      <c r="AA79" s="114"/>
      <c r="AB79" s="151"/>
      <c r="AD79" s="67"/>
      <c r="AE79" s="67"/>
      <c r="AF79" s="67"/>
      <c r="AG79" s="67"/>
      <c r="AH79" s="67"/>
      <c r="AJ79" s="57"/>
      <c r="AK79" s="114"/>
      <c r="AL79" s="114"/>
      <c r="AM79" s="21" t="s">
        <v>1839</v>
      </c>
      <c r="AN79" s="21" t="str">
        <f>IF(AM78&gt;AN78,AJ69,AQ69)</f>
        <v>Player9</v>
      </c>
      <c r="AO79" s="114"/>
      <c r="AP79" s="114"/>
      <c r="AQ79" s="151"/>
      <c r="AS79" s="67"/>
      <c r="AT79" s="67"/>
      <c r="AU79" s="67"/>
      <c r="AV79" s="67"/>
      <c r="AW79" s="67"/>
      <c r="AY79" s="57"/>
      <c r="AZ79" s="114"/>
      <c r="BA79" s="114"/>
      <c r="BB79" s="21" t="s">
        <v>1839</v>
      </c>
      <c r="BC79" s="21" t="str">
        <f>IF(BB78&gt;BC78,AY69,BF69)</f>
        <v>Player15</v>
      </c>
      <c r="BD79" s="114"/>
      <c r="BE79" s="114"/>
      <c r="BF79" s="151"/>
      <c r="BH79" s="67"/>
      <c r="BI79" s="67"/>
      <c r="BJ79" s="67"/>
      <c r="BK79" s="67"/>
      <c r="BL79" s="67"/>
      <c r="BN79" s="57"/>
      <c r="BO79" s="114"/>
      <c r="BP79" s="114"/>
      <c r="BQ79" s="21" t="s">
        <v>1839</v>
      </c>
      <c r="BR79" s="21" t="e">
        <f>IF(BQ78&gt;BR78,BN69,BU69)</f>
        <v>#N/A</v>
      </c>
      <c r="BS79" s="114"/>
      <c r="BT79" s="114"/>
      <c r="BU79" s="151"/>
      <c r="BV79" s="114"/>
      <c r="BW79" s="67"/>
      <c r="BX79" s="67"/>
      <c r="BY79" s="67"/>
      <c r="BZ79" s="67"/>
      <c r="CA79" s="67"/>
      <c r="CB79" s="114"/>
      <c r="CC79" s="57"/>
      <c r="CD79" s="114"/>
      <c r="CE79" s="114"/>
      <c r="CF79" s="21" t="s">
        <v>1839</v>
      </c>
      <c r="CG79" s="21" t="e">
        <f>IF(CF78&gt;CG78,CC69,CJ69)</f>
        <v>#N/A</v>
      </c>
      <c r="CH79" s="114"/>
      <c r="CI79" s="114"/>
      <c r="CJ79" s="151"/>
      <c r="CK79" s="114"/>
      <c r="CL79" s="67"/>
      <c r="CM79" s="67"/>
      <c r="CN79" s="67"/>
      <c r="CO79" s="67"/>
      <c r="CP79" s="67"/>
      <c r="CQ79" s="114"/>
      <c r="CR79" s="57"/>
      <c r="CS79" s="114"/>
      <c r="CT79" s="114"/>
      <c r="CU79" s="21" t="s">
        <v>1839</v>
      </c>
      <c r="CV79" s="21" t="e">
        <f>IF(CU78&gt;CV78,CR69,CY69)</f>
        <v>#N/A</v>
      </c>
      <c r="CW79" s="114"/>
      <c r="CX79" s="114"/>
      <c r="CY79" s="151"/>
      <c r="DA79" s="67"/>
      <c r="DB79" s="67"/>
      <c r="DC79" s="67"/>
      <c r="DD79" s="67"/>
      <c r="DE79" s="67"/>
      <c r="DG79" s="57"/>
      <c r="DH79" s="114"/>
      <c r="DI79" s="114"/>
      <c r="DJ79" s="21" t="s">
        <v>1839</v>
      </c>
      <c r="DK79" s="21" t="e">
        <f>IF(DJ78&gt;DK78,DG69,DN69)</f>
        <v>#N/A</v>
      </c>
      <c r="DL79" s="114"/>
      <c r="DM79" s="114"/>
      <c r="DN79" s="151"/>
      <c r="DO79" s="114"/>
      <c r="DP79" s="67"/>
      <c r="DQ79" s="67"/>
      <c r="DR79" s="67"/>
      <c r="DS79" s="67"/>
      <c r="DT79" s="67"/>
      <c r="DU79" s="114"/>
      <c r="DV79" s="57"/>
      <c r="DW79" s="114"/>
      <c r="DX79" s="114"/>
      <c r="DY79" s="21" t="s">
        <v>1839</v>
      </c>
      <c r="DZ79" s="21" t="e">
        <f>IF(DY78&gt;DZ78,DV69,EC69)</f>
        <v>#N/A</v>
      </c>
      <c r="EA79" s="114"/>
      <c r="EB79" s="114"/>
      <c r="EC79" s="151"/>
      <c r="ED79" s="114"/>
      <c r="EE79" s="67"/>
      <c r="EF79" s="67"/>
      <c r="EG79" s="67"/>
      <c r="EH79" s="67"/>
      <c r="EI79" s="67"/>
      <c r="EJ79" s="114"/>
      <c r="EK79" s="57"/>
      <c r="EL79" s="114"/>
      <c r="EM79" s="114"/>
      <c r="EN79" s="21" t="s">
        <v>1839</v>
      </c>
      <c r="EO79" s="21" t="e">
        <f>IF(EN78&gt;EO78,EK69,ER69)</f>
        <v>#N/A</v>
      </c>
      <c r="EP79" s="114"/>
      <c r="EQ79" s="114"/>
      <c r="ER79" s="151"/>
      <c r="ET79" s="67"/>
      <c r="EU79" s="67"/>
      <c r="EV79" s="67"/>
      <c r="EW79" s="67"/>
      <c r="EX79" s="67"/>
      <c r="EZ79" s="57"/>
      <c r="FA79" s="114"/>
      <c r="FB79" s="114"/>
      <c r="FC79" s="21" t="s">
        <v>1839</v>
      </c>
      <c r="FD79" s="21" t="e">
        <f>IF(FC78&gt;FD78,EZ69,FG69)</f>
        <v>#N/A</v>
      </c>
      <c r="FE79" s="114"/>
      <c r="FF79" s="114"/>
      <c r="FG79" s="151"/>
      <c r="FH79" s="114"/>
      <c r="FI79" s="67"/>
      <c r="FJ79" s="67"/>
      <c r="FK79" s="67"/>
      <c r="FL79" s="67"/>
      <c r="FM79" s="67"/>
      <c r="FN79" s="114"/>
      <c r="FO79" s="57"/>
      <c r="FP79" s="114"/>
      <c r="FQ79" s="114"/>
      <c r="FR79" s="21" t="s">
        <v>1839</v>
      </c>
      <c r="FS79" s="21" t="e">
        <f>IF(FR78&gt;FS78,FO69,FV69)</f>
        <v>#N/A</v>
      </c>
      <c r="FT79" s="114"/>
      <c r="FU79" s="114"/>
      <c r="FV79" s="151"/>
      <c r="FW79" s="114"/>
      <c r="FX79" s="67"/>
      <c r="FY79" s="67"/>
      <c r="FZ79" s="67"/>
      <c r="GA79" s="67"/>
      <c r="GB79" s="67"/>
      <c r="GC79" s="114"/>
      <c r="GD79" s="57"/>
      <c r="GE79" s="114"/>
      <c r="GF79" s="114"/>
      <c r="GG79" s="21" t="s">
        <v>1839</v>
      </c>
      <c r="GH79" s="21" t="e">
        <f>IF(GG78&gt;GH78,GD69,GK69)</f>
        <v>#N/A</v>
      </c>
      <c r="GI79" s="114"/>
      <c r="GJ79" s="114"/>
      <c r="GK79" s="151"/>
      <c r="GM79" s="67"/>
      <c r="GN79" s="67"/>
      <c r="GO79" s="67"/>
      <c r="GP79" s="67"/>
      <c r="GQ79" s="67"/>
      <c r="GS79" s="57"/>
      <c r="GT79" s="114"/>
      <c r="GU79" s="114"/>
      <c r="GV79" s="21" t="s">
        <v>1839</v>
      </c>
      <c r="GW79" s="21" t="e">
        <f>IF(GV78&gt;GW78,GS69,GZ69)</f>
        <v>#N/A</v>
      </c>
      <c r="GX79" s="114"/>
      <c r="GY79" s="114"/>
      <c r="GZ79" s="151"/>
      <c r="HA79" s="114"/>
      <c r="HB79" s="67"/>
      <c r="HC79" s="67"/>
      <c r="HD79" s="67"/>
      <c r="HE79" s="67"/>
      <c r="HF79" s="67"/>
      <c r="HG79" s="114"/>
      <c r="HH79" s="57"/>
      <c r="HI79" s="114"/>
      <c r="HJ79" s="114"/>
      <c r="HK79" s="21" t="s">
        <v>1839</v>
      </c>
      <c r="HL79" s="21" t="e">
        <f>IF(HK78&gt;HL78,HH69,HO69)</f>
        <v>#N/A</v>
      </c>
      <c r="HM79" s="114"/>
      <c r="HN79" s="114"/>
      <c r="HO79" s="151"/>
      <c r="HP79" s="114"/>
      <c r="HQ79" s="67"/>
      <c r="HR79" s="67"/>
      <c r="HS79" s="67"/>
      <c r="HT79" s="67"/>
      <c r="HU79" s="67"/>
      <c r="HV79" s="114"/>
      <c r="HW79" s="57"/>
      <c r="HX79" s="114"/>
      <c r="HY79" s="114"/>
      <c r="HZ79" s="21" t="s">
        <v>1839</v>
      </c>
      <c r="IA79" s="21" t="e">
        <f>IF(HZ78&gt;IA78,HW69,ID69)</f>
        <v>#N/A</v>
      </c>
      <c r="IB79" s="114"/>
      <c r="IC79" s="114"/>
      <c r="ID79" s="151"/>
      <c r="IF79" s="67"/>
      <c r="IG79" s="67"/>
      <c r="IH79" s="67"/>
      <c r="II79" s="67"/>
      <c r="IJ79" s="67"/>
      <c r="IL79" s="57"/>
      <c r="IM79" s="114"/>
      <c r="IN79" s="114"/>
      <c r="IO79" s="21" t="s">
        <v>1839</v>
      </c>
      <c r="IP79" s="21" t="e">
        <f>IF(IO78&gt;IP78,IL69,IS69)</f>
        <v>#N/A</v>
      </c>
      <c r="IQ79" s="114"/>
      <c r="IR79" s="114"/>
      <c r="IS79" s="151"/>
      <c r="IT79" s="114"/>
      <c r="IU79" s="67"/>
      <c r="IV79" s="67"/>
      <c r="IW79" s="67"/>
      <c r="IX79" s="67"/>
      <c r="IY79" s="67"/>
      <c r="IZ79" s="114"/>
      <c r="JA79" s="57"/>
      <c r="JB79" s="114"/>
      <c r="JC79" s="114"/>
      <c r="JD79" s="21" t="s">
        <v>1839</v>
      </c>
      <c r="JE79" s="21" t="e">
        <f>IF(JD78&gt;JE78,JA69,JH69)</f>
        <v>#N/A</v>
      </c>
      <c r="JF79" s="114"/>
      <c r="JG79" s="114"/>
      <c r="JH79" s="151"/>
      <c r="JI79" s="114"/>
      <c r="JJ79" s="67"/>
      <c r="JK79" s="67"/>
      <c r="JL79" s="67"/>
      <c r="JM79" s="67"/>
      <c r="JN79" s="67"/>
      <c r="JO79" s="114"/>
      <c r="JP79" s="57"/>
      <c r="JQ79" s="114"/>
      <c r="JR79" s="114"/>
      <c r="JS79" s="21" t="s">
        <v>1839</v>
      </c>
      <c r="JT79" s="21" t="e">
        <f>IF(JS78&gt;JT78,JP69,JW69)</f>
        <v>#N/A</v>
      </c>
      <c r="JU79" s="114"/>
      <c r="JV79" s="114"/>
      <c r="JW79" s="151"/>
      <c r="JX79" s="114"/>
      <c r="JY79" s="67"/>
      <c r="JZ79" s="67"/>
      <c r="KA79" s="67"/>
      <c r="KB79" s="67"/>
      <c r="KC79" s="67"/>
      <c r="KD79" s="114"/>
      <c r="KE79" s="57"/>
      <c r="KF79" s="114"/>
      <c r="KG79" s="114"/>
      <c r="KH79" s="21" t="s">
        <v>1839</v>
      </c>
      <c r="KI79" s="21" t="e">
        <f>IF(KH78&gt;KI78,KE69,KL69)</f>
        <v>#N/A</v>
      </c>
      <c r="KJ79" s="114"/>
      <c r="KK79" s="114"/>
      <c r="KL79" s="151"/>
      <c r="KM79" s="114"/>
      <c r="KN79" s="67"/>
      <c r="KO79" s="67"/>
      <c r="KP79" s="67"/>
      <c r="KQ79" s="67"/>
      <c r="KR79" s="67"/>
      <c r="KS79" s="114"/>
      <c r="KT79" s="57"/>
      <c r="KU79" s="114"/>
      <c r="KV79" s="114"/>
      <c r="KW79" s="21" t="s">
        <v>1839</v>
      </c>
      <c r="KX79" s="21" t="e">
        <f>IF(KW78&gt;KX78,KT69,LA69)</f>
        <v>#N/A</v>
      </c>
      <c r="KY79" s="114"/>
      <c r="KZ79" s="114"/>
      <c r="LA79" s="151"/>
      <c r="LB79" s="114"/>
      <c r="LC79" s="67"/>
      <c r="LD79" s="67"/>
      <c r="LE79" s="67"/>
      <c r="LF79" s="67"/>
      <c r="LG79" s="67"/>
      <c r="LH79" s="114"/>
      <c r="LI79" s="57"/>
      <c r="LJ79" s="114"/>
      <c r="LK79" s="114"/>
      <c r="LL79" s="21" t="s">
        <v>1839</v>
      </c>
      <c r="LM79" s="21" t="e">
        <f>IF(LL78&gt;LM78,LI69,LP69)</f>
        <v>#N/A</v>
      </c>
      <c r="LN79" s="114"/>
      <c r="LO79" s="114"/>
      <c r="LP79" s="151"/>
      <c r="LQ79" s="114"/>
      <c r="LR79" s="67"/>
      <c r="LS79" s="67"/>
      <c r="LT79" s="67"/>
      <c r="LU79" s="67"/>
      <c r="LV79" s="67"/>
      <c r="LW79" s="114"/>
      <c r="LX79" s="57"/>
      <c r="LY79" s="114"/>
      <c r="LZ79" s="114"/>
      <c r="MA79" s="21" t="s">
        <v>1839</v>
      </c>
      <c r="MB79" s="21" t="e">
        <f>IF(MA78&gt;MB78,LX69,ME69)</f>
        <v>#N/A</v>
      </c>
      <c r="MC79" s="114"/>
      <c r="MD79" s="114"/>
      <c r="ME79" s="151"/>
      <c r="MF79" s="114"/>
      <c r="MG79" s="67"/>
      <c r="MH79" s="67"/>
      <c r="MI79" s="67"/>
      <c r="MJ79" s="67"/>
      <c r="MK79" s="67"/>
      <c r="ML79" s="114"/>
      <c r="MM79" s="57"/>
      <c r="MN79" s="114"/>
      <c r="MO79" s="114"/>
      <c r="MP79" s="21" t="s">
        <v>1839</v>
      </c>
      <c r="MQ79" s="21" t="e">
        <f>IF(MP78&gt;MQ78,MM69,MT69)</f>
        <v>#N/A</v>
      </c>
      <c r="MR79" s="114"/>
      <c r="MS79" s="114"/>
      <c r="MT79" s="151"/>
    </row>
    <row r="80" spans="2:358" s="105" customFormat="1" ht="17">
      <c r="B80" s="184">
        <f t="shared" ref="B80:B143" si="679">B68+7</f>
        <v>44606</v>
      </c>
      <c r="C80" s="183">
        <f t="shared" ref="C80:C143" si="680">C68+1</f>
        <v>7</v>
      </c>
      <c r="D80" s="183">
        <f t="shared" ref="D80:D143" si="681">D68</f>
        <v>5</v>
      </c>
      <c r="E80" s="183" t="str">
        <f t="shared" si="538"/>
        <v>7_5</v>
      </c>
      <c r="F80" s="174" t="str">
        <f t="shared" si="539"/>
        <v>Player8</v>
      </c>
      <c r="G80" s="174" t="str">
        <f t="shared" si="540"/>
        <v>Player10</v>
      </c>
      <c r="H80" s="173"/>
      <c r="I80" s="174" t="str">
        <f>J80&amp;"_"&amp;COUNTIF(J$4:J80,J80)</f>
        <v>6_12</v>
      </c>
      <c r="J80" s="185">
        <v>6</v>
      </c>
      <c r="K80" s="185" t="s">
        <v>2659</v>
      </c>
      <c r="L80" s="186" t="s">
        <v>1027</v>
      </c>
      <c r="M80" s="185" t="s">
        <v>2664</v>
      </c>
      <c r="N80" s="114"/>
      <c r="O80" s="67"/>
      <c r="P80" s="67"/>
      <c r="Q80" s="67"/>
      <c r="R80" s="67"/>
      <c r="S80" s="67"/>
      <c r="U80" s="57"/>
      <c r="V80" s="114"/>
      <c r="W80" s="114"/>
      <c r="X80" s="21" t="s">
        <v>1883</v>
      </c>
      <c r="Y80" s="21" t="str">
        <f>IF(X78&gt;Y78,AB69,U69)</f>
        <v>Player22</v>
      </c>
      <c r="Z80" s="114"/>
      <c r="AA80" s="114"/>
      <c r="AB80" s="151"/>
      <c r="AD80" s="67"/>
      <c r="AE80" s="67"/>
      <c r="AF80" s="67"/>
      <c r="AG80" s="67"/>
      <c r="AH80" s="67"/>
      <c r="AJ80" s="57"/>
      <c r="AK80" s="114"/>
      <c r="AL80" s="114"/>
      <c r="AM80" s="21" t="s">
        <v>1883</v>
      </c>
      <c r="AN80" s="21" t="str">
        <f>IF(AM78&gt;AN78,AQ69,AJ69)</f>
        <v>Player12</v>
      </c>
      <c r="AO80" s="114"/>
      <c r="AP80" s="114"/>
      <c r="AQ80" s="151"/>
      <c r="AS80" s="67"/>
      <c r="AT80" s="67"/>
      <c r="AU80" s="67"/>
      <c r="AV80" s="67"/>
      <c r="AW80" s="67"/>
      <c r="AY80" s="57"/>
      <c r="AZ80" s="114"/>
      <c r="BA80" s="114"/>
      <c r="BB80" s="21" t="s">
        <v>1883</v>
      </c>
      <c r="BC80" s="21" t="str">
        <f>IF(BB78&gt;BC78,BF69,AY69)</f>
        <v>Player13</v>
      </c>
      <c r="BD80" s="114"/>
      <c r="BE80" s="114"/>
      <c r="BF80" s="151"/>
      <c r="BH80" s="67"/>
      <c r="BI80" s="67"/>
      <c r="BJ80" s="67"/>
      <c r="BK80" s="67"/>
      <c r="BL80" s="67"/>
      <c r="BN80" s="57"/>
      <c r="BO80" s="114"/>
      <c r="BP80" s="114"/>
      <c r="BQ80" s="21" t="s">
        <v>1883</v>
      </c>
      <c r="BR80" s="21" t="e">
        <f>IF(BQ78&gt;BR78,BU69,BN69)</f>
        <v>#N/A</v>
      </c>
      <c r="BS80" s="114"/>
      <c r="BT80" s="114"/>
      <c r="BU80" s="151"/>
      <c r="BV80" s="114"/>
      <c r="BW80" s="67"/>
      <c r="BX80" s="67"/>
      <c r="BY80" s="67"/>
      <c r="BZ80" s="67"/>
      <c r="CA80" s="67"/>
      <c r="CB80" s="114"/>
      <c r="CC80" s="57"/>
      <c r="CD80" s="114"/>
      <c r="CE80" s="114"/>
      <c r="CF80" s="21" t="s">
        <v>1883</v>
      </c>
      <c r="CG80" s="21" t="e">
        <f>IF(CF78&gt;CG78,CJ69,CC69)</f>
        <v>#N/A</v>
      </c>
      <c r="CH80" s="114"/>
      <c r="CI80" s="114"/>
      <c r="CJ80" s="151"/>
      <c r="CK80" s="114"/>
      <c r="CL80" s="67"/>
      <c r="CM80" s="67"/>
      <c r="CN80" s="67"/>
      <c r="CO80" s="67"/>
      <c r="CP80" s="67"/>
      <c r="CQ80" s="114"/>
      <c r="CR80" s="57"/>
      <c r="CS80" s="114"/>
      <c r="CT80" s="114"/>
      <c r="CU80" s="21" t="s">
        <v>1883</v>
      </c>
      <c r="CV80" s="21" t="e">
        <f>IF(CU78&gt;CV78,CY69,CR69)</f>
        <v>#N/A</v>
      </c>
      <c r="CW80" s="114"/>
      <c r="CX80" s="114"/>
      <c r="CY80" s="151"/>
      <c r="DA80" s="67"/>
      <c r="DB80" s="67"/>
      <c r="DC80" s="67"/>
      <c r="DD80" s="67"/>
      <c r="DE80" s="67"/>
      <c r="DG80" s="57"/>
      <c r="DH80" s="114"/>
      <c r="DI80" s="114"/>
      <c r="DJ80" s="21" t="s">
        <v>1883</v>
      </c>
      <c r="DK80" s="21" t="e">
        <f>IF(DJ78&gt;DK78,DN69,DG69)</f>
        <v>#N/A</v>
      </c>
      <c r="DL80" s="114"/>
      <c r="DM80" s="114"/>
      <c r="DN80" s="151"/>
      <c r="DO80" s="114"/>
      <c r="DP80" s="67"/>
      <c r="DQ80" s="67"/>
      <c r="DR80" s="67"/>
      <c r="DS80" s="67"/>
      <c r="DT80" s="67"/>
      <c r="DU80" s="114"/>
      <c r="DV80" s="57"/>
      <c r="DW80" s="114"/>
      <c r="DX80" s="114"/>
      <c r="DY80" s="21" t="s">
        <v>1883</v>
      </c>
      <c r="DZ80" s="21" t="e">
        <f>IF(DY78&gt;DZ78,EC69,DV69)</f>
        <v>#N/A</v>
      </c>
      <c r="EA80" s="114"/>
      <c r="EB80" s="114"/>
      <c r="EC80" s="151"/>
      <c r="ED80" s="114"/>
      <c r="EE80" s="67"/>
      <c r="EF80" s="67"/>
      <c r="EG80" s="67"/>
      <c r="EH80" s="67"/>
      <c r="EI80" s="67"/>
      <c r="EJ80" s="114"/>
      <c r="EK80" s="57"/>
      <c r="EL80" s="114"/>
      <c r="EM80" s="114"/>
      <c r="EN80" s="21" t="s">
        <v>1883</v>
      </c>
      <c r="EO80" s="21" t="e">
        <f>IF(EN78&gt;EO78,ER69,EK69)</f>
        <v>#N/A</v>
      </c>
      <c r="EP80" s="114"/>
      <c r="EQ80" s="114"/>
      <c r="ER80" s="151"/>
      <c r="ET80" s="67"/>
      <c r="EU80" s="67"/>
      <c r="EV80" s="67"/>
      <c r="EW80" s="67"/>
      <c r="EX80" s="67"/>
      <c r="EZ80" s="57"/>
      <c r="FA80" s="114"/>
      <c r="FB80" s="114"/>
      <c r="FC80" s="21" t="s">
        <v>1883</v>
      </c>
      <c r="FD80" s="21" t="e">
        <f>IF(FC78&gt;FD78,FG69,EZ69)</f>
        <v>#N/A</v>
      </c>
      <c r="FE80" s="114"/>
      <c r="FF80" s="114"/>
      <c r="FG80" s="151"/>
      <c r="FH80" s="114"/>
      <c r="FI80" s="67"/>
      <c r="FJ80" s="67"/>
      <c r="FK80" s="67"/>
      <c r="FL80" s="67"/>
      <c r="FM80" s="67"/>
      <c r="FN80" s="114"/>
      <c r="FO80" s="57"/>
      <c r="FP80" s="114"/>
      <c r="FQ80" s="114"/>
      <c r="FR80" s="21" t="s">
        <v>1883</v>
      </c>
      <c r="FS80" s="21" t="e">
        <f>IF(FR78&gt;FS78,FV69,FO69)</f>
        <v>#N/A</v>
      </c>
      <c r="FT80" s="114"/>
      <c r="FU80" s="114"/>
      <c r="FV80" s="151"/>
      <c r="FW80" s="114"/>
      <c r="FX80" s="67"/>
      <c r="FY80" s="67"/>
      <c r="FZ80" s="67"/>
      <c r="GA80" s="67"/>
      <c r="GB80" s="67"/>
      <c r="GC80" s="114"/>
      <c r="GD80" s="57"/>
      <c r="GE80" s="114"/>
      <c r="GF80" s="114"/>
      <c r="GG80" s="21" t="s">
        <v>1883</v>
      </c>
      <c r="GH80" s="21" t="e">
        <f>IF(GG78&gt;GH78,GK69,GD69)</f>
        <v>#N/A</v>
      </c>
      <c r="GI80" s="114"/>
      <c r="GJ80" s="114"/>
      <c r="GK80" s="151"/>
      <c r="GM80" s="67"/>
      <c r="GN80" s="67"/>
      <c r="GO80" s="67"/>
      <c r="GP80" s="67"/>
      <c r="GQ80" s="67"/>
      <c r="GS80" s="57"/>
      <c r="GT80" s="114"/>
      <c r="GU80" s="114"/>
      <c r="GV80" s="21" t="s">
        <v>1883</v>
      </c>
      <c r="GW80" s="21" t="e">
        <f>IF(GV78&gt;GW78,GZ69,GS69)</f>
        <v>#N/A</v>
      </c>
      <c r="GX80" s="114"/>
      <c r="GY80" s="114"/>
      <c r="GZ80" s="151"/>
      <c r="HA80" s="114"/>
      <c r="HB80" s="67"/>
      <c r="HC80" s="67"/>
      <c r="HD80" s="67"/>
      <c r="HE80" s="67"/>
      <c r="HF80" s="67"/>
      <c r="HG80" s="114"/>
      <c r="HH80" s="57"/>
      <c r="HI80" s="114"/>
      <c r="HJ80" s="114"/>
      <c r="HK80" s="21" t="s">
        <v>1883</v>
      </c>
      <c r="HL80" s="21" t="e">
        <f>IF(HK78&gt;HL78,HO69,HH69)</f>
        <v>#N/A</v>
      </c>
      <c r="HM80" s="114"/>
      <c r="HN80" s="114"/>
      <c r="HO80" s="151"/>
      <c r="HP80" s="114"/>
      <c r="HQ80" s="67"/>
      <c r="HR80" s="67"/>
      <c r="HS80" s="67"/>
      <c r="HT80" s="67"/>
      <c r="HU80" s="67"/>
      <c r="HV80" s="114"/>
      <c r="HW80" s="57"/>
      <c r="HX80" s="114"/>
      <c r="HY80" s="114"/>
      <c r="HZ80" s="21" t="s">
        <v>1883</v>
      </c>
      <c r="IA80" s="21" t="e">
        <f>IF(HZ78&gt;IA78,ID69,HW69)</f>
        <v>#N/A</v>
      </c>
      <c r="IB80" s="114"/>
      <c r="IC80" s="114"/>
      <c r="ID80" s="151"/>
      <c r="IF80" s="67"/>
      <c r="IG80" s="67"/>
      <c r="IH80" s="67"/>
      <c r="II80" s="67"/>
      <c r="IJ80" s="67"/>
      <c r="IL80" s="57"/>
      <c r="IM80" s="114"/>
      <c r="IN80" s="114"/>
      <c r="IO80" s="21" t="s">
        <v>1883</v>
      </c>
      <c r="IP80" s="21" t="e">
        <f>IF(IO78&gt;IP78,IS69,IL69)</f>
        <v>#N/A</v>
      </c>
      <c r="IQ80" s="114"/>
      <c r="IR80" s="114"/>
      <c r="IS80" s="151"/>
      <c r="IT80" s="114"/>
      <c r="IU80" s="67"/>
      <c r="IV80" s="67"/>
      <c r="IW80" s="67"/>
      <c r="IX80" s="67"/>
      <c r="IY80" s="67"/>
      <c r="IZ80" s="114"/>
      <c r="JA80" s="57"/>
      <c r="JB80" s="114"/>
      <c r="JC80" s="114"/>
      <c r="JD80" s="21" t="s">
        <v>1883</v>
      </c>
      <c r="JE80" s="21" t="e">
        <f>IF(JD78&gt;JE78,JH69,JA69)</f>
        <v>#N/A</v>
      </c>
      <c r="JF80" s="114"/>
      <c r="JG80" s="114"/>
      <c r="JH80" s="151"/>
      <c r="JI80" s="114"/>
      <c r="JJ80" s="67"/>
      <c r="JK80" s="67"/>
      <c r="JL80" s="67"/>
      <c r="JM80" s="67"/>
      <c r="JN80" s="67"/>
      <c r="JO80" s="114"/>
      <c r="JP80" s="57"/>
      <c r="JQ80" s="114"/>
      <c r="JR80" s="114"/>
      <c r="JS80" s="21" t="s">
        <v>1883</v>
      </c>
      <c r="JT80" s="21" t="e">
        <f>IF(JS78&gt;JT78,JW69,JP69)</f>
        <v>#N/A</v>
      </c>
      <c r="JU80" s="114"/>
      <c r="JV80" s="114"/>
      <c r="JW80" s="151"/>
      <c r="JX80" s="114"/>
      <c r="JY80" s="67"/>
      <c r="JZ80" s="67"/>
      <c r="KA80" s="67"/>
      <c r="KB80" s="67"/>
      <c r="KC80" s="67"/>
      <c r="KD80" s="114"/>
      <c r="KE80" s="57"/>
      <c r="KF80" s="114"/>
      <c r="KG80" s="114"/>
      <c r="KH80" s="21" t="s">
        <v>1883</v>
      </c>
      <c r="KI80" s="21" t="e">
        <f>IF(KH78&gt;KI78,KL69,KE69)</f>
        <v>#N/A</v>
      </c>
      <c r="KJ80" s="114"/>
      <c r="KK80" s="114"/>
      <c r="KL80" s="151"/>
      <c r="KM80" s="114"/>
      <c r="KN80" s="67"/>
      <c r="KO80" s="67"/>
      <c r="KP80" s="67"/>
      <c r="KQ80" s="67"/>
      <c r="KR80" s="67"/>
      <c r="KS80" s="114"/>
      <c r="KT80" s="57"/>
      <c r="KU80" s="114"/>
      <c r="KV80" s="114"/>
      <c r="KW80" s="21" t="s">
        <v>1883</v>
      </c>
      <c r="KX80" s="21" t="e">
        <f>IF(KW78&gt;KX78,LA69,KT69)</f>
        <v>#N/A</v>
      </c>
      <c r="KY80" s="114"/>
      <c r="KZ80" s="114"/>
      <c r="LA80" s="151"/>
      <c r="LB80" s="114"/>
      <c r="LC80" s="67"/>
      <c r="LD80" s="67"/>
      <c r="LE80" s="67"/>
      <c r="LF80" s="67"/>
      <c r="LG80" s="67"/>
      <c r="LH80" s="114"/>
      <c r="LI80" s="57"/>
      <c r="LJ80" s="114"/>
      <c r="LK80" s="114"/>
      <c r="LL80" s="21" t="s">
        <v>1883</v>
      </c>
      <c r="LM80" s="21" t="e">
        <f>IF(LL78&gt;LM78,LP69,LI69)</f>
        <v>#N/A</v>
      </c>
      <c r="LN80" s="114"/>
      <c r="LO80" s="114"/>
      <c r="LP80" s="151"/>
      <c r="LQ80" s="114"/>
      <c r="LR80" s="67"/>
      <c r="LS80" s="67"/>
      <c r="LT80" s="67"/>
      <c r="LU80" s="67"/>
      <c r="LV80" s="67"/>
      <c r="LW80" s="114"/>
      <c r="LX80" s="57"/>
      <c r="LY80" s="114"/>
      <c r="LZ80" s="114"/>
      <c r="MA80" s="21" t="s">
        <v>1883</v>
      </c>
      <c r="MB80" s="21" t="e">
        <f>IF(MA78&gt;MB78,ME69,LX69)</f>
        <v>#N/A</v>
      </c>
      <c r="MC80" s="114"/>
      <c r="MD80" s="114"/>
      <c r="ME80" s="151"/>
      <c r="MF80" s="114"/>
      <c r="MG80" s="67"/>
      <c r="MH80" s="67"/>
      <c r="MI80" s="67"/>
      <c r="MJ80" s="67"/>
      <c r="MK80" s="67"/>
      <c r="ML80" s="114"/>
      <c r="MM80" s="57"/>
      <c r="MN80" s="114"/>
      <c r="MO80" s="114"/>
      <c r="MP80" s="21" t="s">
        <v>1883</v>
      </c>
      <c r="MQ80" s="21" t="e">
        <f>IF(MP78&gt;MQ78,MT69,MM69)</f>
        <v>#N/A</v>
      </c>
      <c r="MR80" s="114"/>
      <c r="MS80" s="114"/>
      <c r="MT80" s="151"/>
    </row>
    <row r="81" spans="2:358" s="105" customFormat="1" ht="18" thickBot="1">
      <c r="B81" s="184">
        <f t="shared" si="679"/>
        <v>44606</v>
      </c>
      <c r="C81" s="183">
        <f t="shared" si="680"/>
        <v>7</v>
      </c>
      <c r="D81" s="183">
        <f t="shared" si="681"/>
        <v>6</v>
      </c>
      <c r="E81" s="183" t="str">
        <f t="shared" si="538"/>
        <v>7_6</v>
      </c>
      <c r="F81" s="174" t="str">
        <f t="shared" si="539"/>
        <v>Player13</v>
      </c>
      <c r="G81" s="174" t="str">
        <f t="shared" si="540"/>
        <v>Player18</v>
      </c>
      <c r="H81" s="173"/>
      <c r="I81" s="174" t="str">
        <f>J81&amp;"_"&amp;COUNTIF(J$4:J81,J81)</f>
        <v>_0</v>
      </c>
      <c r="J81" s="185"/>
      <c r="K81" s="173"/>
      <c r="L81" s="174"/>
      <c r="M81" s="173"/>
      <c r="N81" s="114"/>
      <c r="O81" s="67"/>
      <c r="P81" s="67"/>
      <c r="Q81" s="67"/>
      <c r="R81" s="67"/>
      <c r="S81" s="67"/>
      <c r="U81" s="57"/>
      <c r="V81" s="114"/>
      <c r="W81" s="114"/>
      <c r="X81" s="114"/>
      <c r="Y81" s="114"/>
      <c r="Z81" s="114"/>
      <c r="AA81" s="114"/>
      <c r="AB81" s="151"/>
      <c r="AD81" s="67"/>
      <c r="AE81" s="67"/>
      <c r="AF81" s="67"/>
      <c r="AG81" s="67"/>
      <c r="AH81" s="67"/>
      <c r="AJ81" s="57"/>
      <c r="AK81" s="114"/>
      <c r="AL81" s="114"/>
      <c r="AM81" s="114"/>
      <c r="AN81" s="114"/>
      <c r="AO81" s="114"/>
      <c r="AP81" s="114"/>
      <c r="AQ81" s="151"/>
      <c r="AS81" s="67"/>
      <c r="AT81" s="67"/>
      <c r="AU81" s="67"/>
      <c r="AV81" s="67"/>
      <c r="AW81" s="67"/>
      <c r="AY81" s="57"/>
      <c r="AZ81" s="114"/>
      <c r="BA81" s="114"/>
      <c r="BB81" s="114"/>
      <c r="BC81" s="114"/>
      <c r="BD81" s="114"/>
      <c r="BE81" s="114"/>
      <c r="BF81" s="151"/>
      <c r="BH81" s="67"/>
      <c r="BI81" s="67"/>
      <c r="BJ81" s="67"/>
      <c r="BK81" s="67"/>
      <c r="BL81" s="67"/>
      <c r="BN81" s="57"/>
      <c r="BO81" s="114"/>
      <c r="BP81" s="114"/>
      <c r="BQ81" s="114"/>
      <c r="BR81" s="114"/>
      <c r="BS81" s="114"/>
      <c r="BT81" s="114"/>
      <c r="BU81" s="151"/>
      <c r="BV81" s="114"/>
      <c r="BW81" s="67"/>
      <c r="BX81" s="67"/>
      <c r="BY81" s="67"/>
      <c r="BZ81" s="67"/>
      <c r="CA81" s="67"/>
      <c r="CB81" s="114"/>
      <c r="CC81" s="57"/>
      <c r="CD81" s="114"/>
      <c r="CE81" s="114"/>
      <c r="CF81" s="114"/>
      <c r="CG81" s="114"/>
      <c r="CH81" s="114"/>
      <c r="CI81" s="114"/>
      <c r="CJ81" s="151"/>
      <c r="CK81" s="114"/>
      <c r="CL81" s="67"/>
      <c r="CM81" s="67"/>
      <c r="CN81" s="67"/>
      <c r="CO81" s="67"/>
      <c r="CP81" s="67"/>
      <c r="CQ81" s="114"/>
      <c r="CR81" s="57"/>
      <c r="CS81" s="114"/>
      <c r="CT81" s="114"/>
      <c r="CU81" s="114"/>
      <c r="CV81" s="114"/>
      <c r="CW81" s="114"/>
      <c r="CX81" s="114"/>
      <c r="CY81" s="151"/>
      <c r="DA81" s="67"/>
      <c r="DB81" s="67"/>
      <c r="DC81" s="67"/>
      <c r="DD81" s="67"/>
      <c r="DE81" s="67"/>
      <c r="DG81" s="57"/>
      <c r="DH81" s="114"/>
      <c r="DI81" s="114"/>
      <c r="DJ81" s="114"/>
      <c r="DK81" s="114"/>
      <c r="DL81" s="114"/>
      <c r="DM81" s="114"/>
      <c r="DN81" s="151"/>
      <c r="DO81" s="114"/>
      <c r="DP81" s="67"/>
      <c r="DQ81" s="67"/>
      <c r="DR81" s="67"/>
      <c r="DS81" s="67"/>
      <c r="DT81" s="67"/>
      <c r="DU81" s="114"/>
      <c r="DV81" s="57"/>
      <c r="DW81" s="114"/>
      <c r="DX81" s="114"/>
      <c r="DY81" s="114"/>
      <c r="DZ81" s="114"/>
      <c r="EA81" s="114"/>
      <c r="EB81" s="114"/>
      <c r="EC81" s="151"/>
      <c r="ED81" s="114"/>
      <c r="EE81" s="67"/>
      <c r="EF81" s="67"/>
      <c r="EG81" s="67"/>
      <c r="EH81" s="67"/>
      <c r="EI81" s="67"/>
      <c r="EJ81" s="114"/>
      <c r="EK81" s="57"/>
      <c r="EL81" s="114"/>
      <c r="EM81" s="114"/>
      <c r="EN81" s="114"/>
      <c r="EO81" s="114"/>
      <c r="EP81" s="114"/>
      <c r="EQ81" s="114"/>
      <c r="ER81" s="151"/>
      <c r="ET81" s="67"/>
      <c r="EU81" s="67"/>
      <c r="EV81" s="67"/>
      <c r="EW81" s="67"/>
      <c r="EX81" s="67"/>
      <c r="EZ81" s="57"/>
      <c r="FA81" s="114"/>
      <c r="FB81" s="114"/>
      <c r="FC81" s="114"/>
      <c r="FD81" s="114"/>
      <c r="FE81" s="114"/>
      <c r="FF81" s="114"/>
      <c r="FG81" s="151"/>
      <c r="FH81" s="114"/>
      <c r="FI81" s="67"/>
      <c r="FJ81" s="67"/>
      <c r="FK81" s="67"/>
      <c r="FL81" s="67"/>
      <c r="FM81" s="67"/>
      <c r="FN81" s="114"/>
      <c r="FO81" s="57"/>
      <c r="FP81" s="114"/>
      <c r="FQ81" s="114"/>
      <c r="FR81" s="114"/>
      <c r="FS81" s="114"/>
      <c r="FT81" s="114"/>
      <c r="FU81" s="114"/>
      <c r="FV81" s="151"/>
      <c r="FW81" s="114"/>
      <c r="FX81" s="67"/>
      <c r="FY81" s="67"/>
      <c r="FZ81" s="67"/>
      <c r="GA81" s="67"/>
      <c r="GB81" s="67"/>
      <c r="GC81" s="114"/>
      <c r="GD81" s="57"/>
      <c r="GE81" s="114"/>
      <c r="GF81" s="114"/>
      <c r="GG81" s="114"/>
      <c r="GH81" s="114"/>
      <c r="GI81" s="114"/>
      <c r="GJ81" s="114"/>
      <c r="GK81" s="151"/>
      <c r="GM81" s="67"/>
      <c r="GN81" s="67"/>
      <c r="GO81" s="67"/>
      <c r="GP81" s="67"/>
      <c r="GQ81" s="67"/>
      <c r="GS81" s="57"/>
      <c r="GT81" s="114"/>
      <c r="GU81" s="114"/>
      <c r="GV81" s="114"/>
      <c r="GW81" s="114"/>
      <c r="GX81" s="114"/>
      <c r="GY81" s="114"/>
      <c r="GZ81" s="151"/>
      <c r="HA81" s="114"/>
      <c r="HB81" s="67"/>
      <c r="HC81" s="67"/>
      <c r="HD81" s="67"/>
      <c r="HE81" s="67"/>
      <c r="HF81" s="67"/>
      <c r="HG81" s="114"/>
      <c r="HH81" s="57"/>
      <c r="HI81" s="114"/>
      <c r="HJ81" s="114"/>
      <c r="HK81" s="114"/>
      <c r="HL81" s="114"/>
      <c r="HM81" s="114"/>
      <c r="HN81" s="114"/>
      <c r="HO81" s="151"/>
      <c r="HP81" s="114"/>
      <c r="HQ81" s="67"/>
      <c r="HR81" s="67"/>
      <c r="HS81" s="67"/>
      <c r="HT81" s="67"/>
      <c r="HU81" s="67"/>
      <c r="HV81" s="114"/>
      <c r="HW81" s="57"/>
      <c r="HX81" s="114"/>
      <c r="HY81" s="114"/>
      <c r="HZ81" s="114"/>
      <c r="IA81" s="114"/>
      <c r="IB81" s="114"/>
      <c r="IC81" s="114"/>
      <c r="ID81" s="151"/>
      <c r="IF81" s="67"/>
      <c r="IG81" s="67"/>
      <c r="IH81" s="67"/>
      <c r="II81" s="67"/>
      <c r="IJ81" s="67"/>
      <c r="IL81" s="57"/>
      <c r="IM81" s="114"/>
      <c r="IN81" s="114"/>
      <c r="IO81" s="114"/>
      <c r="IP81" s="114"/>
      <c r="IQ81" s="114"/>
      <c r="IR81" s="114"/>
      <c r="IS81" s="151"/>
      <c r="IT81" s="114"/>
      <c r="IU81" s="67"/>
      <c r="IV81" s="67"/>
      <c r="IW81" s="67"/>
      <c r="IX81" s="67"/>
      <c r="IY81" s="67"/>
      <c r="IZ81" s="114"/>
      <c r="JA81" s="57"/>
      <c r="JB81" s="114"/>
      <c r="JC81" s="114"/>
      <c r="JD81" s="114"/>
      <c r="JE81" s="114"/>
      <c r="JF81" s="114"/>
      <c r="JG81" s="114"/>
      <c r="JH81" s="151"/>
      <c r="JI81" s="114"/>
      <c r="JJ81" s="67"/>
      <c r="JK81" s="67"/>
      <c r="JL81" s="67"/>
      <c r="JM81" s="67"/>
      <c r="JN81" s="67"/>
      <c r="JO81" s="114"/>
      <c r="JP81" s="57"/>
      <c r="JQ81" s="114"/>
      <c r="JR81" s="114"/>
      <c r="JS81" s="114"/>
      <c r="JT81" s="114"/>
      <c r="JU81" s="114"/>
      <c r="JV81" s="114"/>
      <c r="JW81" s="151"/>
      <c r="JX81" s="114"/>
      <c r="JY81" s="67"/>
      <c r="JZ81" s="67"/>
      <c r="KA81" s="67"/>
      <c r="KB81" s="67"/>
      <c r="KC81" s="67"/>
      <c r="KD81" s="114"/>
      <c r="KE81" s="57"/>
      <c r="KF81" s="114"/>
      <c r="KG81" s="114"/>
      <c r="KH81" s="114"/>
      <c r="KI81" s="114"/>
      <c r="KJ81" s="114"/>
      <c r="KK81" s="114"/>
      <c r="KL81" s="151"/>
      <c r="KM81" s="114"/>
      <c r="KN81" s="67"/>
      <c r="KO81" s="67"/>
      <c r="KP81" s="67"/>
      <c r="KQ81" s="67"/>
      <c r="KR81" s="67"/>
      <c r="KS81" s="114"/>
      <c r="KT81" s="57"/>
      <c r="KU81" s="114"/>
      <c r="KV81" s="114"/>
      <c r="KW81" s="114"/>
      <c r="KX81" s="114"/>
      <c r="KY81" s="114"/>
      <c r="KZ81" s="114"/>
      <c r="LA81" s="151"/>
      <c r="LB81" s="114"/>
      <c r="LC81" s="67"/>
      <c r="LD81" s="67"/>
      <c r="LE81" s="67"/>
      <c r="LF81" s="67"/>
      <c r="LG81" s="67"/>
      <c r="LH81" s="114"/>
      <c r="LI81" s="57"/>
      <c r="LJ81" s="114"/>
      <c r="LK81" s="114"/>
      <c r="LL81" s="114"/>
      <c r="LM81" s="114"/>
      <c r="LN81" s="114"/>
      <c r="LO81" s="114"/>
      <c r="LP81" s="151"/>
      <c r="LQ81" s="114"/>
      <c r="LR81" s="67"/>
      <c r="LS81" s="67"/>
      <c r="LT81" s="67"/>
      <c r="LU81" s="67"/>
      <c r="LV81" s="67"/>
      <c r="LW81" s="114"/>
      <c r="LX81" s="57"/>
      <c r="LY81" s="114"/>
      <c r="LZ81" s="114"/>
      <c r="MA81" s="114"/>
      <c r="MB81" s="114"/>
      <c r="MC81" s="114"/>
      <c r="MD81" s="114"/>
      <c r="ME81" s="151"/>
      <c r="MF81" s="114"/>
      <c r="MG81" s="67"/>
      <c r="MH81" s="67"/>
      <c r="MI81" s="67"/>
      <c r="MJ81" s="67"/>
      <c r="MK81" s="67"/>
      <c r="ML81" s="114"/>
      <c r="MM81" s="57"/>
      <c r="MN81" s="114"/>
      <c r="MO81" s="114"/>
      <c r="MP81" s="114"/>
      <c r="MQ81" s="114"/>
      <c r="MR81" s="114"/>
      <c r="MS81" s="114"/>
      <c r="MT81" s="151"/>
    </row>
    <row r="82" spans="2:358" s="105" customFormat="1" ht="17">
      <c r="B82" s="184">
        <f t="shared" si="679"/>
        <v>44606</v>
      </c>
      <c r="C82" s="183">
        <f t="shared" si="680"/>
        <v>7</v>
      </c>
      <c r="D82" s="183">
        <f t="shared" si="681"/>
        <v>7</v>
      </c>
      <c r="E82" s="183" t="str">
        <f t="shared" si="538"/>
        <v>7_7</v>
      </c>
      <c r="F82" s="174" t="str">
        <f t="shared" si="539"/>
        <v>Player20</v>
      </c>
      <c r="G82" s="174" t="str">
        <f t="shared" si="540"/>
        <v>Player17</v>
      </c>
      <c r="H82" s="173"/>
      <c r="I82" s="174" t="str">
        <f>J82&amp;"_"&amp;COUNTIF(J$4:J82,J82)</f>
        <v>7_1</v>
      </c>
      <c r="J82" s="185">
        <v>7</v>
      </c>
      <c r="K82" s="185" t="s">
        <v>2657</v>
      </c>
      <c r="L82" s="186" t="s">
        <v>1027</v>
      </c>
      <c r="M82" s="185" t="s">
        <v>2676</v>
      </c>
      <c r="N82" s="114"/>
      <c r="O82" s="67"/>
      <c r="P82" s="67"/>
      <c r="Q82" s="67"/>
      <c r="R82" s="67"/>
      <c r="S82" s="67"/>
      <c r="U82" s="170" t="str">
        <f>INDEX(Matchups!$F$4:$G$279,MATCH(O84&amp;"_"&amp;P84,Matchups!$E$4:$E$279,0),1)</f>
        <v>Player16</v>
      </c>
      <c r="V82" s="76"/>
      <c r="W82" s="76"/>
      <c r="X82" s="265" t="s">
        <v>1882</v>
      </c>
      <c r="Y82" s="265"/>
      <c r="Z82" s="76"/>
      <c r="AA82" s="76"/>
      <c r="AB82" s="171" t="str">
        <f>INDEX(Matchups!$F$4:$G$279,MATCH(O84&amp;"_"&amp;P84,Matchups!$E$4:$E$279,0),2)</f>
        <v>Player11</v>
      </c>
      <c r="AD82" s="67"/>
      <c r="AE82" s="67"/>
      <c r="AF82" s="67"/>
      <c r="AG82" s="67"/>
      <c r="AH82" s="67"/>
      <c r="AJ82" s="170" t="str">
        <f>INDEX(Matchups!$F$4:$G$279,MATCH(AD84&amp;"_"&amp;AE84,Matchups!$E$4:$E$279,0),1)</f>
        <v>Player14</v>
      </c>
      <c r="AK82" s="76"/>
      <c r="AL82" s="76"/>
      <c r="AM82" s="265" t="s">
        <v>1882</v>
      </c>
      <c r="AN82" s="265"/>
      <c r="AO82" s="76"/>
      <c r="AP82" s="76"/>
      <c r="AQ82" s="171" t="str">
        <f>INDEX(Matchups!$F$4:$G$279,MATCH(AD84&amp;"_"&amp;AE84,Matchups!$E$4:$E$279,0),2)</f>
        <v>Player7</v>
      </c>
      <c r="AS82" s="67"/>
      <c r="AT82" s="67"/>
      <c r="AU82" s="67"/>
      <c r="AV82" s="67"/>
      <c r="AW82" s="67"/>
      <c r="AY82" s="170" t="str">
        <f>INDEX(Matchups!$F$4:$G$279,MATCH(AS84&amp;"_"&amp;AT84,Matchups!$E$4:$E$279,0),1)</f>
        <v>Player3</v>
      </c>
      <c r="AZ82" s="76"/>
      <c r="BA82" s="76"/>
      <c r="BB82" s="265" t="s">
        <v>1882</v>
      </c>
      <c r="BC82" s="265"/>
      <c r="BD82" s="76"/>
      <c r="BE82" s="76"/>
      <c r="BF82" s="171" t="str">
        <f>INDEX(Matchups!$F$4:$G$279,MATCH(AS84&amp;"_"&amp;AT84,Matchups!$E$4:$E$279,0),2)</f>
        <v>Player8</v>
      </c>
      <c r="BH82" s="67"/>
      <c r="BI82" s="67"/>
      <c r="BJ82" s="67"/>
      <c r="BK82" s="67"/>
      <c r="BL82" s="67"/>
      <c r="BN82" s="170" t="str">
        <f>INDEX(Matchups!$F$4:$G$279,MATCH(BH84&amp;"_"&amp;BI84,Matchups!$E$4:$E$279,0),1)</f>
        <v>Player7</v>
      </c>
      <c r="BO82" s="76"/>
      <c r="BP82" s="76"/>
      <c r="BQ82" s="265" t="s">
        <v>1882</v>
      </c>
      <c r="BR82" s="265"/>
      <c r="BS82" s="76"/>
      <c r="BT82" s="76"/>
      <c r="BU82" s="171" t="str">
        <f>INDEX(Matchups!$F$4:$G$279,MATCH(BH84&amp;"_"&amp;BI84,Matchups!$E$4:$E$279,0),2)</f>
        <v>Player9</v>
      </c>
      <c r="BV82" s="114"/>
      <c r="BW82" s="67"/>
      <c r="BX82" s="67"/>
      <c r="BY82" s="67"/>
      <c r="BZ82" s="67"/>
      <c r="CA82" s="67"/>
      <c r="CB82" s="114"/>
      <c r="CC82" s="170" t="str">
        <f>INDEX(Matchups!$F$4:$G$279,MATCH(BW84&amp;"_"&amp;BX84,Matchups!$E$4:$E$279,0),1)</f>
        <v>Player11</v>
      </c>
      <c r="CD82" s="76"/>
      <c r="CE82" s="76"/>
      <c r="CF82" s="265" t="s">
        <v>1882</v>
      </c>
      <c r="CG82" s="265"/>
      <c r="CH82" s="76"/>
      <c r="CI82" s="76"/>
      <c r="CJ82" s="171" t="str">
        <f>INDEX(Matchups!$F$4:$G$279,MATCH(BW84&amp;"_"&amp;BX84,Matchups!$E$4:$E$279,0),2)</f>
        <v>Player2</v>
      </c>
      <c r="CK82" s="114"/>
      <c r="CL82" s="67"/>
      <c r="CM82" s="67"/>
      <c r="CN82" s="67"/>
      <c r="CO82" s="67"/>
      <c r="CP82" s="67"/>
      <c r="CQ82" s="114"/>
      <c r="CR82" s="170" t="str">
        <f>INDEX(Matchups!$F$4:$G$279,MATCH(CL84&amp;"_"&amp;CM84,Matchups!$E$4:$E$279,0),1)</f>
        <v>Player1</v>
      </c>
      <c r="CS82" s="76"/>
      <c r="CT82" s="76"/>
      <c r="CU82" s="265" t="s">
        <v>1882</v>
      </c>
      <c r="CV82" s="265"/>
      <c r="CW82" s="76"/>
      <c r="CX82" s="76"/>
      <c r="CY82" s="171" t="str">
        <f>INDEX(Matchups!$F$4:$G$279,MATCH(CL84&amp;"_"&amp;CM84,Matchups!$E$4:$E$279,0),2)</f>
        <v>Player19</v>
      </c>
      <c r="DA82" s="67"/>
      <c r="DB82" s="67"/>
      <c r="DC82" s="67"/>
      <c r="DD82" s="67"/>
      <c r="DE82" s="67"/>
      <c r="DG82" s="170" t="str">
        <f>INDEX(Matchups!$F$4:$G$279,MATCH(DA84&amp;"_"&amp;DB84,Matchups!$E$4:$E$279,0),1)</f>
        <v>Player20</v>
      </c>
      <c r="DH82" s="76"/>
      <c r="DI82" s="76"/>
      <c r="DJ82" s="265" t="s">
        <v>1882</v>
      </c>
      <c r="DK82" s="265"/>
      <c r="DL82" s="76"/>
      <c r="DM82" s="76"/>
      <c r="DN82" s="171" t="str">
        <f>INDEX(Matchups!$F$4:$G$279,MATCH(DA84&amp;"_"&amp;DB84,Matchups!$E$4:$E$279,0),2)</f>
        <v>Player17</v>
      </c>
      <c r="DO82" s="114"/>
      <c r="DP82" s="67"/>
      <c r="DQ82" s="67"/>
      <c r="DR82" s="67"/>
      <c r="DS82" s="67"/>
      <c r="DT82" s="67"/>
      <c r="DU82" s="114"/>
      <c r="DV82" s="170" t="str">
        <f>INDEX(Matchups!$F$4:$G$279,MATCH(DP84&amp;"_"&amp;DQ84,Matchups!$E$4:$E$279,0),1)</f>
        <v>Player22</v>
      </c>
      <c r="DW82" s="76"/>
      <c r="DX82" s="76"/>
      <c r="DY82" s="265" t="s">
        <v>1882</v>
      </c>
      <c r="DZ82" s="265"/>
      <c r="EA82" s="76"/>
      <c r="EB82" s="76"/>
      <c r="EC82" s="171" t="str">
        <f>INDEX(Matchups!$F$4:$G$279,MATCH(DP84&amp;"_"&amp;DQ84,Matchups!$E$4:$E$279,0),2)</f>
        <v>Player16</v>
      </c>
      <c r="ED82" s="114"/>
      <c r="EE82" s="67"/>
      <c r="EF82" s="67"/>
      <c r="EG82" s="67"/>
      <c r="EH82" s="67"/>
      <c r="EI82" s="67"/>
      <c r="EJ82" s="114"/>
      <c r="EK82" s="170" t="str">
        <f>INDEX(Matchups!$F$4:$G$279,MATCH(EE84&amp;"_"&amp;EF84,Matchups!$E$4:$E$279,0),1)</f>
        <v>Player5</v>
      </c>
      <c r="EL82" s="76"/>
      <c r="EM82" s="76"/>
      <c r="EN82" s="265" t="s">
        <v>1882</v>
      </c>
      <c r="EO82" s="265"/>
      <c r="EP82" s="76"/>
      <c r="EQ82" s="76"/>
      <c r="ER82" s="171" t="str">
        <f>INDEX(Matchups!$F$4:$G$279,MATCH(EE84&amp;"_"&amp;EF84,Matchups!$E$4:$E$279,0),2)</f>
        <v>Player22</v>
      </c>
      <c r="ET82" s="67"/>
      <c r="EU82" s="67"/>
      <c r="EV82" s="67"/>
      <c r="EW82" s="67"/>
      <c r="EX82" s="67"/>
      <c r="EZ82" s="170" t="str">
        <f>INDEX(Matchups!$F$4:$G$279,MATCH(ET84&amp;"_"&amp;EU84,Matchups!$E$4:$E$279,0),1)</f>
        <v>Player19</v>
      </c>
      <c r="FA82" s="76"/>
      <c r="FB82" s="76"/>
      <c r="FC82" s="265" t="s">
        <v>1882</v>
      </c>
      <c r="FD82" s="265"/>
      <c r="FE82" s="76"/>
      <c r="FF82" s="76"/>
      <c r="FG82" s="171" t="str">
        <f>INDEX(Matchups!$F$4:$G$279,MATCH(ET84&amp;"_"&amp;EU84,Matchups!$E$4:$E$279,0),2)</f>
        <v>Player12</v>
      </c>
      <c r="FH82" s="114"/>
      <c r="FI82" s="67"/>
      <c r="FJ82" s="67"/>
      <c r="FK82" s="67"/>
      <c r="FL82" s="67"/>
      <c r="FM82" s="67"/>
      <c r="FN82" s="114"/>
      <c r="FO82" s="170" t="str">
        <f>INDEX(Matchups!$F$4:$G$279,MATCH(FI84&amp;"_"&amp;FJ84,Matchups!$E$4:$E$279,0),1)</f>
        <v>Player8</v>
      </c>
      <c r="FP82" s="76"/>
      <c r="FQ82" s="76"/>
      <c r="FR82" s="265" t="s">
        <v>1882</v>
      </c>
      <c r="FS82" s="265"/>
      <c r="FT82" s="76"/>
      <c r="FU82" s="76"/>
      <c r="FV82" s="171" t="str">
        <f>INDEX(Matchups!$F$4:$G$279,MATCH(FI84&amp;"_"&amp;FJ84,Matchups!$E$4:$E$279,0),2)</f>
        <v>Player15</v>
      </c>
      <c r="FW82" s="114"/>
      <c r="FX82" s="67"/>
      <c r="FY82" s="67"/>
      <c r="FZ82" s="67"/>
      <c r="GA82" s="67"/>
      <c r="GB82" s="67"/>
      <c r="GC82" s="114"/>
      <c r="GD82" s="170" t="str">
        <f>INDEX(Matchups!$F$4:$G$279,MATCH(FX84&amp;"_"&amp;FY84,Matchups!$E$4:$E$279,0),1)</f>
        <v>Player21</v>
      </c>
      <c r="GE82" s="76"/>
      <c r="GF82" s="76"/>
      <c r="GG82" s="265" t="s">
        <v>1882</v>
      </c>
      <c r="GH82" s="265"/>
      <c r="GI82" s="76"/>
      <c r="GJ82" s="76"/>
      <c r="GK82" s="171" t="str">
        <f>INDEX(Matchups!$F$4:$G$279,MATCH(FX84&amp;"_"&amp;FY84,Matchups!$E$4:$E$279,0),2)</f>
        <v>Player5</v>
      </c>
      <c r="GM82" s="67"/>
      <c r="GN82" s="67"/>
      <c r="GO82" s="67"/>
      <c r="GP82" s="67"/>
      <c r="GQ82" s="67"/>
      <c r="GS82" s="170" t="str">
        <f>INDEX(Matchups!$F$4:$G$279,MATCH(GM84&amp;"_"&amp;GN84,Matchups!$E$4:$E$279,0),1)</f>
        <v>Player23</v>
      </c>
      <c r="GT82" s="76"/>
      <c r="GU82" s="76"/>
      <c r="GV82" s="265" t="s">
        <v>1882</v>
      </c>
      <c r="GW82" s="265"/>
      <c r="GX82" s="76"/>
      <c r="GY82" s="76"/>
      <c r="GZ82" s="171" t="str">
        <f>INDEX(Matchups!$F$4:$G$279,MATCH(GM84&amp;"_"&amp;GN84,Matchups!$E$4:$E$279,0),2)</f>
        <v>Player21</v>
      </c>
      <c r="HA82" s="114"/>
      <c r="HB82" s="67"/>
      <c r="HC82" s="67"/>
      <c r="HD82" s="67"/>
      <c r="HE82" s="67"/>
      <c r="HF82" s="67"/>
      <c r="HG82" s="114"/>
      <c r="HH82" s="170" t="str">
        <f>INDEX(Matchups!$F$4:$G$279,MATCH(HB84&amp;"_"&amp;HC84,Matchups!$E$4:$E$279,0),1)</f>
        <v>Player18</v>
      </c>
      <c r="HI82" s="76"/>
      <c r="HJ82" s="76"/>
      <c r="HK82" s="265" t="s">
        <v>1882</v>
      </c>
      <c r="HL82" s="265"/>
      <c r="HM82" s="76"/>
      <c r="HN82" s="76"/>
      <c r="HO82" s="171" t="str">
        <f>INDEX(Matchups!$F$4:$G$279,MATCH(HB84&amp;"_"&amp;HC84,Matchups!$E$4:$E$279,0),2)</f>
        <v>Player20</v>
      </c>
      <c r="HP82" s="114"/>
      <c r="HQ82" s="67"/>
      <c r="HR82" s="67"/>
      <c r="HS82" s="67"/>
      <c r="HT82" s="67"/>
      <c r="HU82" s="67"/>
      <c r="HV82" s="114"/>
      <c r="HW82" s="170" t="str">
        <f>INDEX(Matchups!$F$4:$G$279,MATCH(HQ84&amp;"_"&amp;HR84,Matchups!$E$4:$E$279,0),1)</f>
        <v>Player13</v>
      </c>
      <c r="HX82" s="76"/>
      <c r="HY82" s="76"/>
      <c r="HZ82" s="265" t="s">
        <v>1882</v>
      </c>
      <c r="IA82" s="265"/>
      <c r="IB82" s="76"/>
      <c r="IC82" s="76"/>
      <c r="ID82" s="171" t="str">
        <f>INDEX(Matchups!$F$4:$G$279,MATCH(HQ84&amp;"_"&amp;HR84,Matchups!$E$4:$E$279,0),2)</f>
        <v>Player3</v>
      </c>
      <c r="IF82" s="67"/>
      <c r="IG82" s="67"/>
      <c r="IH82" s="67"/>
      <c r="II82" s="67"/>
      <c r="IJ82" s="67"/>
      <c r="IL82" s="170" t="str">
        <f>INDEX(Matchups!$F$4:$G$279,MATCH(IF84&amp;"_"&amp;IG84,Matchups!$E$4:$E$279,0),1)</f>
        <v>Player2</v>
      </c>
      <c r="IM82" s="76"/>
      <c r="IN82" s="76"/>
      <c r="IO82" s="265" t="s">
        <v>1882</v>
      </c>
      <c r="IP82" s="265"/>
      <c r="IQ82" s="76"/>
      <c r="IR82" s="76"/>
      <c r="IS82" s="171" t="str">
        <f>INDEX(Matchups!$F$4:$G$279,MATCH(IF84&amp;"_"&amp;IG84,Matchups!$E$4:$E$279,0),2)</f>
        <v>Player6</v>
      </c>
      <c r="IT82" s="114"/>
      <c r="IU82" s="67"/>
      <c r="IV82" s="67"/>
      <c r="IW82" s="67"/>
      <c r="IX82" s="67"/>
      <c r="IY82" s="67"/>
      <c r="IZ82" s="114"/>
      <c r="JA82" s="170" t="str">
        <f>INDEX(Matchups!$F$4:$G$279,MATCH(IU84&amp;"_"&amp;IV84,Matchups!$E$4:$E$279,0),1)</f>
        <v>Player17</v>
      </c>
      <c r="JB82" s="76"/>
      <c r="JC82" s="76"/>
      <c r="JD82" s="265" t="s">
        <v>1882</v>
      </c>
      <c r="JE82" s="265"/>
      <c r="JF82" s="76"/>
      <c r="JG82" s="76"/>
      <c r="JH82" s="171" t="str">
        <f>INDEX(Matchups!$F$4:$G$279,MATCH(IU84&amp;"_"&amp;IV84,Matchups!$E$4:$E$279,0),2)</f>
        <v>Player13</v>
      </c>
      <c r="JI82" s="114"/>
      <c r="JJ82" s="67"/>
      <c r="JK82" s="67"/>
      <c r="JL82" s="67"/>
      <c r="JM82" s="67"/>
      <c r="JN82" s="67"/>
      <c r="JO82" s="114"/>
      <c r="JP82" s="170" t="str">
        <f>INDEX(Matchups!$F$4:$G$279,MATCH(JJ84&amp;"_"&amp;JK84,Matchups!$E$4:$E$279,0),1)</f>
        <v>Player12</v>
      </c>
      <c r="JQ82" s="76"/>
      <c r="JR82" s="76"/>
      <c r="JS82" s="265" t="s">
        <v>1882</v>
      </c>
      <c r="JT82" s="265"/>
      <c r="JU82" s="76"/>
      <c r="JV82" s="76"/>
      <c r="JW82" s="171" t="str">
        <f>INDEX(Matchups!$F$4:$G$279,MATCH(JJ84&amp;"_"&amp;JK84,Matchups!$E$4:$E$279,0),2)</f>
        <v>Player14</v>
      </c>
      <c r="JX82" s="114"/>
      <c r="JY82" s="67"/>
      <c r="JZ82" s="67"/>
      <c r="KA82" s="67"/>
      <c r="KB82" s="67"/>
      <c r="KC82" s="67"/>
      <c r="KD82" s="114"/>
      <c r="KE82" s="170" t="str">
        <f>INDEX(Matchups!$F$4:$G$279,MATCH(JY84&amp;"_"&amp;JZ84,Matchups!$E$4:$E$279,0),1)</f>
        <v>Player24</v>
      </c>
      <c r="KF82" s="76"/>
      <c r="KG82" s="76"/>
      <c r="KH82" s="265" t="s">
        <v>1882</v>
      </c>
      <c r="KI82" s="265"/>
      <c r="KJ82" s="76"/>
      <c r="KK82" s="76"/>
      <c r="KL82" s="171" t="str">
        <f>INDEX(Matchups!$F$4:$G$279,MATCH(JY84&amp;"_"&amp;JZ84,Matchups!$E$4:$E$279,0),2)</f>
        <v>Player18</v>
      </c>
      <c r="KM82" s="114"/>
      <c r="KN82" s="67"/>
      <c r="KO82" s="67"/>
      <c r="KP82" s="67"/>
      <c r="KQ82" s="67"/>
      <c r="KR82" s="67"/>
      <c r="KS82" s="114"/>
      <c r="KT82" s="170" t="str">
        <f>INDEX(Matchups!$F$4:$G$279,MATCH(KN84&amp;"_"&amp;KO84,Matchups!$E$4:$E$279,0),1)</f>
        <v>Player10</v>
      </c>
      <c r="KU82" s="76"/>
      <c r="KV82" s="76"/>
      <c r="KW82" s="265" t="s">
        <v>1882</v>
      </c>
      <c r="KX82" s="265"/>
      <c r="KY82" s="76"/>
      <c r="KZ82" s="76"/>
      <c r="LA82" s="171" t="str">
        <f>INDEX(Matchups!$F$4:$G$279,MATCH(KN84&amp;"_"&amp;KO84,Matchups!$E$4:$E$279,0),2)</f>
        <v>Player24</v>
      </c>
      <c r="LB82" s="114"/>
      <c r="LC82" s="67"/>
      <c r="LD82" s="67"/>
      <c r="LE82" s="67"/>
      <c r="LF82" s="67"/>
      <c r="LG82" s="67"/>
      <c r="LH82" s="114"/>
      <c r="LI82" s="170" t="str">
        <f>INDEX(Matchups!$F$4:$G$279,MATCH(LC84&amp;"_"&amp;LD84,Matchups!$E$4:$E$279,0),1)</f>
        <v>Player24</v>
      </c>
      <c r="LJ82" s="76"/>
      <c r="LK82" s="76"/>
      <c r="LL82" s="265" t="s">
        <v>1882</v>
      </c>
      <c r="LM82" s="265"/>
      <c r="LN82" s="76"/>
      <c r="LO82" s="76"/>
      <c r="LP82" s="171" t="str">
        <f>INDEX(Matchups!$F$4:$G$279,MATCH(LC84&amp;"_"&amp;LD84,Matchups!$E$4:$E$279,0),2)</f>
        <v>Player13</v>
      </c>
      <c r="LQ82" s="114"/>
      <c r="LR82" s="67"/>
      <c r="LS82" s="67"/>
      <c r="LT82" s="67"/>
      <c r="LU82" s="67"/>
      <c r="LV82" s="67"/>
      <c r="LW82" s="114"/>
      <c r="LX82" s="170" t="str">
        <f>INDEX(Matchups!$F$4:$G$279,MATCH(LR84&amp;"_"&amp;LS84,Matchups!$E$4:$E$279,0),1)</f>
        <v>Player6</v>
      </c>
      <c r="LY82" s="76"/>
      <c r="LZ82" s="76"/>
      <c r="MA82" s="265" t="s">
        <v>1882</v>
      </c>
      <c r="MB82" s="265"/>
      <c r="MC82" s="76"/>
      <c r="MD82" s="76"/>
      <c r="ME82" s="171" t="str">
        <f>INDEX(Matchups!$F$4:$G$279,MATCH(LR84&amp;"_"&amp;LS84,Matchups!$E$4:$E$279,0),2)</f>
        <v>Player10</v>
      </c>
      <c r="MF82" s="114"/>
      <c r="MG82" s="67"/>
      <c r="MH82" s="67"/>
      <c r="MI82" s="67"/>
      <c r="MJ82" s="67"/>
      <c r="MK82" s="67"/>
      <c r="ML82" s="114"/>
      <c r="MM82" s="170" t="str">
        <f>INDEX(Matchups!$F$4:$G$279,MATCH(MG84&amp;"_"&amp;MH84,Matchups!$E$4:$E$279,0),1)</f>
        <v>Player15</v>
      </c>
      <c r="MN82" s="76"/>
      <c r="MO82" s="76"/>
      <c r="MP82" s="265" t="s">
        <v>1882</v>
      </c>
      <c r="MQ82" s="265"/>
      <c r="MR82" s="76"/>
      <c r="MS82" s="76"/>
      <c r="MT82" s="171" t="str">
        <f>INDEX(Matchups!$F$4:$G$279,MATCH(MG84&amp;"_"&amp;MH84,Matchups!$E$4:$E$279,0),2)</f>
        <v>Player1</v>
      </c>
    </row>
    <row r="83" spans="2:358" s="105" customFormat="1" ht="17">
      <c r="B83" s="184">
        <f t="shared" si="679"/>
        <v>44606</v>
      </c>
      <c r="C83" s="183">
        <f t="shared" si="680"/>
        <v>7</v>
      </c>
      <c r="D83" s="183">
        <f t="shared" si="681"/>
        <v>8</v>
      </c>
      <c r="E83" s="183" t="str">
        <f t="shared" si="538"/>
        <v>7_8</v>
      </c>
      <c r="F83" s="174" t="str">
        <f t="shared" si="539"/>
        <v>Player24</v>
      </c>
      <c r="G83" s="174" t="str">
        <f t="shared" si="540"/>
        <v>Player3</v>
      </c>
      <c r="H83" s="173"/>
      <c r="I83" s="174" t="str">
        <f>J83&amp;"_"&amp;COUNTIF(J$4:J83,J83)</f>
        <v>7_2</v>
      </c>
      <c r="J83" s="185">
        <v>7</v>
      </c>
      <c r="K83" s="185" t="s">
        <v>2660</v>
      </c>
      <c r="L83" s="186" t="s">
        <v>1027</v>
      </c>
      <c r="M83" s="185" t="s">
        <v>2658</v>
      </c>
      <c r="N83" s="114"/>
      <c r="O83" s="69" t="s">
        <v>1874</v>
      </c>
      <c r="P83" s="69" t="s">
        <v>1824</v>
      </c>
      <c r="Q83" s="69" t="s">
        <v>829</v>
      </c>
      <c r="R83" s="69" t="s">
        <v>1879</v>
      </c>
      <c r="S83" s="69" t="s">
        <v>1880</v>
      </c>
      <c r="U83" s="159" t="s">
        <v>1016</v>
      </c>
      <c r="V83" s="78" t="s">
        <v>1885</v>
      </c>
      <c r="W83" s="78" t="s">
        <v>1884</v>
      </c>
      <c r="X83" s="78" t="s">
        <v>1862</v>
      </c>
      <c r="Y83" s="78" t="s">
        <v>1862</v>
      </c>
      <c r="Z83" s="78" t="s">
        <v>1884</v>
      </c>
      <c r="AA83" s="78" t="s">
        <v>1885</v>
      </c>
      <c r="AB83" s="101" t="s">
        <v>1016</v>
      </c>
      <c r="AD83" s="69" t="s">
        <v>1874</v>
      </c>
      <c r="AE83" s="69" t="s">
        <v>1824</v>
      </c>
      <c r="AF83" s="69" t="s">
        <v>829</v>
      </c>
      <c r="AG83" s="69" t="s">
        <v>1879</v>
      </c>
      <c r="AH83" s="69" t="s">
        <v>1880</v>
      </c>
      <c r="AJ83" s="159" t="s">
        <v>1016</v>
      </c>
      <c r="AK83" s="78" t="s">
        <v>1885</v>
      </c>
      <c r="AL83" s="78" t="s">
        <v>1884</v>
      </c>
      <c r="AM83" s="78" t="s">
        <v>1862</v>
      </c>
      <c r="AN83" s="78" t="s">
        <v>1862</v>
      </c>
      <c r="AO83" s="78" t="s">
        <v>1884</v>
      </c>
      <c r="AP83" s="78" t="s">
        <v>1885</v>
      </c>
      <c r="AQ83" s="101" t="s">
        <v>1016</v>
      </c>
      <c r="AS83" s="69" t="s">
        <v>1874</v>
      </c>
      <c r="AT83" s="69" t="s">
        <v>1824</v>
      </c>
      <c r="AU83" s="69" t="s">
        <v>829</v>
      </c>
      <c r="AV83" s="69" t="s">
        <v>1879</v>
      </c>
      <c r="AW83" s="69" t="s">
        <v>1880</v>
      </c>
      <c r="AY83" s="159" t="s">
        <v>1016</v>
      </c>
      <c r="AZ83" s="78" t="s">
        <v>1885</v>
      </c>
      <c r="BA83" s="78" t="s">
        <v>1884</v>
      </c>
      <c r="BB83" s="78" t="s">
        <v>1862</v>
      </c>
      <c r="BC83" s="78" t="s">
        <v>1862</v>
      </c>
      <c r="BD83" s="78" t="s">
        <v>1884</v>
      </c>
      <c r="BE83" s="78" t="s">
        <v>1885</v>
      </c>
      <c r="BF83" s="101" t="s">
        <v>1016</v>
      </c>
      <c r="BH83" s="69" t="s">
        <v>1874</v>
      </c>
      <c r="BI83" s="69" t="s">
        <v>1824</v>
      </c>
      <c r="BJ83" s="69" t="s">
        <v>829</v>
      </c>
      <c r="BK83" s="69" t="s">
        <v>1879</v>
      </c>
      <c r="BL83" s="69" t="s">
        <v>1880</v>
      </c>
      <c r="BN83" s="159" t="s">
        <v>1016</v>
      </c>
      <c r="BO83" s="78" t="s">
        <v>1885</v>
      </c>
      <c r="BP83" s="78" t="s">
        <v>1884</v>
      </c>
      <c r="BQ83" s="78" t="s">
        <v>1862</v>
      </c>
      <c r="BR83" s="78" t="s">
        <v>1862</v>
      </c>
      <c r="BS83" s="78" t="s">
        <v>1884</v>
      </c>
      <c r="BT83" s="78" t="s">
        <v>1885</v>
      </c>
      <c r="BU83" s="101" t="s">
        <v>1016</v>
      </c>
      <c r="BV83" s="114"/>
      <c r="BW83" s="69" t="s">
        <v>1874</v>
      </c>
      <c r="BX83" s="69" t="s">
        <v>1824</v>
      </c>
      <c r="BY83" s="69" t="s">
        <v>829</v>
      </c>
      <c r="BZ83" s="69" t="s">
        <v>1879</v>
      </c>
      <c r="CA83" s="69" t="s">
        <v>1880</v>
      </c>
      <c r="CB83" s="114"/>
      <c r="CC83" s="159" t="s">
        <v>1016</v>
      </c>
      <c r="CD83" s="78" t="s">
        <v>1885</v>
      </c>
      <c r="CE83" s="78" t="s">
        <v>1884</v>
      </c>
      <c r="CF83" s="78" t="s">
        <v>1862</v>
      </c>
      <c r="CG83" s="78" t="s">
        <v>1862</v>
      </c>
      <c r="CH83" s="78" t="s">
        <v>1884</v>
      </c>
      <c r="CI83" s="78" t="s">
        <v>1885</v>
      </c>
      <c r="CJ83" s="101" t="s">
        <v>1016</v>
      </c>
      <c r="CK83" s="114"/>
      <c r="CL83" s="69" t="s">
        <v>1874</v>
      </c>
      <c r="CM83" s="69" t="s">
        <v>1824</v>
      </c>
      <c r="CN83" s="69" t="s">
        <v>829</v>
      </c>
      <c r="CO83" s="69" t="s">
        <v>1879</v>
      </c>
      <c r="CP83" s="69" t="s">
        <v>1880</v>
      </c>
      <c r="CQ83" s="114"/>
      <c r="CR83" s="159" t="s">
        <v>1016</v>
      </c>
      <c r="CS83" s="78" t="s">
        <v>1885</v>
      </c>
      <c r="CT83" s="78" t="s">
        <v>1884</v>
      </c>
      <c r="CU83" s="78" t="s">
        <v>1862</v>
      </c>
      <c r="CV83" s="78" t="s">
        <v>1862</v>
      </c>
      <c r="CW83" s="78" t="s">
        <v>1884</v>
      </c>
      <c r="CX83" s="78" t="s">
        <v>1885</v>
      </c>
      <c r="CY83" s="101" t="s">
        <v>1016</v>
      </c>
      <c r="DA83" s="69" t="s">
        <v>1874</v>
      </c>
      <c r="DB83" s="69" t="s">
        <v>1824</v>
      </c>
      <c r="DC83" s="69" t="s">
        <v>829</v>
      </c>
      <c r="DD83" s="69" t="s">
        <v>1879</v>
      </c>
      <c r="DE83" s="69" t="s">
        <v>1880</v>
      </c>
      <c r="DG83" s="159" t="s">
        <v>1016</v>
      </c>
      <c r="DH83" s="78" t="s">
        <v>1885</v>
      </c>
      <c r="DI83" s="78" t="s">
        <v>1884</v>
      </c>
      <c r="DJ83" s="78" t="s">
        <v>1862</v>
      </c>
      <c r="DK83" s="78" t="s">
        <v>1862</v>
      </c>
      <c r="DL83" s="78" t="s">
        <v>1884</v>
      </c>
      <c r="DM83" s="78" t="s">
        <v>1885</v>
      </c>
      <c r="DN83" s="101" t="s">
        <v>1016</v>
      </c>
      <c r="DO83" s="114"/>
      <c r="DP83" s="69" t="s">
        <v>1874</v>
      </c>
      <c r="DQ83" s="69" t="s">
        <v>1824</v>
      </c>
      <c r="DR83" s="69" t="s">
        <v>829</v>
      </c>
      <c r="DS83" s="69" t="s">
        <v>1879</v>
      </c>
      <c r="DT83" s="69" t="s">
        <v>1880</v>
      </c>
      <c r="DU83" s="114"/>
      <c r="DV83" s="159" t="s">
        <v>1016</v>
      </c>
      <c r="DW83" s="78" t="s">
        <v>1885</v>
      </c>
      <c r="DX83" s="78" t="s">
        <v>1884</v>
      </c>
      <c r="DY83" s="78" t="s">
        <v>1862</v>
      </c>
      <c r="DZ83" s="78" t="s">
        <v>1862</v>
      </c>
      <c r="EA83" s="78" t="s">
        <v>1884</v>
      </c>
      <c r="EB83" s="78" t="s">
        <v>1885</v>
      </c>
      <c r="EC83" s="101" t="s">
        <v>1016</v>
      </c>
      <c r="ED83" s="114"/>
      <c r="EE83" s="69" t="s">
        <v>1874</v>
      </c>
      <c r="EF83" s="69" t="s">
        <v>1824</v>
      </c>
      <c r="EG83" s="69" t="s">
        <v>829</v>
      </c>
      <c r="EH83" s="69" t="s">
        <v>1879</v>
      </c>
      <c r="EI83" s="69" t="s">
        <v>1880</v>
      </c>
      <c r="EJ83" s="114"/>
      <c r="EK83" s="159" t="s">
        <v>1016</v>
      </c>
      <c r="EL83" s="78" t="s">
        <v>1885</v>
      </c>
      <c r="EM83" s="78" t="s">
        <v>1884</v>
      </c>
      <c r="EN83" s="78" t="s">
        <v>1862</v>
      </c>
      <c r="EO83" s="78" t="s">
        <v>1862</v>
      </c>
      <c r="EP83" s="78" t="s">
        <v>1884</v>
      </c>
      <c r="EQ83" s="78" t="s">
        <v>1885</v>
      </c>
      <c r="ER83" s="101" t="s">
        <v>1016</v>
      </c>
      <c r="ET83" s="69" t="s">
        <v>1874</v>
      </c>
      <c r="EU83" s="69" t="s">
        <v>1824</v>
      </c>
      <c r="EV83" s="69" t="s">
        <v>829</v>
      </c>
      <c r="EW83" s="69" t="s">
        <v>1879</v>
      </c>
      <c r="EX83" s="69" t="s">
        <v>1880</v>
      </c>
      <c r="EZ83" s="159" t="s">
        <v>1016</v>
      </c>
      <c r="FA83" s="78" t="s">
        <v>1885</v>
      </c>
      <c r="FB83" s="78" t="s">
        <v>1884</v>
      </c>
      <c r="FC83" s="78" t="s">
        <v>1862</v>
      </c>
      <c r="FD83" s="78" t="s">
        <v>1862</v>
      </c>
      <c r="FE83" s="78" t="s">
        <v>1884</v>
      </c>
      <c r="FF83" s="78" t="s">
        <v>1885</v>
      </c>
      <c r="FG83" s="101" t="s">
        <v>1016</v>
      </c>
      <c r="FH83" s="114"/>
      <c r="FI83" s="69" t="s">
        <v>1874</v>
      </c>
      <c r="FJ83" s="69" t="s">
        <v>1824</v>
      </c>
      <c r="FK83" s="69" t="s">
        <v>829</v>
      </c>
      <c r="FL83" s="69" t="s">
        <v>1879</v>
      </c>
      <c r="FM83" s="69" t="s">
        <v>1880</v>
      </c>
      <c r="FN83" s="114"/>
      <c r="FO83" s="159" t="s">
        <v>1016</v>
      </c>
      <c r="FP83" s="78" t="s">
        <v>1885</v>
      </c>
      <c r="FQ83" s="78" t="s">
        <v>1884</v>
      </c>
      <c r="FR83" s="78" t="s">
        <v>1862</v>
      </c>
      <c r="FS83" s="78" t="s">
        <v>1862</v>
      </c>
      <c r="FT83" s="78" t="s">
        <v>1884</v>
      </c>
      <c r="FU83" s="78" t="s">
        <v>1885</v>
      </c>
      <c r="FV83" s="101" t="s">
        <v>1016</v>
      </c>
      <c r="FW83" s="114"/>
      <c r="FX83" s="69" t="s">
        <v>1874</v>
      </c>
      <c r="FY83" s="69" t="s">
        <v>1824</v>
      </c>
      <c r="FZ83" s="69" t="s">
        <v>829</v>
      </c>
      <c r="GA83" s="69" t="s">
        <v>1879</v>
      </c>
      <c r="GB83" s="69" t="s">
        <v>1880</v>
      </c>
      <c r="GC83" s="114"/>
      <c r="GD83" s="159" t="s">
        <v>1016</v>
      </c>
      <c r="GE83" s="78" t="s">
        <v>1885</v>
      </c>
      <c r="GF83" s="78" t="s">
        <v>1884</v>
      </c>
      <c r="GG83" s="78" t="s">
        <v>1862</v>
      </c>
      <c r="GH83" s="78" t="s">
        <v>1862</v>
      </c>
      <c r="GI83" s="78" t="s">
        <v>1884</v>
      </c>
      <c r="GJ83" s="78" t="s">
        <v>1885</v>
      </c>
      <c r="GK83" s="101" t="s">
        <v>1016</v>
      </c>
      <c r="GM83" s="69" t="s">
        <v>1874</v>
      </c>
      <c r="GN83" s="69" t="s">
        <v>1824</v>
      </c>
      <c r="GO83" s="69" t="s">
        <v>829</v>
      </c>
      <c r="GP83" s="69" t="s">
        <v>1879</v>
      </c>
      <c r="GQ83" s="69" t="s">
        <v>1880</v>
      </c>
      <c r="GS83" s="159" t="s">
        <v>1016</v>
      </c>
      <c r="GT83" s="78" t="s">
        <v>1885</v>
      </c>
      <c r="GU83" s="78" t="s">
        <v>1884</v>
      </c>
      <c r="GV83" s="78" t="s">
        <v>1862</v>
      </c>
      <c r="GW83" s="78" t="s">
        <v>1862</v>
      </c>
      <c r="GX83" s="78" t="s">
        <v>1884</v>
      </c>
      <c r="GY83" s="78" t="s">
        <v>1885</v>
      </c>
      <c r="GZ83" s="101" t="s">
        <v>1016</v>
      </c>
      <c r="HA83" s="114"/>
      <c r="HB83" s="69" t="s">
        <v>1874</v>
      </c>
      <c r="HC83" s="69" t="s">
        <v>1824</v>
      </c>
      <c r="HD83" s="69" t="s">
        <v>829</v>
      </c>
      <c r="HE83" s="69" t="s">
        <v>1879</v>
      </c>
      <c r="HF83" s="69" t="s">
        <v>1880</v>
      </c>
      <c r="HG83" s="114"/>
      <c r="HH83" s="159" t="s">
        <v>1016</v>
      </c>
      <c r="HI83" s="78" t="s">
        <v>1885</v>
      </c>
      <c r="HJ83" s="78" t="s">
        <v>1884</v>
      </c>
      <c r="HK83" s="78" t="s">
        <v>1862</v>
      </c>
      <c r="HL83" s="78" t="s">
        <v>1862</v>
      </c>
      <c r="HM83" s="78" t="s">
        <v>1884</v>
      </c>
      <c r="HN83" s="78" t="s">
        <v>1885</v>
      </c>
      <c r="HO83" s="101" t="s">
        <v>1016</v>
      </c>
      <c r="HP83" s="114"/>
      <c r="HQ83" s="69" t="s">
        <v>1874</v>
      </c>
      <c r="HR83" s="69" t="s">
        <v>1824</v>
      </c>
      <c r="HS83" s="69" t="s">
        <v>829</v>
      </c>
      <c r="HT83" s="69" t="s">
        <v>1879</v>
      </c>
      <c r="HU83" s="69" t="s">
        <v>1880</v>
      </c>
      <c r="HV83" s="114"/>
      <c r="HW83" s="159" t="s">
        <v>1016</v>
      </c>
      <c r="HX83" s="78" t="s">
        <v>1885</v>
      </c>
      <c r="HY83" s="78" t="s">
        <v>1884</v>
      </c>
      <c r="HZ83" s="78" t="s">
        <v>1862</v>
      </c>
      <c r="IA83" s="78" t="s">
        <v>1862</v>
      </c>
      <c r="IB83" s="78" t="s">
        <v>1884</v>
      </c>
      <c r="IC83" s="78" t="s">
        <v>1885</v>
      </c>
      <c r="ID83" s="101" t="s">
        <v>1016</v>
      </c>
      <c r="IF83" s="69" t="s">
        <v>1874</v>
      </c>
      <c r="IG83" s="69" t="s">
        <v>1824</v>
      </c>
      <c r="IH83" s="69" t="s">
        <v>829</v>
      </c>
      <c r="II83" s="69" t="s">
        <v>1879</v>
      </c>
      <c r="IJ83" s="69" t="s">
        <v>1880</v>
      </c>
      <c r="IL83" s="159" t="s">
        <v>1016</v>
      </c>
      <c r="IM83" s="78" t="s">
        <v>1885</v>
      </c>
      <c r="IN83" s="78" t="s">
        <v>1884</v>
      </c>
      <c r="IO83" s="78" t="s">
        <v>1862</v>
      </c>
      <c r="IP83" s="78" t="s">
        <v>1862</v>
      </c>
      <c r="IQ83" s="78" t="s">
        <v>1884</v>
      </c>
      <c r="IR83" s="78" t="s">
        <v>1885</v>
      </c>
      <c r="IS83" s="101" t="s">
        <v>1016</v>
      </c>
      <c r="IT83" s="114"/>
      <c r="IU83" s="69" t="s">
        <v>1874</v>
      </c>
      <c r="IV83" s="69" t="s">
        <v>1824</v>
      </c>
      <c r="IW83" s="69" t="s">
        <v>829</v>
      </c>
      <c r="IX83" s="69" t="s">
        <v>1879</v>
      </c>
      <c r="IY83" s="69" t="s">
        <v>1880</v>
      </c>
      <c r="IZ83" s="114"/>
      <c r="JA83" s="159" t="s">
        <v>1016</v>
      </c>
      <c r="JB83" s="78" t="s">
        <v>1885</v>
      </c>
      <c r="JC83" s="78" t="s">
        <v>1884</v>
      </c>
      <c r="JD83" s="78" t="s">
        <v>1862</v>
      </c>
      <c r="JE83" s="78" t="s">
        <v>1862</v>
      </c>
      <c r="JF83" s="78" t="s">
        <v>1884</v>
      </c>
      <c r="JG83" s="78" t="s">
        <v>1885</v>
      </c>
      <c r="JH83" s="101" t="s">
        <v>1016</v>
      </c>
      <c r="JI83" s="114"/>
      <c r="JJ83" s="69" t="s">
        <v>1874</v>
      </c>
      <c r="JK83" s="69" t="s">
        <v>1824</v>
      </c>
      <c r="JL83" s="69" t="s">
        <v>829</v>
      </c>
      <c r="JM83" s="69" t="s">
        <v>1879</v>
      </c>
      <c r="JN83" s="69" t="s">
        <v>1880</v>
      </c>
      <c r="JO83" s="114"/>
      <c r="JP83" s="159" t="s">
        <v>1016</v>
      </c>
      <c r="JQ83" s="78" t="s">
        <v>1885</v>
      </c>
      <c r="JR83" s="78" t="s">
        <v>1884</v>
      </c>
      <c r="JS83" s="78" t="s">
        <v>1862</v>
      </c>
      <c r="JT83" s="78" t="s">
        <v>1862</v>
      </c>
      <c r="JU83" s="78" t="s">
        <v>1884</v>
      </c>
      <c r="JV83" s="78" t="s">
        <v>1885</v>
      </c>
      <c r="JW83" s="101" t="s">
        <v>1016</v>
      </c>
      <c r="JX83" s="114"/>
      <c r="JY83" s="69" t="s">
        <v>1874</v>
      </c>
      <c r="JZ83" s="69" t="s">
        <v>1824</v>
      </c>
      <c r="KA83" s="69" t="s">
        <v>829</v>
      </c>
      <c r="KB83" s="69" t="s">
        <v>1879</v>
      </c>
      <c r="KC83" s="69" t="s">
        <v>1880</v>
      </c>
      <c r="KD83" s="114"/>
      <c r="KE83" s="159" t="s">
        <v>1016</v>
      </c>
      <c r="KF83" s="78" t="s">
        <v>1885</v>
      </c>
      <c r="KG83" s="78" t="s">
        <v>1884</v>
      </c>
      <c r="KH83" s="78" t="s">
        <v>1862</v>
      </c>
      <c r="KI83" s="78" t="s">
        <v>1862</v>
      </c>
      <c r="KJ83" s="78" t="s">
        <v>1884</v>
      </c>
      <c r="KK83" s="78" t="s">
        <v>1885</v>
      </c>
      <c r="KL83" s="101" t="s">
        <v>1016</v>
      </c>
      <c r="KM83" s="114"/>
      <c r="KN83" s="69" t="s">
        <v>1874</v>
      </c>
      <c r="KO83" s="69" t="s">
        <v>1824</v>
      </c>
      <c r="KP83" s="69" t="s">
        <v>829</v>
      </c>
      <c r="KQ83" s="69" t="s">
        <v>1879</v>
      </c>
      <c r="KR83" s="69" t="s">
        <v>1880</v>
      </c>
      <c r="KS83" s="114"/>
      <c r="KT83" s="159" t="s">
        <v>1016</v>
      </c>
      <c r="KU83" s="78" t="s">
        <v>1885</v>
      </c>
      <c r="KV83" s="78" t="s">
        <v>1884</v>
      </c>
      <c r="KW83" s="78" t="s">
        <v>1862</v>
      </c>
      <c r="KX83" s="78" t="s">
        <v>1862</v>
      </c>
      <c r="KY83" s="78" t="s">
        <v>1884</v>
      </c>
      <c r="KZ83" s="78" t="s">
        <v>1885</v>
      </c>
      <c r="LA83" s="101" t="s">
        <v>1016</v>
      </c>
      <c r="LB83" s="114"/>
      <c r="LC83" s="69" t="s">
        <v>1874</v>
      </c>
      <c r="LD83" s="69" t="s">
        <v>1824</v>
      </c>
      <c r="LE83" s="69" t="s">
        <v>829</v>
      </c>
      <c r="LF83" s="69" t="s">
        <v>1879</v>
      </c>
      <c r="LG83" s="69" t="s">
        <v>1880</v>
      </c>
      <c r="LH83" s="114"/>
      <c r="LI83" s="159" t="s">
        <v>1016</v>
      </c>
      <c r="LJ83" s="78" t="s">
        <v>1885</v>
      </c>
      <c r="LK83" s="78" t="s">
        <v>1884</v>
      </c>
      <c r="LL83" s="78" t="s">
        <v>1862</v>
      </c>
      <c r="LM83" s="78" t="s">
        <v>1862</v>
      </c>
      <c r="LN83" s="78" t="s">
        <v>1884</v>
      </c>
      <c r="LO83" s="78" t="s">
        <v>1885</v>
      </c>
      <c r="LP83" s="101" t="s">
        <v>1016</v>
      </c>
      <c r="LQ83" s="114"/>
      <c r="LR83" s="69" t="s">
        <v>1874</v>
      </c>
      <c r="LS83" s="69" t="s">
        <v>1824</v>
      </c>
      <c r="LT83" s="69" t="s">
        <v>829</v>
      </c>
      <c r="LU83" s="69" t="s">
        <v>1879</v>
      </c>
      <c r="LV83" s="69" t="s">
        <v>1880</v>
      </c>
      <c r="LW83" s="114"/>
      <c r="LX83" s="159" t="s">
        <v>1016</v>
      </c>
      <c r="LY83" s="78" t="s">
        <v>1885</v>
      </c>
      <c r="LZ83" s="78" t="s">
        <v>1884</v>
      </c>
      <c r="MA83" s="78" t="s">
        <v>1862</v>
      </c>
      <c r="MB83" s="78" t="s">
        <v>1862</v>
      </c>
      <c r="MC83" s="78" t="s">
        <v>1884</v>
      </c>
      <c r="MD83" s="78" t="s">
        <v>1885</v>
      </c>
      <c r="ME83" s="101" t="s">
        <v>1016</v>
      </c>
      <c r="MF83" s="114"/>
      <c r="MG83" s="69" t="s">
        <v>1874</v>
      </c>
      <c r="MH83" s="69" t="s">
        <v>1824</v>
      </c>
      <c r="MI83" s="69" t="s">
        <v>829</v>
      </c>
      <c r="MJ83" s="69" t="s">
        <v>1879</v>
      </c>
      <c r="MK83" s="69" t="s">
        <v>1880</v>
      </c>
      <c r="ML83" s="114"/>
      <c r="MM83" s="159" t="s">
        <v>1016</v>
      </c>
      <c r="MN83" s="78" t="s">
        <v>1885</v>
      </c>
      <c r="MO83" s="78" t="s">
        <v>1884</v>
      </c>
      <c r="MP83" s="78" t="s">
        <v>1862</v>
      </c>
      <c r="MQ83" s="78" t="s">
        <v>1862</v>
      </c>
      <c r="MR83" s="78" t="s">
        <v>1884</v>
      </c>
      <c r="MS83" s="78" t="s">
        <v>1885</v>
      </c>
      <c r="MT83" s="101" t="s">
        <v>1016</v>
      </c>
    </row>
    <row r="84" spans="2:358" s="105" customFormat="1" ht="17">
      <c r="B84" s="184">
        <f t="shared" si="679"/>
        <v>44606</v>
      </c>
      <c r="C84" s="183">
        <f t="shared" si="680"/>
        <v>7</v>
      </c>
      <c r="D84" s="183">
        <f t="shared" si="681"/>
        <v>9</v>
      </c>
      <c r="E84" s="183" t="str">
        <f t="shared" si="538"/>
        <v>7_9</v>
      </c>
      <c r="F84" s="174" t="str">
        <f t="shared" si="539"/>
        <v>Player6</v>
      </c>
      <c r="G84" s="174" t="str">
        <f t="shared" si="540"/>
        <v>Player15</v>
      </c>
      <c r="H84" s="173"/>
      <c r="I84" s="174" t="str">
        <f>J84&amp;"_"&amp;COUNTIF(J$4:J84,J84)</f>
        <v>7_3</v>
      </c>
      <c r="J84" s="185">
        <v>7</v>
      </c>
      <c r="K84" s="185" t="s">
        <v>2665</v>
      </c>
      <c r="L84" s="186" t="s">
        <v>1027</v>
      </c>
      <c r="M84" s="185" t="s">
        <v>2669</v>
      </c>
      <c r="N84" s="114"/>
      <c r="O84" s="106">
        <f>O71</f>
        <v>1</v>
      </c>
      <c r="P84" s="106">
        <f t="shared" ref="P84:P91" si="682">P71+1</f>
        <v>7</v>
      </c>
      <c r="Q84" s="106">
        <v>1</v>
      </c>
      <c r="R84" s="107" t="str">
        <f>INDEX(Matchups!$F$4:$G$279,MATCH(O84&amp;"_"&amp;P84,Matchups!$E$4:$E$279,0),1)</f>
        <v>Player16</v>
      </c>
      <c r="S84" s="107" t="str">
        <f>INDEX(Matchups!$F$4:$G$279,MATCH(O84&amp;"_"&amp;P84,Matchups!$E$4:$E$279,0),2)</f>
        <v>Player11</v>
      </c>
      <c r="U84" s="160" t="str">
        <f>INDEX(Draft!$AZ$3:$AZ$170,MATCH(R84&amp;Q84,Draft!$BA$3:$BA$170,0),1)</f>
        <v>Tesla</v>
      </c>
      <c r="V84" s="161">
        <f>INDEX(Upload_Download!$I$4:$I$1004,MATCH(U84&amp;V$3,Upload_Download!$O$4:$O$1004,0),1)</f>
        <v>923.32000732421875</v>
      </c>
      <c r="W84" s="161">
        <f>INDEX(Upload_Download!$I$4:$I$1004,MATCH(U84&amp;W$3,Upload_Download!$O$4:$O$1004,0),1)</f>
        <v>860</v>
      </c>
      <c r="X84" s="162">
        <f>100*(W84/V84-1)</f>
        <v>-6.8578615021806062</v>
      </c>
      <c r="Y84" s="162">
        <f>100*(Z84/AA84-1)</f>
        <v>-8.6259404596696889</v>
      </c>
      <c r="Z84" s="161">
        <f>INDEX(Upload_Download!$I$4:$I$1004,MATCH(AB84&amp;Z$3,Upload_Download!$O$4:$O$1004,0),1)</f>
        <v>1.045819044113159</v>
      </c>
      <c r="AA84" s="161">
        <f>INDEX(Upload_Download!$I$4:$I$1004,MATCH(AB84&amp;AA$3,Upload_Download!$O$4:$O$1004,0),1)</f>
        <v>1.1445469856262209</v>
      </c>
      <c r="AB84" s="163" t="str">
        <f>INDEX(Draft!$AZ$3:$AZ$170,MATCH(S84&amp;Q84,Draft!$BA$3:$BA$170,0),1)</f>
        <v>Cardano</v>
      </c>
      <c r="AD84" s="106">
        <f>AD71</f>
        <v>2</v>
      </c>
      <c r="AE84" s="106">
        <f t="shared" ref="AE84:AE91" si="683">AE71+1</f>
        <v>7</v>
      </c>
      <c r="AF84" s="106">
        <v>1</v>
      </c>
      <c r="AG84" s="107" t="str">
        <f>INDEX(Matchups!$F$4:$G$279,MATCH(AD84&amp;"_"&amp;AE84,Matchups!$E$4:$E$279,0),1)</f>
        <v>Player14</v>
      </c>
      <c r="AH84" s="107" t="str">
        <f>INDEX(Matchups!$F$4:$G$279,MATCH(AD84&amp;"_"&amp;AE84,Matchups!$E$4:$E$279,0),2)</f>
        <v>Player7</v>
      </c>
      <c r="AJ84" s="160" t="str">
        <f>INDEX(Draft!$AZ$3:$AZ$170,MATCH(AG84&amp;AF84,Draft!$BA$3:$BA$170,0),1)</f>
        <v>Taiwanese Semiconductor</v>
      </c>
      <c r="AK84" s="161">
        <f>INDEX(Upload_Download!$I$4:$I$1004,MATCH(AJ84&amp;AK$3,Upload_Download!$O$4:$O$1004,0),1)</f>
        <v>121.0100021362305</v>
      </c>
      <c r="AL84" s="161">
        <f>INDEX(Upload_Download!$I$4:$I$1004,MATCH(AJ84&amp;AL$3,Upload_Download!$O$4:$O$1004,0),1)</f>
        <v>119.30999755859381</v>
      </c>
      <c r="AM84" s="162">
        <f>100*(AL84/AK84-1)</f>
        <v>-1.4048463330517569</v>
      </c>
      <c r="AN84" s="162">
        <f>100*(AO84/AP84-1)</f>
        <v>-0.35116506177325091</v>
      </c>
      <c r="AO84" s="161">
        <f>INDEX(Upload_Download!$I$4:$I$1004,MATCH(AQ84&amp;AO$3,Upload_Download!$O$4:$O$1004,0),1)</f>
        <v>856.97998046875</v>
      </c>
      <c r="AP84" s="161">
        <f>INDEX(Upload_Download!$I$4:$I$1004,MATCH(AQ84&amp;AP$3,Upload_Download!$O$4:$O$1004,0),1)</f>
        <v>860</v>
      </c>
      <c r="AQ84" s="163" t="str">
        <f>INDEX(Draft!$AZ$3:$AZ$170,MATCH(AH84&amp;AF84,Draft!$BA$3:$BA$170,0),1)</f>
        <v>Tesla</v>
      </c>
      <c r="AS84" s="106">
        <f>AS71</f>
        <v>3</v>
      </c>
      <c r="AT84" s="106">
        <f t="shared" ref="AT84:AT91" si="684">AT71+1</f>
        <v>7</v>
      </c>
      <c r="AU84" s="106">
        <v>1</v>
      </c>
      <c r="AV84" s="107" t="str">
        <f>INDEX(Matchups!$F$4:$G$279,MATCH(AS84&amp;"_"&amp;AT84,Matchups!$E$4:$E$279,0),1)</f>
        <v>Player3</v>
      </c>
      <c r="AW84" s="107" t="str">
        <f>INDEX(Matchups!$F$4:$G$279,MATCH(AS84&amp;"_"&amp;AT84,Matchups!$E$4:$E$279,0),2)</f>
        <v>Player8</v>
      </c>
      <c r="AY84" s="160" t="str">
        <f>INDEX(Draft!$AZ$3:$AZ$170,MATCH(AV84&amp;AU84,Draft!$BA$3:$BA$170,0),1)</f>
        <v>Bitcoin</v>
      </c>
      <c r="AZ84" s="161">
        <f>INDEX(Upload_Download!$I$4:$I$1004,MATCH(AY84&amp;AZ$3,Upload_Download!$O$4:$O$1004,0),1)</f>
        <v>38431.37890625</v>
      </c>
      <c r="BA84" s="161">
        <f>INDEX(Upload_Download!$I$4:$I$1004,MATCH(AY84&amp;BA$3,Upload_Download!$O$4:$O$1004,0),1)</f>
        <v>37709.78515625</v>
      </c>
      <c r="BB84" s="162">
        <f>100*(BA84/AZ84-1)</f>
        <v>-1.8776160797151387</v>
      </c>
      <c r="BC84" s="162">
        <f>100*(BD84/BE84-1)</f>
        <v>-5.9210986828797889</v>
      </c>
      <c r="BD84" s="161">
        <f>INDEX(Upload_Download!$I$4:$I$1004,MATCH(BF84&amp;BD$3,Upload_Download!$O$4:$O$1004,0),1)</f>
        <v>85.519050598144531</v>
      </c>
      <c r="BE84" s="161">
        <f>INDEX(Upload_Download!$I$4:$I$1004,MATCH(BF84&amp;BE$3,Upload_Download!$O$4:$O$1004,0),1)</f>
        <v>90.901412963867188</v>
      </c>
      <c r="BF84" s="163" t="str">
        <f>INDEX(Draft!$AZ$3:$AZ$170,MATCH(AW84&amp;AU84,Draft!$BA$3:$BA$170,0),1)</f>
        <v>Solana</v>
      </c>
      <c r="BH84" s="106">
        <f>BH71</f>
        <v>4</v>
      </c>
      <c r="BI84" s="106">
        <f t="shared" ref="BI84:BI91" si="685">BI71+1</f>
        <v>7</v>
      </c>
      <c r="BJ84" s="106">
        <v>1</v>
      </c>
      <c r="BK84" s="107" t="str">
        <f>INDEX(Matchups!$F$4:$G$279,MATCH(BH84&amp;"_"&amp;BI84,Matchups!$E$4:$E$279,0),1)</f>
        <v>Player7</v>
      </c>
      <c r="BL84" s="107" t="str">
        <f>INDEX(Matchups!$F$4:$G$279,MATCH(BH84&amp;"_"&amp;BI84,Matchups!$E$4:$E$279,0),2)</f>
        <v>Player9</v>
      </c>
      <c r="BN84" s="160" t="str">
        <f>INDEX(Draft!$AZ$3:$AZ$170,MATCH(BK84&amp;BJ84,Draft!$BA$3:$BA$170,0),1)</f>
        <v>Tesla</v>
      </c>
      <c r="BO84" s="161">
        <f>INDEX(Upload_Download!$I$4:$I$1004,MATCH(BN84&amp;BO$3,Upload_Download!$O$4:$O$1004,0),1)</f>
        <v>809.8699951171875</v>
      </c>
      <c r="BP84" s="161" t="e">
        <f>INDEX(Upload_Download!$I$4:$I$1004,MATCH(BN84&amp;BP$3,Upload_Download!$O$4:$O$1004,0),1)</f>
        <v>#N/A</v>
      </c>
      <c r="BQ84" s="162" t="e">
        <f>100*(BP84/BO84-1)</f>
        <v>#N/A</v>
      </c>
      <c r="BR84" s="162" t="e">
        <f>100*(BS84/BT84-1)</f>
        <v>#N/A</v>
      </c>
      <c r="BS84" s="161" t="e">
        <f>INDEX(Upload_Download!$I$4:$I$1004,MATCH(BU84&amp;BS$3,Upload_Download!$O$4:$O$1004,0),1)</f>
        <v>#N/A</v>
      </c>
      <c r="BT84" s="161">
        <f>INDEX(Upload_Download!$I$4:$I$1004,MATCH(BU84&amp;BT$3,Upload_Download!$O$4:$O$1004,0),1)</f>
        <v>164.8500061035156</v>
      </c>
      <c r="BU84" s="163" t="str">
        <f>INDEX(Draft!$AZ$3:$AZ$170,MATCH(BL84&amp;BJ84,Draft!$BA$3:$BA$170,0),1)</f>
        <v>Apple</v>
      </c>
      <c r="BV84" s="114"/>
      <c r="BW84" s="106">
        <f>BW71</f>
        <v>5</v>
      </c>
      <c r="BX84" s="106">
        <f t="shared" ref="BX84:BX91" si="686">BX71+1</f>
        <v>7</v>
      </c>
      <c r="BY84" s="106">
        <v>1</v>
      </c>
      <c r="BZ84" s="107" t="str">
        <f>INDEX(Matchups!$F$4:$G$279,MATCH(BW84&amp;"_"&amp;BX84,Matchups!$E$4:$E$279,0),1)</f>
        <v>Player11</v>
      </c>
      <c r="CA84" s="107" t="str">
        <f>INDEX(Matchups!$F$4:$G$279,MATCH(BW84&amp;"_"&amp;BX84,Matchups!$E$4:$E$279,0),2)</f>
        <v>Player2</v>
      </c>
      <c r="CB84" s="114"/>
      <c r="CC84" s="160" t="str">
        <f>INDEX(Draft!$AZ$3:$AZ$170,MATCH(BZ84&amp;BY84,Draft!$BA$3:$BA$170,0),1)</f>
        <v>Cardano</v>
      </c>
      <c r="CD84" s="161" t="e">
        <f>INDEX(Upload_Download!$I$4:$I$1004,MATCH(CC84&amp;CD$3,Upload_Download!$O$4:$O$1004,0),1)</f>
        <v>#N/A</v>
      </c>
      <c r="CE84" s="161" t="e">
        <f>INDEX(Upload_Download!$I$4:$I$1004,MATCH(CC84&amp;CE$3,Upload_Download!$O$4:$O$1004,0),1)</f>
        <v>#N/A</v>
      </c>
      <c r="CF84" s="162" t="e">
        <f>100*(CE84/CD84-1)</f>
        <v>#N/A</v>
      </c>
      <c r="CG84" s="162" t="e">
        <f>100*(CH84/CI84-1)</f>
        <v>#N/A</v>
      </c>
      <c r="CH84" s="161" t="e">
        <f>INDEX(Upload_Download!$I$4:$I$1004,MATCH(CJ84&amp;CH$3,Upload_Download!$O$4:$O$1004,0),1)</f>
        <v>#N/A</v>
      </c>
      <c r="CI84" s="161" t="e">
        <f>INDEX(Upload_Download!$I$4:$I$1004,MATCH(CJ84&amp;CI$3,Upload_Download!$O$4:$O$1004,0),1)</f>
        <v>#N/A</v>
      </c>
      <c r="CJ84" s="163" t="str">
        <f>INDEX(Draft!$AZ$3:$AZ$170,MATCH(CA84&amp;BY84,Draft!$BA$3:$BA$170,0),1)</f>
        <v>Cardano</v>
      </c>
      <c r="CK84" s="114"/>
      <c r="CL84" s="106">
        <f>CL71</f>
        <v>6</v>
      </c>
      <c r="CM84" s="106">
        <f t="shared" ref="CM84:CM91" si="687">CM71+1</f>
        <v>7</v>
      </c>
      <c r="CN84" s="106">
        <v>1</v>
      </c>
      <c r="CO84" s="107" t="str">
        <f>INDEX(Matchups!$F$4:$G$279,MATCH(CL84&amp;"_"&amp;CM84,Matchups!$E$4:$E$279,0),1)</f>
        <v>Player1</v>
      </c>
      <c r="CP84" s="107" t="str">
        <f>INDEX(Matchups!$F$4:$G$279,MATCH(CL84&amp;"_"&amp;CM84,Matchups!$E$4:$E$279,0),2)</f>
        <v>Player19</v>
      </c>
      <c r="CQ84" s="114"/>
      <c r="CR84" s="160" t="str">
        <f>INDEX(Draft!$AZ$3:$AZ$170,MATCH(CO84&amp;CN84,Draft!$BA$3:$BA$170,0),1)</f>
        <v>Meta Platforms</v>
      </c>
      <c r="CS84" s="161" t="e">
        <f>INDEX(Upload_Download!$I$4:$I$1004,MATCH(CR84&amp;CS$3,Upload_Download!$O$4:$O$1004,0),1)</f>
        <v>#N/A</v>
      </c>
      <c r="CT84" s="161" t="e">
        <f>INDEX(Upload_Download!$I$4:$I$1004,MATCH(CR84&amp;CT$3,Upload_Download!$O$4:$O$1004,0),1)</f>
        <v>#N/A</v>
      </c>
      <c r="CU84" s="162" t="e">
        <f>100*(CT84/CS84-1)</f>
        <v>#N/A</v>
      </c>
      <c r="CV84" s="162" t="e">
        <f>100*(CW84/CX84-1)</f>
        <v>#N/A</v>
      </c>
      <c r="CW84" s="161" t="e">
        <f>INDEX(Upload_Download!$I$4:$I$1004,MATCH(CY84&amp;CW$3,Upload_Download!$O$4:$O$1004,0),1)</f>
        <v>#N/A</v>
      </c>
      <c r="CX84" s="161" t="e">
        <f>INDEX(Upload_Download!$I$4:$I$1004,MATCH(CY84&amp;CX$3,Upload_Download!$O$4:$O$1004,0),1)</f>
        <v>#N/A</v>
      </c>
      <c r="CY84" s="163" t="str">
        <f>INDEX(Draft!$AZ$3:$AZ$170,MATCH(CP84&amp;CN84,Draft!$BA$3:$BA$170,0),1)</f>
        <v>Visa</v>
      </c>
      <c r="DA84" s="106">
        <f>DA71</f>
        <v>7</v>
      </c>
      <c r="DB84" s="106">
        <f t="shared" ref="DB84:DB91" si="688">DB71+1</f>
        <v>7</v>
      </c>
      <c r="DC84" s="106">
        <v>1</v>
      </c>
      <c r="DD84" s="107" t="str">
        <f>INDEX(Matchups!$F$4:$G$279,MATCH(DA84&amp;"_"&amp;DB84,Matchups!$E$4:$E$279,0),1)</f>
        <v>Player20</v>
      </c>
      <c r="DE84" s="107" t="str">
        <f>INDEX(Matchups!$F$4:$G$279,MATCH(DA84&amp;"_"&amp;DB84,Matchups!$E$4:$E$279,0),2)</f>
        <v>Player17</v>
      </c>
      <c r="DG84" s="160" t="str">
        <f>INDEX(Draft!$AZ$3:$AZ$170,MATCH(DD84&amp;DC84,Draft!$BA$3:$BA$170,0),1)</f>
        <v>Ethereum</v>
      </c>
      <c r="DH84" s="161" t="e">
        <f>INDEX(Upload_Download!$I$4:$I$1004,MATCH(DG84&amp;DH$3,Upload_Download!$O$4:$O$1004,0),1)</f>
        <v>#N/A</v>
      </c>
      <c r="DI84" s="161" t="e">
        <f>INDEX(Upload_Download!$I$4:$I$1004,MATCH(DG84&amp;DI$3,Upload_Download!$O$4:$O$1004,0),1)</f>
        <v>#N/A</v>
      </c>
      <c r="DJ84" s="162" t="e">
        <f>100*(DI84/DH84-1)</f>
        <v>#N/A</v>
      </c>
      <c r="DK84" s="162" t="e">
        <f>100*(DL84/DM84-1)</f>
        <v>#N/A</v>
      </c>
      <c r="DL84" s="161" t="e">
        <f>INDEX(Upload_Download!$I$4:$I$1004,MATCH(DN84&amp;DL$3,Upload_Download!$O$4:$O$1004,0),1)</f>
        <v>#N/A</v>
      </c>
      <c r="DM84" s="161" t="e">
        <f>INDEX(Upload_Download!$I$4:$I$1004,MATCH(DN84&amp;DM$3,Upload_Download!$O$4:$O$1004,0),1)</f>
        <v>#N/A</v>
      </c>
      <c r="DN84" s="163" t="str">
        <f>INDEX(Draft!$AZ$3:$AZ$170,MATCH(DE84&amp;DC84,Draft!$BA$3:$BA$170,0),1)</f>
        <v>Ethereum</v>
      </c>
      <c r="DO84" s="114"/>
      <c r="DP84" s="106">
        <f>DP71</f>
        <v>8</v>
      </c>
      <c r="DQ84" s="106">
        <f t="shared" ref="DQ84:DQ91" si="689">DQ71+1</f>
        <v>7</v>
      </c>
      <c r="DR84" s="106">
        <v>1</v>
      </c>
      <c r="DS84" s="107" t="str">
        <f>INDEX(Matchups!$F$4:$G$279,MATCH(DP84&amp;"_"&amp;DQ84,Matchups!$E$4:$E$279,0),1)</f>
        <v>Player22</v>
      </c>
      <c r="DT84" s="107" t="str">
        <f>INDEX(Matchups!$F$4:$G$279,MATCH(DP84&amp;"_"&amp;DQ84,Matchups!$E$4:$E$279,0),2)</f>
        <v>Player16</v>
      </c>
      <c r="DU84" s="114"/>
      <c r="DV84" s="160" t="str">
        <f>INDEX(Draft!$AZ$3:$AZ$170,MATCH(DS84&amp;DR84,Draft!$BA$3:$BA$170,0),1)</f>
        <v>Alphabet Class C</v>
      </c>
      <c r="DW84" s="161" t="e">
        <f>INDEX(Upload_Download!$I$4:$I$1004,MATCH(DV84&amp;DW$3,Upload_Download!$O$4:$O$1004,0),1)</f>
        <v>#N/A</v>
      </c>
      <c r="DX84" s="161" t="e">
        <f>INDEX(Upload_Download!$I$4:$I$1004,MATCH(DV84&amp;DX$3,Upload_Download!$O$4:$O$1004,0),1)</f>
        <v>#N/A</v>
      </c>
      <c r="DY84" s="162" t="e">
        <f>100*(DX84/DW84-1)</f>
        <v>#N/A</v>
      </c>
      <c r="DZ84" s="162" t="e">
        <f>100*(EA84/EB84-1)</f>
        <v>#N/A</v>
      </c>
      <c r="EA84" s="161" t="e">
        <f>INDEX(Upload_Download!$I$4:$I$1004,MATCH(EC84&amp;EA$3,Upload_Download!$O$4:$O$1004,0),1)</f>
        <v>#N/A</v>
      </c>
      <c r="EB84" s="161" t="e">
        <f>INDEX(Upload_Download!$I$4:$I$1004,MATCH(EC84&amp;EB$3,Upload_Download!$O$4:$O$1004,0),1)</f>
        <v>#N/A</v>
      </c>
      <c r="EC84" s="163" t="str">
        <f>INDEX(Draft!$AZ$3:$AZ$170,MATCH(DT84&amp;DR84,Draft!$BA$3:$BA$170,0),1)</f>
        <v>Tesla</v>
      </c>
      <c r="ED84" s="114"/>
      <c r="EE84" s="106">
        <f>EE71</f>
        <v>9</v>
      </c>
      <c r="EF84" s="106">
        <f t="shared" ref="EF84:EF91" si="690">EF71+1</f>
        <v>7</v>
      </c>
      <c r="EG84" s="106">
        <v>1</v>
      </c>
      <c r="EH84" s="107" t="str">
        <f>INDEX(Matchups!$F$4:$G$279,MATCH(EE84&amp;"_"&amp;EF84,Matchups!$E$4:$E$279,0),1)</f>
        <v>Player5</v>
      </c>
      <c r="EI84" s="107" t="str">
        <f>INDEX(Matchups!$F$4:$G$279,MATCH(EE84&amp;"_"&amp;EF84,Matchups!$E$4:$E$279,0),2)</f>
        <v>Player22</v>
      </c>
      <c r="EJ84" s="114"/>
      <c r="EK84" s="160" t="str">
        <f>INDEX(Draft!$AZ$3:$AZ$170,MATCH(EH84&amp;EG84,Draft!$BA$3:$BA$170,0),1)</f>
        <v>Tesla</v>
      </c>
      <c r="EL84" s="161" t="e">
        <f>INDEX(Upload_Download!$I$4:$I$1004,MATCH(EK84&amp;EL$3,Upload_Download!$O$4:$O$1004,0),1)</f>
        <v>#N/A</v>
      </c>
      <c r="EM84" s="161" t="e">
        <f>INDEX(Upload_Download!$I$4:$I$1004,MATCH(EK84&amp;EM$3,Upload_Download!$O$4:$O$1004,0),1)</f>
        <v>#N/A</v>
      </c>
      <c r="EN84" s="162" t="e">
        <f>100*(EM84/EL84-1)</f>
        <v>#N/A</v>
      </c>
      <c r="EO84" s="162" t="e">
        <f>100*(EP84/EQ84-1)</f>
        <v>#N/A</v>
      </c>
      <c r="EP84" s="161" t="e">
        <f>INDEX(Upload_Download!$I$4:$I$1004,MATCH(ER84&amp;EP$3,Upload_Download!$O$4:$O$1004,0),1)</f>
        <v>#N/A</v>
      </c>
      <c r="EQ84" s="161" t="e">
        <f>INDEX(Upload_Download!$I$4:$I$1004,MATCH(ER84&amp;EQ$3,Upload_Download!$O$4:$O$1004,0),1)</f>
        <v>#N/A</v>
      </c>
      <c r="ER84" s="163" t="str">
        <f>INDEX(Draft!$AZ$3:$AZ$170,MATCH(EI84&amp;EG84,Draft!$BA$3:$BA$170,0),1)</f>
        <v>Alphabet Class C</v>
      </c>
      <c r="ET84" s="106">
        <f>ET71</f>
        <v>10</v>
      </c>
      <c r="EU84" s="106">
        <f t="shared" ref="EU84:EU91" si="691">EU71+1</f>
        <v>7</v>
      </c>
      <c r="EV84" s="106">
        <v>1</v>
      </c>
      <c r="EW84" s="107" t="str">
        <f>INDEX(Matchups!$F$4:$G$279,MATCH(ET84&amp;"_"&amp;EU84,Matchups!$E$4:$E$279,0),1)</f>
        <v>Player19</v>
      </c>
      <c r="EX84" s="107" t="str">
        <f>INDEX(Matchups!$F$4:$G$279,MATCH(ET84&amp;"_"&amp;EU84,Matchups!$E$4:$E$279,0),2)</f>
        <v>Player12</v>
      </c>
      <c r="EZ84" s="160" t="str">
        <f>INDEX(Draft!$AZ$3:$AZ$170,MATCH(EW84&amp;EV84,Draft!$BA$3:$BA$170,0),1)</f>
        <v>Visa</v>
      </c>
      <c r="FA84" s="161" t="e">
        <f>INDEX(Upload_Download!$I$4:$I$1004,MATCH(EZ84&amp;FA$3,Upload_Download!$O$4:$O$1004,0),1)</f>
        <v>#N/A</v>
      </c>
      <c r="FB84" s="161" t="e">
        <f>INDEX(Upload_Download!$I$4:$I$1004,MATCH(EZ84&amp;FB$3,Upload_Download!$O$4:$O$1004,0),1)</f>
        <v>#N/A</v>
      </c>
      <c r="FC84" s="162" t="e">
        <f>100*(FB84/FA84-1)</f>
        <v>#N/A</v>
      </c>
      <c r="FD84" s="162" t="e">
        <f>100*(FE84/FF84-1)</f>
        <v>#N/A</v>
      </c>
      <c r="FE84" s="161" t="e">
        <f>INDEX(Upload_Download!$I$4:$I$1004,MATCH(FG84&amp;FE$3,Upload_Download!$O$4:$O$1004,0),1)</f>
        <v>#N/A</v>
      </c>
      <c r="FF84" s="161" t="e">
        <f>INDEX(Upload_Download!$I$4:$I$1004,MATCH(FG84&amp;FF$3,Upload_Download!$O$4:$O$1004,0),1)</f>
        <v>#N/A</v>
      </c>
      <c r="FG84" s="163" t="str">
        <f>INDEX(Draft!$AZ$3:$AZ$170,MATCH(EX84&amp;EV84,Draft!$BA$3:$BA$170,0),1)</f>
        <v>Tesla</v>
      </c>
      <c r="FH84" s="114"/>
      <c r="FI84" s="106">
        <f>FI71</f>
        <v>11</v>
      </c>
      <c r="FJ84" s="106">
        <f t="shared" ref="FJ84:FJ91" si="692">FJ71+1</f>
        <v>7</v>
      </c>
      <c r="FK84" s="106">
        <v>1</v>
      </c>
      <c r="FL84" s="107" t="str">
        <f>INDEX(Matchups!$F$4:$G$279,MATCH(FI84&amp;"_"&amp;FJ84,Matchups!$E$4:$E$279,0),1)</f>
        <v>Player8</v>
      </c>
      <c r="FM84" s="107" t="str">
        <f>INDEX(Matchups!$F$4:$G$279,MATCH(FI84&amp;"_"&amp;FJ84,Matchups!$E$4:$E$279,0),2)</f>
        <v>Player15</v>
      </c>
      <c r="FN84" s="114"/>
      <c r="FO84" s="160" t="str">
        <f>INDEX(Draft!$AZ$3:$AZ$170,MATCH(FL84&amp;FK84,Draft!$BA$3:$BA$170,0),1)</f>
        <v>Solana</v>
      </c>
      <c r="FP84" s="161" t="e">
        <f>INDEX(Upload_Download!$I$4:$I$1004,MATCH(FO84&amp;FP$3,Upload_Download!$O$4:$O$1004,0),1)</f>
        <v>#N/A</v>
      </c>
      <c r="FQ84" s="161" t="e">
        <f>INDEX(Upload_Download!$I$4:$I$1004,MATCH(FO84&amp;FQ$3,Upload_Download!$O$4:$O$1004,0),1)</f>
        <v>#N/A</v>
      </c>
      <c r="FR84" s="162" t="e">
        <f>100*(FQ84/FP84-1)</f>
        <v>#N/A</v>
      </c>
      <c r="FS84" s="162" t="e">
        <f>100*(FT84/FU84-1)</f>
        <v>#N/A</v>
      </c>
      <c r="FT84" s="161" t="e">
        <f>INDEX(Upload_Download!$I$4:$I$1004,MATCH(FV84&amp;FT$3,Upload_Download!$O$4:$O$1004,0),1)</f>
        <v>#N/A</v>
      </c>
      <c r="FU84" s="161" t="e">
        <f>INDEX(Upload_Download!$I$4:$I$1004,MATCH(FV84&amp;FU$3,Upload_Download!$O$4:$O$1004,0),1)</f>
        <v>#N/A</v>
      </c>
      <c r="FV84" s="163" t="str">
        <f>INDEX(Draft!$AZ$3:$AZ$170,MATCH(FM84&amp;FK84,Draft!$BA$3:$BA$170,0),1)</f>
        <v>Ethereum</v>
      </c>
      <c r="FW84" s="114"/>
      <c r="FX84" s="106">
        <f>FX71</f>
        <v>12</v>
      </c>
      <c r="FY84" s="106">
        <f t="shared" ref="FY84:FY91" si="693">FY71+1</f>
        <v>7</v>
      </c>
      <c r="FZ84" s="106">
        <v>1</v>
      </c>
      <c r="GA84" s="107" t="str">
        <f>INDEX(Matchups!$F$4:$G$279,MATCH(FX84&amp;"_"&amp;FY84,Matchups!$E$4:$E$279,0),1)</f>
        <v>Player21</v>
      </c>
      <c r="GB84" s="107" t="str">
        <f>INDEX(Matchups!$F$4:$G$279,MATCH(FX84&amp;"_"&amp;FY84,Matchups!$E$4:$E$279,0),2)</f>
        <v>Player5</v>
      </c>
      <c r="GC84" s="114"/>
      <c r="GD84" s="160" t="str">
        <f>INDEX(Draft!$AZ$3:$AZ$170,MATCH(GA84&amp;FZ84,Draft!$BA$3:$BA$170,0),1)</f>
        <v>Solana</v>
      </c>
      <c r="GE84" s="161" t="e">
        <f>INDEX(Upload_Download!$I$4:$I$1004,MATCH(GD84&amp;GE$3,Upload_Download!$O$4:$O$1004,0),1)</f>
        <v>#N/A</v>
      </c>
      <c r="GF84" s="161" t="e">
        <f>INDEX(Upload_Download!$I$4:$I$1004,MATCH(GD84&amp;GF$3,Upload_Download!$O$4:$O$1004,0),1)</f>
        <v>#N/A</v>
      </c>
      <c r="GG84" s="162" t="e">
        <f>100*(GF84/GE84-1)</f>
        <v>#N/A</v>
      </c>
      <c r="GH84" s="162" t="e">
        <f>100*(GI84/GJ84-1)</f>
        <v>#N/A</v>
      </c>
      <c r="GI84" s="161" t="e">
        <f>INDEX(Upload_Download!$I$4:$I$1004,MATCH(GK84&amp;GI$3,Upload_Download!$O$4:$O$1004,0),1)</f>
        <v>#N/A</v>
      </c>
      <c r="GJ84" s="161" t="e">
        <f>INDEX(Upload_Download!$I$4:$I$1004,MATCH(GK84&amp;GJ$3,Upload_Download!$O$4:$O$1004,0),1)</f>
        <v>#N/A</v>
      </c>
      <c r="GK84" s="163" t="str">
        <f>INDEX(Draft!$AZ$3:$AZ$170,MATCH(GB84&amp;FZ84,Draft!$BA$3:$BA$170,0),1)</f>
        <v>Tesla</v>
      </c>
      <c r="GM84" s="106">
        <f>GM71</f>
        <v>13</v>
      </c>
      <c r="GN84" s="106">
        <f t="shared" ref="GN84:GN91" si="694">GN71+1</f>
        <v>7</v>
      </c>
      <c r="GO84" s="106">
        <v>1</v>
      </c>
      <c r="GP84" s="107" t="str">
        <f>INDEX(Matchups!$F$4:$G$279,MATCH(GM84&amp;"_"&amp;GN84,Matchups!$E$4:$E$279,0),1)</f>
        <v>Player23</v>
      </c>
      <c r="GQ84" s="107" t="str">
        <f>INDEX(Matchups!$F$4:$G$279,MATCH(GM84&amp;"_"&amp;GN84,Matchups!$E$4:$E$279,0),2)</f>
        <v>Player21</v>
      </c>
      <c r="GS84" s="160" t="str">
        <f>INDEX(Draft!$AZ$3:$AZ$170,MATCH(GP84&amp;GO84,Draft!$BA$3:$BA$170,0),1)</f>
        <v>NVDIA</v>
      </c>
      <c r="GT84" s="161" t="e">
        <f>INDEX(Upload_Download!$I$4:$I$1004,MATCH(GS84&amp;GT$3,Upload_Download!$O$4:$O$1004,0),1)</f>
        <v>#N/A</v>
      </c>
      <c r="GU84" s="161" t="e">
        <f>INDEX(Upload_Download!$I$4:$I$1004,MATCH(GS84&amp;GU$3,Upload_Download!$O$4:$O$1004,0),1)</f>
        <v>#N/A</v>
      </c>
      <c r="GV84" s="162" t="e">
        <f>100*(GU84/GT84-1)</f>
        <v>#N/A</v>
      </c>
      <c r="GW84" s="162" t="e">
        <f>100*(GX84/GY84-1)</f>
        <v>#N/A</v>
      </c>
      <c r="GX84" s="161" t="e">
        <f>INDEX(Upload_Download!$I$4:$I$1004,MATCH(GZ84&amp;GX$3,Upload_Download!$O$4:$O$1004,0),1)</f>
        <v>#N/A</v>
      </c>
      <c r="GY84" s="161" t="e">
        <f>INDEX(Upload_Download!$I$4:$I$1004,MATCH(GZ84&amp;GY$3,Upload_Download!$O$4:$O$1004,0),1)</f>
        <v>#N/A</v>
      </c>
      <c r="GZ84" s="163" t="str">
        <f>INDEX(Draft!$AZ$3:$AZ$170,MATCH(GQ84&amp;GO84,Draft!$BA$3:$BA$170,0),1)</f>
        <v>Solana</v>
      </c>
      <c r="HA84" s="114"/>
      <c r="HB84" s="106">
        <f>HB71</f>
        <v>14</v>
      </c>
      <c r="HC84" s="106">
        <f t="shared" ref="HC84:HC91" si="695">HC71+1</f>
        <v>7</v>
      </c>
      <c r="HD84" s="106">
        <v>1</v>
      </c>
      <c r="HE84" s="107" t="str">
        <f>INDEX(Matchups!$F$4:$G$279,MATCH(HB84&amp;"_"&amp;HC84,Matchups!$E$4:$E$279,0),1)</f>
        <v>Player18</v>
      </c>
      <c r="HF84" s="107" t="str">
        <f>INDEX(Matchups!$F$4:$G$279,MATCH(HB84&amp;"_"&amp;HC84,Matchups!$E$4:$E$279,0),2)</f>
        <v>Player20</v>
      </c>
      <c r="HG84" s="114"/>
      <c r="HH84" s="160" t="str">
        <f>INDEX(Draft!$AZ$3:$AZ$170,MATCH(HE84&amp;HD84,Draft!$BA$3:$BA$170,0),1)</f>
        <v>Amazon</v>
      </c>
      <c r="HI84" s="161" t="e">
        <f>INDEX(Upload_Download!$I$4:$I$1004,MATCH(HH84&amp;HI$3,Upload_Download!$O$4:$O$1004,0),1)</f>
        <v>#N/A</v>
      </c>
      <c r="HJ84" s="161" t="e">
        <f>INDEX(Upload_Download!$I$4:$I$1004,MATCH(HH84&amp;HJ$3,Upload_Download!$O$4:$O$1004,0),1)</f>
        <v>#N/A</v>
      </c>
      <c r="HK84" s="162" t="e">
        <f>100*(HJ84/HI84-1)</f>
        <v>#N/A</v>
      </c>
      <c r="HL84" s="162" t="e">
        <f>100*(HM84/HN84-1)</f>
        <v>#N/A</v>
      </c>
      <c r="HM84" s="161" t="e">
        <f>INDEX(Upload_Download!$I$4:$I$1004,MATCH(HO84&amp;HM$3,Upload_Download!$O$4:$O$1004,0),1)</f>
        <v>#N/A</v>
      </c>
      <c r="HN84" s="161" t="e">
        <f>INDEX(Upload_Download!$I$4:$I$1004,MATCH(HO84&amp;HN$3,Upload_Download!$O$4:$O$1004,0),1)</f>
        <v>#N/A</v>
      </c>
      <c r="HO84" s="163" t="str">
        <f>INDEX(Draft!$AZ$3:$AZ$170,MATCH(HF84&amp;HD84,Draft!$BA$3:$BA$170,0),1)</f>
        <v>Ethereum</v>
      </c>
      <c r="HP84" s="114"/>
      <c r="HQ84" s="106">
        <f>HQ71</f>
        <v>15</v>
      </c>
      <c r="HR84" s="106">
        <f t="shared" ref="HR84:HR91" si="696">HR71+1</f>
        <v>7</v>
      </c>
      <c r="HS84" s="106">
        <v>1</v>
      </c>
      <c r="HT84" s="107" t="str">
        <f>INDEX(Matchups!$F$4:$G$279,MATCH(HQ84&amp;"_"&amp;HR84,Matchups!$E$4:$E$279,0),1)</f>
        <v>Player13</v>
      </c>
      <c r="HU84" s="107" t="str">
        <f>INDEX(Matchups!$F$4:$G$279,MATCH(HQ84&amp;"_"&amp;HR84,Matchups!$E$4:$E$279,0),2)</f>
        <v>Player3</v>
      </c>
      <c r="HV84" s="114"/>
      <c r="HW84" s="160" t="str">
        <f>INDEX(Draft!$AZ$3:$AZ$170,MATCH(HT84&amp;HS84,Draft!$BA$3:$BA$170,0),1)</f>
        <v>Microsoft</v>
      </c>
      <c r="HX84" s="161" t="e">
        <f>INDEX(Upload_Download!$I$4:$I$1004,MATCH(HW84&amp;HX$3,Upload_Download!$O$4:$O$1004,0),1)</f>
        <v>#N/A</v>
      </c>
      <c r="HY84" s="161" t="e">
        <f>INDEX(Upload_Download!$I$4:$I$1004,MATCH(HW84&amp;HY$3,Upload_Download!$O$4:$O$1004,0),1)</f>
        <v>#N/A</v>
      </c>
      <c r="HZ84" s="162" t="e">
        <f>100*(HY84/HX84-1)</f>
        <v>#N/A</v>
      </c>
      <c r="IA84" s="162" t="e">
        <f>100*(IB84/IC84-1)</f>
        <v>#N/A</v>
      </c>
      <c r="IB84" s="161" t="e">
        <f>INDEX(Upload_Download!$I$4:$I$1004,MATCH(ID84&amp;IB$3,Upload_Download!$O$4:$O$1004,0),1)</f>
        <v>#N/A</v>
      </c>
      <c r="IC84" s="161" t="e">
        <f>INDEX(Upload_Download!$I$4:$I$1004,MATCH(ID84&amp;IC$3,Upload_Download!$O$4:$O$1004,0),1)</f>
        <v>#N/A</v>
      </c>
      <c r="ID84" s="163" t="str">
        <f>INDEX(Draft!$AZ$3:$AZ$170,MATCH(HU84&amp;HS84,Draft!$BA$3:$BA$170,0),1)</f>
        <v>Bitcoin</v>
      </c>
      <c r="IF84" s="106">
        <f>IF71</f>
        <v>16</v>
      </c>
      <c r="IG84" s="106">
        <f t="shared" ref="IG84:IG91" si="697">IG71+1</f>
        <v>7</v>
      </c>
      <c r="IH84" s="106">
        <v>1</v>
      </c>
      <c r="II84" s="107" t="str">
        <f>INDEX(Matchups!$F$4:$G$279,MATCH(IF84&amp;"_"&amp;IG84,Matchups!$E$4:$E$279,0),1)</f>
        <v>Player2</v>
      </c>
      <c r="IJ84" s="107" t="str">
        <f>INDEX(Matchups!$F$4:$G$279,MATCH(IF84&amp;"_"&amp;IG84,Matchups!$E$4:$E$279,0),2)</f>
        <v>Player6</v>
      </c>
      <c r="IL84" s="160" t="str">
        <f>INDEX(Draft!$AZ$3:$AZ$170,MATCH(II84&amp;IH84,Draft!$BA$3:$BA$170,0),1)</f>
        <v>Cardano</v>
      </c>
      <c r="IM84" s="161" t="e">
        <f>INDEX(Upload_Download!$I$4:$I$1004,MATCH(IL84&amp;IM$3,Upload_Download!$O$4:$O$1004,0),1)</f>
        <v>#N/A</v>
      </c>
      <c r="IN84" s="161" t="e">
        <f>INDEX(Upload_Download!$I$4:$I$1004,MATCH(IL84&amp;IN$3,Upload_Download!$O$4:$O$1004,0),1)</f>
        <v>#N/A</v>
      </c>
      <c r="IO84" s="162" t="e">
        <f>100*(IN84/IM84-1)</f>
        <v>#N/A</v>
      </c>
      <c r="IP84" s="162" t="e">
        <f>100*(IQ84/IR84-1)</f>
        <v>#N/A</v>
      </c>
      <c r="IQ84" s="161" t="e">
        <f>INDEX(Upload_Download!$I$4:$I$1004,MATCH(IS84&amp;IQ$3,Upload_Download!$O$4:$O$1004,0),1)</f>
        <v>#N/A</v>
      </c>
      <c r="IR84" s="161" t="e">
        <f>INDEX(Upload_Download!$I$4:$I$1004,MATCH(IS84&amp;IR$3,Upload_Download!$O$4:$O$1004,0),1)</f>
        <v>#N/A</v>
      </c>
      <c r="IS84" s="163" t="str">
        <f>INDEX(Draft!$AZ$3:$AZ$170,MATCH(IJ84&amp;IH84,Draft!$BA$3:$BA$170,0),1)</f>
        <v>Bitcoin</v>
      </c>
      <c r="IT84" s="114"/>
      <c r="IU84" s="106">
        <f>IU71</f>
        <v>17</v>
      </c>
      <c r="IV84" s="106">
        <f t="shared" ref="IV84:IV91" si="698">IV71+1</f>
        <v>7</v>
      </c>
      <c r="IW84" s="106">
        <v>1</v>
      </c>
      <c r="IX84" s="107" t="str">
        <f>INDEX(Matchups!$F$4:$G$279,MATCH(IU84&amp;"_"&amp;IV84,Matchups!$E$4:$E$279,0),1)</f>
        <v>Player17</v>
      </c>
      <c r="IY84" s="107" t="str">
        <f>INDEX(Matchups!$F$4:$G$279,MATCH(IU84&amp;"_"&amp;IV84,Matchups!$E$4:$E$279,0),2)</f>
        <v>Player13</v>
      </c>
      <c r="IZ84" s="114"/>
      <c r="JA84" s="160" t="str">
        <f>INDEX(Draft!$AZ$3:$AZ$170,MATCH(IX84&amp;IW84,Draft!$BA$3:$BA$170,0),1)</f>
        <v>Ethereum</v>
      </c>
      <c r="JB84" s="161" t="e">
        <f>INDEX(Upload_Download!$I$4:$I$1004,MATCH(JA84&amp;JB$3,Upload_Download!$O$4:$O$1004,0),1)</f>
        <v>#N/A</v>
      </c>
      <c r="JC84" s="161" t="e">
        <f>INDEX(Upload_Download!$I$4:$I$1004,MATCH(JA84&amp;JC$3,Upload_Download!$O$4:$O$1004,0),1)</f>
        <v>#N/A</v>
      </c>
      <c r="JD84" s="162" t="e">
        <f>100*(JC84/JB84-1)</f>
        <v>#N/A</v>
      </c>
      <c r="JE84" s="162" t="e">
        <f>100*(JF84/JG84-1)</f>
        <v>#N/A</v>
      </c>
      <c r="JF84" s="161" t="e">
        <f>INDEX(Upload_Download!$I$4:$I$1004,MATCH(JH84&amp;JF$3,Upload_Download!$O$4:$O$1004,0),1)</f>
        <v>#N/A</v>
      </c>
      <c r="JG84" s="161" t="e">
        <f>INDEX(Upload_Download!$I$4:$I$1004,MATCH(JH84&amp;JG$3,Upload_Download!$O$4:$O$1004,0),1)</f>
        <v>#N/A</v>
      </c>
      <c r="JH84" s="163" t="str">
        <f>INDEX(Draft!$AZ$3:$AZ$170,MATCH(IY84&amp;IW84,Draft!$BA$3:$BA$170,0),1)</f>
        <v>Microsoft</v>
      </c>
      <c r="JI84" s="114"/>
      <c r="JJ84" s="106">
        <f>JJ71</f>
        <v>18</v>
      </c>
      <c r="JK84" s="106">
        <f t="shared" ref="JK84:JK91" si="699">JK71+1</f>
        <v>7</v>
      </c>
      <c r="JL84" s="106">
        <v>1</v>
      </c>
      <c r="JM84" s="107" t="str">
        <f>INDEX(Matchups!$F$4:$G$279,MATCH(JJ84&amp;"_"&amp;JK84,Matchups!$E$4:$E$279,0),1)</f>
        <v>Player12</v>
      </c>
      <c r="JN84" s="107" t="str">
        <f>INDEX(Matchups!$F$4:$G$279,MATCH(JJ84&amp;"_"&amp;JK84,Matchups!$E$4:$E$279,0),2)</f>
        <v>Player14</v>
      </c>
      <c r="JO84" s="114"/>
      <c r="JP84" s="160" t="str">
        <f>INDEX(Draft!$AZ$3:$AZ$170,MATCH(JM84&amp;JL84,Draft!$BA$3:$BA$170,0),1)</f>
        <v>Tesla</v>
      </c>
      <c r="JQ84" s="161" t="e">
        <f>INDEX(Upload_Download!$I$4:$I$1004,MATCH(JP84&amp;JQ$3,Upload_Download!$O$4:$O$1004,0),1)</f>
        <v>#N/A</v>
      </c>
      <c r="JR84" s="161" t="e">
        <f>INDEX(Upload_Download!$I$4:$I$1004,MATCH(JP84&amp;JR$3,Upload_Download!$O$4:$O$1004,0),1)</f>
        <v>#N/A</v>
      </c>
      <c r="JS84" s="162" t="e">
        <f>100*(JR84/JQ84-1)</f>
        <v>#N/A</v>
      </c>
      <c r="JT84" s="162" t="e">
        <f>100*(JU84/JV84-1)</f>
        <v>#N/A</v>
      </c>
      <c r="JU84" s="161" t="e">
        <f>INDEX(Upload_Download!$I$4:$I$1004,MATCH(JW84&amp;JU$3,Upload_Download!$O$4:$O$1004,0),1)</f>
        <v>#N/A</v>
      </c>
      <c r="JV84" s="161" t="e">
        <f>INDEX(Upload_Download!$I$4:$I$1004,MATCH(JW84&amp;JV$3,Upload_Download!$O$4:$O$1004,0),1)</f>
        <v>#N/A</v>
      </c>
      <c r="JW84" s="163" t="str">
        <f>INDEX(Draft!$AZ$3:$AZ$170,MATCH(JN84&amp;JL84,Draft!$BA$3:$BA$170,0),1)</f>
        <v>Taiwanese Semiconductor</v>
      </c>
      <c r="JX84" s="114"/>
      <c r="JY84" s="106">
        <f>JY71</f>
        <v>19</v>
      </c>
      <c r="JZ84" s="106">
        <f t="shared" ref="JZ84:JZ91" si="700">JZ71+1</f>
        <v>7</v>
      </c>
      <c r="KA84" s="106">
        <v>1</v>
      </c>
      <c r="KB84" s="107" t="str">
        <f>INDEX(Matchups!$F$4:$G$279,MATCH(JY84&amp;"_"&amp;JZ84,Matchups!$E$4:$E$279,0),1)</f>
        <v>Player24</v>
      </c>
      <c r="KC84" s="107" t="str">
        <f>INDEX(Matchups!$F$4:$G$279,MATCH(JY84&amp;"_"&amp;JZ84,Matchups!$E$4:$E$279,0),2)</f>
        <v>Player18</v>
      </c>
      <c r="KD84" s="114"/>
      <c r="KE84" s="160" t="str">
        <f>INDEX(Draft!$AZ$3:$AZ$170,MATCH(KB84&amp;KA84,Draft!$BA$3:$BA$170,0),1)</f>
        <v>Bitcoin</v>
      </c>
      <c r="KF84" s="161" t="e">
        <f>INDEX(Upload_Download!$I$4:$I$1004,MATCH(KE84&amp;KF$3,Upload_Download!$O$4:$O$1004,0),1)</f>
        <v>#N/A</v>
      </c>
      <c r="KG84" s="161" t="e">
        <f>INDEX(Upload_Download!$I$4:$I$1004,MATCH(KE84&amp;KG$3,Upload_Download!$O$4:$O$1004,0),1)</f>
        <v>#N/A</v>
      </c>
      <c r="KH84" s="162" t="e">
        <f>100*(KG84/KF84-1)</f>
        <v>#N/A</v>
      </c>
      <c r="KI84" s="162" t="e">
        <f>100*(KJ84/KK84-1)</f>
        <v>#N/A</v>
      </c>
      <c r="KJ84" s="161" t="e">
        <f>INDEX(Upload_Download!$I$4:$I$1004,MATCH(KL84&amp;KJ$3,Upload_Download!$O$4:$O$1004,0),1)</f>
        <v>#N/A</v>
      </c>
      <c r="KK84" s="161" t="e">
        <f>INDEX(Upload_Download!$I$4:$I$1004,MATCH(KL84&amp;KK$3,Upload_Download!$O$4:$O$1004,0),1)</f>
        <v>#N/A</v>
      </c>
      <c r="KL84" s="163" t="str">
        <f>INDEX(Draft!$AZ$3:$AZ$170,MATCH(KC84&amp;KA84,Draft!$BA$3:$BA$170,0),1)</f>
        <v>Amazon</v>
      </c>
      <c r="KM84" s="114"/>
      <c r="KN84" s="106">
        <f>KN71</f>
        <v>20</v>
      </c>
      <c r="KO84" s="106">
        <f t="shared" ref="KO84:KO91" si="701">KO71+1</f>
        <v>7</v>
      </c>
      <c r="KP84" s="106">
        <v>1</v>
      </c>
      <c r="KQ84" s="107" t="str">
        <f>INDEX(Matchups!$F$4:$G$279,MATCH(KN84&amp;"_"&amp;KO84,Matchups!$E$4:$E$279,0),1)</f>
        <v>Player10</v>
      </c>
      <c r="KR84" s="107" t="str">
        <f>INDEX(Matchups!$F$4:$G$279,MATCH(KN84&amp;"_"&amp;KO84,Matchups!$E$4:$E$279,0),2)</f>
        <v>Player24</v>
      </c>
      <c r="KS84" s="114"/>
      <c r="KT84" s="160" t="str">
        <f>INDEX(Draft!$AZ$3:$AZ$170,MATCH(KQ84&amp;KP84,Draft!$BA$3:$BA$170,0),1)</f>
        <v>Bitcoin</v>
      </c>
      <c r="KU84" s="161" t="e">
        <f>INDEX(Upload_Download!$I$4:$I$1004,MATCH(KT84&amp;KU$3,Upload_Download!$O$4:$O$1004,0),1)</f>
        <v>#N/A</v>
      </c>
      <c r="KV84" s="161" t="e">
        <f>INDEX(Upload_Download!$I$4:$I$1004,MATCH(KT84&amp;KV$3,Upload_Download!$O$4:$O$1004,0),1)</f>
        <v>#N/A</v>
      </c>
      <c r="KW84" s="162" t="e">
        <f>100*(KV84/KU84-1)</f>
        <v>#N/A</v>
      </c>
      <c r="KX84" s="162" t="e">
        <f>100*(KY84/KZ84-1)</f>
        <v>#N/A</v>
      </c>
      <c r="KY84" s="161" t="e">
        <f>INDEX(Upload_Download!$I$4:$I$1004,MATCH(LA84&amp;KY$3,Upload_Download!$O$4:$O$1004,0),1)</f>
        <v>#N/A</v>
      </c>
      <c r="KZ84" s="161" t="e">
        <f>INDEX(Upload_Download!$I$4:$I$1004,MATCH(LA84&amp;KZ$3,Upload_Download!$O$4:$O$1004,0),1)</f>
        <v>#N/A</v>
      </c>
      <c r="LA84" s="163" t="str">
        <f>INDEX(Draft!$AZ$3:$AZ$170,MATCH(KR84&amp;KP84,Draft!$BA$3:$BA$170,0),1)</f>
        <v>Bitcoin</v>
      </c>
      <c r="LB84" s="114"/>
      <c r="LC84" s="106">
        <f>LC71</f>
        <v>21</v>
      </c>
      <c r="LD84" s="106">
        <f t="shared" ref="LD84:LD91" si="702">LD71+1</f>
        <v>7</v>
      </c>
      <c r="LE84" s="106">
        <v>1</v>
      </c>
      <c r="LF84" s="107" t="str">
        <f>INDEX(Matchups!$F$4:$G$279,MATCH(LC84&amp;"_"&amp;LD84,Matchups!$E$4:$E$279,0),1)</f>
        <v>Player24</v>
      </c>
      <c r="LG84" s="107" t="str">
        <f>INDEX(Matchups!$F$4:$G$279,MATCH(LC84&amp;"_"&amp;LD84,Matchups!$E$4:$E$279,0),2)</f>
        <v>Player13</v>
      </c>
      <c r="LH84" s="114"/>
      <c r="LI84" s="160" t="str">
        <f>INDEX(Draft!$AZ$3:$AZ$170,MATCH(LF84&amp;LE84,Draft!$BA$3:$BA$170,0),1)</f>
        <v>Bitcoin</v>
      </c>
      <c r="LJ84" s="161" t="e">
        <f>INDEX(Upload_Download!$I$4:$I$1004,MATCH(LI84&amp;LJ$3,Upload_Download!$O$4:$O$1004,0),1)</f>
        <v>#N/A</v>
      </c>
      <c r="LK84" s="161" t="e">
        <f>INDEX(Upload_Download!$I$4:$I$1004,MATCH(LI84&amp;LK$3,Upload_Download!$O$4:$O$1004,0),1)</f>
        <v>#N/A</v>
      </c>
      <c r="LL84" s="162" t="e">
        <f>100*(LK84/LJ84-1)</f>
        <v>#N/A</v>
      </c>
      <c r="LM84" s="162" t="e">
        <f>100*(LN84/LO84-1)</f>
        <v>#N/A</v>
      </c>
      <c r="LN84" s="161" t="e">
        <f>INDEX(Upload_Download!$I$4:$I$1004,MATCH(LP84&amp;LN$3,Upload_Download!$O$4:$O$1004,0),1)</f>
        <v>#N/A</v>
      </c>
      <c r="LO84" s="161" t="e">
        <f>INDEX(Upload_Download!$I$4:$I$1004,MATCH(LP84&amp;LO$3,Upload_Download!$O$4:$O$1004,0),1)</f>
        <v>#N/A</v>
      </c>
      <c r="LP84" s="163" t="str">
        <f>INDEX(Draft!$AZ$3:$AZ$170,MATCH(LG84&amp;LE84,Draft!$BA$3:$BA$170,0),1)</f>
        <v>Microsoft</v>
      </c>
      <c r="LQ84" s="114"/>
      <c r="LR84" s="106">
        <f>LR71</f>
        <v>22</v>
      </c>
      <c r="LS84" s="106">
        <f t="shared" ref="LS84:LS91" si="703">LS71+1</f>
        <v>7</v>
      </c>
      <c r="LT84" s="106">
        <v>1</v>
      </c>
      <c r="LU84" s="107" t="str">
        <f>INDEX(Matchups!$F$4:$G$279,MATCH(LR84&amp;"_"&amp;LS84,Matchups!$E$4:$E$279,0),1)</f>
        <v>Player6</v>
      </c>
      <c r="LV84" s="107" t="str">
        <f>INDEX(Matchups!$F$4:$G$279,MATCH(LR84&amp;"_"&amp;LS84,Matchups!$E$4:$E$279,0),2)</f>
        <v>Player10</v>
      </c>
      <c r="LW84" s="114"/>
      <c r="LX84" s="160" t="str">
        <f>INDEX(Draft!$AZ$3:$AZ$170,MATCH(LU84&amp;LT84,Draft!$BA$3:$BA$170,0),1)</f>
        <v>Bitcoin</v>
      </c>
      <c r="LY84" s="161" t="e">
        <f>INDEX(Upload_Download!$I$4:$I$1004,MATCH(LX84&amp;LY$3,Upload_Download!$O$4:$O$1004,0),1)</f>
        <v>#N/A</v>
      </c>
      <c r="LZ84" s="161" t="e">
        <f>INDEX(Upload_Download!$I$4:$I$1004,MATCH(LX84&amp;LZ$3,Upload_Download!$O$4:$O$1004,0),1)</f>
        <v>#N/A</v>
      </c>
      <c r="MA84" s="162" t="e">
        <f>100*(LZ84/LY84-1)</f>
        <v>#N/A</v>
      </c>
      <c r="MB84" s="162" t="e">
        <f>100*(MC84/MD84-1)</f>
        <v>#N/A</v>
      </c>
      <c r="MC84" s="161" t="e">
        <f>INDEX(Upload_Download!$I$4:$I$1004,MATCH(ME84&amp;MC$3,Upload_Download!$O$4:$O$1004,0),1)</f>
        <v>#N/A</v>
      </c>
      <c r="MD84" s="161" t="e">
        <f>INDEX(Upload_Download!$I$4:$I$1004,MATCH(ME84&amp;MD$3,Upload_Download!$O$4:$O$1004,0),1)</f>
        <v>#N/A</v>
      </c>
      <c r="ME84" s="163" t="str">
        <f>INDEX(Draft!$AZ$3:$AZ$170,MATCH(LV84&amp;LT84,Draft!$BA$3:$BA$170,0),1)</f>
        <v>Bitcoin</v>
      </c>
      <c r="MF84" s="114"/>
      <c r="MG84" s="106">
        <f>MG71</f>
        <v>23</v>
      </c>
      <c r="MH84" s="106">
        <f t="shared" ref="MH84:MH91" si="704">MH71+1</f>
        <v>7</v>
      </c>
      <c r="MI84" s="106">
        <v>1</v>
      </c>
      <c r="MJ84" s="107" t="str">
        <f>INDEX(Matchups!$F$4:$G$279,MATCH(MG84&amp;"_"&amp;MH84,Matchups!$E$4:$E$279,0),1)</f>
        <v>Player15</v>
      </c>
      <c r="MK84" s="107" t="str">
        <f>INDEX(Matchups!$F$4:$G$279,MATCH(MG84&amp;"_"&amp;MH84,Matchups!$E$4:$E$279,0),2)</f>
        <v>Player1</v>
      </c>
      <c r="ML84" s="114"/>
      <c r="MM84" s="160" t="str">
        <f>INDEX(Draft!$AZ$3:$AZ$170,MATCH(MJ84&amp;MI84,Draft!$BA$3:$BA$170,0),1)</f>
        <v>Ethereum</v>
      </c>
      <c r="MN84" s="161" t="e">
        <f>INDEX(Upload_Download!$I$4:$I$1004,MATCH(MM84&amp;MN$3,Upload_Download!$O$4:$O$1004,0),1)</f>
        <v>#N/A</v>
      </c>
      <c r="MO84" s="161" t="e">
        <f>INDEX(Upload_Download!$I$4:$I$1004,MATCH(MM84&amp;MO$3,Upload_Download!$O$4:$O$1004,0),1)</f>
        <v>#N/A</v>
      </c>
      <c r="MP84" s="162" t="e">
        <f>100*(MO84/MN84-1)</f>
        <v>#N/A</v>
      </c>
      <c r="MQ84" s="162" t="e">
        <f>100*(MR84/MS84-1)</f>
        <v>#N/A</v>
      </c>
      <c r="MR84" s="161" t="e">
        <f>INDEX(Upload_Download!$I$4:$I$1004,MATCH(MT84&amp;MR$3,Upload_Download!$O$4:$O$1004,0),1)</f>
        <v>#N/A</v>
      </c>
      <c r="MS84" s="161" t="e">
        <f>INDEX(Upload_Download!$I$4:$I$1004,MATCH(MT84&amp;MS$3,Upload_Download!$O$4:$O$1004,0),1)</f>
        <v>#N/A</v>
      </c>
      <c r="MT84" s="163" t="str">
        <f>INDEX(Draft!$AZ$3:$AZ$170,MATCH(MK84&amp;MI84,Draft!$BA$3:$BA$170,0),1)</f>
        <v>Meta Platforms</v>
      </c>
    </row>
    <row r="85" spans="2:358" s="105" customFormat="1" ht="17">
      <c r="B85" s="184">
        <f t="shared" si="679"/>
        <v>44606</v>
      </c>
      <c r="C85" s="183">
        <f t="shared" si="680"/>
        <v>7</v>
      </c>
      <c r="D85" s="183">
        <f t="shared" si="681"/>
        <v>10</v>
      </c>
      <c r="E85" s="183" t="str">
        <f t="shared" si="538"/>
        <v>7_10</v>
      </c>
      <c r="F85" s="174" t="str">
        <f t="shared" si="539"/>
        <v>Player11</v>
      </c>
      <c r="G85" s="174" t="str">
        <f t="shared" si="540"/>
        <v>Player19</v>
      </c>
      <c r="H85" s="173"/>
      <c r="I85" s="174" t="str">
        <f>J85&amp;"_"&amp;COUNTIF(J$4:J85,J85)</f>
        <v>7_4</v>
      </c>
      <c r="J85" s="185">
        <v>7</v>
      </c>
      <c r="K85" s="185" t="s">
        <v>1879</v>
      </c>
      <c r="L85" s="186" t="s">
        <v>1027</v>
      </c>
      <c r="M85" s="185" t="s">
        <v>1880</v>
      </c>
      <c r="N85" s="114"/>
      <c r="O85" s="106">
        <f t="shared" ref="O85:O90" si="705">O72</f>
        <v>1</v>
      </c>
      <c r="P85" s="106">
        <f t="shared" si="682"/>
        <v>7</v>
      </c>
      <c r="Q85" s="106">
        <v>2</v>
      </c>
      <c r="R85" s="107" t="str">
        <f>INDEX(Matchups!$F$4:$G$279,MATCH(O85&amp;"_"&amp;P85,Matchups!$E$4:$E$279,0),1)</f>
        <v>Player16</v>
      </c>
      <c r="S85" s="107" t="str">
        <f>INDEX(Matchups!$F$4:$G$279,MATCH(O85&amp;"_"&amp;P85,Matchups!$E$4:$E$279,0),2)</f>
        <v>Player11</v>
      </c>
      <c r="U85" s="160" t="str">
        <f>INDEX(Draft!$AZ$3:$AZ$170,MATCH(R85&amp;Q85,Draft!$BA$3:$BA$170,0),1)</f>
        <v>Microsoft</v>
      </c>
      <c r="V85" s="161">
        <f>INDEX(Upload_Download!$I$4:$I$1004,MATCH(U85&amp;V$3,Upload_Download!$O$4:$O$1004,0),1)</f>
        <v>305.3087158203125</v>
      </c>
      <c r="W85" s="161">
        <f>INDEX(Upload_Download!$I$4:$I$1004,MATCH(U85&amp;W$3,Upload_Download!$O$4:$O$1004,0),1)</f>
        <v>294.43121337890619</v>
      </c>
      <c r="X85" s="162">
        <f t="shared" ref="X85:X89" si="706">100*(W85/V85-1)</f>
        <v>-3.5627880495256448</v>
      </c>
      <c r="Y85" s="162">
        <f>100*(Z85/AA85-1)</f>
        <v>0.8914529576006025</v>
      </c>
      <c r="Z85" s="161">
        <f>INDEX(Upload_Download!$I$4:$I$1004,MATCH(AB85&amp;Z$3,Upload_Download!$O$4:$O$1004,0),1)</f>
        <v>153.91999816894531</v>
      </c>
      <c r="AA85" s="161">
        <f>INDEX(Upload_Download!$I$4:$I$1004,MATCH(AB85&amp;AA$3,Upload_Download!$O$4:$O$1004,0),1)</f>
        <v>152.55999755859381</v>
      </c>
      <c r="AB85" s="163" t="str">
        <f>INDEX(Draft!$AZ$3:$AZ$170,MATCH(S85&amp;Q85,Draft!$BA$3:$BA$170,0),1)</f>
        <v>JP Morgan Chase</v>
      </c>
      <c r="AD85" s="106">
        <f t="shared" ref="AD85:AD90" si="707">AD72</f>
        <v>2</v>
      </c>
      <c r="AE85" s="106">
        <f t="shared" si="683"/>
        <v>7</v>
      </c>
      <c r="AF85" s="106">
        <v>2</v>
      </c>
      <c r="AG85" s="107" t="str">
        <f>INDEX(Matchups!$F$4:$G$279,MATCH(AD85&amp;"_"&amp;AE85,Matchups!$E$4:$E$279,0),1)</f>
        <v>Player14</v>
      </c>
      <c r="AH85" s="107" t="str">
        <f>INDEX(Matchups!$F$4:$G$279,MATCH(AD85&amp;"_"&amp;AE85,Matchups!$E$4:$E$279,0),2)</f>
        <v>Player7</v>
      </c>
      <c r="AJ85" s="160" t="str">
        <f>INDEX(Draft!$AZ$3:$AZ$170,MATCH(AG85&amp;AF85,Draft!$BA$3:$BA$170,0),1)</f>
        <v>Blackstone</v>
      </c>
      <c r="AK85" s="161">
        <f>INDEX(Upload_Download!$I$4:$I$1004,MATCH(AJ85&amp;AK$3,Upload_Download!$O$4:$O$1004,0),1)</f>
        <v>123.5699996948242</v>
      </c>
      <c r="AL85" s="161">
        <f>INDEX(Upload_Download!$I$4:$I$1004,MATCH(AJ85&amp;AL$3,Upload_Download!$O$4:$O$1004,0),1)</f>
        <v>123.86000061035161</v>
      </c>
      <c r="AM85" s="162">
        <f t="shared" ref="AM85:AM89" si="708">100*(AL85/AK85-1)</f>
        <v>0.23468553552123961</v>
      </c>
      <c r="AN85" s="162">
        <f>100*(AO85/AP85-1)</f>
        <v>2.3641112464212632</v>
      </c>
      <c r="AO85" s="161">
        <f>INDEX(Upload_Download!$I$4:$I$1004,MATCH(AQ85&amp;AO$3,Upload_Download!$O$4:$O$1004,0),1)</f>
        <v>240.30999755859381</v>
      </c>
      <c r="AP85" s="161">
        <f>INDEX(Upload_Download!$I$4:$I$1004,MATCH(AQ85&amp;AP$3,Upload_Download!$O$4:$O$1004,0),1)</f>
        <v>234.760009765625</v>
      </c>
      <c r="AQ85" s="163" t="str">
        <f>INDEX(Draft!$AZ$3:$AZ$170,MATCH(AH85&amp;AF85,Draft!$BA$3:$BA$170,0),1)</f>
        <v>Eli Lilly and Company</v>
      </c>
      <c r="AS85" s="106">
        <f t="shared" ref="AS85:AS90" si="709">AS72</f>
        <v>3</v>
      </c>
      <c r="AT85" s="106">
        <f t="shared" si="684"/>
        <v>7</v>
      </c>
      <c r="AU85" s="106">
        <v>2</v>
      </c>
      <c r="AV85" s="107" t="str">
        <f>INDEX(Matchups!$F$4:$G$279,MATCH(AS85&amp;"_"&amp;AT85,Matchups!$E$4:$E$279,0),1)</f>
        <v>Player3</v>
      </c>
      <c r="AW85" s="107" t="str">
        <f>INDEX(Matchups!$F$4:$G$279,MATCH(AS85&amp;"_"&amp;AT85,Matchups!$E$4:$E$279,0),2)</f>
        <v>Player8</v>
      </c>
      <c r="AY85" s="160" t="str">
        <f>INDEX(Draft!$AZ$3:$AZ$170,MATCH(AV85&amp;AU85,Draft!$BA$3:$BA$170,0),1)</f>
        <v>Ford Motor Company</v>
      </c>
      <c r="AZ85" s="161">
        <f>INDEX(Upload_Download!$I$4:$I$1004,MATCH(AY85&amp;AZ$3,Upload_Download!$O$4:$O$1004,0),1)</f>
        <v>18.04000091552734</v>
      </c>
      <c r="BA85" s="161">
        <f>INDEX(Upload_Download!$I$4:$I$1004,MATCH(AY85&amp;BA$3,Upload_Download!$O$4:$O$1004,0),1)</f>
        <v>17.829999923706051</v>
      </c>
      <c r="BB85" s="162">
        <f t="shared" ref="BB85:BB89" si="710">100*(BA85/AZ85-1)</f>
        <v>-1.1640852614399733</v>
      </c>
      <c r="BC85" s="162">
        <f>100*(BD85/BE85-1)</f>
        <v>-7.9930112759813765</v>
      </c>
      <c r="BD85" s="161">
        <f>INDEX(Upload_Download!$I$4:$I$1004,MATCH(BF85&amp;BD$3,Upload_Download!$O$4:$O$1004,0),1)</f>
        <v>0.85833501815795898</v>
      </c>
      <c r="BE85" s="161">
        <f>INDEX(Upload_Download!$I$4:$I$1004,MATCH(BF85&amp;BE$3,Upload_Download!$O$4:$O$1004,0),1)</f>
        <v>0.93290197849273682</v>
      </c>
      <c r="BF85" s="163" t="str">
        <f>INDEX(Draft!$AZ$3:$AZ$170,MATCH(AW85&amp;AU85,Draft!$BA$3:$BA$170,0),1)</f>
        <v>Cardano</v>
      </c>
      <c r="BH85" s="106">
        <f t="shared" ref="BH85:BH90" si="711">BH72</f>
        <v>4</v>
      </c>
      <c r="BI85" s="106">
        <f t="shared" si="685"/>
        <v>7</v>
      </c>
      <c r="BJ85" s="106">
        <v>2</v>
      </c>
      <c r="BK85" s="107" t="str">
        <f>INDEX(Matchups!$F$4:$G$279,MATCH(BH85&amp;"_"&amp;BI85,Matchups!$E$4:$E$279,0),1)</f>
        <v>Player7</v>
      </c>
      <c r="BL85" s="107" t="str">
        <f>INDEX(Matchups!$F$4:$G$279,MATCH(BH85&amp;"_"&amp;BI85,Matchups!$E$4:$E$279,0),2)</f>
        <v>Player9</v>
      </c>
      <c r="BN85" s="160" t="str">
        <f>INDEX(Draft!$AZ$3:$AZ$170,MATCH(BK85&amp;BJ85,Draft!$BA$3:$BA$170,0),1)</f>
        <v>Eli Lilly and Company</v>
      </c>
      <c r="BO85" s="161">
        <f>INDEX(Upload_Download!$I$4:$I$1004,MATCH(BN85&amp;BO$3,Upload_Download!$O$4:$O$1004,0),1)</f>
        <v>250.8500061035156</v>
      </c>
      <c r="BP85" s="161" t="e">
        <f>INDEX(Upload_Download!$I$4:$I$1004,MATCH(BN85&amp;BP$3,Upload_Download!$O$4:$O$1004,0),1)</f>
        <v>#N/A</v>
      </c>
      <c r="BQ85" s="162" t="e">
        <f t="shared" ref="BQ85:BQ89" si="712">100*(BP85/BO85-1)</f>
        <v>#N/A</v>
      </c>
      <c r="BR85" s="162" t="e">
        <f>100*(BS85/BT85-1)</f>
        <v>#N/A</v>
      </c>
      <c r="BS85" s="161" t="e">
        <f>INDEX(Upload_Download!$I$4:$I$1004,MATCH(BU85&amp;BS$3,Upload_Download!$O$4:$O$1004,0),1)</f>
        <v>#N/A</v>
      </c>
      <c r="BT85" s="161">
        <f>INDEX(Upload_Download!$I$4:$I$1004,MATCH(BU85&amp;BT$3,Upload_Download!$O$4:$O$1004,0),1)</f>
        <v>37709.78515625</v>
      </c>
      <c r="BU85" s="163" t="str">
        <f>INDEX(Draft!$AZ$3:$AZ$170,MATCH(BL85&amp;BJ85,Draft!$BA$3:$BA$170,0),1)</f>
        <v>Bitcoin</v>
      </c>
      <c r="BV85" s="114"/>
      <c r="BW85" s="106">
        <f t="shared" ref="BW85:BW90" si="713">BW72</f>
        <v>5</v>
      </c>
      <c r="BX85" s="106">
        <f t="shared" si="686"/>
        <v>7</v>
      </c>
      <c r="BY85" s="106">
        <v>2</v>
      </c>
      <c r="BZ85" s="107" t="str">
        <f>INDEX(Matchups!$F$4:$G$279,MATCH(BW85&amp;"_"&amp;BX85,Matchups!$E$4:$E$279,0),1)</f>
        <v>Player11</v>
      </c>
      <c r="CA85" s="107" t="str">
        <f>INDEX(Matchups!$F$4:$G$279,MATCH(BW85&amp;"_"&amp;BX85,Matchups!$E$4:$E$279,0),2)</f>
        <v>Player2</v>
      </c>
      <c r="CB85" s="114"/>
      <c r="CC85" s="160" t="str">
        <f>INDEX(Draft!$AZ$3:$AZ$170,MATCH(BZ85&amp;BY85,Draft!$BA$3:$BA$170,0),1)</f>
        <v>JP Morgan Chase</v>
      </c>
      <c r="CD85" s="161" t="e">
        <f>INDEX(Upload_Download!$I$4:$I$1004,MATCH(CC85&amp;CD$3,Upload_Download!$O$4:$O$1004,0),1)</f>
        <v>#N/A</v>
      </c>
      <c r="CE85" s="161" t="e">
        <f>INDEX(Upload_Download!$I$4:$I$1004,MATCH(CC85&amp;CE$3,Upload_Download!$O$4:$O$1004,0),1)</f>
        <v>#N/A</v>
      </c>
      <c r="CF85" s="162" t="e">
        <f t="shared" ref="CF85:CF89" si="714">100*(CE85/CD85-1)</f>
        <v>#N/A</v>
      </c>
      <c r="CG85" s="162" t="e">
        <f>100*(CH85/CI85-1)</f>
        <v>#N/A</v>
      </c>
      <c r="CH85" s="161" t="e">
        <f>INDEX(Upload_Download!$I$4:$I$1004,MATCH(CJ85&amp;CH$3,Upload_Download!$O$4:$O$1004,0),1)</f>
        <v>#N/A</v>
      </c>
      <c r="CI85" s="161" t="e">
        <f>INDEX(Upload_Download!$I$4:$I$1004,MATCH(CJ85&amp;CI$3,Upload_Download!$O$4:$O$1004,0),1)</f>
        <v>#N/A</v>
      </c>
      <c r="CJ85" s="163" t="str">
        <f>INDEX(Draft!$AZ$3:$AZ$170,MATCH(CA85&amp;BY85,Draft!$BA$3:$BA$170,0),1)</f>
        <v>UNUS SED LEO</v>
      </c>
      <c r="CK85" s="114"/>
      <c r="CL85" s="106">
        <f t="shared" ref="CL85:CL90" si="715">CL72</f>
        <v>6</v>
      </c>
      <c r="CM85" s="106">
        <f t="shared" si="687"/>
        <v>7</v>
      </c>
      <c r="CN85" s="106">
        <v>2</v>
      </c>
      <c r="CO85" s="107" t="str">
        <f>INDEX(Matchups!$F$4:$G$279,MATCH(CL85&amp;"_"&amp;CM85,Matchups!$E$4:$E$279,0),1)</f>
        <v>Player1</v>
      </c>
      <c r="CP85" s="107" t="str">
        <f>INDEX(Matchups!$F$4:$G$279,MATCH(CL85&amp;"_"&amp;CM85,Matchups!$E$4:$E$279,0),2)</f>
        <v>Player19</v>
      </c>
      <c r="CQ85" s="114"/>
      <c r="CR85" s="160" t="str">
        <f>INDEX(Draft!$AZ$3:$AZ$170,MATCH(CO85&amp;CN85,Draft!$BA$3:$BA$170,0),1)</f>
        <v>Ethereum</v>
      </c>
      <c r="CS85" s="161" t="e">
        <f>INDEX(Upload_Download!$I$4:$I$1004,MATCH(CR85&amp;CS$3,Upload_Download!$O$4:$O$1004,0),1)</f>
        <v>#N/A</v>
      </c>
      <c r="CT85" s="161" t="e">
        <f>INDEX(Upload_Download!$I$4:$I$1004,MATCH(CR85&amp;CT$3,Upload_Download!$O$4:$O$1004,0),1)</f>
        <v>#N/A</v>
      </c>
      <c r="CU85" s="162" t="e">
        <f t="shared" ref="CU85:CU89" si="716">100*(CT85/CS85-1)</f>
        <v>#N/A</v>
      </c>
      <c r="CV85" s="162" t="e">
        <f>100*(CW85/CX85-1)</f>
        <v>#N/A</v>
      </c>
      <c r="CW85" s="161" t="e">
        <f>INDEX(Upload_Download!$I$4:$I$1004,MATCH(CY85&amp;CW$3,Upload_Download!$O$4:$O$1004,0),1)</f>
        <v>#N/A</v>
      </c>
      <c r="CX85" s="161" t="e">
        <f>INDEX(Upload_Download!$I$4:$I$1004,MATCH(CY85&amp;CX$3,Upload_Download!$O$4:$O$1004,0),1)</f>
        <v>#N/A</v>
      </c>
      <c r="CY85" s="163" t="str">
        <f>INDEX(Draft!$AZ$3:$AZ$170,MATCH(CP85&amp;CN85,Draft!$BA$3:$BA$170,0),1)</f>
        <v>Wells Fargo</v>
      </c>
      <c r="DA85" s="106">
        <f t="shared" ref="DA85:DA90" si="717">DA72</f>
        <v>7</v>
      </c>
      <c r="DB85" s="106">
        <f t="shared" si="688"/>
        <v>7</v>
      </c>
      <c r="DC85" s="106">
        <v>2</v>
      </c>
      <c r="DD85" s="107" t="str">
        <f>INDEX(Matchups!$F$4:$G$279,MATCH(DA85&amp;"_"&amp;DB85,Matchups!$E$4:$E$279,0),1)</f>
        <v>Player20</v>
      </c>
      <c r="DE85" s="107" t="str">
        <f>INDEX(Matchups!$F$4:$G$279,MATCH(DA85&amp;"_"&amp;DB85,Matchups!$E$4:$E$279,0),2)</f>
        <v>Player17</v>
      </c>
      <c r="DG85" s="160" t="str">
        <f>INDEX(Draft!$AZ$3:$AZ$170,MATCH(DD85&amp;DC85,Draft!$BA$3:$BA$170,0),1)</f>
        <v>ASML Holding</v>
      </c>
      <c r="DH85" s="161" t="e">
        <f>INDEX(Upload_Download!$I$4:$I$1004,MATCH(DG85&amp;DH$3,Upload_Download!$O$4:$O$1004,0),1)</f>
        <v>#N/A</v>
      </c>
      <c r="DI85" s="161" t="e">
        <f>INDEX(Upload_Download!$I$4:$I$1004,MATCH(DG85&amp;DI$3,Upload_Download!$O$4:$O$1004,0),1)</f>
        <v>#N/A</v>
      </c>
      <c r="DJ85" s="162" t="e">
        <f t="shared" ref="DJ85:DJ89" si="718">100*(DI85/DH85-1)</f>
        <v>#N/A</v>
      </c>
      <c r="DK85" s="162" t="e">
        <f>100*(DL85/DM85-1)</f>
        <v>#N/A</v>
      </c>
      <c r="DL85" s="161" t="e">
        <f>INDEX(Upload_Download!$I$4:$I$1004,MATCH(DN85&amp;DL$3,Upload_Download!$O$4:$O$1004,0),1)</f>
        <v>#N/A</v>
      </c>
      <c r="DM85" s="161" t="e">
        <f>INDEX(Upload_Download!$I$4:$I$1004,MATCH(DN85&amp;DM$3,Upload_Download!$O$4:$O$1004,0),1)</f>
        <v>#N/A</v>
      </c>
      <c r="DN85" s="163" t="str">
        <f>INDEX(Draft!$AZ$3:$AZ$170,MATCH(DE85&amp;DC85,Draft!$BA$3:$BA$170,0),1)</f>
        <v>Dogecoin</v>
      </c>
      <c r="DO85" s="114"/>
      <c r="DP85" s="106">
        <f t="shared" ref="DP85:DP90" si="719">DP72</f>
        <v>8</v>
      </c>
      <c r="DQ85" s="106">
        <f t="shared" si="689"/>
        <v>7</v>
      </c>
      <c r="DR85" s="106">
        <v>2</v>
      </c>
      <c r="DS85" s="107" t="str">
        <f>INDEX(Matchups!$F$4:$G$279,MATCH(DP85&amp;"_"&amp;DQ85,Matchups!$E$4:$E$279,0),1)</f>
        <v>Player22</v>
      </c>
      <c r="DT85" s="107" t="str">
        <f>INDEX(Matchups!$F$4:$G$279,MATCH(DP85&amp;"_"&amp;DQ85,Matchups!$E$4:$E$279,0),2)</f>
        <v>Player16</v>
      </c>
      <c r="DU85" s="114"/>
      <c r="DV85" s="160" t="str">
        <f>INDEX(Draft!$AZ$3:$AZ$170,MATCH(DS85&amp;DR85,Draft!$BA$3:$BA$170,0),1)</f>
        <v>Target</v>
      </c>
      <c r="DW85" s="161" t="e">
        <f>INDEX(Upload_Download!$I$4:$I$1004,MATCH(DV85&amp;DW$3,Upload_Download!$O$4:$O$1004,0),1)</f>
        <v>#N/A</v>
      </c>
      <c r="DX85" s="161" t="e">
        <f>INDEX(Upload_Download!$I$4:$I$1004,MATCH(DV85&amp;DX$3,Upload_Download!$O$4:$O$1004,0),1)</f>
        <v>#N/A</v>
      </c>
      <c r="DY85" s="162" t="e">
        <f t="shared" ref="DY85:DY89" si="720">100*(DX85/DW85-1)</f>
        <v>#N/A</v>
      </c>
      <c r="DZ85" s="162" t="e">
        <f>100*(EA85/EB85-1)</f>
        <v>#N/A</v>
      </c>
      <c r="EA85" s="161" t="e">
        <f>INDEX(Upload_Download!$I$4:$I$1004,MATCH(EC85&amp;EA$3,Upload_Download!$O$4:$O$1004,0),1)</f>
        <v>#N/A</v>
      </c>
      <c r="EB85" s="161" t="e">
        <f>INDEX(Upload_Download!$I$4:$I$1004,MATCH(EC85&amp;EB$3,Upload_Download!$O$4:$O$1004,0),1)</f>
        <v>#N/A</v>
      </c>
      <c r="EC85" s="163" t="str">
        <f>INDEX(Draft!$AZ$3:$AZ$170,MATCH(DT85&amp;DR85,Draft!$BA$3:$BA$170,0),1)</f>
        <v>Microsoft</v>
      </c>
      <c r="ED85" s="114"/>
      <c r="EE85" s="106">
        <f t="shared" ref="EE85:EE90" si="721">EE72</f>
        <v>9</v>
      </c>
      <c r="EF85" s="106">
        <f t="shared" si="690"/>
        <v>7</v>
      </c>
      <c r="EG85" s="106">
        <v>2</v>
      </c>
      <c r="EH85" s="107" t="str">
        <f>INDEX(Matchups!$F$4:$G$279,MATCH(EE85&amp;"_"&amp;EF85,Matchups!$E$4:$E$279,0),1)</f>
        <v>Player5</v>
      </c>
      <c r="EI85" s="107" t="str">
        <f>INDEX(Matchups!$F$4:$G$279,MATCH(EE85&amp;"_"&amp;EF85,Matchups!$E$4:$E$279,0),2)</f>
        <v>Player22</v>
      </c>
      <c r="EJ85" s="114"/>
      <c r="EK85" s="160" t="str">
        <f>INDEX(Draft!$AZ$3:$AZ$170,MATCH(EH85&amp;EG85,Draft!$BA$3:$BA$170,0),1)</f>
        <v>Alphabet Class C</v>
      </c>
      <c r="EL85" s="161" t="e">
        <f>INDEX(Upload_Download!$I$4:$I$1004,MATCH(EK85&amp;EL$3,Upload_Download!$O$4:$O$1004,0),1)</f>
        <v>#N/A</v>
      </c>
      <c r="EM85" s="161" t="e">
        <f>INDEX(Upload_Download!$I$4:$I$1004,MATCH(EK85&amp;EM$3,Upload_Download!$O$4:$O$1004,0),1)</f>
        <v>#N/A</v>
      </c>
      <c r="EN85" s="162" t="e">
        <f t="shared" ref="EN85:EN89" si="722">100*(EM85/EL85-1)</f>
        <v>#N/A</v>
      </c>
      <c r="EO85" s="162" t="e">
        <f>100*(EP85/EQ85-1)</f>
        <v>#N/A</v>
      </c>
      <c r="EP85" s="161" t="e">
        <f>INDEX(Upload_Download!$I$4:$I$1004,MATCH(ER85&amp;EP$3,Upload_Download!$O$4:$O$1004,0),1)</f>
        <v>#N/A</v>
      </c>
      <c r="EQ85" s="161" t="e">
        <f>INDEX(Upload_Download!$I$4:$I$1004,MATCH(ER85&amp;EQ$3,Upload_Download!$O$4:$O$1004,0),1)</f>
        <v>#N/A</v>
      </c>
      <c r="ER85" s="163" t="str">
        <f>INDEX(Draft!$AZ$3:$AZ$170,MATCH(EI85&amp;EG85,Draft!$BA$3:$BA$170,0),1)</f>
        <v>Target</v>
      </c>
      <c r="ET85" s="106">
        <f t="shared" ref="ET85:ET90" si="723">ET72</f>
        <v>10</v>
      </c>
      <c r="EU85" s="106">
        <f t="shared" si="691"/>
        <v>7</v>
      </c>
      <c r="EV85" s="106">
        <v>2</v>
      </c>
      <c r="EW85" s="107" t="str">
        <f>INDEX(Matchups!$F$4:$G$279,MATCH(ET85&amp;"_"&amp;EU85,Matchups!$E$4:$E$279,0),1)</f>
        <v>Player19</v>
      </c>
      <c r="EX85" s="107" t="str">
        <f>INDEX(Matchups!$F$4:$G$279,MATCH(ET85&amp;"_"&amp;EU85,Matchups!$E$4:$E$279,0),2)</f>
        <v>Player12</v>
      </c>
      <c r="EZ85" s="160" t="str">
        <f>INDEX(Draft!$AZ$3:$AZ$170,MATCH(EW85&amp;EV85,Draft!$BA$3:$BA$170,0),1)</f>
        <v>Wells Fargo</v>
      </c>
      <c r="FA85" s="161" t="e">
        <f>INDEX(Upload_Download!$I$4:$I$1004,MATCH(EZ85&amp;FA$3,Upload_Download!$O$4:$O$1004,0),1)</f>
        <v>#N/A</v>
      </c>
      <c r="FB85" s="161" t="e">
        <f>INDEX(Upload_Download!$I$4:$I$1004,MATCH(EZ85&amp;FB$3,Upload_Download!$O$4:$O$1004,0),1)</f>
        <v>#N/A</v>
      </c>
      <c r="FC85" s="162" t="e">
        <f t="shared" ref="FC85:FC89" si="724">100*(FB85/FA85-1)</f>
        <v>#N/A</v>
      </c>
      <c r="FD85" s="162" t="e">
        <f>100*(FE85/FF85-1)</f>
        <v>#N/A</v>
      </c>
      <c r="FE85" s="161" t="e">
        <f>INDEX(Upload_Download!$I$4:$I$1004,MATCH(FG85&amp;FE$3,Upload_Download!$O$4:$O$1004,0),1)</f>
        <v>#N/A</v>
      </c>
      <c r="FF85" s="161" t="e">
        <f>INDEX(Upload_Download!$I$4:$I$1004,MATCH(FG85&amp;FF$3,Upload_Download!$O$4:$O$1004,0),1)</f>
        <v>#N/A</v>
      </c>
      <c r="FG85" s="163" t="str">
        <f>INDEX(Draft!$AZ$3:$AZ$170,MATCH(EX85&amp;EV85,Draft!$BA$3:$BA$170,0),1)</f>
        <v>Atlassian</v>
      </c>
      <c r="FH85" s="114"/>
      <c r="FI85" s="106">
        <f t="shared" ref="FI85:FI90" si="725">FI72</f>
        <v>11</v>
      </c>
      <c r="FJ85" s="106">
        <f t="shared" si="692"/>
        <v>7</v>
      </c>
      <c r="FK85" s="106">
        <v>2</v>
      </c>
      <c r="FL85" s="107" t="str">
        <f>INDEX(Matchups!$F$4:$G$279,MATCH(FI85&amp;"_"&amp;FJ85,Matchups!$E$4:$E$279,0),1)</f>
        <v>Player8</v>
      </c>
      <c r="FM85" s="107" t="str">
        <f>INDEX(Matchups!$F$4:$G$279,MATCH(FI85&amp;"_"&amp;FJ85,Matchups!$E$4:$E$279,0),2)</f>
        <v>Player15</v>
      </c>
      <c r="FN85" s="114"/>
      <c r="FO85" s="160" t="str">
        <f>INDEX(Draft!$AZ$3:$AZ$170,MATCH(FL85&amp;FK85,Draft!$BA$3:$BA$170,0),1)</f>
        <v>Cardano</v>
      </c>
      <c r="FP85" s="161" t="e">
        <f>INDEX(Upload_Download!$I$4:$I$1004,MATCH(FO85&amp;FP$3,Upload_Download!$O$4:$O$1004,0),1)</f>
        <v>#N/A</v>
      </c>
      <c r="FQ85" s="161" t="e">
        <f>INDEX(Upload_Download!$I$4:$I$1004,MATCH(FO85&amp;FQ$3,Upload_Download!$O$4:$O$1004,0),1)</f>
        <v>#N/A</v>
      </c>
      <c r="FR85" s="162" t="e">
        <f t="shared" ref="FR85:FR89" si="726">100*(FQ85/FP85-1)</f>
        <v>#N/A</v>
      </c>
      <c r="FS85" s="162" t="e">
        <f>100*(FT85/FU85-1)</f>
        <v>#N/A</v>
      </c>
      <c r="FT85" s="161" t="e">
        <f>INDEX(Upload_Download!$I$4:$I$1004,MATCH(FV85&amp;FT$3,Upload_Download!$O$4:$O$1004,0),1)</f>
        <v>#N/A</v>
      </c>
      <c r="FU85" s="161" t="e">
        <f>INDEX(Upload_Download!$I$4:$I$1004,MATCH(FV85&amp;FU$3,Upload_Download!$O$4:$O$1004,0),1)</f>
        <v>#N/A</v>
      </c>
      <c r="FV85" s="163" t="str">
        <f>INDEX(Draft!$AZ$3:$AZ$170,MATCH(FM85&amp;FK85,Draft!$BA$3:$BA$170,0),1)</f>
        <v>Tesla</v>
      </c>
      <c r="FW85" s="114"/>
      <c r="FX85" s="106">
        <f t="shared" ref="FX85:FX90" si="727">FX72</f>
        <v>12</v>
      </c>
      <c r="FY85" s="106">
        <f t="shared" si="693"/>
        <v>7</v>
      </c>
      <c r="FZ85" s="106">
        <v>2</v>
      </c>
      <c r="GA85" s="107" t="str">
        <f>INDEX(Matchups!$F$4:$G$279,MATCH(FX85&amp;"_"&amp;FY85,Matchups!$E$4:$E$279,0),1)</f>
        <v>Player21</v>
      </c>
      <c r="GB85" s="107" t="str">
        <f>INDEX(Matchups!$F$4:$G$279,MATCH(FX85&amp;"_"&amp;FY85,Matchups!$E$4:$E$279,0),2)</f>
        <v>Player5</v>
      </c>
      <c r="GC85" s="114"/>
      <c r="GD85" s="160" t="str">
        <f>INDEX(Draft!$AZ$3:$AZ$170,MATCH(GA85&amp;FZ85,Draft!$BA$3:$BA$170,0),1)</f>
        <v>Terra</v>
      </c>
      <c r="GE85" s="161" t="e">
        <f>INDEX(Upload_Download!$I$4:$I$1004,MATCH(GD85&amp;GE$3,Upload_Download!$O$4:$O$1004,0),1)</f>
        <v>#N/A</v>
      </c>
      <c r="GF85" s="161" t="e">
        <f>INDEX(Upload_Download!$I$4:$I$1004,MATCH(GD85&amp;GF$3,Upload_Download!$O$4:$O$1004,0),1)</f>
        <v>#N/A</v>
      </c>
      <c r="GG85" s="162" t="e">
        <f t="shared" ref="GG85:GG89" si="728">100*(GF85/GE85-1)</f>
        <v>#N/A</v>
      </c>
      <c r="GH85" s="162" t="e">
        <f>100*(GI85/GJ85-1)</f>
        <v>#N/A</v>
      </c>
      <c r="GI85" s="161" t="e">
        <f>INDEX(Upload_Download!$I$4:$I$1004,MATCH(GK85&amp;GI$3,Upload_Download!$O$4:$O$1004,0),1)</f>
        <v>#N/A</v>
      </c>
      <c r="GJ85" s="161" t="e">
        <f>INDEX(Upload_Download!$I$4:$I$1004,MATCH(GK85&amp;GJ$3,Upload_Download!$O$4:$O$1004,0),1)</f>
        <v>#N/A</v>
      </c>
      <c r="GK85" s="163" t="str">
        <f>INDEX(Draft!$AZ$3:$AZ$170,MATCH(GB85&amp;FZ85,Draft!$BA$3:$BA$170,0),1)</f>
        <v>Alphabet Class C</v>
      </c>
      <c r="GM85" s="106">
        <f t="shared" ref="GM85:GM90" si="729">GM72</f>
        <v>13</v>
      </c>
      <c r="GN85" s="106">
        <f t="shared" si="694"/>
        <v>7</v>
      </c>
      <c r="GO85" s="106">
        <v>2</v>
      </c>
      <c r="GP85" s="107" t="str">
        <f>INDEX(Matchups!$F$4:$G$279,MATCH(GM85&amp;"_"&amp;GN85,Matchups!$E$4:$E$279,0),1)</f>
        <v>Player23</v>
      </c>
      <c r="GQ85" s="107" t="str">
        <f>INDEX(Matchups!$F$4:$G$279,MATCH(GM85&amp;"_"&amp;GN85,Matchups!$E$4:$E$279,0),2)</f>
        <v>Player21</v>
      </c>
      <c r="GS85" s="160" t="str">
        <f>INDEX(Draft!$AZ$3:$AZ$170,MATCH(GP85&amp;GO85,Draft!$BA$3:$BA$170,0),1)</f>
        <v>Polkadot</v>
      </c>
      <c r="GT85" s="161" t="e">
        <f>INDEX(Upload_Download!$I$4:$I$1004,MATCH(GS85&amp;GT$3,Upload_Download!$O$4:$O$1004,0),1)</f>
        <v>#N/A</v>
      </c>
      <c r="GU85" s="161" t="e">
        <f>INDEX(Upload_Download!$I$4:$I$1004,MATCH(GS85&amp;GU$3,Upload_Download!$O$4:$O$1004,0),1)</f>
        <v>#N/A</v>
      </c>
      <c r="GV85" s="162" t="e">
        <f t="shared" ref="GV85:GV89" si="730">100*(GU85/GT85-1)</f>
        <v>#N/A</v>
      </c>
      <c r="GW85" s="162" t="e">
        <f>100*(GX85/GY85-1)</f>
        <v>#N/A</v>
      </c>
      <c r="GX85" s="161" t="e">
        <f>INDEX(Upload_Download!$I$4:$I$1004,MATCH(GZ85&amp;GX$3,Upload_Download!$O$4:$O$1004,0),1)</f>
        <v>#N/A</v>
      </c>
      <c r="GY85" s="161" t="e">
        <f>INDEX(Upload_Download!$I$4:$I$1004,MATCH(GZ85&amp;GY$3,Upload_Download!$O$4:$O$1004,0),1)</f>
        <v>#N/A</v>
      </c>
      <c r="GZ85" s="163" t="str">
        <f>INDEX(Draft!$AZ$3:$AZ$170,MATCH(GQ85&amp;GO85,Draft!$BA$3:$BA$170,0),1)</f>
        <v>Terra</v>
      </c>
      <c r="HA85" s="114"/>
      <c r="HB85" s="106">
        <f t="shared" ref="HB85:HB90" si="731">HB72</f>
        <v>14</v>
      </c>
      <c r="HC85" s="106">
        <f t="shared" si="695"/>
        <v>7</v>
      </c>
      <c r="HD85" s="106">
        <v>2</v>
      </c>
      <c r="HE85" s="107" t="str">
        <f>INDEX(Matchups!$F$4:$G$279,MATCH(HB85&amp;"_"&amp;HC85,Matchups!$E$4:$E$279,0),1)</f>
        <v>Player18</v>
      </c>
      <c r="HF85" s="107" t="str">
        <f>INDEX(Matchups!$F$4:$G$279,MATCH(HB85&amp;"_"&amp;HC85,Matchups!$E$4:$E$279,0),2)</f>
        <v>Player20</v>
      </c>
      <c r="HG85" s="114"/>
      <c r="HH85" s="160" t="str">
        <f>INDEX(Draft!$AZ$3:$AZ$170,MATCH(HE85&amp;HD85,Draft!$BA$3:$BA$170,0),1)</f>
        <v>NVDIA</v>
      </c>
      <c r="HI85" s="161" t="e">
        <f>INDEX(Upload_Download!$I$4:$I$1004,MATCH(HH85&amp;HI$3,Upload_Download!$O$4:$O$1004,0),1)</f>
        <v>#N/A</v>
      </c>
      <c r="HJ85" s="161" t="e">
        <f>INDEX(Upload_Download!$I$4:$I$1004,MATCH(HH85&amp;HJ$3,Upload_Download!$O$4:$O$1004,0),1)</f>
        <v>#N/A</v>
      </c>
      <c r="HK85" s="162" t="e">
        <f t="shared" ref="HK85:HK89" si="732">100*(HJ85/HI85-1)</f>
        <v>#N/A</v>
      </c>
      <c r="HL85" s="162" t="e">
        <f>100*(HM85/HN85-1)</f>
        <v>#N/A</v>
      </c>
      <c r="HM85" s="161" t="e">
        <f>INDEX(Upload_Download!$I$4:$I$1004,MATCH(HO85&amp;HM$3,Upload_Download!$O$4:$O$1004,0),1)</f>
        <v>#N/A</v>
      </c>
      <c r="HN85" s="161" t="e">
        <f>INDEX(Upload_Download!$I$4:$I$1004,MATCH(HO85&amp;HN$3,Upload_Download!$O$4:$O$1004,0),1)</f>
        <v>#N/A</v>
      </c>
      <c r="HO85" s="163" t="str">
        <f>INDEX(Draft!$AZ$3:$AZ$170,MATCH(HF85&amp;HD85,Draft!$BA$3:$BA$170,0),1)</f>
        <v>ASML Holding</v>
      </c>
      <c r="HP85" s="114"/>
      <c r="HQ85" s="106">
        <f t="shared" ref="HQ85:HQ90" si="733">HQ72</f>
        <v>15</v>
      </c>
      <c r="HR85" s="106">
        <f t="shared" si="696"/>
        <v>7</v>
      </c>
      <c r="HS85" s="106">
        <v>2</v>
      </c>
      <c r="HT85" s="107" t="str">
        <f>INDEX(Matchups!$F$4:$G$279,MATCH(HQ85&amp;"_"&amp;HR85,Matchups!$E$4:$E$279,0),1)</f>
        <v>Player13</v>
      </c>
      <c r="HU85" s="107" t="str">
        <f>INDEX(Matchups!$F$4:$G$279,MATCH(HQ85&amp;"_"&amp;HR85,Matchups!$E$4:$E$279,0),2)</f>
        <v>Player3</v>
      </c>
      <c r="HV85" s="114"/>
      <c r="HW85" s="160" t="str">
        <f>INDEX(Draft!$AZ$3:$AZ$170,MATCH(HT85&amp;HS85,Draft!$BA$3:$BA$170,0),1)</f>
        <v>Bank of America</v>
      </c>
      <c r="HX85" s="161" t="e">
        <f>INDEX(Upload_Download!$I$4:$I$1004,MATCH(HW85&amp;HX$3,Upload_Download!$O$4:$O$1004,0),1)</f>
        <v>#N/A</v>
      </c>
      <c r="HY85" s="161" t="e">
        <f>INDEX(Upload_Download!$I$4:$I$1004,MATCH(HW85&amp;HY$3,Upload_Download!$O$4:$O$1004,0),1)</f>
        <v>#N/A</v>
      </c>
      <c r="HZ85" s="162" t="e">
        <f t="shared" ref="HZ85:HZ89" si="734">100*(HY85/HX85-1)</f>
        <v>#N/A</v>
      </c>
      <c r="IA85" s="162" t="e">
        <f>100*(IB85/IC85-1)</f>
        <v>#N/A</v>
      </c>
      <c r="IB85" s="161" t="e">
        <f>INDEX(Upload_Download!$I$4:$I$1004,MATCH(ID85&amp;IB$3,Upload_Download!$O$4:$O$1004,0),1)</f>
        <v>#N/A</v>
      </c>
      <c r="IC85" s="161" t="e">
        <f>INDEX(Upload_Download!$I$4:$I$1004,MATCH(ID85&amp;IC$3,Upload_Download!$O$4:$O$1004,0),1)</f>
        <v>#N/A</v>
      </c>
      <c r="ID85" s="163" t="str">
        <f>INDEX(Draft!$AZ$3:$AZ$170,MATCH(HU85&amp;HS85,Draft!$BA$3:$BA$170,0),1)</f>
        <v>Ford Motor Company</v>
      </c>
      <c r="IF85" s="106">
        <f t="shared" ref="IF85:IF90" si="735">IF72</f>
        <v>16</v>
      </c>
      <c r="IG85" s="106">
        <f t="shared" si="697"/>
        <v>7</v>
      </c>
      <c r="IH85" s="106">
        <v>2</v>
      </c>
      <c r="II85" s="107" t="str">
        <f>INDEX(Matchups!$F$4:$G$279,MATCH(IF85&amp;"_"&amp;IG85,Matchups!$E$4:$E$279,0),1)</f>
        <v>Player2</v>
      </c>
      <c r="IJ85" s="107" t="str">
        <f>INDEX(Matchups!$F$4:$G$279,MATCH(IF85&amp;"_"&amp;IG85,Matchups!$E$4:$E$279,0),2)</f>
        <v>Player6</v>
      </c>
      <c r="IL85" s="160" t="str">
        <f>INDEX(Draft!$AZ$3:$AZ$170,MATCH(II85&amp;IH85,Draft!$BA$3:$BA$170,0),1)</f>
        <v>UNUS SED LEO</v>
      </c>
      <c r="IM85" s="161" t="e">
        <f>INDEX(Upload_Download!$I$4:$I$1004,MATCH(IL85&amp;IM$3,Upload_Download!$O$4:$O$1004,0),1)</f>
        <v>#N/A</v>
      </c>
      <c r="IN85" s="161" t="e">
        <f>INDEX(Upload_Download!$I$4:$I$1004,MATCH(IL85&amp;IN$3,Upload_Download!$O$4:$O$1004,0),1)</f>
        <v>#N/A</v>
      </c>
      <c r="IO85" s="162" t="e">
        <f t="shared" ref="IO85:IO89" si="736">100*(IN85/IM85-1)</f>
        <v>#N/A</v>
      </c>
      <c r="IP85" s="162" t="e">
        <f>100*(IQ85/IR85-1)</f>
        <v>#N/A</v>
      </c>
      <c r="IQ85" s="161" t="e">
        <f>INDEX(Upload_Download!$I$4:$I$1004,MATCH(IS85&amp;IQ$3,Upload_Download!$O$4:$O$1004,0),1)</f>
        <v>#N/A</v>
      </c>
      <c r="IR85" s="161" t="e">
        <f>INDEX(Upload_Download!$I$4:$I$1004,MATCH(IS85&amp;IR$3,Upload_Download!$O$4:$O$1004,0),1)</f>
        <v>#N/A</v>
      </c>
      <c r="IS85" s="163" t="str">
        <f>INDEX(Draft!$AZ$3:$AZ$170,MATCH(IJ85&amp;IH85,Draft!$BA$3:$BA$170,0),1)</f>
        <v>Goldman Sachs</v>
      </c>
      <c r="IT85" s="114"/>
      <c r="IU85" s="106">
        <f t="shared" ref="IU85:IU90" si="737">IU72</f>
        <v>17</v>
      </c>
      <c r="IV85" s="106">
        <f t="shared" si="698"/>
        <v>7</v>
      </c>
      <c r="IW85" s="106">
        <v>2</v>
      </c>
      <c r="IX85" s="107" t="str">
        <f>INDEX(Matchups!$F$4:$G$279,MATCH(IU85&amp;"_"&amp;IV85,Matchups!$E$4:$E$279,0),1)</f>
        <v>Player17</v>
      </c>
      <c r="IY85" s="107" t="str">
        <f>INDEX(Matchups!$F$4:$G$279,MATCH(IU85&amp;"_"&amp;IV85,Matchups!$E$4:$E$279,0),2)</f>
        <v>Player13</v>
      </c>
      <c r="IZ85" s="114"/>
      <c r="JA85" s="160" t="str">
        <f>INDEX(Draft!$AZ$3:$AZ$170,MATCH(IX85&amp;IW85,Draft!$BA$3:$BA$170,0),1)</f>
        <v>Dogecoin</v>
      </c>
      <c r="JB85" s="161" t="e">
        <f>INDEX(Upload_Download!$I$4:$I$1004,MATCH(JA85&amp;JB$3,Upload_Download!$O$4:$O$1004,0),1)</f>
        <v>#N/A</v>
      </c>
      <c r="JC85" s="161" t="e">
        <f>INDEX(Upload_Download!$I$4:$I$1004,MATCH(JA85&amp;JC$3,Upload_Download!$O$4:$O$1004,0),1)</f>
        <v>#N/A</v>
      </c>
      <c r="JD85" s="162" t="e">
        <f t="shared" ref="JD85:JD89" si="738">100*(JC85/JB85-1)</f>
        <v>#N/A</v>
      </c>
      <c r="JE85" s="162" t="e">
        <f>100*(JF85/JG85-1)</f>
        <v>#N/A</v>
      </c>
      <c r="JF85" s="161" t="e">
        <f>INDEX(Upload_Download!$I$4:$I$1004,MATCH(JH85&amp;JF$3,Upload_Download!$O$4:$O$1004,0),1)</f>
        <v>#N/A</v>
      </c>
      <c r="JG85" s="161" t="e">
        <f>INDEX(Upload_Download!$I$4:$I$1004,MATCH(JH85&amp;JG$3,Upload_Download!$O$4:$O$1004,0),1)</f>
        <v>#N/A</v>
      </c>
      <c r="JH85" s="163" t="str">
        <f>INDEX(Draft!$AZ$3:$AZ$170,MATCH(IY85&amp;IW85,Draft!$BA$3:$BA$170,0),1)</f>
        <v>Bank of America</v>
      </c>
      <c r="JI85" s="114"/>
      <c r="JJ85" s="106">
        <f t="shared" ref="JJ85:JJ90" si="739">JJ72</f>
        <v>18</v>
      </c>
      <c r="JK85" s="106">
        <f t="shared" si="699"/>
        <v>7</v>
      </c>
      <c r="JL85" s="106">
        <v>2</v>
      </c>
      <c r="JM85" s="107" t="str">
        <f>INDEX(Matchups!$F$4:$G$279,MATCH(JJ85&amp;"_"&amp;JK85,Matchups!$E$4:$E$279,0),1)</f>
        <v>Player12</v>
      </c>
      <c r="JN85" s="107" t="str">
        <f>INDEX(Matchups!$F$4:$G$279,MATCH(JJ85&amp;"_"&amp;JK85,Matchups!$E$4:$E$279,0),2)</f>
        <v>Player14</v>
      </c>
      <c r="JO85" s="114"/>
      <c r="JP85" s="160" t="str">
        <f>INDEX(Draft!$AZ$3:$AZ$170,MATCH(JM85&amp;JL85,Draft!$BA$3:$BA$170,0),1)</f>
        <v>Atlassian</v>
      </c>
      <c r="JQ85" s="161" t="e">
        <f>INDEX(Upload_Download!$I$4:$I$1004,MATCH(JP85&amp;JQ$3,Upload_Download!$O$4:$O$1004,0),1)</f>
        <v>#N/A</v>
      </c>
      <c r="JR85" s="161" t="e">
        <f>INDEX(Upload_Download!$I$4:$I$1004,MATCH(JP85&amp;JR$3,Upload_Download!$O$4:$O$1004,0),1)</f>
        <v>#N/A</v>
      </c>
      <c r="JS85" s="162" t="e">
        <f t="shared" ref="JS85:JS89" si="740">100*(JR85/JQ85-1)</f>
        <v>#N/A</v>
      </c>
      <c r="JT85" s="162" t="e">
        <f>100*(JU85/JV85-1)</f>
        <v>#N/A</v>
      </c>
      <c r="JU85" s="161" t="e">
        <f>INDEX(Upload_Download!$I$4:$I$1004,MATCH(JW85&amp;JU$3,Upload_Download!$O$4:$O$1004,0),1)</f>
        <v>#N/A</v>
      </c>
      <c r="JV85" s="161" t="e">
        <f>INDEX(Upload_Download!$I$4:$I$1004,MATCH(JW85&amp;JV$3,Upload_Download!$O$4:$O$1004,0),1)</f>
        <v>#N/A</v>
      </c>
      <c r="JW85" s="163" t="str">
        <f>INDEX(Draft!$AZ$3:$AZ$170,MATCH(JN85&amp;JL85,Draft!$BA$3:$BA$170,0),1)</f>
        <v>Blackstone</v>
      </c>
      <c r="JX85" s="114"/>
      <c r="JY85" s="106">
        <f t="shared" ref="JY85:JY90" si="741">JY72</f>
        <v>19</v>
      </c>
      <c r="JZ85" s="106">
        <f t="shared" si="700"/>
        <v>7</v>
      </c>
      <c r="KA85" s="106">
        <v>2</v>
      </c>
      <c r="KB85" s="107" t="str">
        <f>INDEX(Matchups!$F$4:$G$279,MATCH(JY85&amp;"_"&amp;JZ85,Matchups!$E$4:$E$279,0),1)</f>
        <v>Player24</v>
      </c>
      <c r="KC85" s="107" t="str">
        <f>INDEX(Matchups!$F$4:$G$279,MATCH(JY85&amp;"_"&amp;JZ85,Matchups!$E$4:$E$279,0),2)</f>
        <v>Player18</v>
      </c>
      <c r="KD85" s="114"/>
      <c r="KE85" s="160" t="str">
        <f>INDEX(Draft!$AZ$3:$AZ$170,MATCH(KB85&amp;KA85,Draft!$BA$3:$BA$170,0),1)</f>
        <v>Alphabet Class A</v>
      </c>
      <c r="KF85" s="161" t="e">
        <f>INDEX(Upload_Download!$I$4:$I$1004,MATCH(KE85&amp;KF$3,Upload_Download!$O$4:$O$1004,0),1)</f>
        <v>#N/A</v>
      </c>
      <c r="KG85" s="161" t="e">
        <f>INDEX(Upload_Download!$I$4:$I$1004,MATCH(KE85&amp;KG$3,Upload_Download!$O$4:$O$1004,0),1)</f>
        <v>#N/A</v>
      </c>
      <c r="KH85" s="162" t="e">
        <f t="shared" ref="KH85:KH89" si="742">100*(KG85/KF85-1)</f>
        <v>#N/A</v>
      </c>
      <c r="KI85" s="162" t="e">
        <f>100*(KJ85/KK85-1)</f>
        <v>#N/A</v>
      </c>
      <c r="KJ85" s="161" t="e">
        <f>INDEX(Upload_Download!$I$4:$I$1004,MATCH(KL85&amp;KJ$3,Upload_Download!$O$4:$O$1004,0),1)</f>
        <v>#N/A</v>
      </c>
      <c r="KK85" s="161" t="e">
        <f>INDEX(Upload_Download!$I$4:$I$1004,MATCH(KL85&amp;KK$3,Upload_Download!$O$4:$O$1004,0),1)</f>
        <v>#N/A</v>
      </c>
      <c r="KL85" s="163" t="str">
        <f>INDEX(Draft!$AZ$3:$AZ$170,MATCH(KC85&amp;KA85,Draft!$BA$3:$BA$170,0),1)</f>
        <v>NVDIA</v>
      </c>
      <c r="KM85" s="114"/>
      <c r="KN85" s="106">
        <f t="shared" ref="KN85:KN90" si="743">KN72</f>
        <v>20</v>
      </c>
      <c r="KO85" s="106">
        <f t="shared" si="701"/>
        <v>7</v>
      </c>
      <c r="KP85" s="106">
        <v>2</v>
      </c>
      <c r="KQ85" s="107" t="str">
        <f>INDEX(Matchups!$F$4:$G$279,MATCH(KN85&amp;"_"&amp;KO85,Matchups!$E$4:$E$279,0),1)</f>
        <v>Player10</v>
      </c>
      <c r="KR85" s="107" t="str">
        <f>INDEX(Matchups!$F$4:$G$279,MATCH(KN85&amp;"_"&amp;KO85,Matchups!$E$4:$E$279,0),2)</f>
        <v>Player24</v>
      </c>
      <c r="KS85" s="114"/>
      <c r="KT85" s="160" t="str">
        <f>INDEX(Draft!$AZ$3:$AZ$170,MATCH(KQ85&amp;KP85,Draft!$BA$3:$BA$170,0),1)</f>
        <v>Solana</v>
      </c>
      <c r="KU85" s="161" t="e">
        <f>INDEX(Upload_Download!$I$4:$I$1004,MATCH(KT85&amp;KU$3,Upload_Download!$O$4:$O$1004,0),1)</f>
        <v>#N/A</v>
      </c>
      <c r="KV85" s="161" t="e">
        <f>INDEX(Upload_Download!$I$4:$I$1004,MATCH(KT85&amp;KV$3,Upload_Download!$O$4:$O$1004,0),1)</f>
        <v>#N/A</v>
      </c>
      <c r="KW85" s="162" t="e">
        <f t="shared" ref="KW85:KW89" si="744">100*(KV85/KU85-1)</f>
        <v>#N/A</v>
      </c>
      <c r="KX85" s="162" t="e">
        <f>100*(KY85/KZ85-1)</f>
        <v>#N/A</v>
      </c>
      <c r="KY85" s="161" t="e">
        <f>INDEX(Upload_Download!$I$4:$I$1004,MATCH(LA85&amp;KY$3,Upload_Download!$O$4:$O$1004,0),1)</f>
        <v>#N/A</v>
      </c>
      <c r="KZ85" s="161" t="e">
        <f>INDEX(Upload_Download!$I$4:$I$1004,MATCH(LA85&amp;KZ$3,Upload_Download!$O$4:$O$1004,0),1)</f>
        <v>#N/A</v>
      </c>
      <c r="LA85" s="163" t="str">
        <f>INDEX(Draft!$AZ$3:$AZ$170,MATCH(KR85&amp;KP85,Draft!$BA$3:$BA$170,0),1)</f>
        <v>Alphabet Class A</v>
      </c>
      <c r="LB85" s="114"/>
      <c r="LC85" s="106">
        <f t="shared" ref="LC85:LC90" si="745">LC72</f>
        <v>21</v>
      </c>
      <c r="LD85" s="106">
        <f t="shared" si="702"/>
        <v>7</v>
      </c>
      <c r="LE85" s="106">
        <v>2</v>
      </c>
      <c r="LF85" s="107" t="str">
        <f>INDEX(Matchups!$F$4:$G$279,MATCH(LC85&amp;"_"&amp;LD85,Matchups!$E$4:$E$279,0),1)</f>
        <v>Player24</v>
      </c>
      <c r="LG85" s="107" t="str">
        <f>INDEX(Matchups!$F$4:$G$279,MATCH(LC85&amp;"_"&amp;LD85,Matchups!$E$4:$E$279,0),2)</f>
        <v>Player13</v>
      </c>
      <c r="LH85" s="114"/>
      <c r="LI85" s="160" t="str">
        <f>INDEX(Draft!$AZ$3:$AZ$170,MATCH(LF85&amp;LE85,Draft!$BA$3:$BA$170,0),1)</f>
        <v>Alphabet Class A</v>
      </c>
      <c r="LJ85" s="161" t="e">
        <f>INDEX(Upload_Download!$I$4:$I$1004,MATCH(LI85&amp;LJ$3,Upload_Download!$O$4:$O$1004,0),1)</f>
        <v>#N/A</v>
      </c>
      <c r="LK85" s="161" t="e">
        <f>INDEX(Upload_Download!$I$4:$I$1004,MATCH(LI85&amp;LK$3,Upload_Download!$O$4:$O$1004,0),1)</f>
        <v>#N/A</v>
      </c>
      <c r="LL85" s="162" t="e">
        <f t="shared" ref="LL85:LL89" si="746">100*(LK85/LJ85-1)</f>
        <v>#N/A</v>
      </c>
      <c r="LM85" s="162" t="e">
        <f>100*(LN85/LO85-1)</f>
        <v>#N/A</v>
      </c>
      <c r="LN85" s="161" t="e">
        <f>INDEX(Upload_Download!$I$4:$I$1004,MATCH(LP85&amp;LN$3,Upload_Download!$O$4:$O$1004,0),1)</f>
        <v>#N/A</v>
      </c>
      <c r="LO85" s="161" t="e">
        <f>INDEX(Upload_Download!$I$4:$I$1004,MATCH(LP85&amp;LO$3,Upload_Download!$O$4:$O$1004,0),1)</f>
        <v>#N/A</v>
      </c>
      <c r="LP85" s="163" t="str">
        <f>INDEX(Draft!$AZ$3:$AZ$170,MATCH(LG85&amp;LE85,Draft!$BA$3:$BA$170,0),1)</f>
        <v>Bank of America</v>
      </c>
      <c r="LQ85" s="114"/>
      <c r="LR85" s="106">
        <f t="shared" ref="LR85:LR90" si="747">LR72</f>
        <v>22</v>
      </c>
      <c r="LS85" s="106">
        <f t="shared" si="703"/>
        <v>7</v>
      </c>
      <c r="LT85" s="106">
        <v>2</v>
      </c>
      <c r="LU85" s="107" t="str">
        <f>INDEX(Matchups!$F$4:$G$279,MATCH(LR85&amp;"_"&amp;LS85,Matchups!$E$4:$E$279,0),1)</f>
        <v>Player6</v>
      </c>
      <c r="LV85" s="107" t="str">
        <f>INDEX(Matchups!$F$4:$G$279,MATCH(LR85&amp;"_"&amp;LS85,Matchups!$E$4:$E$279,0),2)</f>
        <v>Player10</v>
      </c>
      <c r="LW85" s="114"/>
      <c r="LX85" s="160" t="str">
        <f>INDEX(Draft!$AZ$3:$AZ$170,MATCH(LU85&amp;LT85,Draft!$BA$3:$BA$170,0),1)</f>
        <v>Goldman Sachs</v>
      </c>
      <c r="LY85" s="161" t="e">
        <f>INDEX(Upload_Download!$I$4:$I$1004,MATCH(LX85&amp;LY$3,Upload_Download!$O$4:$O$1004,0),1)</f>
        <v>#N/A</v>
      </c>
      <c r="LZ85" s="161" t="e">
        <f>INDEX(Upload_Download!$I$4:$I$1004,MATCH(LX85&amp;LZ$3,Upload_Download!$O$4:$O$1004,0),1)</f>
        <v>#N/A</v>
      </c>
      <c r="MA85" s="162" t="e">
        <f t="shared" ref="MA85:MA89" si="748">100*(LZ85/LY85-1)</f>
        <v>#N/A</v>
      </c>
      <c r="MB85" s="162" t="e">
        <f>100*(MC85/MD85-1)</f>
        <v>#N/A</v>
      </c>
      <c r="MC85" s="161" t="e">
        <f>INDEX(Upload_Download!$I$4:$I$1004,MATCH(ME85&amp;MC$3,Upload_Download!$O$4:$O$1004,0),1)</f>
        <v>#N/A</v>
      </c>
      <c r="MD85" s="161" t="e">
        <f>INDEX(Upload_Download!$I$4:$I$1004,MATCH(ME85&amp;MD$3,Upload_Download!$O$4:$O$1004,0),1)</f>
        <v>#N/A</v>
      </c>
      <c r="ME85" s="163" t="str">
        <f>INDEX(Draft!$AZ$3:$AZ$170,MATCH(LV85&amp;LT85,Draft!$BA$3:$BA$170,0),1)</f>
        <v>Solana</v>
      </c>
      <c r="MF85" s="114"/>
      <c r="MG85" s="106">
        <f t="shared" ref="MG85:MG90" si="749">MG72</f>
        <v>23</v>
      </c>
      <c r="MH85" s="106">
        <f t="shared" si="704"/>
        <v>7</v>
      </c>
      <c r="MI85" s="106">
        <v>2</v>
      </c>
      <c r="MJ85" s="107" t="str">
        <f>INDEX(Matchups!$F$4:$G$279,MATCH(MG85&amp;"_"&amp;MH85,Matchups!$E$4:$E$279,0),1)</f>
        <v>Player15</v>
      </c>
      <c r="MK85" s="107" t="str">
        <f>INDEX(Matchups!$F$4:$G$279,MATCH(MG85&amp;"_"&amp;MH85,Matchups!$E$4:$E$279,0),2)</f>
        <v>Player1</v>
      </c>
      <c r="ML85" s="114"/>
      <c r="MM85" s="160" t="str">
        <f>INDEX(Draft!$AZ$3:$AZ$170,MATCH(MJ85&amp;MI85,Draft!$BA$3:$BA$170,0),1)</f>
        <v>Tesla</v>
      </c>
      <c r="MN85" s="161" t="e">
        <f>INDEX(Upload_Download!$I$4:$I$1004,MATCH(MM85&amp;MN$3,Upload_Download!$O$4:$O$1004,0),1)</f>
        <v>#N/A</v>
      </c>
      <c r="MO85" s="161" t="e">
        <f>INDEX(Upload_Download!$I$4:$I$1004,MATCH(MM85&amp;MO$3,Upload_Download!$O$4:$O$1004,0),1)</f>
        <v>#N/A</v>
      </c>
      <c r="MP85" s="162" t="e">
        <f t="shared" ref="MP85:MP89" si="750">100*(MO85/MN85-1)</f>
        <v>#N/A</v>
      </c>
      <c r="MQ85" s="162" t="e">
        <f>100*(MR85/MS85-1)</f>
        <v>#N/A</v>
      </c>
      <c r="MR85" s="161" t="e">
        <f>INDEX(Upload_Download!$I$4:$I$1004,MATCH(MT85&amp;MR$3,Upload_Download!$O$4:$O$1004,0),1)</f>
        <v>#N/A</v>
      </c>
      <c r="MS85" s="161" t="e">
        <f>INDEX(Upload_Download!$I$4:$I$1004,MATCH(MT85&amp;MS$3,Upload_Download!$O$4:$O$1004,0),1)</f>
        <v>#N/A</v>
      </c>
      <c r="MT85" s="163" t="str">
        <f>INDEX(Draft!$AZ$3:$AZ$170,MATCH(MK85&amp;MI85,Draft!$BA$3:$BA$170,0),1)</f>
        <v>Ethereum</v>
      </c>
    </row>
    <row r="86" spans="2:358" s="105" customFormat="1" ht="17">
      <c r="B86" s="184">
        <f t="shared" si="679"/>
        <v>44606</v>
      </c>
      <c r="C86" s="183">
        <f t="shared" si="680"/>
        <v>7</v>
      </c>
      <c r="D86" s="183">
        <f t="shared" si="681"/>
        <v>11</v>
      </c>
      <c r="E86" s="183" t="str">
        <f t="shared" si="538"/>
        <v>7_11</v>
      </c>
      <c r="F86" s="174" t="str">
        <f t="shared" si="539"/>
        <v>Player22</v>
      </c>
      <c r="G86" s="174" t="str">
        <f t="shared" si="540"/>
        <v>Player14</v>
      </c>
      <c r="H86" s="173"/>
      <c r="I86" s="174" t="str">
        <f>J86&amp;"_"&amp;COUNTIF(J$4:J86,J86)</f>
        <v>7_5</v>
      </c>
      <c r="J86" s="185">
        <v>7</v>
      </c>
      <c r="K86" s="185" t="s">
        <v>2661</v>
      </c>
      <c r="L86" s="186" t="s">
        <v>1027</v>
      </c>
      <c r="M86" s="185" t="s">
        <v>2663</v>
      </c>
      <c r="N86" s="114"/>
      <c r="O86" s="106">
        <f t="shared" si="705"/>
        <v>1</v>
      </c>
      <c r="P86" s="106">
        <f t="shared" si="682"/>
        <v>7</v>
      </c>
      <c r="Q86" s="106">
        <v>3</v>
      </c>
      <c r="R86" s="107" t="str">
        <f>INDEX(Matchups!$F$4:$G$279,MATCH(O86&amp;"_"&amp;P86,Matchups!$E$4:$E$279,0),1)</f>
        <v>Player16</v>
      </c>
      <c r="S86" s="107" t="str">
        <f>INDEX(Matchups!$F$4:$G$279,MATCH(O86&amp;"_"&amp;P86,Matchups!$E$4:$E$279,0),2)</f>
        <v>Player11</v>
      </c>
      <c r="U86" s="160" t="str">
        <f>INDEX(Draft!$AZ$3:$AZ$170,MATCH(R86&amp;Q86,Draft!$BA$3:$BA$170,0),1)</f>
        <v>Lowe's</v>
      </c>
      <c r="V86" s="161">
        <f>INDEX(Upload_Download!$I$4:$I$1004,MATCH(U86&amp;V$3,Upload_Download!$O$4:$O$1004,0),1)</f>
        <v>229.07000732421881</v>
      </c>
      <c r="W86" s="161">
        <f>INDEX(Upload_Download!$I$4:$I$1004,MATCH(U86&amp;W$3,Upload_Download!$O$4:$O$1004,0),1)</f>
        <v>225.9100036621094</v>
      </c>
      <c r="X86" s="162">
        <f t="shared" si="706"/>
        <v>-1.3794925398665669</v>
      </c>
      <c r="Y86" s="162">
        <f t="shared" ref="Y86:Y89" si="751">100*(Z86/AA86-1)</f>
        <v>-6.0256717594176941</v>
      </c>
      <c r="Z86" s="161">
        <f>INDEX(Upload_Download!$I$4:$I$1004,MATCH(AB86&amp;Z$3,Upload_Download!$O$4:$O$1004,0),1)</f>
        <v>7.1740001440048218E-3</v>
      </c>
      <c r="AA86" s="161">
        <f>INDEX(Upload_Download!$I$4:$I$1004,MATCH(AB86&amp;AA$3,Upload_Download!$O$4:$O$1004,0),1)</f>
        <v>7.6339999213814744E-3</v>
      </c>
      <c r="AB86" s="163" t="str">
        <f>INDEX(Draft!$AZ$3:$AZ$170,MATCH(S86&amp;Q86,Draft!$BA$3:$BA$170,0),1)</f>
        <v>Potcoin</v>
      </c>
      <c r="AD86" s="106">
        <f t="shared" si="707"/>
        <v>2</v>
      </c>
      <c r="AE86" s="106">
        <f t="shared" si="683"/>
        <v>7</v>
      </c>
      <c r="AF86" s="106">
        <v>3</v>
      </c>
      <c r="AG86" s="107" t="str">
        <f>INDEX(Matchups!$F$4:$G$279,MATCH(AD86&amp;"_"&amp;AE86,Matchups!$E$4:$E$279,0),1)</f>
        <v>Player14</v>
      </c>
      <c r="AH86" s="107" t="str">
        <f>INDEX(Matchups!$F$4:$G$279,MATCH(AD86&amp;"_"&amp;AE86,Matchups!$E$4:$E$279,0),2)</f>
        <v>Player7</v>
      </c>
      <c r="AJ86" s="160" t="str">
        <f>INDEX(Draft!$AZ$3:$AZ$170,MATCH(AG86&amp;AF86,Draft!$BA$3:$BA$170,0),1)</f>
        <v>Novo Nordisk A/S</v>
      </c>
      <c r="AK86" s="161">
        <f>INDEX(Upload_Download!$I$4:$I$1004,MATCH(AJ86&amp;AK$3,Upload_Download!$O$4:$O$1004,0),1)</f>
        <v>98.910003662109375</v>
      </c>
      <c r="AL86" s="161">
        <f>INDEX(Upload_Download!$I$4:$I$1004,MATCH(AJ86&amp;AL$3,Upload_Download!$O$4:$O$1004,0),1)</f>
        <v>100.80999755859381</v>
      </c>
      <c r="AM86" s="162">
        <f t="shared" si="708"/>
        <v>1.920931984771812</v>
      </c>
      <c r="AN86" s="162">
        <f t="shared" ref="AN86:AN89" si="752">100*(AO86/AP86-1)</f>
        <v>1.6005460420700279</v>
      </c>
      <c r="AO86" s="161">
        <f>INDEX(Upload_Download!$I$4:$I$1004,MATCH(AQ86&amp;AO$3,Upload_Download!$O$4:$O$1004,0),1)</f>
        <v>194.8800048828125</v>
      </c>
      <c r="AP86" s="161">
        <f>INDEX(Upload_Download!$I$4:$I$1004,MATCH(AQ86&amp;AP$3,Upload_Download!$O$4:$O$1004,0),1)</f>
        <v>191.80999755859381</v>
      </c>
      <c r="AQ86" s="163" t="str">
        <f>INDEX(Draft!$AZ$3:$AZ$170,MATCH(AH86&amp;AF86,Draft!$BA$3:$BA$170,0),1)</f>
        <v>American Express</v>
      </c>
      <c r="AS86" s="106">
        <f t="shared" si="709"/>
        <v>3</v>
      </c>
      <c r="AT86" s="106">
        <f t="shared" si="684"/>
        <v>7</v>
      </c>
      <c r="AU86" s="106">
        <v>3</v>
      </c>
      <c r="AV86" s="107" t="str">
        <f>INDEX(Matchups!$F$4:$G$279,MATCH(AS86&amp;"_"&amp;AT86,Matchups!$E$4:$E$279,0),1)</f>
        <v>Player3</v>
      </c>
      <c r="AW86" s="107" t="str">
        <f>INDEX(Matchups!$F$4:$G$279,MATCH(AS86&amp;"_"&amp;AT86,Matchups!$E$4:$E$279,0),2)</f>
        <v>Player8</v>
      </c>
      <c r="AY86" s="160" t="str">
        <f>INDEX(Draft!$AZ$3:$AZ$170,MATCH(AV86&amp;AU86,Draft!$BA$3:$BA$170,0),1)</f>
        <v>Spotify</v>
      </c>
      <c r="AZ86" s="161">
        <f>INDEX(Upload_Download!$I$4:$I$1004,MATCH(AY86&amp;AZ$3,Upload_Download!$O$4:$O$1004,0),1)</f>
        <v>152.27000427246091</v>
      </c>
      <c r="BA86" s="161">
        <f>INDEX(Upload_Download!$I$4:$I$1004,MATCH(AY86&amp;BA$3,Upload_Download!$O$4:$O$1004,0),1)</f>
        <v>151.9100036621094</v>
      </c>
      <c r="BB86" s="162">
        <f t="shared" si="710"/>
        <v>-0.23642253907562027</v>
      </c>
      <c r="BC86" s="162">
        <f t="shared" ref="BC86:BC89" si="753">100*(BD86/BE86-1)</f>
        <v>-0.90259409455024642</v>
      </c>
      <c r="BD86" s="161">
        <f>INDEX(Upload_Download!$I$4:$I$1004,MATCH(BF86&amp;BD$3,Upload_Download!$O$4:$O$1004,0),1)</f>
        <v>26.35000038146973</v>
      </c>
      <c r="BE86" s="161">
        <f>INDEX(Upload_Download!$I$4:$I$1004,MATCH(BF86&amp;BE$3,Upload_Download!$O$4:$O$1004,0),1)</f>
        <v>26.590000152587891</v>
      </c>
      <c r="BF86" s="163" t="str">
        <f>INDEX(Draft!$AZ$3:$AZ$170,MATCH(AW86&amp;AU86,Draft!$BA$3:$BA$170,0),1)</f>
        <v>Lucid Group</v>
      </c>
      <c r="BH86" s="106">
        <f t="shared" si="711"/>
        <v>4</v>
      </c>
      <c r="BI86" s="106">
        <f t="shared" si="685"/>
        <v>7</v>
      </c>
      <c r="BJ86" s="106">
        <v>3</v>
      </c>
      <c r="BK86" s="107" t="str">
        <f>INDEX(Matchups!$F$4:$G$279,MATCH(BH86&amp;"_"&amp;BI86,Matchups!$E$4:$E$279,0),1)</f>
        <v>Player7</v>
      </c>
      <c r="BL86" s="107" t="str">
        <f>INDEX(Matchups!$F$4:$G$279,MATCH(BH86&amp;"_"&amp;BI86,Matchups!$E$4:$E$279,0),2)</f>
        <v>Player9</v>
      </c>
      <c r="BN86" s="160" t="str">
        <f>INDEX(Draft!$AZ$3:$AZ$170,MATCH(BK86&amp;BJ86,Draft!$BA$3:$BA$170,0),1)</f>
        <v>American Express</v>
      </c>
      <c r="BO86" s="161">
        <f>INDEX(Upload_Download!$I$4:$I$1004,MATCH(BN86&amp;BO$3,Upload_Download!$O$4:$O$1004,0),1)</f>
        <v>193.71000671386719</v>
      </c>
      <c r="BP86" s="161" t="e">
        <f>INDEX(Upload_Download!$I$4:$I$1004,MATCH(BN86&amp;BP$3,Upload_Download!$O$4:$O$1004,0),1)</f>
        <v>#N/A</v>
      </c>
      <c r="BQ86" s="162" t="e">
        <f t="shared" si="712"/>
        <v>#N/A</v>
      </c>
      <c r="BR86" s="162" t="e">
        <f t="shared" ref="BR86:BR89" si="754">100*(BS86/BT86-1)</f>
        <v>#N/A</v>
      </c>
      <c r="BS86" s="161" t="e">
        <f>INDEX(Upload_Download!$I$4:$I$1004,MATCH(BU86&amp;BS$3,Upload_Download!$O$4:$O$1004,0),1)</f>
        <v>#N/A</v>
      </c>
      <c r="BT86" s="161">
        <f>INDEX(Upload_Download!$I$4:$I$1004,MATCH(BU86&amp;BT$3,Upload_Download!$O$4:$O$1004,0),1)</f>
        <v>81.629997253417969</v>
      </c>
      <c r="BU86" s="163" t="str">
        <f>INDEX(Draft!$AZ$3:$AZ$170,MATCH(BL86&amp;BJ86,Draft!$BA$3:$BA$170,0),1)</f>
        <v>Novavax</v>
      </c>
      <c r="BV86" s="114"/>
      <c r="BW86" s="106">
        <f t="shared" si="713"/>
        <v>5</v>
      </c>
      <c r="BX86" s="106">
        <f t="shared" si="686"/>
        <v>7</v>
      </c>
      <c r="BY86" s="106">
        <v>3</v>
      </c>
      <c r="BZ86" s="107" t="str">
        <f>INDEX(Matchups!$F$4:$G$279,MATCH(BW86&amp;"_"&amp;BX86,Matchups!$E$4:$E$279,0),1)</f>
        <v>Player11</v>
      </c>
      <c r="CA86" s="107" t="str">
        <f>INDEX(Matchups!$F$4:$G$279,MATCH(BW86&amp;"_"&amp;BX86,Matchups!$E$4:$E$279,0),2)</f>
        <v>Player2</v>
      </c>
      <c r="CB86" s="114"/>
      <c r="CC86" s="160" t="str">
        <f>INDEX(Draft!$AZ$3:$AZ$170,MATCH(BZ86&amp;BY86,Draft!$BA$3:$BA$170,0),1)</f>
        <v>Potcoin</v>
      </c>
      <c r="CD86" s="161" t="e">
        <f>INDEX(Upload_Download!$I$4:$I$1004,MATCH(CC86&amp;CD$3,Upload_Download!$O$4:$O$1004,0),1)</f>
        <v>#N/A</v>
      </c>
      <c r="CE86" s="161" t="e">
        <f>INDEX(Upload_Download!$I$4:$I$1004,MATCH(CC86&amp;CE$3,Upload_Download!$O$4:$O$1004,0),1)</f>
        <v>#N/A</v>
      </c>
      <c r="CF86" s="162" t="e">
        <f t="shared" si="714"/>
        <v>#N/A</v>
      </c>
      <c r="CG86" s="162" t="e">
        <f t="shared" ref="CG86:CG89" si="755">100*(CH86/CI86-1)</f>
        <v>#N/A</v>
      </c>
      <c r="CH86" s="161" t="e">
        <f>INDEX(Upload_Download!$I$4:$I$1004,MATCH(CJ86&amp;CH$3,Upload_Download!$O$4:$O$1004,0),1)</f>
        <v>#N/A</v>
      </c>
      <c r="CI86" s="161" t="e">
        <f>INDEX(Upload_Download!$I$4:$I$1004,MATCH(CJ86&amp;CI$3,Upload_Download!$O$4:$O$1004,0),1)</f>
        <v>#N/A</v>
      </c>
      <c r="CJ86" s="163" t="str">
        <f>INDEX(Draft!$AZ$3:$AZ$170,MATCH(CA86&amp;BY86,Draft!$BA$3:$BA$170,0),1)</f>
        <v>IoTeX</v>
      </c>
      <c r="CK86" s="114"/>
      <c r="CL86" s="106">
        <f t="shared" si="715"/>
        <v>6</v>
      </c>
      <c r="CM86" s="106">
        <f t="shared" si="687"/>
        <v>7</v>
      </c>
      <c r="CN86" s="106">
        <v>3</v>
      </c>
      <c r="CO86" s="107" t="str">
        <f>INDEX(Matchups!$F$4:$G$279,MATCH(CL86&amp;"_"&amp;CM86,Matchups!$E$4:$E$279,0),1)</f>
        <v>Player1</v>
      </c>
      <c r="CP86" s="107" t="str">
        <f>INDEX(Matchups!$F$4:$G$279,MATCH(CL86&amp;"_"&amp;CM86,Matchups!$E$4:$E$279,0),2)</f>
        <v>Player19</v>
      </c>
      <c r="CQ86" s="114"/>
      <c r="CR86" s="160" t="str">
        <f>INDEX(Draft!$AZ$3:$AZ$170,MATCH(CO86&amp;CN86,Draft!$BA$3:$BA$170,0),1)</f>
        <v>Netflix</v>
      </c>
      <c r="CS86" s="161" t="e">
        <f>INDEX(Upload_Download!$I$4:$I$1004,MATCH(CR86&amp;CS$3,Upload_Download!$O$4:$O$1004,0),1)</f>
        <v>#N/A</v>
      </c>
      <c r="CT86" s="161" t="e">
        <f>INDEX(Upload_Download!$I$4:$I$1004,MATCH(CR86&amp;CT$3,Upload_Download!$O$4:$O$1004,0),1)</f>
        <v>#N/A</v>
      </c>
      <c r="CU86" s="162" t="e">
        <f t="shared" si="716"/>
        <v>#N/A</v>
      </c>
      <c r="CV86" s="162" t="e">
        <f t="shared" ref="CV86:CV89" si="756">100*(CW86/CX86-1)</f>
        <v>#N/A</v>
      </c>
      <c r="CW86" s="161" t="e">
        <f>INDEX(Upload_Download!$I$4:$I$1004,MATCH(CY86&amp;CW$3,Upload_Download!$O$4:$O$1004,0),1)</f>
        <v>#N/A</v>
      </c>
      <c r="CX86" s="161" t="e">
        <f>INDEX(Upload_Download!$I$4:$I$1004,MATCH(CY86&amp;CX$3,Upload_Download!$O$4:$O$1004,0),1)</f>
        <v>#N/A</v>
      </c>
      <c r="CY86" s="163" t="str">
        <f>INDEX(Draft!$AZ$3:$AZ$170,MATCH(CP86&amp;CN86,Draft!$BA$3:$BA$170,0),1)</f>
        <v>Arista Networks</v>
      </c>
      <c r="DA86" s="106">
        <f t="shared" si="717"/>
        <v>7</v>
      </c>
      <c r="DB86" s="106">
        <f t="shared" si="688"/>
        <v>7</v>
      </c>
      <c r="DC86" s="106">
        <v>3</v>
      </c>
      <c r="DD86" s="107" t="str">
        <f>INDEX(Matchups!$F$4:$G$279,MATCH(DA86&amp;"_"&amp;DB86,Matchups!$E$4:$E$279,0),1)</f>
        <v>Player20</v>
      </c>
      <c r="DE86" s="107" t="str">
        <f>INDEX(Matchups!$F$4:$G$279,MATCH(DA86&amp;"_"&amp;DB86,Matchups!$E$4:$E$279,0),2)</f>
        <v>Player17</v>
      </c>
      <c r="DG86" s="160" t="str">
        <f>INDEX(Draft!$AZ$3:$AZ$170,MATCH(DD86&amp;DC86,Draft!$BA$3:$BA$170,0),1)</f>
        <v>Exxon Mobil</v>
      </c>
      <c r="DH86" s="161" t="e">
        <f>INDEX(Upload_Download!$I$4:$I$1004,MATCH(DG86&amp;DH$3,Upload_Download!$O$4:$O$1004,0),1)</f>
        <v>#N/A</v>
      </c>
      <c r="DI86" s="161" t="e">
        <f>INDEX(Upload_Download!$I$4:$I$1004,MATCH(DG86&amp;DI$3,Upload_Download!$O$4:$O$1004,0),1)</f>
        <v>#N/A</v>
      </c>
      <c r="DJ86" s="162" t="e">
        <f t="shared" si="718"/>
        <v>#N/A</v>
      </c>
      <c r="DK86" s="162" t="e">
        <f t="shared" ref="DK86:DK89" si="757">100*(DL86/DM86-1)</f>
        <v>#N/A</v>
      </c>
      <c r="DL86" s="161" t="e">
        <f>INDEX(Upload_Download!$I$4:$I$1004,MATCH(DN86&amp;DL$3,Upload_Download!$O$4:$O$1004,0),1)</f>
        <v>#N/A</v>
      </c>
      <c r="DM86" s="161" t="e">
        <f>INDEX(Upload_Download!$I$4:$I$1004,MATCH(DN86&amp;DM$3,Upload_Download!$O$4:$O$1004,0),1)</f>
        <v>#N/A</v>
      </c>
      <c r="DN86" s="163" t="str">
        <f>INDEX(Draft!$AZ$3:$AZ$170,MATCH(DE86&amp;DC86,Draft!$BA$3:$BA$170,0),1)</f>
        <v>Sony</v>
      </c>
      <c r="DO86" s="114"/>
      <c r="DP86" s="106">
        <f t="shared" si="719"/>
        <v>8</v>
      </c>
      <c r="DQ86" s="106">
        <f t="shared" si="689"/>
        <v>7</v>
      </c>
      <c r="DR86" s="106">
        <v>3</v>
      </c>
      <c r="DS86" s="107" t="str">
        <f>INDEX(Matchups!$F$4:$G$279,MATCH(DP86&amp;"_"&amp;DQ86,Matchups!$E$4:$E$279,0),1)</f>
        <v>Player22</v>
      </c>
      <c r="DT86" s="107" t="str">
        <f>INDEX(Matchups!$F$4:$G$279,MATCH(DP86&amp;"_"&amp;DQ86,Matchups!$E$4:$E$279,0),2)</f>
        <v>Player16</v>
      </c>
      <c r="DU86" s="114"/>
      <c r="DV86" s="160" t="str">
        <f>INDEX(Draft!$AZ$3:$AZ$170,MATCH(DS86&amp;DR86,Draft!$BA$3:$BA$170,0),1)</f>
        <v>The Home Depot</v>
      </c>
      <c r="DW86" s="161" t="e">
        <f>INDEX(Upload_Download!$I$4:$I$1004,MATCH(DV86&amp;DW$3,Upload_Download!$O$4:$O$1004,0),1)</f>
        <v>#N/A</v>
      </c>
      <c r="DX86" s="161" t="e">
        <f>INDEX(Upload_Download!$I$4:$I$1004,MATCH(DV86&amp;DX$3,Upload_Download!$O$4:$O$1004,0),1)</f>
        <v>#N/A</v>
      </c>
      <c r="DY86" s="162" t="e">
        <f t="shared" si="720"/>
        <v>#N/A</v>
      </c>
      <c r="DZ86" s="162" t="e">
        <f t="shared" ref="DZ86:DZ89" si="758">100*(EA86/EB86-1)</f>
        <v>#N/A</v>
      </c>
      <c r="EA86" s="161" t="e">
        <f>INDEX(Upload_Download!$I$4:$I$1004,MATCH(EC86&amp;EA$3,Upload_Download!$O$4:$O$1004,0),1)</f>
        <v>#N/A</v>
      </c>
      <c r="EB86" s="161" t="e">
        <f>INDEX(Upload_Download!$I$4:$I$1004,MATCH(EC86&amp;EB$3,Upload_Download!$O$4:$O$1004,0),1)</f>
        <v>#N/A</v>
      </c>
      <c r="EC86" s="163" t="str">
        <f>INDEX(Draft!$AZ$3:$AZ$170,MATCH(DT86&amp;DR86,Draft!$BA$3:$BA$170,0),1)</f>
        <v>Lowe's</v>
      </c>
      <c r="ED86" s="114"/>
      <c r="EE86" s="106">
        <f t="shared" si="721"/>
        <v>9</v>
      </c>
      <c r="EF86" s="106">
        <f t="shared" si="690"/>
        <v>7</v>
      </c>
      <c r="EG86" s="106">
        <v>3</v>
      </c>
      <c r="EH86" s="107" t="str">
        <f>INDEX(Matchups!$F$4:$G$279,MATCH(EE86&amp;"_"&amp;EF86,Matchups!$E$4:$E$279,0),1)</f>
        <v>Player5</v>
      </c>
      <c r="EI86" s="107" t="str">
        <f>INDEX(Matchups!$F$4:$G$279,MATCH(EE86&amp;"_"&amp;EF86,Matchups!$E$4:$E$279,0),2)</f>
        <v>Player22</v>
      </c>
      <c r="EJ86" s="114"/>
      <c r="EK86" s="160" t="str">
        <f>INDEX(Draft!$AZ$3:$AZ$170,MATCH(EH86&amp;EG86,Draft!$BA$3:$BA$170,0),1)</f>
        <v>Oracle</v>
      </c>
      <c r="EL86" s="161" t="e">
        <f>INDEX(Upload_Download!$I$4:$I$1004,MATCH(EK86&amp;EL$3,Upload_Download!$O$4:$O$1004,0),1)</f>
        <v>#N/A</v>
      </c>
      <c r="EM86" s="161" t="e">
        <f>INDEX(Upload_Download!$I$4:$I$1004,MATCH(EK86&amp;EM$3,Upload_Download!$O$4:$O$1004,0),1)</f>
        <v>#N/A</v>
      </c>
      <c r="EN86" s="162" t="e">
        <f t="shared" si="722"/>
        <v>#N/A</v>
      </c>
      <c r="EO86" s="162" t="e">
        <f t="shared" ref="EO86:EO89" si="759">100*(EP86/EQ86-1)</f>
        <v>#N/A</v>
      </c>
      <c r="EP86" s="161" t="e">
        <f>INDEX(Upload_Download!$I$4:$I$1004,MATCH(ER86&amp;EP$3,Upload_Download!$O$4:$O$1004,0),1)</f>
        <v>#N/A</v>
      </c>
      <c r="EQ86" s="161" t="e">
        <f>INDEX(Upload_Download!$I$4:$I$1004,MATCH(ER86&amp;EQ$3,Upload_Download!$O$4:$O$1004,0),1)</f>
        <v>#N/A</v>
      </c>
      <c r="ER86" s="163" t="str">
        <f>INDEX(Draft!$AZ$3:$AZ$170,MATCH(EI86&amp;EG86,Draft!$BA$3:$BA$170,0),1)</f>
        <v>The Home Depot</v>
      </c>
      <c r="ET86" s="106">
        <f t="shared" si="723"/>
        <v>10</v>
      </c>
      <c r="EU86" s="106">
        <f t="shared" si="691"/>
        <v>7</v>
      </c>
      <c r="EV86" s="106">
        <v>3</v>
      </c>
      <c r="EW86" s="107" t="str">
        <f>INDEX(Matchups!$F$4:$G$279,MATCH(ET86&amp;"_"&amp;EU86,Matchups!$E$4:$E$279,0),1)</f>
        <v>Player19</v>
      </c>
      <c r="EX86" s="107" t="str">
        <f>INDEX(Matchups!$F$4:$G$279,MATCH(ET86&amp;"_"&amp;EU86,Matchups!$E$4:$E$279,0),2)</f>
        <v>Player12</v>
      </c>
      <c r="EZ86" s="160" t="str">
        <f>INDEX(Draft!$AZ$3:$AZ$170,MATCH(EW86&amp;EV86,Draft!$BA$3:$BA$170,0),1)</f>
        <v>Arista Networks</v>
      </c>
      <c r="FA86" s="161" t="e">
        <f>INDEX(Upload_Download!$I$4:$I$1004,MATCH(EZ86&amp;FA$3,Upload_Download!$O$4:$O$1004,0),1)</f>
        <v>#N/A</v>
      </c>
      <c r="FB86" s="161" t="e">
        <f>INDEX(Upload_Download!$I$4:$I$1004,MATCH(EZ86&amp;FB$3,Upload_Download!$O$4:$O$1004,0),1)</f>
        <v>#N/A</v>
      </c>
      <c r="FC86" s="162" t="e">
        <f t="shared" si="724"/>
        <v>#N/A</v>
      </c>
      <c r="FD86" s="162" t="e">
        <f t="shared" ref="FD86:FD89" si="760">100*(FE86/FF86-1)</f>
        <v>#N/A</v>
      </c>
      <c r="FE86" s="161" t="e">
        <f>INDEX(Upload_Download!$I$4:$I$1004,MATCH(FG86&amp;FE$3,Upload_Download!$O$4:$O$1004,0),1)</f>
        <v>#N/A</v>
      </c>
      <c r="FF86" s="161" t="e">
        <f>INDEX(Upload_Download!$I$4:$I$1004,MATCH(FG86&amp;FF$3,Upload_Download!$O$4:$O$1004,0),1)</f>
        <v>#N/A</v>
      </c>
      <c r="FG86" s="163" t="str">
        <f>INDEX(Draft!$AZ$3:$AZ$170,MATCH(EX86&amp;EV86,Draft!$BA$3:$BA$170,0),1)</f>
        <v>Applied Materials</v>
      </c>
      <c r="FH86" s="114"/>
      <c r="FI86" s="106">
        <f t="shared" si="725"/>
        <v>11</v>
      </c>
      <c r="FJ86" s="106">
        <f t="shared" si="692"/>
        <v>7</v>
      </c>
      <c r="FK86" s="106">
        <v>3</v>
      </c>
      <c r="FL86" s="107" t="str">
        <f>INDEX(Matchups!$F$4:$G$279,MATCH(FI86&amp;"_"&amp;FJ86,Matchups!$E$4:$E$279,0),1)</f>
        <v>Player8</v>
      </c>
      <c r="FM86" s="107" t="str">
        <f>INDEX(Matchups!$F$4:$G$279,MATCH(FI86&amp;"_"&amp;FJ86,Matchups!$E$4:$E$279,0),2)</f>
        <v>Player15</v>
      </c>
      <c r="FN86" s="114"/>
      <c r="FO86" s="160" t="str">
        <f>INDEX(Draft!$AZ$3:$AZ$170,MATCH(FL86&amp;FK86,Draft!$BA$3:$BA$170,0),1)</f>
        <v>Lucid Group</v>
      </c>
      <c r="FP86" s="161" t="e">
        <f>INDEX(Upload_Download!$I$4:$I$1004,MATCH(FO86&amp;FP$3,Upload_Download!$O$4:$O$1004,0),1)</f>
        <v>#N/A</v>
      </c>
      <c r="FQ86" s="161" t="e">
        <f>INDEX(Upload_Download!$I$4:$I$1004,MATCH(FO86&amp;FQ$3,Upload_Download!$O$4:$O$1004,0),1)</f>
        <v>#N/A</v>
      </c>
      <c r="FR86" s="162" t="e">
        <f t="shared" si="726"/>
        <v>#N/A</v>
      </c>
      <c r="FS86" s="162" t="e">
        <f t="shared" ref="FS86:FS89" si="761">100*(FT86/FU86-1)</f>
        <v>#N/A</v>
      </c>
      <c r="FT86" s="161" t="e">
        <f>INDEX(Upload_Download!$I$4:$I$1004,MATCH(FV86&amp;FT$3,Upload_Download!$O$4:$O$1004,0),1)</f>
        <v>#N/A</v>
      </c>
      <c r="FU86" s="161" t="e">
        <f>INDEX(Upload_Download!$I$4:$I$1004,MATCH(FV86&amp;FU$3,Upload_Download!$O$4:$O$1004,0),1)</f>
        <v>#N/A</v>
      </c>
      <c r="FV86" s="163" t="str">
        <f>INDEX(Draft!$AZ$3:$AZ$170,MATCH(FM86&amp;FK86,Draft!$BA$3:$BA$170,0),1)</f>
        <v>Polygon</v>
      </c>
      <c r="FW86" s="114"/>
      <c r="FX86" s="106">
        <f t="shared" si="727"/>
        <v>12</v>
      </c>
      <c r="FY86" s="106">
        <f t="shared" si="693"/>
        <v>7</v>
      </c>
      <c r="FZ86" s="106">
        <v>3</v>
      </c>
      <c r="GA86" s="107" t="str">
        <f>INDEX(Matchups!$F$4:$G$279,MATCH(FX86&amp;"_"&amp;FY86,Matchups!$E$4:$E$279,0),1)</f>
        <v>Player21</v>
      </c>
      <c r="GB86" s="107" t="str">
        <f>INDEX(Matchups!$F$4:$G$279,MATCH(FX86&amp;"_"&amp;FY86,Matchups!$E$4:$E$279,0),2)</f>
        <v>Player5</v>
      </c>
      <c r="GC86" s="114"/>
      <c r="GD86" s="160" t="str">
        <f>INDEX(Draft!$AZ$3:$AZ$170,MATCH(GA86&amp;FZ86,Draft!$BA$3:$BA$170,0),1)</f>
        <v>Uniswap</v>
      </c>
      <c r="GE86" s="161" t="e">
        <f>INDEX(Upload_Download!$I$4:$I$1004,MATCH(GD86&amp;GE$3,Upload_Download!$O$4:$O$1004,0),1)</f>
        <v>#N/A</v>
      </c>
      <c r="GF86" s="161" t="e">
        <f>INDEX(Upload_Download!$I$4:$I$1004,MATCH(GD86&amp;GF$3,Upload_Download!$O$4:$O$1004,0),1)</f>
        <v>#N/A</v>
      </c>
      <c r="GG86" s="162" t="e">
        <f t="shared" si="728"/>
        <v>#N/A</v>
      </c>
      <c r="GH86" s="162" t="e">
        <f t="shared" ref="GH86:GH89" si="762">100*(GI86/GJ86-1)</f>
        <v>#N/A</v>
      </c>
      <c r="GI86" s="161" t="e">
        <f>INDEX(Upload_Download!$I$4:$I$1004,MATCH(GK86&amp;GI$3,Upload_Download!$O$4:$O$1004,0),1)</f>
        <v>#N/A</v>
      </c>
      <c r="GJ86" s="161" t="e">
        <f>INDEX(Upload_Download!$I$4:$I$1004,MATCH(GK86&amp;GJ$3,Upload_Download!$O$4:$O$1004,0),1)</f>
        <v>#N/A</v>
      </c>
      <c r="GK86" s="163" t="str">
        <f>INDEX(Draft!$AZ$3:$AZ$170,MATCH(GB86&amp;FZ86,Draft!$BA$3:$BA$170,0),1)</f>
        <v>Oracle</v>
      </c>
      <c r="GM86" s="106">
        <f t="shared" si="729"/>
        <v>13</v>
      </c>
      <c r="GN86" s="106">
        <f t="shared" si="694"/>
        <v>7</v>
      </c>
      <c r="GO86" s="106">
        <v>3</v>
      </c>
      <c r="GP86" s="107" t="str">
        <f>INDEX(Matchups!$F$4:$G$279,MATCH(GM86&amp;"_"&amp;GN86,Matchups!$E$4:$E$279,0),1)</f>
        <v>Player23</v>
      </c>
      <c r="GQ86" s="107" t="str">
        <f>INDEX(Matchups!$F$4:$G$279,MATCH(GM86&amp;"_"&amp;GN86,Matchups!$E$4:$E$279,0),2)</f>
        <v>Player21</v>
      </c>
      <c r="GS86" s="160" t="str">
        <f>INDEX(Draft!$AZ$3:$AZ$170,MATCH(GP86&amp;GO86,Draft!$BA$3:$BA$170,0),1)</f>
        <v>XRP</v>
      </c>
      <c r="GT86" s="161" t="e">
        <f>INDEX(Upload_Download!$I$4:$I$1004,MATCH(GS86&amp;GT$3,Upload_Download!$O$4:$O$1004,0),1)</f>
        <v>#N/A</v>
      </c>
      <c r="GU86" s="161" t="e">
        <f>INDEX(Upload_Download!$I$4:$I$1004,MATCH(GS86&amp;GU$3,Upload_Download!$O$4:$O$1004,0),1)</f>
        <v>#N/A</v>
      </c>
      <c r="GV86" s="162" t="e">
        <f t="shared" si="730"/>
        <v>#N/A</v>
      </c>
      <c r="GW86" s="162" t="e">
        <f t="shared" ref="GW86:GW89" si="763">100*(GX86/GY86-1)</f>
        <v>#N/A</v>
      </c>
      <c r="GX86" s="161" t="e">
        <f>INDEX(Upload_Download!$I$4:$I$1004,MATCH(GZ86&amp;GX$3,Upload_Download!$O$4:$O$1004,0),1)</f>
        <v>#N/A</v>
      </c>
      <c r="GY86" s="161" t="e">
        <f>INDEX(Upload_Download!$I$4:$I$1004,MATCH(GZ86&amp;GY$3,Upload_Download!$O$4:$O$1004,0),1)</f>
        <v>#N/A</v>
      </c>
      <c r="GZ86" s="163" t="str">
        <f>INDEX(Draft!$AZ$3:$AZ$170,MATCH(GQ86&amp;GO86,Draft!$BA$3:$BA$170,0),1)</f>
        <v>Uniswap</v>
      </c>
      <c r="HA86" s="114"/>
      <c r="HB86" s="106">
        <f t="shared" si="731"/>
        <v>14</v>
      </c>
      <c r="HC86" s="106">
        <f t="shared" si="695"/>
        <v>7</v>
      </c>
      <c r="HD86" s="106">
        <v>3</v>
      </c>
      <c r="HE86" s="107" t="str">
        <f>INDEX(Matchups!$F$4:$G$279,MATCH(HB86&amp;"_"&amp;HC86,Matchups!$E$4:$E$279,0),1)</f>
        <v>Player18</v>
      </c>
      <c r="HF86" s="107" t="str">
        <f>INDEX(Matchups!$F$4:$G$279,MATCH(HB86&amp;"_"&amp;HC86,Matchups!$E$4:$E$279,0),2)</f>
        <v>Player20</v>
      </c>
      <c r="HG86" s="114"/>
      <c r="HH86" s="160" t="str">
        <f>INDEX(Draft!$AZ$3:$AZ$170,MATCH(HE86&amp;HD86,Draft!$BA$3:$BA$170,0),1)</f>
        <v>Morgan Stanley</v>
      </c>
      <c r="HI86" s="161" t="e">
        <f>INDEX(Upload_Download!$I$4:$I$1004,MATCH(HH86&amp;HI$3,Upload_Download!$O$4:$O$1004,0),1)</f>
        <v>#N/A</v>
      </c>
      <c r="HJ86" s="161" t="e">
        <f>INDEX(Upload_Download!$I$4:$I$1004,MATCH(HH86&amp;HJ$3,Upload_Download!$O$4:$O$1004,0),1)</f>
        <v>#N/A</v>
      </c>
      <c r="HK86" s="162" t="e">
        <f t="shared" si="732"/>
        <v>#N/A</v>
      </c>
      <c r="HL86" s="162" t="e">
        <f t="shared" ref="HL86:HL89" si="764">100*(HM86/HN86-1)</f>
        <v>#N/A</v>
      </c>
      <c r="HM86" s="161" t="e">
        <f>INDEX(Upload_Download!$I$4:$I$1004,MATCH(HO86&amp;HM$3,Upload_Download!$O$4:$O$1004,0),1)</f>
        <v>#N/A</v>
      </c>
      <c r="HN86" s="161" t="e">
        <f>INDEX(Upload_Download!$I$4:$I$1004,MATCH(HO86&amp;HN$3,Upload_Download!$O$4:$O$1004,0),1)</f>
        <v>#N/A</v>
      </c>
      <c r="HO86" s="163" t="str">
        <f>INDEX(Draft!$AZ$3:$AZ$170,MATCH(HF86&amp;HD86,Draft!$BA$3:$BA$170,0),1)</f>
        <v>Exxon Mobil</v>
      </c>
      <c r="HP86" s="114"/>
      <c r="HQ86" s="106">
        <f t="shared" si="733"/>
        <v>15</v>
      </c>
      <c r="HR86" s="106">
        <f t="shared" si="696"/>
        <v>7</v>
      </c>
      <c r="HS86" s="106">
        <v>3</v>
      </c>
      <c r="HT86" s="107" t="str">
        <f>INDEX(Matchups!$F$4:$G$279,MATCH(HQ86&amp;"_"&amp;HR86,Matchups!$E$4:$E$279,0),1)</f>
        <v>Player13</v>
      </c>
      <c r="HU86" s="107" t="str">
        <f>INDEX(Matchups!$F$4:$G$279,MATCH(HQ86&amp;"_"&amp;HR86,Matchups!$E$4:$E$279,0),2)</f>
        <v>Player3</v>
      </c>
      <c r="HV86" s="114"/>
      <c r="HW86" s="160" t="str">
        <f>INDEX(Draft!$AZ$3:$AZ$170,MATCH(HT86&amp;HS86,Draft!$BA$3:$BA$170,0),1)</f>
        <v>Intuit</v>
      </c>
      <c r="HX86" s="161" t="e">
        <f>INDEX(Upload_Download!$I$4:$I$1004,MATCH(HW86&amp;HX$3,Upload_Download!$O$4:$O$1004,0),1)</f>
        <v>#N/A</v>
      </c>
      <c r="HY86" s="161" t="e">
        <f>INDEX(Upload_Download!$I$4:$I$1004,MATCH(HW86&amp;HY$3,Upload_Download!$O$4:$O$1004,0),1)</f>
        <v>#N/A</v>
      </c>
      <c r="HZ86" s="162" t="e">
        <f t="shared" si="734"/>
        <v>#N/A</v>
      </c>
      <c r="IA86" s="162" t="e">
        <f t="shared" ref="IA86:IA89" si="765">100*(IB86/IC86-1)</f>
        <v>#N/A</v>
      </c>
      <c r="IB86" s="161" t="e">
        <f>INDEX(Upload_Download!$I$4:$I$1004,MATCH(ID86&amp;IB$3,Upload_Download!$O$4:$O$1004,0),1)</f>
        <v>#N/A</v>
      </c>
      <c r="IC86" s="161" t="e">
        <f>INDEX(Upload_Download!$I$4:$I$1004,MATCH(ID86&amp;IC$3,Upload_Download!$O$4:$O$1004,0),1)</f>
        <v>#N/A</v>
      </c>
      <c r="ID86" s="163" t="str">
        <f>INDEX(Draft!$AZ$3:$AZ$170,MATCH(HU86&amp;HS86,Draft!$BA$3:$BA$170,0),1)</f>
        <v>Spotify</v>
      </c>
      <c r="IF86" s="106">
        <f t="shared" si="735"/>
        <v>16</v>
      </c>
      <c r="IG86" s="106">
        <f t="shared" si="697"/>
        <v>7</v>
      </c>
      <c r="IH86" s="106">
        <v>3</v>
      </c>
      <c r="II86" s="107" t="str">
        <f>INDEX(Matchups!$F$4:$G$279,MATCH(IF86&amp;"_"&amp;IG86,Matchups!$E$4:$E$279,0),1)</f>
        <v>Player2</v>
      </c>
      <c r="IJ86" s="107" t="str">
        <f>INDEX(Matchups!$F$4:$G$279,MATCH(IF86&amp;"_"&amp;IG86,Matchups!$E$4:$E$279,0),2)</f>
        <v>Player6</v>
      </c>
      <c r="IL86" s="160" t="str">
        <f>INDEX(Draft!$AZ$3:$AZ$170,MATCH(II86&amp;IH86,Draft!$BA$3:$BA$170,0),1)</f>
        <v>IoTeX</v>
      </c>
      <c r="IM86" s="161" t="e">
        <f>INDEX(Upload_Download!$I$4:$I$1004,MATCH(IL86&amp;IM$3,Upload_Download!$O$4:$O$1004,0),1)</f>
        <v>#N/A</v>
      </c>
      <c r="IN86" s="161" t="e">
        <f>INDEX(Upload_Download!$I$4:$I$1004,MATCH(IL86&amp;IN$3,Upload_Download!$O$4:$O$1004,0),1)</f>
        <v>#N/A</v>
      </c>
      <c r="IO86" s="162" t="e">
        <f t="shared" si="736"/>
        <v>#N/A</v>
      </c>
      <c r="IP86" s="162" t="e">
        <f t="shared" ref="IP86:IP89" si="766">100*(IQ86/IR86-1)</f>
        <v>#N/A</v>
      </c>
      <c r="IQ86" s="161" t="e">
        <f>INDEX(Upload_Download!$I$4:$I$1004,MATCH(IS86&amp;IQ$3,Upload_Download!$O$4:$O$1004,0),1)</f>
        <v>#N/A</v>
      </c>
      <c r="IR86" s="161" t="e">
        <f>INDEX(Upload_Download!$I$4:$I$1004,MATCH(IS86&amp;IR$3,Upload_Download!$O$4:$O$1004,0),1)</f>
        <v>#N/A</v>
      </c>
      <c r="IS86" s="163" t="str">
        <f>INDEX(Draft!$AZ$3:$AZ$170,MATCH(IJ86&amp;IH86,Draft!$BA$3:$BA$170,0),1)</f>
        <v>ConocoPhillips</v>
      </c>
      <c r="IT86" s="114"/>
      <c r="IU86" s="106">
        <f t="shared" si="737"/>
        <v>17</v>
      </c>
      <c r="IV86" s="106">
        <f t="shared" si="698"/>
        <v>7</v>
      </c>
      <c r="IW86" s="106">
        <v>3</v>
      </c>
      <c r="IX86" s="107" t="str">
        <f>INDEX(Matchups!$F$4:$G$279,MATCH(IU86&amp;"_"&amp;IV86,Matchups!$E$4:$E$279,0),1)</f>
        <v>Player17</v>
      </c>
      <c r="IY86" s="107" t="str">
        <f>INDEX(Matchups!$F$4:$G$279,MATCH(IU86&amp;"_"&amp;IV86,Matchups!$E$4:$E$279,0),2)</f>
        <v>Player13</v>
      </c>
      <c r="IZ86" s="114"/>
      <c r="JA86" s="160" t="str">
        <f>INDEX(Draft!$AZ$3:$AZ$170,MATCH(IX86&amp;IW86,Draft!$BA$3:$BA$170,0),1)</f>
        <v>Sony</v>
      </c>
      <c r="JB86" s="161" t="e">
        <f>INDEX(Upload_Download!$I$4:$I$1004,MATCH(JA86&amp;JB$3,Upload_Download!$O$4:$O$1004,0),1)</f>
        <v>#N/A</v>
      </c>
      <c r="JC86" s="161" t="e">
        <f>INDEX(Upload_Download!$I$4:$I$1004,MATCH(JA86&amp;JC$3,Upload_Download!$O$4:$O$1004,0),1)</f>
        <v>#N/A</v>
      </c>
      <c r="JD86" s="162" t="e">
        <f t="shared" si="738"/>
        <v>#N/A</v>
      </c>
      <c r="JE86" s="162" t="e">
        <f t="shared" ref="JE86:JE89" si="767">100*(JF86/JG86-1)</f>
        <v>#N/A</v>
      </c>
      <c r="JF86" s="161" t="e">
        <f>INDEX(Upload_Download!$I$4:$I$1004,MATCH(JH86&amp;JF$3,Upload_Download!$O$4:$O$1004,0),1)</f>
        <v>#N/A</v>
      </c>
      <c r="JG86" s="161" t="e">
        <f>INDEX(Upload_Download!$I$4:$I$1004,MATCH(JH86&amp;JG$3,Upload_Download!$O$4:$O$1004,0),1)</f>
        <v>#N/A</v>
      </c>
      <c r="JH86" s="163" t="str">
        <f>INDEX(Draft!$AZ$3:$AZ$170,MATCH(IY86&amp;IW86,Draft!$BA$3:$BA$170,0),1)</f>
        <v>Intuit</v>
      </c>
      <c r="JI86" s="114"/>
      <c r="JJ86" s="106">
        <f t="shared" si="739"/>
        <v>18</v>
      </c>
      <c r="JK86" s="106">
        <f t="shared" si="699"/>
        <v>7</v>
      </c>
      <c r="JL86" s="106">
        <v>3</v>
      </c>
      <c r="JM86" s="107" t="str">
        <f>INDEX(Matchups!$F$4:$G$279,MATCH(JJ86&amp;"_"&amp;JK86,Matchups!$E$4:$E$279,0),1)</f>
        <v>Player12</v>
      </c>
      <c r="JN86" s="107" t="str">
        <f>INDEX(Matchups!$F$4:$G$279,MATCH(JJ86&amp;"_"&amp;JK86,Matchups!$E$4:$E$279,0),2)</f>
        <v>Player14</v>
      </c>
      <c r="JO86" s="114"/>
      <c r="JP86" s="160" t="str">
        <f>INDEX(Draft!$AZ$3:$AZ$170,MATCH(JM86&amp;JL86,Draft!$BA$3:$BA$170,0),1)</f>
        <v>Applied Materials</v>
      </c>
      <c r="JQ86" s="161" t="e">
        <f>INDEX(Upload_Download!$I$4:$I$1004,MATCH(JP86&amp;JQ$3,Upload_Download!$O$4:$O$1004,0),1)</f>
        <v>#N/A</v>
      </c>
      <c r="JR86" s="161" t="e">
        <f>INDEX(Upload_Download!$I$4:$I$1004,MATCH(JP86&amp;JR$3,Upload_Download!$O$4:$O$1004,0),1)</f>
        <v>#N/A</v>
      </c>
      <c r="JS86" s="162" t="e">
        <f t="shared" si="740"/>
        <v>#N/A</v>
      </c>
      <c r="JT86" s="162" t="e">
        <f t="shared" ref="JT86:JT89" si="768">100*(JU86/JV86-1)</f>
        <v>#N/A</v>
      </c>
      <c r="JU86" s="161" t="e">
        <f>INDEX(Upload_Download!$I$4:$I$1004,MATCH(JW86&amp;JU$3,Upload_Download!$O$4:$O$1004,0),1)</f>
        <v>#N/A</v>
      </c>
      <c r="JV86" s="161" t="e">
        <f>INDEX(Upload_Download!$I$4:$I$1004,MATCH(JW86&amp;JV$3,Upload_Download!$O$4:$O$1004,0),1)</f>
        <v>#N/A</v>
      </c>
      <c r="JW86" s="163" t="str">
        <f>INDEX(Draft!$AZ$3:$AZ$170,MATCH(JN86&amp;JL86,Draft!$BA$3:$BA$170,0),1)</f>
        <v>Novo Nordisk A/S</v>
      </c>
      <c r="JX86" s="114"/>
      <c r="JY86" s="106">
        <f t="shared" si="741"/>
        <v>19</v>
      </c>
      <c r="JZ86" s="106">
        <f t="shared" si="700"/>
        <v>7</v>
      </c>
      <c r="KA86" s="106">
        <v>3</v>
      </c>
      <c r="KB86" s="107" t="str">
        <f>INDEX(Matchups!$F$4:$G$279,MATCH(JY86&amp;"_"&amp;JZ86,Matchups!$E$4:$E$279,0),1)</f>
        <v>Player24</v>
      </c>
      <c r="KC86" s="107" t="str">
        <f>INDEX(Matchups!$F$4:$G$279,MATCH(JY86&amp;"_"&amp;JZ86,Matchups!$E$4:$E$279,0),2)</f>
        <v>Player18</v>
      </c>
      <c r="KD86" s="114"/>
      <c r="KE86" s="160" t="str">
        <f>INDEX(Draft!$AZ$3:$AZ$170,MATCH(KB86&amp;KA86,Draft!$BA$3:$BA$170,0),1)</f>
        <v>Cloudflare</v>
      </c>
      <c r="KF86" s="161" t="e">
        <f>INDEX(Upload_Download!$I$4:$I$1004,MATCH(KE86&amp;KF$3,Upload_Download!$O$4:$O$1004,0),1)</f>
        <v>#N/A</v>
      </c>
      <c r="KG86" s="161" t="e">
        <f>INDEX(Upload_Download!$I$4:$I$1004,MATCH(KE86&amp;KG$3,Upload_Download!$O$4:$O$1004,0),1)</f>
        <v>#N/A</v>
      </c>
      <c r="KH86" s="162" t="e">
        <f t="shared" si="742"/>
        <v>#N/A</v>
      </c>
      <c r="KI86" s="162" t="e">
        <f t="shared" ref="KI86:KI89" si="769">100*(KJ86/KK86-1)</f>
        <v>#N/A</v>
      </c>
      <c r="KJ86" s="161" t="e">
        <f>INDEX(Upload_Download!$I$4:$I$1004,MATCH(KL86&amp;KJ$3,Upload_Download!$O$4:$O$1004,0),1)</f>
        <v>#N/A</v>
      </c>
      <c r="KK86" s="161" t="e">
        <f>INDEX(Upload_Download!$I$4:$I$1004,MATCH(KL86&amp;KK$3,Upload_Download!$O$4:$O$1004,0),1)</f>
        <v>#N/A</v>
      </c>
      <c r="KL86" s="163" t="str">
        <f>INDEX(Draft!$AZ$3:$AZ$170,MATCH(KC86&amp;KA86,Draft!$BA$3:$BA$170,0),1)</f>
        <v>Morgan Stanley</v>
      </c>
      <c r="KM86" s="114"/>
      <c r="KN86" s="106">
        <f t="shared" si="743"/>
        <v>20</v>
      </c>
      <c r="KO86" s="106">
        <f t="shared" si="701"/>
        <v>7</v>
      </c>
      <c r="KP86" s="106">
        <v>3</v>
      </c>
      <c r="KQ86" s="107" t="str">
        <f>INDEX(Matchups!$F$4:$G$279,MATCH(KN86&amp;"_"&amp;KO86,Matchups!$E$4:$E$279,0),1)</f>
        <v>Player10</v>
      </c>
      <c r="KR86" s="107" t="str">
        <f>INDEX(Matchups!$F$4:$G$279,MATCH(KN86&amp;"_"&amp;KO86,Matchups!$E$4:$E$279,0),2)</f>
        <v>Player24</v>
      </c>
      <c r="KS86" s="114"/>
      <c r="KT86" s="160" t="str">
        <f>INDEX(Draft!$AZ$3:$AZ$170,MATCH(KQ86&amp;KP86,Draft!$BA$3:$BA$170,0),1)</f>
        <v>Snowflake</v>
      </c>
      <c r="KU86" s="161" t="e">
        <f>INDEX(Upload_Download!$I$4:$I$1004,MATCH(KT86&amp;KU$3,Upload_Download!$O$4:$O$1004,0),1)</f>
        <v>#N/A</v>
      </c>
      <c r="KV86" s="161" t="e">
        <f>INDEX(Upload_Download!$I$4:$I$1004,MATCH(KT86&amp;KV$3,Upload_Download!$O$4:$O$1004,0),1)</f>
        <v>#N/A</v>
      </c>
      <c r="KW86" s="162" t="e">
        <f t="shared" si="744"/>
        <v>#N/A</v>
      </c>
      <c r="KX86" s="162" t="e">
        <f t="shared" ref="KX86:KX89" si="770">100*(KY86/KZ86-1)</f>
        <v>#N/A</v>
      </c>
      <c r="KY86" s="161" t="e">
        <f>INDEX(Upload_Download!$I$4:$I$1004,MATCH(LA86&amp;KY$3,Upload_Download!$O$4:$O$1004,0),1)</f>
        <v>#N/A</v>
      </c>
      <c r="KZ86" s="161" t="e">
        <f>INDEX(Upload_Download!$I$4:$I$1004,MATCH(LA86&amp;KZ$3,Upload_Download!$O$4:$O$1004,0),1)</f>
        <v>#N/A</v>
      </c>
      <c r="LA86" s="163" t="str">
        <f>INDEX(Draft!$AZ$3:$AZ$170,MATCH(KR86&amp;KP86,Draft!$BA$3:$BA$170,0),1)</f>
        <v>Cloudflare</v>
      </c>
      <c r="LB86" s="114"/>
      <c r="LC86" s="106">
        <f t="shared" si="745"/>
        <v>21</v>
      </c>
      <c r="LD86" s="106">
        <f t="shared" si="702"/>
        <v>7</v>
      </c>
      <c r="LE86" s="106">
        <v>3</v>
      </c>
      <c r="LF86" s="107" t="str">
        <f>INDEX(Matchups!$F$4:$G$279,MATCH(LC86&amp;"_"&amp;LD86,Matchups!$E$4:$E$279,0),1)</f>
        <v>Player24</v>
      </c>
      <c r="LG86" s="107" t="str">
        <f>INDEX(Matchups!$F$4:$G$279,MATCH(LC86&amp;"_"&amp;LD86,Matchups!$E$4:$E$279,0),2)</f>
        <v>Player13</v>
      </c>
      <c r="LH86" s="114"/>
      <c r="LI86" s="160" t="str">
        <f>INDEX(Draft!$AZ$3:$AZ$170,MATCH(LF86&amp;LE86,Draft!$BA$3:$BA$170,0),1)</f>
        <v>Cloudflare</v>
      </c>
      <c r="LJ86" s="161" t="e">
        <f>INDEX(Upload_Download!$I$4:$I$1004,MATCH(LI86&amp;LJ$3,Upload_Download!$O$4:$O$1004,0),1)</f>
        <v>#N/A</v>
      </c>
      <c r="LK86" s="161" t="e">
        <f>INDEX(Upload_Download!$I$4:$I$1004,MATCH(LI86&amp;LK$3,Upload_Download!$O$4:$O$1004,0),1)</f>
        <v>#N/A</v>
      </c>
      <c r="LL86" s="162" t="e">
        <f t="shared" si="746"/>
        <v>#N/A</v>
      </c>
      <c r="LM86" s="162" t="e">
        <f t="shared" ref="LM86:LM89" si="771">100*(LN86/LO86-1)</f>
        <v>#N/A</v>
      </c>
      <c r="LN86" s="161" t="e">
        <f>INDEX(Upload_Download!$I$4:$I$1004,MATCH(LP86&amp;LN$3,Upload_Download!$O$4:$O$1004,0),1)</f>
        <v>#N/A</v>
      </c>
      <c r="LO86" s="161" t="e">
        <f>INDEX(Upload_Download!$I$4:$I$1004,MATCH(LP86&amp;LO$3,Upload_Download!$O$4:$O$1004,0),1)</f>
        <v>#N/A</v>
      </c>
      <c r="LP86" s="163" t="str">
        <f>INDEX(Draft!$AZ$3:$AZ$170,MATCH(LG86&amp;LE86,Draft!$BA$3:$BA$170,0),1)</f>
        <v>Intuit</v>
      </c>
      <c r="LQ86" s="114"/>
      <c r="LR86" s="106">
        <f t="shared" si="747"/>
        <v>22</v>
      </c>
      <c r="LS86" s="106">
        <f t="shared" si="703"/>
        <v>7</v>
      </c>
      <c r="LT86" s="106">
        <v>3</v>
      </c>
      <c r="LU86" s="107" t="str">
        <f>INDEX(Matchups!$F$4:$G$279,MATCH(LR86&amp;"_"&amp;LS86,Matchups!$E$4:$E$279,0),1)</f>
        <v>Player6</v>
      </c>
      <c r="LV86" s="107" t="str">
        <f>INDEX(Matchups!$F$4:$G$279,MATCH(LR86&amp;"_"&amp;LS86,Matchups!$E$4:$E$279,0),2)</f>
        <v>Player10</v>
      </c>
      <c r="LW86" s="114"/>
      <c r="LX86" s="160" t="str">
        <f>INDEX(Draft!$AZ$3:$AZ$170,MATCH(LU86&amp;LT86,Draft!$BA$3:$BA$170,0),1)</f>
        <v>ConocoPhillips</v>
      </c>
      <c r="LY86" s="161" t="e">
        <f>INDEX(Upload_Download!$I$4:$I$1004,MATCH(LX86&amp;LY$3,Upload_Download!$O$4:$O$1004,0),1)</f>
        <v>#N/A</v>
      </c>
      <c r="LZ86" s="161" t="e">
        <f>INDEX(Upload_Download!$I$4:$I$1004,MATCH(LX86&amp;LZ$3,Upload_Download!$O$4:$O$1004,0),1)</f>
        <v>#N/A</v>
      </c>
      <c r="MA86" s="162" t="e">
        <f t="shared" si="748"/>
        <v>#N/A</v>
      </c>
      <c r="MB86" s="162" t="e">
        <f t="shared" ref="MB86:MB89" si="772">100*(MC86/MD86-1)</f>
        <v>#N/A</v>
      </c>
      <c r="MC86" s="161" t="e">
        <f>INDEX(Upload_Download!$I$4:$I$1004,MATCH(ME86&amp;MC$3,Upload_Download!$O$4:$O$1004,0),1)</f>
        <v>#N/A</v>
      </c>
      <c r="MD86" s="161" t="e">
        <f>INDEX(Upload_Download!$I$4:$I$1004,MATCH(ME86&amp;MD$3,Upload_Download!$O$4:$O$1004,0),1)</f>
        <v>#N/A</v>
      </c>
      <c r="ME86" s="163" t="str">
        <f>INDEX(Draft!$AZ$3:$AZ$170,MATCH(LV86&amp;LT86,Draft!$BA$3:$BA$170,0),1)</f>
        <v>Snowflake</v>
      </c>
      <c r="MF86" s="114"/>
      <c r="MG86" s="106">
        <f t="shared" si="749"/>
        <v>23</v>
      </c>
      <c r="MH86" s="106">
        <f t="shared" si="704"/>
        <v>7</v>
      </c>
      <c r="MI86" s="106">
        <v>3</v>
      </c>
      <c r="MJ86" s="107" t="str">
        <f>INDEX(Matchups!$F$4:$G$279,MATCH(MG86&amp;"_"&amp;MH86,Matchups!$E$4:$E$279,0),1)</f>
        <v>Player15</v>
      </c>
      <c r="MK86" s="107" t="str">
        <f>INDEX(Matchups!$F$4:$G$279,MATCH(MG86&amp;"_"&amp;MH86,Matchups!$E$4:$E$279,0),2)</f>
        <v>Player1</v>
      </c>
      <c r="ML86" s="114"/>
      <c r="MM86" s="160" t="str">
        <f>INDEX(Draft!$AZ$3:$AZ$170,MATCH(MJ86&amp;MI86,Draft!$BA$3:$BA$170,0),1)</f>
        <v>Polygon</v>
      </c>
      <c r="MN86" s="161" t="e">
        <f>INDEX(Upload_Download!$I$4:$I$1004,MATCH(MM86&amp;MN$3,Upload_Download!$O$4:$O$1004,0),1)</f>
        <v>#N/A</v>
      </c>
      <c r="MO86" s="161" t="e">
        <f>INDEX(Upload_Download!$I$4:$I$1004,MATCH(MM86&amp;MO$3,Upload_Download!$O$4:$O$1004,0),1)</f>
        <v>#N/A</v>
      </c>
      <c r="MP86" s="162" t="e">
        <f t="shared" si="750"/>
        <v>#N/A</v>
      </c>
      <c r="MQ86" s="162" t="e">
        <f t="shared" ref="MQ86:MQ89" si="773">100*(MR86/MS86-1)</f>
        <v>#N/A</v>
      </c>
      <c r="MR86" s="161" t="e">
        <f>INDEX(Upload_Download!$I$4:$I$1004,MATCH(MT86&amp;MR$3,Upload_Download!$O$4:$O$1004,0),1)</f>
        <v>#N/A</v>
      </c>
      <c r="MS86" s="161" t="e">
        <f>INDEX(Upload_Download!$I$4:$I$1004,MATCH(MT86&amp;MS$3,Upload_Download!$O$4:$O$1004,0),1)</f>
        <v>#N/A</v>
      </c>
      <c r="MT86" s="163" t="str">
        <f>INDEX(Draft!$AZ$3:$AZ$170,MATCH(MK86&amp;MI86,Draft!$BA$3:$BA$170,0),1)</f>
        <v>Netflix</v>
      </c>
    </row>
    <row r="87" spans="2:358" s="105" customFormat="1" ht="18" thickBot="1">
      <c r="B87" s="187">
        <f t="shared" si="679"/>
        <v>44606</v>
      </c>
      <c r="C87" s="188">
        <f t="shared" si="680"/>
        <v>7</v>
      </c>
      <c r="D87" s="188">
        <f t="shared" si="681"/>
        <v>12</v>
      </c>
      <c r="E87" s="188" t="str">
        <f t="shared" si="538"/>
        <v>7_12</v>
      </c>
      <c r="F87" s="189" t="str">
        <f t="shared" si="539"/>
        <v>Player21</v>
      </c>
      <c r="G87" s="189" t="str">
        <f t="shared" si="540"/>
        <v>Player9</v>
      </c>
      <c r="H87" s="173"/>
      <c r="I87" s="174" t="str">
        <f>J87&amp;"_"&amp;COUNTIF(J$4:J87,J87)</f>
        <v>7_6</v>
      </c>
      <c r="J87" s="185">
        <v>7</v>
      </c>
      <c r="K87" s="185" t="s">
        <v>2666</v>
      </c>
      <c r="L87" s="186" t="s">
        <v>1027</v>
      </c>
      <c r="M87" s="185" t="s">
        <v>2671</v>
      </c>
      <c r="N87" s="114"/>
      <c r="O87" s="106">
        <f t="shared" si="705"/>
        <v>1</v>
      </c>
      <c r="P87" s="106">
        <f t="shared" si="682"/>
        <v>7</v>
      </c>
      <c r="Q87" s="106">
        <v>4</v>
      </c>
      <c r="R87" s="107" t="str">
        <f>INDEX(Matchups!$F$4:$G$279,MATCH(O87&amp;"_"&amp;P87,Matchups!$E$4:$E$279,0),1)</f>
        <v>Player16</v>
      </c>
      <c r="S87" s="107" t="str">
        <f>INDEX(Matchups!$F$4:$G$279,MATCH(O87&amp;"_"&amp;P87,Matchups!$E$4:$E$279,0),2)</f>
        <v>Player11</v>
      </c>
      <c r="U87" s="160" t="str">
        <f>INDEX(Draft!$AZ$3:$AZ$170,MATCH(R87&amp;Q87,Draft!$BA$3:$BA$170,0),1)</f>
        <v>Toronto Dominion Bank</v>
      </c>
      <c r="V87" s="161">
        <f>INDEX(Upload_Download!$I$4:$I$1004,MATCH(U87&amp;V$3,Upload_Download!$O$4:$O$1004,0),1)</f>
        <v>82.790000915527344</v>
      </c>
      <c r="W87" s="161">
        <f>INDEX(Upload_Download!$I$4:$I$1004,MATCH(U87&amp;W$3,Upload_Download!$O$4:$O$1004,0),1)</f>
        <v>84.580001831054688</v>
      </c>
      <c r="X87" s="162">
        <f t="shared" si="706"/>
        <v>2.162097953536346</v>
      </c>
      <c r="Y87" s="162">
        <f t="shared" si="751"/>
        <v>-7.1428594629966202</v>
      </c>
      <c r="Z87" s="161">
        <f>INDEX(Upload_Download!$I$4:$I$1004,MATCH(AB87&amp;Z$3,Upload_Download!$O$4:$O$1004,0),1)</f>
        <v>1.2999999853491319E-5</v>
      </c>
      <c r="AA87" s="161">
        <f>INDEX(Upload_Download!$I$4:$I$1004,MATCH(AB87&amp;AA$3,Upload_Download!$O$4:$O$1004,0),1)</f>
        <v>1.400000019202707E-5</v>
      </c>
      <c r="AB87" s="163" t="str">
        <f>INDEX(Draft!$AZ$3:$AZ$170,MATCH(S87&amp;Q87,Draft!$BA$3:$BA$170,0),1)</f>
        <v>Dentacoin</v>
      </c>
      <c r="AD87" s="106">
        <f t="shared" si="707"/>
        <v>2</v>
      </c>
      <c r="AE87" s="106">
        <f t="shared" si="683"/>
        <v>7</v>
      </c>
      <c r="AF87" s="106">
        <v>4</v>
      </c>
      <c r="AG87" s="107" t="str">
        <f>INDEX(Matchups!$F$4:$G$279,MATCH(AD87&amp;"_"&amp;AE87,Matchups!$E$4:$E$279,0),1)</f>
        <v>Player14</v>
      </c>
      <c r="AH87" s="107" t="str">
        <f>INDEX(Matchups!$F$4:$G$279,MATCH(AD87&amp;"_"&amp;AE87,Matchups!$E$4:$E$279,0),2)</f>
        <v>Player7</v>
      </c>
      <c r="AJ87" s="160" t="str">
        <f>INDEX(Draft!$AZ$3:$AZ$170,MATCH(AG87&amp;AF87,Draft!$BA$3:$BA$170,0),1)</f>
        <v>Brookfield Asset Mgmt</v>
      </c>
      <c r="AK87" s="161">
        <f>INDEX(Upload_Download!$I$4:$I$1004,MATCH(AJ87&amp;AK$3,Upload_Download!$O$4:$O$1004,0),1)</f>
        <v>57.89752197265625</v>
      </c>
      <c r="AL87" s="161">
        <f>INDEX(Upload_Download!$I$4:$I$1004,MATCH(AJ87&amp;AL$3,Upload_Download!$O$4:$O$1004,0),1)</f>
        <v>53.060260772705078</v>
      </c>
      <c r="AM87" s="162">
        <f t="shared" si="708"/>
        <v>-8.3548674194306667</v>
      </c>
      <c r="AN87" s="162">
        <f t="shared" si="752"/>
        <v>-2.4302813591345562</v>
      </c>
      <c r="AO87" s="161">
        <f>INDEX(Upload_Download!$I$4:$I$1004,MATCH(AQ87&amp;AO$3,Upload_Download!$O$4:$O$1004,0),1)</f>
        <v>321.17999267578119</v>
      </c>
      <c r="AP87" s="161">
        <f>INDEX(Upload_Download!$I$4:$I$1004,MATCH(AQ87&amp;AP$3,Upload_Download!$O$4:$O$1004,0),1)</f>
        <v>329.17999267578119</v>
      </c>
      <c r="AQ87" s="163" t="str">
        <f>INDEX(Draft!$AZ$3:$AZ$170,MATCH(AH87&amp;AF87,Draft!$BA$3:$BA$170,0),1)</f>
        <v>Accenture</v>
      </c>
      <c r="AS87" s="106">
        <f t="shared" si="709"/>
        <v>3</v>
      </c>
      <c r="AT87" s="106">
        <f t="shared" si="684"/>
        <v>7</v>
      </c>
      <c r="AU87" s="106">
        <v>4</v>
      </c>
      <c r="AV87" s="107" t="str">
        <f>INDEX(Matchups!$F$4:$G$279,MATCH(AS87&amp;"_"&amp;AT87,Matchups!$E$4:$E$279,0),1)</f>
        <v>Player3</v>
      </c>
      <c r="AW87" s="107" t="str">
        <f>INDEX(Matchups!$F$4:$G$279,MATCH(AS87&amp;"_"&amp;AT87,Matchups!$E$4:$E$279,0),2)</f>
        <v>Player8</v>
      </c>
      <c r="AY87" s="160" t="str">
        <f>INDEX(Draft!$AZ$3:$AZ$170,MATCH(AV87&amp;AU87,Draft!$BA$3:$BA$170,0),1)</f>
        <v>Shiba Inu</v>
      </c>
      <c r="AZ87" s="161">
        <f>INDEX(Upload_Download!$I$4:$I$1004,MATCH(AY87&amp;AZ$3,Upload_Download!$O$4:$O$1004,0),1)</f>
        <v>2.5999999706982632E-5</v>
      </c>
      <c r="BA87" s="161">
        <f>INDEX(Upload_Download!$I$4:$I$1004,MATCH(AY87&amp;BA$3,Upload_Download!$O$4:$O$1004,0),1)</f>
        <v>2.3000000510364771E-5</v>
      </c>
      <c r="BB87" s="162">
        <f t="shared" si="710"/>
        <v>-11.538458578567489</v>
      </c>
      <c r="BC87" s="162">
        <f t="shared" si="753"/>
        <v>-9.4158139653984563</v>
      </c>
      <c r="BD87" s="161">
        <f>INDEX(Upload_Download!$I$4:$I$1004,MATCH(BF87&amp;BD$3,Upload_Download!$O$4:$O$1004,0),1)</f>
        <v>2.9013290405273442</v>
      </c>
      <c r="BE87" s="161">
        <f>INDEX(Upload_Download!$I$4:$I$1004,MATCH(BF87&amp;BE$3,Upload_Download!$O$4:$O$1004,0),1)</f>
        <v>3.202908992767334</v>
      </c>
      <c r="BF87" s="163" t="str">
        <f>INDEX(Draft!$AZ$3:$AZ$170,MATCH(AW87&amp;AU87,Draft!$BA$3:$BA$170,0),1)</f>
        <v>The Sandbox</v>
      </c>
      <c r="BH87" s="106">
        <f t="shared" si="711"/>
        <v>4</v>
      </c>
      <c r="BI87" s="106">
        <f t="shared" si="685"/>
        <v>7</v>
      </c>
      <c r="BJ87" s="106">
        <v>4</v>
      </c>
      <c r="BK87" s="107" t="str">
        <f>INDEX(Matchups!$F$4:$G$279,MATCH(BH87&amp;"_"&amp;BI87,Matchups!$E$4:$E$279,0),1)</f>
        <v>Player7</v>
      </c>
      <c r="BL87" s="107" t="str">
        <f>INDEX(Matchups!$F$4:$G$279,MATCH(BH87&amp;"_"&amp;BI87,Matchups!$E$4:$E$279,0),2)</f>
        <v>Player9</v>
      </c>
      <c r="BN87" s="160" t="str">
        <f>INDEX(Draft!$AZ$3:$AZ$170,MATCH(BK87&amp;BJ87,Draft!$BA$3:$BA$170,0),1)</f>
        <v>Accenture</v>
      </c>
      <c r="BO87" s="161">
        <f>INDEX(Upload_Download!$I$4:$I$1004,MATCH(BN87&amp;BO$3,Upload_Download!$O$4:$O$1004,0),1)</f>
        <v>322.510009765625</v>
      </c>
      <c r="BP87" s="161" t="e">
        <f>INDEX(Upload_Download!$I$4:$I$1004,MATCH(BN87&amp;BP$3,Upload_Download!$O$4:$O$1004,0),1)</f>
        <v>#N/A</v>
      </c>
      <c r="BQ87" s="162" t="e">
        <f t="shared" si="712"/>
        <v>#N/A</v>
      </c>
      <c r="BR87" s="162" t="e">
        <f t="shared" si="754"/>
        <v>#N/A</v>
      </c>
      <c r="BS87" s="161" t="e">
        <f>INDEX(Upload_Download!$I$4:$I$1004,MATCH(BU87&amp;BS$3,Upload_Download!$O$4:$O$1004,0),1)</f>
        <v>#N/A</v>
      </c>
      <c r="BT87" s="161">
        <f>INDEX(Upload_Download!$I$4:$I$1004,MATCH(BU87&amp;BT$3,Upload_Download!$O$4:$O$1004,0),1)</f>
        <v>74.991188049316406</v>
      </c>
      <c r="BU87" s="163" t="str">
        <f>INDEX(Draft!$AZ$3:$AZ$170,MATCH(BL87&amp;BJ87,Draft!$BA$3:$BA$170,0),1)</f>
        <v>Avalanche</v>
      </c>
      <c r="BV87" s="114"/>
      <c r="BW87" s="106">
        <f t="shared" si="713"/>
        <v>5</v>
      </c>
      <c r="BX87" s="106">
        <f t="shared" si="686"/>
        <v>7</v>
      </c>
      <c r="BY87" s="106">
        <v>4</v>
      </c>
      <c r="BZ87" s="107" t="str">
        <f>INDEX(Matchups!$F$4:$G$279,MATCH(BW87&amp;"_"&amp;BX87,Matchups!$E$4:$E$279,0),1)</f>
        <v>Player11</v>
      </c>
      <c r="CA87" s="107" t="str">
        <f>INDEX(Matchups!$F$4:$G$279,MATCH(BW87&amp;"_"&amp;BX87,Matchups!$E$4:$E$279,0),2)</f>
        <v>Player2</v>
      </c>
      <c r="CB87" s="114"/>
      <c r="CC87" s="160" t="str">
        <f>INDEX(Draft!$AZ$3:$AZ$170,MATCH(BZ87&amp;BY87,Draft!$BA$3:$BA$170,0),1)</f>
        <v>Dentacoin</v>
      </c>
      <c r="CD87" s="161" t="e">
        <f>INDEX(Upload_Download!$I$4:$I$1004,MATCH(CC87&amp;CD$3,Upload_Download!$O$4:$O$1004,0),1)</f>
        <v>#N/A</v>
      </c>
      <c r="CE87" s="161" t="e">
        <f>INDEX(Upload_Download!$I$4:$I$1004,MATCH(CC87&amp;CE$3,Upload_Download!$O$4:$O$1004,0),1)</f>
        <v>#N/A</v>
      </c>
      <c r="CF87" s="162" t="e">
        <f t="shared" si="714"/>
        <v>#N/A</v>
      </c>
      <c r="CG87" s="162" t="e">
        <f t="shared" si="755"/>
        <v>#N/A</v>
      </c>
      <c r="CH87" s="161" t="e">
        <f>INDEX(Upload_Download!$I$4:$I$1004,MATCH(CJ87&amp;CH$3,Upload_Download!$O$4:$O$1004,0),1)</f>
        <v>#N/A</v>
      </c>
      <c r="CI87" s="161" t="e">
        <f>INDEX(Upload_Download!$I$4:$I$1004,MATCH(CJ87&amp;CI$3,Upload_Download!$O$4:$O$1004,0),1)</f>
        <v>#N/A</v>
      </c>
      <c r="CJ87" s="163" t="str">
        <f>INDEX(Draft!$AZ$3:$AZ$170,MATCH(CA87&amp;BY87,Draft!$BA$3:$BA$170,0),1)</f>
        <v>Gala Games</v>
      </c>
      <c r="CK87" s="114"/>
      <c r="CL87" s="106">
        <f t="shared" si="715"/>
        <v>6</v>
      </c>
      <c r="CM87" s="106">
        <f t="shared" si="687"/>
        <v>7</v>
      </c>
      <c r="CN87" s="106">
        <v>4</v>
      </c>
      <c r="CO87" s="107" t="str">
        <f>INDEX(Matchups!$F$4:$G$279,MATCH(CL87&amp;"_"&amp;CM87,Matchups!$E$4:$E$279,0),1)</f>
        <v>Player1</v>
      </c>
      <c r="CP87" s="107" t="str">
        <f>INDEX(Matchups!$F$4:$G$279,MATCH(CL87&amp;"_"&amp;CM87,Matchups!$E$4:$E$279,0),2)</f>
        <v>Player19</v>
      </c>
      <c r="CQ87" s="114"/>
      <c r="CR87" s="160" t="str">
        <f>INDEX(Draft!$AZ$3:$AZ$170,MATCH(CO87&amp;CN87,Draft!$BA$3:$BA$170,0),1)</f>
        <v>NIO</v>
      </c>
      <c r="CS87" s="161" t="e">
        <f>INDEX(Upload_Download!$I$4:$I$1004,MATCH(CR87&amp;CS$3,Upload_Download!$O$4:$O$1004,0),1)</f>
        <v>#N/A</v>
      </c>
      <c r="CT87" s="161" t="e">
        <f>INDEX(Upload_Download!$I$4:$I$1004,MATCH(CR87&amp;CT$3,Upload_Download!$O$4:$O$1004,0),1)</f>
        <v>#N/A</v>
      </c>
      <c r="CU87" s="162" t="e">
        <f t="shared" si="716"/>
        <v>#N/A</v>
      </c>
      <c r="CV87" s="162" t="e">
        <f t="shared" si="756"/>
        <v>#N/A</v>
      </c>
      <c r="CW87" s="161" t="e">
        <f>INDEX(Upload_Download!$I$4:$I$1004,MATCH(CY87&amp;CW$3,Upload_Download!$O$4:$O$1004,0),1)</f>
        <v>#N/A</v>
      </c>
      <c r="CX87" s="161" t="e">
        <f>INDEX(Upload_Download!$I$4:$I$1004,MATCH(CY87&amp;CX$3,Upload_Download!$O$4:$O$1004,0),1)</f>
        <v>#N/A</v>
      </c>
      <c r="CY87" s="163" t="str">
        <f>INDEX(Draft!$AZ$3:$AZ$170,MATCH(CP87&amp;CN87,Draft!$BA$3:$BA$170,0),1)</f>
        <v>Zscaler</v>
      </c>
      <c r="DA87" s="106">
        <f t="shared" si="717"/>
        <v>7</v>
      </c>
      <c r="DB87" s="106">
        <f t="shared" si="688"/>
        <v>7</v>
      </c>
      <c r="DC87" s="106">
        <v>4</v>
      </c>
      <c r="DD87" s="107" t="str">
        <f>INDEX(Matchups!$F$4:$G$279,MATCH(DA87&amp;"_"&amp;DB87,Matchups!$E$4:$E$279,0),1)</f>
        <v>Player20</v>
      </c>
      <c r="DE87" s="107" t="str">
        <f>INDEX(Matchups!$F$4:$G$279,MATCH(DA87&amp;"_"&amp;DB87,Matchups!$E$4:$E$279,0),2)</f>
        <v>Player17</v>
      </c>
      <c r="DG87" s="160" t="str">
        <f>INDEX(Draft!$AZ$3:$AZ$170,MATCH(DD87&amp;DC87,Draft!$BA$3:$BA$170,0),1)</f>
        <v>Simon Property Group</v>
      </c>
      <c r="DH87" s="161" t="e">
        <f>INDEX(Upload_Download!$I$4:$I$1004,MATCH(DG87&amp;DH$3,Upload_Download!$O$4:$O$1004,0),1)</f>
        <v>#N/A</v>
      </c>
      <c r="DI87" s="161" t="e">
        <f>INDEX(Upload_Download!$I$4:$I$1004,MATCH(DG87&amp;DI$3,Upload_Download!$O$4:$O$1004,0),1)</f>
        <v>#N/A</v>
      </c>
      <c r="DJ87" s="162" t="e">
        <f t="shared" si="718"/>
        <v>#N/A</v>
      </c>
      <c r="DK87" s="162" t="e">
        <f t="shared" si="757"/>
        <v>#N/A</v>
      </c>
      <c r="DL87" s="161" t="e">
        <f>INDEX(Upload_Download!$I$4:$I$1004,MATCH(DN87&amp;DL$3,Upload_Download!$O$4:$O$1004,0),1)</f>
        <v>#N/A</v>
      </c>
      <c r="DM87" s="161" t="e">
        <f>INDEX(Upload_Download!$I$4:$I$1004,MATCH(DN87&amp;DM$3,Upload_Download!$O$4:$O$1004,0),1)</f>
        <v>#N/A</v>
      </c>
      <c r="DN87" s="163" t="str">
        <f>INDEX(Draft!$AZ$3:$AZ$170,MATCH(DE87&amp;DC87,Draft!$BA$3:$BA$170,0),1)</f>
        <v>Penn National Gaming</v>
      </c>
      <c r="DO87" s="114"/>
      <c r="DP87" s="106">
        <f t="shared" si="719"/>
        <v>8</v>
      </c>
      <c r="DQ87" s="106">
        <f t="shared" si="689"/>
        <v>7</v>
      </c>
      <c r="DR87" s="106">
        <v>4</v>
      </c>
      <c r="DS87" s="107" t="str">
        <f>INDEX(Matchups!$F$4:$G$279,MATCH(DP87&amp;"_"&amp;DQ87,Matchups!$E$4:$E$279,0),1)</f>
        <v>Player22</v>
      </c>
      <c r="DT87" s="107" t="str">
        <f>INDEX(Matchups!$F$4:$G$279,MATCH(DP87&amp;"_"&amp;DQ87,Matchups!$E$4:$E$279,0),2)</f>
        <v>Player16</v>
      </c>
      <c r="DU87" s="114"/>
      <c r="DV87" s="160" t="str">
        <f>INDEX(Draft!$AZ$3:$AZ$170,MATCH(DS87&amp;DR87,Draft!$BA$3:$BA$170,0),1)</f>
        <v>UnitedHealthGroup</v>
      </c>
      <c r="DW87" s="161" t="e">
        <f>INDEX(Upload_Download!$I$4:$I$1004,MATCH(DV87&amp;DW$3,Upload_Download!$O$4:$O$1004,0),1)</f>
        <v>#N/A</v>
      </c>
      <c r="DX87" s="161" t="e">
        <f>INDEX(Upload_Download!$I$4:$I$1004,MATCH(DV87&amp;DX$3,Upload_Download!$O$4:$O$1004,0),1)</f>
        <v>#N/A</v>
      </c>
      <c r="DY87" s="162" t="e">
        <f t="shared" si="720"/>
        <v>#N/A</v>
      </c>
      <c r="DZ87" s="162" t="e">
        <f t="shared" si="758"/>
        <v>#N/A</v>
      </c>
      <c r="EA87" s="161" t="e">
        <f>INDEX(Upload_Download!$I$4:$I$1004,MATCH(EC87&amp;EA$3,Upload_Download!$O$4:$O$1004,0),1)</f>
        <v>#N/A</v>
      </c>
      <c r="EB87" s="161" t="e">
        <f>INDEX(Upload_Download!$I$4:$I$1004,MATCH(EC87&amp;EB$3,Upload_Download!$O$4:$O$1004,0),1)</f>
        <v>#N/A</v>
      </c>
      <c r="EC87" s="163" t="str">
        <f>INDEX(Draft!$AZ$3:$AZ$170,MATCH(DT87&amp;DR87,Draft!$BA$3:$BA$170,0),1)</f>
        <v>Toronto Dominion Bank</v>
      </c>
      <c r="ED87" s="114"/>
      <c r="EE87" s="106">
        <f t="shared" si="721"/>
        <v>9</v>
      </c>
      <c r="EF87" s="106">
        <f t="shared" si="690"/>
        <v>7</v>
      </c>
      <c r="EG87" s="106">
        <v>4</v>
      </c>
      <c r="EH87" s="107" t="str">
        <f>INDEX(Matchups!$F$4:$G$279,MATCH(EE87&amp;"_"&amp;EF87,Matchups!$E$4:$E$279,0),1)</f>
        <v>Player5</v>
      </c>
      <c r="EI87" s="107" t="str">
        <f>INDEX(Matchups!$F$4:$G$279,MATCH(EE87&amp;"_"&amp;EF87,Matchups!$E$4:$E$279,0),2)</f>
        <v>Player22</v>
      </c>
      <c r="EJ87" s="114"/>
      <c r="EK87" s="160" t="str">
        <f>INDEX(Draft!$AZ$3:$AZ$170,MATCH(EH87&amp;EG87,Draft!$BA$3:$BA$170,0),1)</f>
        <v>Adobe</v>
      </c>
      <c r="EL87" s="161" t="e">
        <f>INDEX(Upload_Download!$I$4:$I$1004,MATCH(EK87&amp;EL$3,Upload_Download!$O$4:$O$1004,0),1)</f>
        <v>#N/A</v>
      </c>
      <c r="EM87" s="161" t="e">
        <f>INDEX(Upload_Download!$I$4:$I$1004,MATCH(EK87&amp;EM$3,Upload_Download!$O$4:$O$1004,0),1)</f>
        <v>#N/A</v>
      </c>
      <c r="EN87" s="162" t="e">
        <f t="shared" si="722"/>
        <v>#N/A</v>
      </c>
      <c r="EO87" s="162" t="e">
        <f t="shared" si="759"/>
        <v>#N/A</v>
      </c>
      <c r="EP87" s="161" t="e">
        <f>INDEX(Upload_Download!$I$4:$I$1004,MATCH(ER87&amp;EP$3,Upload_Download!$O$4:$O$1004,0),1)</f>
        <v>#N/A</v>
      </c>
      <c r="EQ87" s="161" t="e">
        <f>INDEX(Upload_Download!$I$4:$I$1004,MATCH(ER87&amp;EQ$3,Upload_Download!$O$4:$O$1004,0),1)</f>
        <v>#N/A</v>
      </c>
      <c r="ER87" s="163" t="str">
        <f>INDEX(Draft!$AZ$3:$AZ$170,MATCH(EI87&amp;EG87,Draft!$BA$3:$BA$170,0),1)</f>
        <v>UnitedHealthGroup</v>
      </c>
      <c r="ET87" s="106">
        <f t="shared" si="723"/>
        <v>10</v>
      </c>
      <c r="EU87" s="106">
        <f t="shared" si="691"/>
        <v>7</v>
      </c>
      <c r="EV87" s="106">
        <v>4</v>
      </c>
      <c r="EW87" s="107" t="str">
        <f>INDEX(Matchups!$F$4:$G$279,MATCH(ET87&amp;"_"&amp;EU87,Matchups!$E$4:$E$279,0),1)</f>
        <v>Player19</v>
      </c>
      <c r="EX87" s="107" t="str">
        <f>INDEX(Matchups!$F$4:$G$279,MATCH(ET87&amp;"_"&amp;EU87,Matchups!$E$4:$E$279,0),2)</f>
        <v>Player12</v>
      </c>
      <c r="EZ87" s="160" t="str">
        <f>INDEX(Draft!$AZ$3:$AZ$170,MATCH(EW87&amp;EV87,Draft!$BA$3:$BA$170,0),1)</f>
        <v>Zscaler</v>
      </c>
      <c r="FA87" s="161" t="e">
        <f>INDEX(Upload_Download!$I$4:$I$1004,MATCH(EZ87&amp;FA$3,Upload_Download!$O$4:$O$1004,0),1)</f>
        <v>#N/A</v>
      </c>
      <c r="FB87" s="161" t="e">
        <f>INDEX(Upload_Download!$I$4:$I$1004,MATCH(EZ87&amp;FB$3,Upload_Download!$O$4:$O$1004,0),1)</f>
        <v>#N/A</v>
      </c>
      <c r="FC87" s="162" t="e">
        <f t="shared" si="724"/>
        <v>#N/A</v>
      </c>
      <c r="FD87" s="162" t="e">
        <f t="shared" si="760"/>
        <v>#N/A</v>
      </c>
      <c r="FE87" s="161" t="e">
        <f>INDEX(Upload_Download!$I$4:$I$1004,MATCH(FG87&amp;FE$3,Upload_Download!$O$4:$O$1004,0),1)</f>
        <v>#N/A</v>
      </c>
      <c r="FF87" s="161" t="e">
        <f>INDEX(Upload_Download!$I$4:$I$1004,MATCH(FG87&amp;FF$3,Upload_Download!$O$4:$O$1004,0),1)</f>
        <v>#N/A</v>
      </c>
      <c r="FG87" s="163" t="str">
        <f>INDEX(Draft!$AZ$3:$AZ$170,MATCH(EX87&amp;EV87,Draft!$BA$3:$BA$170,0),1)</f>
        <v>DoorDash</v>
      </c>
      <c r="FH87" s="114"/>
      <c r="FI87" s="106">
        <f t="shared" si="725"/>
        <v>11</v>
      </c>
      <c r="FJ87" s="106">
        <f t="shared" si="692"/>
        <v>7</v>
      </c>
      <c r="FK87" s="106">
        <v>4</v>
      </c>
      <c r="FL87" s="107" t="str">
        <f>INDEX(Matchups!$F$4:$G$279,MATCH(FI87&amp;"_"&amp;FJ87,Matchups!$E$4:$E$279,0),1)</f>
        <v>Player8</v>
      </c>
      <c r="FM87" s="107" t="str">
        <f>INDEX(Matchups!$F$4:$G$279,MATCH(FI87&amp;"_"&amp;FJ87,Matchups!$E$4:$E$279,0),2)</f>
        <v>Player15</v>
      </c>
      <c r="FN87" s="114"/>
      <c r="FO87" s="160" t="str">
        <f>INDEX(Draft!$AZ$3:$AZ$170,MATCH(FL87&amp;FK87,Draft!$BA$3:$BA$170,0),1)</f>
        <v>The Sandbox</v>
      </c>
      <c r="FP87" s="161" t="e">
        <f>INDEX(Upload_Download!$I$4:$I$1004,MATCH(FO87&amp;FP$3,Upload_Download!$O$4:$O$1004,0),1)</f>
        <v>#N/A</v>
      </c>
      <c r="FQ87" s="161" t="e">
        <f>INDEX(Upload_Download!$I$4:$I$1004,MATCH(FO87&amp;FQ$3,Upload_Download!$O$4:$O$1004,0),1)</f>
        <v>#N/A</v>
      </c>
      <c r="FR87" s="162" t="e">
        <f t="shared" si="726"/>
        <v>#N/A</v>
      </c>
      <c r="FS87" s="162" t="e">
        <f t="shared" si="761"/>
        <v>#N/A</v>
      </c>
      <c r="FT87" s="161" t="e">
        <f>INDEX(Upload_Download!$I$4:$I$1004,MATCH(FV87&amp;FT$3,Upload_Download!$O$4:$O$1004,0),1)</f>
        <v>#N/A</v>
      </c>
      <c r="FU87" s="161" t="e">
        <f>INDEX(Upload_Download!$I$4:$I$1004,MATCH(FV87&amp;FU$3,Upload_Download!$O$4:$O$1004,0),1)</f>
        <v>#N/A</v>
      </c>
      <c r="FV87" s="163" t="str">
        <f>INDEX(Draft!$AZ$3:$AZ$170,MATCH(FM87&amp;FK87,Draft!$BA$3:$BA$170,0),1)</f>
        <v>Sea Limited</v>
      </c>
      <c r="FW87" s="114"/>
      <c r="FX87" s="106">
        <f t="shared" si="727"/>
        <v>12</v>
      </c>
      <c r="FY87" s="106">
        <f t="shared" si="693"/>
        <v>7</v>
      </c>
      <c r="FZ87" s="106">
        <v>4</v>
      </c>
      <c r="GA87" s="107" t="str">
        <f>INDEX(Matchups!$F$4:$G$279,MATCH(FX87&amp;"_"&amp;FY87,Matchups!$E$4:$E$279,0),1)</f>
        <v>Player21</v>
      </c>
      <c r="GB87" s="107" t="str">
        <f>INDEX(Matchups!$F$4:$G$279,MATCH(FX87&amp;"_"&amp;FY87,Matchups!$E$4:$E$279,0),2)</f>
        <v>Player5</v>
      </c>
      <c r="GC87" s="114"/>
      <c r="GD87" s="160" t="str">
        <f>INDEX(Draft!$AZ$3:$AZ$170,MATCH(GA87&amp;FZ87,Draft!$BA$3:$BA$170,0),1)</f>
        <v>Stellar Lumens</v>
      </c>
      <c r="GE87" s="161" t="e">
        <f>INDEX(Upload_Download!$I$4:$I$1004,MATCH(GD87&amp;GE$3,Upload_Download!$O$4:$O$1004,0),1)</f>
        <v>#N/A</v>
      </c>
      <c r="GF87" s="161" t="e">
        <f>INDEX(Upload_Download!$I$4:$I$1004,MATCH(GD87&amp;GF$3,Upload_Download!$O$4:$O$1004,0),1)</f>
        <v>#N/A</v>
      </c>
      <c r="GG87" s="162" t="e">
        <f t="shared" si="728"/>
        <v>#N/A</v>
      </c>
      <c r="GH87" s="162" t="e">
        <f t="shared" si="762"/>
        <v>#N/A</v>
      </c>
      <c r="GI87" s="161" t="e">
        <f>INDEX(Upload_Download!$I$4:$I$1004,MATCH(GK87&amp;GI$3,Upload_Download!$O$4:$O$1004,0),1)</f>
        <v>#N/A</v>
      </c>
      <c r="GJ87" s="161" t="e">
        <f>INDEX(Upload_Download!$I$4:$I$1004,MATCH(GK87&amp;GJ$3,Upload_Download!$O$4:$O$1004,0),1)</f>
        <v>#N/A</v>
      </c>
      <c r="GK87" s="163" t="str">
        <f>INDEX(Draft!$AZ$3:$AZ$170,MATCH(GB87&amp;FZ87,Draft!$BA$3:$BA$170,0),1)</f>
        <v>Adobe</v>
      </c>
      <c r="GM87" s="106">
        <f t="shared" si="729"/>
        <v>13</v>
      </c>
      <c r="GN87" s="106">
        <f t="shared" si="694"/>
        <v>7</v>
      </c>
      <c r="GO87" s="106">
        <v>4</v>
      </c>
      <c r="GP87" s="107" t="str">
        <f>INDEX(Matchups!$F$4:$G$279,MATCH(GM87&amp;"_"&amp;GN87,Matchups!$E$4:$E$279,0),1)</f>
        <v>Player23</v>
      </c>
      <c r="GQ87" s="107" t="str">
        <f>INDEX(Matchups!$F$4:$G$279,MATCH(GM87&amp;"_"&amp;GN87,Matchups!$E$4:$E$279,0),2)</f>
        <v>Player21</v>
      </c>
      <c r="GS87" s="160" t="str">
        <f>INDEX(Draft!$AZ$3:$AZ$170,MATCH(GP87&amp;GO87,Draft!$BA$3:$BA$170,0),1)</f>
        <v>Shopify</v>
      </c>
      <c r="GT87" s="161" t="e">
        <f>INDEX(Upload_Download!$I$4:$I$1004,MATCH(GS87&amp;GT$3,Upload_Download!$O$4:$O$1004,0),1)</f>
        <v>#N/A</v>
      </c>
      <c r="GU87" s="161" t="e">
        <f>INDEX(Upload_Download!$I$4:$I$1004,MATCH(GS87&amp;GU$3,Upload_Download!$O$4:$O$1004,0),1)</f>
        <v>#N/A</v>
      </c>
      <c r="GV87" s="162" t="e">
        <f t="shared" si="730"/>
        <v>#N/A</v>
      </c>
      <c r="GW87" s="162" t="e">
        <f t="shared" si="763"/>
        <v>#N/A</v>
      </c>
      <c r="GX87" s="161" t="e">
        <f>INDEX(Upload_Download!$I$4:$I$1004,MATCH(GZ87&amp;GX$3,Upload_Download!$O$4:$O$1004,0),1)</f>
        <v>#N/A</v>
      </c>
      <c r="GY87" s="161" t="e">
        <f>INDEX(Upload_Download!$I$4:$I$1004,MATCH(GZ87&amp;GY$3,Upload_Download!$O$4:$O$1004,0),1)</f>
        <v>#N/A</v>
      </c>
      <c r="GZ87" s="163" t="str">
        <f>INDEX(Draft!$AZ$3:$AZ$170,MATCH(GQ87&amp;GO87,Draft!$BA$3:$BA$170,0),1)</f>
        <v>Stellar Lumens</v>
      </c>
      <c r="HA87" s="114"/>
      <c r="HB87" s="106">
        <f t="shared" si="731"/>
        <v>14</v>
      </c>
      <c r="HC87" s="106">
        <f t="shared" si="695"/>
        <v>7</v>
      </c>
      <c r="HD87" s="106">
        <v>4</v>
      </c>
      <c r="HE87" s="107" t="str">
        <f>INDEX(Matchups!$F$4:$G$279,MATCH(HB87&amp;"_"&amp;HC87,Matchups!$E$4:$E$279,0),1)</f>
        <v>Player18</v>
      </c>
      <c r="HF87" s="107" t="str">
        <f>INDEX(Matchups!$F$4:$G$279,MATCH(HB87&amp;"_"&amp;HC87,Matchups!$E$4:$E$279,0),2)</f>
        <v>Player20</v>
      </c>
      <c r="HG87" s="114"/>
      <c r="HH87" s="160" t="str">
        <f>INDEX(Draft!$AZ$3:$AZ$170,MATCH(HE87&amp;HD87,Draft!$BA$3:$BA$170,0),1)</f>
        <v>Charles Schwab</v>
      </c>
      <c r="HI87" s="161" t="e">
        <f>INDEX(Upload_Download!$I$4:$I$1004,MATCH(HH87&amp;HI$3,Upload_Download!$O$4:$O$1004,0),1)</f>
        <v>#N/A</v>
      </c>
      <c r="HJ87" s="161" t="e">
        <f>INDEX(Upload_Download!$I$4:$I$1004,MATCH(HH87&amp;HJ$3,Upload_Download!$O$4:$O$1004,0),1)</f>
        <v>#N/A</v>
      </c>
      <c r="HK87" s="162" t="e">
        <f t="shared" si="732"/>
        <v>#N/A</v>
      </c>
      <c r="HL87" s="162" t="e">
        <f t="shared" si="764"/>
        <v>#N/A</v>
      </c>
      <c r="HM87" s="161" t="e">
        <f>INDEX(Upload_Download!$I$4:$I$1004,MATCH(HO87&amp;HM$3,Upload_Download!$O$4:$O$1004,0),1)</f>
        <v>#N/A</v>
      </c>
      <c r="HN87" s="161" t="e">
        <f>INDEX(Upload_Download!$I$4:$I$1004,MATCH(HO87&amp;HN$3,Upload_Download!$O$4:$O$1004,0),1)</f>
        <v>#N/A</v>
      </c>
      <c r="HO87" s="163" t="str">
        <f>INDEX(Draft!$AZ$3:$AZ$170,MATCH(HF87&amp;HD87,Draft!$BA$3:$BA$170,0),1)</f>
        <v>Simon Property Group</v>
      </c>
      <c r="HP87" s="114"/>
      <c r="HQ87" s="106">
        <f t="shared" si="733"/>
        <v>15</v>
      </c>
      <c r="HR87" s="106">
        <f t="shared" si="696"/>
        <v>7</v>
      </c>
      <c r="HS87" s="106">
        <v>4</v>
      </c>
      <c r="HT87" s="107" t="str">
        <f>INDEX(Matchups!$F$4:$G$279,MATCH(HQ87&amp;"_"&amp;HR87,Matchups!$E$4:$E$279,0),1)</f>
        <v>Player13</v>
      </c>
      <c r="HU87" s="107" t="str">
        <f>INDEX(Matchups!$F$4:$G$279,MATCH(HQ87&amp;"_"&amp;HR87,Matchups!$E$4:$E$279,0),2)</f>
        <v>Player3</v>
      </c>
      <c r="HV87" s="114"/>
      <c r="HW87" s="160" t="str">
        <f>INDEX(Draft!$AZ$3:$AZ$170,MATCH(HT87&amp;HS87,Draft!$BA$3:$BA$170,0),1)</f>
        <v>Bank Of Montreal</v>
      </c>
      <c r="HX87" s="161" t="e">
        <f>INDEX(Upload_Download!$I$4:$I$1004,MATCH(HW87&amp;HX$3,Upload_Download!$O$4:$O$1004,0),1)</f>
        <v>#N/A</v>
      </c>
      <c r="HY87" s="161" t="e">
        <f>INDEX(Upload_Download!$I$4:$I$1004,MATCH(HW87&amp;HY$3,Upload_Download!$O$4:$O$1004,0),1)</f>
        <v>#N/A</v>
      </c>
      <c r="HZ87" s="162" t="e">
        <f t="shared" si="734"/>
        <v>#N/A</v>
      </c>
      <c r="IA87" s="162" t="e">
        <f t="shared" si="765"/>
        <v>#N/A</v>
      </c>
      <c r="IB87" s="161" t="e">
        <f>INDEX(Upload_Download!$I$4:$I$1004,MATCH(ID87&amp;IB$3,Upload_Download!$O$4:$O$1004,0),1)</f>
        <v>#N/A</v>
      </c>
      <c r="IC87" s="161" t="e">
        <f>INDEX(Upload_Download!$I$4:$I$1004,MATCH(ID87&amp;IC$3,Upload_Download!$O$4:$O$1004,0),1)</f>
        <v>#N/A</v>
      </c>
      <c r="ID87" s="163" t="str">
        <f>INDEX(Draft!$AZ$3:$AZ$170,MATCH(HU87&amp;HS87,Draft!$BA$3:$BA$170,0),1)</f>
        <v>Shiba Inu</v>
      </c>
      <c r="IF87" s="106">
        <f t="shared" si="735"/>
        <v>16</v>
      </c>
      <c r="IG87" s="106">
        <f t="shared" si="697"/>
        <v>7</v>
      </c>
      <c r="IH87" s="106">
        <v>4</v>
      </c>
      <c r="II87" s="107" t="str">
        <f>INDEX(Matchups!$F$4:$G$279,MATCH(IF87&amp;"_"&amp;IG87,Matchups!$E$4:$E$279,0),1)</f>
        <v>Player2</v>
      </c>
      <c r="IJ87" s="107" t="str">
        <f>INDEX(Matchups!$F$4:$G$279,MATCH(IF87&amp;"_"&amp;IG87,Matchups!$E$4:$E$279,0),2)</f>
        <v>Player6</v>
      </c>
      <c r="IL87" s="160" t="str">
        <f>INDEX(Draft!$AZ$3:$AZ$170,MATCH(II87&amp;IH87,Draft!$BA$3:$BA$170,0),1)</f>
        <v>Gala Games</v>
      </c>
      <c r="IM87" s="161" t="e">
        <f>INDEX(Upload_Download!$I$4:$I$1004,MATCH(IL87&amp;IM$3,Upload_Download!$O$4:$O$1004,0),1)</f>
        <v>#N/A</v>
      </c>
      <c r="IN87" s="161" t="e">
        <f>INDEX(Upload_Download!$I$4:$I$1004,MATCH(IL87&amp;IN$3,Upload_Download!$O$4:$O$1004,0),1)</f>
        <v>#N/A</v>
      </c>
      <c r="IO87" s="162" t="e">
        <f t="shared" si="736"/>
        <v>#N/A</v>
      </c>
      <c r="IP87" s="162" t="e">
        <f t="shared" si="766"/>
        <v>#N/A</v>
      </c>
      <c r="IQ87" s="161" t="e">
        <f>INDEX(Upload_Download!$I$4:$I$1004,MATCH(IS87&amp;IQ$3,Upload_Download!$O$4:$O$1004,0),1)</f>
        <v>#N/A</v>
      </c>
      <c r="IR87" s="161" t="e">
        <f>INDEX(Upload_Download!$I$4:$I$1004,MATCH(IS87&amp;IR$3,Upload_Download!$O$4:$O$1004,0),1)</f>
        <v>#N/A</v>
      </c>
      <c r="IS87" s="163" t="str">
        <f>INDEX(Draft!$AZ$3:$AZ$170,MATCH(IJ87&amp;IH87,Draft!$BA$3:$BA$170,0),1)</f>
        <v>Freeport-McMoRan</v>
      </c>
      <c r="IT87" s="114"/>
      <c r="IU87" s="106">
        <f t="shared" si="737"/>
        <v>17</v>
      </c>
      <c r="IV87" s="106">
        <f t="shared" si="698"/>
        <v>7</v>
      </c>
      <c r="IW87" s="106">
        <v>4</v>
      </c>
      <c r="IX87" s="107" t="str">
        <f>INDEX(Matchups!$F$4:$G$279,MATCH(IU87&amp;"_"&amp;IV87,Matchups!$E$4:$E$279,0),1)</f>
        <v>Player17</v>
      </c>
      <c r="IY87" s="107" t="str">
        <f>INDEX(Matchups!$F$4:$G$279,MATCH(IU87&amp;"_"&amp;IV87,Matchups!$E$4:$E$279,0),2)</f>
        <v>Player13</v>
      </c>
      <c r="IZ87" s="114"/>
      <c r="JA87" s="160" t="str">
        <f>INDEX(Draft!$AZ$3:$AZ$170,MATCH(IX87&amp;IW87,Draft!$BA$3:$BA$170,0),1)</f>
        <v>Penn National Gaming</v>
      </c>
      <c r="JB87" s="161" t="e">
        <f>INDEX(Upload_Download!$I$4:$I$1004,MATCH(JA87&amp;JB$3,Upload_Download!$O$4:$O$1004,0),1)</f>
        <v>#N/A</v>
      </c>
      <c r="JC87" s="161" t="e">
        <f>INDEX(Upload_Download!$I$4:$I$1004,MATCH(JA87&amp;JC$3,Upload_Download!$O$4:$O$1004,0),1)</f>
        <v>#N/A</v>
      </c>
      <c r="JD87" s="162" t="e">
        <f t="shared" si="738"/>
        <v>#N/A</v>
      </c>
      <c r="JE87" s="162" t="e">
        <f t="shared" si="767"/>
        <v>#N/A</v>
      </c>
      <c r="JF87" s="161" t="e">
        <f>INDEX(Upload_Download!$I$4:$I$1004,MATCH(JH87&amp;JF$3,Upload_Download!$O$4:$O$1004,0),1)</f>
        <v>#N/A</v>
      </c>
      <c r="JG87" s="161" t="e">
        <f>INDEX(Upload_Download!$I$4:$I$1004,MATCH(JH87&amp;JG$3,Upload_Download!$O$4:$O$1004,0),1)</f>
        <v>#N/A</v>
      </c>
      <c r="JH87" s="163" t="str">
        <f>INDEX(Draft!$AZ$3:$AZ$170,MATCH(IY87&amp;IW87,Draft!$BA$3:$BA$170,0),1)</f>
        <v>Bank Of Montreal</v>
      </c>
      <c r="JI87" s="114"/>
      <c r="JJ87" s="106">
        <f t="shared" si="739"/>
        <v>18</v>
      </c>
      <c r="JK87" s="106">
        <f t="shared" si="699"/>
        <v>7</v>
      </c>
      <c r="JL87" s="106">
        <v>4</v>
      </c>
      <c r="JM87" s="107" t="str">
        <f>INDEX(Matchups!$F$4:$G$279,MATCH(JJ87&amp;"_"&amp;JK87,Matchups!$E$4:$E$279,0),1)</f>
        <v>Player12</v>
      </c>
      <c r="JN87" s="107" t="str">
        <f>INDEX(Matchups!$F$4:$G$279,MATCH(JJ87&amp;"_"&amp;JK87,Matchups!$E$4:$E$279,0),2)</f>
        <v>Player14</v>
      </c>
      <c r="JO87" s="114"/>
      <c r="JP87" s="160" t="str">
        <f>INDEX(Draft!$AZ$3:$AZ$170,MATCH(JM87&amp;JL87,Draft!$BA$3:$BA$170,0),1)</f>
        <v>DoorDash</v>
      </c>
      <c r="JQ87" s="161" t="e">
        <f>INDEX(Upload_Download!$I$4:$I$1004,MATCH(JP87&amp;JQ$3,Upload_Download!$O$4:$O$1004,0),1)</f>
        <v>#N/A</v>
      </c>
      <c r="JR87" s="161" t="e">
        <f>INDEX(Upload_Download!$I$4:$I$1004,MATCH(JP87&amp;JR$3,Upload_Download!$O$4:$O$1004,0),1)</f>
        <v>#N/A</v>
      </c>
      <c r="JS87" s="162" t="e">
        <f t="shared" si="740"/>
        <v>#N/A</v>
      </c>
      <c r="JT87" s="162" t="e">
        <f t="shared" si="768"/>
        <v>#N/A</v>
      </c>
      <c r="JU87" s="161" t="e">
        <f>INDEX(Upload_Download!$I$4:$I$1004,MATCH(JW87&amp;JU$3,Upload_Download!$O$4:$O$1004,0),1)</f>
        <v>#N/A</v>
      </c>
      <c r="JV87" s="161" t="e">
        <f>INDEX(Upload_Download!$I$4:$I$1004,MATCH(JW87&amp;JV$3,Upload_Download!$O$4:$O$1004,0),1)</f>
        <v>#N/A</v>
      </c>
      <c r="JW87" s="163" t="str">
        <f>INDEX(Draft!$AZ$3:$AZ$170,MATCH(JN87&amp;JL87,Draft!$BA$3:$BA$170,0),1)</f>
        <v>Brookfield Asset Mgmt</v>
      </c>
      <c r="JX87" s="114"/>
      <c r="JY87" s="106">
        <f t="shared" si="741"/>
        <v>19</v>
      </c>
      <c r="JZ87" s="106">
        <f t="shared" si="700"/>
        <v>7</v>
      </c>
      <c r="KA87" s="106">
        <v>4</v>
      </c>
      <c r="KB87" s="107" t="str">
        <f>INDEX(Matchups!$F$4:$G$279,MATCH(JY87&amp;"_"&amp;JZ87,Matchups!$E$4:$E$279,0),1)</f>
        <v>Player24</v>
      </c>
      <c r="KC87" s="107" t="str">
        <f>INDEX(Matchups!$F$4:$G$279,MATCH(JY87&amp;"_"&amp;JZ87,Matchups!$E$4:$E$279,0),2)</f>
        <v>Player18</v>
      </c>
      <c r="KD87" s="114"/>
      <c r="KE87" s="160" t="str">
        <f>INDEX(Draft!$AZ$3:$AZ$170,MATCH(KB87&amp;KA87,Draft!$BA$3:$BA$170,0),1)</f>
        <v>DocuSign</v>
      </c>
      <c r="KF87" s="161" t="e">
        <f>INDEX(Upload_Download!$I$4:$I$1004,MATCH(KE87&amp;KF$3,Upload_Download!$O$4:$O$1004,0),1)</f>
        <v>#N/A</v>
      </c>
      <c r="KG87" s="161" t="e">
        <f>INDEX(Upload_Download!$I$4:$I$1004,MATCH(KE87&amp;KG$3,Upload_Download!$O$4:$O$1004,0),1)</f>
        <v>#N/A</v>
      </c>
      <c r="KH87" s="162" t="e">
        <f t="shared" si="742"/>
        <v>#N/A</v>
      </c>
      <c r="KI87" s="162" t="e">
        <f t="shared" si="769"/>
        <v>#N/A</v>
      </c>
      <c r="KJ87" s="161" t="e">
        <f>INDEX(Upload_Download!$I$4:$I$1004,MATCH(KL87&amp;KJ$3,Upload_Download!$O$4:$O$1004,0),1)</f>
        <v>#N/A</v>
      </c>
      <c r="KK87" s="161" t="e">
        <f>INDEX(Upload_Download!$I$4:$I$1004,MATCH(KL87&amp;KK$3,Upload_Download!$O$4:$O$1004,0),1)</f>
        <v>#N/A</v>
      </c>
      <c r="KL87" s="163" t="str">
        <f>INDEX(Draft!$AZ$3:$AZ$170,MATCH(KC87&amp;KA87,Draft!$BA$3:$BA$170,0),1)</f>
        <v>Charles Schwab</v>
      </c>
      <c r="KM87" s="114"/>
      <c r="KN87" s="106">
        <f t="shared" si="743"/>
        <v>20</v>
      </c>
      <c r="KO87" s="106">
        <f t="shared" si="701"/>
        <v>7</v>
      </c>
      <c r="KP87" s="106">
        <v>4</v>
      </c>
      <c r="KQ87" s="107" t="str">
        <f>INDEX(Matchups!$F$4:$G$279,MATCH(KN87&amp;"_"&amp;KO87,Matchups!$E$4:$E$279,0),1)</f>
        <v>Player10</v>
      </c>
      <c r="KR87" s="107" t="str">
        <f>INDEX(Matchups!$F$4:$G$279,MATCH(KN87&amp;"_"&amp;KO87,Matchups!$E$4:$E$279,0),2)</f>
        <v>Player24</v>
      </c>
      <c r="KS87" s="114"/>
      <c r="KT87" s="160" t="str">
        <f>INDEX(Draft!$AZ$3:$AZ$170,MATCH(KQ87&amp;KP87,Draft!$BA$3:$BA$170,0),1)</f>
        <v>Costco</v>
      </c>
      <c r="KU87" s="161" t="e">
        <f>INDEX(Upload_Download!$I$4:$I$1004,MATCH(KT87&amp;KU$3,Upload_Download!$O$4:$O$1004,0),1)</f>
        <v>#N/A</v>
      </c>
      <c r="KV87" s="161" t="e">
        <f>INDEX(Upload_Download!$I$4:$I$1004,MATCH(KT87&amp;KV$3,Upload_Download!$O$4:$O$1004,0),1)</f>
        <v>#N/A</v>
      </c>
      <c r="KW87" s="162" t="e">
        <f t="shared" si="744"/>
        <v>#N/A</v>
      </c>
      <c r="KX87" s="162" t="e">
        <f t="shared" si="770"/>
        <v>#N/A</v>
      </c>
      <c r="KY87" s="161" t="e">
        <f>INDEX(Upload_Download!$I$4:$I$1004,MATCH(LA87&amp;KY$3,Upload_Download!$O$4:$O$1004,0),1)</f>
        <v>#N/A</v>
      </c>
      <c r="KZ87" s="161" t="e">
        <f>INDEX(Upload_Download!$I$4:$I$1004,MATCH(LA87&amp;KZ$3,Upload_Download!$O$4:$O$1004,0),1)</f>
        <v>#N/A</v>
      </c>
      <c r="LA87" s="163" t="str">
        <f>INDEX(Draft!$AZ$3:$AZ$170,MATCH(KR87&amp;KP87,Draft!$BA$3:$BA$170,0),1)</f>
        <v>DocuSign</v>
      </c>
      <c r="LB87" s="114"/>
      <c r="LC87" s="106">
        <f t="shared" si="745"/>
        <v>21</v>
      </c>
      <c r="LD87" s="106">
        <f t="shared" si="702"/>
        <v>7</v>
      </c>
      <c r="LE87" s="106">
        <v>4</v>
      </c>
      <c r="LF87" s="107" t="str">
        <f>INDEX(Matchups!$F$4:$G$279,MATCH(LC87&amp;"_"&amp;LD87,Matchups!$E$4:$E$279,0),1)</f>
        <v>Player24</v>
      </c>
      <c r="LG87" s="107" t="str">
        <f>INDEX(Matchups!$F$4:$G$279,MATCH(LC87&amp;"_"&amp;LD87,Matchups!$E$4:$E$279,0),2)</f>
        <v>Player13</v>
      </c>
      <c r="LH87" s="114"/>
      <c r="LI87" s="160" t="str">
        <f>INDEX(Draft!$AZ$3:$AZ$170,MATCH(LF87&amp;LE87,Draft!$BA$3:$BA$170,0),1)</f>
        <v>DocuSign</v>
      </c>
      <c r="LJ87" s="161" t="e">
        <f>INDEX(Upload_Download!$I$4:$I$1004,MATCH(LI87&amp;LJ$3,Upload_Download!$O$4:$O$1004,0),1)</f>
        <v>#N/A</v>
      </c>
      <c r="LK87" s="161" t="e">
        <f>INDEX(Upload_Download!$I$4:$I$1004,MATCH(LI87&amp;LK$3,Upload_Download!$O$4:$O$1004,0),1)</f>
        <v>#N/A</v>
      </c>
      <c r="LL87" s="162" t="e">
        <f t="shared" si="746"/>
        <v>#N/A</v>
      </c>
      <c r="LM87" s="162" t="e">
        <f t="shared" si="771"/>
        <v>#N/A</v>
      </c>
      <c r="LN87" s="161" t="e">
        <f>INDEX(Upload_Download!$I$4:$I$1004,MATCH(LP87&amp;LN$3,Upload_Download!$O$4:$O$1004,0),1)</f>
        <v>#N/A</v>
      </c>
      <c r="LO87" s="161" t="e">
        <f>INDEX(Upload_Download!$I$4:$I$1004,MATCH(LP87&amp;LO$3,Upload_Download!$O$4:$O$1004,0),1)</f>
        <v>#N/A</v>
      </c>
      <c r="LP87" s="163" t="str">
        <f>INDEX(Draft!$AZ$3:$AZ$170,MATCH(LG87&amp;LE87,Draft!$BA$3:$BA$170,0),1)</f>
        <v>Bank Of Montreal</v>
      </c>
      <c r="LQ87" s="114"/>
      <c r="LR87" s="106">
        <f t="shared" si="747"/>
        <v>22</v>
      </c>
      <c r="LS87" s="106">
        <f t="shared" si="703"/>
        <v>7</v>
      </c>
      <c r="LT87" s="106">
        <v>4</v>
      </c>
      <c r="LU87" s="107" t="str">
        <f>INDEX(Matchups!$F$4:$G$279,MATCH(LR87&amp;"_"&amp;LS87,Matchups!$E$4:$E$279,0),1)</f>
        <v>Player6</v>
      </c>
      <c r="LV87" s="107" t="str">
        <f>INDEX(Matchups!$F$4:$G$279,MATCH(LR87&amp;"_"&amp;LS87,Matchups!$E$4:$E$279,0),2)</f>
        <v>Player10</v>
      </c>
      <c r="LW87" s="114"/>
      <c r="LX87" s="160" t="str">
        <f>INDEX(Draft!$AZ$3:$AZ$170,MATCH(LU87&amp;LT87,Draft!$BA$3:$BA$170,0),1)</f>
        <v>Freeport-McMoRan</v>
      </c>
      <c r="LY87" s="161" t="e">
        <f>INDEX(Upload_Download!$I$4:$I$1004,MATCH(LX87&amp;LY$3,Upload_Download!$O$4:$O$1004,0),1)</f>
        <v>#N/A</v>
      </c>
      <c r="LZ87" s="161" t="e">
        <f>INDEX(Upload_Download!$I$4:$I$1004,MATCH(LX87&amp;LZ$3,Upload_Download!$O$4:$O$1004,0),1)</f>
        <v>#N/A</v>
      </c>
      <c r="MA87" s="162" t="e">
        <f t="shared" si="748"/>
        <v>#N/A</v>
      </c>
      <c r="MB87" s="162" t="e">
        <f t="shared" si="772"/>
        <v>#N/A</v>
      </c>
      <c r="MC87" s="161" t="e">
        <f>INDEX(Upload_Download!$I$4:$I$1004,MATCH(ME87&amp;MC$3,Upload_Download!$O$4:$O$1004,0),1)</f>
        <v>#N/A</v>
      </c>
      <c r="MD87" s="161" t="e">
        <f>INDEX(Upload_Download!$I$4:$I$1004,MATCH(ME87&amp;MD$3,Upload_Download!$O$4:$O$1004,0),1)</f>
        <v>#N/A</v>
      </c>
      <c r="ME87" s="163" t="str">
        <f>INDEX(Draft!$AZ$3:$AZ$170,MATCH(LV87&amp;LT87,Draft!$BA$3:$BA$170,0),1)</f>
        <v>Costco</v>
      </c>
      <c r="MF87" s="114"/>
      <c r="MG87" s="106">
        <f t="shared" si="749"/>
        <v>23</v>
      </c>
      <c r="MH87" s="106">
        <f t="shared" si="704"/>
        <v>7</v>
      </c>
      <c r="MI87" s="106">
        <v>4</v>
      </c>
      <c r="MJ87" s="107" t="str">
        <f>INDEX(Matchups!$F$4:$G$279,MATCH(MG87&amp;"_"&amp;MH87,Matchups!$E$4:$E$279,0),1)</f>
        <v>Player15</v>
      </c>
      <c r="MK87" s="107" t="str">
        <f>INDEX(Matchups!$F$4:$G$279,MATCH(MG87&amp;"_"&amp;MH87,Matchups!$E$4:$E$279,0),2)</f>
        <v>Player1</v>
      </c>
      <c r="ML87" s="114"/>
      <c r="MM87" s="160" t="str">
        <f>INDEX(Draft!$AZ$3:$AZ$170,MATCH(MJ87&amp;MI87,Draft!$BA$3:$BA$170,0),1)</f>
        <v>Sea Limited</v>
      </c>
      <c r="MN87" s="161" t="e">
        <f>INDEX(Upload_Download!$I$4:$I$1004,MATCH(MM87&amp;MN$3,Upload_Download!$O$4:$O$1004,0),1)</f>
        <v>#N/A</v>
      </c>
      <c r="MO87" s="161" t="e">
        <f>INDEX(Upload_Download!$I$4:$I$1004,MATCH(MM87&amp;MO$3,Upload_Download!$O$4:$O$1004,0),1)</f>
        <v>#N/A</v>
      </c>
      <c r="MP87" s="162" t="e">
        <f t="shared" si="750"/>
        <v>#N/A</v>
      </c>
      <c r="MQ87" s="162" t="e">
        <f t="shared" si="773"/>
        <v>#N/A</v>
      </c>
      <c r="MR87" s="161" t="e">
        <f>INDEX(Upload_Download!$I$4:$I$1004,MATCH(MT87&amp;MR$3,Upload_Download!$O$4:$O$1004,0),1)</f>
        <v>#N/A</v>
      </c>
      <c r="MS87" s="161" t="e">
        <f>INDEX(Upload_Download!$I$4:$I$1004,MATCH(MT87&amp;MS$3,Upload_Download!$O$4:$O$1004,0),1)</f>
        <v>#N/A</v>
      </c>
      <c r="MT87" s="163" t="str">
        <f>INDEX(Draft!$AZ$3:$AZ$170,MATCH(MK87&amp;MI87,Draft!$BA$3:$BA$170,0),1)</f>
        <v>NIO</v>
      </c>
    </row>
    <row r="88" spans="2:358" s="105" customFormat="1" ht="17">
      <c r="B88" s="184">
        <f t="shared" si="679"/>
        <v>44613</v>
      </c>
      <c r="C88" s="183">
        <f t="shared" si="680"/>
        <v>8</v>
      </c>
      <c r="D88" s="183">
        <f t="shared" si="681"/>
        <v>1</v>
      </c>
      <c r="E88" s="183" t="str">
        <f t="shared" si="538"/>
        <v>8_1</v>
      </c>
      <c r="F88" s="174" t="str">
        <f t="shared" si="539"/>
        <v>Player4</v>
      </c>
      <c r="G88" s="174" t="str">
        <f t="shared" si="540"/>
        <v>Player8</v>
      </c>
      <c r="H88" s="173"/>
      <c r="I88" s="174" t="str">
        <f>J88&amp;"_"&amp;COUNTIF(J$4:J88,J88)</f>
        <v>7_7</v>
      </c>
      <c r="J88" s="185">
        <v>7</v>
      </c>
      <c r="K88" s="185" t="s">
        <v>2673</v>
      </c>
      <c r="L88" s="186" t="s">
        <v>1027</v>
      </c>
      <c r="M88" s="185" t="s">
        <v>2670</v>
      </c>
      <c r="N88" s="114"/>
      <c r="O88" s="106">
        <f t="shared" si="705"/>
        <v>1</v>
      </c>
      <c r="P88" s="106">
        <f t="shared" si="682"/>
        <v>7</v>
      </c>
      <c r="Q88" s="106">
        <v>5</v>
      </c>
      <c r="R88" s="107" t="str">
        <f>INDEX(Matchups!$F$4:$G$279,MATCH(O88&amp;"_"&amp;P88,Matchups!$E$4:$E$279,0),1)</f>
        <v>Player16</v>
      </c>
      <c r="S88" s="107" t="str">
        <f>INDEX(Matchups!$F$4:$G$279,MATCH(O88&amp;"_"&amp;P88,Matchups!$E$4:$E$279,0),2)</f>
        <v>Player11</v>
      </c>
      <c r="U88" s="160" t="str">
        <f>INDEX(Draft!$AZ$3:$AZ$170,MATCH(R88&amp;Q88,Draft!$BA$3:$BA$170,0),1)</f>
        <v>United Parcel Service</v>
      </c>
      <c r="V88" s="161">
        <f>INDEX(Upload_Download!$I$4:$I$1004,MATCH(U88&amp;V$3,Upload_Download!$O$4:$O$1004,0),1)</f>
        <v>223.1684265136719</v>
      </c>
      <c r="W88" s="161">
        <f>INDEX(Upload_Download!$I$4:$I$1004,MATCH(U88&amp;W$3,Upload_Download!$O$4:$O$1004,0),1)</f>
        <v>211.949951171875</v>
      </c>
      <c r="X88" s="162">
        <f t="shared" si="706"/>
        <v>-5.0269097278013213</v>
      </c>
      <c r="Y88" s="162">
        <f t="shared" si="751"/>
        <v>38.953239651458425</v>
      </c>
      <c r="Z88" s="161">
        <f>INDEX(Upload_Download!$I$4:$I$1004,MATCH(AB88&amp;Z$3,Upload_Download!$O$4:$O$1004,0),1)</f>
        <v>0.10940899699926381</v>
      </c>
      <c r="AA88" s="161">
        <f>INDEX(Upload_Download!$I$4:$I$1004,MATCH(AB88&amp;AA$3,Upload_Download!$O$4:$O$1004,0),1)</f>
        <v>7.8737996518611908E-2</v>
      </c>
      <c r="AB88" s="163" t="str">
        <f>INDEX(Draft!$AZ$3:$AZ$170,MATCH(S88&amp;Q88,Draft!$BA$3:$BA$170,0),1)</f>
        <v>Garlicoin</v>
      </c>
      <c r="AD88" s="106">
        <f t="shared" si="707"/>
        <v>2</v>
      </c>
      <c r="AE88" s="106">
        <f t="shared" si="683"/>
        <v>7</v>
      </c>
      <c r="AF88" s="106">
        <v>5</v>
      </c>
      <c r="AG88" s="107" t="str">
        <f>INDEX(Matchups!$F$4:$G$279,MATCH(AD88&amp;"_"&amp;AE88,Matchups!$E$4:$E$279,0),1)</f>
        <v>Player14</v>
      </c>
      <c r="AH88" s="107" t="str">
        <f>INDEX(Matchups!$F$4:$G$279,MATCH(AD88&amp;"_"&amp;AE88,Matchups!$E$4:$E$279,0),2)</f>
        <v>Player7</v>
      </c>
      <c r="AJ88" s="160" t="str">
        <f>INDEX(Draft!$AZ$3:$AZ$170,MATCH(AG88&amp;AF88,Draft!$BA$3:$BA$170,0),1)</f>
        <v>Coinbase</v>
      </c>
      <c r="AK88" s="161">
        <f>INDEX(Upload_Download!$I$4:$I$1004,MATCH(AJ88&amp;AK$3,Upload_Download!$O$4:$O$1004,0),1)</f>
        <v>194.5299987792969</v>
      </c>
      <c r="AL88" s="161">
        <f>INDEX(Upload_Download!$I$4:$I$1004,MATCH(AJ88&amp;AL$3,Upload_Download!$O$4:$O$1004,0),1)</f>
        <v>189.1600036621094</v>
      </c>
      <c r="AM88" s="162">
        <f t="shared" si="708"/>
        <v>-2.7604971731275296</v>
      </c>
      <c r="AN88" s="162">
        <f t="shared" si="752"/>
        <v>-2.9851477735273857</v>
      </c>
      <c r="AO88" s="161">
        <f>INDEX(Upload_Download!$I$4:$I$1004,MATCH(AQ88&amp;AO$3,Upload_Download!$O$4:$O$1004,0),1)</f>
        <v>201.16999816894531</v>
      </c>
      <c r="AP88" s="161">
        <f>INDEX(Upload_Download!$I$4:$I$1004,MATCH(AQ88&amp;AP$3,Upload_Download!$O$4:$O$1004,0),1)</f>
        <v>207.36000061035159</v>
      </c>
      <c r="AQ88" s="163" t="str">
        <f>INDEX(Draft!$AZ$3:$AZ$170,MATCH(AH88&amp;AF88,Draft!$BA$3:$BA$170,0),1)</f>
        <v>PNC Financial Services</v>
      </c>
      <c r="AS88" s="106">
        <f t="shared" si="709"/>
        <v>3</v>
      </c>
      <c r="AT88" s="106">
        <f t="shared" si="684"/>
        <v>7</v>
      </c>
      <c r="AU88" s="106">
        <v>5</v>
      </c>
      <c r="AV88" s="107" t="str">
        <f>INDEX(Matchups!$F$4:$G$279,MATCH(AS88&amp;"_"&amp;AT88,Matchups!$E$4:$E$279,0),1)</f>
        <v>Player3</v>
      </c>
      <c r="AW88" s="107" t="str">
        <f>INDEX(Matchups!$F$4:$G$279,MATCH(AS88&amp;"_"&amp;AT88,Matchups!$E$4:$E$279,0),2)</f>
        <v>Player8</v>
      </c>
      <c r="AY88" s="160" t="str">
        <f>INDEX(Draft!$AZ$3:$AZ$170,MATCH(AV88&amp;AU88,Draft!$BA$3:$BA$170,0),1)</f>
        <v>Bank of NY Mellon</v>
      </c>
      <c r="AZ88" s="161">
        <f>INDEX(Upload_Download!$I$4:$I$1004,MATCH(AY88&amp;AZ$3,Upload_Download!$O$4:$O$1004,0),1)</f>
        <v>56.380001068115227</v>
      </c>
      <c r="BA88" s="161">
        <f>INDEX(Upload_Download!$I$4:$I$1004,MATCH(AY88&amp;BA$3,Upload_Download!$O$4:$O$1004,0),1)</f>
        <v>54.369998931884773</v>
      </c>
      <c r="BB88" s="162">
        <f t="shared" si="710"/>
        <v>-3.5650977264120254</v>
      </c>
      <c r="BC88" s="162">
        <f t="shared" si="753"/>
        <v>-2.6236852251893428</v>
      </c>
      <c r="BD88" s="161">
        <f>INDEX(Upload_Download!$I$4:$I$1004,MATCH(BF88&amp;BD$3,Upload_Download!$O$4:$O$1004,0),1)</f>
        <v>0.21006700396537781</v>
      </c>
      <c r="BE88" s="161">
        <f>INDEX(Upload_Download!$I$4:$I$1004,MATCH(BF88&amp;BE$3,Upload_Download!$O$4:$O$1004,0),1)</f>
        <v>0.2157270014286041</v>
      </c>
      <c r="BF88" s="163" t="str">
        <f>INDEX(Draft!$AZ$3:$AZ$170,MATCH(AW88&amp;AU88,Draft!$BA$3:$BA$170,0),1)</f>
        <v>Hedera Hashgraph</v>
      </c>
      <c r="BH88" s="106">
        <f t="shared" si="711"/>
        <v>4</v>
      </c>
      <c r="BI88" s="106">
        <f t="shared" si="685"/>
        <v>7</v>
      </c>
      <c r="BJ88" s="106">
        <v>5</v>
      </c>
      <c r="BK88" s="107" t="str">
        <f>INDEX(Matchups!$F$4:$G$279,MATCH(BH88&amp;"_"&amp;BI88,Matchups!$E$4:$E$279,0),1)</f>
        <v>Player7</v>
      </c>
      <c r="BL88" s="107" t="str">
        <f>INDEX(Matchups!$F$4:$G$279,MATCH(BH88&amp;"_"&amp;BI88,Matchups!$E$4:$E$279,0),2)</f>
        <v>Player9</v>
      </c>
      <c r="BN88" s="160" t="str">
        <f>INDEX(Draft!$AZ$3:$AZ$170,MATCH(BK88&amp;BJ88,Draft!$BA$3:$BA$170,0),1)</f>
        <v>PNC Financial Services</v>
      </c>
      <c r="BO88" s="161">
        <f>INDEX(Upload_Download!$I$4:$I$1004,MATCH(BN88&amp;BO$3,Upload_Download!$O$4:$O$1004,0),1)</f>
        <v>202.66999816894531</v>
      </c>
      <c r="BP88" s="161" t="e">
        <f>INDEX(Upload_Download!$I$4:$I$1004,MATCH(BN88&amp;BP$3,Upload_Download!$O$4:$O$1004,0),1)</f>
        <v>#N/A</v>
      </c>
      <c r="BQ88" s="162" t="e">
        <f t="shared" si="712"/>
        <v>#N/A</v>
      </c>
      <c r="BR88" s="162" t="e">
        <f t="shared" si="754"/>
        <v>#N/A</v>
      </c>
      <c r="BS88" s="161" t="e">
        <f>INDEX(Upload_Download!$I$4:$I$1004,MATCH(BU88&amp;BS$3,Upload_Download!$O$4:$O$1004,0),1)</f>
        <v>#N/A</v>
      </c>
      <c r="BT88" s="161">
        <f>INDEX(Upload_Download!$I$4:$I$1004,MATCH(BU88&amp;BT$3,Upload_Download!$O$4:$O$1004,0),1)</f>
        <v>158.24000549316409</v>
      </c>
      <c r="BU88" s="163" t="str">
        <f>INDEX(Draft!$AZ$3:$AZ$170,MATCH(BL88&amp;BJ88,Draft!$BA$3:$BA$170,0),1)</f>
        <v>Proctor &amp; Gamble</v>
      </c>
      <c r="BV88" s="114"/>
      <c r="BW88" s="106">
        <f t="shared" si="713"/>
        <v>5</v>
      </c>
      <c r="BX88" s="106">
        <f t="shared" si="686"/>
        <v>7</v>
      </c>
      <c r="BY88" s="106">
        <v>5</v>
      </c>
      <c r="BZ88" s="107" t="str">
        <f>INDEX(Matchups!$F$4:$G$279,MATCH(BW88&amp;"_"&amp;BX88,Matchups!$E$4:$E$279,0),1)</f>
        <v>Player11</v>
      </c>
      <c r="CA88" s="107" t="str">
        <f>INDEX(Matchups!$F$4:$G$279,MATCH(BW88&amp;"_"&amp;BX88,Matchups!$E$4:$E$279,0),2)</f>
        <v>Player2</v>
      </c>
      <c r="CB88" s="114"/>
      <c r="CC88" s="160" t="str">
        <f>INDEX(Draft!$AZ$3:$AZ$170,MATCH(BZ88&amp;BY88,Draft!$BA$3:$BA$170,0),1)</f>
        <v>Garlicoin</v>
      </c>
      <c r="CD88" s="161" t="e">
        <f>INDEX(Upload_Download!$I$4:$I$1004,MATCH(CC88&amp;CD$3,Upload_Download!$O$4:$O$1004,0),1)</f>
        <v>#N/A</v>
      </c>
      <c r="CE88" s="161" t="e">
        <f>INDEX(Upload_Download!$I$4:$I$1004,MATCH(CC88&amp;CE$3,Upload_Download!$O$4:$O$1004,0),1)</f>
        <v>#N/A</v>
      </c>
      <c r="CF88" s="162" t="e">
        <f t="shared" si="714"/>
        <v>#N/A</v>
      </c>
      <c r="CG88" s="162" t="e">
        <f t="shared" si="755"/>
        <v>#N/A</v>
      </c>
      <c r="CH88" s="161" t="e">
        <f>INDEX(Upload_Download!$I$4:$I$1004,MATCH(CJ88&amp;CH$3,Upload_Download!$O$4:$O$1004,0),1)</f>
        <v>#N/A</v>
      </c>
      <c r="CI88" s="161" t="e">
        <f>INDEX(Upload_Download!$I$4:$I$1004,MATCH(CJ88&amp;CI$3,Upload_Download!$O$4:$O$1004,0),1)</f>
        <v>#N/A</v>
      </c>
      <c r="CJ88" s="163" t="str">
        <f>INDEX(Draft!$AZ$3:$AZ$170,MATCH(CA88&amp;BY88,Draft!$BA$3:$BA$170,0),1)</f>
        <v>Smooth Love Potion</v>
      </c>
      <c r="CK88" s="114"/>
      <c r="CL88" s="106">
        <f t="shared" si="715"/>
        <v>6</v>
      </c>
      <c r="CM88" s="106">
        <f t="shared" si="687"/>
        <v>7</v>
      </c>
      <c r="CN88" s="106">
        <v>5</v>
      </c>
      <c r="CO88" s="107" t="str">
        <f>INDEX(Matchups!$F$4:$G$279,MATCH(CL88&amp;"_"&amp;CM88,Matchups!$E$4:$E$279,0),1)</f>
        <v>Player1</v>
      </c>
      <c r="CP88" s="107" t="str">
        <f>INDEX(Matchups!$F$4:$G$279,MATCH(CL88&amp;"_"&amp;CM88,Matchups!$E$4:$E$279,0),2)</f>
        <v>Player19</v>
      </c>
      <c r="CQ88" s="114"/>
      <c r="CR88" s="160" t="str">
        <f>INDEX(Draft!$AZ$3:$AZ$170,MATCH(CO88&amp;CN88,Draft!$BA$3:$BA$170,0),1)</f>
        <v>Marathon Petroleum Corp</v>
      </c>
      <c r="CS88" s="161" t="e">
        <f>INDEX(Upload_Download!$I$4:$I$1004,MATCH(CR88&amp;CS$3,Upload_Download!$O$4:$O$1004,0),1)</f>
        <v>#N/A</v>
      </c>
      <c r="CT88" s="161" t="e">
        <f>INDEX(Upload_Download!$I$4:$I$1004,MATCH(CR88&amp;CT$3,Upload_Download!$O$4:$O$1004,0),1)</f>
        <v>#N/A</v>
      </c>
      <c r="CU88" s="162" t="e">
        <f t="shared" si="716"/>
        <v>#N/A</v>
      </c>
      <c r="CV88" s="162" t="e">
        <f t="shared" si="756"/>
        <v>#N/A</v>
      </c>
      <c r="CW88" s="161" t="e">
        <f>INDEX(Upload_Download!$I$4:$I$1004,MATCH(CY88&amp;CW$3,Upload_Download!$O$4:$O$1004,0),1)</f>
        <v>#N/A</v>
      </c>
      <c r="CX88" s="161" t="e">
        <f>INDEX(Upload_Download!$I$4:$I$1004,MATCH(CY88&amp;CX$3,Upload_Download!$O$4:$O$1004,0),1)</f>
        <v>#N/A</v>
      </c>
      <c r="CY88" s="163" t="str">
        <f>INDEX(Draft!$AZ$3:$AZ$170,MATCH(CP88&amp;CN88,Draft!$BA$3:$BA$170,0),1)</f>
        <v>Roblox Corporation</v>
      </c>
      <c r="DA88" s="106">
        <f t="shared" si="717"/>
        <v>7</v>
      </c>
      <c r="DB88" s="106">
        <f t="shared" si="688"/>
        <v>7</v>
      </c>
      <c r="DC88" s="106">
        <v>5</v>
      </c>
      <c r="DD88" s="107" t="str">
        <f>INDEX(Matchups!$F$4:$G$279,MATCH(DA88&amp;"_"&amp;DB88,Matchups!$E$4:$E$279,0),1)</f>
        <v>Player20</v>
      </c>
      <c r="DE88" s="107" t="str">
        <f>INDEX(Matchups!$F$4:$G$279,MATCH(DA88&amp;"_"&amp;DB88,Matchups!$E$4:$E$279,0),2)</f>
        <v>Player17</v>
      </c>
      <c r="DG88" s="160" t="str">
        <f>INDEX(Draft!$AZ$3:$AZ$170,MATCH(DD88&amp;DC88,Draft!$BA$3:$BA$170,0),1)</f>
        <v>Curve DAO Token</v>
      </c>
      <c r="DH88" s="161" t="e">
        <f>INDEX(Upload_Download!$I$4:$I$1004,MATCH(DG88&amp;DH$3,Upload_Download!$O$4:$O$1004,0),1)</f>
        <v>#N/A</v>
      </c>
      <c r="DI88" s="161" t="e">
        <f>INDEX(Upload_Download!$I$4:$I$1004,MATCH(DG88&amp;DI$3,Upload_Download!$O$4:$O$1004,0),1)</f>
        <v>#N/A</v>
      </c>
      <c r="DJ88" s="162" t="e">
        <f t="shared" si="718"/>
        <v>#N/A</v>
      </c>
      <c r="DK88" s="162" t="e">
        <f t="shared" si="757"/>
        <v>#N/A</v>
      </c>
      <c r="DL88" s="161" t="e">
        <f>INDEX(Upload_Download!$I$4:$I$1004,MATCH(DN88&amp;DL$3,Upload_Download!$O$4:$O$1004,0),1)</f>
        <v>#N/A</v>
      </c>
      <c r="DM88" s="161" t="e">
        <f>INDEX(Upload_Download!$I$4:$I$1004,MATCH(DN88&amp;DM$3,Upload_Download!$O$4:$O$1004,0),1)</f>
        <v>#N/A</v>
      </c>
      <c r="DN88" s="163" t="str">
        <f>INDEX(Draft!$AZ$3:$AZ$170,MATCH(DE88&amp;DC88,Draft!$BA$3:$BA$170,0),1)</f>
        <v>Gamestop</v>
      </c>
      <c r="DO88" s="114"/>
      <c r="DP88" s="106">
        <f t="shared" si="719"/>
        <v>8</v>
      </c>
      <c r="DQ88" s="106">
        <f t="shared" si="689"/>
        <v>7</v>
      </c>
      <c r="DR88" s="106">
        <v>5</v>
      </c>
      <c r="DS88" s="107" t="str">
        <f>INDEX(Matchups!$F$4:$G$279,MATCH(DP88&amp;"_"&amp;DQ88,Matchups!$E$4:$E$279,0),1)</f>
        <v>Player22</v>
      </c>
      <c r="DT88" s="107" t="str">
        <f>INDEX(Matchups!$F$4:$G$279,MATCH(DP88&amp;"_"&amp;DQ88,Matchups!$E$4:$E$279,0),2)</f>
        <v>Player16</v>
      </c>
      <c r="DU88" s="114"/>
      <c r="DV88" s="160" t="str">
        <f>INDEX(Draft!$AZ$3:$AZ$170,MATCH(DS88&amp;DR88,Draft!$BA$3:$BA$170,0),1)</f>
        <v>Analog Devices</v>
      </c>
      <c r="DW88" s="161" t="e">
        <f>INDEX(Upload_Download!$I$4:$I$1004,MATCH(DV88&amp;DW$3,Upload_Download!$O$4:$O$1004,0),1)</f>
        <v>#N/A</v>
      </c>
      <c r="DX88" s="161" t="e">
        <f>INDEX(Upload_Download!$I$4:$I$1004,MATCH(DV88&amp;DX$3,Upload_Download!$O$4:$O$1004,0),1)</f>
        <v>#N/A</v>
      </c>
      <c r="DY88" s="162" t="e">
        <f t="shared" si="720"/>
        <v>#N/A</v>
      </c>
      <c r="DZ88" s="162" t="e">
        <f t="shared" si="758"/>
        <v>#N/A</v>
      </c>
      <c r="EA88" s="161" t="e">
        <f>INDEX(Upload_Download!$I$4:$I$1004,MATCH(EC88&amp;EA$3,Upload_Download!$O$4:$O$1004,0),1)</f>
        <v>#N/A</v>
      </c>
      <c r="EB88" s="161" t="e">
        <f>INDEX(Upload_Download!$I$4:$I$1004,MATCH(EC88&amp;EB$3,Upload_Download!$O$4:$O$1004,0),1)</f>
        <v>#N/A</v>
      </c>
      <c r="EC88" s="163" t="str">
        <f>INDEX(Draft!$AZ$3:$AZ$170,MATCH(DT88&amp;DR88,Draft!$BA$3:$BA$170,0),1)</f>
        <v>United Parcel Service</v>
      </c>
      <c r="ED88" s="114"/>
      <c r="EE88" s="106">
        <f t="shared" si="721"/>
        <v>9</v>
      </c>
      <c r="EF88" s="106">
        <f t="shared" si="690"/>
        <v>7</v>
      </c>
      <c r="EG88" s="106">
        <v>5</v>
      </c>
      <c r="EH88" s="107" t="str">
        <f>INDEX(Matchups!$F$4:$G$279,MATCH(EE88&amp;"_"&amp;EF88,Matchups!$E$4:$E$279,0),1)</f>
        <v>Player5</v>
      </c>
      <c r="EI88" s="107" t="str">
        <f>INDEX(Matchups!$F$4:$G$279,MATCH(EE88&amp;"_"&amp;EF88,Matchups!$E$4:$E$279,0),2)</f>
        <v>Player22</v>
      </c>
      <c r="EJ88" s="114"/>
      <c r="EK88" s="160" t="str">
        <f>INDEX(Draft!$AZ$3:$AZ$170,MATCH(EH88&amp;EG88,Draft!$BA$3:$BA$170,0),1)</f>
        <v>Royal Bank Of Canada</v>
      </c>
      <c r="EL88" s="161" t="e">
        <f>INDEX(Upload_Download!$I$4:$I$1004,MATCH(EK88&amp;EL$3,Upload_Download!$O$4:$O$1004,0),1)</f>
        <v>#N/A</v>
      </c>
      <c r="EM88" s="161" t="e">
        <f>INDEX(Upload_Download!$I$4:$I$1004,MATCH(EK88&amp;EM$3,Upload_Download!$O$4:$O$1004,0),1)</f>
        <v>#N/A</v>
      </c>
      <c r="EN88" s="162" t="e">
        <f t="shared" si="722"/>
        <v>#N/A</v>
      </c>
      <c r="EO88" s="162" t="e">
        <f t="shared" si="759"/>
        <v>#N/A</v>
      </c>
      <c r="EP88" s="161" t="e">
        <f>INDEX(Upload_Download!$I$4:$I$1004,MATCH(ER88&amp;EP$3,Upload_Download!$O$4:$O$1004,0),1)</f>
        <v>#N/A</v>
      </c>
      <c r="EQ88" s="161" t="e">
        <f>INDEX(Upload_Download!$I$4:$I$1004,MATCH(ER88&amp;EQ$3,Upload_Download!$O$4:$O$1004,0),1)</f>
        <v>#N/A</v>
      </c>
      <c r="ER88" s="163" t="str">
        <f>INDEX(Draft!$AZ$3:$AZ$170,MATCH(EI88&amp;EG88,Draft!$BA$3:$BA$170,0),1)</f>
        <v>Analog Devices</v>
      </c>
      <c r="ET88" s="106">
        <f t="shared" si="723"/>
        <v>10</v>
      </c>
      <c r="EU88" s="106">
        <f t="shared" si="691"/>
        <v>7</v>
      </c>
      <c r="EV88" s="106">
        <v>5</v>
      </c>
      <c r="EW88" s="107" t="str">
        <f>INDEX(Matchups!$F$4:$G$279,MATCH(ET88&amp;"_"&amp;EU88,Matchups!$E$4:$E$279,0),1)</f>
        <v>Player19</v>
      </c>
      <c r="EX88" s="107" t="str">
        <f>INDEX(Matchups!$F$4:$G$279,MATCH(ET88&amp;"_"&amp;EU88,Matchups!$E$4:$E$279,0),2)</f>
        <v>Player12</v>
      </c>
      <c r="EZ88" s="160" t="str">
        <f>INDEX(Draft!$AZ$3:$AZ$170,MATCH(EW88&amp;EV88,Draft!$BA$3:$BA$170,0),1)</f>
        <v>Roblox Corporation</v>
      </c>
      <c r="FA88" s="161" t="e">
        <f>INDEX(Upload_Download!$I$4:$I$1004,MATCH(EZ88&amp;FA$3,Upload_Download!$O$4:$O$1004,0),1)</f>
        <v>#N/A</v>
      </c>
      <c r="FB88" s="161" t="e">
        <f>INDEX(Upload_Download!$I$4:$I$1004,MATCH(EZ88&amp;FB$3,Upload_Download!$O$4:$O$1004,0),1)</f>
        <v>#N/A</v>
      </c>
      <c r="FC88" s="162" t="e">
        <f t="shared" si="724"/>
        <v>#N/A</v>
      </c>
      <c r="FD88" s="162" t="e">
        <f t="shared" si="760"/>
        <v>#N/A</v>
      </c>
      <c r="FE88" s="161" t="e">
        <f>INDEX(Upload_Download!$I$4:$I$1004,MATCH(FG88&amp;FE$3,Upload_Download!$O$4:$O$1004,0),1)</f>
        <v>#N/A</v>
      </c>
      <c r="FF88" s="161" t="e">
        <f>INDEX(Upload_Download!$I$4:$I$1004,MATCH(FG88&amp;FF$3,Upload_Download!$O$4:$O$1004,0),1)</f>
        <v>#N/A</v>
      </c>
      <c r="FG88" s="163" t="str">
        <f>INDEX(Draft!$AZ$3:$AZ$170,MATCH(EX88&amp;EV88,Draft!$BA$3:$BA$170,0),1)</f>
        <v>Quant Network</v>
      </c>
      <c r="FH88" s="114"/>
      <c r="FI88" s="106">
        <f t="shared" si="725"/>
        <v>11</v>
      </c>
      <c r="FJ88" s="106">
        <f t="shared" si="692"/>
        <v>7</v>
      </c>
      <c r="FK88" s="106">
        <v>5</v>
      </c>
      <c r="FL88" s="107" t="str">
        <f>INDEX(Matchups!$F$4:$G$279,MATCH(FI88&amp;"_"&amp;FJ88,Matchups!$E$4:$E$279,0),1)</f>
        <v>Player8</v>
      </c>
      <c r="FM88" s="107" t="str">
        <f>INDEX(Matchups!$F$4:$G$279,MATCH(FI88&amp;"_"&amp;FJ88,Matchups!$E$4:$E$279,0),2)</f>
        <v>Player15</v>
      </c>
      <c r="FN88" s="114"/>
      <c r="FO88" s="160" t="str">
        <f>INDEX(Draft!$AZ$3:$AZ$170,MATCH(FL88&amp;FK88,Draft!$BA$3:$BA$170,0),1)</f>
        <v>Hedera Hashgraph</v>
      </c>
      <c r="FP88" s="161" t="e">
        <f>INDEX(Upload_Download!$I$4:$I$1004,MATCH(FO88&amp;FP$3,Upload_Download!$O$4:$O$1004,0),1)</f>
        <v>#N/A</v>
      </c>
      <c r="FQ88" s="161" t="e">
        <f>INDEX(Upload_Download!$I$4:$I$1004,MATCH(FO88&amp;FQ$3,Upload_Download!$O$4:$O$1004,0),1)</f>
        <v>#N/A</v>
      </c>
      <c r="FR88" s="162" t="e">
        <f t="shared" si="726"/>
        <v>#N/A</v>
      </c>
      <c r="FS88" s="162" t="e">
        <f t="shared" si="761"/>
        <v>#N/A</v>
      </c>
      <c r="FT88" s="161" t="e">
        <f>INDEX(Upload_Download!$I$4:$I$1004,MATCH(FV88&amp;FT$3,Upload_Download!$O$4:$O$1004,0),1)</f>
        <v>#N/A</v>
      </c>
      <c r="FU88" s="161" t="e">
        <f>INDEX(Upload_Download!$I$4:$I$1004,MATCH(FV88&amp;FU$3,Upload_Download!$O$4:$O$1004,0),1)</f>
        <v>#N/A</v>
      </c>
      <c r="FV88" s="163" t="str">
        <f>INDEX(Draft!$AZ$3:$AZ$170,MATCH(FM88&amp;FK88,Draft!$BA$3:$BA$170,0),1)</f>
        <v>Wrapped Bitcoin</v>
      </c>
      <c r="FW88" s="114"/>
      <c r="FX88" s="106">
        <f t="shared" si="727"/>
        <v>12</v>
      </c>
      <c r="FY88" s="106">
        <f t="shared" si="693"/>
        <v>7</v>
      </c>
      <c r="FZ88" s="106">
        <v>5</v>
      </c>
      <c r="GA88" s="107" t="str">
        <f>INDEX(Matchups!$F$4:$G$279,MATCH(FX88&amp;"_"&amp;FY88,Matchups!$E$4:$E$279,0),1)</f>
        <v>Player21</v>
      </c>
      <c r="GB88" s="107" t="str">
        <f>INDEX(Matchups!$F$4:$G$279,MATCH(FX88&amp;"_"&amp;FY88,Matchups!$E$4:$E$279,0),2)</f>
        <v>Player5</v>
      </c>
      <c r="GC88" s="114"/>
      <c r="GD88" s="160" t="str">
        <f>INDEX(Draft!$AZ$3:$AZ$170,MATCH(GA88&amp;FZ88,Draft!$BA$3:$BA$170,0),1)</f>
        <v>Gold</v>
      </c>
      <c r="GE88" s="161" t="e">
        <f>INDEX(Upload_Download!$I$4:$I$1004,MATCH(GD88&amp;GE$3,Upload_Download!$O$4:$O$1004,0),1)</f>
        <v>#N/A</v>
      </c>
      <c r="GF88" s="161" t="e">
        <f>INDEX(Upload_Download!$I$4:$I$1004,MATCH(GD88&amp;GF$3,Upload_Download!$O$4:$O$1004,0),1)</f>
        <v>#N/A</v>
      </c>
      <c r="GG88" s="162" t="e">
        <f t="shared" si="728"/>
        <v>#N/A</v>
      </c>
      <c r="GH88" s="162" t="e">
        <f t="shared" si="762"/>
        <v>#N/A</v>
      </c>
      <c r="GI88" s="161" t="e">
        <f>INDEX(Upload_Download!$I$4:$I$1004,MATCH(GK88&amp;GI$3,Upload_Download!$O$4:$O$1004,0),1)</f>
        <v>#N/A</v>
      </c>
      <c r="GJ88" s="161" t="e">
        <f>INDEX(Upload_Download!$I$4:$I$1004,MATCH(GK88&amp;GJ$3,Upload_Download!$O$4:$O$1004,0),1)</f>
        <v>#N/A</v>
      </c>
      <c r="GK88" s="163" t="str">
        <f>INDEX(Draft!$AZ$3:$AZ$170,MATCH(GB88&amp;FZ88,Draft!$BA$3:$BA$170,0),1)</f>
        <v>Royal Bank Of Canada</v>
      </c>
      <c r="GM88" s="106">
        <f t="shared" si="729"/>
        <v>13</v>
      </c>
      <c r="GN88" s="106">
        <f t="shared" si="694"/>
        <v>7</v>
      </c>
      <c r="GO88" s="106">
        <v>5</v>
      </c>
      <c r="GP88" s="107" t="str">
        <f>INDEX(Matchups!$F$4:$G$279,MATCH(GM88&amp;"_"&amp;GN88,Matchups!$E$4:$E$279,0),1)</f>
        <v>Player23</v>
      </c>
      <c r="GQ88" s="107" t="str">
        <f>INDEX(Matchups!$F$4:$G$279,MATCH(GM88&amp;"_"&amp;GN88,Matchups!$E$4:$E$279,0),2)</f>
        <v>Player21</v>
      </c>
      <c r="GS88" s="160" t="str">
        <f>INDEX(Draft!$AZ$3:$AZ$170,MATCH(GP88&amp;GO88,Draft!$BA$3:$BA$170,0),1)</f>
        <v>Raytheon</v>
      </c>
      <c r="GT88" s="161" t="e">
        <f>INDEX(Upload_Download!$I$4:$I$1004,MATCH(GS88&amp;GT$3,Upload_Download!$O$4:$O$1004,0),1)</f>
        <v>#N/A</v>
      </c>
      <c r="GU88" s="161" t="e">
        <f>INDEX(Upload_Download!$I$4:$I$1004,MATCH(GS88&amp;GU$3,Upload_Download!$O$4:$O$1004,0),1)</f>
        <v>#N/A</v>
      </c>
      <c r="GV88" s="162" t="e">
        <f t="shared" si="730"/>
        <v>#N/A</v>
      </c>
      <c r="GW88" s="162" t="e">
        <f t="shared" si="763"/>
        <v>#N/A</v>
      </c>
      <c r="GX88" s="161" t="e">
        <f>INDEX(Upload_Download!$I$4:$I$1004,MATCH(GZ88&amp;GX$3,Upload_Download!$O$4:$O$1004,0),1)</f>
        <v>#N/A</v>
      </c>
      <c r="GY88" s="161" t="e">
        <f>INDEX(Upload_Download!$I$4:$I$1004,MATCH(GZ88&amp;GY$3,Upload_Download!$O$4:$O$1004,0),1)</f>
        <v>#N/A</v>
      </c>
      <c r="GZ88" s="163" t="str">
        <f>INDEX(Draft!$AZ$3:$AZ$170,MATCH(GQ88&amp;GO88,Draft!$BA$3:$BA$170,0),1)</f>
        <v>Gold</v>
      </c>
      <c r="HA88" s="114"/>
      <c r="HB88" s="106">
        <f t="shared" si="731"/>
        <v>14</v>
      </c>
      <c r="HC88" s="106">
        <f t="shared" si="695"/>
        <v>7</v>
      </c>
      <c r="HD88" s="106">
        <v>5</v>
      </c>
      <c r="HE88" s="107" t="str">
        <f>INDEX(Matchups!$F$4:$G$279,MATCH(HB88&amp;"_"&amp;HC88,Matchups!$E$4:$E$279,0),1)</f>
        <v>Player18</v>
      </c>
      <c r="HF88" s="107" t="str">
        <f>INDEX(Matchups!$F$4:$G$279,MATCH(HB88&amp;"_"&amp;HC88,Matchups!$E$4:$E$279,0),2)</f>
        <v>Player20</v>
      </c>
      <c r="HG88" s="114"/>
      <c r="HH88" s="160" t="str">
        <f>INDEX(Draft!$AZ$3:$AZ$170,MATCH(HE88&amp;HD88,Draft!$BA$3:$BA$170,0),1)</f>
        <v>Nike</v>
      </c>
      <c r="HI88" s="161" t="e">
        <f>INDEX(Upload_Download!$I$4:$I$1004,MATCH(HH88&amp;HI$3,Upload_Download!$O$4:$O$1004,0),1)</f>
        <v>#N/A</v>
      </c>
      <c r="HJ88" s="161" t="e">
        <f>INDEX(Upload_Download!$I$4:$I$1004,MATCH(HH88&amp;HJ$3,Upload_Download!$O$4:$O$1004,0),1)</f>
        <v>#N/A</v>
      </c>
      <c r="HK88" s="162" t="e">
        <f t="shared" si="732"/>
        <v>#N/A</v>
      </c>
      <c r="HL88" s="162" t="e">
        <f t="shared" si="764"/>
        <v>#N/A</v>
      </c>
      <c r="HM88" s="161" t="e">
        <f>INDEX(Upload_Download!$I$4:$I$1004,MATCH(HO88&amp;HM$3,Upload_Download!$O$4:$O$1004,0),1)</f>
        <v>#N/A</v>
      </c>
      <c r="HN88" s="161" t="e">
        <f>INDEX(Upload_Download!$I$4:$I$1004,MATCH(HO88&amp;HN$3,Upload_Download!$O$4:$O$1004,0),1)</f>
        <v>#N/A</v>
      </c>
      <c r="HO88" s="163" t="str">
        <f>INDEX(Draft!$AZ$3:$AZ$170,MATCH(HF88&amp;HD88,Draft!$BA$3:$BA$170,0),1)</f>
        <v>Curve DAO Token</v>
      </c>
      <c r="HP88" s="114"/>
      <c r="HQ88" s="106">
        <f t="shared" si="733"/>
        <v>15</v>
      </c>
      <c r="HR88" s="106">
        <f t="shared" si="696"/>
        <v>7</v>
      </c>
      <c r="HS88" s="106">
        <v>5</v>
      </c>
      <c r="HT88" s="107" t="str">
        <f>INDEX(Matchups!$F$4:$G$279,MATCH(HQ88&amp;"_"&amp;HR88,Matchups!$E$4:$E$279,0),1)</f>
        <v>Player13</v>
      </c>
      <c r="HU88" s="107" t="str">
        <f>INDEX(Matchups!$F$4:$G$279,MATCH(HQ88&amp;"_"&amp;HR88,Matchups!$E$4:$E$279,0),2)</f>
        <v>Player3</v>
      </c>
      <c r="HV88" s="114"/>
      <c r="HW88" s="160" t="str">
        <f>INDEX(Draft!$AZ$3:$AZ$170,MATCH(HT88&amp;HS88,Draft!$BA$3:$BA$170,0),1)</f>
        <v>Fantom</v>
      </c>
      <c r="HX88" s="161" t="e">
        <f>INDEX(Upload_Download!$I$4:$I$1004,MATCH(HW88&amp;HX$3,Upload_Download!$O$4:$O$1004,0),1)</f>
        <v>#N/A</v>
      </c>
      <c r="HY88" s="161" t="e">
        <f>INDEX(Upload_Download!$I$4:$I$1004,MATCH(HW88&amp;HY$3,Upload_Download!$O$4:$O$1004,0),1)</f>
        <v>#N/A</v>
      </c>
      <c r="HZ88" s="162" t="e">
        <f t="shared" si="734"/>
        <v>#N/A</v>
      </c>
      <c r="IA88" s="162" t="e">
        <f t="shared" si="765"/>
        <v>#N/A</v>
      </c>
      <c r="IB88" s="161" t="e">
        <f>INDEX(Upload_Download!$I$4:$I$1004,MATCH(ID88&amp;IB$3,Upload_Download!$O$4:$O$1004,0),1)</f>
        <v>#N/A</v>
      </c>
      <c r="IC88" s="161" t="e">
        <f>INDEX(Upload_Download!$I$4:$I$1004,MATCH(ID88&amp;IC$3,Upload_Download!$O$4:$O$1004,0),1)</f>
        <v>#N/A</v>
      </c>
      <c r="ID88" s="163" t="str">
        <f>INDEX(Draft!$AZ$3:$AZ$170,MATCH(HU88&amp;HS88,Draft!$BA$3:$BA$170,0),1)</f>
        <v>Bank of NY Mellon</v>
      </c>
      <c r="IF88" s="106">
        <f t="shared" si="735"/>
        <v>16</v>
      </c>
      <c r="IG88" s="106">
        <f t="shared" si="697"/>
        <v>7</v>
      </c>
      <c r="IH88" s="106">
        <v>5</v>
      </c>
      <c r="II88" s="107" t="str">
        <f>INDEX(Matchups!$F$4:$G$279,MATCH(IF88&amp;"_"&amp;IG88,Matchups!$E$4:$E$279,0),1)</f>
        <v>Player2</v>
      </c>
      <c r="IJ88" s="107" t="str">
        <f>INDEX(Matchups!$F$4:$G$279,MATCH(IF88&amp;"_"&amp;IG88,Matchups!$E$4:$E$279,0),2)</f>
        <v>Player6</v>
      </c>
      <c r="IL88" s="160" t="str">
        <f>INDEX(Draft!$AZ$3:$AZ$170,MATCH(II88&amp;IH88,Draft!$BA$3:$BA$170,0),1)</f>
        <v>Smooth Love Potion</v>
      </c>
      <c r="IM88" s="161" t="e">
        <f>INDEX(Upload_Download!$I$4:$I$1004,MATCH(IL88&amp;IM$3,Upload_Download!$O$4:$O$1004,0),1)</f>
        <v>#N/A</v>
      </c>
      <c r="IN88" s="161" t="e">
        <f>INDEX(Upload_Download!$I$4:$I$1004,MATCH(IL88&amp;IN$3,Upload_Download!$O$4:$O$1004,0),1)</f>
        <v>#N/A</v>
      </c>
      <c r="IO88" s="162" t="e">
        <f t="shared" si="736"/>
        <v>#N/A</v>
      </c>
      <c r="IP88" s="162" t="e">
        <f t="shared" si="766"/>
        <v>#N/A</v>
      </c>
      <c r="IQ88" s="161" t="e">
        <f>INDEX(Upload_Download!$I$4:$I$1004,MATCH(IS88&amp;IQ$3,Upload_Download!$O$4:$O$1004,0),1)</f>
        <v>#N/A</v>
      </c>
      <c r="IR88" s="161" t="e">
        <f>INDEX(Upload_Download!$I$4:$I$1004,MATCH(IS88&amp;IR$3,Upload_Download!$O$4:$O$1004,0),1)</f>
        <v>#N/A</v>
      </c>
      <c r="IS88" s="163" t="str">
        <f>INDEX(Draft!$AZ$3:$AZ$170,MATCH(IJ88&amp;IH88,Draft!$BA$3:$BA$170,0),1)</f>
        <v>Royal Bank Of Canada</v>
      </c>
      <c r="IT88" s="114"/>
      <c r="IU88" s="106">
        <f t="shared" si="737"/>
        <v>17</v>
      </c>
      <c r="IV88" s="106">
        <f t="shared" si="698"/>
        <v>7</v>
      </c>
      <c r="IW88" s="106">
        <v>5</v>
      </c>
      <c r="IX88" s="107" t="str">
        <f>INDEX(Matchups!$F$4:$G$279,MATCH(IU88&amp;"_"&amp;IV88,Matchups!$E$4:$E$279,0),1)</f>
        <v>Player17</v>
      </c>
      <c r="IY88" s="107" t="str">
        <f>INDEX(Matchups!$F$4:$G$279,MATCH(IU88&amp;"_"&amp;IV88,Matchups!$E$4:$E$279,0),2)</f>
        <v>Player13</v>
      </c>
      <c r="IZ88" s="114"/>
      <c r="JA88" s="160" t="str">
        <f>INDEX(Draft!$AZ$3:$AZ$170,MATCH(IX88&amp;IW88,Draft!$BA$3:$BA$170,0),1)</f>
        <v>Gamestop</v>
      </c>
      <c r="JB88" s="161" t="e">
        <f>INDEX(Upload_Download!$I$4:$I$1004,MATCH(JA88&amp;JB$3,Upload_Download!$O$4:$O$1004,0),1)</f>
        <v>#N/A</v>
      </c>
      <c r="JC88" s="161" t="e">
        <f>INDEX(Upload_Download!$I$4:$I$1004,MATCH(JA88&amp;JC$3,Upload_Download!$O$4:$O$1004,0),1)</f>
        <v>#N/A</v>
      </c>
      <c r="JD88" s="162" t="e">
        <f t="shared" si="738"/>
        <v>#N/A</v>
      </c>
      <c r="JE88" s="162" t="e">
        <f t="shared" si="767"/>
        <v>#N/A</v>
      </c>
      <c r="JF88" s="161" t="e">
        <f>INDEX(Upload_Download!$I$4:$I$1004,MATCH(JH88&amp;JF$3,Upload_Download!$O$4:$O$1004,0),1)</f>
        <v>#N/A</v>
      </c>
      <c r="JG88" s="161" t="e">
        <f>INDEX(Upload_Download!$I$4:$I$1004,MATCH(JH88&amp;JG$3,Upload_Download!$O$4:$O$1004,0),1)</f>
        <v>#N/A</v>
      </c>
      <c r="JH88" s="163" t="str">
        <f>INDEX(Draft!$AZ$3:$AZ$170,MATCH(IY88&amp;IW88,Draft!$BA$3:$BA$170,0),1)</f>
        <v>Fantom</v>
      </c>
      <c r="JI88" s="114"/>
      <c r="JJ88" s="106">
        <f t="shared" si="739"/>
        <v>18</v>
      </c>
      <c r="JK88" s="106">
        <f t="shared" si="699"/>
        <v>7</v>
      </c>
      <c r="JL88" s="106">
        <v>5</v>
      </c>
      <c r="JM88" s="107" t="str">
        <f>INDEX(Matchups!$F$4:$G$279,MATCH(JJ88&amp;"_"&amp;JK88,Matchups!$E$4:$E$279,0),1)</f>
        <v>Player12</v>
      </c>
      <c r="JN88" s="107" t="str">
        <f>INDEX(Matchups!$F$4:$G$279,MATCH(JJ88&amp;"_"&amp;JK88,Matchups!$E$4:$E$279,0),2)</f>
        <v>Player14</v>
      </c>
      <c r="JO88" s="114"/>
      <c r="JP88" s="160" t="str">
        <f>INDEX(Draft!$AZ$3:$AZ$170,MATCH(JM88&amp;JL88,Draft!$BA$3:$BA$170,0),1)</f>
        <v>Quant Network</v>
      </c>
      <c r="JQ88" s="161" t="e">
        <f>INDEX(Upload_Download!$I$4:$I$1004,MATCH(JP88&amp;JQ$3,Upload_Download!$O$4:$O$1004,0),1)</f>
        <v>#N/A</v>
      </c>
      <c r="JR88" s="161" t="e">
        <f>INDEX(Upload_Download!$I$4:$I$1004,MATCH(JP88&amp;JR$3,Upload_Download!$O$4:$O$1004,0),1)</f>
        <v>#N/A</v>
      </c>
      <c r="JS88" s="162" t="e">
        <f t="shared" si="740"/>
        <v>#N/A</v>
      </c>
      <c r="JT88" s="162" t="e">
        <f t="shared" si="768"/>
        <v>#N/A</v>
      </c>
      <c r="JU88" s="161" t="e">
        <f>INDEX(Upload_Download!$I$4:$I$1004,MATCH(JW88&amp;JU$3,Upload_Download!$O$4:$O$1004,0),1)</f>
        <v>#N/A</v>
      </c>
      <c r="JV88" s="161" t="e">
        <f>INDEX(Upload_Download!$I$4:$I$1004,MATCH(JW88&amp;JV$3,Upload_Download!$O$4:$O$1004,0),1)</f>
        <v>#N/A</v>
      </c>
      <c r="JW88" s="163" t="str">
        <f>INDEX(Draft!$AZ$3:$AZ$170,MATCH(JN88&amp;JL88,Draft!$BA$3:$BA$170,0),1)</f>
        <v>Coinbase</v>
      </c>
      <c r="JX88" s="114"/>
      <c r="JY88" s="106">
        <f t="shared" si="741"/>
        <v>19</v>
      </c>
      <c r="JZ88" s="106">
        <f t="shared" si="700"/>
        <v>7</v>
      </c>
      <c r="KA88" s="106">
        <v>5</v>
      </c>
      <c r="KB88" s="107" t="str">
        <f>INDEX(Matchups!$F$4:$G$279,MATCH(JY88&amp;"_"&amp;JZ88,Matchups!$E$4:$E$279,0),1)</f>
        <v>Player24</v>
      </c>
      <c r="KC88" s="107" t="str">
        <f>INDEX(Matchups!$F$4:$G$279,MATCH(JY88&amp;"_"&amp;JZ88,Matchups!$E$4:$E$279,0),2)</f>
        <v>Player18</v>
      </c>
      <c r="KD88" s="114"/>
      <c r="KE88" s="160" t="str">
        <f>INDEX(Draft!$AZ$3:$AZ$170,MATCH(KB88&amp;KA88,Draft!$BA$3:$BA$170,0),1)</f>
        <v>Airbnb</v>
      </c>
      <c r="KF88" s="161" t="e">
        <f>INDEX(Upload_Download!$I$4:$I$1004,MATCH(KE88&amp;KF$3,Upload_Download!$O$4:$O$1004,0),1)</f>
        <v>#N/A</v>
      </c>
      <c r="KG88" s="161" t="e">
        <f>INDEX(Upload_Download!$I$4:$I$1004,MATCH(KE88&amp;KG$3,Upload_Download!$O$4:$O$1004,0),1)</f>
        <v>#N/A</v>
      </c>
      <c r="KH88" s="162" t="e">
        <f t="shared" si="742"/>
        <v>#N/A</v>
      </c>
      <c r="KI88" s="162" t="e">
        <f t="shared" si="769"/>
        <v>#N/A</v>
      </c>
      <c r="KJ88" s="161" t="e">
        <f>INDEX(Upload_Download!$I$4:$I$1004,MATCH(KL88&amp;KJ$3,Upload_Download!$O$4:$O$1004,0),1)</f>
        <v>#N/A</v>
      </c>
      <c r="KK88" s="161" t="e">
        <f>INDEX(Upload_Download!$I$4:$I$1004,MATCH(KL88&amp;KK$3,Upload_Download!$O$4:$O$1004,0),1)</f>
        <v>#N/A</v>
      </c>
      <c r="KL88" s="163" t="str">
        <f>INDEX(Draft!$AZ$3:$AZ$170,MATCH(KC88&amp;KA88,Draft!$BA$3:$BA$170,0),1)</f>
        <v>Nike</v>
      </c>
      <c r="KM88" s="114"/>
      <c r="KN88" s="106">
        <f t="shared" si="743"/>
        <v>20</v>
      </c>
      <c r="KO88" s="106">
        <f t="shared" si="701"/>
        <v>7</v>
      </c>
      <c r="KP88" s="106">
        <v>5</v>
      </c>
      <c r="KQ88" s="107" t="str">
        <f>INDEX(Matchups!$F$4:$G$279,MATCH(KN88&amp;"_"&amp;KO88,Matchups!$E$4:$E$279,0),1)</f>
        <v>Player10</v>
      </c>
      <c r="KR88" s="107" t="str">
        <f>INDEX(Matchups!$F$4:$G$279,MATCH(KN88&amp;"_"&amp;KO88,Matchups!$E$4:$E$279,0),2)</f>
        <v>Player24</v>
      </c>
      <c r="KS88" s="114"/>
      <c r="KT88" s="160" t="str">
        <f>INDEX(Draft!$AZ$3:$AZ$170,MATCH(KQ88&amp;KP88,Draft!$BA$3:$BA$170,0),1)</f>
        <v>KKR &amp; Co.</v>
      </c>
      <c r="KU88" s="161" t="e">
        <f>INDEX(Upload_Download!$I$4:$I$1004,MATCH(KT88&amp;KU$3,Upload_Download!$O$4:$O$1004,0),1)</f>
        <v>#N/A</v>
      </c>
      <c r="KV88" s="161" t="e">
        <f>INDEX(Upload_Download!$I$4:$I$1004,MATCH(KT88&amp;KV$3,Upload_Download!$O$4:$O$1004,0),1)</f>
        <v>#N/A</v>
      </c>
      <c r="KW88" s="162" t="e">
        <f t="shared" si="744"/>
        <v>#N/A</v>
      </c>
      <c r="KX88" s="162" t="e">
        <f t="shared" si="770"/>
        <v>#N/A</v>
      </c>
      <c r="KY88" s="161" t="e">
        <f>INDEX(Upload_Download!$I$4:$I$1004,MATCH(LA88&amp;KY$3,Upload_Download!$O$4:$O$1004,0),1)</f>
        <v>#N/A</v>
      </c>
      <c r="KZ88" s="161" t="e">
        <f>INDEX(Upload_Download!$I$4:$I$1004,MATCH(LA88&amp;KZ$3,Upload_Download!$O$4:$O$1004,0),1)</f>
        <v>#N/A</v>
      </c>
      <c r="LA88" s="163" t="str">
        <f>INDEX(Draft!$AZ$3:$AZ$170,MATCH(KR88&amp;KP88,Draft!$BA$3:$BA$170,0),1)</f>
        <v>Airbnb</v>
      </c>
      <c r="LB88" s="114"/>
      <c r="LC88" s="106">
        <f t="shared" si="745"/>
        <v>21</v>
      </c>
      <c r="LD88" s="106">
        <f t="shared" si="702"/>
        <v>7</v>
      </c>
      <c r="LE88" s="106">
        <v>5</v>
      </c>
      <c r="LF88" s="107" t="str">
        <f>INDEX(Matchups!$F$4:$G$279,MATCH(LC88&amp;"_"&amp;LD88,Matchups!$E$4:$E$279,0),1)</f>
        <v>Player24</v>
      </c>
      <c r="LG88" s="107" t="str">
        <f>INDEX(Matchups!$F$4:$G$279,MATCH(LC88&amp;"_"&amp;LD88,Matchups!$E$4:$E$279,0),2)</f>
        <v>Player13</v>
      </c>
      <c r="LH88" s="114"/>
      <c r="LI88" s="160" t="str">
        <f>INDEX(Draft!$AZ$3:$AZ$170,MATCH(LF88&amp;LE88,Draft!$BA$3:$BA$170,0),1)</f>
        <v>Airbnb</v>
      </c>
      <c r="LJ88" s="161" t="e">
        <f>INDEX(Upload_Download!$I$4:$I$1004,MATCH(LI88&amp;LJ$3,Upload_Download!$O$4:$O$1004,0),1)</f>
        <v>#N/A</v>
      </c>
      <c r="LK88" s="161" t="e">
        <f>INDEX(Upload_Download!$I$4:$I$1004,MATCH(LI88&amp;LK$3,Upload_Download!$O$4:$O$1004,0),1)</f>
        <v>#N/A</v>
      </c>
      <c r="LL88" s="162" t="e">
        <f t="shared" si="746"/>
        <v>#N/A</v>
      </c>
      <c r="LM88" s="162" t="e">
        <f t="shared" si="771"/>
        <v>#N/A</v>
      </c>
      <c r="LN88" s="161" t="e">
        <f>INDEX(Upload_Download!$I$4:$I$1004,MATCH(LP88&amp;LN$3,Upload_Download!$O$4:$O$1004,0),1)</f>
        <v>#N/A</v>
      </c>
      <c r="LO88" s="161" t="e">
        <f>INDEX(Upload_Download!$I$4:$I$1004,MATCH(LP88&amp;LO$3,Upload_Download!$O$4:$O$1004,0),1)</f>
        <v>#N/A</v>
      </c>
      <c r="LP88" s="163" t="str">
        <f>INDEX(Draft!$AZ$3:$AZ$170,MATCH(LG88&amp;LE88,Draft!$BA$3:$BA$170,0),1)</f>
        <v>Fantom</v>
      </c>
      <c r="LQ88" s="114"/>
      <c r="LR88" s="106">
        <f t="shared" si="747"/>
        <v>22</v>
      </c>
      <c r="LS88" s="106">
        <f t="shared" si="703"/>
        <v>7</v>
      </c>
      <c r="LT88" s="106">
        <v>5</v>
      </c>
      <c r="LU88" s="107" t="str">
        <f>INDEX(Matchups!$F$4:$G$279,MATCH(LR88&amp;"_"&amp;LS88,Matchups!$E$4:$E$279,0),1)</f>
        <v>Player6</v>
      </c>
      <c r="LV88" s="107" t="str">
        <f>INDEX(Matchups!$F$4:$G$279,MATCH(LR88&amp;"_"&amp;LS88,Matchups!$E$4:$E$279,0),2)</f>
        <v>Player10</v>
      </c>
      <c r="LW88" s="114"/>
      <c r="LX88" s="160" t="str">
        <f>INDEX(Draft!$AZ$3:$AZ$170,MATCH(LU88&amp;LT88,Draft!$BA$3:$BA$170,0),1)</f>
        <v>Royal Bank Of Canada</v>
      </c>
      <c r="LY88" s="161" t="e">
        <f>INDEX(Upload_Download!$I$4:$I$1004,MATCH(LX88&amp;LY$3,Upload_Download!$O$4:$O$1004,0),1)</f>
        <v>#N/A</v>
      </c>
      <c r="LZ88" s="161" t="e">
        <f>INDEX(Upload_Download!$I$4:$I$1004,MATCH(LX88&amp;LZ$3,Upload_Download!$O$4:$O$1004,0),1)</f>
        <v>#N/A</v>
      </c>
      <c r="MA88" s="162" t="e">
        <f t="shared" si="748"/>
        <v>#N/A</v>
      </c>
      <c r="MB88" s="162" t="e">
        <f t="shared" si="772"/>
        <v>#N/A</v>
      </c>
      <c r="MC88" s="161" t="e">
        <f>INDEX(Upload_Download!$I$4:$I$1004,MATCH(ME88&amp;MC$3,Upload_Download!$O$4:$O$1004,0),1)</f>
        <v>#N/A</v>
      </c>
      <c r="MD88" s="161" t="e">
        <f>INDEX(Upload_Download!$I$4:$I$1004,MATCH(ME88&amp;MD$3,Upload_Download!$O$4:$O$1004,0),1)</f>
        <v>#N/A</v>
      </c>
      <c r="ME88" s="163" t="str">
        <f>INDEX(Draft!$AZ$3:$AZ$170,MATCH(LV88&amp;LT88,Draft!$BA$3:$BA$170,0),1)</f>
        <v>KKR &amp; Co.</v>
      </c>
      <c r="MF88" s="114"/>
      <c r="MG88" s="106">
        <f t="shared" si="749"/>
        <v>23</v>
      </c>
      <c r="MH88" s="106">
        <f t="shared" si="704"/>
        <v>7</v>
      </c>
      <c r="MI88" s="106">
        <v>5</v>
      </c>
      <c r="MJ88" s="107" t="str">
        <f>INDEX(Matchups!$F$4:$G$279,MATCH(MG88&amp;"_"&amp;MH88,Matchups!$E$4:$E$279,0),1)</f>
        <v>Player15</v>
      </c>
      <c r="MK88" s="107" t="str">
        <f>INDEX(Matchups!$F$4:$G$279,MATCH(MG88&amp;"_"&amp;MH88,Matchups!$E$4:$E$279,0),2)</f>
        <v>Player1</v>
      </c>
      <c r="ML88" s="114"/>
      <c r="MM88" s="160" t="str">
        <f>INDEX(Draft!$AZ$3:$AZ$170,MATCH(MJ88&amp;MI88,Draft!$BA$3:$BA$170,0),1)</f>
        <v>Wrapped Bitcoin</v>
      </c>
      <c r="MN88" s="161" t="e">
        <f>INDEX(Upload_Download!$I$4:$I$1004,MATCH(MM88&amp;MN$3,Upload_Download!$O$4:$O$1004,0),1)</f>
        <v>#N/A</v>
      </c>
      <c r="MO88" s="161" t="e">
        <f>INDEX(Upload_Download!$I$4:$I$1004,MATCH(MM88&amp;MO$3,Upload_Download!$O$4:$O$1004,0),1)</f>
        <v>#N/A</v>
      </c>
      <c r="MP88" s="162" t="e">
        <f t="shared" si="750"/>
        <v>#N/A</v>
      </c>
      <c r="MQ88" s="162" t="e">
        <f t="shared" si="773"/>
        <v>#N/A</v>
      </c>
      <c r="MR88" s="161" t="e">
        <f>INDEX(Upload_Download!$I$4:$I$1004,MATCH(MT88&amp;MR$3,Upload_Download!$O$4:$O$1004,0),1)</f>
        <v>#N/A</v>
      </c>
      <c r="MS88" s="161" t="e">
        <f>INDEX(Upload_Download!$I$4:$I$1004,MATCH(MT88&amp;MS$3,Upload_Download!$O$4:$O$1004,0),1)</f>
        <v>#N/A</v>
      </c>
      <c r="MT88" s="163" t="str">
        <f>INDEX(Draft!$AZ$3:$AZ$170,MATCH(MK88&amp;MI88,Draft!$BA$3:$BA$170,0),1)</f>
        <v>Marathon Petroleum Corp</v>
      </c>
    </row>
    <row r="89" spans="2:358" s="105" customFormat="1" ht="17">
      <c r="B89" s="184">
        <f t="shared" si="679"/>
        <v>44613</v>
      </c>
      <c r="C89" s="183">
        <f t="shared" si="680"/>
        <v>8</v>
      </c>
      <c r="D89" s="183">
        <f t="shared" si="681"/>
        <v>2</v>
      </c>
      <c r="E89" s="183" t="str">
        <f t="shared" si="538"/>
        <v>8_2</v>
      </c>
      <c r="F89" s="174" t="str">
        <f t="shared" si="539"/>
        <v>Player13</v>
      </c>
      <c r="G89" s="174" t="str">
        <f t="shared" si="540"/>
        <v>Player1</v>
      </c>
      <c r="H89" s="173"/>
      <c r="I89" s="174" t="str">
        <f>J89&amp;"_"&amp;COUNTIF(J$4:J89,J89)</f>
        <v>7_8</v>
      </c>
      <c r="J89" s="185">
        <v>7</v>
      </c>
      <c r="K89" s="185" t="s">
        <v>2677</v>
      </c>
      <c r="L89" s="186" t="s">
        <v>1027</v>
      </c>
      <c r="M89" s="185" t="s">
        <v>2656</v>
      </c>
      <c r="N89" s="114"/>
      <c r="O89" s="106">
        <f t="shared" si="705"/>
        <v>1</v>
      </c>
      <c r="P89" s="106">
        <f t="shared" si="682"/>
        <v>7</v>
      </c>
      <c r="Q89" s="106">
        <v>6</v>
      </c>
      <c r="R89" s="107" t="str">
        <f>INDEX(Matchups!$F$4:$G$279,MATCH(O89&amp;"_"&amp;P89,Matchups!$E$4:$E$279,0),1)</f>
        <v>Player16</v>
      </c>
      <c r="S89" s="107" t="str">
        <f>INDEX(Matchups!$F$4:$G$279,MATCH(O89&amp;"_"&amp;P89,Matchups!$E$4:$E$279,0),2)</f>
        <v>Player11</v>
      </c>
      <c r="U89" s="164" t="str">
        <f>INDEX(Draft!$AZ$3:$AZ$170,MATCH(R89&amp;Q89,Draft!$BA$3:$BA$170,0),1)</f>
        <v>Dollar Tree</v>
      </c>
      <c r="V89" s="207">
        <f>INDEX(Upload_Download!$I$4:$I$1004,MATCH(U89&amp;V$3,Upload_Download!$O$4:$O$1004,0),1)</f>
        <v>133.49000549316409</v>
      </c>
      <c r="W89" s="207">
        <f>INDEX(Upload_Download!$I$4:$I$1004,MATCH(U89&amp;W$3,Upload_Download!$O$4:$O$1004,0),1)</f>
        <v>137.42999267578119</v>
      </c>
      <c r="X89" s="208">
        <f t="shared" si="706"/>
        <v>2.9515222267474384</v>
      </c>
      <c r="Y89" s="208">
        <f t="shared" si="751"/>
        <v>20.82759643825538</v>
      </c>
      <c r="Z89" s="207">
        <f>INDEX(Upload_Download!$I$4:$I$1004,MATCH(AB89&amp;Z$3,Upload_Download!$O$4:$O$1004,0),1)</f>
        <v>25.445371627807621</v>
      </c>
      <c r="AA89" s="207">
        <f>INDEX(Upload_Download!$I$4:$I$1004,MATCH(AB89&amp;AA$3,Upload_Download!$O$4:$O$1004,0),1)</f>
        <v>21.059238433837891</v>
      </c>
      <c r="AB89" s="165" t="str">
        <f>INDEX(Draft!$AZ$3:$AZ$170,MATCH(S89&amp;Q89,Draft!$BA$3:$BA$170,0),1)</f>
        <v>Unobtanium</v>
      </c>
      <c r="AD89" s="106">
        <f t="shared" si="707"/>
        <v>2</v>
      </c>
      <c r="AE89" s="106">
        <f t="shared" si="683"/>
        <v>7</v>
      </c>
      <c r="AF89" s="106">
        <v>6</v>
      </c>
      <c r="AG89" s="107" t="str">
        <f>INDEX(Matchups!$F$4:$G$279,MATCH(AD89&amp;"_"&amp;AE89,Matchups!$E$4:$E$279,0),1)</f>
        <v>Player14</v>
      </c>
      <c r="AH89" s="107" t="str">
        <f>INDEX(Matchups!$F$4:$G$279,MATCH(AD89&amp;"_"&amp;AE89,Matchups!$E$4:$E$279,0),2)</f>
        <v>Player7</v>
      </c>
      <c r="AJ89" s="164" t="str">
        <f>INDEX(Draft!$AZ$3:$AZ$170,MATCH(AG89&amp;AF89,Draft!$BA$3:$BA$170,0),1)</f>
        <v>Decentraland</v>
      </c>
      <c r="AK89" s="207">
        <f>INDEX(Upload_Download!$I$4:$I$1004,MATCH(AJ89&amp;AK$3,Upload_Download!$O$4:$O$1004,0),1)</f>
        <v>2.835253000259399</v>
      </c>
      <c r="AL89" s="207">
        <f>INDEX(Upload_Download!$I$4:$I$1004,MATCH(AJ89&amp;AL$3,Upload_Download!$O$4:$O$1004,0),1)</f>
        <v>2.6912910938262939</v>
      </c>
      <c r="AM89" s="208">
        <f t="shared" si="708"/>
        <v>-5.0775682600435967</v>
      </c>
      <c r="AN89" s="208">
        <f t="shared" si="752"/>
        <v>-4.430878405056859</v>
      </c>
      <c r="AO89" s="207">
        <f>INDEX(Upload_Download!$I$4:$I$1004,MATCH(AQ89&amp;AO$3,Upload_Download!$O$4:$O$1004,0),1)</f>
        <v>48.529998779296882</v>
      </c>
      <c r="AP89" s="207">
        <f>INDEX(Upload_Download!$I$4:$I$1004,MATCH(AQ89&amp;AP$3,Upload_Download!$O$4:$O$1004,0),1)</f>
        <v>50.779998779296882</v>
      </c>
      <c r="AQ89" s="165" t="str">
        <f>INDEX(Draft!$AZ$3:$AZ$170,MATCH(AH89&amp;AF89,Draft!$BA$3:$BA$170,0),1)</f>
        <v>Pfizer</v>
      </c>
      <c r="AS89" s="106">
        <f t="shared" si="709"/>
        <v>3</v>
      </c>
      <c r="AT89" s="106">
        <f t="shared" si="684"/>
        <v>7</v>
      </c>
      <c r="AU89" s="106">
        <v>6</v>
      </c>
      <c r="AV89" s="107" t="str">
        <f>INDEX(Matchups!$F$4:$G$279,MATCH(AS89&amp;"_"&amp;AT89,Matchups!$E$4:$E$279,0),1)</f>
        <v>Player3</v>
      </c>
      <c r="AW89" s="107" t="str">
        <f>INDEX(Matchups!$F$4:$G$279,MATCH(AS89&amp;"_"&amp;AT89,Matchups!$E$4:$E$279,0),2)</f>
        <v>Player8</v>
      </c>
      <c r="AY89" s="164" t="str">
        <f>INDEX(Draft!$AZ$3:$AZ$170,MATCH(AV89&amp;AU89,Draft!$BA$3:$BA$170,0),1)</f>
        <v>Crypto.com Coin</v>
      </c>
      <c r="AZ89" s="207">
        <f>INDEX(Upload_Download!$I$4:$I$1004,MATCH(AY89&amp;AZ$3,Upload_Download!$O$4:$O$1004,0),1)</f>
        <v>0.40456199645996088</v>
      </c>
      <c r="BA89" s="207">
        <f>INDEX(Upload_Download!$I$4:$I$1004,MATCH(AY89&amp;BA$3,Upload_Download!$O$4:$O$1004,0),1)</f>
        <v>0.39459899067878718</v>
      </c>
      <c r="BB89" s="208">
        <f t="shared" si="710"/>
        <v>-2.4626647753256625</v>
      </c>
      <c r="BC89" s="208">
        <f t="shared" si="753"/>
        <v>-5.582495564754586</v>
      </c>
      <c r="BD89" s="207">
        <f>INDEX(Upload_Download!$I$4:$I$1004,MATCH(BF89&amp;BD$3,Upload_Download!$O$4:$O$1004,0),1)</f>
        <v>0.79830000000000001</v>
      </c>
      <c r="BE89" s="207">
        <f>INDEX(Upload_Download!$I$4:$I$1004,MATCH(BF89&amp;BE$3,Upload_Download!$O$4:$O$1004,0),1)</f>
        <v>0.84550000000000003</v>
      </c>
      <c r="BF89" s="165" t="str">
        <f>INDEX(Draft!$AZ$3:$AZ$170,MATCH(AW89&amp;AU89,Draft!$BA$3:$BA$170,0),1)</f>
        <v>Algorand</v>
      </c>
      <c r="BH89" s="106">
        <f t="shared" si="711"/>
        <v>4</v>
      </c>
      <c r="BI89" s="106">
        <f t="shared" si="685"/>
        <v>7</v>
      </c>
      <c r="BJ89" s="106">
        <v>6</v>
      </c>
      <c r="BK89" s="107" t="str">
        <f>INDEX(Matchups!$F$4:$G$279,MATCH(BH89&amp;"_"&amp;BI89,Matchups!$E$4:$E$279,0),1)</f>
        <v>Player7</v>
      </c>
      <c r="BL89" s="107" t="str">
        <f>INDEX(Matchups!$F$4:$G$279,MATCH(BH89&amp;"_"&amp;BI89,Matchups!$E$4:$E$279,0),2)</f>
        <v>Player9</v>
      </c>
      <c r="BN89" s="164" t="str">
        <f>INDEX(Draft!$AZ$3:$AZ$170,MATCH(BK89&amp;BJ89,Draft!$BA$3:$BA$170,0),1)</f>
        <v>Pfizer</v>
      </c>
      <c r="BO89" s="207">
        <f>INDEX(Upload_Download!$I$4:$I$1004,MATCH(BN89&amp;BO$3,Upload_Download!$O$4:$O$1004,0),1)</f>
        <v>47.720001220703118</v>
      </c>
      <c r="BP89" s="207" t="e">
        <f>INDEX(Upload_Download!$I$4:$I$1004,MATCH(BN89&amp;BP$3,Upload_Download!$O$4:$O$1004,0),1)</f>
        <v>#N/A</v>
      </c>
      <c r="BQ89" s="208" t="e">
        <f t="shared" si="712"/>
        <v>#N/A</v>
      </c>
      <c r="BR89" s="208" t="e">
        <f t="shared" si="754"/>
        <v>#N/A</v>
      </c>
      <c r="BS89" s="207" t="e">
        <f>INDEX(Upload_Download!$I$4:$I$1004,MATCH(BU89&amp;BS$3,Upload_Download!$O$4:$O$1004,0),1)</f>
        <v>#N/A</v>
      </c>
      <c r="BT89" s="207">
        <f>INDEX(Upload_Download!$I$4:$I$1004,MATCH(BU89&amp;BT$3,Upload_Download!$O$4:$O$1004,0),1)</f>
        <v>13.65426635742188</v>
      </c>
      <c r="BU89" s="165" t="str">
        <f>INDEX(Draft!$AZ$3:$AZ$170,MATCH(BL89&amp;BJ89,Draft!$BA$3:$BA$170,0),1)</f>
        <v>Chainlink</v>
      </c>
      <c r="BV89" s="114"/>
      <c r="BW89" s="106">
        <f t="shared" si="713"/>
        <v>5</v>
      </c>
      <c r="BX89" s="106">
        <f t="shared" si="686"/>
        <v>7</v>
      </c>
      <c r="BY89" s="106">
        <v>6</v>
      </c>
      <c r="BZ89" s="107" t="str">
        <f>INDEX(Matchups!$F$4:$G$279,MATCH(BW89&amp;"_"&amp;BX89,Matchups!$E$4:$E$279,0),1)</f>
        <v>Player11</v>
      </c>
      <c r="CA89" s="107" t="str">
        <f>INDEX(Matchups!$F$4:$G$279,MATCH(BW89&amp;"_"&amp;BX89,Matchups!$E$4:$E$279,0),2)</f>
        <v>Player2</v>
      </c>
      <c r="CB89" s="114"/>
      <c r="CC89" s="164" t="str">
        <f>INDEX(Draft!$AZ$3:$AZ$170,MATCH(BZ89&amp;BY89,Draft!$BA$3:$BA$170,0),1)</f>
        <v>Unobtanium</v>
      </c>
      <c r="CD89" s="207" t="e">
        <f>INDEX(Upload_Download!$I$4:$I$1004,MATCH(CC89&amp;CD$3,Upload_Download!$O$4:$O$1004,0),1)</f>
        <v>#N/A</v>
      </c>
      <c r="CE89" s="207" t="e">
        <f>INDEX(Upload_Download!$I$4:$I$1004,MATCH(CC89&amp;CE$3,Upload_Download!$O$4:$O$1004,0),1)</f>
        <v>#N/A</v>
      </c>
      <c r="CF89" s="208" t="e">
        <f t="shared" si="714"/>
        <v>#N/A</v>
      </c>
      <c r="CG89" s="208" t="e">
        <f t="shared" si="755"/>
        <v>#N/A</v>
      </c>
      <c r="CH89" s="207" t="e">
        <f>INDEX(Upload_Download!$I$4:$I$1004,MATCH(CJ89&amp;CH$3,Upload_Download!$O$4:$O$1004,0),1)</f>
        <v>#N/A</v>
      </c>
      <c r="CI89" s="207" t="e">
        <f>INDEX(Upload_Download!$I$4:$I$1004,MATCH(CJ89&amp;CI$3,Upload_Download!$O$4:$O$1004,0),1)</f>
        <v>#N/A</v>
      </c>
      <c r="CJ89" s="165" t="str">
        <f>INDEX(Draft!$AZ$3:$AZ$170,MATCH(CA89&amp;BY89,Draft!$BA$3:$BA$170,0),1)</f>
        <v>Flow</v>
      </c>
      <c r="CK89" s="114"/>
      <c r="CL89" s="106">
        <f t="shared" si="715"/>
        <v>6</v>
      </c>
      <c r="CM89" s="106">
        <f t="shared" si="687"/>
        <v>7</v>
      </c>
      <c r="CN89" s="106">
        <v>6</v>
      </c>
      <c r="CO89" s="107" t="str">
        <f>INDEX(Matchups!$F$4:$G$279,MATCH(CL89&amp;"_"&amp;CM89,Matchups!$E$4:$E$279,0),1)</f>
        <v>Player1</v>
      </c>
      <c r="CP89" s="107" t="str">
        <f>INDEX(Matchups!$F$4:$G$279,MATCH(CL89&amp;"_"&amp;CM89,Matchups!$E$4:$E$279,0),2)</f>
        <v>Player19</v>
      </c>
      <c r="CQ89" s="114"/>
      <c r="CR89" s="164" t="str">
        <f>INDEX(Draft!$AZ$3:$AZ$170,MATCH(CO89&amp;CN89,Draft!$BA$3:$BA$170,0),1)</f>
        <v>Qualcomm</v>
      </c>
      <c r="CS89" s="207" t="e">
        <f>INDEX(Upload_Download!$I$4:$I$1004,MATCH(CR89&amp;CS$3,Upload_Download!$O$4:$O$1004,0),1)</f>
        <v>#N/A</v>
      </c>
      <c r="CT89" s="207" t="e">
        <f>INDEX(Upload_Download!$I$4:$I$1004,MATCH(CR89&amp;CT$3,Upload_Download!$O$4:$O$1004,0),1)</f>
        <v>#N/A</v>
      </c>
      <c r="CU89" s="208" t="e">
        <f t="shared" si="716"/>
        <v>#N/A</v>
      </c>
      <c r="CV89" s="208" t="e">
        <f t="shared" si="756"/>
        <v>#N/A</v>
      </c>
      <c r="CW89" s="207" t="e">
        <f>INDEX(Upload_Download!$I$4:$I$1004,MATCH(CY89&amp;CW$3,Upload_Download!$O$4:$O$1004,0),1)</f>
        <v>#N/A</v>
      </c>
      <c r="CX89" s="207" t="e">
        <f>INDEX(Upload_Download!$I$4:$I$1004,MATCH(CY89&amp;CX$3,Upload_Download!$O$4:$O$1004,0),1)</f>
        <v>#N/A</v>
      </c>
      <c r="CY89" s="165" t="str">
        <f>INDEX(Draft!$AZ$3:$AZ$170,MATCH(CP89&amp;CN89,Draft!$BA$3:$BA$170,0),1)</f>
        <v>VeChain</v>
      </c>
      <c r="DA89" s="106">
        <f t="shared" si="717"/>
        <v>7</v>
      </c>
      <c r="DB89" s="106">
        <f t="shared" si="688"/>
        <v>7</v>
      </c>
      <c r="DC89" s="106">
        <v>6</v>
      </c>
      <c r="DD89" s="107" t="str">
        <f>INDEX(Matchups!$F$4:$G$279,MATCH(DA89&amp;"_"&amp;DB89,Matchups!$E$4:$E$279,0),1)</f>
        <v>Player20</v>
      </c>
      <c r="DE89" s="107" t="str">
        <f>INDEX(Matchups!$F$4:$G$279,MATCH(DA89&amp;"_"&amp;DB89,Matchups!$E$4:$E$279,0),2)</f>
        <v>Player17</v>
      </c>
      <c r="DG89" s="164" t="str">
        <f>INDEX(Draft!$AZ$3:$AZ$170,MATCH(DD89&amp;DC89,Draft!$BA$3:$BA$170,0),1)</f>
        <v>Immutable X</v>
      </c>
      <c r="DH89" s="207" t="e">
        <f>INDEX(Upload_Download!$I$4:$I$1004,MATCH(DG89&amp;DH$3,Upload_Download!$O$4:$O$1004,0),1)</f>
        <v>#N/A</v>
      </c>
      <c r="DI89" s="207" t="e">
        <f>INDEX(Upload_Download!$I$4:$I$1004,MATCH(DG89&amp;DI$3,Upload_Download!$O$4:$O$1004,0),1)</f>
        <v>#N/A</v>
      </c>
      <c r="DJ89" s="208" t="e">
        <f t="shared" si="718"/>
        <v>#N/A</v>
      </c>
      <c r="DK89" s="208" t="e">
        <f t="shared" si="757"/>
        <v>#N/A</v>
      </c>
      <c r="DL89" s="207" t="e">
        <f>INDEX(Upload_Download!$I$4:$I$1004,MATCH(DN89&amp;DL$3,Upload_Download!$O$4:$O$1004,0),1)</f>
        <v>#N/A</v>
      </c>
      <c r="DM89" s="207" t="e">
        <f>INDEX(Upload_Download!$I$4:$I$1004,MATCH(DN89&amp;DM$3,Upload_Download!$O$4:$O$1004,0),1)</f>
        <v>#N/A</v>
      </c>
      <c r="DN89" s="165" t="str">
        <f>INDEX(Draft!$AZ$3:$AZ$170,MATCH(DE89&amp;DC89,Draft!$BA$3:$BA$170,0),1)</f>
        <v>Disney</v>
      </c>
      <c r="DO89" s="114"/>
      <c r="DP89" s="106">
        <f t="shared" si="719"/>
        <v>8</v>
      </c>
      <c r="DQ89" s="106">
        <f t="shared" si="689"/>
        <v>7</v>
      </c>
      <c r="DR89" s="106">
        <v>6</v>
      </c>
      <c r="DS89" s="107" t="str">
        <f>INDEX(Matchups!$F$4:$G$279,MATCH(DP89&amp;"_"&amp;DQ89,Matchups!$E$4:$E$279,0),1)</f>
        <v>Player22</v>
      </c>
      <c r="DT89" s="107" t="str">
        <f>INDEX(Matchups!$F$4:$G$279,MATCH(DP89&amp;"_"&amp;DQ89,Matchups!$E$4:$E$279,0),2)</f>
        <v>Player16</v>
      </c>
      <c r="DU89" s="114"/>
      <c r="DV89" s="164" t="str">
        <f>INDEX(Draft!$AZ$3:$AZ$170,MATCH(DS89&amp;DR89,Draft!$BA$3:$BA$170,0),1)</f>
        <v>Apple</v>
      </c>
      <c r="DW89" s="207" t="e">
        <f>INDEX(Upload_Download!$I$4:$I$1004,MATCH(DV89&amp;DW$3,Upload_Download!$O$4:$O$1004,0),1)</f>
        <v>#N/A</v>
      </c>
      <c r="DX89" s="207" t="e">
        <f>INDEX(Upload_Download!$I$4:$I$1004,MATCH(DV89&amp;DX$3,Upload_Download!$O$4:$O$1004,0),1)</f>
        <v>#N/A</v>
      </c>
      <c r="DY89" s="208" t="e">
        <f t="shared" si="720"/>
        <v>#N/A</v>
      </c>
      <c r="DZ89" s="208" t="e">
        <f t="shared" si="758"/>
        <v>#N/A</v>
      </c>
      <c r="EA89" s="207" t="e">
        <f>INDEX(Upload_Download!$I$4:$I$1004,MATCH(EC89&amp;EA$3,Upload_Download!$O$4:$O$1004,0),1)</f>
        <v>#N/A</v>
      </c>
      <c r="EB89" s="207" t="e">
        <f>INDEX(Upload_Download!$I$4:$I$1004,MATCH(EC89&amp;EB$3,Upload_Download!$O$4:$O$1004,0),1)</f>
        <v>#N/A</v>
      </c>
      <c r="EC89" s="165" t="str">
        <f>INDEX(Draft!$AZ$3:$AZ$170,MATCH(DT89&amp;DR89,Draft!$BA$3:$BA$170,0),1)</f>
        <v>Dollar Tree</v>
      </c>
      <c r="ED89" s="114"/>
      <c r="EE89" s="106">
        <f t="shared" si="721"/>
        <v>9</v>
      </c>
      <c r="EF89" s="106">
        <f t="shared" si="690"/>
        <v>7</v>
      </c>
      <c r="EG89" s="106">
        <v>6</v>
      </c>
      <c r="EH89" s="107" t="str">
        <f>INDEX(Matchups!$F$4:$G$279,MATCH(EE89&amp;"_"&amp;EF89,Matchups!$E$4:$E$279,0),1)</f>
        <v>Player5</v>
      </c>
      <c r="EI89" s="107" t="str">
        <f>INDEX(Matchups!$F$4:$G$279,MATCH(EE89&amp;"_"&amp;EF89,Matchups!$E$4:$E$279,0),2)</f>
        <v>Player22</v>
      </c>
      <c r="EJ89" s="114"/>
      <c r="EK89" s="164" t="str">
        <f>INDEX(Draft!$AZ$3:$AZ$170,MATCH(EH89&amp;EG89,Draft!$BA$3:$BA$170,0),1)</f>
        <v>Marvell Technology</v>
      </c>
      <c r="EL89" s="207" t="e">
        <f>INDEX(Upload_Download!$I$4:$I$1004,MATCH(EK89&amp;EL$3,Upload_Download!$O$4:$O$1004,0),1)</f>
        <v>#N/A</v>
      </c>
      <c r="EM89" s="207" t="e">
        <f>INDEX(Upload_Download!$I$4:$I$1004,MATCH(EK89&amp;EM$3,Upload_Download!$O$4:$O$1004,0),1)</f>
        <v>#N/A</v>
      </c>
      <c r="EN89" s="208" t="e">
        <f t="shared" si="722"/>
        <v>#N/A</v>
      </c>
      <c r="EO89" s="208" t="e">
        <f t="shared" si="759"/>
        <v>#N/A</v>
      </c>
      <c r="EP89" s="207" t="e">
        <f>INDEX(Upload_Download!$I$4:$I$1004,MATCH(ER89&amp;EP$3,Upload_Download!$O$4:$O$1004,0),1)</f>
        <v>#N/A</v>
      </c>
      <c r="EQ89" s="207" t="e">
        <f>INDEX(Upload_Download!$I$4:$I$1004,MATCH(ER89&amp;EQ$3,Upload_Download!$O$4:$O$1004,0),1)</f>
        <v>#N/A</v>
      </c>
      <c r="ER89" s="165" t="str">
        <f>INDEX(Draft!$AZ$3:$AZ$170,MATCH(EI89&amp;EG89,Draft!$BA$3:$BA$170,0),1)</f>
        <v>Apple</v>
      </c>
      <c r="ET89" s="106">
        <f t="shared" si="723"/>
        <v>10</v>
      </c>
      <c r="EU89" s="106">
        <f t="shared" si="691"/>
        <v>7</v>
      </c>
      <c r="EV89" s="106">
        <v>6</v>
      </c>
      <c r="EW89" s="107" t="str">
        <f>INDEX(Matchups!$F$4:$G$279,MATCH(ET89&amp;"_"&amp;EU89,Matchups!$E$4:$E$279,0),1)</f>
        <v>Player19</v>
      </c>
      <c r="EX89" s="107" t="str">
        <f>INDEX(Matchups!$F$4:$G$279,MATCH(ET89&amp;"_"&amp;EU89,Matchups!$E$4:$E$279,0),2)</f>
        <v>Player12</v>
      </c>
      <c r="EZ89" s="164" t="str">
        <f>INDEX(Draft!$AZ$3:$AZ$170,MATCH(EW89&amp;EV89,Draft!$BA$3:$BA$170,0),1)</f>
        <v>VeChain</v>
      </c>
      <c r="FA89" s="207" t="e">
        <f>INDEX(Upload_Download!$I$4:$I$1004,MATCH(EZ89&amp;FA$3,Upload_Download!$O$4:$O$1004,0),1)</f>
        <v>#N/A</v>
      </c>
      <c r="FB89" s="207" t="e">
        <f>INDEX(Upload_Download!$I$4:$I$1004,MATCH(EZ89&amp;FB$3,Upload_Download!$O$4:$O$1004,0),1)</f>
        <v>#N/A</v>
      </c>
      <c r="FC89" s="208" t="e">
        <f t="shared" si="724"/>
        <v>#N/A</v>
      </c>
      <c r="FD89" s="208" t="e">
        <f t="shared" si="760"/>
        <v>#N/A</v>
      </c>
      <c r="FE89" s="207" t="e">
        <f>INDEX(Upload_Download!$I$4:$I$1004,MATCH(FG89&amp;FE$3,Upload_Download!$O$4:$O$1004,0),1)</f>
        <v>#N/A</v>
      </c>
      <c r="FF89" s="207" t="e">
        <f>INDEX(Upload_Download!$I$4:$I$1004,MATCH(FG89&amp;FF$3,Upload_Download!$O$4:$O$1004,0),1)</f>
        <v>#N/A</v>
      </c>
      <c r="FG89" s="165" t="str">
        <f>INDEX(Draft!$AZ$3:$AZ$170,MATCH(EX89&amp;EV89,Draft!$BA$3:$BA$170,0),1)</f>
        <v>Axie Infinity</v>
      </c>
      <c r="FH89" s="114"/>
      <c r="FI89" s="106">
        <f t="shared" si="725"/>
        <v>11</v>
      </c>
      <c r="FJ89" s="106">
        <f t="shared" si="692"/>
        <v>7</v>
      </c>
      <c r="FK89" s="106">
        <v>6</v>
      </c>
      <c r="FL89" s="107" t="str">
        <f>INDEX(Matchups!$F$4:$G$279,MATCH(FI89&amp;"_"&amp;FJ89,Matchups!$E$4:$E$279,0),1)</f>
        <v>Player8</v>
      </c>
      <c r="FM89" s="107" t="str">
        <f>INDEX(Matchups!$F$4:$G$279,MATCH(FI89&amp;"_"&amp;FJ89,Matchups!$E$4:$E$279,0),2)</f>
        <v>Player15</v>
      </c>
      <c r="FN89" s="114"/>
      <c r="FO89" s="164" t="str">
        <f>INDEX(Draft!$AZ$3:$AZ$170,MATCH(FL89&amp;FK89,Draft!$BA$3:$BA$170,0),1)</f>
        <v>Algorand</v>
      </c>
      <c r="FP89" s="207" t="e">
        <f>INDEX(Upload_Download!$I$4:$I$1004,MATCH(FO89&amp;FP$3,Upload_Download!$O$4:$O$1004,0),1)</f>
        <v>#N/A</v>
      </c>
      <c r="FQ89" s="207" t="e">
        <f>INDEX(Upload_Download!$I$4:$I$1004,MATCH(FO89&amp;FQ$3,Upload_Download!$O$4:$O$1004,0),1)</f>
        <v>#N/A</v>
      </c>
      <c r="FR89" s="208" t="e">
        <f t="shared" si="726"/>
        <v>#N/A</v>
      </c>
      <c r="FS89" s="208" t="e">
        <f t="shared" si="761"/>
        <v>#N/A</v>
      </c>
      <c r="FT89" s="207" t="e">
        <f>INDEX(Upload_Download!$I$4:$I$1004,MATCH(FV89&amp;FT$3,Upload_Download!$O$4:$O$1004,0),1)</f>
        <v>#N/A</v>
      </c>
      <c r="FU89" s="207" t="e">
        <f>INDEX(Upload_Download!$I$4:$I$1004,MATCH(FV89&amp;FU$3,Upload_Download!$O$4:$O$1004,0),1)</f>
        <v>#N/A</v>
      </c>
      <c r="FV89" s="165" t="str">
        <f>INDEX(Draft!$AZ$3:$AZ$170,MATCH(FM89&amp;FK89,Draft!$BA$3:$BA$170,0),1)</f>
        <v>Berkshire Hathaway</v>
      </c>
      <c r="FW89" s="114"/>
      <c r="FX89" s="106">
        <f t="shared" si="727"/>
        <v>12</v>
      </c>
      <c r="FY89" s="106">
        <f t="shared" si="693"/>
        <v>7</v>
      </c>
      <c r="FZ89" s="106">
        <v>6</v>
      </c>
      <c r="GA89" s="107" t="str">
        <f>INDEX(Matchups!$F$4:$G$279,MATCH(FX89&amp;"_"&amp;FY89,Matchups!$E$4:$E$279,0),1)</f>
        <v>Player21</v>
      </c>
      <c r="GB89" s="107" t="str">
        <f>INDEX(Matchups!$F$4:$G$279,MATCH(FX89&amp;"_"&amp;FY89,Matchups!$E$4:$E$279,0),2)</f>
        <v>Player5</v>
      </c>
      <c r="GC89" s="114"/>
      <c r="GD89" s="164" t="str">
        <f>INDEX(Draft!$AZ$3:$AZ$170,MATCH(GA89&amp;FZ89,Draft!$BA$3:$BA$170,0),1)</f>
        <v>Silver</v>
      </c>
      <c r="GE89" s="207" t="e">
        <f>INDEX(Upload_Download!$I$4:$I$1004,MATCH(GD89&amp;GE$3,Upload_Download!$O$4:$O$1004,0),1)</f>
        <v>#N/A</v>
      </c>
      <c r="GF89" s="207" t="e">
        <f>INDEX(Upload_Download!$I$4:$I$1004,MATCH(GD89&amp;GF$3,Upload_Download!$O$4:$O$1004,0),1)</f>
        <v>#N/A</v>
      </c>
      <c r="GG89" s="208" t="e">
        <f t="shared" si="728"/>
        <v>#N/A</v>
      </c>
      <c r="GH89" s="208" t="e">
        <f t="shared" si="762"/>
        <v>#N/A</v>
      </c>
      <c r="GI89" s="207" t="e">
        <f>INDEX(Upload_Download!$I$4:$I$1004,MATCH(GK89&amp;GI$3,Upload_Download!$O$4:$O$1004,0),1)</f>
        <v>#N/A</v>
      </c>
      <c r="GJ89" s="207" t="e">
        <f>INDEX(Upload_Download!$I$4:$I$1004,MATCH(GK89&amp;GJ$3,Upload_Download!$O$4:$O$1004,0),1)</f>
        <v>#N/A</v>
      </c>
      <c r="GK89" s="165" t="str">
        <f>INDEX(Draft!$AZ$3:$AZ$170,MATCH(GB89&amp;FZ89,Draft!$BA$3:$BA$170,0),1)</f>
        <v>Marvell Technology</v>
      </c>
      <c r="GM89" s="106">
        <f t="shared" si="729"/>
        <v>13</v>
      </c>
      <c r="GN89" s="106">
        <f t="shared" si="694"/>
        <v>7</v>
      </c>
      <c r="GO89" s="106">
        <v>6</v>
      </c>
      <c r="GP89" s="107" t="str">
        <f>INDEX(Matchups!$F$4:$G$279,MATCH(GM89&amp;"_"&amp;GN89,Matchups!$E$4:$E$279,0),1)</f>
        <v>Player23</v>
      </c>
      <c r="GQ89" s="107" t="str">
        <f>INDEX(Matchups!$F$4:$G$279,MATCH(GM89&amp;"_"&amp;GN89,Matchups!$E$4:$E$279,0),2)</f>
        <v>Player21</v>
      </c>
      <c r="GS89" s="164" t="str">
        <f>INDEX(Draft!$AZ$3:$AZ$170,MATCH(GP89&amp;GO89,Draft!$BA$3:$BA$170,0),1)</f>
        <v>CVS</v>
      </c>
      <c r="GT89" s="207" t="e">
        <f>INDEX(Upload_Download!$I$4:$I$1004,MATCH(GS89&amp;GT$3,Upload_Download!$O$4:$O$1004,0),1)</f>
        <v>#N/A</v>
      </c>
      <c r="GU89" s="207" t="e">
        <f>INDEX(Upload_Download!$I$4:$I$1004,MATCH(GS89&amp;GU$3,Upload_Download!$O$4:$O$1004,0),1)</f>
        <v>#N/A</v>
      </c>
      <c r="GV89" s="208" t="e">
        <f t="shared" si="730"/>
        <v>#N/A</v>
      </c>
      <c r="GW89" s="208" t="e">
        <f t="shared" si="763"/>
        <v>#N/A</v>
      </c>
      <c r="GX89" s="207" t="e">
        <f>INDEX(Upload_Download!$I$4:$I$1004,MATCH(GZ89&amp;GX$3,Upload_Download!$O$4:$O$1004,0),1)</f>
        <v>#N/A</v>
      </c>
      <c r="GY89" s="207" t="e">
        <f>INDEX(Upload_Download!$I$4:$I$1004,MATCH(GZ89&amp;GY$3,Upload_Download!$O$4:$O$1004,0),1)</f>
        <v>#N/A</v>
      </c>
      <c r="GZ89" s="165" t="str">
        <f>INDEX(Draft!$AZ$3:$AZ$170,MATCH(GQ89&amp;GO89,Draft!$BA$3:$BA$170,0),1)</f>
        <v>Silver</v>
      </c>
      <c r="HA89" s="114"/>
      <c r="HB89" s="106">
        <f t="shared" si="731"/>
        <v>14</v>
      </c>
      <c r="HC89" s="106">
        <f t="shared" si="695"/>
        <v>7</v>
      </c>
      <c r="HD89" s="106">
        <v>6</v>
      </c>
      <c r="HE89" s="107" t="str">
        <f>INDEX(Matchups!$F$4:$G$279,MATCH(HB89&amp;"_"&amp;HC89,Matchups!$E$4:$E$279,0),1)</f>
        <v>Player18</v>
      </c>
      <c r="HF89" s="107" t="str">
        <f>INDEX(Matchups!$F$4:$G$279,MATCH(HB89&amp;"_"&amp;HC89,Matchups!$E$4:$E$279,0),2)</f>
        <v>Player20</v>
      </c>
      <c r="HG89" s="114"/>
      <c r="HH89" s="164" t="str">
        <f>INDEX(Draft!$AZ$3:$AZ$170,MATCH(HE89&amp;HD89,Draft!$BA$3:$BA$170,0),1)</f>
        <v>FTX Token</v>
      </c>
      <c r="HI89" s="207" t="e">
        <f>INDEX(Upload_Download!$I$4:$I$1004,MATCH(HH89&amp;HI$3,Upload_Download!$O$4:$O$1004,0),1)</f>
        <v>#N/A</v>
      </c>
      <c r="HJ89" s="207" t="e">
        <f>INDEX(Upload_Download!$I$4:$I$1004,MATCH(HH89&amp;HJ$3,Upload_Download!$O$4:$O$1004,0),1)</f>
        <v>#N/A</v>
      </c>
      <c r="HK89" s="208" t="e">
        <f t="shared" si="732"/>
        <v>#N/A</v>
      </c>
      <c r="HL89" s="208" t="e">
        <f t="shared" si="764"/>
        <v>#N/A</v>
      </c>
      <c r="HM89" s="207" t="e">
        <f>INDEX(Upload_Download!$I$4:$I$1004,MATCH(HO89&amp;HM$3,Upload_Download!$O$4:$O$1004,0),1)</f>
        <v>#N/A</v>
      </c>
      <c r="HN89" s="207" t="e">
        <f>INDEX(Upload_Download!$I$4:$I$1004,MATCH(HO89&amp;HN$3,Upload_Download!$O$4:$O$1004,0),1)</f>
        <v>#N/A</v>
      </c>
      <c r="HO89" s="165" t="str">
        <f>INDEX(Draft!$AZ$3:$AZ$170,MATCH(HF89&amp;HD89,Draft!$BA$3:$BA$170,0),1)</f>
        <v>Immutable X</v>
      </c>
      <c r="HP89" s="114"/>
      <c r="HQ89" s="106">
        <f t="shared" si="733"/>
        <v>15</v>
      </c>
      <c r="HR89" s="106">
        <f t="shared" si="696"/>
        <v>7</v>
      </c>
      <c r="HS89" s="106">
        <v>6</v>
      </c>
      <c r="HT89" s="107" t="str">
        <f>INDEX(Matchups!$F$4:$G$279,MATCH(HQ89&amp;"_"&amp;HR89,Matchups!$E$4:$E$279,0),1)</f>
        <v>Player13</v>
      </c>
      <c r="HU89" s="107" t="str">
        <f>INDEX(Matchups!$F$4:$G$279,MATCH(HQ89&amp;"_"&amp;HR89,Matchups!$E$4:$E$279,0),2)</f>
        <v>Player3</v>
      </c>
      <c r="HV89" s="114"/>
      <c r="HW89" s="164" t="str">
        <f>INDEX(Draft!$AZ$3:$AZ$170,MATCH(HT89&amp;HS89,Draft!$BA$3:$BA$170,0),1)</f>
        <v>Atom</v>
      </c>
      <c r="HX89" s="207" t="e">
        <f>INDEX(Upload_Download!$I$4:$I$1004,MATCH(HW89&amp;HX$3,Upload_Download!$O$4:$O$1004,0),1)</f>
        <v>#N/A</v>
      </c>
      <c r="HY89" s="207" t="e">
        <f>INDEX(Upload_Download!$I$4:$I$1004,MATCH(HW89&amp;HY$3,Upload_Download!$O$4:$O$1004,0),1)</f>
        <v>#N/A</v>
      </c>
      <c r="HZ89" s="208" t="e">
        <f t="shared" si="734"/>
        <v>#N/A</v>
      </c>
      <c r="IA89" s="208" t="e">
        <f t="shared" si="765"/>
        <v>#N/A</v>
      </c>
      <c r="IB89" s="207" t="e">
        <f>INDEX(Upload_Download!$I$4:$I$1004,MATCH(ID89&amp;IB$3,Upload_Download!$O$4:$O$1004,0),1)</f>
        <v>#N/A</v>
      </c>
      <c r="IC89" s="207" t="e">
        <f>INDEX(Upload_Download!$I$4:$I$1004,MATCH(ID89&amp;IC$3,Upload_Download!$O$4:$O$1004,0),1)</f>
        <v>#N/A</v>
      </c>
      <c r="ID89" s="165" t="str">
        <f>INDEX(Draft!$AZ$3:$AZ$170,MATCH(HU89&amp;HS89,Draft!$BA$3:$BA$170,0),1)</f>
        <v>Crypto.com Coin</v>
      </c>
      <c r="IF89" s="106">
        <f t="shared" si="735"/>
        <v>16</v>
      </c>
      <c r="IG89" s="106">
        <f t="shared" si="697"/>
        <v>7</v>
      </c>
      <c r="IH89" s="106">
        <v>6</v>
      </c>
      <c r="II89" s="107" t="str">
        <f>INDEX(Matchups!$F$4:$G$279,MATCH(IF89&amp;"_"&amp;IG89,Matchups!$E$4:$E$279,0),1)</f>
        <v>Player2</v>
      </c>
      <c r="IJ89" s="107" t="str">
        <f>INDEX(Matchups!$F$4:$G$279,MATCH(IF89&amp;"_"&amp;IG89,Matchups!$E$4:$E$279,0),2)</f>
        <v>Player6</v>
      </c>
      <c r="IL89" s="164" t="str">
        <f>INDEX(Draft!$AZ$3:$AZ$170,MATCH(II89&amp;IH89,Draft!$BA$3:$BA$170,0),1)</f>
        <v>Flow</v>
      </c>
      <c r="IM89" s="207" t="e">
        <f>INDEX(Upload_Download!$I$4:$I$1004,MATCH(IL89&amp;IM$3,Upload_Download!$O$4:$O$1004,0),1)</f>
        <v>#N/A</v>
      </c>
      <c r="IN89" s="207" t="e">
        <f>INDEX(Upload_Download!$I$4:$I$1004,MATCH(IL89&amp;IN$3,Upload_Download!$O$4:$O$1004,0),1)</f>
        <v>#N/A</v>
      </c>
      <c r="IO89" s="208" t="e">
        <f t="shared" si="736"/>
        <v>#N/A</v>
      </c>
      <c r="IP89" s="208" t="e">
        <f t="shared" si="766"/>
        <v>#N/A</v>
      </c>
      <c r="IQ89" s="207" t="e">
        <f>INDEX(Upload_Download!$I$4:$I$1004,MATCH(IS89&amp;IQ$3,Upload_Download!$O$4:$O$1004,0),1)</f>
        <v>#N/A</v>
      </c>
      <c r="IR89" s="207" t="e">
        <f>INDEX(Upload_Download!$I$4:$I$1004,MATCH(IS89&amp;IR$3,Upload_Download!$O$4:$O$1004,0),1)</f>
        <v>#N/A</v>
      </c>
      <c r="IS89" s="165" t="str">
        <f>INDEX(Draft!$AZ$3:$AZ$170,MATCH(IJ89&amp;IH89,Draft!$BA$3:$BA$170,0),1)</f>
        <v>Cisco</v>
      </c>
      <c r="IT89" s="114"/>
      <c r="IU89" s="106">
        <f t="shared" si="737"/>
        <v>17</v>
      </c>
      <c r="IV89" s="106">
        <f t="shared" si="698"/>
        <v>7</v>
      </c>
      <c r="IW89" s="106">
        <v>6</v>
      </c>
      <c r="IX89" s="107" t="str">
        <f>INDEX(Matchups!$F$4:$G$279,MATCH(IU89&amp;"_"&amp;IV89,Matchups!$E$4:$E$279,0),1)</f>
        <v>Player17</v>
      </c>
      <c r="IY89" s="107" t="str">
        <f>INDEX(Matchups!$F$4:$G$279,MATCH(IU89&amp;"_"&amp;IV89,Matchups!$E$4:$E$279,0),2)</f>
        <v>Player13</v>
      </c>
      <c r="IZ89" s="114"/>
      <c r="JA89" s="164" t="str">
        <f>INDEX(Draft!$AZ$3:$AZ$170,MATCH(IX89&amp;IW89,Draft!$BA$3:$BA$170,0),1)</f>
        <v>Disney</v>
      </c>
      <c r="JB89" s="207" t="e">
        <f>INDEX(Upload_Download!$I$4:$I$1004,MATCH(JA89&amp;JB$3,Upload_Download!$O$4:$O$1004,0),1)</f>
        <v>#N/A</v>
      </c>
      <c r="JC89" s="207" t="e">
        <f>INDEX(Upload_Download!$I$4:$I$1004,MATCH(JA89&amp;JC$3,Upload_Download!$O$4:$O$1004,0),1)</f>
        <v>#N/A</v>
      </c>
      <c r="JD89" s="208" t="e">
        <f t="shared" si="738"/>
        <v>#N/A</v>
      </c>
      <c r="JE89" s="208" t="e">
        <f t="shared" si="767"/>
        <v>#N/A</v>
      </c>
      <c r="JF89" s="207" t="e">
        <f>INDEX(Upload_Download!$I$4:$I$1004,MATCH(JH89&amp;JF$3,Upload_Download!$O$4:$O$1004,0),1)</f>
        <v>#N/A</v>
      </c>
      <c r="JG89" s="207" t="e">
        <f>INDEX(Upload_Download!$I$4:$I$1004,MATCH(JH89&amp;JG$3,Upload_Download!$O$4:$O$1004,0),1)</f>
        <v>#N/A</v>
      </c>
      <c r="JH89" s="165" t="str">
        <f>INDEX(Draft!$AZ$3:$AZ$170,MATCH(IY89&amp;IW89,Draft!$BA$3:$BA$170,0),1)</f>
        <v>Atom</v>
      </c>
      <c r="JI89" s="114"/>
      <c r="JJ89" s="106">
        <f t="shared" si="739"/>
        <v>18</v>
      </c>
      <c r="JK89" s="106">
        <f t="shared" si="699"/>
        <v>7</v>
      </c>
      <c r="JL89" s="106">
        <v>6</v>
      </c>
      <c r="JM89" s="107" t="str">
        <f>INDEX(Matchups!$F$4:$G$279,MATCH(JJ89&amp;"_"&amp;JK89,Matchups!$E$4:$E$279,0),1)</f>
        <v>Player12</v>
      </c>
      <c r="JN89" s="107" t="str">
        <f>INDEX(Matchups!$F$4:$G$279,MATCH(JJ89&amp;"_"&amp;JK89,Matchups!$E$4:$E$279,0),2)</f>
        <v>Player14</v>
      </c>
      <c r="JO89" s="114"/>
      <c r="JP89" s="164" t="str">
        <f>INDEX(Draft!$AZ$3:$AZ$170,MATCH(JM89&amp;JL89,Draft!$BA$3:$BA$170,0),1)</f>
        <v>Axie Infinity</v>
      </c>
      <c r="JQ89" s="207" t="e">
        <f>INDEX(Upload_Download!$I$4:$I$1004,MATCH(JP89&amp;JQ$3,Upload_Download!$O$4:$O$1004,0),1)</f>
        <v>#N/A</v>
      </c>
      <c r="JR89" s="207" t="e">
        <f>INDEX(Upload_Download!$I$4:$I$1004,MATCH(JP89&amp;JR$3,Upload_Download!$O$4:$O$1004,0),1)</f>
        <v>#N/A</v>
      </c>
      <c r="JS89" s="208" t="e">
        <f t="shared" si="740"/>
        <v>#N/A</v>
      </c>
      <c r="JT89" s="208" t="e">
        <f t="shared" si="768"/>
        <v>#N/A</v>
      </c>
      <c r="JU89" s="207" t="e">
        <f>INDEX(Upload_Download!$I$4:$I$1004,MATCH(JW89&amp;JU$3,Upload_Download!$O$4:$O$1004,0),1)</f>
        <v>#N/A</v>
      </c>
      <c r="JV89" s="207" t="e">
        <f>INDEX(Upload_Download!$I$4:$I$1004,MATCH(JW89&amp;JV$3,Upload_Download!$O$4:$O$1004,0),1)</f>
        <v>#N/A</v>
      </c>
      <c r="JW89" s="165" t="str">
        <f>INDEX(Draft!$AZ$3:$AZ$170,MATCH(JN89&amp;JL89,Draft!$BA$3:$BA$170,0),1)</f>
        <v>Decentraland</v>
      </c>
      <c r="JX89" s="114"/>
      <c r="JY89" s="106">
        <f t="shared" si="741"/>
        <v>19</v>
      </c>
      <c r="JZ89" s="106">
        <f t="shared" si="700"/>
        <v>7</v>
      </c>
      <c r="KA89" s="106">
        <v>6</v>
      </c>
      <c r="KB89" s="107" t="str">
        <f>INDEX(Matchups!$F$4:$G$279,MATCH(JY89&amp;"_"&amp;JZ89,Matchups!$E$4:$E$279,0),1)</f>
        <v>Player24</v>
      </c>
      <c r="KC89" s="107" t="str">
        <f>INDEX(Matchups!$F$4:$G$279,MATCH(JY89&amp;"_"&amp;JZ89,Matchups!$E$4:$E$279,0),2)</f>
        <v>Player18</v>
      </c>
      <c r="KD89" s="114"/>
      <c r="KE89" s="164" t="str">
        <f>INDEX(Draft!$AZ$3:$AZ$170,MATCH(KB89&amp;KA89,Draft!$BA$3:$BA$170,0),1)</f>
        <v>Asana Inc</v>
      </c>
      <c r="KF89" s="207" t="e">
        <f>INDEX(Upload_Download!$I$4:$I$1004,MATCH(KE89&amp;KF$3,Upload_Download!$O$4:$O$1004,0),1)</f>
        <v>#N/A</v>
      </c>
      <c r="KG89" s="207" t="e">
        <f>INDEX(Upload_Download!$I$4:$I$1004,MATCH(KE89&amp;KG$3,Upload_Download!$O$4:$O$1004,0),1)</f>
        <v>#N/A</v>
      </c>
      <c r="KH89" s="208" t="e">
        <f t="shared" si="742"/>
        <v>#N/A</v>
      </c>
      <c r="KI89" s="208" t="e">
        <f t="shared" si="769"/>
        <v>#N/A</v>
      </c>
      <c r="KJ89" s="207" t="e">
        <f>INDEX(Upload_Download!$I$4:$I$1004,MATCH(KL89&amp;KJ$3,Upload_Download!$O$4:$O$1004,0),1)</f>
        <v>#N/A</v>
      </c>
      <c r="KK89" s="207" t="e">
        <f>INDEX(Upload_Download!$I$4:$I$1004,MATCH(KL89&amp;KK$3,Upload_Download!$O$4:$O$1004,0),1)</f>
        <v>#N/A</v>
      </c>
      <c r="KL89" s="165" t="str">
        <f>INDEX(Draft!$AZ$3:$AZ$170,MATCH(KC89&amp;KA89,Draft!$BA$3:$BA$170,0),1)</f>
        <v>FTX Token</v>
      </c>
      <c r="KM89" s="114"/>
      <c r="KN89" s="106">
        <f t="shared" si="743"/>
        <v>20</v>
      </c>
      <c r="KO89" s="106">
        <f t="shared" si="701"/>
        <v>7</v>
      </c>
      <c r="KP89" s="106">
        <v>6</v>
      </c>
      <c r="KQ89" s="107" t="str">
        <f>INDEX(Matchups!$F$4:$G$279,MATCH(KN89&amp;"_"&amp;KO89,Matchups!$E$4:$E$279,0),1)</f>
        <v>Player10</v>
      </c>
      <c r="KR89" s="107" t="str">
        <f>INDEX(Matchups!$F$4:$G$279,MATCH(KN89&amp;"_"&amp;KO89,Matchups!$E$4:$E$279,0),2)</f>
        <v>Player24</v>
      </c>
      <c r="KS89" s="114"/>
      <c r="KT89" s="164" t="str">
        <f>INDEX(Draft!$AZ$3:$AZ$170,MATCH(KQ89&amp;KP89,Draft!$BA$3:$BA$170,0),1)</f>
        <v>Dell</v>
      </c>
      <c r="KU89" s="207" t="e">
        <f>INDEX(Upload_Download!$I$4:$I$1004,MATCH(KT89&amp;KU$3,Upload_Download!$O$4:$O$1004,0),1)</f>
        <v>#N/A</v>
      </c>
      <c r="KV89" s="207" t="e">
        <f>INDEX(Upload_Download!$I$4:$I$1004,MATCH(KT89&amp;KV$3,Upload_Download!$O$4:$O$1004,0),1)</f>
        <v>#N/A</v>
      </c>
      <c r="KW89" s="208" t="e">
        <f t="shared" si="744"/>
        <v>#N/A</v>
      </c>
      <c r="KX89" s="208" t="e">
        <f t="shared" si="770"/>
        <v>#N/A</v>
      </c>
      <c r="KY89" s="207" t="e">
        <f>INDEX(Upload_Download!$I$4:$I$1004,MATCH(LA89&amp;KY$3,Upload_Download!$O$4:$O$1004,0),1)</f>
        <v>#N/A</v>
      </c>
      <c r="KZ89" s="207" t="e">
        <f>INDEX(Upload_Download!$I$4:$I$1004,MATCH(LA89&amp;KZ$3,Upload_Download!$O$4:$O$1004,0),1)</f>
        <v>#N/A</v>
      </c>
      <c r="LA89" s="165" t="str">
        <f>INDEX(Draft!$AZ$3:$AZ$170,MATCH(KR89&amp;KP89,Draft!$BA$3:$BA$170,0),1)</f>
        <v>Asana Inc</v>
      </c>
      <c r="LB89" s="114"/>
      <c r="LC89" s="106">
        <f t="shared" si="745"/>
        <v>21</v>
      </c>
      <c r="LD89" s="106">
        <f t="shared" si="702"/>
        <v>7</v>
      </c>
      <c r="LE89" s="106">
        <v>6</v>
      </c>
      <c r="LF89" s="107" t="str">
        <f>INDEX(Matchups!$F$4:$G$279,MATCH(LC89&amp;"_"&amp;LD89,Matchups!$E$4:$E$279,0),1)</f>
        <v>Player24</v>
      </c>
      <c r="LG89" s="107" t="str">
        <f>INDEX(Matchups!$F$4:$G$279,MATCH(LC89&amp;"_"&amp;LD89,Matchups!$E$4:$E$279,0),2)</f>
        <v>Player13</v>
      </c>
      <c r="LH89" s="114"/>
      <c r="LI89" s="164" t="str">
        <f>INDEX(Draft!$AZ$3:$AZ$170,MATCH(LF89&amp;LE89,Draft!$BA$3:$BA$170,0),1)</f>
        <v>Asana Inc</v>
      </c>
      <c r="LJ89" s="207" t="e">
        <f>INDEX(Upload_Download!$I$4:$I$1004,MATCH(LI89&amp;LJ$3,Upload_Download!$O$4:$O$1004,0),1)</f>
        <v>#N/A</v>
      </c>
      <c r="LK89" s="207" t="e">
        <f>INDEX(Upload_Download!$I$4:$I$1004,MATCH(LI89&amp;LK$3,Upload_Download!$O$4:$O$1004,0),1)</f>
        <v>#N/A</v>
      </c>
      <c r="LL89" s="208" t="e">
        <f t="shared" si="746"/>
        <v>#N/A</v>
      </c>
      <c r="LM89" s="208" t="e">
        <f t="shared" si="771"/>
        <v>#N/A</v>
      </c>
      <c r="LN89" s="207" t="e">
        <f>INDEX(Upload_Download!$I$4:$I$1004,MATCH(LP89&amp;LN$3,Upload_Download!$O$4:$O$1004,0),1)</f>
        <v>#N/A</v>
      </c>
      <c r="LO89" s="207" t="e">
        <f>INDEX(Upload_Download!$I$4:$I$1004,MATCH(LP89&amp;LO$3,Upload_Download!$O$4:$O$1004,0),1)</f>
        <v>#N/A</v>
      </c>
      <c r="LP89" s="165" t="str">
        <f>INDEX(Draft!$AZ$3:$AZ$170,MATCH(LG89&amp;LE89,Draft!$BA$3:$BA$170,0),1)</f>
        <v>Atom</v>
      </c>
      <c r="LQ89" s="114"/>
      <c r="LR89" s="106">
        <f t="shared" si="747"/>
        <v>22</v>
      </c>
      <c r="LS89" s="106">
        <f t="shared" si="703"/>
        <v>7</v>
      </c>
      <c r="LT89" s="106">
        <v>6</v>
      </c>
      <c r="LU89" s="107" t="str">
        <f>INDEX(Matchups!$F$4:$G$279,MATCH(LR89&amp;"_"&amp;LS89,Matchups!$E$4:$E$279,0),1)</f>
        <v>Player6</v>
      </c>
      <c r="LV89" s="107" t="str">
        <f>INDEX(Matchups!$F$4:$G$279,MATCH(LR89&amp;"_"&amp;LS89,Matchups!$E$4:$E$279,0),2)</f>
        <v>Player10</v>
      </c>
      <c r="LW89" s="114"/>
      <c r="LX89" s="164" t="str">
        <f>INDEX(Draft!$AZ$3:$AZ$170,MATCH(LU89&amp;LT89,Draft!$BA$3:$BA$170,0),1)</f>
        <v>Cisco</v>
      </c>
      <c r="LY89" s="207" t="e">
        <f>INDEX(Upload_Download!$I$4:$I$1004,MATCH(LX89&amp;LY$3,Upload_Download!$O$4:$O$1004,0),1)</f>
        <v>#N/A</v>
      </c>
      <c r="LZ89" s="207" t="e">
        <f>INDEX(Upload_Download!$I$4:$I$1004,MATCH(LX89&amp;LZ$3,Upload_Download!$O$4:$O$1004,0),1)</f>
        <v>#N/A</v>
      </c>
      <c r="MA89" s="208" t="e">
        <f t="shared" si="748"/>
        <v>#N/A</v>
      </c>
      <c r="MB89" s="208" t="e">
        <f t="shared" si="772"/>
        <v>#N/A</v>
      </c>
      <c r="MC89" s="207" t="e">
        <f>INDEX(Upload_Download!$I$4:$I$1004,MATCH(ME89&amp;MC$3,Upload_Download!$O$4:$O$1004,0),1)</f>
        <v>#N/A</v>
      </c>
      <c r="MD89" s="207" t="e">
        <f>INDEX(Upload_Download!$I$4:$I$1004,MATCH(ME89&amp;MD$3,Upload_Download!$O$4:$O$1004,0),1)</f>
        <v>#N/A</v>
      </c>
      <c r="ME89" s="165" t="str">
        <f>INDEX(Draft!$AZ$3:$AZ$170,MATCH(LV89&amp;LT89,Draft!$BA$3:$BA$170,0),1)</f>
        <v>Dell</v>
      </c>
      <c r="MF89" s="114"/>
      <c r="MG89" s="106">
        <f t="shared" si="749"/>
        <v>23</v>
      </c>
      <c r="MH89" s="106">
        <f t="shared" si="704"/>
        <v>7</v>
      </c>
      <c r="MI89" s="106">
        <v>6</v>
      </c>
      <c r="MJ89" s="107" t="str">
        <f>INDEX(Matchups!$F$4:$G$279,MATCH(MG89&amp;"_"&amp;MH89,Matchups!$E$4:$E$279,0),1)</f>
        <v>Player15</v>
      </c>
      <c r="MK89" s="107" t="str">
        <f>INDEX(Matchups!$F$4:$G$279,MATCH(MG89&amp;"_"&amp;MH89,Matchups!$E$4:$E$279,0),2)</f>
        <v>Player1</v>
      </c>
      <c r="ML89" s="114"/>
      <c r="MM89" s="164" t="str">
        <f>INDEX(Draft!$AZ$3:$AZ$170,MATCH(MJ89&amp;MI89,Draft!$BA$3:$BA$170,0),1)</f>
        <v>Berkshire Hathaway</v>
      </c>
      <c r="MN89" s="207" t="e">
        <f>INDEX(Upload_Download!$I$4:$I$1004,MATCH(MM89&amp;MN$3,Upload_Download!$O$4:$O$1004,0),1)</f>
        <v>#N/A</v>
      </c>
      <c r="MO89" s="207" t="e">
        <f>INDEX(Upload_Download!$I$4:$I$1004,MATCH(MM89&amp;MO$3,Upload_Download!$O$4:$O$1004,0),1)</f>
        <v>#N/A</v>
      </c>
      <c r="MP89" s="208" t="e">
        <f t="shared" si="750"/>
        <v>#N/A</v>
      </c>
      <c r="MQ89" s="208" t="e">
        <f t="shared" si="773"/>
        <v>#N/A</v>
      </c>
      <c r="MR89" s="207" t="e">
        <f>INDEX(Upload_Download!$I$4:$I$1004,MATCH(MT89&amp;MR$3,Upload_Download!$O$4:$O$1004,0),1)</f>
        <v>#N/A</v>
      </c>
      <c r="MS89" s="207" t="e">
        <f>INDEX(Upload_Download!$I$4:$I$1004,MATCH(MT89&amp;MS$3,Upload_Download!$O$4:$O$1004,0),1)</f>
        <v>#N/A</v>
      </c>
      <c r="MT89" s="165" t="str">
        <f>INDEX(Draft!$AZ$3:$AZ$170,MATCH(MK89&amp;MI89,Draft!$BA$3:$BA$170,0),1)</f>
        <v>Qualcomm</v>
      </c>
    </row>
    <row r="90" spans="2:358" s="105" customFormat="1" ht="17" hidden="1" customHeight="1">
      <c r="B90" s="184">
        <f t="shared" si="679"/>
        <v>44613</v>
      </c>
      <c r="C90" s="183">
        <f t="shared" si="680"/>
        <v>8</v>
      </c>
      <c r="D90" s="183">
        <f t="shared" si="681"/>
        <v>3</v>
      </c>
      <c r="E90" s="183" t="str">
        <f t="shared" si="538"/>
        <v>8_3</v>
      </c>
      <c r="F90" s="174" t="str">
        <f t="shared" si="539"/>
        <v>Player20</v>
      </c>
      <c r="G90" s="174" t="str">
        <f t="shared" si="540"/>
        <v>Player12</v>
      </c>
      <c r="H90" s="173"/>
      <c r="I90" s="174" t="str">
        <f>J90&amp;"_"&amp;COUNTIF(J$4:J90,J90)</f>
        <v>7_9</v>
      </c>
      <c r="J90" s="185">
        <v>7</v>
      </c>
      <c r="K90" s="185" t="s">
        <v>2659</v>
      </c>
      <c r="L90" s="186" t="s">
        <v>1027</v>
      </c>
      <c r="M90" s="185" t="s">
        <v>2668</v>
      </c>
      <c r="N90" s="114"/>
      <c r="O90" s="106">
        <f t="shared" si="705"/>
        <v>1</v>
      </c>
      <c r="P90" s="106">
        <f t="shared" si="682"/>
        <v>7</v>
      </c>
      <c r="Q90" s="106">
        <v>7</v>
      </c>
      <c r="R90" s="107" t="str">
        <f>INDEX(Matchups!$F$4:$G$279,MATCH(O90&amp;"_"&amp;P90,Matchups!$E$4:$E$279,0),1)</f>
        <v>Player16</v>
      </c>
      <c r="S90" s="107" t="str">
        <f>INDEX(Matchups!$F$4:$G$279,MATCH(O90&amp;"_"&amp;P90,Matchups!$E$4:$E$279,0),2)</f>
        <v>Player11</v>
      </c>
      <c r="U90" s="164" t="e">
        <f>INDEX(Draft!$AZ$3:$AZ$170,MATCH(R90&amp;Q90,Draft!$BA$3:$BA$170,0),1)</f>
        <v>#N/A</v>
      </c>
      <c r="V90" s="156"/>
      <c r="W90" s="156"/>
      <c r="X90" s="157"/>
      <c r="Y90" s="158"/>
      <c r="Z90" s="156"/>
      <c r="AA90" s="156"/>
      <c r="AB90" s="165" t="e">
        <f>INDEX(Draft!$AZ$3:$AZ$170,MATCH(S90&amp;Q90,Draft!$BA$3:$BA$170,0),1)</f>
        <v>#N/A</v>
      </c>
      <c r="AD90" s="106">
        <f t="shared" si="707"/>
        <v>2</v>
      </c>
      <c r="AE90" s="106">
        <f t="shared" si="683"/>
        <v>7</v>
      </c>
      <c r="AF90" s="106">
        <v>7</v>
      </c>
      <c r="AG90" s="107" t="str">
        <f>INDEX(Matchups!$F$4:$G$279,MATCH(AD90&amp;"_"&amp;AE90,Matchups!$E$4:$E$279,0),1)</f>
        <v>Player14</v>
      </c>
      <c r="AH90" s="107" t="str">
        <f>INDEX(Matchups!$F$4:$G$279,MATCH(AD90&amp;"_"&amp;AE90,Matchups!$E$4:$E$279,0),2)</f>
        <v>Player7</v>
      </c>
      <c r="AJ90" s="164" t="e">
        <f>INDEX(Draft!$AZ$3:$AZ$170,MATCH(AG90&amp;AF90,Draft!$BA$3:$BA$170,0),1)</f>
        <v>#N/A</v>
      </c>
      <c r="AK90" s="156"/>
      <c r="AL90" s="156"/>
      <c r="AM90" s="157"/>
      <c r="AN90" s="158"/>
      <c r="AO90" s="156"/>
      <c r="AP90" s="156"/>
      <c r="AQ90" s="165" t="e">
        <f>INDEX(Draft!$AZ$3:$AZ$170,MATCH(AH90&amp;AF90,Draft!$BA$3:$BA$170,0),1)</f>
        <v>#N/A</v>
      </c>
      <c r="AS90" s="106">
        <f t="shared" si="709"/>
        <v>3</v>
      </c>
      <c r="AT90" s="106">
        <f t="shared" si="684"/>
        <v>7</v>
      </c>
      <c r="AU90" s="106">
        <v>7</v>
      </c>
      <c r="AV90" s="107" t="str">
        <f>INDEX(Matchups!$F$4:$G$279,MATCH(AS90&amp;"_"&amp;AT90,Matchups!$E$4:$E$279,0),1)</f>
        <v>Player3</v>
      </c>
      <c r="AW90" s="107" t="str">
        <f>INDEX(Matchups!$F$4:$G$279,MATCH(AS90&amp;"_"&amp;AT90,Matchups!$E$4:$E$279,0),2)</f>
        <v>Player8</v>
      </c>
      <c r="AY90" s="164" t="e">
        <f>INDEX(Draft!$AZ$3:$AZ$170,MATCH(AV90&amp;AU90,Draft!$BA$3:$BA$170,0),1)</f>
        <v>#N/A</v>
      </c>
      <c r="AZ90" s="156"/>
      <c r="BA90" s="156"/>
      <c r="BB90" s="157"/>
      <c r="BC90" s="158"/>
      <c r="BD90" s="156"/>
      <c r="BE90" s="156"/>
      <c r="BF90" s="165" t="e">
        <f>INDEX(Draft!$AZ$3:$AZ$170,MATCH(AW90&amp;AU90,Draft!$BA$3:$BA$170,0),1)</f>
        <v>#N/A</v>
      </c>
      <c r="BH90" s="106">
        <f t="shared" si="711"/>
        <v>4</v>
      </c>
      <c r="BI90" s="106">
        <f t="shared" si="685"/>
        <v>7</v>
      </c>
      <c r="BJ90" s="106">
        <v>7</v>
      </c>
      <c r="BK90" s="107" t="str">
        <f>INDEX(Matchups!$F$4:$G$279,MATCH(BH90&amp;"_"&amp;BI90,Matchups!$E$4:$E$279,0),1)</f>
        <v>Player7</v>
      </c>
      <c r="BL90" s="107" t="str">
        <f>INDEX(Matchups!$F$4:$G$279,MATCH(BH90&amp;"_"&amp;BI90,Matchups!$E$4:$E$279,0),2)</f>
        <v>Player9</v>
      </c>
      <c r="BN90" s="164" t="e">
        <f>INDEX(Draft!$AZ$3:$AZ$170,MATCH(BK90&amp;BJ90,Draft!$BA$3:$BA$170,0),1)</f>
        <v>#N/A</v>
      </c>
      <c r="BO90" s="156"/>
      <c r="BP90" s="156"/>
      <c r="BQ90" s="157"/>
      <c r="BR90" s="158"/>
      <c r="BS90" s="156"/>
      <c r="BT90" s="156"/>
      <c r="BU90" s="165" t="e">
        <f>INDEX(Draft!$AZ$3:$AZ$170,MATCH(BL90&amp;BJ90,Draft!$BA$3:$BA$170,0),1)</f>
        <v>#N/A</v>
      </c>
      <c r="BV90" s="114"/>
      <c r="BW90" s="106">
        <f t="shared" si="713"/>
        <v>5</v>
      </c>
      <c r="BX90" s="106">
        <f t="shared" si="686"/>
        <v>7</v>
      </c>
      <c r="BY90" s="106">
        <v>7</v>
      </c>
      <c r="BZ90" s="107" t="str">
        <f>INDEX(Matchups!$F$4:$G$279,MATCH(BW90&amp;"_"&amp;BX90,Matchups!$E$4:$E$279,0),1)</f>
        <v>Player11</v>
      </c>
      <c r="CA90" s="107" t="str">
        <f>INDEX(Matchups!$F$4:$G$279,MATCH(BW90&amp;"_"&amp;BX90,Matchups!$E$4:$E$279,0),2)</f>
        <v>Player2</v>
      </c>
      <c r="CB90" s="114"/>
      <c r="CC90" s="164" t="e">
        <f>INDEX(Draft!$AZ$3:$AZ$170,MATCH(BZ90&amp;BY90,Draft!$BA$3:$BA$170,0),1)</f>
        <v>#N/A</v>
      </c>
      <c r="CD90" s="156"/>
      <c r="CE90" s="156"/>
      <c r="CF90" s="157"/>
      <c r="CG90" s="158"/>
      <c r="CH90" s="156"/>
      <c r="CI90" s="156"/>
      <c r="CJ90" s="165" t="e">
        <f>INDEX(Draft!$AZ$3:$AZ$170,MATCH(CA90&amp;BY90,Draft!$BA$3:$BA$170,0),1)</f>
        <v>#N/A</v>
      </c>
      <c r="CK90" s="114"/>
      <c r="CL90" s="106">
        <f t="shared" si="715"/>
        <v>6</v>
      </c>
      <c r="CM90" s="106">
        <f t="shared" si="687"/>
        <v>7</v>
      </c>
      <c r="CN90" s="106">
        <v>7</v>
      </c>
      <c r="CO90" s="107" t="str">
        <f>INDEX(Matchups!$F$4:$G$279,MATCH(CL90&amp;"_"&amp;CM90,Matchups!$E$4:$E$279,0),1)</f>
        <v>Player1</v>
      </c>
      <c r="CP90" s="107" t="str">
        <f>INDEX(Matchups!$F$4:$G$279,MATCH(CL90&amp;"_"&amp;CM90,Matchups!$E$4:$E$279,0),2)</f>
        <v>Player19</v>
      </c>
      <c r="CQ90" s="114"/>
      <c r="CR90" s="164" t="e">
        <f>INDEX(Draft!$AZ$3:$AZ$170,MATCH(CO90&amp;CN90,Draft!$BA$3:$BA$170,0),1)</f>
        <v>#N/A</v>
      </c>
      <c r="CS90" s="156"/>
      <c r="CT90" s="156"/>
      <c r="CU90" s="157"/>
      <c r="CV90" s="158"/>
      <c r="CW90" s="156"/>
      <c r="CX90" s="156"/>
      <c r="CY90" s="165" t="e">
        <f>INDEX(Draft!$AZ$3:$AZ$170,MATCH(CP90&amp;CN90,Draft!$BA$3:$BA$170,0),1)</f>
        <v>#N/A</v>
      </c>
      <c r="DA90" s="106">
        <f t="shared" si="717"/>
        <v>7</v>
      </c>
      <c r="DB90" s="106">
        <f t="shared" si="688"/>
        <v>7</v>
      </c>
      <c r="DC90" s="106">
        <v>7</v>
      </c>
      <c r="DD90" s="107" t="str">
        <f>INDEX(Matchups!$F$4:$G$279,MATCH(DA90&amp;"_"&amp;DB90,Matchups!$E$4:$E$279,0),1)</f>
        <v>Player20</v>
      </c>
      <c r="DE90" s="107" t="str">
        <f>INDEX(Matchups!$F$4:$G$279,MATCH(DA90&amp;"_"&amp;DB90,Matchups!$E$4:$E$279,0),2)</f>
        <v>Player17</v>
      </c>
      <c r="DG90" s="164" t="e">
        <f>INDEX(Draft!$AZ$3:$AZ$170,MATCH(DD90&amp;DC90,Draft!$BA$3:$BA$170,0),1)</f>
        <v>#N/A</v>
      </c>
      <c r="DH90" s="156"/>
      <c r="DI90" s="156"/>
      <c r="DJ90" s="157"/>
      <c r="DK90" s="158"/>
      <c r="DL90" s="156"/>
      <c r="DM90" s="156"/>
      <c r="DN90" s="165" t="e">
        <f>INDEX(Draft!$AZ$3:$AZ$170,MATCH(DE90&amp;DC90,Draft!$BA$3:$BA$170,0),1)</f>
        <v>#N/A</v>
      </c>
      <c r="DO90" s="114"/>
      <c r="DP90" s="106">
        <f t="shared" si="719"/>
        <v>8</v>
      </c>
      <c r="DQ90" s="106">
        <f t="shared" si="689"/>
        <v>7</v>
      </c>
      <c r="DR90" s="106">
        <v>7</v>
      </c>
      <c r="DS90" s="107" t="str">
        <f>INDEX(Matchups!$F$4:$G$279,MATCH(DP90&amp;"_"&amp;DQ90,Matchups!$E$4:$E$279,0),1)</f>
        <v>Player22</v>
      </c>
      <c r="DT90" s="107" t="str">
        <f>INDEX(Matchups!$F$4:$G$279,MATCH(DP90&amp;"_"&amp;DQ90,Matchups!$E$4:$E$279,0),2)</f>
        <v>Player16</v>
      </c>
      <c r="DU90" s="114"/>
      <c r="DV90" s="164" t="e">
        <f>INDEX(Draft!$AZ$3:$AZ$170,MATCH(DS90&amp;DR90,Draft!$BA$3:$BA$170,0),1)</f>
        <v>#N/A</v>
      </c>
      <c r="DW90" s="156"/>
      <c r="DX90" s="156"/>
      <c r="DY90" s="157"/>
      <c r="DZ90" s="158"/>
      <c r="EA90" s="156"/>
      <c r="EB90" s="156"/>
      <c r="EC90" s="165" t="e">
        <f>INDEX(Draft!$AZ$3:$AZ$170,MATCH(DT90&amp;DR90,Draft!$BA$3:$BA$170,0),1)</f>
        <v>#N/A</v>
      </c>
      <c r="ED90" s="114"/>
      <c r="EE90" s="106">
        <f t="shared" si="721"/>
        <v>9</v>
      </c>
      <c r="EF90" s="106">
        <f t="shared" si="690"/>
        <v>7</v>
      </c>
      <c r="EG90" s="106">
        <v>7</v>
      </c>
      <c r="EH90" s="107" t="str">
        <f>INDEX(Matchups!$F$4:$G$279,MATCH(EE90&amp;"_"&amp;EF90,Matchups!$E$4:$E$279,0),1)</f>
        <v>Player5</v>
      </c>
      <c r="EI90" s="107" t="str">
        <f>INDEX(Matchups!$F$4:$G$279,MATCH(EE90&amp;"_"&amp;EF90,Matchups!$E$4:$E$279,0),2)</f>
        <v>Player22</v>
      </c>
      <c r="EJ90" s="114"/>
      <c r="EK90" s="164" t="e">
        <f>INDEX(Draft!$AZ$3:$AZ$170,MATCH(EH90&amp;EG90,Draft!$BA$3:$BA$170,0),1)</f>
        <v>#N/A</v>
      </c>
      <c r="EL90" s="156"/>
      <c r="EM90" s="156"/>
      <c r="EN90" s="157"/>
      <c r="EO90" s="158"/>
      <c r="EP90" s="156"/>
      <c r="EQ90" s="156"/>
      <c r="ER90" s="165" t="e">
        <f>INDEX(Draft!$AZ$3:$AZ$170,MATCH(EI90&amp;EG90,Draft!$BA$3:$BA$170,0),1)</f>
        <v>#N/A</v>
      </c>
      <c r="ET90" s="106">
        <f t="shared" si="723"/>
        <v>10</v>
      </c>
      <c r="EU90" s="106">
        <f t="shared" si="691"/>
        <v>7</v>
      </c>
      <c r="EV90" s="106">
        <v>7</v>
      </c>
      <c r="EW90" s="107" t="str">
        <f>INDEX(Matchups!$F$4:$G$279,MATCH(ET90&amp;"_"&amp;EU90,Matchups!$E$4:$E$279,0),1)</f>
        <v>Player19</v>
      </c>
      <c r="EX90" s="107" t="str">
        <f>INDEX(Matchups!$F$4:$G$279,MATCH(ET90&amp;"_"&amp;EU90,Matchups!$E$4:$E$279,0),2)</f>
        <v>Player12</v>
      </c>
      <c r="EZ90" s="164" t="e">
        <f>INDEX(Draft!$AZ$3:$AZ$170,MATCH(EW90&amp;EV90,Draft!$BA$3:$BA$170,0),1)</f>
        <v>#N/A</v>
      </c>
      <c r="FA90" s="156"/>
      <c r="FB90" s="156"/>
      <c r="FC90" s="157"/>
      <c r="FD90" s="158"/>
      <c r="FE90" s="156"/>
      <c r="FF90" s="156"/>
      <c r="FG90" s="165" t="e">
        <f>INDEX(Draft!$AZ$3:$AZ$170,MATCH(EX90&amp;EV90,Draft!$BA$3:$BA$170,0),1)</f>
        <v>#N/A</v>
      </c>
      <c r="FH90" s="114"/>
      <c r="FI90" s="106">
        <f t="shared" si="725"/>
        <v>11</v>
      </c>
      <c r="FJ90" s="106">
        <f t="shared" si="692"/>
        <v>7</v>
      </c>
      <c r="FK90" s="106">
        <v>7</v>
      </c>
      <c r="FL90" s="107" t="str">
        <f>INDEX(Matchups!$F$4:$G$279,MATCH(FI90&amp;"_"&amp;FJ90,Matchups!$E$4:$E$279,0),1)</f>
        <v>Player8</v>
      </c>
      <c r="FM90" s="107" t="str">
        <f>INDEX(Matchups!$F$4:$G$279,MATCH(FI90&amp;"_"&amp;FJ90,Matchups!$E$4:$E$279,0),2)</f>
        <v>Player15</v>
      </c>
      <c r="FN90" s="114"/>
      <c r="FO90" s="164" t="e">
        <f>INDEX(Draft!$AZ$3:$AZ$170,MATCH(FL90&amp;FK90,Draft!$BA$3:$BA$170,0),1)</f>
        <v>#N/A</v>
      </c>
      <c r="FP90" s="156"/>
      <c r="FQ90" s="156"/>
      <c r="FR90" s="157"/>
      <c r="FS90" s="158"/>
      <c r="FT90" s="156"/>
      <c r="FU90" s="156"/>
      <c r="FV90" s="165" t="e">
        <f>INDEX(Draft!$AZ$3:$AZ$170,MATCH(FM90&amp;FK90,Draft!$BA$3:$BA$170,0),1)</f>
        <v>#N/A</v>
      </c>
      <c r="FW90" s="114"/>
      <c r="FX90" s="106">
        <f t="shared" si="727"/>
        <v>12</v>
      </c>
      <c r="FY90" s="106">
        <f t="shared" si="693"/>
        <v>7</v>
      </c>
      <c r="FZ90" s="106">
        <v>7</v>
      </c>
      <c r="GA90" s="107" t="str">
        <f>INDEX(Matchups!$F$4:$G$279,MATCH(FX90&amp;"_"&amp;FY90,Matchups!$E$4:$E$279,0),1)</f>
        <v>Player21</v>
      </c>
      <c r="GB90" s="107" t="str">
        <f>INDEX(Matchups!$F$4:$G$279,MATCH(FX90&amp;"_"&amp;FY90,Matchups!$E$4:$E$279,0),2)</f>
        <v>Player5</v>
      </c>
      <c r="GC90" s="114"/>
      <c r="GD90" s="164" t="e">
        <f>INDEX(Draft!$AZ$3:$AZ$170,MATCH(GA90&amp;FZ90,Draft!$BA$3:$BA$170,0),1)</f>
        <v>#N/A</v>
      </c>
      <c r="GE90" s="156"/>
      <c r="GF90" s="156"/>
      <c r="GG90" s="157"/>
      <c r="GH90" s="158"/>
      <c r="GI90" s="156"/>
      <c r="GJ90" s="156"/>
      <c r="GK90" s="165" t="e">
        <f>INDEX(Draft!$AZ$3:$AZ$170,MATCH(GB90&amp;FZ90,Draft!$BA$3:$BA$170,0),1)</f>
        <v>#N/A</v>
      </c>
      <c r="GM90" s="106">
        <f t="shared" si="729"/>
        <v>13</v>
      </c>
      <c r="GN90" s="106">
        <f t="shared" si="694"/>
        <v>7</v>
      </c>
      <c r="GO90" s="106">
        <v>7</v>
      </c>
      <c r="GP90" s="107" t="str">
        <f>INDEX(Matchups!$F$4:$G$279,MATCH(GM90&amp;"_"&amp;GN90,Matchups!$E$4:$E$279,0),1)</f>
        <v>Player23</v>
      </c>
      <c r="GQ90" s="107" t="str">
        <f>INDEX(Matchups!$F$4:$G$279,MATCH(GM90&amp;"_"&amp;GN90,Matchups!$E$4:$E$279,0),2)</f>
        <v>Player21</v>
      </c>
      <c r="GS90" s="164" t="e">
        <f>INDEX(Draft!$AZ$3:$AZ$170,MATCH(GP90&amp;GO90,Draft!$BA$3:$BA$170,0),1)</f>
        <v>#N/A</v>
      </c>
      <c r="GT90" s="156"/>
      <c r="GU90" s="156"/>
      <c r="GV90" s="157"/>
      <c r="GW90" s="158"/>
      <c r="GX90" s="156"/>
      <c r="GY90" s="156"/>
      <c r="GZ90" s="165" t="e">
        <f>INDEX(Draft!$AZ$3:$AZ$170,MATCH(GQ90&amp;GO90,Draft!$BA$3:$BA$170,0),1)</f>
        <v>#N/A</v>
      </c>
      <c r="HA90" s="114"/>
      <c r="HB90" s="106">
        <f t="shared" si="731"/>
        <v>14</v>
      </c>
      <c r="HC90" s="106">
        <f t="shared" si="695"/>
        <v>7</v>
      </c>
      <c r="HD90" s="106">
        <v>7</v>
      </c>
      <c r="HE90" s="107" t="str">
        <f>INDEX(Matchups!$F$4:$G$279,MATCH(HB90&amp;"_"&amp;HC90,Matchups!$E$4:$E$279,0),1)</f>
        <v>Player18</v>
      </c>
      <c r="HF90" s="107" t="str">
        <f>INDEX(Matchups!$F$4:$G$279,MATCH(HB90&amp;"_"&amp;HC90,Matchups!$E$4:$E$279,0),2)</f>
        <v>Player20</v>
      </c>
      <c r="HG90" s="114"/>
      <c r="HH90" s="164" t="e">
        <f>INDEX(Draft!$AZ$3:$AZ$170,MATCH(HE90&amp;HD90,Draft!$BA$3:$BA$170,0),1)</f>
        <v>#N/A</v>
      </c>
      <c r="HI90" s="156"/>
      <c r="HJ90" s="156"/>
      <c r="HK90" s="157"/>
      <c r="HL90" s="158"/>
      <c r="HM90" s="156"/>
      <c r="HN90" s="156"/>
      <c r="HO90" s="165" t="e">
        <f>INDEX(Draft!$AZ$3:$AZ$170,MATCH(HF90&amp;HD90,Draft!$BA$3:$BA$170,0),1)</f>
        <v>#N/A</v>
      </c>
      <c r="HP90" s="114"/>
      <c r="HQ90" s="106">
        <f t="shared" si="733"/>
        <v>15</v>
      </c>
      <c r="HR90" s="106">
        <f t="shared" si="696"/>
        <v>7</v>
      </c>
      <c r="HS90" s="106">
        <v>7</v>
      </c>
      <c r="HT90" s="107" t="str">
        <f>INDEX(Matchups!$F$4:$G$279,MATCH(HQ90&amp;"_"&amp;HR90,Matchups!$E$4:$E$279,0),1)</f>
        <v>Player13</v>
      </c>
      <c r="HU90" s="107" t="str">
        <f>INDEX(Matchups!$F$4:$G$279,MATCH(HQ90&amp;"_"&amp;HR90,Matchups!$E$4:$E$279,0),2)</f>
        <v>Player3</v>
      </c>
      <c r="HV90" s="114"/>
      <c r="HW90" s="164" t="e">
        <f>INDEX(Draft!$AZ$3:$AZ$170,MATCH(HT90&amp;HS90,Draft!$BA$3:$BA$170,0),1)</f>
        <v>#N/A</v>
      </c>
      <c r="HX90" s="156"/>
      <c r="HY90" s="156"/>
      <c r="HZ90" s="157"/>
      <c r="IA90" s="158"/>
      <c r="IB90" s="156"/>
      <c r="IC90" s="156"/>
      <c r="ID90" s="165" t="e">
        <f>INDEX(Draft!$AZ$3:$AZ$170,MATCH(HU90&amp;HS90,Draft!$BA$3:$BA$170,0),1)</f>
        <v>#N/A</v>
      </c>
      <c r="IF90" s="106">
        <f t="shared" si="735"/>
        <v>16</v>
      </c>
      <c r="IG90" s="106">
        <f t="shared" si="697"/>
        <v>7</v>
      </c>
      <c r="IH90" s="106">
        <v>7</v>
      </c>
      <c r="II90" s="107" t="str">
        <f>INDEX(Matchups!$F$4:$G$279,MATCH(IF90&amp;"_"&amp;IG90,Matchups!$E$4:$E$279,0),1)</f>
        <v>Player2</v>
      </c>
      <c r="IJ90" s="107" t="str">
        <f>INDEX(Matchups!$F$4:$G$279,MATCH(IF90&amp;"_"&amp;IG90,Matchups!$E$4:$E$279,0),2)</f>
        <v>Player6</v>
      </c>
      <c r="IL90" s="164" t="e">
        <f>INDEX(Draft!$AZ$3:$AZ$170,MATCH(II90&amp;IH90,Draft!$BA$3:$BA$170,0),1)</f>
        <v>#N/A</v>
      </c>
      <c r="IM90" s="156"/>
      <c r="IN90" s="156"/>
      <c r="IO90" s="157"/>
      <c r="IP90" s="158"/>
      <c r="IQ90" s="156"/>
      <c r="IR90" s="156"/>
      <c r="IS90" s="165" t="e">
        <f>INDEX(Draft!$AZ$3:$AZ$170,MATCH(IJ90&amp;IH90,Draft!$BA$3:$BA$170,0),1)</f>
        <v>#N/A</v>
      </c>
      <c r="IT90" s="114"/>
      <c r="IU90" s="106">
        <f t="shared" si="737"/>
        <v>17</v>
      </c>
      <c r="IV90" s="106">
        <f t="shared" si="698"/>
        <v>7</v>
      </c>
      <c r="IW90" s="106">
        <v>7</v>
      </c>
      <c r="IX90" s="107" t="str">
        <f>INDEX(Matchups!$F$4:$G$279,MATCH(IU90&amp;"_"&amp;IV90,Matchups!$E$4:$E$279,0),1)</f>
        <v>Player17</v>
      </c>
      <c r="IY90" s="107" t="str">
        <f>INDEX(Matchups!$F$4:$G$279,MATCH(IU90&amp;"_"&amp;IV90,Matchups!$E$4:$E$279,0),2)</f>
        <v>Player13</v>
      </c>
      <c r="IZ90" s="114"/>
      <c r="JA90" s="164" t="e">
        <f>INDEX(Draft!$AZ$3:$AZ$170,MATCH(IX90&amp;IW90,Draft!$BA$3:$BA$170,0),1)</f>
        <v>#N/A</v>
      </c>
      <c r="JB90" s="156"/>
      <c r="JC90" s="156"/>
      <c r="JD90" s="157"/>
      <c r="JE90" s="158"/>
      <c r="JF90" s="156"/>
      <c r="JG90" s="156"/>
      <c r="JH90" s="165" t="e">
        <f>INDEX(Draft!$AZ$3:$AZ$170,MATCH(IY90&amp;IW90,Draft!$BA$3:$BA$170,0),1)</f>
        <v>#N/A</v>
      </c>
      <c r="JI90" s="114"/>
      <c r="JJ90" s="106">
        <f t="shared" si="739"/>
        <v>18</v>
      </c>
      <c r="JK90" s="106">
        <f t="shared" si="699"/>
        <v>7</v>
      </c>
      <c r="JL90" s="106">
        <v>7</v>
      </c>
      <c r="JM90" s="107" t="str">
        <f>INDEX(Matchups!$F$4:$G$279,MATCH(JJ90&amp;"_"&amp;JK90,Matchups!$E$4:$E$279,0),1)</f>
        <v>Player12</v>
      </c>
      <c r="JN90" s="107" t="str">
        <f>INDEX(Matchups!$F$4:$G$279,MATCH(JJ90&amp;"_"&amp;JK90,Matchups!$E$4:$E$279,0),2)</f>
        <v>Player14</v>
      </c>
      <c r="JO90" s="114"/>
      <c r="JP90" s="164" t="e">
        <f>INDEX(Draft!$AZ$3:$AZ$170,MATCH(JM90&amp;JL90,Draft!$BA$3:$BA$170,0),1)</f>
        <v>#N/A</v>
      </c>
      <c r="JQ90" s="156"/>
      <c r="JR90" s="156"/>
      <c r="JS90" s="157"/>
      <c r="JT90" s="158"/>
      <c r="JU90" s="156"/>
      <c r="JV90" s="156"/>
      <c r="JW90" s="165" t="e">
        <f>INDEX(Draft!$AZ$3:$AZ$170,MATCH(JN90&amp;JL90,Draft!$BA$3:$BA$170,0),1)</f>
        <v>#N/A</v>
      </c>
      <c r="JX90" s="114"/>
      <c r="JY90" s="106">
        <f t="shared" si="741"/>
        <v>19</v>
      </c>
      <c r="JZ90" s="106">
        <f t="shared" si="700"/>
        <v>7</v>
      </c>
      <c r="KA90" s="106">
        <v>7</v>
      </c>
      <c r="KB90" s="107" t="str">
        <f>INDEX(Matchups!$F$4:$G$279,MATCH(JY90&amp;"_"&amp;JZ90,Matchups!$E$4:$E$279,0),1)</f>
        <v>Player24</v>
      </c>
      <c r="KC90" s="107" t="str">
        <f>INDEX(Matchups!$F$4:$G$279,MATCH(JY90&amp;"_"&amp;JZ90,Matchups!$E$4:$E$279,0),2)</f>
        <v>Player18</v>
      </c>
      <c r="KD90" s="114"/>
      <c r="KE90" s="164" t="e">
        <f>INDEX(Draft!$AZ$3:$AZ$170,MATCH(KB90&amp;KA90,Draft!$BA$3:$BA$170,0),1)</f>
        <v>#N/A</v>
      </c>
      <c r="KF90" s="156"/>
      <c r="KG90" s="156"/>
      <c r="KH90" s="157"/>
      <c r="KI90" s="158"/>
      <c r="KJ90" s="156"/>
      <c r="KK90" s="156"/>
      <c r="KL90" s="165" t="e">
        <f>INDEX(Draft!$AZ$3:$AZ$170,MATCH(KC90&amp;KA90,Draft!$BA$3:$BA$170,0),1)</f>
        <v>#N/A</v>
      </c>
      <c r="KM90" s="114"/>
      <c r="KN90" s="106">
        <f t="shared" si="743"/>
        <v>20</v>
      </c>
      <c r="KO90" s="106">
        <f t="shared" si="701"/>
        <v>7</v>
      </c>
      <c r="KP90" s="106">
        <v>7</v>
      </c>
      <c r="KQ90" s="107" t="str">
        <f>INDEX(Matchups!$F$4:$G$279,MATCH(KN90&amp;"_"&amp;KO90,Matchups!$E$4:$E$279,0),1)</f>
        <v>Player10</v>
      </c>
      <c r="KR90" s="107" t="str">
        <f>INDEX(Matchups!$F$4:$G$279,MATCH(KN90&amp;"_"&amp;KO90,Matchups!$E$4:$E$279,0),2)</f>
        <v>Player24</v>
      </c>
      <c r="KS90" s="114"/>
      <c r="KT90" s="164" t="e">
        <f>INDEX(Draft!$AZ$3:$AZ$170,MATCH(KQ90&amp;KP90,Draft!$BA$3:$BA$170,0),1)</f>
        <v>#N/A</v>
      </c>
      <c r="KU90" s="156"/>
      <c r="KV90" s="156"/>
      <c r="KW90" s="157"/>
      <c r="KX90" s="158"/>
      <c r="KY90" s="156"/>
      <c r="KZ90" s="156"/>
      <c r="LA90" s="165" t="e">
        <f>INDEX(Draft!$AZ$3:$AZ$170,MATCH(KR90&amp;KP90,Draft!$BA$3:$BA$170,0),1)</f>
        <v>#N/A</v>
      </c>
      <c r="LB90" s="114"/>
      <c r="LC90" s="106">
        <f t="shared" si="745"/>
        <v>21</v>
      </c>
      <c r="LD90" s="106">
        <f t="shared" si="702"/>
        <v>7</v>
      </c>
      <c r="LE90" s="106">
        <v>7</v>
      </c>
      <c r="LF90" s="107" t="str">
        <f>INDEX(Matchups!$F$4:$G$279,MATCH(LC90&amp;"_"&amp;LD90,Matchups!$E$4:$E$279,0),1)</f>
        <v>Player24</v>
      </c>
      <c r="LG90" s="107" t="str">
        <f>INDEX(Matchups!$F$4:$G$279,MATCH(LC90&amp;"_"&amp;LD90,Matchups!$E$4:$E$279,0),2)</f>
        <v>Player13</v>
      </c>
      <c r="LH90" s="114"/>
      <c r="LI90" s="164" t="e">
        <f>INDEX(Draft!$AZ$3:$AZ$170,MATCH(LF90&amp;LE90,Draft!$BA$3:$BA$170,0),1)</f>
        <v>#N/A</v>
      </c>
      <c r="LJ90" s="156"/>
      <c r="LK90" s="156"/>
      <c r="LL90" s="157"/>
      <c r="LM90" s="158"/>
      <c r="LN90" s="156"/>
      <c r="LO90" s="156"/>
      <c r="LP90" s="165" t="e">
        <f>INDEX(Draft!$AZ$3:$AZ$170,MATCH(LG90&amp;LE90,Draft!$BA$3:$BA$170,0),1)</f>
        <v>#N/A</v>
      </c>
      <c r="LQ90" s="114"/>
      <c r="LR90" s="106">
        <f t="shared" si="747"/>
        <v>22</v>
      </c>
      <c r="LS90" s="106">
        <f t="shared" si="703"/>
        <v>7</v>
      </c>
      <c r="LT90" s="106">
        <v>7</v>
      </c>
      <c r="LU90" s="107" t="str">
        <f>INDEX(Matchups!$F$4:$G$279,MATCH(LR90&amp;"_"&amp;LS90,Matchups!$E$4:$E$279,0),1)</f>
        <v>Player6</v>
      </c>
      <c r="LV90" s="107" t="str">
        <f>INDEX(Matchups!$F$4:$G$279,MATCH(LR90&amp;"_"&amp;LS90,Matchups!$E$4:$E$279,0),2)</f>
        <v>Player10</v>
      </c>
      <c r="LW90" s="114"/>
      <c r="LX90" s="164" t="e">
        <f>INDEX(Draft!$AZ$3:$AZ$170,MATCH(LU90&amp;LT90,Draft!$BA$3:$BA$170,0),1)</f>
        <v>#N/A</v>
      </c>
      <c r="LY90" s="156"/>
      <c r="LZ90" s="156"/>
      <c r="MA90" s="157"/>
      <c r="MB90" s="158"/>
      <c r="MC90" s="156"/>
      <c r="MD90" s="156"/>
      <c r="ME90" s="165" t="e">
        <f>INDEX(Draft!$AZ$3:$AZ$170,MATCH(LV90&amp;LT90,Draft!$BA$3:$BA$170,0),1)</f>
        <v>#N/A</v>
      </c>
      <c r="MF90" s="114"/>
      <c r="MG90" s="106">
        <f t="shared" si="749"/>
        <v>23</v>
      </c>
      <c r="MH90" s="106">
        <f t="shared" si="704"/>
        <v>7</v>
      </c>
      <c r="MI90" s="106">
        <v>7</v>
      </c>
      <c r="MJ90" s="107" t="str">
        <f>INDEX(Matchups!$F$4:$G$279,MATCH(MG90&amp;"_"&amp;MH90,Matchups!$E$4:$E$279,0),1)</f>
        <v>Player15</v>
      </c>
      <c r="MK90" s="107" t="str">
        <f>INDEX(Matchups!$F$4:$G$279,MATCH(MG90&amp;"_"&amp;MH90,Matchups!$E$4:$E$279,0),2)</f>
        <v>Player1</v>
      </c>
      <c r="ML90" s="114"/>
      <c r="MM90" s="164" t="e">
        <f>INDEX(Draft!$AZ$3:$AZ$170,MATCH(MJ90&amp;MI90,Draft!$BA$3:$BA$170,0),1)</f>
        <v>#N/A</v>
      </c>
      <c r="MN90" s="156"/>
      <c r="MO90" s="156"/>
      <c r="MP90" s="157"/>
      <c r="MQ90" s="158"/>
      <c r="MR90" s="156"/>
      <c r="MS90" s="156"/>
      <c r="MT90" s="165" t="e">
        <f>INDEX(Draft!$AZ$3:$AZ$170,MATCH(MK90&amp;MI90,Draft!$BA$3:$BA$170,0),1)</f>
        <v>#N/A</v>
      </c>
    </row>
    <row r="91" spans="2:358" s="105" customFormat="1" ht="18" thickBot="1">
      <c r="B91" s="184">
        <f t="shared" si="679"/>
        <v>44613</v>
      </c>
      <c r="C91" s="183">
        <f t="shared" si="680"/>
        <v>8</v>
      </c>
      <c r="D91" s="183">
        <f t="shared" si="681"/>
        <v>4</v>
      </c>
      <c r="E91" s="183" t="str">
        <f t="shared" si="538"/>
        <v>8_4</v>
      </c>
      <c r="F91" s="174" t="str">
        <f t="shared" si="539"/>
        <v>Player24</v>
      </c>
      <c r="G91" s="174" t="str">
        <f t="shared" si="540"/>
        <v>Player7</v>
      </c>
      <c r="H91" s="173"/>
      <c r="I91" s="174" t="str">
        <f>J91&amp;"_"&amp;COUNTIF(J$4:J91,J91)</f>
        <v>7_10</v>
      </c>
      <c r="J91" s="185">
        <v>7</v>
      </c>
      <c r="K91" s="185" t="s">
        <v>2664</v>
      </c>
      <c r="L91" s="186" t="s">
        <v>1027</v>
      </c>
      <c r="M91" s="185" t="s">
        <v>2672</v>
      </c>
      <c r="N91" s="114"/>
      <c r="O91" s="106">
        <f t="shared" ref="O91" si="774">O90</f>
        <v>1</v>
      </c>
      <c r="P91" s="106">
        <f t="shared" si="682"/>
        <v>7</v>
      </c>
      <c r="Q91" s="106"/>
      <c r="R91" s="107" t="str">
        <f>INDEX(Matchups!$F$4:$G$279,MATCH(O91&amp;"_"&amp;P91,Matchups!$E$4:$E$279,0),1)</f>
        <v>Player16</v>
      </c>
      <c r="S91" s="107" t="str">
        <f>INDEX(Matchups!$F$4:$G$279,MATCH(O91&amp;"_"&amp;P91,Matchups!$E$4:$E$279,0),2)</f>
        <v>Player11</v>
      </c>
      <c r="U91" s="166" t="s">
        <v>1863</v>
      </c>
      <c r="V91" s="167"/>
      <c r="W91" s="167"/>
      <c r="X91" s="168">
        <f>SUM(X84:X90)</f>
        <v>-11.713431639090356</v>
      </c>
      <c r="Y91" s="168">
        <f>SUM(Y84:Y90)</f>
        <v>38.877817365230399</v>
      </c>
      <c r="Z91" s="167"/>
      <c r="AA91" s="167"/>
      <c r="AB91" s="169" t="s">
        <v>1863</v>
      </c>
      <c r="AD91" s="106">
        <f t="shared" ref="AD91" si="775">AD90</f>
        <v>2</v>
      </c>
      <c r="AE91" s="106">
        <f t="shared" si="683"/>
        <v>7</v>
      </c>
      <c r="AF91" s="106"/>
      <c r="AG91" s="107" t="str">
        <f>INDEX(Matchups!$F$4:$G$279,MATCH(AD91&amp;"_"&amp;AE91,Matchups!$E$4:$E$279,0),1)</f>
        <v>Player14</v>
      </c>
      <c r="AH91" s="107" t="str">
        <f>INDEX(Matchups!$F$4:$G$279,MATCH(AD91&amp;"_"&amp;AE91,Matchups!$E$4:$E$279,0),2)</f>
        <v>Player7</v>
      </c>
      <c r="AJ91" s="166" t="s">
        <v>1863</v>
      </c>
      <c r="AK91" s="167"/>
      <c r="AL91" s="167"/>
      <c r="AM91" s="168">
        <f>SUM(AM84:AM90)</f>
        <v>-15.442161665360498</v>
      </c>
      <c r="AN91" s="168">
        <f>SUM(AN84:AN90)</f>
        <v>-6.2328153110007607</v>
      </c>
      <c r="AO91" s="167"/>
      <c r="AP91" s="167"/>
      <c r="AQ91" s="169" t="s">
        <v>1863</v>
      </c>
      <c r="AS91" s="106">
        <f t="shared" ref="AS91" si="776">AS90</f>
        <v>3</v>
      </c>
      <c r="AT91" s="106">
        <f t="shared" si="684"/>
        <v>7</v>
      </c>
      <c r="AU91" s="106"/>
      <c r="AV91" s="107" t="str">
        <f>INDEX(Matchups!$F$4:$G$279,MATCH(AS91&amp;"_"&amp;AT91,Matchups!$E$4:$E$279,0),1)</f>
        <v>Player3</v>
      </c>
      <c r="AW91" s="107" t="str">
        <f>INDEX(Matchups!$F$4:$G$279,MATCH(AS91&amp;"_"&amp;AT91,Matchups!$E$4:$E$279,0),2)</f>
        <v>Player8</v>
      </c>
      <c r="AY91" s="166" t="s">
        <v>1863</v>
      </c>
      <c r="AZ91" s="167"/>
      <c r="BA91" s="167"/>
      <c r="BB91" s="168">
        <f>SUM(BB84:BB90)</f>
        <v>-20.84434496053591</v>
      </c>
      <c r="BC91" s="168">
        <f>SUM(BC84:BC90)</f>
        <v>-32.438698808753799</v>
      </c>
      <c r="BD91" s="167"/>
      <c r="BE91" s="167"/>
      <c r="BF91" s="169" t="s">
        <v>1863</v>
      </c>
      <c r="BH91" s="106">
        <f t="shared" ref="BH91" si="777">BH90</f>
        <v>4</v>
      </c>
      <c r="BI91" s="106">
        <f t="shared" si="685"/>
        <v>7</v>
      </c>
      <c r="BJ91" s="106"/>
      <c r="BK91" s="107" t="str">
        <f>INDEX(Matchups!$F$4:$G$279,MATCH(BH91&amp;"_"&amp;BI91,Matchups!$E$4:$E$279,0),1)</f>
        <v>Player7</v>
      </c>
      <c r="BL91" s="107" t="str">
        <f>INDEX(Matchups!$F$4:$G$279,MATCH(BH91&amp;"_"&amp;BI91,Matchups!$E$4:$E$279,0),2)</f>
        <v>Player9</v>
      </c>
      <c r="BN91" s="166" t="s">
        <v>1863</v>
      </c>
      <c r="BO91" s="167"/>
      <c r="BP91" s="167"/>
      <c r="BQ91" s="168" t="e">
        <f>SUM(BQ84:BQ90)</f>
        <v>#N/A</v>
      </c>
      <c r="BR91" s="168" t="e">
        <f>SUM(BR84:BR90)</f>
        <v>#N/A</v>
      </c>
      <c r="BS91" s="167"/>
      <c r="BT91" s="167"/>
      <c r="BU91" s="169" t="s">
        <v>1863</v>
      </c>
      <c r="BV91" s="114"/>
      <c r="BW91" s="106">
        <f t="shared" ref="BW91" si="778">BW90</f>
        <v>5</v>
      </c>
      <c r="BX91" s="106">
        <f t="shared" si="686"/>
        <v>7</v>
      </c>
      <c r="BY91" s="106"/>
      <c r="BZ91" s="107" t="str">
        <f>INDEX(Matchups!$F$4:$G$279,MATCH(BW91&amp;"_"&amp;BX91,Matchups!$E$4:$E$279,0),1)</f>
        <v>Player11</v>
      </c>
      <c r="CA91" s="107" t="str">
        <f>INDEX(Matchups!$F$4:$G$279,MATCH(BW91&amp;"_"&amp;BX91,Matchups!$E$4:$E$279,0),2)</f>
        <v>Player2</v>
      </c>
      <c r="CB91" s="114"/>
      <c r="CC91" s="166" t="s">
        <v>1863</v>
      </c>
      <c r="CD91" s="167"/>
      <c r="CE91" s="167"/>
      <c r="CF91" s="168" t="e">
        <f>SUM(CF84:CF90)</f>
        <v>#N/A</v>
      </c>
      <c r="CG91" s="168" t="e">
        <f>SUM(CG84:CG90)</f>
        <v>#N/A</v>
      </c>
      <c r="CH91" s="167"/>
      <c r="CI91" s="167"/>
      <c r="CJ91" s="169" t="s">
        <v>1863</v>
      </c>
      <c r="CK91" s="114"/>
      <c r="CL91" s="106">
        <f t="shared" ref="CL91" si="779">CL90</f>
        <v>6</v>
      </c>
      <c r="CM91" s="106">
        <f t="shared" si="687"/>
        <v>7</v>
      </c>
      <c r="CN91" s="106"/>
      <c r="CO91" s="107" t="str">
        <f>INDEX(Matchups!$F$4:$G$279,MATCH(CL91&amp;"_"&amp;CM91,Matchups!$E$4:$E$279,0),1)</f>
        <v>Player1</v>
      </c>
      <c r="CP91" s="107" t="str">
        <f>INDEX(Matchups!$F$4:$G$279,MATCH(CL91&amp;"_"&amp;CM91,Matchups!$E$4:$E$279,0),2)</f>
        <v>Player19</v>
      </c>
      <c r="CQ91" s="114"/>
      <c r="CR91" s="166" t="s">
        <v>1863</v>
      </c>
      <c r="CS91" s="167"/>
      <c r="CT91" s="167"/>
      <c r="CU91" s="168" t="e">
        <f>SUM(CU84:CU90)</f>
        <v>#N/A</v>
      </c>
      <c r="CV91" s="168" t="e">
        <f>SUM(CV84:CV90)</f>
        <v>#N/A</v>
      </c>
      <c r="CW91" s="167"/>
      <c r="CX91" s="167"/>
      <c r="CY91" s="169" t="s">
        <v>1863</v>
      </c>
      <c r="DA91" s="106">
        <f t="shared" ref="DA91" si="780">DA90</f>
        <v>7</v>
      </c>
      <c r="DB91" s="106">
        <f t="shared" si="688"/>
        <v>7</v>
      </c>
      <c r="DC91" s="106"/>
      <c r="DD91" s="107" t="str">
        <f>INDEX(Matchups!$F$4:$G$279,MATCH(DA91&amp;"_"&amp;DB91,Matchups!$E$4:$E$279,0),1)</f>
        <v>Player20</v>
      </c>
      <c r="DE91" s="107" t="str">
        <f>INDEX(Matchups!$F$4:$G$279,MATCH(DA91&amp;"_"&amp;DB91,Matchups!$E$4:$E$279,0),2)</f>
        <v>Player17</v>
      </c>
      <c r="DG91" s="166" t="s">
        <v>1863</v>
      </c>
      <c r="DH91" s="167"/>
      <c r="DI91" s="167"/>
      <c r="DJ91" s="168" t="e">
        <f>SUM(DJ84:DJ90)</f>
        <v>#N/A</v>
      </c>
      <c r="DK91" s="168" t="e">
        <f>SUM(DK84:DK90)</f>
        <v>#N/A</v>
      </c>
      <c r="DL91" s="167"/>
      <c r="DM91" s="167"/>
      <c r="DN91" s="169" t="s">
        <v>1863</v>
      </c>
      <c r="DO91" s="114"/>
      <c r="DP91" s="106">
        <f t="shared" ref="DP91" si="781">DP90</f>
        <v>8</v>
      </c>
      <c r="DQ91" s="106">
        <f t="shared" si="689"/>
        <v>7</v>
      </c>
      <c r="DR91" s="106"/>
      <c r="DS91" s="107" t="str">
        <f>INDEX(Matchups!$F$4:$G$279,MATCH(DP91&amp;"_"&amp;DQ91,Matchups!$E$4:$E$279,0),1)</f>
        <v>Player22</v>
      </c>
      <c r="DT91" s="107" t="str">
        <f>INDEX(Matchups!$F$4:$G$279,MATCH(DP91&amp;"_"&amp;DQ91,Matchups!$E$4:$E$279,0),2)</f>
        <v>Player16</v>
      </c>
      <c r="DU91" s="114"/>
      <c r="DV91" s="166" t="s">
        <v>1863</v>
      </c>
      <c r="DW91" s="167"/>
      <c r="DX91" s="167"/>
      <c r="DY91" s="168" t="e">
        <f>SUM(DY84:DY90)</f>
        <v>#N/A</v>
      </c>
      <c r="DZ91" s="168" t="e">
        <f>SUM(DZ84:DZ90)</f>
        <v>#N/A</v>
      </c>
      <c r="EA91" s="167"/>
      <c r="EB91" s="167"/>
      <c r="EC91" s="169" t="s">
        <v>1863</v>
      </c>
      <c r="ED91" s="114"/>
      <c r="EE91" s="106">
        <f t="shared" ref="EE91" si="782">EE90</f>
        <v>9</v>
      </c>
      <c r="EF91" s="106">
        <f t="shared" si="690"/>
        <v>7</v>
      </c>
      <c r="EG91" s="106"/>
      <c r="EH91" s="107" t="str">
        <f>INDEX(Matchups!$F$4:$G$279,MATCH(EE91&amp;"_"&amp;EF91,Matchups!$E$4:$E$279,0),1)</f>
        <v>Player5</v>
      </c>
      <c r="EI91" s="107" t="str">
        <f>INDEX(Matchups!$F$4:$G$279,MATCH(EE91&amp;"_"&amp;EF91,Matchups!$E$4:$E$279,0),2)</f>
        <v>Player22</v>
      </c>
      <c r="EJ91" s="114"/>
      <c r="EK91" s="166" t="s">
        <v>1863</v>
      </c>
      <c r="EL91" s="167"/>
      <c r="EM91" s="167"/>
      <c r="EN91" s="168" t="e">
        <f>SUM(EN84:EN90)</f>
        <v>#N/A</v>
      </c>
      <c r="EO91" s="168" t="e">
        <f>SUM(EO84:EO90)</f>
        <v>#N/A</v>
      </c>
      <c r="EP91" s="167"/>
      <c r="EQ91" s="167"/>
      <c r="ER91" s="169" t="s">
        <v>1863</v>
      </c>
      <c r="ET91" s="106">
        <f t="shared" ref="ET91" si="783">ET90</f>
        <v>10</v>
      </c>
      <c r="EU91" s="106">
        <f t="shared" si="691"/>
        <v>7</v>
      </c>
      <c r="EV91" s="106"/>
      <c r="EW91" s="107" t="str">
        <f>INDEX(Matchups!$F$4:$G$279,MATCH(ET91&amp;"_"&amp;EU91,Matchups!$E$4:$E$279,0),1)</f>
        <v>Player19</v>
      </c>
      <c r="EX91" s="107" t="str">
        <f>INDEX(Matchups!$F$4:$G$279,MATCH(ET91&amp;"_"&amp;EU91,Matchups!$E$4:$E$279,0),2)</f>
        <v>Player12</v>
      </c>
      <c r="EZ91" s="166" t="s">
        <v>1863</v>
      </c>
      <c r="FA91" s="167"/>
      <c r="FB91" s="167"/>
      <c r="FC91" s="168" t="e">
        <f>SUM(FC84:FC90)</f>
        <v>#N/A</v>
      </c>
      <c r="FD91" s="168" t="e">
        <f>SUM(FD84:FD90)</f>
        <v>#N/A</v>
      </c>
      <c r="FE91" s="167"/>
      <c r="FF91" s="167"/>
      <c r="FG91" s="169" t="s">
        <v>1863</v>
      </c>
      <c r="FH91" s="114"/>
      <c r="FI91" s="106">
        <f t="shared" ref="FI91" si="784">FI90</f>
        <v>11</v>
      </c>
      <c r="FJ91" s="106">
        <f t="shared" si="692"/>
        <v>7</v>
      </c>
      <c r="FK91" s="106"/>
      <c r="FL91" s="107" t="str">
        <f>INDEX(Matchups!$F$4:$G$279,MATCH(FI91&amp;"_"&amp;FJ91,Matchups!$E$4:$E$279,0),1)</f>
        <v>Player8</v>
      </c>
      <c r="FM91" s="107" t="str">
        <f>INDEX(Matchups!$F$4:$G$279,MATCH(FI91&amp;"_"&amp;FJ91,Matchups!$E$4:$E$279,0),2)</f>
        <v>Player15</v>
      </c>
      <c r="FN91" s="114"/>
      <c r="FO91" s="166" t="s">
        <v>1863</v>
      </c>
      <c r="FP91" s="167"/>
      <c r="FQ91" s="167"/>
      <c r="FR91" s="168" t="e">
        <f>SUM(FR84:FR90)</f>
        <v>#N/A</v>
      </c>
      <c r="FS91" s="168" t="e">
        <f>SUM(FS84:FS90)</f>
        <v>#N/A</v>
      </c>
      <c r="FT91" s="167"/>
      <c r="FU91" s="167"/>
      <c r="FV91" s="169" t="s">
        <v>1863</v>
      </c>
      <c r="FW91" s="114"/>
      <c r="FX91" s="106">
        <f t="shared" ref="FX91" si="785">FX90</f>
        <v>12</v>
      </c>
      <c r="FY91" s="106">
        <f t="shared" si="693"/>
        <v>7</v>
      </c>
      <c r="FZ91" s="106"/>
      <c r="GA91" s="107" t="str">
        <f>INDEX(Matchups!$F$4:$G$279,MATCH(FX91&amp;"_"&amp;FY91,Matchups!$E$4:$E$279,0),1)</f>
        <v>Player21</v>
      </c>
      <c r="GB91" s="107" t="str">
        <f>INDEX(Matchups!$F$4:$G$279,MATCH(FX91&amp;"_"&amp;FY91,Matchups!$E$4:$E$279,0),2)</f>
        <v>Player5</v>
      </c>
      <c r="GC91" s="114"/>
      <c r="GD91" s="166" t="s">
        <v>1863</v>
      </c>
      <c r="GE91" s="167"/>
      <c r="GF91" s="167"/>
      <c r="GG91" s="168" t="e">
        <f>SUM(GG84:GG90)</f>
        <v>#N/A</v>
      </c>
      <c r="GH91" s="168" t="e">
        <f>SUM(GH84:GH90)</f>
        <v>#N/A</v>
      </c>
      <c r="GI91" s="167"/>
      <c r="GJ91" s="167"/>
      <c r="GK91" s="169" t="s">
        <v>1863</v>
      </c>
      <c r="GM91" s="106">
        <f t="shared" ref="GM91" si="786">GM90</f>
        <v>13</v>
      </c>
      <c r="GN91" s="106">
        <f t="shared" si="694"/>
        <v>7</v>
      </c>
      <c r="GO91" s="106"/>
      <c r="GP91" s="107" t="str">
        <f>INDEX(Matchups!$F$4:$G$279,MATCH(GM91&amp;"_"&amp;GN91,Matchups!$E$4:$E$279,0),1)</f>
        <v>Player23</v>
      </c>
      <c r="GQ91" s="107" t="str">
        <f>INDEX(Matchups!$F$4:$G$279,MATCH(GM91&amp;"_"&amp;GN91,Matchups!$E$4:$E$279,0),2)</f>
        <v>Player21</v>
      </c>
      <c r="GS91" s="166" t="s">
        <v>1863</v>
      </c>
      <c r="GT91" s="167"/>
      <c r="GU91" s="167"/>
      <c r="GV91" s="168" t="e">
        <f>SUM(GV84:GV90)</f>
        <v>#N/A</v>
      </c>
      <c r="GW91" s="168" t="e">
        <f>SUM(GW84:GW90)</f>
        <v>#N/A</v>
      </c>
      <c r="GX91" s="167"/>
      <c r="GY91" s="167"/>
      <c r="GZ91" s="169" t="s">
        <v>1863</v>
      </c>
      <c r="HA91" s="114"/>
      <c r="HB91" s="106">
        <f t="shared" ref="HB91" si="787">HB90</f>
        <v>14</v>
      </c>
      <c r="HC91" s="106">
        <f t="shared" si="695"/>
        <v>7</v>
      </c>
      <c r="HD91" s="106"/>
      <c r="HE91" s="107" t="str">
        <f>INDEX(Matchups!$F$4:$G$279,MATCH(HB91&amp;"_"&amp;HC91,Matchups!$E$4:$E$279,0),1)</f>
        <v>Player18</v>
      </c>
      <c r="HF91" s="107" t="str">
        <f>INDEX(Matchups!$F$4:$G$279,MATCH(HB91&amp;"_"&amp;HC91,Matchups!$E$4:$E$279,0),2)</f>
        <v>Player20</v>
      </c>
      <c r="HG91" s="114"/>
      <c r="HH91" s="166" t="s">
        <v>1863</v>
      </c>
      <c r="HI91" s="167"/>
      <c r="HJ91" s="167"/>
      <c r="HK91" s="168" t="e">
        <f>SUM(HK84:HK90)</f>
        <v>#N/A</v>
      </c>
      <c r="HL91" s="168" t="e">
        <f>SUM(HL84:HL90)</f>
        <v>#N/A</v>
      </c>
      <c r="HM91" s="167"/>
      <c r="HN91" s="167"/>
      <c r="HO91" s="169" t="s">
        <v>1863</v>
      </c>
      <c r="HP91" s="114"/>
      <c r="HQ91" s="106">
        <f t="shared" ref="HQ91" si="788">HQ90</f>
        <v>15</v>
      </c>
      <c r="HR91" s="106">
        <f t="shared" si="696"/>
        <v>7</v>
      </c>
      <c r="HS91" s="106"/>
      <c r="HT91" s="107" t="str">
        <f>INDEX(Matchups!$F$4:$G$279,MATCH(HQ91&amp;"_"&amp;HR91,Matchups!$E$4:$E$279,0),1)</f>
        <v>Player13</v>
      </c>
      <c r="HU91" s="107" t="str">
        <f>INDEX(Matchups!$F$4:$G$279,MATCH(HQ91&amp;"_"&amp;HR91,Matchups!$E$4:$E$279,0),2)</f>
        <v>Player3</v>
      </c>
      <c r="HV91" s="114"/>
      <c r="HW91" s="166" t="s">
        <v>1863</v>
      </c>
      <c r="HX91" s="167"/>
      <c r="HY91" s="167"/>
      <c r="HZ91" s="168" t="e">
        <f>SUM(HZ84:HZ90)</f>
        <v>#N/A</v>
      </c>
      <c r="IA91" s="168" t="e">
        <f>SUM(IA84:IA90)</f>
        <v>#N/A</v>
      </c>
      <c r="IB91" s="167"/>
      <c r="IC91" s="167"/>
      <c r="ID91" s="169" t="s">
        <v>1863</v>
      </c>
      <c r="IF91" s="106">
        <f t="shared" ref="IF91" si="789">IF90</f>
        <v>16</v>
      </c>
      <c r="IG91" s="106">
        <f t="shared" si="697"/>
        <v>7</v>
      </c>
      <c r="IH91" s="106"/>
      <c r="II91" s="107" t="str">
        <f>INDEX(Matchups!$F$4:$G$279,MATCH(IF91&amp;"_"&amp;IG91,Matchups!$E$4:$E$279,0),1)</f>
        <v>Player2</v>
      </c>
      <c r="IJ91" s="107" t="str">
        <f>INDEX(Matchups!$F$4:$G$279,MATCH(IF91&amp;"_"&amp;IG91,Matchups!$E$4:$E$279,0),2)</f>
        <v>Player6</v>
      </c>
      <c r="IL91" s="166" t="s">
        <v>1863</v>
      </c>
      <c r="IM91" s="167"/>
      <c r="IN91" s="167"/>
      <c r="IO91" s="168" t="e">
        <f>SUM(IO84:IO90)</f>
        <v>#N/A</v>
      </c>
      <c r="IP91" s="168" t="e">
        <f>SUM(IP84:IP90)</f>
        <v>#N/A</v>
      </c>
      <c r="IQ91" s="167"/>
      <c r="IR91" s="167"/>
      <c r="IS91" s="169" t="s">
        <v>1863</v>
      </c>
      <c r="IT91" s="114"/>
      <c r="IU91" s="106">
        <f t="shared" ref="IU91" si="790">IU90</f>
        <v>17</v>
      </c>
      <c r="IV91" s="106">
        <f t="shared" si="698"/>
        <v>7</v>
      </c>
      <c r="IW91" s="106"/>
      <c r="IX91" s="107" t="str">
        <f>INDEX(Matchups!$F$4:$G$279,MATCH(IU91&amp;"_"&amp;IV91,Matchups!$E$4:$E$279,0),1)</f>
        <v>Player17</v>
      </c>
      <c r="IY91" s="107" t="str">
        <f>INDEX(Matchups!$F$4:$G$279,MATCH(IU91&amp;"_"&amp;IV91,Matchups!$E$4:$E$279,0),2)</f>
        <v>Player13</v>
      </c>
      <c r="IZ91" s="114"/>
      <c r="JA91" s="166" t="s">
        <v>1863</v>
      </c>
      <c r="JB91" s="167"/>
      <c r="JC91" s="167"/>
      <c r="JD91" s="168" t="e">
        <f>SUM(JD84:JD90)</f>
        <v>#N/A</v>
      </c>
      <c r="JE91" s="168" t="e">
        <f>SUM(JE84:JE90)</f>
        <v>#N/A</v>
      </c>
      <c r="JF91" s="167"/>
      <c r="JG91" s="167"/>
      <c r="JH91" s="169" t="s">
        <v>1863</v>
      </c>
      <c r="JI91" s="114"/>
      <c r="JJ91" s="106">
        <f t="shared" ref="JJ91" si="791">JJ90</f>
        <v>18</v>
      </c>
      <c r="JK91" s="106">
        <f t="shared" si="699"/>
        <v>7</v>
      </c>
      <c r="JL91" s="106"/>
      <c r="JM91" s="107" t="str">
        <f>INDEX(Matchups!$F$4:$G$279,MATCH(JJ91&amp;"_"&amp;JK91,Matchups!$E$4:$E$279,0),1)</f>
        <v>Player12</v>
      </c>
      <c r="JN91" s="107" t="str">
        <f>INDEX(Matchups!$F$4:$G$279,MATCH(JJ91&amp;"_"&amp;JK91,Matchups!$E$4:$E$279,0),2)</f>
        <v>Player14</v>
      </c>
      <c r="JO91" s="114"/>
      <c r="JP91" s="166" t="s">
        <v>1863</v>
      </c>
      <c r="JQ91" s="167"/>
      <c r="JR91" s="167"/>
      <c r="JS91" s="168" t="e">
        <f>SUM(JS84:JS90)</f>
        <v>#N/A</v>
      </c>
      <c r="JT91" s="168" t="e">
        <f>SUM(JT84:JT90)</f>
        <v>#N/A</v>
      </c>
      <c r="JU91" s="167"/>
      <c r="JV91" s="167"/>
      <c r="JW91" s="169" t="s">
        <v>1863</v>
      </c>
      <c r="JX91" s="114"/>
      <c r="JY91" s="106">
        <f t="shared" ref="JY91" si="792">JY90</f>
        <v>19</v>
      </c>
      <c r="JZ91" s="106">
        <f t="shared" si="700"/>
        <v>7</v>
      </c>
      <c r="KA91" s="106"/>
      <c r="KB91" s="107" t="str">
        <f>INDEX(Matchups!$F$4:$G$279,MATCH(JY91&amp;"_"&amp;JZ91,Matchups!$E$4:$E$279,0),1)</f>
        <v>Player24</v>
      </c>
      <c r="KC91" s="107" t="str">
        <f>INDEX(Matchups!$F$4:$G$279,MATCH(JY91&amp;"_"&amp;JZ91,Matchups!$E$4:$E$279,0),2)</f>
        <v>Player18</v>
      </c>
      <c r="KD91" s="114"/>
      <c r="KE91" s="166" t="s">
        <v>1863</v>
      </c>
      <c r="KF91" s="167"/>
      <c r="KG91" s="167"/>
      <c r="KH91" s="168" t="e">
        <f>SUM(KH84:KH90)</f>
        <v>#N/A</v>
      </c>
      <c r="KI91" s="168" t="e">
        <f>SUM(KI84:KI90)</f>
        <v>#N/A</v>
      </c>
      <c r="KJ91" s="167"/>
      <c r="KK91" s="167"/>
      <c r="KL91" s="169" t="s">
        <v>1863</v>
      </c>
      <c r="KM91" s="114"/>
      <c r="KN91" s="106">
        <f t="shared" ref="KN91" si="793">KN90</f>
        <v>20</v>
      </c>
      <c r="KO91" s="106">
        <f t="shared" si="701"/>
        <v>7</v>
      </c>
      <c r="KP91" s="106"/>
      <c r="KQ91" s="107" t="str">
        <f>INDEX(Matchups!$F$4:$G$279,MATCH(KN91&amp;"_"&amp;KO91,Matchups!$E$4:$E$279,0),1)</f>
        <v>Player10</v>
      </c>
      <c r="KR91" s="107" t="str">
        <f>INDEX(Matchups!$F$4:$G$279,MATCH(KN91&amp;"_"&amp;KO91,Matchups!$E$4:$E$279,0),2)</f>
        <v>Player24</v>
      </c>
      <c r="KS91" s="114"/>
      <c r="KT91" s="166" t="s">
        <v>1863</v>
      </c>
      <c r="KU91" s="167"/>
      <c r="KV91" s="167"/>
      <c r="KW91" s="168" t="e">
        <f>SUM(KW84:KW90)</f>
        <v>#N/A</v>
      </c>
      <c r="KX91" s="168" t="e">
        <f>SUM(KX84:KX90)</f>
        <v>#N/A</v>
      </c>
      <c r="KY91" s="167"/>
      <c r="KZ91" s="167"/>
      <c r="LA91" s="169" t="s">
        <v>1863</v>
      </c>
      <c r="LB91" s="114"/>
      <c r="LC91" s="106">
        <f t="shared" ref="LC91" si="794">LC90</f>
        <v>21</v>
      </c>
      <c r="LD91" s="106">
        <f t="shared" si="702"/>
        <v>7</v>
      </c>
      <c r="LE91" s="106"/>
      <c r="LF91" s="107" t="str">
        <f>INDEX(Matchups!$F$4:$G$279,MATCH(LC91&amp;"_"&amp;LD91,Matchups!$E$4:$E$279,0),1)</f>
        <v>Player24</v>
      </c>
      <c r="LG91" s="107" t="str">
        <f>INDEX(Matchups!$F$4:$G$279,MATCH(LC91&amp;"_"&amp;LD91,Matchups!$E$4:$E$279,0),2)</f>
        <v>Player13</v>
      </c>
      <c r="LH91" s="114"/>
      <c r="LI91" s="166" t="s">
        <v>1863</v>
      </c>
      <c r="LJ91" s="167"/>
      <c r="LK91" s="167"/>
      <c r="LL91" s="168" t="e">
        <f>SUM(LL84:LL90)</f>
        <v>#N/A</v>
      </c>
      <c r="LM91" s="168" t="e">
        <f>SUM(LM84:LM90)</f>
        <v>#N/A</v>
      </c>
      <c r="LN91" s="167"/>
      <c r="LO91" s="167"/>
      <c r="LP91" s="169" t="s">
        <v>1863</v>
      </c>
      <c r="LQ91" s="114"/>
      <c r="LR91" s="106">
        <f t="shared" ref="LR91" si="795">LR90</f>
        <v>22</v>
      </c>
      <c r="LS91" s="106">
        <f t="shared" si="703"/>
        <v>7</v>
      </c>
      <c r="LT91" s="106"/>
      <c r="LU91" s="107" t="str">
        <f>INDEX(Matchups!$F$4:$G$279,MATCH(LR91&amp;"_"&amp;LS91,Matchups!$E$4:$E$279,0),1)</f>
        <v>Player6</v>
      </c>
      <c r="LV91" s="107" t="str">
        <f>INDEX(Matchups!$F$4:$G$279,MATCH(LR91&amp;"_"&amp;LS91,Matchups!$E$4:$E$279,0),2)</f>
        <v>Player10</v>
      </c>
      <c r="LW91" s="114"/>
      <c r="LX91" s="166" t="s">
        <v>1863</v>
      </c>
      <c r="LY91" s="167"/>
      <c r="LZ91" s="167"/>
      <c r="MA91" s="168" t="e">
        <f>SUM(MA84:MA90)</f>
        <v>#N/A</v>
      </c>
      <c r="MB91" s="168" t="e">
        <f>SUM(MB84:MB90)</f>
        <v>#N/A</v>
      </c>
      <c r="MC91" s="167"/>
      <c r="MD91" s="167"/>
      <c r="ME91" s="169" t="s">
        <v>1863</v>
      </c>
      <c r="MF91" s="114"/>
      <c r="MG91" s="106">
        <f t="shared" ref="MG91" si="796">MG90</f>
        <v>23</v>
      </c>
      <c r="MH91" s="106">
        <f t="shared" si="704"/>
        <v>7</v>
      </c>
      <c r="MI91" s="106"/>
      <c r="MJ91" s="107" t="str">
        <f>INDEX(Matchups!$F$4:$G$279,MATCH(MG91&amp;"_"&amp;MH91,Matchups!$E$4:$E$279,0),1)</f>
        <v>Player15</v>
      </c>
      <c r="MK91" s="107" t="str">
        <f>INDEX(Matchups!$F$4:$G$279,MATCH(MG91&amp;"_"&amp;MH91,Matchups!$E$4:$E$279,0),2)</f>
        <v>Player1</v>
      </c>
      <c r="ML91" s="114"/>
      <c r="MM91" s="166" t="s">
        <v>1863</v>
      </c>
      <c r="MN91" s="167"/>
      <c r="MO91" s="167"/>
      <c r="MP91" s="168" t="e">
        <f>SUM(MP84:MP90)</f>
        <v>#N/A</v>
      </c>
      <c r="MQ91" s="168" t="e">
        <f>SUM(MQ84:MQ90)</f>
        <v>#N/A</v>
      </c>
      <c r="MR91" s="167"/>
      <c r="MS91" s="167"/>
      <c r="MT91" s="169" t="s">
        <v>1863</v>
      </c>
    </row>
    <row r="92" spans="2:358" s="105" customFormat="1" ht="17">
      <c r="B92" s="184">
        <f t="shared" si="679"/>
        <v>44613</v>
      </c>
      <c r="C92" s="183">
        <f t="shared" si="680"/>
        <v>8</v>
      </c>
      <c r="D92" s="183">
        <f t="shared" si="681"/>
        <v>5</v>
      </c>
      <c r="E92" s="183" t="str">
        <f t="shared" si="538"/>
        <v>8_5</v>
      </c>
      <c r="F92" s="174" t="str">
        <f t="shared" si="539"/>
        <v>Player6</v>
      </c>
      <c r="G92" s="174" t="str">
        <f t="shared" si="540"/>
        <v>Player23</v>
      </c>
      <c r="H92" s="173"/>
      <c r="I92" s="174" t="str">
        <f>J92&amp;"_"&amp;COUNTIF(J$4:J92,J92)</f>
        <v>7_11</v>
      </c>
      <c r="J92" s="185">
        <v>7</v>
      </c>
      <c r="K92" s="185" t="s">
        <v>2675</v>
      </c>
      <c r="L92" s="186" t="s">
        <v>1027</v>
      </c>
      <c r="M92" s="185" t="s">
        <v>2667</v>
      </c>
      <c r="N92" s="114"/>
      <c r="O92" s="67"/>
      <c r="P92" s="67"/>
      <c r="Q92" s="67"/>
      <c r="R92" s="67"/>
      <c r="S92" s="67"/>
      <c r="U92" s="57"/>
      <c r="V92" s="114"/>
      <c r="W92" s="114"/>
      <c r="X92" s="21" t="s">
        <v>1839</v>
      </c>
      <c r="Y92" s="21" t="str">
        <f>IF(X91&gt;Y91,U82,AB82)</f>
        <v>Player11</v>
      </c>
      <c r="Z92" s="114"/>
      <c r="AA92" s="114"/>
      <c r="AB92" s="151"/>
      <c r="AD92" s="67"/>
      <c r="AE92" s="67"/>
      <c r="AF92" s="67"/>
      <c r="AG92" s="67"/>
      <c r="AH92" s="67"/>
      <c r="AJ92" s="57"/>
      <c r="AK92" s="114"/>
      <c r="AL92" s="114"/>
      <c r="AM92" s="21" t="s">
        <v>1839</v>
      </c>
      <c r="AN92" s="21" t="str">
        <f>IF(AM91&gt;AN91,AJ82,AQ82)</f>
        <v>Player7</v>
      </c>
      <c r="AO92" s="114"/>
      <c r="AP92" s="114"/>
      <c r="AQ92" s="151"/>
      <c r="AS92" s="67"/>
      <c r="AT92" s="67"/>
      <c r="AU92" s="67"/>
      <c r="AV92" s="67"/>
      <c r="AW92" s="67"/>
      <c r="AY92" s="57"/>
      <c r="AZ92" s="114"/>
      <c r="BA92" s="114"/>
      <c r="BB92" s="21" t="s">
        <v>1839</v>
      </c>
      <c r="BC92" s="21" t="str">
        <f>IF(BB91&gt;BC91,AY82,BF82)</f>
        <v>Player3</v>
      </c>
      <c r="BD92" s="114"/>
      <c r="BE92" s="114"/>
      <c r="BF92" s="151"/>
      <c r="BH92" s="67"/>
      <c r="BI92" s="67"/>
      <c r="BJ92" s="67"/>
      <c r="BK92" s="67"/>
      <c r="BL92" s="67"/>
      <c r="BN92" s="57"/>
      <c r="BO92" s="114"/>
      <c r="BP92" s="114"/>
      <c r="BQ92" s="21" t="s">
        <v>1839</v>
      </c>
      <c r="BR92" s="21" t="e">
        <f>IF(BQ91&gt;BR91,BN82,BU82)</f>
        <v>#N/A</v>
      </c>
      <c r="BS92" s="114"/>
      <c r="BT92" s="114"/>
      <c r="BU92" s="151"/>
      <c r="BV92" s="114"/>
      <c r="BW92" s="67"/>
      <c r="BX92" s="67"/>
      <c r="BY92" s="67"/>
      <c r="BZ92" s="67"/>
      <c r="CA92" s="67"/>
      <c r="CB92" s="114"/>
      <c r="CC92" s="57"/>
      <c r="CD92" s="114"/>
      <c r="CE92" s="114"/>
      <c r="CF92" s="21" t="s">
        <v>1839</v>
      </c>
      <c r="CG92" s="21" t="e">
        <f>IF(CF91&gt;CG91,CC82,CJ82)</f>
        <v>#N/A</v>
      </c>
      <c r="CH92" s="114"/>
      <c r="CI92" s="114"/>
      <c r="CJ92" s="151"/>
      <c r="CK92" s="114"/>
      <c r="CL92" s="67"/>
      <c r="CM92" s="67"/>
      <c r="CN92" s="67"/>
      <c r="CO92" s="67"/>
      <c r="CP92" s="67"/>
      <c r="CQ92" s="114"/>
      <c r="CR92" s="57"/>
      <c r="CS92" s="114"/>
      <c r="CT92" s="114"/>
      <c r="CU92" s="21" t="s">
        <v>1839</v>
      </c>
      <c r="CV92" s="21" t="e">
        <f>IF(CU91&gt;CV91,CR82,CY82)</f>
        <v>#N/A</v>
      </c>
      <c r="CW92" s="114"/>
      <c r="CX92" s="114"/>
      <c r="CY92" s="151"/>
      <c r="DA92" s="67"/>
      <c r="DB92" s="67"/>
      <c r="DC92" s="67"/>
      <c r="DD92" s="67"/>
      <c r="DE92" s="67"/>
      <c r="DG92" s="57"/>
      <c r="DH92" s="114"/>
      <c r="DI92" s="114"/>
      <c r="DJ92" s="21" t="s">
        <v>1839</v>
      </c>
      <c r="DK92" s="21" t="e">
        <f>IF(DJ91&gt;DK91,DG82,DN82)</f>
        <v>#N/A</v>
      </c>
      <c r="DL92" s="114"/>
      <c r="DM92" s="114"/>
      <c r="DN92" s="151"/>
      <c r="DO92" s="114"/>
      <c r="DP92" s="67"/>
      <c r="DQ92" s="67"/>
      <c r="DR92" s="67"/>
      <c r="DS92" s="67"/>
      <c r="DT92" s="67"/>
      <c r="DU92" s="114"/>
      <c r="DV92" s="57"/>
      <c r="DW92" s="114"/>
      <c r="DX92" s="114"/>
      <c r="DY92" s="21" t="s">
        <v>1839</v>
      </c>
      <c r="DZ92" s="21" t="e">
        <f>IF(DY91&gt;DZ91,DV82,EC82)</f>
        <v>#N/A</v>
      </c>
      <c r="EA92" s="114"/>
      <c r="EB92" s="114"/>
      <c r="EC92" s="151"/>
      <c r="ED92" s="114"/>
      <c r="EE92" s="67"/>
      <c r="EF92" s="67"/>
      <c r="EG92" s="67"/>
      <c r="EH92" s="67"/>
      <c r="EI92" s="67"/>
      <c r="EJ92" s="114"/>
      <c r="EK92" s="57"/>
      <c r="EL92" s="114"/>
      <c r="EM92" s="114"/>
      <c r="EN92" s="21" t="s">
        <v>1839</v>
      </c>
      <c r="EO92" s="21" t="e">
        <f>IF(EN91&gt;EO91,EK82,ER82)</f>
        <v>#N/A</v>
      </c>
      <c r="EP92" s="114"/>
      <c r="EQ92" s="114"/>
      <c r="ER92" s="151"/>
      <c r="ET92" s="67"/>
      <c r="EU92" s="67"/>
      <c r="EV92" s="67"/>
      <c r="EW92" s="67"/>
      <c r="EX92" s="67"/>
      <c r="EZ92" s="57"/>
      <c r="FA92" s="114"/>
      <c r="FB92" s="114"/>
      <c r="FC92" s="21" t="s">
        <v>1839</v>
      </c>
      <c r="FD92" s="21" t="e">
        <f>IF(FC91&gt;FD91,EZ82,FG82)</f>
        <v>#N/A</v>
      </c>
      <c r="FE92" s="114"/>
      <c r="FF92" s="114"/>
      <c r="FG92" s="151"/>
      <c r="FH92" s="114"/>
      <c r="FI92" s="67"/>
      <c r="FJ92" s="67"/>
      <c r="FK92" s="67"/>
      <c r="FL92" s="67"/>
      <c r="FM92" s="67"/>
      <c r="FN92" s="114"/>
      <c r="FO92" s="57"/>
      <c r="FP92" s="114"/>
      <c r="FQ92" s="114"/>
      <c r="FR92" s="21" t="s">
        <v>1839</v>
      </c>
      <c r="FS92" s="21" t="e">
        <f>IF(FR91&gt;FS91,FO82,FV82)</f>
        <v>#N/A</v>
      </c>
      <c r="FT92" s="114"/>
      <c r="FU92" s="114"/>
      <c r="FV92" s="151"/>
      <c r="FW92" s="114"/>
      <c r="FX92" s="67"/>
      <c r="FY92" s="67"/>
      <c r="FZ92" s="67"/>
      <c r="GA92" s="67"/>
      <c r="GB92" s="67"/>
      <c r="GC92" s="114"/>
      <c r="GD92" s="57"/>
      <c r="GE92" s="114"/>
      <c r="GF92" s="114"/>
      <c r="GG92" s="21" t="s">
        <v>1839</v>
      </c>
      <c r="GH92" s="21" t="e">
        <f>IF(GG91&gt;GH91,GD82,GK82)</f>
        <v>#N/A</v>
      </c>
      <c r="GI92" s="114"/>
      <c r="GJ92" s="114"/>
      <c r="GK92" s="151"/>
      <c r="GM92" s="67"/>
      <c r="GN92" s="67"/>
      <c r="GO92" s="67"/>
      <c r="GP92" s="67"/>
      <c r="GQ92" s="67"/>
      <c r="GS92" s="57"/>
      <c r="GT92" s="114"/>
      <c r="GU92" s="114"/>
      <c r="GV92" s="21" t="s">
        <v>1839</v>
      </c>
      <c r="GW92" s="21" t="e">
        <f>IF(GV91&gt;GW91,GS82,GZ82)</f>
        <v>#N/A</v>
      </c>
      <c r="GX92" s="114"/>
      <c r="GY92" s="114"/>
      <c r="GZ92" s="151"/>
      <c r="HA92" s="114"/>
      <c r="HB92" s="67"/>
      <c r="HC92" s="67"/>
      <c r="HD92" s="67"/>
      <c r="HE92" s="67"/>
      <c r="HF92" s="67"/>
      <c r="HG92" s="114"/>
      <c r="HH92" s="57"/>
      <c r="HI92" s="114"/>
      <c r="HJ92" s="114"/>
      <c r="HK92" s="21" t="s">
        <v>1839</v>
      </c>
      <c r="HL92" s="21" t="e">
        <f>IF(HK91&gt;HL91,HH82,HO82)</f>
        <v>#N/A</v>
      </c>
      <c r="HM92" s="114"/>
      <c r="HN92" s="114"/>
      <c r="HO92" s="151"/>
      <c r="HP92" s="114"/>
      <c r="HQ92" s="67"/>
      <c r="HR92" s="67"/>
      <c r="HS92" s="67"/>
      <c r="HT92" s="67"/>
      <c r="HU92" s="67"/>
      <c r="HV92" s="114"/>
      <c r="HW92" s="57"/>
      <c r="HX92" s="114"/>
      <c r="HY92" s="114"/>
      <c r="HZ92" s="21" t="s">
        <v>1839</v>
      </c>
      <c r="IA92" s="21" t="e">
        <f>IF(HZ91&gt;IA91,HW82,ID82)</f>
        <v>#N/A</v>
      </c>
      <c r="IB92" s="114"/>
      <c r="IC92" s="114"/>
      <c r="ID92" s="151"/>
      <c r="IF92" s="67"/>
      <c r="IG92" s="67"/>
      <c r="IH92" s="67"/>
      <c r="II92" s="67"/>
      <c r="IJ92" s="67"/>
      <c r="IL92" s="57"/>
      <c r="IM92" s="114"/>
      <c r="IN92" s="114"/>
      <c r="IO92" s="21" t="s">
        <v>1839</v>
      </c>
      <c r="IP92" s="21" t="e">
        <f>IF(IO91&gt;IP91,IL82,IS82)</f>
        <v>#N/A</v>
      </c>
      <c r="IQ92" s="114"/>
      <c r="IR92" s="114"/>
      <c r="IS92" s="151"/>
      <c r="IT92" s="114"/>
      <c r="IU92" s="67"/>
      <c r="IV92" s="67"/>
      <c r="IW92" s="67"/>
      <c r="IX92" s="67"/>
      <c r="IY92" s="67"/>
      <c r="IZ92" s="114"/>
      <c r="JA92" s="57"/>
      <c r="JB92" s="114"/>
      <c r="JC92" s="114"/>
      <c r="JD92" s="21" t="s">
        <v>1839</v>
      </c>
      <c r="JE92" s="21" t="e">
        <f>IF(JD91&gt;JE91,JA82,JH82)</f>
        <v>#N/A</v>
      </c>
      <c r="JF92" s="114"/>
      <c r="JG92" s="114"/>
      <c r="JH92" s="151"/>
      <c r="JI92" s="114"/>
      <c r="JJ92" s="67"/>
      <c r="JK92" s="67"/>
      <c r="JL92" s="67"/>
      <c r="JM92" s="67"/>
      <c r="JN92" s="67"/>
      <c r="JO92" s="114"/>
      <c r="JP92" s="57"/>
      <c r="JQ92" s="114"/>
      <c r="JR92" s="114"/>
      <c r="JS92" s="21" t="s">
        <v>1839</v>
      </c>
      <c r="JT92" s="21" t="e">
        <f>IF(JS91&gt;JT91,JP82,JW82)</f>
        <v>#N/A</v>
      </c>
      <c r="JU92" s="114"/>
      <c r="JV92" s="114"/>
      <c r="JW92" s="151"/>
      <c r="JX92" s="114"/>
      <c r="JY92" s="67"/>
      <c r="JZ92" s="67"/>
      <c r="KA92" s="67"/>
      <c r="KB92" s="67"/>
      <c r="KC92" s="67"/>
      <c r="KD92" s="114"/>
      <c r="KE92" s="57"/>
      <c r="KF92" s="114"/>
      <c r="KG92" s="114"/>
      <c r="KH92" s="21" t="s">
        <v>1839</v>
      </c>
      <c r="KI92" s="21" t="e">
        <f>IF(KH91&gt;KI91,KE82,KL82)</f>
        <v>#N/A</v>
      </c>
      <c r="KJ92" s="114"/>
      <c r="KK92" s="114"/>
      <c r="KL92" s="151"/>
      <c r="KM92" s="114"/>
      <c r="KN92" s="67"/>
      <c r="KO92" s="67"/>
      <c r="KP92" s="67"/>
      <c r="KQ92" s="67"/>
      <c r="KR92" s="67"/>
      <c r="KS92" s="114"/>
      <c r="KT92" s="57"/>
      <c r="KU92" s="114"/>
      <c r="KV92" s="114"/>
      <c r="KW92" s="21" t="s">
        <v>1839</v>
      </c>
      <c r="KX92" s="21" t="e">
        <f>IF(KW91&gt;KX91,KT82,LA82)</f>
        <v>#N/A</v>
      </c>
      <c r="KY92" s="114"/>
      <c r="KZ92" s="114"/>
      <c r="LA92" s="151"/>
      <c r="LB92" s="114"/>
      <c r="LC92" s="67"/>
      <c r="LD92" s="67"/>
      <c r="LE92" s="67"/>
      <c r="LF92" s="67"/>
      <c r="LG92" s="67"/>
      <c r="LH92" s="114"/>
      <c r="LI92" s="57"/>
      <c r="LJ92" s="114"/>
      <c r="LK92" s="114"/>
      <c r="LL92" s="21" t="s">
        <v>1839</v>
      </c>
      <c r="LM92" s="21" t="e">
        <f>IF(LL91&gt;LM91,LI82,LP82)</f>
        <v>#N/A</v>
      </c>
      <c r="LN92" s="114"/>
      <c r="LO92" s="114"/>
      <c r="LP92" s="151"/>
      <c r="LQ92" s="114"/>
      <c r="LR92" s="67"/>
      <c r="LS92" s="67"/>
      <c r="LT92" s="67"/>
      <c r="LU92" s="67"/>
      <c r="LV92" s="67"/>
      <c r="LW92" s="114"/>
      <c r="LX92" s="57"/>
      <c r="LY92" s="114"/>
      <c r="LZ92" s="114"/>
      <c r="MA92" s="21" t="s">
        <v>1839</v>
      </c>
      <c r="MB92" s="21" t="e">
        <f>IF(MA91&gt;MB91,LX82,ME82)</f>
        <v>#N/A</v>
      </c>
      <c r="MC92" s="114"/>
      <c r="MD92" s="114"/>
      <c r="ME92" s="151"/>
      <c r="MF92" s="114"/>
      <c r="MG92" s="67"/>
      <c r="MH92" s="67"/>
      <c r="MI92" s="67"/>
      <c r="MJ92" s="67"/>
      <c r="MK92" s="67"/>
      <c r="ML92" s="114"/>
      <c r="MM92" s="57"/>
      <c r="MN92" s="114"/>
      <c r="MO92" s="114"/>
      <c r="MP92" s="21" t="s">
        <v>1839</v>
      </c>
      <c r="MQ92" s="21" t="e">
        <f>IF(MP91&gt;MQ91,MM82,MT82)</f>
        <v>#N/A</v>
      </c>
      <c r="MR92" s="114"/>
      <c r="MS92" s="114"/>
      <c r="MT92" s="151"/>
    </row>
    <row r="93" spans="2:358" s="105" customFormat="1" ht="17">
      <c r="B93" s="184">
        <f t="shared" si="679"/>
        <v>44613</v>
      </c>
      <c r="C93" s="183">
        <f t="shared" si="680"/>
        <v>8</v>
      </c>
      <c r="D93" s="183">
        <f t="shared" si="681"/>
        <v>6</v>
      </c>
      <c r="E93" s="183" t="str">
        <f t="shared" si="538"/>
        <v>8_6</v>
      </c>
      <c r="F93" s="174" t="str">
        <f t="shared" si="539"/>
        <v>Player11</v>
      </c>
      <c r="G93" s="174" t="str">
        <f t="shared" si="540"/>
        <v>Player5</v>
      </c>
      <c r="H93" s="173"/>
      <c r="I93" s="174" t="str">
        <f>J93&amp;"_"&amp;COUNTIF(J$4:J93,J93)</f>
        <v>7_12</v>
      </c>
      <c r="J93" s="185">
        <v>7</v>
      </c>
      <c r="K93" s="185" t="s">
        <v>2674</v>
      </c>
      <c r="L93" s="186" t="s">
        <v>1027</v>
      </c>
      <c r="M93" s="185" t="s">
        <v>2662</v>
      </c>
      <c r="N93" s="114"/>
      <c r="O93" s="67"/>
      <c r="P93" s="67"/>
      <c r="Q93" s="67"/>
      <c r="R93" s="67"/>
      <c r="S93" s="67"/>
      <c r="U93" s="57"/>
      <c r="V93" s="114"/>
      <c r="W93" s="114"/>
      <c r="X93" s="21" t="s">
        <v>1883</v>
      </c>
      <c r="Y93" s="21" t="str">
        <f>IF(X91&gt;Y91,AB82,U82)</f>
        <v>Player16</v>
      </c>
      <c r="Z93" s="114"/>
      <c r="AA93" s="114"/>
      <c r="AB93" s="151"/>
      <c r="AD93" s="67"/>
      <c r="AE93" s="67"/>
      <c r="AF93" s="67"/>
      <c r="AG93" s="67"/>
      <c r="AH93" s="67"/>
      <c r="AJ93" s="57"/>
      <c r="AK93" s="114"/>
      <c r="AL93" s="114"/>
      <c r="AM93" s="21" t="s">
        <v>1883</v>
      </c>
      <c r="AN93" s="21" t="str">
        <f>IF(AM91&gt;AN91,AQ82,AJ82)</f>
        <v>Player14</v>
      </c>
      <c r="AO93" s="114"/>
      <c r="AP93" s="114"/>
      <c r="AQ93" s="151"/>
      <c r="AS93" s="67"/>
      <c r="AT93" s="67"/>
      <c r="AU93" s="67"/>
      <c r="AV93" s="67"/>
      <c r="AW93" s="67"/>
      <c r="AY93" s="57"/>
      <c r="AZ93" s="114"/>
      <c r="BA93" s="114"/>
      <c r="BB93" s="21" t="s">
        <v>1883</v>
      </c>
      <c r="BC93" s="21" t="str">
        <f>IF(BB91&gt;BC91,BF82,AY82)</f>
        <v>Player8</v>
      </c>
      <c r="BD93" s="114"/>
      <c r="BE93" s="114"/>
      <c r="BF93" s="151"/>
      <c r="BH93" s="67"/>
      <c r="BI93" s="67"/>
      <c r="BJ93" s="67"/>
      <c r="BK93" s="67"/>
      <c r="BL93" s="67"/>
      <c r="BN93" s="57"/>
      <c r="BO93" s="114"/>
      <c r="BP93" s="114"/>
      <c r="BQ93" s="21" t="s">
        <v>1883</v>
      </c>
      <c r="BR93" s="21" t="e">
        <f>IF(BQ91&gt;BR91,BU82,BN82)</f>
        <v>#N/A</v>
      </c>
      <c r="BS93" s="114"/>
      <c r="BT93" s="114"/>
      <c r="BU93" s="151"/>
      <c r="BV93" s="114"/>
      <c r="BW93" s="67"/>
      <c r="BX93" s="67"/>
      <c r="BY93" s="67"/>
      <c r="BZ93" s="67"/>
      <c r="CA93" s="67"/>
      <c r="CB93" s="114"/>
      <c r="CC93" s="57"/>
      <c r="CD93" s="114"/>
      <c r="CE93" s="114"/>
      <c r="CF93" s="21" t="s">
        <v>1883</v>
      </c>
      <c r="CG93" s="21" t="e">
        <f>IF(CF91&gt;CG91,CJ82,CC82)</f>
        <v>#N/A</v>
      </c>
      <c r="CH93" s="114"/>
      <c r="CI93" s="114"/>
      <c r="CJ93" s="151"/>
      <c r="CK93" s="114"/>
      <c r="CL93" s="67"/>
      <c r="CM93" s="67"/>
      <c r="CN93" s="67"/>
      <c r="CO93" s="67"/>
      <c r="CP93" s="67"/>
      <c r="CQ93" s="114"/>
      <c r="CR93" s="57"/>
      <c r="CS93" s="114"/>
      <c r="CT93" s="114"/>
      <c r="CU93" s="21" t="s">
        <v>1883</v>
      </c>
      <c r="CV93" s="21" t="e">
        <f>IF(CU91&gt;CV91,CY82,CR82)</f>
        <v>#N/A</v>
      </c>
      <c r="CW93" s="114"/>
      <c r="CX93" s="114"/>
      <c r="CY93" s="151"/>
      <c r="DA93" s="67"/>
      <c r="DB93" s="67"/>
      <c r="DC93" s="67"/>
      <c r="DD93" s="67"/>
      <c r="DE93" s="67"/>
      <c r="DG93" s="57"/>
      <c r="DH93" s="114"/>
      <c r="DI93" s="114"/>
      <c r="DJ93" s="21" t="s">
        <v>1883</v>
      </c>
      <c r="DK93" s="21" t="e">
        <f>IF(DJ91&gt;DK91,DN82,DG82)</f>
        <v>#N/A</v>
      </c>
      <c r="DL93" s="114"/>
      <c r="DM93" s="114"/>
      <c r="DN93" s="151"/>
      <c r="DO93" s="114"/>
      <c r="DP93" s="67"/>
      <c r="DQ93" s="67"/>
      <c r="DR93" s="67"/>
      <c r="DS93" s="67"/>
      <c r="DT93" s="67"/>
      <c r="DU93" s="114"/>
      <c r="DV93" s="57"/>
      <c r="DW93" s="114"/>
      <c r="DX93" s="114"/>
      <c r="DY93" s="21" t="s">
        <v>1883</v>
      </c>
      <c r="DZ93" s="21" t="e">
        <f>IF(DY91&gt;DZ91,EC82,DV82)</f>
        <v>#N/A</v>
      </c>
      <c r="EA93" s="114"/>
      <c r="EB93" s="114"/>
      <c r="EC93" s="151"/>
      <c r="ED93" s="114"/>
      <c r="EE93" s="67"/>
      <c r="EF93" s="67"/>
      <c r="EG93" s="67"/>
      <c r="EH93" s="67"/>
      <c r="EI93" s="67"/>
      <c r="EJ93" s="114"/>
      <c r="EK93" s="57"/>
      <c r="EL93" s="114"/>
      <c r="EM93" s="114"/>
      <c r="EN93" s="21" t="s">
        <v>1883</v>
      </c>
      <c r="EO93" s="21" t="e">
        <f>IF(EN91&gt;EO91,ER82,EK82)</f>
        <v>#N/A</v>
      </c>
      <c r="EP93" s="114"/>
      <c r="EQ93" s="114"/>
      <c r="ER93" s="151"/>
      <c r="ET93" s="67"/>
      <c r="EU93" s="67"/>
      <c r="EV93" s="67"/>
      <c r="EW93" s="67"/>
      <c r="EX93" s="67"/>
      <c r="EZ93" s="57"/>
      <c r="FA93" s="114"/>
      <c r="FB93" s="114"/>
      <c r="FC93" s="21" t="s">
        <v>1883</v>
      </c>
      <c r="FD93" s="21" t="e">
        <f>IF(FC91&gt;FD91,FG82,EZ82)</f>
        <v>#N/A</v>
      </c>
      <c r="FE93" s="114"/>
      <c r="FF93" s="114"/>
      <c r="FG93" s="151"/>
      <c r="FH93" s="114"/>
      <c r="FI93" s="67"/>
      <c r="FJ93" s="67"/>
      <c r="FK93" s="67"/>
      <c r="FL93" s="67"/>
      <c r="FM93" s="67"/>
      <c r="FN93" s="114"/>
      <c r="FO93" s="57"/>
      <c r="FP93" s="114"/>
      <c r="FQ93" s="114"/>
      <c r="FR93" s="21" t="s">
        <v>1883</v>
      </c>
      <c r="FS93" s="21" t="e">
        <f>IF(FR91&gt;FS91,FV82,FO82)</f>
        <v>#N/A</v>
      </c>
      <c r="FT93" s="114"/>
      <c r="FU93" s="114"/>
      <c r="FV93" s="151"/>
      <c r="FW93" s="114"/>
      <c r="FX93" s="67"/>
      <c r="FY93" s="67"/>
      <c r="FZ93" s="67"/>
      <c r="GA93" s="67"/>
      <c r="GB93" s="67"/>
      <c r="GC93" s="114"/>
      <c r="GD93" s="57"/>
      <c r="GE93" s="114"/>
      <c r="GF93" s="114"/>
      <c r="GG93" s="21" t="s">
        <v>1883</v>
      </c>
      <c r="GH93" s="21" t="e">
        <f>IF(GG91&gt;GH91,GK82,GD82)</f>
        <v>#N/A</v>
      </c>
      <c r="GI93" s="114"/>
      <c r="GJ93" s="114"/>
      <c r="GK93" s="151"/>
      <c r="GM93" s="67"/>
      <c r="GN93" s="67"/>
      <c r="GO93" s="67"/>
      <c r="GP93" s="67"/>
      <c r="GQ93" s="67"/>
      <c r="GS93" s="57"/>
      <c r="GT93" s="114"/>
      <c r="GU93" s="114"/>
      <c r="GV93" s="21" t="s">
        <v>1883</v>
      </c>
      <c r="GW93" s="21" t="e">
        <f>IF(GV91&gt;GW91,GZ82,GS82)</f>
        <v>#N/A</v>
      </c>
      <c r="GX93" s="114"/>
      <c r="GY93" s="114"/>
      <c r="GZ93" s="151"/>
      <c r="HA93" s="114"/>
      <c r="HB93" s="67"/>
      <c r="HC93" s="67"/>
      <c r="HD93" s="67"/>
      <c r="HE93" s="67"/>
      <c r="HF93" s="67"/>
      <c r="HG93" s="114"/>
      <c r="HH93" s="57"/>
      <c r="HI93" s="114"/>
      <c r="HJ93" s="114"/>
      <c r="HK93" s="21" t="s">
        <v>1883</v>
      </c>
      <c r="HL93" s="21" t="e">
        <f>IF(HK91&gt;HL91,HO82,HH82)</f>
        <v>#N/A</v>
      </c>
      <c r="HM93" s="114"/>
      <c r="HN93" s="114"/>
      <c r="HO93" s="151"/>
      <c r="HP93" s="114"/>
      <c r="HQ93" s="67"/>
      <c r="HR93" s="67"/>
      <c r="HS93" s="67"/>
      <c r="HT93" s="67"/>
      <c r="HU93" s="67"/>
      <c r="HV93" s="114"/>
      <c r="HW93" s="57"/>
      <c r="HX93" s="114"/>
      <c r="HY93" s="114"/>
      <c r="HZ93" s="21" t="s">
        <v>1883</v>
      </c>
      <c r="IA93" s="21" t="e">
        <f>IF(HZ91&gt;IA91,ID82,HW82)</f>
        <v>#N/A</v>
      </c>
      <c r="IB93" s="114"/>
      <c r="IC93" s="114"/>
      <c r="ID93" s="151"/>
      <c r="IF93" s="67"/>
      <c r="IG93" s="67"/>
      <c r="IH93" s="67"/>
      <c r="II93" s="67"/>
      <c r="IJ93" s="67"/>
      <c r="IL93" s="57"/>
      <c r="IM93" s="114"/>
      <c r="IN93" s="114"/>
      <c r="IO93" s="21" t="s">
        <v>1883</v>
      </c>
      <c r="IP93" s="21" t="e">
        <f>IF(IO91&gt;IP91,IS82,IL82)</f>
        <v>#N/A</v>
      </c>
      <c r="IQ93" s="114"/>
      <c r="IR93" s="114"/>
      <c r="IS93" s="151"/>
      <c r="IT93" s="114"/>
      <c r="IU93" s="67"/>
      <c r="IV93" s="67"/>
      <c r="IW93" s="67"/>
      <c r="IX93" s="67"/>
      <c r="IY93" s="67"/>
      <c r="IZ93" s="114"/>
      <c r="JA93" s="57"/>
      <c r="JB93" s="114"/>
      <c r="JC93" s="114"/>
      <c r="JD93" s="21" t="s">
        <v>1883</v>
      </c>
      <c r="JE93" s="21" t="e">
        <f>IF(JD91&gt;JE91,JH82,JA82)</f>
        <v>#N/A</v>
      </c>
      <c r="JF93" s="114"/>
      <c r="JG93" s="114"/>
      <c r="JH93" s="151"/>
      <c r="JI93" s="114"/>
      <c r="JJ93" s="67"/>
      <c r="JK93" s="67"/>
      <c r="JL93" s="67"/>
      <c r="JM93" s="67"/>
      <c r="JN93" s="67"/>
      <c r="JO93" s="114"/>
      <c r="JP93" s="57"/>
      <c r="JQ93" s="114"/>
      <c r="JR93" s="114"/>
      <c r="JS93" s="21" t="s">
        <v>1883</v>
      </c>
      <c r="JT93" s="21" t="e">
        <f>IF(JS91&gt;JT91,JW82,JP82)</f>
        <v>#N/A</v>
      </c>
      <c r="JU93" s="114"/>
      <c r="JV93" s="114"/>
      <c r="JW93" s="151"/>
      <c r="JX93" s="114"/>
      <c r="JY93" s="67"/>
      <c r="JZ93" s="67"/>
      <c r="KA93" s="67"/>
      <c r="KB93" s="67"/>
      <c r="KC93" s="67"/>
      <c r="KD93" s="114"/>
      <c r="KE93" s="57"/>
      <c r="KF93" s="114"/>
      <c r="KG93" s="114"/>
      <c r="KH93" s="21" t="s">
        <v>1883</v>
      </c>
      <c r="KI93" s="21" t="e">
        <f>IF(KH91&gt;KI91,KL82,KE82)</f>
        <v>#N/A</v>
      </c>
      <c r="KJ93" s="114"/>
      <c r="KK93" s="114"/>
      <c r="KL93" s="151"/>
      <c r="KM93" s="114"/>
      <c r="KN93" s="67"/>
      <c r="KO93" s="67"/>
      <c r="KP93" s="67"/>
      <c r="KQ93" s="67"/>
      <c r="KR93" s="67"/>
      <c r="KS93" s="114"/>
      <c r="KT93" s="57"/>
      <c r="KU93" s="114"/>
      <c r="KV93" s="114"/>
      <c r="KW93" s="21" t="s">
        <v>1883</v>
      </c>
      <c r="KX93" s="21" t="e">
        <f>IF(KW91&gt;KX91,LA82,KT82)</f>
        <v>#N/A</v>
      </c>
      <c r="KY93" s="114"/>
      <c r="KZ93" s="114"/>
      <c r="LA93" s="151"/>
      <c r="LB93" s="114"/>
      <c r="LC93" s="67"/>
      <c r="LD93" s="67"/>
      <c r="LE93" s="67"/>
      <c r="LF93" s="67"/>
      <c r="LG93" s="67"/>
      <c r="LH93" s="114"/>
      <c r="LI93" s="57"/>
      <c r="LJ93" s="114"/>
      <c r="LK93" s="114"/>
      <c r="LL93" s="21" t="s">
        <v>1883</v>
      </c>
      <c r="LM93" s="21" t="e">
        <f>IF(LL91&gt;LM91,LP82,LI82)</f>
        <v>#N/A</v>
      </c>
      <c r="LN93" s="114"/>
      <c r="LO93" s="114"/>
      <c r="LP93" s="151"/>
      <c r="LQ93" s="114"/>
      <c r="LR93" s="67"/>
      <c r="LS93" s="67"/>
      <c r="LT93" s="67"/>
      <c r="LU93" s="67"/>
      <c r="LV93" s="67"/>
      <c r="LW93" s="114"/>
      <c r="LX93" s="57"/>
      <c r="LY93" s="114"/>
      <c r="LZ93" s="114"/>
      <c r="MA93" s="21" t="s">
        <v>1883</v>
      </c>
      <c r="MB93" s="21" t="e">
        <f>IF(MA91&gt;MB91,ME82,LX82)</f>
        <v>#N/A</v>
      </c>
      <c r="MC93" s="114"/>
      <c r="MD93" s="114"/>
      <c r="ME93" s="151"/>
      <c r="MF93" s="114"/>
      <c r="MG93" s="67"/>
      <c r="MH93" s="67"/>
      <c r="MI93" s="67"/>
      <c r="MJ93" s="67"/>
      <c r="MK93" s="67"/>
      <c r="ML93" s="114"/>
      <c r="MM93" s="57"/>
      <c r="MN93" s="114"/>
      <c r="MO93" s="114"/>
      <c r="MP93" s="21" t="s">
        <v>1883</v>
      </c>
      <c r="MQ93" s="21" t="e">
        <f>IF(MP91&gt;MQ91,MT82,MM82)</f>
        <v>#N/A</v>
      </c>
      <c r="MR93" s="114"/>
      <c r="MS93" s="114"/>
      <c r="MT93" s="151"/>
    </row>
    <row r="94" spans="2:358" ht="18" thickBot="1">
      <c r="B94" s="184">
        <f t="shared" si="679"/>
        <v>44613</v>
      </c>
      <c r="C94" s="183">
        <f t="shared" si="680"/>
        <v>8</v>
      </c>
      <c r="D94" s="183">
        <f t="shared" si="681"/>
        <v>7</v>
      </c>
      <c r="E94" s="183" t="str">
        <f t="shared" si="538"/>
        <v>8_7</v>
      </c>
      <c r="F94" s="174" t="str">
        <f t="shared" si="539"/>
        <v>Player22</v>
      </c>
      <c r="G94" s="174" t="str">
        <f t="shared" si="540"/>
        <v>Player16</v>
      </c>
      <c r="I94" s="174" t="str">
        <f>J94&amp;"_"&amp;COUNTIF(J$4:J94,J94)</f>
        <v>_0</v>
      </c>
      <c r="J94" s="185"/>
      <c r="V94" s="114"/>
      <c r="W94" s="114"/>
      <c r="X94" s="114"/>
      <c r="Y94" s="114"/>
      <c r="Z94" s="114"/>
      <c r="AA94" s="114"/>
      <c r="AJ94" s="57"/>
      <c r="AK94" s="114"/>
      <c r="AL94" s="114"/>
      <c r="AM94" s="114"/>
      <c r="AN94" s="114"/>
      <c r="AO94" s="114"/>
      <c r="AP94" s="114"/>
      <c r="AQ94" s="151"/>
      <c r="AY94" s="57"/>
      <c r="AZ94" s="114"/>
      <c r="BA94" s="114"/>
      <c r="BB94" s="114"/>
      <c r="BC94" s="114"/>
      <c r="BD94" s="114"/>
      <c r="BE94" s="114"/>
      <c r="BF94" s="151"/>
      <c r="BN94" s="57"/>
      <c r="BO94" s="114"/>
      <c r="BP94" s="114"/>
      <c r="BQ94" s="114"/>
      <c r="BR94" s="114"/>
      <c r="BS94" s="114"/>
      <c r="BT94" s="114"/>
      <c r="BU94" s="151"/>
      <c r="BV94" s="114"/>
      <c r="CB94" s="114"/>
      <c r="CC94" s="57"/>
      <c r="CD94" s="114"/>
      <c r="CE94" s="114"/>
      <c r="CF94" s="114"/>
      <c r="CG94" s="114"/>
      <c r="CH94" s="114"/>
      <c r="CI94" s="114"/>
      <c r="CJ94" s="151"/>
      <c r="CK94" s="114"/>
      <c r="CQ94" s="114"/>
      <c r="CR94" s="57"/>
      <c r="CS94" s="114"/>
      <c r="CT94" s="114"/>
      <c r="CU94" s="114"/>
      <c r="CV94" s="114"/>
      <c r="CW94" s="114"/>
      <c r="CX94" s="114"/>
      <c r="CY94" s="151"/>
      <c r="DG94" s="57"/>
      <c r="DH94" s="114"/>
      <c r="DI94" s="114"/>
      <c r="DJ94" s="114"/>
      <c r="DK94" s="114"/>
      <c r="DL94" s="114"/>
      <c r="DM94" s="114"/>
      <c r="DN94" s="151"/>
      <c r="DO94" s="114"/>
      <c r="DU94" s="114"/>
      <c r="DV94" s="57"/>
      <c r="DW94" s="114"/>
      <c r="DX94" s="114"/>
      <c r="DY94" s="114"/>
      <c r="DZ94" s="114"/>
      <c r="EA94" s="114"/>
      <c r="EB94" s="114"/>
      <c r="EC94" s="151"/>
      <c r="ED94" s="114"/>
      <c r="EJ94" s="114"/>
      <c r="EK94" s="57"/>
      <c r="EL94" s="114"/>
      <c r="EM94" s="114"/>
      <c r="EN94" s="114"/>
      <c r="EO94" s="114"/>
      <c r="EP94" s="114"/>
      <c r="EQ94" s="114"/>
      <c r="ER94" s="151"/>
      <c r="EZ94" s="57"/>
      <c r="FA94" s="114"/>
      <c r="FB94" s="114"/>
      <c r="FC94" s="114"/>
      <c r="FD94" s="114"/>
      <c r="FE94" s="114"/>
      <c r="FF94" s="114"/>
      <c r="FG94" s="151"/>
      <c r="FH94" s="114"/>
      <c r="FN94" s="114"/>
      <c r="FO94" s="57"/>
      <c r="FP94" s="114"/>
      <c r="FQ94" s="114"/>
      <c r="FR94" s="114"/>
      <c r="FS94" s="114"/>
      <c r="FT94" s="114"/>
      <c r="FU94" s="114"/>
      <c r="FV94" s="151"/>
      <c r="FW94" s="114"/>
      <c r="GC94" s="114"/>
      <c r="GD94" s="57"/>
      <c r="GE94" s="114"/>
      <c r="GF94" s="114"/>
      <c r="GG94" s="114"/>
      <c r="GH94" s="114"/>
      <c r="GI94" s="114"/>
      <c r="GJ94" s="114"/>
      <c r="GK94" s="151"/>
      <c r="GS94" s="57"/>
      <c r="GT94" s="114"/>
      <c r="GU94" s="114"/>
      <c r="GV94" s="114"/>
      <c r="GW94" s="114"/>
      <c r="GX94" s="114"/>
      <c r="GY94" s="114"/>
      <c r="GZ94" s="151"/>
      <c r="HA94" s="114"/>
      <c r="HG94" s="114"/>
      <c r="HH94" s="57"/>
      <c r="HI94" s="114"/>
      <c r="HJ94" s="114"/>
      <c r="HK94" s="114"/>
      <c r="HL94" s="114"/>
      <c r="HM94" s="114"/>
      <c r="HN94" s="114"/>
      <c r="HO94" s="151"/>
      <c r="HP94" s="114"/>
      <c r="HV94" s="114"/>
      <c r="HW94" s="57"/>
      <c r="HX94" s="114"/>
      <c r="HY94" s="114"/>
      <c r="HZ94" s="114"/>
      <c r="IA94" s="114"/>
      <c r="IB94" s="114"/>
      <c r="IC94" s="114"/>
      <c r="ID94" s="151"/>
      <c r="IL94" s="57"/>
      <c r="IM94" s="114"/>
      <c r="IN94" s="114"/>
      <c r="IO94" s="114"/>
      <c r="IP94" s="114"/>
      <c r="IQ94" s="114"/>
      <c r="IR94" s="114"/>
      <c r="IS94" s="151"/>
      <c r="IT94" s="114"/>
      <c r="IZ94" s="114"/>
      <c r="JA94" s="57"/>
      <c r="JB94" s="114"/>
      <c r="JC94" s="114"/>
      <c r="JD94" s="114"/>
      <c r="JE94" s="114"/>
      <c r="JF94" s="114"/>
      <c r="JG94" s="114"/>
      <c r="JH94" s="151"/>
      <c r="JI94" s="114"/>
      <c r="JO94" s="114"/>
      <c r="JP94" s="57"/>
      <c r="JQ94" s="114"/>
      <c r="JR94" s="114"/>
      <c r="JS94" s="114"/>
      <c r="JT94" s="114"/>
      <c r="JU94" s="114"/>
      <c r="JV94" s="114"/>
      <c r="JW94" s="151"/>
      <c r="KE94" s="57"/>
      <c r="KL94" s="151"/>
      <c r="KT94" s="57"/>
      <c r="LA94" s="151"/>
      <c r="LI94" s="57"/>
      <c r="LP94" s="151"/>
      <c r="LX94" s="57"/>
      <c r="ME94" s="151"/>
      <c r="MM94" s="57"/>
      <c r="MT94" s="151"/>
    </row>
    <row r="95" spans="2:358" s="105" customFormat="1" ht="17">
      <c r="B95" s="184">
        <f t="shared" si="679"/>
        <v>44613</v>
      </c>
      <c r="C95" s="183">
        <f t="shared" si="680"/>
        <v>8</v>
      </c>
      <c r="D95" s="183">
        <f t="shared" si="681"/>
        <v>8</v>
      </c>
      <c r="E95" s="183" t="str">
        <f t="shared" si="538"/>
        <v>8_8</v>
      </c>
      <c r="F95" s="174" t="str">
        <f t="shared" si="539"/>
        <v>Player21</v>
      </c>
      <c r="G95" s="174" t="str">
        <f t="shared" si="540"/>
        <v>Player2</v>
      </c>
      <c r="H95" s="173"/>
      <c r="I95" s="174" t="str">
        <f>J95&amp;"_"&amp;COUNTIF(J$4:J95,J95)</f>
        <v>8_1</v>
      </c>
      <c r="J95" s="185">
        <v>8</v>
      </c>
      <c r="K95" s="185" t="s">
        <v>2657</v>
      </c>
      <c r="L95" s="186" t="s">
        <v>1027</v>
      </c>
      <c r="M95" s="185" t="s">
        <v>2661</v>
      </c>
      <c r="N95" s="114"/>
      <c r="O95" s="67"/>
      <c r="P95" s="67"/>
      <c r="Q95" s="67"/>
      <c r="R95" s="67"/>
      <c r="S95" s="67"/>
      <c r="U95" s="170" t="str">
        <f>INDEX(Matchups!$F$4:$G$279,MATCH(O97&amp;"_"&amp;P97,Matchups!$E$4:$E$279,0),1)</f>
        <v>Player5</v>
      </c>
      <c r="V95" s="76"/>
      <c r="W95" s="76"/>
      <c r="X95" s="265" t="s">
        <v>1882</v>
      </c>
      <c r="Y95" s="265"/>
      <c r="Z95" s="76"/>
      <c r="AA95" s="76"/>
      <c r="AB95" s="171" t="str">
        <f>INDEX(Matchups!$F$4:$G$279,MATCH(O97&amp;"_"&amp;P97,Matchups!$E$4:$E$279,0),2)</f>
        <v>Player6</v>
      </c>
      <c r="AD95" s="67"/>
      <c r="AE95" s="67"/>
      <c r="AF95" s="67"/>
      <c r="AG95" s="67"/>
      <c r="AH95" s="67"/>
      <c r="AJ95" s="170" t="str">
        <f>INDEX(Matchups!$F$4:$G$279,MATCH(AD97&amp;"_"&amp;AE97,Matchups!$E$4:$E$279,0),1)</f>
        <v>Player19</v>
      </c>
      <c r="AK95" s="76"/>
      <c r="AL95" s="76"/>
      <c r="AM95" s="265" t="s">
        <v>1882</v>
      </c>
      <c r="AN95" s="265"/>
      <c r="AO95" s="76"/>
      <c r="AP95" s="76"/>
      <c r="AQ95" s="171" t="str">
        <f>INDEX(Matchups!$F$4:$G$279,MATCH(AD97&amp;"_"&amp;AE97,Matchups!$E$4:$E$279,0),2)</f>
        <v>Player23</v>
      </c>
      <c r="AS95" s="67"/>
      <c r="AT95" s="67"/>
      <c r="AU95" s="67"/>
      <c r="AV95" s="67"/>
      <c r="AW95" s="67"/>
      <c r="AY95" s="170" t="str">
        <f>INDEX(Matchups!$F$4:$G$279,MATCH(AS97&amp;"_"&amp;AT97,Matchups!$E$4:$E$279,0),1)</f>
        <v>Player17</v>
      </c>
      <c r="AZ95" s="76"/>
      <c r="BA95" s="76"/>
      <c r="BB95" s="265" t="s">
        <v>1882</v>
      </c>
      <c r="BC95" s="265"/>
      <c r="BD95" s="76"/>
      <c r="BE95" s="76"/>
      <c r="BF95" s="171" t="str">
        <f>INDEX(Matchups!$F$4:$G$279,MATCH(AS97&amp;"_"&amp;AT97,Matchups!$E$4:$E$279,0),2)</f>
        <v>Player1</v>
      </c>
      <c r="BH95" s="67"/>
      <c r="BI95" s="67"/>
      <c r="BJ95" s="67"/>
      <c r="BK95" s="67"/>
      <c r="BL95" s="67"/>
      <c r="BN95" s="170" t="str">
        <f>INDEX(Matchups!$F$4:$G$279,MATCH(BH97&amp;"_"&amp;BI97,Matchups!$E$4:$E$279,0),1)</f>
        <v>Player12</v>
      </c>
      <c r="BO95" s="76"/>
      <c r="BP95" s="76"/>
      <c r="BQ95" s="265" t="s">
        <v>1882</v>
      </c>
      <c r="BR95" s="265"/>
      <c r="BS95" s="76"/>
      <c r="BT95" s="76"/>
      <c r="BU95" s="171" t="str">
        <f>INDEX(Matchups!$F$4:$G$279,MATCH(BH97&amp;"_"&amp;BI97,Matchups!$E$4:$E$279,0),2)</f>
        <v>Player21</v>
      </c>
      <c r="BV95" s="114"/>
      <c r="BW95" s="67"/>
      <c r="BX95" s="67"/>
      <c r="BY95" s="67"/>
      <c r="BZ95" s="67"/>
      <c r="CA95" s="67"/>
      <c r="CB95" s="114"/>
      <c r="CC95" s="170" t="str">
        <f>INDEX(Matchups!$F$4:$G$279,MATCH(BW97&amp;"_"&amp;BX97,Matchups!$E$4:$E$279,0),1)</f>
        <v>Player22</v>
      </c>
      <c r="CD95" s="76"/>
      <c r="CE95" s="76"/>
      <c r="CF95" s="265" t="s">
        <v>1882</v>
      </c>
      <c r="CG95" s="265"/>
      <c r="CH95" s="76"/>
      <c r="CI95" s="76"/>
      <c r="CJ95" s="171" t="str">
        <f>INDEX(Matchups!$F$4:$G$279,MATCH(BW97&amp;"_"&amp;BX97,Matchups!$E$4:$E$279,0),2)</f>
        <v>Player10</v>
      </c>
      <c r="CK95" s="114"/>
      <c r="CL95" s="67"/>
      <c r="CM95" s="67"/>
      <c r="CN95" s="67"/>
      <c r="CO95" s="67"/>
      <c r="CP95" s="67"/>
      <c r="CQ95" s="114"/>
      <c r="CR95" s="170" t="str">
        <f>INDEX(Matchups!$F$4:$G$279,MATCH(CL97&amp;"_"&amp;CM97,Matchups!$E$4:$E$279,0),1)</f>
        <v>Player8</v>
      </c>
      <c r="CS95" s="76"/>
      <c r="CT95" s="76"/>
      <c r="CU95" s="265" t="s">
        <v>1882</v>
      </c>
      <c r="CV95" s="265"/>
      <c r="CW95" s="76"/>
      <c r="CX95" s="76"/>
      <c r="CY95" s="171" t="str">
        <f>INDEX(Matchups!$F$4:$G$279,MATCH(CL97&amp;"_"&amp;CM97,Matchups!$E$4:$E$279,0),2)</f>
        <v>Player14</v>
      </c>
      <c r="DA95" s="67"/>
      <c r="DB95" s="67"/>
      <c r="DC95" s="67"/>
      <c r="DD95" s="67"/>
      <c r="DE95" s="67"/>
      <c r="DG95" s="170" t="str">
        <f>INDEX(Matchups!$F$4:$G$279,MATCH(DA97&amp;"_"&amp;DB97,Matchups!$E$4:$E$279,0),1)</f>
        <v>Player24</v>
      </c>
      <c r="DH95" s="76"/>
      <c r="DI95" s="76"/>
      <c r="DJ95" s="265" t="s">
        <v>1882</v>
      </c>
      <c r="DK95" s="265"/>
      <c r="DL95" s="76"/>
      <c r="DM95" s="76"/>
      <c r="DN95" s="171" t="str">
        <f>INDEX(Matchups!$F$4:$G$279,MATCH(DA97&amp;"_"&amp;DB97,Matchups!$E$4:$E$279,0),2)</f>
        <v>Player3</v>
      </c>
      <c r="DO95" s="114"/>
      <c r="DP95" s="67"/>
      <c r="DQ95" s="67"/>
      <c r="DR95" s="67"/>
      <c r="DS95" s="67"/>
      <c r="DT95" s="67"/>
      <c r="DU95" s="114"/>
      <c r="DV95" s="170" t="str">
        <f>INDEX(Matchups!$F$4:$G$279,MATCH(DP97&amp;"_"&amp;DQ97,Matchups!$E$4:$E$279,0),1)</f>
        <v>Player21</v>
      </c>
      <c r="DW95" s="76"/>
      <c r="DX95" s="76"/>
      <c r="DY95" s="265" t="s">
        <v>1882</v>
      </c>
      <c r="DZ95" s="265"/>
      <c r="EA95" s="76"/>
      <c r="EB95" s="76"/>
      <c r="EC95" s="171" t="str">
        <f>INDEX(Matchups!$F$4:$G$279,MATCH(DP97&amp;"_"&amp;DQ97,Matchups!$E$4:$E$279,0),2)</f>
        <v>Player2</v>
      </c>
      <c r="ED95" s="114"/>
      <c r="EE95" s="67"/>
      <c r="EF95" s="67"/>
      <c r="EG95" s="67"/>
      <c r="EH95" s="67"/>
      <c r="EI95" s="67"/>
      <c r="EJ95" s="114"/>
      <c r="EK95" s="170" t="str">
        <f>INDEX(Matchups!$F$4:$G$279,MATCH(EE97&amp;"_"&amp;EF97,Matchups!$E$4:$E$279,0),1)</f>
        <v>Player23</v>
      </c>
      <c r="EL95" s="76"/>
      <c r="EM95" s="76"/>
      <c r="EN95" s="265" t="s">
        <v>1882</v>
      </c>
      <c r="EO95" s="265"/>
      <c r="EP95" s="76"/>
      <c r="EQ95" s="76"/>
      <c r="ER95" s="171" t="str">
        <f>INDEX(Matchups!$F$4:$G$279,MATCH(EE97&amp;"_"&amp;EF97,Matchups!$E$4:$E$279,0),2)</f>
        <v>Player11</v>
      </c>
      <c r="ET95" s="67"/>
      <c r="EU95" s="67"/>
      <c r="EV95" s="67"/>
      <c r="EW95" s="67"/>
      <c r="EX95" s="67"/>
      <c r="EZ95" s="170" t="str">
        <f>INDEX(Matchups!$F$4:$G$279,MATCH(ET97&amp;"_"&amp;EU97,Matchups!$E$4:$E$279,0),1)</f>
        <v>Player15</v>
      </c>
      <c r="FA95" s="76"/>
      <c r="FB95" s="76"/>
      <c r="FC95" s="265" t="s">
        <v>1882</v>
      </c>
      <c r="FD95" s="265"/>
      <c r="FE95" s="76"/>
      <c r="FF95" s="76"/>
      <c r="FG95" s="171" t="str">
        <f>INDEX(Matchups!$F$4:$G$279,MATCH(ET97&amp;"_"&amp;EU97,Matchups!$E$4:$E$279,0),2)</f>
        <v>Player7</v>
      </c>
      <c r="FH95" s="114"/>
      <c r="FI95" s="67"/>
      <c r="FJ95" s="67"/>
      <c r="FK95" s="67"/>
      <c r="FL95" s="67"/>
      <c r="FM95" s="67"/>
      <c r="FN95" s="114"/>
      <c r="FO95" s="170" t="str">
        <f>INDEX(Matchups!$F$4:$G$279,MATCH(FI97&amp;"_"&amp;FJ97,Matchups!$E$4:$E$279,0),1)</f>
        <v>Player13</v>
      </c>
      <c r="FP95" s="76"/>
      <c r="FQ95" s="76"/>
      <c r="FR95" s="265" t="s">
        <v>1882</v>
      </c>
      <c r="FS95" s="265"/>
      <c r="FT95" s="76"/>
      <c r="FU95" s="76"/>
      <c r="FV95" s="171" t="str">
        <f>INDEX(Matchups!$F$4:$G$279,MATCH(FI97&amp;"_"&amp;FJ97,Matchups!$E$4:$E$279,0),2)</f>
        <v>Player19</v>
      </c>
      <c r="FW95" s="114"/>
      <c r="FX95" s="67"/>
      <c r="FY95" s="67"/>
      <c r="FZ95" s="67"/>
      <c r="GA95" s="67"/>
      <c r="GB95" s="67"/>
      <c r="GC95" s="114"/>
      <c r="GD95" s="170" t="str">
        <f>INDEX(Matchups!$F$4:$G$279,MATCH(FX97&amp;"_"&amp;FY97,Matchups!$E$4:$E$279,0),1)</f>
        <v>Player9</v>
      </c>
      <c r="GE95" s="76"/>
      <c r="GF95" s="76"/>
      <c r="GG95" s="265" t="s">
        <v>1882</v>
      </c>
      <c r="GH95" s="265"/>
      <c r="GI95" s="76"/>
      <c r="GJ95" s="76"/>
      <c r="GK95" s="171" t="str">
        <f>INDEX(Matchups!$F$4:$G$279,MATCH(FX97&amp;"_"&amp;FY97,Matchups!$E$4:$E$279,0),2)</f>
        <v>Player16</v>
      </c>
      <c r="GM95" s="67"/>
      <c r="GN95" s="67"/>
      <c r="GO95" s="67"/>
      <c r="GP95" s="67"/>
      <c r="GQ95" s="67"/>
      <c r="GS95" s="170" t="str">
        <f>INDEX(Matchups!$F$4:$G$279,MATCH(GM97&amp;"_"&amp;GN97,Matchups!$E$4:$E$279,0),1)</f>
        <v>Player7</v>
      </c>
      <c r="GT95" s="76"/>
      <c r="GU95" s="76"/>
      <c r="GV95" s="265" t="s">
        <v>1882</v>
      </c>
      <c r="GW95" s="265"/>
      <c r="GX95" s="76"/>
      <c r="GY95" s="76"/>
      <c r="GZ95" s="171" t="str">
        <f>INDEX(Matchups!$F$4:$G$279,MATCH(GM97&amp;"_"&amp;GN97,Matchups!$E$4:$E$279,0),2)</f>
        <v>Player22</v>
      </c>
      <c r="HA95" s="114"/>
      <c r="HB95" s="67"/>
      <c r="HC95" s="67"/>
      <c r="HD95" s="67"/>
      <c r="HE95" s="67"/>
      <c r="HF95" s="67"/>
      <c r="HG95" s="114"/>
      <c r="HH95" s="170" t="str">
        <f>INDEX(Matchups!$F$4:$G$279,MATCH(HB97&amp;"_"&amp;HC97,Matchups!$E$4:$E$279,0),1)</f>
        <v>Player10</v>
      </c>
      <c r="HI95" s="76"/>
      <c r="HJ95" s="76"/>
      <c r="HK95" s="265" t="s">
        <v>1882</v>
      </c>
      <c r="HL95" s="265"/>
      <c r="HM95" s="76"/>
      <c r="HN95" s="76"/>
      <c r="HO95" s="171" t="str">
        <f>INDEX(Matchups!$F$4:$G$279,MATCH(HB97&amp;"_"&amp;HC97,Matchups!$E$4:$E$279,0),2)</f>
        <v>Player13</v>
      </c>
      <c r="HP95" s="114"/>
      <c r="HQ95" s="67"/>
      <c r="HR95" s="67"/>
      <c r="HS95" s="67"/>
      <c r="HT95" s="67"/>
      <c r="HU95" s="67"/>
      <c r="HV95" s="114"/>
      <c r="HW95" s="170" t="str">
        <f>INDEX(Matchups!$F$4:$G$279,MATCH(HQ97&amp;"_"&amp;HR97,Matchups!$E$4:$E$279,0),1)</f>
        <v>Player20</v>
      </c>
      <c r="HX95" s="76"/>
      <c r="HY95" s="76"/>
      <c r="HZ95" s="265" t="s">
        <v>1882</v>
      </c>
      <c r="IA95" s="265"/>
      <c r="IB95" s="76"/>
      <c r="IC95" s="76"/>
      <c r="ID95" s="171" t="str">
        <f>INDEX(Matchups!$F$4:$G$279,MATCH(HQ97&amp;"_"&amp;HR97,Matchups!$E$4:$E$279,0),2)</f>
        <v>Player15</v>
      </c>
      <c r="IF95" s="67"/>
      <c r="IG95" s="67"/>
      <c r="IH95" s="67"/>
      <c r="II95" s="67"/>
      <c r="IJ95" s="67"/>
      <c r="IL95" s="170" t="str">
        <f>INDEX(Matchups!$F$4:$G$279,MATCH(IF97&amp;"_"&amp;IG97,Matchups!$E$4:$E$279,0),1)</f>
        <v>Player16</v>
      </c>
      <c r="IM95" s="76"/>
      <c r="IN95" s="76"/>
      <c r="IO95" s="265" t="s">
        <v>1882</v>
      </c>
      <c r="IP95" s="265"/>
      <c r="IQ95" s="76"/>
      <c r="IR95" s="76"/>
      <c r="IS95" s="171" t="str">
        <f>INDEX(Matchups!$F$4:$G$279,MATCH(IF97&amp;"_"&amp;IG97,Matchups!$E$4:$E$279,0),2)</f>
        <v>Player24</v>
      </c>
      <c r="IT95" s="114"/>
      <c r="IU95" s="67"/>
      <c r="IV95" s="67"/>
      <c r="IW95" s="67"/>
      <c r="IX95" s="67"/>
      <c r="IY95" s="67"/>
      <c r="IZ95" s="114"/>
      <c r="JA95" s="170" t="str">
        <f>INDEX(Matchups!$F$4:$G$279,MATCH(IU97&amp;"_"&amp;IV97,Matchups!$E$4:$E$279,0),1)</f>
        <v>Player18</v>
      </c>
      <c r="JB95" s="76"/>
      <c r="JC95" s="76"/>
      <c r="JD95" s="265" t="s">
        <v>1882</v>
      </c>
      <c r="JE95" s="265"/>
      <c r="JF95" s="76"/>
      <c r="JG95" s="76"/>
      <c r="JH95" s="171" t="str">
        <f>INDEX(Matchups!$F$4:$G$279,MATCH(IU97&amp;"_"&amp;IV97,Matchups!$E$4:$E$279,0),2)</f>
        <v>Player8</v>
      </c>
      <c r="JI95" s="114"/>
      <c r="JJ95" s="67"/>
      <c r="JK95" s="67"/>
      <c r="JL95" s="67"/>
      <c r="JM95" s="67"/>
      <c r="JN95" s="67"/>
      <c r="JO95" s="114"/>
      <c r="JP95" s="170" t="str">
        <f>INDEX(Matchups!$F$4:$G$279,MATCH(JJ97&amp;"_"&amp;JK97,Matchups!$E$4:$E$279,0),1)</f>
        <v>Player1</v>
      </c>
      <c r="JQ95" s="76"/>
      <c r="JR95" s="76"/>
      <c r="JS95" s="265" t="s">
        <v>1882</v>
      </c>
      <c r="JT95" s="265"/>
      <c r="JU95" s="76"/>
      <c r="JV95" s="76"/>
      <c r="JW95" s="171" t="str">
        <f>INDEX(Matchups!$F$4:$G$279,MATCH(JJ97&amp;"_"&amp;JK97,Matchups!$E$4:$E$279,0),2)</f>
        <v>Player9</v>
      </c>
      <c r="JX95" s="114"/>
      <c r="JY95" s="67"/>
      <c r="JZ95" s="67"/>
      <c r="KA95" s="67"/>
      <c r="KB95" s="67"/>
      <c r="KC95" s="67"/>
      <c r="KD95" s="114"/>
      <c r="KE95" s="170" t="str">
        <f>INDEX(Matchups!$F$4:$G$279,MATCH(JY97&amp;"_"&amp;JZ97,Matchups!$E$4:$E$279,0),1)</f>
        <v>Player6</v>
      </c>
      <c r="KF95" s="76"/>
      <c r="KG95" s="76"/>
      <c r="KH95" s="265" t="s">
        <v>1882</v>
      </c>
      <c r="KI95" s="265"/>
      <c r="KJ95" s="76"/>
      <c r="KK95" s="76"/>
      <c r="KL95" s="171" t="str">
        <f>INDEX(Matchups!$F$4:$G$279,MATCH(JY97&amp;"_"&amp;JZ97,Matchups!$E$4:$E$279,0),2)</f>
        <v>Player17</v>
      </c>
      <c r="KM95" s="114"/>
      <c r="KN95" s="67"/>
      <c r="KO95" s="67"/>
      <c r="KP95" s="67"/>
      <c r="KQ95" s="67"/>
      <c r="KR95" s="67"/>
      <c r="KS95" s="114"/>
      <c r="KT95" s="170" t="str">
        <f>INDEX(Matchups!$F$4:$G$279,MATCH(KN97&amp;"_"&amp;KO97,Matchups!$E$4:$E$279,0),1)</f>
        <v>Player2</v>
      </c>
      <c r="KU95" s="76"/>
      <c r="KV95" s="76"/>
      <c r="KW95" s="265" t="s">
        <v>1882</v>
      </c>
      <c r="KX95" s="265"/>
      <c r="KY95" s="76"/>
      <c r="KZ95" s="76"/>
      <c r="LA95" s="171" t="str">
        <f>INDEX(Matchups!$F$4:$G$279,MATCH(KN97&amp;"_"&amp;KO97,Matchups!$E$4:$E$279,0),2)</f>
        <v>Player20</v>
      </c>
      <c r="LB95" s="114"/>
      <c r="LC95" s="67"/>
      <c r="LD95" s="67"/>
      <c r="LE95" s="67"/>
      <c r="LF95" s="67"/>
      <c r="LG95" s="67"/>
      <c r="LH95" s="114"/>
      <c r="LI95" s="170" t="str">
        <f>INDEX(Matchups!$F$4:$G$279,MATCH(LC97&amp;"_"&amp;LD97,Matchups!$E$4:$E$279,0),1)</f>
        <v>Player6</v>
      </c>
      <c r="LJ95" s="76"/>
      <c r="LK95" s="76"/>
      <c r="LL95" s="265" t="s">
        <v>1882</v>
      </c>
      <c r="LM95" s="265"/>
      <c r="LN95" s="76"/>
      <c r="LO95" s="76"/>
      <c r="LP95" s="171" t="str">
        <f>INDEX(Matchups!$F$4:$G$279,MATCH(LC97&amp;"_"&amp;LD97,Matchups!$E$4:$E$279,0),2)</f>
        <v>Player8</v>
      </c>
      <c r="LQ95" s="114"/>
      <c r="LR95" s="67"/>
      <c r="LS95" s="67"/>
      <c r="LT95" s="67"/>
      <c r="LU95" s="67"/>
      <c r="LV95" s="67"/>
      <c r="LW95" s="114"/>
      <c r="LX95" s="170" t="str">
        <f>INDEX(Matchups!$F$4:$G$279,MATCH(LR97&amp;"_"&amp;LS97,Matchups!$E$4:$E$279,0),1)</f>
        <v>Player11</v>
      </c>
      <c r="LY95" s="76"/>
      <c r="LZ95" s="76"/>
      <c r="MA95" s="265" t="s">
        <v>1882</v>
      </c>
      <c r="MB95" s="265"/>
      <c r="MC95" s="76"/>
      <c r="MD95" s="76"/>
      <c r="ME95" s="171" t="str">
        <f>INDEX(Matchups!$F$4:$G$279,MATCH(LR97&amp;"_"&amp;LS97,Matchups!$E$4:$E$279,0),2)</f>
        <v>Player18</v>
      </c>
      <c r="MF95" s="114"/>
      <c r="MG95" s="67"/>
      <c r="MH95" s="67"/>
      <c r="MI95" s="67"/>
      <c r="MJ95" s="67"/>
      <c r="MK95" s="67"/>
      <c r="ML95" s="114"/>
      <c r="MM95" s="170" t="str">
        <f>INDEX(Matchups!$F$4:$G$279,MATCH(MG97&amp;"_"&amp;MH97,Matchups!$E$4:$E$279,0),1)</f>
        <v>Player3</v>
      </c>
      <c r="MN95" s="76"/>
      <c r="MO95" s="76"/>
      <c r="MP95" s="265" t="s">
        <v>1882</v>
      </c>
      <c r="MQ95" s="265"/>
      <c r="MR95" s="76"/>
      <c r="MS95" s="76"/>
      <c r="MT95" s="171" t="str">
        <f>INDEX(Matchups!$F$4:$G$279,MATCH(MG97&amp;"_"&amp;MH97,Matchups!$E$4:$E$279,0),2)</f>
        <v>Player12</v>
      </c>
    </row>
    <row r="96" spans="2:358" s="105" customFormat="1" ht="17">
      <c r="B96" s="184">
        <f t="shared" si="679"/>
        <v>44613</v>
      </c>
      <c r="C96" s="183">
        <f t="shared" si="680"/>
        <v>8</v>
      </c>
      <c r="D96" s="183">
        <f t="shared" si="681"/>
        <v>9</v>
      </c>
      <c r="E96" s="183" t="str">
        <f t="shared" si="538"/>
        <v>8_9</v>
      </c>
      <c r="F96" s="174" t="str">
        <f t="shared" si="539"/>
        <v>Player9</v>
      </c>
      <c r="G96" s="174" t="str">
        <f t="shared" si="540"/>
        <v>Player10</v>
      </c>
      <c r="H96" s="173"/>
      <c r="I96" s="174" t="str">
        <f>J96&amp;"_"&amp;COUNTIF(J$4:J96,J96)</f>
        <v>8_2</v>
      </c>
      <c r="J96" s="185">
        <v>8</v>
      </c>
      <c r="K96" s="185" t="s">
        <v>2666</v>
      </c>
      <c r="L96" s="186" t="s">
        <v>1027</v>
      </c>
      <c r="M96" s="185" t="s">
        <v>1879</v>
      </c>
      <c r="N96" s="114"/>
      <c r="O96" s="69" t="s">
        <v>1874</v>
      </c>
      <c r="P96" s="69" t="s">
        <v>1824</v>
      </c>
      <c r="Q96" s="69" t="s">
        <v>829</v>
      </c>
      <c r="R96" s="69" t="s">
        <v>1879</v>
      </c>
      <c r="S96" s="69" t="s">
        <v>1880</v>
      </c>
      <c r="U96" s="159" t="s">
        <v>1016</v>
      </c>
      <c r="V96" s="78" t="s">
        <v>1885</v>
      </c>
      <c r="W96" s="78" t="s">
        <v>1884</v>
      </c>
      <c r="X96" s="78" t="s">
        <v>1862</v>
      </c>
      <c r="Y96" s="78" t="s">
        <v>1862</v>
      </c>
      <c r="Z96" s="78" t="s">
        <v>1884</v>
      </c>
      <c r="AA96" s="78" t="s">
        <v>1885</v>
      </c>
      <c r="AB96" s="101" t="s">
        <v>1016</v>
      </c>
      <c r="AD96" s="69" t="s">
        <v>1874</v>
      </c>
      <c r="AE96" s="69" t="s">
        <v>1824</v>
      </c>
      <c r="AF96" s="69" t="s">
        <v>829</v>
      </c>
      <c r="AG96" s="69" t="s">
        <v>1879</v>
      </c>
      <c r="AH96" s="69" t="s">
        <v>1880</v>
      </c>
      <c r="AJ96" s="159" t="s">
        <v>1016</v>
      </c>
      <c r="AK96" s="78" t="s">
        <v>1885</v>
      </c>
      <c r="AL96" s="78" t="s">
        <v>1884</v>
      </c>
      <c r="AM96" s="78" t="s">
        <v>1862</v>
      </c>
      <c r="AN96" s="78" t="s">
        <v>1862</v>
      </c>
      <c r="AO96" s="78" t="s">
        <v>1884</v>
      </c>
      <c r="AP96" s="78" t="s">
        <v>1885</v>
      </c>
      <c r="AQ96" s="101" t="s">
        <v>1016</v>
      </c>
      <c r="AS96" s="69" t="s">
        <v>1874</v>
      </c>
      <c r="AT96" s="69" t="s">
        <v>1824</v>
      </c>
      <c r="AU96" s="69" t="s">
        <v>829</v>
      </c>
      <c r="AV96" s="69" t="s">
        <v>1879</v>
      </c>
      <c r="AW96" s="69" t="s">
        <v>1880</v>
      </c>
      <c r="AY96" s="159" t="s">
        <v>1016</v>
      </c>
      <c r="AZ96" s="78" t="s">
        <v>1885</v>
      </c>
      <c r="BA96" s="78" t="s">
        <v>1884</v>
      </c>
      <c r="BB96" s="78" t="s">
        <v>1862</v>
      </c>
      <c r="BC96" s="78" t="s">
        <v>1862</v>
      </c>
      <c r="BD96" s="78" t="s">
        <v>1884</v>
      </c>
      <c r="BE96" s="78" t="s">
        <v>1885</v>
      </c>
      <c r="BF96" s="101" t="s">
        <v>1016</v>
      </c>
      <c r="BH96" s="69" t="s">
        <v>1874</v>
      </c>
      <c r="BI96" s="69" t="s">
        <v>1824</v>
      </c>
      <c r="BJ96" s="69" t="s">
        <v>829</v>
      </c>
      <c r="BK96" s="69" t="s">
        <v>1879</v>
      </c>
      <c r="BL96" s="69" t="s">
        <v>1880</v>
      </c>
      <c r="BN96" s="159" t="s">
        <v>1016</v>
      </c>
      <c r="BO96" s="78" t="s">
        <v>1885</v>
      </c>
      <c r="BP96" s="78" t="s">
        <v>1884</v>
      </c>
      <c r="BQ96" s="78" t="s">
        <v>1862</v>
      </c>
      <c r="BR96" s="78" t="s">
        <v>1862</v>
      </c>
      <c r="BS96" s="78" t="s">
        <v>1884</v>
      </c>
      <c r="BT96" s="78" t="s">
        <v>1885</v>
      </c>
      <c r="BU96" s="101" t="s">
        <v>1016</v>
      </c>
      <c r="BV96" s="114"/>
      <c r="BW96" s="69" t="s">
        <v>1874</v>
      </c>
      <c r="BX96" s="69" t="s">
        <v>1824</v>
      </c>
      <c r="BY96" s="69" t="s">
        <v>829</v>
      </c>
      <c r="BZ96" s="69" t="s">
        <v>1879</v>
      </c>
      <c r="CA96" s="69" t="s">
        <v>1880</v>
      </c>
      <c r="CB96" s="114"/>
      <c r="CC96" s="159" t="s">
        <v>1016</v>
      </c>
      <c r="CD96" s="78" t="s">
        <v>1885</v>
      </c>
      <c r="CE96" s="78" t="s">
        <v>1884</v>
      </c>
      <c r="CF96" s="78" t="s">
        <v>1862</v>
      </c>
      <c r="CG96" s="78" t="s">
        <v>1862</v>
      </c>
      <c r="CH96" s="78" t="s">
        <v>1884</v>
      </c>
      <c r="CI96" s="78" t="s">
        <v>1885</v>
      </c>
      <c r="CJ96" s="101" t="s">
        <v>1016</v>
      </c>
      <c r="CK96" s="114"/>
      <c r="CL96" s="69" t="s">
        <v>1874</v>
      </c>
      <c r="CM96" s="69" t="s">
        <v>1824</v>
      </c>
      <c r="CN96" s="69" t="s">
        <v>829</v>
      </c>
      <c r="CO96" s="69" t="s">
        <v>1879</v>
      </c>
      <c r="CP96" s="69" t="s">
        <v>1880</v>
      </c>
      <c r="CQ96" s="114"/>
      <c r="CR96" s="159" t="s">
        <v>1016</v>
      </c>
      <c r="CS96" s="78" t="s">
        <v>1885</v>
      </c>
      <c r="CT96" s="78" t="s">
        <v>1884</v>
      </c>
      <c r="CU96" s="78" t="s">
        <v>1862</v>
      </c>
      <c r="CV96" s="78" t="s">
        <v>1862</v>
      </c>
      <c r="CW96" s="78" t="s">
        <v>1884</v>
      </c>
      <c r="CX96" s="78" t="s">
        <v>1885</v>
      </c>
      <c r="CY96" s="101" t="s">
        <v>1016</v>
      </c>
      <c r="DA96" s="69" t="s">
        <v>1874</v>
      </c>
      <c r="DB96" s="69" t="s">
        <v>1824</v>
      </c>
      <c r="DC96" s="69" t="s">
        <v>829</v>
      </c>
      <c r="DD96" s="69" t="s">
        <v>1879</v>
      </c>
      <c r="DE96" s="69" t="s">
        <v>1880</v>
      </c>
      <c r="DG96" s="159" t="s">
        <v>1016</v>
      </c>
      <c r="DH96" s="78" t="s">
        <v>1885</v>
      </c>
      <c r="DI96" s="78" t="s">
        <v>1884</v>
      </c>
      <c r="DJ96" s="78" t="s">
        <v>1862</v>
      </c>
      <c r="DK96" s="78" t="s">
        <v>1862</v>
      </c>
      <c r="DL96" s="78" t="s">
        <v>1884</v>
      </c>
      <c r="DM96" s="78" t="s">
        <v>1885</v>
      </c>
      <c r="DN96" s="101" t="s">
        <v>1016</v>
      </c>
      <c r="DO96" s="114"/>
      <c r="DP96" s="69" t="s">
        <v>1874</v>
      </c>
      <c r="DQ96" s="69" t="s">
        <v>1824</v>
      </c>
      <c r="DR96" s="69" t="s">
        <v>829</v>
      </c>
      <c r="DS96" s="69" t="s">
        <v>1879</v>
      </c>
      <c r="DT96" s="69" t="s">
        <v>1880</v>
      </c>
      <c r="DU96" s="114"/>
      <c r="DV96" s="159" t="s">
        <v>1016</v>
      </c>
      <c r="DW96" s="78" t="s">
        <v>1885</v>
      </c>
      <c r="DX96" s="78" t="s">
        <v>1884</v>
      </c>
      <c r="DY96" s="78" t="s">
        <v>1862</v>
      </c>
      <c r="DZ96" s="78" t="s">
        <v>1862</v>
      </c>
      <c r="EA96" s="78" t="s">
        <v>1884</v>
      </c>
      <c r="EB96" s="78" t="s">
        <v>1885</v>
      </c>
      <c r="EC96" s="101" t="s">
        <v>1016</v>
      </c>
      <c r="ED96" s="114"/>
      <c r="EE96" s="69" t="s">
        <v>1874</v>
      </c>
      <c r="EF96" s="69" t="s">
        <v>1824</v>
      </c>
      <c r="EG96" s="69" t="s">
        <v>829</v>
      </c>
      <c r="EH96" s="69" t="s">
        <v>1879</v>
      </c>
      <c r="EI96" s="69" t="s">
        <v>1880</v>
      </c>
      <c r="EJ96" s="114"/>
      <c r="EK96" s="159" t="s">
        <v>1016</v>
      </c>
      <c r="EL96" s="78" t="s">
        <v>1885</v>
      </c>
      <c r="EM96" s="78" t="s">
        <v>1884</v>
      </c>
      <c r="EN96" s="78" t="s">
        <v>1862</v>
      </c>
      <c r="EO96" s="78" t="s">
        <v>1862</v>
      </c>
      <c r="EP96" s="78" t="s">
        <v>1884</v>
      </c>
      <c r="EQ96" s="78" t="s">
        <v>1885</v>
      </c>
      <c r="ER96" s="101" t="s">
        <v>1016</v>
      </c>
      <c r="ET96" s="69" t="s">
        <v>1874</v>
      </c>
      <c r="EU96" s="69" t="s">
        <v>1824</v>
      </c>
      <c r="EV96" s="69" t="s">
        <v>829</v>
      </c>
      <c r="EW96" s="69" t="s">
        <v>1879</v>
      </c>
      <c r="EX96" s="69" t="s">
        <v>1880</v>
      </c>
      <c r="EZ96" s="159" t="s">
        <v>1016</v>
      </c>
      <c r="FA96" s="78" t="s">
        <v>1885</v>
      </c>
      <c r="FB96" s="78" t="s">
        <v>1884</v>
      </c>
      <c r="FC96" s="78" t="s">
        <v>1862</v>
      </c>
      <c r="FD96" s="78" t="s">
        <v>1862</v>
      </c>
      <c r="FE96" s="78" t="s">
        <v>1884</v>
      </c>
      <c r="FF96" s="78" t="s">
        <v>1885</v>
      </c>
      <c r="FG96" s="101" t="s">
        <v>1016</v>
      </c>
      <c r="FH96" s="114"/>
      <c r="FI96" s="69" t="s">
        <v>1874</v>
      </c>
      <c r="FJ96" s="69" t="s">
        <v>1824</v>
      </c>
      <c r="FK96" s="69" t="s">
        <v>829</v>
      </c>
      <c r="FL96" s="69" t="s">
        <v>1879</v>
      </c>
      <c r="FM96" s="69" t="s">
        <v>1880</v>
      </c>
      <c r="FN96" s="114"/>
      <c r="FO96" s="159" t="s">
        <v>1016</v>
      </c>
      <c r="FP96" s="78" t="s">
        <v>1885</v>
      </c>
      <c r="FQ96" s="78" t="s">
        <v>1884</v>
      </c>
      <c r="FR96" s="78" t="s">
        <v>1862</v>
      </c>
      <c r="FS96" s="78" t="s">
        <v>1862</v>
      </c>
      <c r="FT96" s="78" t="s">
        <v>1884</v>
      </c>
      <c r="FU96" s="78" t="s">
        <v>1885</v>
      </c>
      <c r="FV96" s="101" t="s">
        <v>1016</v>
      </c>
      <c r="FW96" s="114"/>
      <c r="FX96" s="69" t="s">
        <v>1874</v>
      </c>
      <c r="FY96" s="69" t="s">
        <v>1824</v>
      </c>
      <c r="FZ96" s="69" t="s">
        <v>829</v>
      </c>
      <c r="GA96" s="69" t="s">
        <v>1879</v>
      </c>
      <c r="GB96" s="69" t="s">
        <v>1880</v>
      </c>
      <c r="GC96" s="114"/>
      <c r="GD96" s="159" t="s">
        <v>1016</v>
      </c>
      <c r="GE96" s="78" t="s">
        <v>1885</v>
      </c>
      <c r="GF96" s="78" t="s">
        <v>1884</v>
      </c>
      <c r="GG96" s="78" t="s">
        <v>1862</v>
      </c>
      <c r="GH96" s="78" t="s">
        <v>1862</v>
      </c>
      <c r="GI96" s="78" t="s">
        <v>1884</v>
      </c>
      <c r="GJ96" s="78" t="s">
        <v>1885</v>
      </c>
      <c r="GK96" s="101" t="s">
        <v>1016</v>
      </c>
      <c r="GM96" s="69" t="s">
        <v>1874</v>
      </c>
      <c r="GN96" s="69" t="s">
        <v>1824</v>
      </c>
      <c r="GO96" s="69" t="s">
        <v>829</v>
      </c>
      <c r="GP96" s="69" t="s">
        <v>1879</v>
      </c>
      <c r="GQ96" s="69" t="s">
        <v>1880</v>
      </c>
      <c r="GS96" s="159" t="s">
        <v>1016</v>
      </c>
      <c r="GT96" s="78" t="s">
        <v>1885</v>
      </c>
      <c r="GU96" s="78" t="s">
        <v>1884</v>
      </c>
      <c r="GV96" s="78" t="s">
        <v>1862</v>
      </c>
      <c r="GW96" s="78" t="s">
        <v>1862</v>
      </c>
      <c r="GX96" s="78" t="s">
        <v>1884</v>
      </c>
      <c r="GY96" s="78" t="s">
        <v>1885</v>
      </c>
      <c r="GZ96" s="101" t="s">
        <v>1016</v>
      </c>
      <c r="HA96" s="114"/>
      <c r="HB96" s="69" t="s">
        <v>1874</v>
      </c>
      <c r="HC96" s="69" t="s">
        <v>1824</v>
      </c>
      <c r="HD96" s="69" t="s">
        <v>829</v>
      </c>
      <c r="HE96" s="69" t="s">
        <v>1879</v>
      </c>
      <c r="HF96" s="69" t="s">
        <v>1880</v>
      </c>
      <c r="HG96" s="114"/>
      <c r="HH96" s="159" t="s">
        <v>1016</v>
      </c>
      <c r="HI96" s="78" t="s">
        <v>1885</v>
      </c>
      <c r="HJ96" s="78" t="s">
        <v>1884</v>
      </c>
      <c r="HK96" s="78" t="s">
        <v>1862</v>
      </c>
      <c r="HL96" s="78" t="s">
        <v>1862</v>
      </c>
      <c r="HM96" s="78" t="s">
        <v>1884</v>
      </c>
      <c r="HN96" s="78" t="s">
        <v>1885</v>
      </c>
      <c r="HO96" s="101" t="s">
        <v>1016</v>
      </c>
      <c r="HP96" s="114"/>
      <c r="HQ96" s="69" t="s">
        <v>1874</v>
      </c>
      <c r="HR96" s="69" t="s">
        <v>1824</v>
      </c>
      <c r="HS96" s="69" t="s">
        <v>829</v>
      </c>
      <c r="HT96" s="69" t="s">
        <v>1879</v>
      </c>
      <c r="HU96" s="69" t="s">
        <v>1880</v>
      </c>
      <c r="HV96" s="114"/>
      <c r="HW96" s="159" t="s">
        <v>1016</v>
      </c>
      <c r="HX96" s="78" t="s">
        <v>1885</v>
      </c>
      <c r="HY96" s="78" t="s">
        <v>1884</v>
      </c>
      <c r="HZ96" s="78" t="s">
        <v>1862</v>
      </c>
      <c r="IA96" s="78" t="s">
        <v>1862</v>
      </c>
      <c r="IB96" s="78" t="s">
        <v>1884</v>
      </c>
      <c r="IC96" s="78" t="s">
        <v>1885</v>
      </c>
      <c r="ID96" s="101" t="s">
        <v>1016</v>
      </c>
      <c r="IF96" s="69" t="s">
        <v>1874</v>
      </c>
      <c r="IG96" s="69" t="s">
        <v>1824</v>
      </c>
      <c r="IH96" s="69" t="s">
        <v>829</v>
      </c>
      <c r="II96" s="69" t="s">
        <v>1879</v>
      </c>
      <c r="IJ96" s="69" t="s">
        <v>1880</v>
      </c>
      <c r="IL96" s="159" t="s">
        <v>1016</v>
      </c>
      <c r="IM96" s="78" t="s">
        <v>1885</v>
      </c>
      <c r="IN96" s="78" t="s">
        <v>1884</v>
      </c>
      <c r="IO96" s="78" t="s">
        <v>1862</v>
      </c>
      <c r="IP96" s="78" t="s">
        <v>1862</v>
      </c>
      <c r="IQ96" s="78" t="s">
        <v>1884</v>
      </c>
      <c r="IR96" s="78" t="s">
        <v>1885</v>
      </c>
      <c r="IS96" s="101" t="s">
        <v>1016</v>
      </c>
      <c r="IT96" s="114"/>
      <c r="IU96" s="69" t="s">
        <v>1874</v>
      </c>
      <c r="IV96" s="69" t="s">
        <v>1824</v>
      </c>
      <c r="IW96" s="69" t="s">
        <v>829</v>
      </c>
      <c r="IX96" s="69" t="s">
        <v>1879</v>
      </c>
      <c r="IY96" s="69" t="s">
        <v>1880</v>
      </c>
      <c r="IZ96" s="114"/>
      <c r="JA96" s="159" t="s">
        <v>1016</v>
      </c>
      <c r="JB96" s="78" t="s">
        <v>1885</v>
      </c>
      <c r="JC96" s="78" t="s">
        <v>1884</v>
      </c>
      <c r="JD96" s="78" t="s">
        <v>1862</v>
      </c>
      <c r="JE96" s="78" t="s">
        <v>1862</v>
      </c>
      <c r="JF96" s="78" t="s">
        <v>1884</v>
      </c>
      <c r="JG96" s="78" t="s">
        <v>1885</v>
      </c>
      <c r="JH96" s="101" t="s">
        <v>1016</v>
      </c>
      <c r="JI96" s="114"/>
      <c r="JJ96" s="69" t="s">
        <v>1874</v>
      </c>
      <c r="JK96" s="69" t="s">
        <v>1824</v>
      </c>
      <c r="JL96" s="69" t="s">
        <v>829</v>
      </c>
      <c r="JM96" s="69" t="s">
        <v>1879</v>
      </c>
      <c r="JN96" s="69" t="s">
        <v>1880</v>
      </c>
      <c r="JO96" s="114"/>
      <c r="JP96" s="159" t="s">
        <v>1016</v>
      </c>
      <c r="JQ96" s="78" t="s">
        <v>1885</v>
      </c>
      <c r="JR96" s="78" t="s">
        <v>1884</v>
      </c>
      <c r="JS96" s="78" t="s">
        <v>1862</v>
      </c>
      <c r="JT96" s="78" t="s">
        <v>1862</v>
      </c>
      <c r="JU96" s="78" t="s">
        <v>1884</v>
      </c>
      <c r="JV96" s="78" t="s">
        <v>1885</v>
      </c>
      <c r="JW96" s="101" t="s">
        <v>1016</v>
      </c>
      <c r="JX96" s="114"/>
      <c r="JY96" s="69" t="s">
        <v>1874</v>
      </c>
      <c r="JZ96" s="69" t="s">
        <v>1824</v>
      </c>
      <c r="KA96" s="69" t="s">
        <v>829</v>
      </c>
      <c r="KB96" s="69" t="s">
        <v>1879</v>
      </c>
      <c r="KC96" s="69" t="s">
        <v>1880</v>
      </c>
      <c r="KD96" s="114"/>
      <c r="KE96" s="159" t="s">
        <v>1016</v>
      </c>
      <c r="KF96" s="78" t="s">
        <v>1885</v>
      </c>
      <c r="KG96" s="78" t="s">
        <v>1884</v>
      </c>
      <c r="KH96" s="78" t="s">
        <v>1862</v>
      </c>
      <c r="KI96" s="78" t="s">
        <v>1862</v>
      </c>
      <c r="KJ96" s="78" t="s">
        <v>1884</v>
      </c>
      <c r="KK96" s="78" t="s">
        <v>1885</v>
      </c>
      <c r="KL96" s="101" t="s">
        <v>1016</v>
      </c>
      <c r="KM96" s="114"/>
      <c r="KN96" s="69" t="s">
        <v>1874</v>
      </c>
      <c r="KO96" s="69" t="s">
        <v>1824</v>
      </c>
      <c r="KP96" s="69" t="s">
        <v>829</v>
      </c>
      <c r="KQ96" s="69" t="s">
        <v>1879</v>
      </c>
      <c r="KR96" s="69" t="s">
        <v>1880</v>
      </c>
      <c r="KS96" s="114"/>
      <c r="KT96" s="159" t="s">
        <v>1016</v>
      </c>
      <c r="KU96" s="78" t="s">
        <v>1885</v>
      </c>
      <c r="KV96" s="78" t="s">
        <v>1884</v>
      </c>
      <c r="KW96" s="78" t="s">
        <v>1862</v>
      </c>
      <c r="KX96" s="78" t="s">
        <v>1862</v>
      </c>
      <c r="KY96" s="78" t="s">
        <v>1884</v>
      </c>
      <c r="KZ96" s="78" t="s">
        <v>1885</v>
      </c>
      <c r="LA96" s="101" t="s">
        <v>1016</v>
      </c>
      <c r="LB96" s="114"/>
      <c r="LC96" s="69" t="s">
        <v>1874</v>
      </c>
      <c r="LD96" s="69" t="s">
        <v>1824</v>
      </c>
      <c r="LE96" s="69" t="s">
        <v>829</v>
      </c>
      <c r="LF96" s="69" t="s">
        <v>1879</v>
      </c>
      <c r="LG96" s="69" t="s">
        <v>1880</v>
      </c>
      <c r="LH96" s="114"/>
      <c r="LI96" s="159" t="s">
        <v>1016</v>
      </c>
      <c r="LJ96" s="78" t="s">
        <v>1885</v>
      </c>
      <c r="LK96" s="78" t="s">
        <v>1884</v>
      </c>
      <c r="LL96" s="78" t="s">
        <v>1862</v>
      </c>
      <c r="LM96" s="78" t="s">
        <v>1862</v>
      </c>
      <c r="LN96" s="78" t="s">
        <v>1884</v>
      </c>
      <c r="LO96" s="78" t="s">
        <v>1885</v>
      </c>
      <c r="LP96" s="101" t="s">
        <v>1016</v>
      </c>
      <c r="LQ96" s="114"/>
      <c r="LR96" s="69" t="s">
        <v>1874</v>
      </c>
      <c r="LS96" s="69" t="s">
        <v>1824</v>
      </c>
      <c r="LT96" s="69" t="s">
        <v>829</v>
      </c>
      <c r="LU96" s="69" t="s">
        <v>1879</v>
      </c>
      <c r="LV96" s="69" t="s">
        <v>1880</v>
      </c>
      <c r="LW96" s="114"/>
      <c r="LX96" s="159" t="s">
        <v>1016</v>
      </c>
      <c r="LY96" s="78" t="s">
        <v>1885</v>
      </c>
      <c r="LZ96" s="78" t="s">
        <v>1884</v>
      </c>
      <c r="MA96" s="78" t="s">
        <v>1862</v>
      </c>
      <c r="MB96" s="78" t="s">
        <v>1862</v>
      </c>
      <c r="MC96" s="78" t="s">
        <v>1884</v>
      </c>
      <c r="MD96" s="78" t="s">
        <v>1885</v>
      </c>
      <c r="ME96" s="101" t="s">
        <v>1016</v>
      </c>
      <c r="MF96" s="114"/>
      <c r="MG96" s="69" t="s">
        <v>1874</v>
      </c>
      <c r="MH96" s="69" t="s">
        <v>1824</v>
      </c>
      <c r="MI96" s="69" t="s">
        <v>829</v>
      </c>
      <c r="MJ96" s="69" t="s">
        <v>1879</v>
      </c>
      <c r="MK96" s="69" t="s">
        <v>1880</v>
      </c>
      <c r="ML96" s="114"/>
      <c r="MM96" s="159" t="s">
        <v>1016</v>
      </c>
      <c r="MN96" s="78" t="s">
        <v>1885</v>
      </c>
      <c r="MO96" s="78" t="s">
        <v>1884</v>
      </c>
      <c r="MP96" s="78" t="s">
        <v>1862</v>
      </c>
      <c r="MQ96" s="78" t="s">
        <v>1862</v>
      </c>
      <c r="MR96" s="78" t="s">
        <v>1884</v>
      </c>
      <c r="MS96" s="78" t="s">
        <v>1885</v>
      </c>
      <c r="MT96" s="101" t="s">
        <v>1016</v>
      </c>
    </row>
    <row r="97" spans="2:358" s="105" customFormat="1" ht="17">
      <c r="B97" s="184">
        <f t="shared" si="679"/>
        <v>44613</v>
      </c>
      <c r="C97" s="183">
        <f t="shared" si="680"/>
        <v>8</v>
      </c>
      <c r="D97" s="183">
        <f t="shared" si="681"/>
        <v>10</v>
      </c>
      <c r="E97" s="183" t="str">
        <f t="shared" si="538"/>
        <v>8_10</v>
      </c>
      <c r="F97" s="174" t="str">
        <f t="shared" si="539"/>
        <v>Player14</v>
      </c>
      <c r="G97" s="174" t="str">
        <f t="shared" si="540"/>
        <v>Player18</v>
      </c>
      <c r="H97" s="173"/>
      <c r="I97" s="174" t="str">
        <f>J97&amp;"_"&amp;COUNTIF(J$4:J97,J97)</f>
        <v>8_3</v>
      </c>
      <c r="J97" s="185">
        <v>8</v>
      </c>
      <c r="K97" s="185" t="s">
        <v>2673</v>
      </c>
      <c r="L97" s="186" t="s">
        <v>1027</v>
      </c>
      <c r="M97" s="185" t="s">
        <v>2665</v>
      </c>
      <c r="N97" s="114"/>
      <c r="O97" s="106">
        <f>O84</f>
        <v>1</v>
      </c>
      <c r="P97" s="106">
        <f t="shared" ref="P97:P104" si="797">P84+1</f>
        <v>8</v>
      </c>
      <c r="Q97" s="106">
        <v>1</v>
      </c>
      <c r="R97" s="107" t="str">
        <f>INDEX(Matchups!$F$4:$G$279,MATCH(O97&amp;"_"&amp;P97,Matchups!$E$4:$E$279,0),1)</f>
        <v>Player5</v>
      </c>
      <c r="S97" s="107" t="str">
        <f>INDEX(Matchups!$F$4:$G$279,MATCH(O97&amp;"_"&amp;P97,Matchups!$E$4:$E$279,0),2)</f>
        <v>Player6</v>
      </c>
      <c r="U97" s="160" t="str">
        <f>INDEX(Draft!$AZ$3:$AZ$170,MATCH(R97&amp;Q97,Draft!$BA$3:$BA$170,0),1)</f>
        <v>Tesla</v>
      </c>
      <c r="V97" s="161">
        <f>INDEX(Upload_Download!$I$4:$I$1004,MATCH(U97&amp;V$3,Upload_Download!$O$4:$O$1004,0),1)</f>
        <v>923.32000732421875</v>
      </c>
      <c r="W97" s="161">
        <f>INDEX(Upload_Download!$I$4:$I$1004,MATCH(U97&amp;W$3,Upload_Download!$O$4:$O$1004,0),1)</f>
        <v>860</v>
      </c>
      <c r="X97" s="162">
        <f>100*(W97/V97-1)</f>
        <v>-6.8578615021806062</v>
      </c>
      <c r="Y97" s="162">
        <f>100*(Z97/AA97-1)</f>
        <v>-0.50673340466289574</v>
      </c>
      <c r="Z97" s="161">
        <f>INDEX(Upload_Download!$I$4:$I$1004,MATCH(AB97&amp;Z$3,Upload_Download!$O$4:$O$1004,0),1)</f>
        <v>42197.515625</v>
      </c>
      <c r="AA97" s="161">
        <f>INDEX(Upload_Download!$I$4:$I$1004,MATCH(AB97&amp;AA$3,Upload_Download!$O$4:$O$1004,0),1)</f>
        <v>42412.43359375</v>
      </c>
      <c r="AB97" s="163" t="str">
        <f>INDEX(Draft!$AZ$3:$AZ$170,MATCH(S97&amp;Q97,Draft!$BA$3:$BA$170,0),1)</f>
        <v>Bitcoin</v>
      </c>
      <c r="AD97" s="106">
        <f>AD84</f>
        <v>2</v>
      </c>
      <c r="AE97" s="106">
        <f t="shared" ref="AE97:AE104" si="798">AE84+1</f>
        <v>8</v>
      </c>
      <c r="AF97" s="106">
        <v>1</v>
      </c>
      <c r="AG97" s="107" t="str">
        <f>INDEX(Matchups!$F$4:$G$279,MATCH(AD97&amp;"_"&amp;AE97,Matchups!$E$4:$E$279,0),1)</f>
        <v>Player19</v>
      </c>
      <c r="AH97" s="107" t="str">
        <f>INDEX(Matchups!$F$4:$G$279,MATCH(AD97&amp;"_"&amp;AE97,Matchups!$E$4:$E$279,0),2)</f>
        <v>Player23</v>
      </c>
      <c r="AJ97" s="160" t="str">
        <f>INDEX(Draft!$AZ$3:$AZ$170,MATCH(AG97&amp;AF97,Draft!$BA$3:$BA$170,0),1)</f>
        <v>Visa</v>
      </c>
      <c r="AK97" s="161">
        <f>INDEX(Upload_Download!$I$4:$I$1004,MATCH(AJ97&amp;AK$3,Upload_Download!$O$4:$O$1004,0),1)</f>
        <v>224.69000244140619</v>
      </c>
      <c r="AL97" s="161">
        <f>INDEX(Upload_Download!$I$4:$I$1004,MATCH(AJ97&amp;AL$3,Upload_Download!$O$4:$O$1004,0),1)</f>
        <v>222.69000244140619</v>
      </c>
      <c r="AM97" s="162">
        <f>100*(AL97/AK97-1)</f>
        <v>-0.89011526025576382</v>
      </c>
      <c r="AN97" s="162">
        <f>100*(AO97/AP97-1)</f>
        <v>-1.2818937132248798</v>
      </c>
      <c r="AO97" s="161">
        <f>INDEX(Upload_Download!$I$4:$I$1004,MATCH(AQ97&amp;AO$3,Upload_Download!$O$4:$O$1004,0),1)</f>
        <v>236.41999816894531</v>
      </c>
      <c r="AP97" s="161">
        <f>INDEX(Upload_Download!$I$4:$I$1004,MATCH(AQ97&amp;AP$3,Upload_Download!$O$4:$O$1004,0),1)</f>
        <v>239.49000549316409</v>
      </c>
      <c r="AQ97" s="163" t="str">
        <f>INDEX(Draft!$AZ$3:$AZ$170,MATCH(AH97&amp;AF97,Draft!$BA$3:$BA$170,0),1)</f>
        <v>NVDIA</v>
      </c>
      <c r="AS97" s="106">
        <f>AS84</f>
        <v>3</v>
      </c>
      <c r="AT97" s="106">
        <f t="shared" ref="AT97:AT104" si="799">AT84+1</f>
        <v>8</v>
      </c>
      <c r="AU97" s="106">
        <v>1</v>
      </c>
      <c r="AV97" s="107" t="str">
        <f>INDEX(Matchups!$F$4:$G$279,MATCH(AS97&amp;"_"&amp;AT97,Matchups!$E$4:$E$279,0),1)</f>
        <v>Player17</v>
      </c>
      <c r="AW97" s="107" t="str">
        <f>INDEX(Matchups!$F$4:$G$279,MATCH(AS97&amp;"_"&amp;AT97,Matchups!$E$4:$E$279,0),2)</f>
        <v>Player1</v>
      </c>
      <c r="AY97" s="160" t="str">
        <f>INDEX(Draft!$AZ$3:$AZ$170,MATCH(AV97&amp;AU97,Draft!$BA$3:$BA$170,0),1)</f>
        <v>Ethereum</v>
      </c>
      <c r="AZ97" s="161">
        <f>INDEX(Upload_Download!$I$4:$I$1004,MATCH(AY97&amp;AZ$3,Upload_Download!$O$4:$O$1004,0),1)</f>
        <v>2628.6484375</v>
      </c>
      <c r="BA97" s="161">
        <f>INDEX(Upload_Download!$I$4:$I$1004,MATCH(AY97&amp;BA$3,Upload_Download!$O$4:$O$1004,0),1)</f>
        <v>2621.8017578125</v>
      </c>
      <c r="BB97" s="162">
        <f>100*(BA97/AZ97-1)</f>
        <v>-0.26046387907283641</v>
      </c>
      <c r="BC97" s="162">
        <f>100*(BD97/BE97-1)</f>
        <v>2.0954559510534487</v>
      </c>
      <c r="BD97" s="161">
        <f>INDEX(Upload_Download!$I$4:$I$1004,MATCH(BF97&amp;BD$3,Upload_Download!$O$4:$O$1004,0),1)</f>
        <v>210.47999572753909</v>
      </c>
      <c r="BE97" s="161">
        <f>INDEX(Upload_Download!$I$4:$I$1004,MATCH(BF97&amp;BE$3,Upload_Download!$O$4:$O$1004,0),1)</f>
        <v>206.1600036621094</v>
      </c>
      <c r="BF97" s="163" t="str">
        <f>INDEX(Draft!$AZ$3:$AZ$170,MATCH(AW97&amp;AU97,Draft!$BA$3:$BA$170,0),1)</f>
        <v>Meta Platforms</v>
      </c>
      <c r="BH97" s="106">
        <f>BH84</f>
        <v>4</v>
      </c>
      <c r="BI97" s="106">
        <f t="shared" ref="BI97:BI104" si="800">BI84+1</f>
        <v>8</v>
      </c>
      <c r="BJ97" s="106">
        <v>1</v>
      </c>
      <c r="BK97" s="107" t="str">
        <f>INDEX(Matchups!$F$4:$G$279,MATCH(BH97&amp;"_"&amp;BI97,Matchups!$E$4:$E$279,0),1)</f>
        <v>Player12</v>
      </c>
      <c r="BL97" s="107" t="str">
        <f>INDEX(Matchups!$F$4:$G$279,MATCH(BH97&amp;"_"&amp;BI97,Matchups!$E$4:$E$279,0),2)</f>
        <v>Player21</v>
      </c>
      <c r="BN97" s="160" t="str">
        <f>INDEX(Draft!$AZ$3:$AZ$170,MATCH(BK97&amp;BJ97,Draft!$BA$3:$BA$170,0),1)</f>
        <v>Tesla</v>
      </c>
      <c r="BO97" s="161">
        <f>INDEX(Upload_Download!$I$4:$I$1004,MATCH(BN97&amp;BO$3,Upload_Download!$O$4:$O$1004,0),1)</f>
        <v>809.8699951171875</v>
      </c>
      <c r="BP97" s="161" t="e">
        <f>INDEX(Upload_Download!$I$4:$I$1004,MATCH(BN97&amp;BP$3,Upload_Download!$O$4:$O$1004,0),1)</f>
        <v>#N/A</v>
      </c>
      <c r="BQ97" s="162" t="e">
        <f>100*(BP97/BO97-1)</f>
        <v>#N/A</v>
      </c>
      <c r="BR97" s="162" t="e">
        <f>100*(BS97/BT97-1)</f>
        <v>#N/A</v>
      </c>
      <c r="BS97" s="161" t="e">
        <f>INDEX(Upload_Download!$I$4:$I$1004,MATCH(BU97&amp;BS$3,Upload_Download!$O$4:$O$1004,0),1)</f>
        <v>#N/A</v>
      </c>
      <c r="BT97" s="161">
        <f>INDEX(Upload_Download!$I$4:$I$1004,MATCH(BU97&amp;BT$3,Upload_Download!$O$4:$O$1004,0),1)</f>
        <v>85.519050598144531</v>
      </c>
      <c r="BU97" s="163" t="str">
        <f>INDEX(Draft!$AZ$3:$AZ$170,MATCH(BL97&amp;BJ97,Draft!$BA$3:$BA$170,0),1)</f>
        <v>Solana</v>
      </c>
      <c r="BV97" s="114"/>
      <c r="BW97" s="106">
        <f>BW84</f>
        <v>5</v>
      </c>
      <c r="BX97" s="106">
        <f t="shared" ref="BX97:BX104" si="801">BX84+1</f>
        <v>8</v>
      </c>
      <c r="BY97" s="106">
        <v>1</v>
      </c>
      <c r="BZ97" s="107" t="str">
        <f>INDEX(Matchups!$F$4:$G$279,MATCH(BW97&amp;"_"&amp;BX97,Matchups!$E$4:$E$279,0),1)</f>
        <v>Player22</v>
      </c>
      <c r="CA97" s="107" t="str">
        <f>INDEX(Matchups!$F$4:$G$279,MATCH(BW97&amp;"_"&amp;BX97,Matchups!$E$4:$E$279,0),2)</f>
        <v>Player10</v>
      </c>
      <c r="CB97" s="114"/>
      <c r="CC97" s="160" t="str">
        <f>INDEX(Draft!$AZ$3:$AZ$170,MATCH(BZ97&amp;BY97,Draft!$BA$3:$BA$170,0),1)</f>
        <v>Alphabet Class C</v>
      </c>
      <c r="CD97" s="161" t="e">
        <f>INDEX(Upload_Download!$I$4:$I$1004,MATCH(CC97&amp;CD$3,Upload_Download!$O$4:$O$1004,0),1)</f>
        <v>#N/A</v>
      </c>
      <c r="CE97" s="161" t="e">
        <f>INDEX(Upload_Download!$I$4:$I$1004,MATCH(CC97&amp;CE$3,Upload_Download!$O$4:$O$1004,0),1)</f>
        <v>#N/A</v>
      </c>
      <c r="CF97" s="162" t="e">
        <f>100*(CE97/CD97-1)</f>
        <v>#N/A</v>
      </c>
      <c r="CG97" s="162" t="e">
        <f>100*(CH97/CI97-1)</f>
        <v>#N/A</v>
      </c>
      <c r="CH97" s="161" t="e">
        <f>INDEX(Upload_Download!$I$4:$I$1004,MATCH(CJ97&amp;CH$3,Upload_Download!$O$4:$O$1004,0),1)</f>
        <v>#N/A</v>
      </c>
      <c r="CI97" s="161" t="e">
        <f>INDEX(Upload_Download!$I$4:$I$1004,MATCH(CJ97&amp;CI$3,Upload_Download!$O$4:$O$1004,0),1)</f>
        <v>#N/A</v>
      </c>
      <c r="CJ97" s="163" t="str">
        <f>INDEX(Draft!$AZ$3:$AZ$170,MATCH(CA97&amp;BY97,Draft!$BA$3:$BA$170,0),1)</f>
        <v>Bitcoin</v>
      </c>
      <c r="CK97" s="114"/>
      <c r="CL97" s="106">
        <f>CL84</f>
        <v>6</v>
      </c>
      <c r="CM97" s="106">
        <f t="shared" ref="CM97:CM104" si="802">CM84+1</f>
        <v>8</v>
      </c>
      <c r="CN97" s="106">
        <v>1</v>
      </c>
      <c r="CO97" s="107" t="str">
        <f>INDEX(Matchups!$F$4:$G$279,MATCH(CL97&amp;"_"&amp;CM97,Matchups!$E$4:$E$279,0),1)</f>
        <v>Player8</v>
      </c>
      <c r="CP97" s="107" t="str">
        <f>INDEX(Matchups!$F$4:$G$279,MATCH(CL97&amp;"_"&amp;CM97,Matchups!$E$4:$E$279,0),2)</f>
        <v>Player14</v>
      </c>
      <c r="CQ97" s="114"/>
      <c r="CR97" s="160" t="str">
        <f>INDEX(Draft!$AZ$3:$AZ$170,MATCH(CO97&amp;CN97,Draft!$BA$3:$BA$170,0),1)</f>
        <v>Solana</v>
      </c>
      <c r="CS97" s="161" t="e">
        <f>INDEX(Upload_Download!$I$4:$I$1004,MATCH(CR97&amp;CS$3,Upload_Download!$O$4:$O$1004,0),1)</f>
        <v>#N/A</v>
      </c>
      <c r="CT97" s="161" t="e">
        <f>INDEX(Upload_Download!$I$4:$I$1004,MATCH(CR97&amp;CT$3,Upload_Download!$O$4:$O$1004,0),1)</f>
        <v>#N/A</v>
      </c>
      <c r="CU97" s="162" t="e">
        <f>100*(CT97/CS97-1)</f>
        <v>#N/A</v>
      </c>
      <c r="CV97" s="162" t="e">
        <f>100*(CW97/CX97-1)</f>
        <v>#N/A</v>
      </c>
      <c r="CW97" s="161" t="e">
        <f>INDEX(Upload_Download!$I$4:$I$1004,MATCH(CY97&amp;CW$3,Upload_Download!$O$4:$O$1004,0),1)</f>
        <v>#N/A</v>
      </c>
      <c r="CX97" s="161" t="e">
        <f>INDEX(Upload_Download!$I$4:$I$1004,MATCH(CY97&amp;CX$3,Upload_Download!$O$4:$O$1004,0),1)</f>
        <v>#N/A</v>
      </c>
      <c r="CY97" s="163" t="str">
        <f>INDEX(Draft!$AZ$3:$AZ$170,MATCH(CP97&amp;CN97,Draft!$BA$3:$BA$170,0),1)</f>
        <v>Taiwanese Semiconductor</v>
      </c>
      <c r="DA97" s="106">
        <f>DA84</f>
        <v>7</v>
      </c>
      <c r="DB97" s="106">
        <f t="shared" ref="DB97:DB104" si="803">DB84+1</f>
        <v>8</v>
      </c>
      <c r="DC97" s="106">
        <v>1</v>
      </c>
      <c r="DD97" s="107" t="str">
        <f>INDEX(Matchups!$F$4:$G$279,MATCH(DA97&amp;"_"&amp;DB97,Matchups!$E$4:$E$279,0),1)</f>
        <v>Player24</v>
      </c>
      <c r="DE97" s="107" t="str">
        <f>INDEX(Matchups!$F$4:$G$279,MATCH(DA97&amp;"_"&amp;DB97,Matchups!$E$4:$E$279,0),2)</f>
        <v>Player3</v>
      </c>
      <c r="DG97" s="160" t="str">
        <f>INDEX(Draft!$AZ$3:$AZ$170,MATCH(DD97&amp;DC97,Draft!$BA$3:$BA$170,0),1)</f>
        <v>Bitcoin</v>
      </c>
      <c r="DH97" s="161" t="e">
        <f>INDEX(Upload_Download!$I$4:$I$1004,MATCH(DG97&amp;DH$3,Upload_Download!$O$4:$O$1004,0),1)</f>
        <v>#N/A</v>
      </c>
      <c r="DI97" s="161" t="e">
        <f>INDEX(Upload_Download!$I$4:$I$1004,MATCH(DG97&amp;DI$3,Upload_Download!$O$4:$O$1004,0),1)</f>
        <v>#N/A</v>
      </c>
      <c r="DJ97" s="162" t="e">
        <f>100*(DI97/DH97-1)</f>
        <v>#N/A</v>
      </c>
      <c r="DK97" s="162" t="e">
        <f>100*(DL97/DM97-1)</f>
        <v>#N/A</v>
      </c>
      <c r="DL97" s="161" t="e">
        <f>INDEX(Upload_Download!$I$4:$I$1004,MATCH(DN97&amp;DL$3,Upload_Download!$O$4:$O$1004,0),1)</f>
        <v>#N/A</v>
      </c>
      <c r="DM97" s="161" t="e">
        <f>INDEX(Upload_Download!$I$4:$I$1004,MATCH(DN97&amp;DM$3,Upload_Download!$O$4:$O$1004,0),1)</f>
        <v>#N/A</v>
      </c>
      <c r="DN97" s="163" t="str">
        <f>INDEX(Draft!$AZ$3:$AZ$170,MATCH(DE97&amp;DC97,Draft!$BA$3:$BA$170,0),1)</f>
        <v>Bitcoin</v>
      </c>
      <c r="DO97" s="114"/>
      <c r="DP97" s="106">
        <f>DP84</f>
        <v>8</v>
      </c>
      <c r="DQ97" s="106">
        <f t="shared" ref="DQ97:DQ104" si="804">DQ84+1</f>
        <v>8</v>
      </c>
      <c r="DR97" s="106">
        <v>1</v>
      </c>
      <c r="DS97" s="107" t="str">
        <f>INDEX(Matchups!$F$4:$G$279,MATCH(DP97&amp;"_"&amp;DQ97,Matchups!$E$4:$E$279,0),1)</f>
        <v>Player21</v>
      </c>
      <c r="DT97" s="107" t="str">
        <f>INDEX(Matchups!$F$4:$G$279,MATCH(DP97&amp;"_"&amp;DQ97,Matchups!$E$4:$E$279,0),2)</f>
        <v>Player2</v>
      </c>
      <c r="DU97" s="114"/>
      <c r="DV97" s="160" t="str">
        <f>INDEX(Draft!$AZ$3:$AZ$170,MATCH(DS97&amp;DR97,Draft!$BA$3:$BA$170,0),1)</f>
        <v>Solana</v>
      </c>
      <c r="DW97" s="161" t="e">
        <f>INDEX(Upload_Download!$I$4:$I$1004,MATCH(DV97&amp;DW$3,Upload_Download!$O$4:$O$1004,0),1)</f>
        <v>#N/A</v>
      </c>
      <c r="DX97" s="161" t="e">
        <f>INDEX(Upload_Download!$I$4:$I$1004,MATCH(DV97&amp;DX$3,Upload_Download!$O$4:$O$1004,0),1)</f>
        <v>#N/A</v>
      </c>
      <c r="DY97" s="162" t="e">
        <f>100*(DX97/DW97-1)</f>
        <v>#N/A</v>
      </c>
      <c r="DZ97" s="162" t="e">
        <f>100*(EA97/EB97-1)</f>
        <v>#N/A</v>
      </c>
      <c r="EA97" s="161" t="e">
        <f>INDEX(Upload_Download!$I$4:$I$1004,MATCH(EC97&amp;EA$3,Upload_Download!$O$4:$O$1004,0),1)</f>
        <v>#N/A</v>
      </c>
      <c r="EB97" s="161" t="e">
        <f>INDEX(Upload_Download!$I$4:$I$1004,MATCH(EC97&amp;EB$3,Upload_Download!$O$4:$O$1004,0),1)</f>
        <v>#N/A</v>
      </c>
      <c r="EC97" s="163" t="str">
        <f>INDEX(Draft!$AZ$3:$AZ$170,MATCH(DT97&amp;DR97,Draft!$BA$3:$BA$170,0),1)</f>
        <v>Cardano</v>
      </c>
      <c r="ED97" s="114"/>
      <c r="EE97" s="106">
        <f>EE84</f>
        <v>9</v>
      </c>
      <c r="EF97" s="106">
        <f t="shared" ref="EF97:EF104" si="805">EF84+1</f>
        <v>8</v>
      </c>
      <c r="EG97" s="106">
        <v>1</v>
      </c>
      <c r="EH97" s="107" t="str">
        <f>INDEX(Matchups!$F$4:$G$279,MATCH(EE97&amp;"_"&amp;EF97,Matchups!$E$4:$E$279,0),1)</f>
        <v>Player23</v>
      </c>
      <c r="EI97" s="107" t="str">
        <f>INDEX(Matchups!$F$4:$G$279,MATCH(EE97&amp;"_"&amp;EF97,Matchups!$E$4:$E$279,0),2)</f>
        <v>Player11</v>
      </c>
      <c r="EJ97" s="114"/>
      <c r="EK97" s="160" t="str">
        <f>INDEX(Draft!$AZ$3:$AZ$170,MATCH(EH97&amp;EG97,Draft!$BA$3:$BA$170,0),1)</f>
        <v>NVDIA</v>
      </c>
      <c r="EL97" s="161" t="e">
        <f>INDEX(Upload_Download!$I$4:$I$1004,MATCH(EK97&amp;EL$3,Upload_Download!$O$4:$O$1004,0),1)</f>
        <v>#N/A</v>
      </c>
      <c r="EM97" s="161" t="e">
        <f>INDEX(Upload_Download!$I$4:$I$1004,MATCH(EK97&amp;EM$3,Upload_Download!$O$4:$O$1004,0),1)</f>
        <v>#N/A</v>
      </c>
      <c r="EN97" s="162" t="e">
        <f>100*(EM97/EL97-1)</f>
        <v>#N/A</v>
      </c>
      <c r="EO97" s="162" t="e">
        <f>100*(EP97/EQ97-1)</f>
        <v>#N/A</v>
      </c>
      <c r="EP97" s="161" t="e">
        <f>INDEX(Upload_Download!$I$4:$I$1004,MATCH(ER97&amp;EP$3,Upload_Download!$O$4:$O$1004,0),1)</f>
        <v>#N/A</v>
      </c>
      <c r="EQ97" s="161" t="e">
        <f>INDEX(Upload_Download!$I$4:$I$1004,MATCH(ER97&amp;EQ$3,Upload_Download!$O$4:$O$1004,0),1)</f>
        <v>#N/A</v>
      </c>
      <c r="ER97" s="163" t="str">
        <f>INDEX(Draft!$AZ$3:$AZ$170,MATCH(EI97&amp;EG97,Draft!$BA$3:$BA$170,0),1)</f>
        <v>Cardano</v>
      </c>
      <c r="ET97" s="106">
        <f>ET84</f>
        <v>10</v>
      </c>
      <c r="EU97" s="106">
        <f t="shared" ref="EU97:EU104" si="806">EU84+1</f>
        <v>8</v>
      </c>
      <c r="EV97" s="106">
        <v>1</v>
      </c>
      <c r="EW97" s="107" t="str">
        <f>INDEX(Matchups!$F$4:$G$279,MATCH(ET97&amp;"_"&amp;EU97,Matchups!$E$4:$E$279,0),1)</f>
        <v>Player15</v>
      </c>
      <c r="EX97" s="107" t="str">
        <f>INDEX(Matchups!$F$4:$G$279,MATCH(ET97&amp;"_"&amp;EU97,Matchups!$E$4:$E$279,0),2)</f>
        <v>Player7</v>
      </c>
      <c r="EZ97" s="160" t="str">
        <f>INDEX(Draft!$AZ$3:$AZ$170,MATCH(EW97&amp;EV97,Draft!$BA$3:$BA$170,0),1)</f>
        <v>Ethereum</v>
      </c>
      <c r="FA97" s="161" t="e">
        <f>INDEX(Upload_Download!$I$4:$I$1004,MATCH(EZ97&amp;FA$3,Upload_Download!$O$4:$O$1004,0),1)</f>
        <v>#N/A</v>
      </c>
      <c r="FB97" s="161" t="e">
        <f>INDEX(Upload_Download!$I$4:$I$1004,MATCH(EZ97&amp;FB$3,Upload_Download!$O$4:$O$1004,0),1)</f>
        <v>#N/A</v>
      </c>
      <c r="FC97" s="162" t="e">
        <f>100*(FB97/FA97-1)</f>
        <v>#N/A</v>
      </c>
      <c r="FD97" s="162" t="e">
        <f>100*(FE97/FF97-1)</f>
        <v>#N/A</v>
      </c>
      <c r="FE97" s="161" t="e">
        <f>INDEX(Upload_Download!$I$4:$I$1004,MATCH(FG97&amp;FE$3,Upload_Download!$O$4:$O$1004,0),1)</f>
        <v>#N/A</v>
      </c>
      <c r="FF97" s="161" t="e">
        <f>INDEX(Upload_Download!$I$4:$I$1004,MATCH(FG97&amp;FF$3,Upload_Download!$O$4:$O$1004,0),1)</f>
        <v>#N/A</v>
      </c>
      <c r="FG97" s="163" t="str">
        <f>INDEX(Draft!$AZ$3:$AZ$170,MATCH(EX97&amp;EV97,Draft!$BA$3:$BA$170,0),1)</f>
        <v>Tesla</v>
      </c>
      <c r="FH97" s="114"/>
      <c r="FI97" s="106">
        <f>FI84</f>
        <v>11</v>
      </c>
      <c r="FJ97" s="106">
        <f t="shared" ref="FJ97:FJ104" si="807">FJ84+1</f>
        <v>8</v>
      </c>
      <c r="FK97" s="106">
        <v>1</v>
      </c>
      <c r="FL97" s="107" t="str">
        <f>INDEX(Matchups!$F$4:$G$279,MATCH(FI97&amp;"_"&amp;FJ97,Matchups!$E$4:$E$279,0),1)</f>
        <v>Player13</v>
      </c>
      <c r="FM97" s="107" t="str">
        <f>INDEX(Matchups!$F$4:$G$279,MATCH(FI97&amp;"_"&amp;FJ97,Matchups!$E$4:$E$279,0),2)</f>
        <v>Player19</v>
      </c>
      <c r="FN97" s="114"/>
      <c r="FO97" s="160" t="str">
        <f>INDEX(Draft!$AZ$3:$AZ$170,MATCH(FL97&amp;FK97,Draft!$BA$3:$BA$170,0),1)</f>
        <v>Microsoft</v>
      </c>
      <c r="FP97" s="161" t="e">
        <f>INDEX(Upload_Download!$I$4:$I$1004,MATCH(FO97&amp;FP$3,Upload_Download!$O$4:$O$1004,0),1)</f>
        <v>#N/A</v>
      </c>
      <c r="FQ97" s="161" t="e">
        <f>INDEX(Upload_Download!$I$4:$I$1004,MATCH(FO97&amp;FQ$3,Upload_Download!$O$4:$O$1004,0),1)</f>
        <v>#N/A</v>
      </c>
      <c r="FR97" s="162" t="e">
        <f>100*(FQ97/FP97-1)</f>
        <v>#N/A</v>
      </c>
      <c r="FS97" s="162" t="e">
        <f>100*(FT97/FU97-1)</f>
        <v>#N/A</v>
      </c>
      <c r="FT97" s="161" t="e">
        <f>INDEX(Upload_Download!$I$4:$I$1004,MATCH(FV97&amp;FT$3,Upload_Download!$O$4:$O$1004,0),1)</f>
        <v>#N/A</v>
      </c>
      <c r="FU97" s="161" t="e">
        <f>INDEX(Upload_Download!$I$4:$I$1004,MATCH(FV97&amp;FU$3,Upload_Download!$O$4:$O$1004,0),1)</f>
        <v>#N/A</v>
      </c>
      <c r="FV97" s="163" t="str">
        <f>INDEX(Draft!$AZ$3:$AZ$170,MATCH(FM97&amp;FK97,Draft!$BA$3:$BA$170,0),1)</f>
        <v>Visa</v>
      </c>
      <c r="FW97" s="114"/>
      <c r="FX97" s="106">
        <f>FX84</f>
        <v>12</v>
      </c>
      <c r="FY97" s="106">
        <f t="shared" ref="FY97:FY104" si="808">FY84+1</f>
        <v>8</v>
      </c>
      <c r="FZ97" s="106">
        <v>1</v>
      </c>
      <c r="GA97" s="107" t="str">
        <f>INDEX(Matchups!$F$4:$G$279,MATCH(FX97&amp;"_"&amp;FY97,Matchups!$E$4:$E$279,0),1)</f>
        <v>Player9</v>
      </c>
      <c r="GB97" s="107" t="str">
        <f>INDEX(Matchups!$F$4:$G$279,MATCH(FX97&amp;"_"&amp;FY97,Matchups!$E$4:$E$279,0),2)</f>
        <v>Player16</v>
      </c>
      <c r="GC97" s="114"/>
      <c r="GD97" s="160" t="str">
        <f>INDEX(Draft!$AZ$3:$AZ$170,MATCH(GA97&amp;FZ97,Draft!$BA$3:$BA$170,0),1)</f>
        <v>Apple</v>
      </c>
      <c r="GE97" s="161" t="e">
        <f>INDEX(Upload_Download!$I$4:$I$1004,MATCH(GD97&amp;GE$3,Upload_Download!$O$4:$O$1004,0),1)</f>
        <v>#N/A</v>
      </c>
      <c r="GF97" s="161" t="e">
        <f>INDEX(Upload_Download!$I$4:$I$1004,MATCH(GD97&amp;GF$3,Upload_Download!$O$4:$O$1004,0),1)</f>
        <v>#N/A</v>
      </c>
      <c r="GG97" s="162" t="e">
        <f>100*(GF97/GE97-1)</f>
        <v>#N/A</v>
      </c>
      <c r="GH97" s="162" t="e">
        <f>100*(GI97/GJ97-1)</f>
        <v>#N/A</v>
      </c>
      <c r="GI97" s="161" t="e">
        <f>INDEX(Upload_Download!$I$4:$I$1004,MATCH(GK97&amp;GI$3,Upload_Download!$O$4:$O$1004,0),1)</f>
        <v>#N/A</v>
      </c>
      <c r="GJ97" s="161" t="e">
        <f>INDEX(Upload_Download!$I$4:$I$1004,MATCH(GK97&amp;GJ$3,Upload_Download!$O$4:$O$1004,0),1)</f>
        <v>#N/A</v>
      </c>
      <c r="GK97" s="163" t="str">
        <f>INDEX(Draft!$AZ$3:$AZ$170,MATCH(GB97&amp;FZ97,Draft!$BA$3:$BA$170,0),1)</f>
        <v>Tesla</v>
      </c>
      <c r="GM97" s="106">
        <f>GM84</f>
        <v>13</v>
      </c>
      <c r="GN97" s="106">
        <f t="shared" ref="GN97:GN104" si="809">GN84+1</f>
        <v>8</v>
      </c>
      <c r="GO97" s="106">
        <v>1</v>
      </c>
      <c r="GP97" s="107" t="str">
        <f>INDEX(Matchups!$F$4:$G$279,MATCH(GM97&amp;"_"&amp;GN97,Matchups!$E$4:$E$279,0),1)</f>
        <v>Player7</v>
      </c>
      <c r="GQ97" s="107" t="str">
        <f>INDEX(Matchups!$F$4:$G$279,MATCH(GM97&amp;"_"&amp;GN97,Matchups!$E$4:$E$279,0),2)</f>
        <v>Player22</v>
      </c>
      <c r="GS97" s="160" t="str">
        <f>INDEX(Draft!$AZ$3:$AZ$170,MATCH(GP97&amp;GO97,Draft!$BA$3:$BA$170,0),1)</f>
        <v>Tesla</v>
      </c>
      <c r="GT97" s="161" t="e">
        <f>INDEX(Upload_Download!$I$4:$I$1004,MATCH(GS97&amp;GT$3,Upload_Download!$O$4:$O$1004,0),1)</f>
        <v>#N/A</v>
      </c>
      <c r="GU97" s="161" t="e">
        <f>INDEX(Upload_Download!$I$4:$I$1004,MATCH(GS97&amp;GU$3,Upload_Download!$O$4:$O$1004,0),1)</f>
        <v>#N/A</v>
      </c>
      <c r="GV97" s="162" t="e">
        <f>100*(GU97/GT97-1)</f>
        <v>#N/A</v>
      </c>
      <c r="GW97" s="162" t="e">
        <f>100*(GX97/GY97-1)</f>
        <v>#N/A</v>
      </c>
      <c r="GX97" s="161" t="e">
        <f>INDEX(Upload_Download!$I$4:$I$1004,MATCH(GZ97&amp;GX$3,Upload_Download!$O$4:$O$1004,0),1)</f>
        <v>#N/A</v>
      </c>
      <c r="GY97" s="161" t="e">
        <f>INDEX(Upload_Download!$I$4:$I$1004,MATCH(GZ97&amp;GY$3,Upload_Download!$O$4:$O$1004,0),1)</f>
        <v>#N/A</v>
      </c>
      <c r="GZ97" s="163" t="str">
        <f>INDEX(Draft!$AZ$3:$AZ$170,MATCH(GQ97&amp;GO97,Draft!$BA$3:$BA$170,0),1)</f>
        <v>Alphabet Class C</v>
      </c>
      <c r="HA97" s="114"/>
      <c r="HB97" s="106">
        <f>HB84</f>
        <v>14</v>
      </c>
      <c r="HC97" s="106">
        <f t="shared" ref="HC97:HC104" si="810">HC84+1</f>
        <v>8</v>
      </c>
      <c r="HD97" s="106">
        <v>1</v>
      </c>
      <c r="HE97" s="107" t="str">
        <f>INDEX(Matchups!$F$4:$G$279,MATCH(HB97&amp;"_"&amp;HC97,Matchups!$E$4:$E$279,0),1)</f>
        <v>Player10</v>
      </c>
      <c r="HF97" s="107" t="str">
        <f>INDEX(Matchups!$F$4:$G$279,MATCH(HB97&amp;"_"&amp;HC97,Matchups!$E$4:$E$279,0),2)</f>
        <v>Player13</v>
      </c>
      <c r="HG97" s="114"/>
      <c r="HH97" s="160" t="str">
        <f>INDEX(Draft!$AZ$3:$AZ$170,MATCH(HE97&amp;HD97,Draft!$BA$3:$BA$170,0),1)</f>
        <v>Bitcoin</v>
      </c>
      <c r="HI97" s="161" t="e">
        <f>INDEX(Upload_Download!$I$4:$I$1004,MATCH(HH97&amp;HI$3,Upload_Download!$O$4:$O$1004,0),1)</f>
        <v>#N/A</v>
      </c>
      <c r="HJ97" s="161" t="e">
        <f>INDEX(Upload_Download!$I$4:$I$1004,MATCH(HH97&amp;HJ$3,Upload_Download!$O$4:$O$1004,0),1)</f>
        <v>#N/A</v>
      </c>
      <c r="HK97" s="162" t="e">
        <f>100*(HJ97/HI97-1)</f>
        <v>#N/A</v>
      </c>
      <c r="HL97" s="162" t="e">
        <f>100*(HM97/HN97-1)</f>
        <v>#N/A</v>
      </c>
      <c r="HM97" s="161" t="e">
        <f>INDEX(Upload_Download!$I$4:$I$1004,MATCH(HO97&amp;HM$3,Upload_Download!$O$4:$O$1004,0),1)</f>
        <v>#N/A</v>
      </c>
      <c r="HN97" s="161" t="e">
        <f>INDEX(Upload_Download!$I$4:$I$1004,MATCH(HO97&amp;HN$3,Upload_Download!$O$4:$O$1004,0),1)</f>
        <v>#N/A</v>
      </c>
      <c r="HO97" s="163" t="str">
        <f>INDEX(Draft!$AZ$3:$AZ$170,MATCH(HF97&amp;HD97,Draft!$BA$3:$BA$170,0),1)</f>
        <v>Microsoft</v>
      </c>
      <c r="HP97" s="114"/>
      <c r="HQ97" s="106">
        <f>HQ84</f>
        <v>15</v>
      </c>
      <c r="HR97" s="106">
        <f t="shared" ref="HR97:HR104" si="811">HR84+1</f>
        <v>8</v>
      </c>
      <c r="HS97" s="106">
        <v>1</v>
      </c>
      <c r="HT97" s="107" t="str">
        <f>INDEX(Matchups!$F$4:$G$279,MATCH(HQ97&amp;"_"&amp;HR97,Matchups!$E$4:$E$279,0),1)</f>
        <v>Player20</v>
      </c>
      <c r="HU97" s="107" t="str">
        <f>INDEX(Matchups!$F$4:$G$279,MATCH(HQ97&amp;"_"&amp;HR97,Matchups!$E$4:$E$279,0),2)</f>
        <v>Player15</v>
      </c>
      <c r="HV97" s="114"/>
      <c r="HW97" s="160" t="str">
        <f>INDEX(Draft!$AZ$3:$AZ$170,MATCH(HT97&amp;HS97,Draft!$BA$3:$BA$170,0),1)</f>
        <v>Ethereum</v>
      </c>
      <c r="HX97" s="161" t="e">
        <f>INDEX(Upload_Download!$I$4:$I$1004,MATCH(HW97&amp;HX$3,Upload_Download!$O$4:$O$1004,0),1)</f>
        <v>#N/A</v>
      </c>
      <c r="HY97" s="161" t="e">
        <f>INDEX(Upload_Download!$I$4:$I$1004,MATCH(HW97&amp;HY$3,Upload_Download!$O$4:$O$1004,0),1)</f>
        <v>#N/A</v>
      </c>
      <c r="HZ97" s="162" t="e">
        <f>100*(HY97/HX97-1)</f>
        <v>#N/A</v>
      </c>
      <c r="IA97" s="162" t="e">
        <f>100*(IB97/IC97-1)</f>
        <v>#N/A</v>
      </c>
      <c r="IB97" s="161" t="e">
        <f>INDEX(Upload_Download!$I$4:$I$1004,MATCH(ID97&amp;IB$3,Upload_Download!$O$4:$O$1004,0),1)</f>
        <v>#N/A</v>
      </c>
      <c r="IC97" s="161" t="e">
        <f>INDEX(Upload_Download!$I$4:$I$1004,MATCH(ID97&amp;IC$3,Upload_Download!$O$4:$O$1004,0),1)</f>
        <v>#N/A</v>
      </c>
      <c r="ID97" s="163" t="str">
        <f>INDEX(Draft!$AZ$3:$AZ$170,MATCH(HU97&amp;HS97,Draft!$BA$3:$BA$170,0),1)</f>
        <v>Ethereum</v>
      </c>
      <c r="IF97" s="106">
        <f>IF84</f>
        <v>16</v>
      </c>
      <c r="IG97" s="106">
        <f t="shared" ref="IG97:IG104" si="812">IG84+1</f>
        <v>8</v>
      </c>
      <c r="IH97" s="106">
        <v>1</v>
      </c>
      <c r="II97" s="107" t="str">
        <f>INDEX(Matchups!$F$4:$G$279,MATCH(IF97&amp;"_"&amp;IG97,Matchups!$E$4:$E$279,0),1)</f>
        <v>Player16</v>
      </c>
      <c r="IJ97" s="107" t="str">
        <f>INDEX(Matchups!$F$4:$G$279,MATCH(IF97&amp;"_"&amp;IG97,Matchups!$E$4:$E$279,0),2)</f>
        <v>Player24</v>
      </c>
      <c r="IL97" s="160" t="str">
        <f>INDEX(Draft!$AZ$3:$AZ$170,MATCH(II97&amp;IH97,Draft!$BA$3:$BA$170,0),1)</f>
        <v>Tesla</v>
      </c>
      <c r="IM97" s="161" t="e">
        <f>INDEX(Upload_Download!$I$4:$I$1004,MATCH(IL97&amp;IM$3,Upload_Download!$O$4:$O$1004,0),1)</f>
        <v>#N/A</v>
      </c>
      <c r="IN97" s="161" t="e">
        <f>INDEX(Upload_Download!$I$4:$I$1004,MATCH(IL97&amp;IN$3,Upload_Download!$O$4:$O$1004,0),1)</f>
        <v>#N/A</v>
      </c>
      <c r="IO97" s="162" t="e">
        <f>100*(IN97/IM97-1)</f>
        <v>#N/A</v>
      </c>
      <c r="IP97" s="162" t="e">
        <f>100*(IQ97/IR97-1)</f>
        <v>#N/A</v>
      </c>
      <c r="IQ97" s="161" t="e">
        <f>INDEX(Upload_Download!$I$4:$I$1004,MATCH(IS97&amp;IQ$3,Upload_Download!$O$4:$O$1004,0),1)</f>
        <v>#N/A</v>
      </c>
      <c r="IR97" s="161" t="e">
        <f>INDEX(Upload_Download!$I$4:$I$1004,MATCH(IS97&amp;IR$3,Upload_Download!$O$4:$O$1004,0),1)</f>
        <v>#N/A</v>
      </c>
      <c r="IS97" s="163" t="str">
        <f>INDEX(Draft!$AZ$3:$AZ$170,MATCH(IJ97&amp;IH97,Draft!$BA$3:$BA$170,0),1)</f>
        <v>Bitcoin</v>
      </c>
      <c r="IT97" s="114"/>
      <c r="IU97" s="106">
        <f>IU84</f>
        <v>17</v>
      </c>
      <c r="IV97" s="106">
        <f t="shared" ref="IV97:IV104" si="813">IV84+1</f>
        <v>8</v>
      </c>
      <c r="IW97" s="106">
        <v>1</v>
      </c>
      <c r="IX97" s="107" t="str">
        <f>INDEX(Matchups!$F$4:$G$279,MATCH(IU97&amp;"_"&amp;IV97,Matchups!$E$4:$E$279,0),1)</f>
        <v>Player18</v>
      </c>
      <c r="IY97" s="107" t="str">
        <f>INDEX(Matchups!$F$4:$G$279,MATCH(IU97&amp;"_"&amp;IV97,Matchups!$E$4:$E$279,0),2)</f>
        <v>Player8</v>
      </c>
      <c r="IZ97" s="114"/>
      <c r="JA97" s="160" t="str">
        <f>INDEX(Draft!$AZ$3:$AZ$170,MATCH(IX97&amp;IW97,Draft!$BA$3:$BA$170,0),1)</f>
        <v>Amazon</v>
      </c>
      <c r="JB97" s="161" t="e">
        <f>INDEX(Upload_Download!$I$4:$I$1004,MATCH(JA97&amp;JB$3,Upload_Download!$O$4:$O$1004,0),1)</f>
        <v>#N/A</v>
      </c>
      <c r="JC97" s="161" t="e">
        <f>INDEX(Upload_Download!$I$4:$I$1004,MATCH(JA97&amp;JC$3,Upload_Download!$O$4:$O$1004,0),1)</f>
        <v>#N/A</v>
      </c>
      <c r="JD97" s="162" t="e">
        <f>100*(JC97/JB97-1)</f>
        <v>#N/A</v>
      </c>
      <c r="JE97" s="162" t="e">
        <f>100*(JF97/JG97-1)</f>
        <v>#N/A</v>
      </c>
      <c r="JF97" s="161" t="e">
        <f>INDEX(Upload_Download!$I$4:$I$1004,MATCH(JH97&amp;JF$3,Upload_Download!$O$4:$O$1004,0),1)</f>
        <v>#N/A</v>
      </c>
      <c r="JG97" s="161" t="e">
        <f>INDEX(Upload_Download!$I$4:$I$1004,MATCH(JH97&amp;JG$3,Upload_Download!$O$4:$O$1004,0),1)</f>
        <v>#N/A</v>
      </c>
      <c r="JH97" s="163" t="str">
        <f>INDEX(Draft!$AZ$3:$AZ$170,MATCH(IY97&amp;IW97,Draft!$BA$3:$BA$170,0),1)</f>
        <v>Solana</v>
      </c>
      <c r="JI97" s="114"/>
      <c r="JJ97" s="106">
        <f>JJ84</f>
        <v>18</v>
      </c>
      <c r="JK97" s="106">
        <f t="shared" ref="JK97:JK104" si="814">JK84+1</f>
        <v>8</v>
      </c>
      <c r="JL97" s="106">
        <v>1</v>
      </c>
      <c r="JM97" s="107" t="str">
        <f>INDEX(Matchups!$F$4:$G$279,MATCH(JJ97&amp;"_"&amp;JK97,Matchups!$E$4:$E$279,0),1)</f>
        <v>Player1</v>
      </c>
      <c r="JN97" s="107" t="str">
        <f>INDEX(Matchups!$F$4:$G$279,MATCH(JJ97&amp;"_"&amp;JK97,Matchups!$E$4:$E$279,0),2)</f>
        <v>Player9</v>
      </c>
      <c r="JO97" s="114"/>
      <c r="JP97" s="160" t="str">
        <f>INDEX(Draft!$AZ$3:$AZ$170,MATCH(JM97&amp;JL97,Draft!$BA$3:$BA$170,0),1)</f>
        <v>Meta Platforms</v>
      </c>
      <c r="JQ97" s="161" t="e">
        <f>INDEX(Upload_Download!$I$4:$I$1004,MATCH(JP97&amp;JQ$3,Upload_Download!$O$4:$O$1004,0),1)</f>
        <v>#N/A</v>
      </c>
      <c r="JR97" s="161" t="e">
        <f>INDEX(Upload_Download!$I$4:$I$1004,MATCH(JP97&amp;JR$3,Upload_Download!$O$4:$O$1004,0),1)</f>
        <v>#N/A</v>
      </c>
      <c r="JS97" s="162" t="e">
        <f>100*(JR97/JQ97-1)</f>
        <v>#N/A</v>
      </c>
      <c r="JT97" s="162" t="e">
        <f>100*(JU97/JV97-1)</f>
        <v>#N/A</v>
      </c>
      <c r="JU97" s="161" t="e">
        <f>INDEX(Upload_Download!$I$4:$I$1004,MATCH(JW97&amp;JU$3,Upload_Download!$O$4:$O$1004,0),1)</f>
        <v>#N/A</v>
      </c>
      <c r="JV97" s="161" t="e">
        <f>INDEX(Upload_Download!$I$4:$I$1004,MATCH(JW97&amp;JV$3,Upload_Download!$O$4:$O$1004,0),1)</f>
        <v>#N/A</v>
      </c>
      <c r="JW97" s="163" t="str">
        <f>INDEX(Draft!$AZ$3:$AZ$170,MATCH(JN97&amp;JL97,Draft!$BA$3:$BA$170,0),1)</f>
        <v>Apple</v>
      </c>
      <c r="JX97" s="114"/>
      <c r="JY97" s="106">
        <f>JY84</f>
        <v>19</v>
      </c>
      <c r="JZ97" s="106">
        <f t="shared" ref="JZ97:JZ104" si="815">JZ84+1</f>
        <v>8</v>
      </c>
      <c r="KA97" s="106">
        <v>1</v>
      </c>
      <c r="KB97" s="107" t="str">
        <f>INDEX(Matchups!$F$4:$G$279,MATCH(JY97&amp;"_"&amp;JZ97,Matchups!$E$4:$E$279,0),1)</f>
        <v>Player6</v>
      </c>
      <c r="KC97" s="107" t="str">
        <f>INDEX(Matchups!$F$4:$G$279,MATCH(JY97&amp;"_"&amp;JZ97,Matchups!$E$4:$E$279,0),2)</f>
        <v>Player17</v>
      </c>
      <c r="KD97" s="114"/>
      <c r="KE97" s="160" t="str">
        <f>INDEX(Draft!$AZ$3:$AZ$170,MATCH(KB97&amp;KA97,Draft!$BA$3:$BA$170,0),1)</f>
        <v>Bitcoin</v>
      </c>
      <c r="KF97" s="161" t="e">
        <f>INDEX(Upload_Download!$I$4:$I$1004,MATCH(KE97&amp;KF$3,Upload_Download!$O$4:$O$1004,0),1)</f>
        <v>#N/A</v>
      </c>
      <c r="KG97" s="161" t="e">
        <f>INDEX(Upload_Download!$I$4:$I$1004,MATCH(KE97&amp;KG$3,Upload_Download!$O$4:$O$1004,0),1)</f>
        <v>#N/A</v>
      </c>
      <c r="KH97" s="162" t="e">
        <f>100*(KG97/KF97-1)</f>
        <v>#N/A</v>
      </c>
      <c r="KI97" s="162" t="e">
        <f>100*(KJ97/KK97-1)</f>
        <v>#N/A</v>
      </c>
      <c r="KJ97" s="161" t="e">
        <f>INDEX(Upload_Download!$I$4:$I$1004,MATCH(KL97&amp;KJ$3,Upload_Download!$O$4:$O$1004,0),1)</f>
        <v>#N/A</v>
      </c>
      <c r="KK97" s="161" t="e">
        <f>INDEX(Upload_Download!$I$4:$I$1004,MATCH(KL97&amp;KK$3,Upload_Download!$O$4:$O$1004,0),1)</f>
        <v>#N/A</v>
      </c>
      <c r="KL97" s="163" t="str">
        <f>INDEX(Draft!$AZ$3:$AZ$170,MATCH(KC97&amp;KA97,Draft!$BA$3:$BA$170,0),1)</f>
        <v>Ethereum</v>
      </c>
      <c r="KM97" s="114"/>
      <c r="KN97" s="106">
        <f>KN84</f>
        <v>20</v>
      </c>
      <c r="KO97" s="106">
        <f t="shared" ref="KO97:KO104" si="816">KO84+1</f>
        <v>8</v>
      </c>
      <c r="KP97" s="106">
        <v>1</v>
      </c>
      <c r="KQ97" s="107" t="str">
        <f>INDEX(Matchups!$F$4:$G$279,MATCH(KN97&amp;"_"&amp;KO97,Matchups!$E$4:$E$279,0),1)</f>
        <v>Player2</v>
      </c>
      <c r="KR97" s="107" t="str">
        <f>INDEX(Matchups!$F$4:$G$279,MATCH(KN97&amp;"_"&amp;KO97,Matchups!$E$4:$E$279,0),2)</f>
        <v>Player20</v>
      </c>
      <c r="KS97" s="114"/>
      <c r="KT97" s="160" t="str">
        <f>INDEX(Draft!$AZ$3:$AZ$170,MATCH(KQ97&amp;KP97,Draft!$BA$3:$BA$170,0),1)</f>
        <v>Cardano</v>
      </c>
      <c r="KU97" s="161" t="e">
        <f>INDEX(Upload_Download!$I$4:$I$1004,MATCH(KT97&amp;KU$3,Upload_Download!$O$4:$O$1004,0),1)</f>
        <v>#N/A</v>
      </c>
      <c r="KV97" s="161" t="e">
        <f>INDEX(Upload_Download!$I$4:$I$1004,MATCH(KT97&amp;KV$3,Upload_Download!$O$4:$O$1004,0),1)</f>
        <v>#N/A</v>
      </c>
      <c r="KW97" s="162" t="e">
        <f>100*(KV97/KU97-1)</f>
        <v>#N/A</v>
      </c>
      <c r="KX97" s="162" t="e">
        <f>100*(KY97/KZ97-1)</f>
        <v>#N/A</v>
      </c>
      <c r="KY97" s="161" t="e">
        <f>INDEX(Upload_Download!$I$4:$I$1004,MATCH(LA97&amp;KY$3,Upload_Download!$O$4:$O$1004,0),1)</f>
        <v>#N/A</v>
      </c>
      <c r="KZ97" s="161" t="e">
        <f>INDEX(Upload_Download!$I$4:$I$1004,MATCH(LA97&amp;KZ$3,Upload_Download!$O$4:$O$1004,0),1)</f>
        <v>#N/A</v>
      </c>
      <c r="LA97" s="163" t="str">
        <f>INDEX(Draft!$AZ$3:$AZ$170,MATCH(KR97&amp;KP97,Draft!$BA$3:$BA$170,0),1)</f>
        <v>Ethereum</v>
      </c>
      <c r="LB97" s="114"/>
      <c r="LC97" s="106">
        <f>LC84</f>
        <v>21</v>
      </c>
      <c r="LD97" s="106">
        <f t="shared" ref="LD97:LD104" si="817">LD84+1</f>
        <v>8</v>
      </c>
      <c r="LE97" s="106">
        <v>1</v>
      </c>
      <c r="LF97" s="107" t="str">
        <f>INDEX(Matchups!$F$4:$G$279,MATCH(LC97&amp;"_"&amp;LD97,Matchups!$E$4:$E$279,0),1)</f>
        <v>Player6</v>
      </c>
      <c r="LG97" s="107" t="str">
        <f>INDEX(Matchups!$F$4:$G$279,MATCH(LC97&amp;"_"&amp;LD97,Matchups!$E$4:$E$279,0),2)</f>
        <v>Player8</v>
      </c>
      <c r="LH97" s="114"/>
      <c r="LI97" s="160" t="str">
        <f>INDEX(Draft!$AZ$3:$AZ$170,MATCH(LF97&amp;LE97,Draft!$BA$3:$BA$170,0),1)</f>
        <v>Bitcoin</v>
      </c>
      <c r="LJ97" s="161" t="e">
        <f>INDEX(Upload_Download!$I$4:$I$1004,MATCH(LI97&amp;LJ$3,Upload_Download!$O$4:$O$1004,0),1)</f>
        <v>#N/A</v>
      </c>
      <c r="LK97" s="161" t="e">
        <f>INDEX(Upload_Download!$I$4:$I$1004,MATCH(LI97&amp;LK$3,Upload_Download!$O$4:$O$1004,0),1)</f>
        <v>#N/A</v>
      </c>
      <c r="LL97" s="162" t="e">
        <f>100*(LK97/LJ97-1)</f>
        <v>#N/A</v>
      </c>
      <c r="LM97" s="162" t="e">
        <f>100*(LN97/LO97-1)</f>
        <v>#N/A</v>
      </c>
      <c r="LN97" s="161" t="e">
        <f>INDEX(Upload_Download!$I$4:$I$1004,MATCH(LP97&amp;LN$3,Upload_Download!$O$4:$O$1004,0),1)</f>
        <v>#N/A</v>
      </c>
      <c r="LO97" s="161" t="e">
        <f>INDEX(Upload_Download!$I$4:$I$1004,MATCH(LP97&amp;LO$3,Upload_Download!$O$4:$O$1004,0),1)</f>
        <v>#N/A</v>
      </c>
      <c r="LP97" s="163" t="str">
        <f>INDEX(Draft!$AZ$3:$AZ$170,MATCH(LG97&amp;LE97,Draft!$BA$3:$BA$170,0),1)</f>
        <v>Solana</v>
      </c>
      <c r="LQ97" s="114"/>
      <c r="LR97" s="106">
        <f>LR84</f>
        <v>22</v>
      </c>
      <c r="LS97" s="106">
        <f t="shared" ref="LS97:LS104" si="818">LS84+1</f>
        <v>8</v>
      </c>
      <c r="LT97" s="106">
        <v>1</v>
      </c>
      <c r="LU97" s="107" t="str">
        <f>INDEX(Matchups!$F$4:$G$279,MATCH(LR97&amp;"_"&amp;LS97,Matchups!$E$4:$E$279,0),1)</f>
        <v>Player11</v>
      </c>
      <c r="LV97" s="107" t="str">
        <f>INDEX(Matchups!$F$4:$G$279,MATCH(LR97&amp;"_"&amp;LS97,Matchups!$E$4:$E$279,0),2)</f>
        <v>Player18</v>
      </c>
      <c r="LW97" s="114"/>
      <c r="LX97" s="160" t="str">
        <f>INDEX(Draft!$AZ$3:$AZ$170,MATCH(LU97&amp;LT97,Draft!$BA$3:$BA$170,0),1)</f>
        <v>Cardano</v>
      </c>
      <c r="LY97" s="161" t="e">
        <f>INDEX(Upload_Download!$I$4:$I$1004,MATCH(LX97&amp;LY$3,Upload_Download!$O$4:$O$1004,0),1)</f>
        <v>#N/A</v>
      </c>
      <c r="LZ97" s="161" t="e">
        <f>INDEX(Upload_Download!$I$4:$I$1004,MATCH(LX97&amp;LZ$3,Upload_Download!$O$4:$O$1004,0),1)</f>
        <v>#N/A</v>
      </c>
      <c r="MA97" s="162" t="e">
        <f>100*(LZ97/LY97-1)</f>
        <v>#N/A</v>
      </c>
      <c r="MB97" s="162" t="e">
        <f>100*(MC97/MD97-1)</f>
        <v>#N/A</v>
      </c>
      <c r="MC97" s="161" t="e">
        <f>INDEX(Upload_Download!$I$4:$I$1004,MATCH(ME97&amp;MC$3,Upload_Download!$O$4:$O$1004,0),1)</f>
        <v>#N/A</v>
      </c>
      <c r="MD97" s="161" t="e">
        <f>INDEX(Upload_Download!$I$4:$I$1004,MATCH(ME97&amp;MD$3,Upload_Download!$O$4:$O$1004,0),1)</f>
        <v>#N/A</v>
      </c>
      <c r="ME97" s="163" t="str">
        <f>INDEX(Draft!$AZ$3:$AZ$170,MATCH(LV97&amp;LT97,Draft!$BA$3:$BA$170,0),1)</f>
        <v>Amazon</v>
      </c>
      <c r="MF97" s="114"/>
      <c r="MG97" s="106">
        <f>MG84</f>
        <v>23</v>
      </c>
      <c r="MH97" s="106">
        <f t="shared" ref="MH97:MH104" si="819">MH84+1</f>
        <v>8</v>
      </c>
      <c r="MI97" s="106">
        <v>1</v>
      </c>
      <c r="MJ97" s="107" t="str">
        <f>INDEX(Matchups!$F$4:$G$279,MATCH(MG97&amp;"_"&amp;MH97,Matchups!$E$4:$E$279,0),1)</f>
        <v>Player3</v>
      </c>
      <c r="MK97" s="107" t="str">
        <f>INDEX(Matchups!$F$4:$G$279,MATCH(MG97&amp;"_"&amp;MH97,Matchups!$E$4:$E$279,0),2)</f>
        <v>Player12</v>
      </c>
      <c r="ML97" s="114"/>
      <c r="MM97" s="160" t="str">
        <f>INDEX(Draft!$AZ$3:$AZ$170,MATCH(MJ97&amp;MI97,Draft!$BA$3:$BA$170,0),1)</f>
        <v>Bitcoin</v>
      </c>
      <c r="MN97" s="161" t="e">
        <f>INDEX(Upload_Download!$I$4:$I$1004,MATCH(MM97&amp;MN$3,Upload_Download!$O$4:$O$1004,0),1)</f>
        <v>#N/A</v>
      </c>
      <c r="MO97" s="161" t="e">
        <f>INDEX(Upload_Download!$I$4:$I$1004,MATCH(MM97&amp;MO$3,Upload_Download!$O$4:$O$1004,0),1)</f>
        <v>#N/A</v>
      </c>
      <c r="MP97" s="162" t="e">
        <f>100*(MO97/MN97-1)</f>
        <v>#N/A</v>
      </c>
      <c r="MQ97" s="162" t="e">
        <f>100*(MR97/MS97-1)</f>
        <v>#N/A</v>
      </c>
      <c r="MR97" s="161" t="e">
        <f>INDEX(Upload_Download!$I$4:$I$1004,MATCH(MT97&amp;MR$3,Upload_Download!$O$4:$O$1004,0),1)</f>
        <v>#N/A</v>
      </c>
      <c r="MS97" s="161" t="e">
        <f>INDEX(Upload_Download!$I$4:$I$1004,MATCH(MT97&amp;MS$3,Upload_Download!$O$4:$O$1004,0),1)</f>
        <v>#N/A</v>
      </c>
      <c r="MT97" s="163" t="str">
        <f>INDEX(Draft!$AZ$3:$AZ$170,MATCH(MK97&amp;MI97,Draft!$BA$3:$BA$170,0),1)</f>
        <v>Tesla</v>
      </c>
    </row>
    <row r="98" spans="2:358" s="105" customFormat="1" ht="17">
      <c r="B98" s="184">
        <f t="shared" si="679"/>
        <v>44613</v>
      </c>
      <c r="C98" s="183">
        <f t="shared" si="680"/>
        <v>8</v>
      </c>
      <c r="D98" s="183">
        <f t="shared" si="681"/>
        <v>11</v>
      </c>
      <c r="E98" s="183" t="str">
        <f t="shared" si="538"/>
        <v>8_11</v>
      </c>
      <c r="F98" s="174" t="str">
        <f t="shared" si="539"/>
        <v>Player19</v>
      </c>
      <c r="G98" s="174" t="str">
        <f t="shared" si="540"/>
        <v>Player17</v>
      </c>
      <c r="H98" s="173"/>
      <c r="I98" s="174" t="str">
        <f>J98&amp;"_"&amp;COUNTIF(J$4:J98,J98)</f>
        <v>8_4</v>
      </c>
      <c r="J98" s="185">
        <v>8</v>
      </c>
      <c r="K98" s="185" t="s">
        <v>2677</v>
      </c>
      <c r="L98" s="186" t="s">
        <v>1027</v>
      </c>
      <c r="M98" s="185" t="s">
        <v>2660</v>
      </c>
      <c r="N98" s="114"/>
      <c r="O98" s="106">
        <f t="shared" ref="O98:O103" si="820">O85</f>
        <v>1</v>
      </c>
      <c r="P98" s="106">
        <f t="shared" si="797"/>
        <v>8</v>
      </c>
      <c r="Q98" s="106">
        <v>2</v>
      </c>
      <c r="R98" s="107" t="str">
        <f>INDEX(Matchups!$F$4:$G$279,MATCH(O98&amp;"_"&amp;P98,Matchups!$E$4:$E$279,0),1)</f>
        <v>Player5</v>
      </c>
      <c r="S98" s="107" t="str">
        <f>INDEX(Matchups!$F$4:$G$279,MATCH(O98&amp;"_"&amp;P98,Matchups!$E$4:$E$279,0),2)</f>
        <v>Player6</v>
      </c>
      <c r="U98" s="160" t="str">
        <f>INDEX(Draft!$AZ$3:$AZ$170,MATCH(R98&amp;Q98,Draft!$BA$3:$BA$170,0),1)</f>
        <v>Alphabet Class C</v>
      </c>
      <c r="V98" s="161">
        <f>INDEX(Upload_Download!$I$4:$I$1004,MATCH(U98&amp;V$3,Upload_Download!$O$4:$O$1004,0),1)</f>
        <v>2860.320068359375</v>
      </c>
      <c r="W98" s="161">
        <f>INDEX(Upload_Download!$I$4:$I$1004,MATCH(U98&amp;W$3,Upload_Download!$O$4:$O$1004,0),1)</f>
        <v>2682.60009765625</v>
      </c>
      <c r="X98" s="162">
        <f t="shared" ref="X98:X102" si="821">100*(W98/V98-1)</f>
        <v>-6.2132896478631405</v>
      </c>
      <c r="Y98" s="162">
        <f>100*(Z98/AA98-1)</f>
        <v>-1.2350403888849115</v>
      </c>
      <c r="Z98" s="161">
        <f>INDEX(Upload_Download!$I$4:$I$1004,MATCH(AB98&amp;Z$3,Upload_Download!$O$4:$O$1004,0),1)</f>
        <v>363.05999755859381</v>
      </c>
      <c r="AA98" s="161">
        <f>INDEX(Upload_Download!$I$4:$I$1004,MATCH(AB98&amp;AA$3,Upload_Download!$O$4:$O$1004,0),1)</f>
        <v>367.60000610351562</v>
      </c>
      <c r="AB98" s="163" t="str">
        <f>INDEX(Draft!$AZ$3:$AZ$170,MATCH(S98&amp;Q98,Draft!$BA$3:$BA$170,0),1)</f>
        <v>Goldman Sachs</v>
      </c>
      <c r="AD98" s="106">
        <f t="shared" ref="AD98:AD103" si="822">AD85</f>
        <v>2</v>
      </c>
      <c r="AE98" s="106">
        <f t="shared" si="798"/>
        <v>8</v>
      </c>
      <c r="AF98" s="106">
        <v>2</v>
      </c>
      <c r="AG98" s="107" t="str">
        <f>INDEX(Matchups!$F$4:$G$279,MATCH(AD98&amp;"_"&amp;AE98,Matchups!$E$4:$E$279,0),1)</f>
        <v>Player19</v>
      </c>
      <c r="AH98" s="107" t="str">
        <f>INDEX(Matchups!$F$4:$G$279,MATCH(AD98&amp;"_"&amp;AE98,Matchups!$E$4:$E$279,0),2)</f>
        <v>Player23</v>
      </c>
      <c r="AJ98" s="160" t="str">
        <f>INDEX(Draft!$AZ$3:$AZ$170,MATCH(AG98&amp;AF98,Draft!$BA$3:$BA$170,0),1)</f>
        <v>Wells Fargo</v>
      </c>
      <c r="AK98" s="161">
        <f>INDEX(Upload_Download!$I$4:$I$1004,MATCH(AJ98&amp;AK$3,Upload_Download!$O$4:$O$1004,0),1)</f>
        <v>58.310001373291023</v>
      </c>
      <c r="AL98" s="161">
        <f>INDEX(Upload_Download!$I$4:$I$1004,MATCH(AJ98&amp;AL$3,Upload_Download!$O$4:$O$1004,0),1)</f>
        <v>55.630001068115227</v>
      </c>
      <c r="AM98" s="162">
        <f t="shared" ref="AM98:AM102" si="823">100*(AL98/AK98-1)</f>
        <v>-4.5961245790732796</v>
      </c>
      <c r="AN98" s="162">
        <f>100*(AO98/AP98-1)</f>
        <v>-9.864036256998121</v>
      </c>
      <c r="AO98" s="161">
        <f>INDEX(Upload_Download!$I$4:$I$1004,MATCH(AQ98&amp;AO$3,Upload_Download!$O$4:$O$1004,0),1)</f>
        <v>16.905000000000001</v>
      </c>
      <c r="AP98" s="161">
        <f>INDEX(Upload_Download!$I$4:$I$1004,MATCH(AQ98&amp;AP$3,Upload_Download!$O$4:$O$1004,0),1)</f>
        <v>18.754999999999999</v>
      </c>
      <c r="AQ98" s="163" t="str">
        <f>INDEX(Draft!$AZ$3:$AZ$170,MATCH(AH98&amp;AF98,Draft!$BA$3:$BA$170,0),1)</f>
        <v>Polkadot</v>
      </c>
      <c r="AS98" s="106">
        <f t="shared" ref="AS98:AS103" si="824">AS85</f>
        <v>3</v>
      </c>
      <c r="AT98" s="106">
        <f t="shared" si="799"/>
        <v>8</v>
      </c>
      <c r="AU98" s="106">
        <v>2</v>
      </c>
      <c r="AV98" s="107" t="str">
        <f>INDEX(Matchups!$F$4:$G$279,MATCH(AS98&amp;"_"&amp;AT98,Matchups!$E$4:$E$279,0),1)</f>
        <v>Player17</v>
      </c>
      <c r="AW98" s="107" t="str">
        <f>INDEX(Matchups!$F$4:$G$279,MATCH(AS98&amp;"_"&amp;AT98,Matchups!$E$4:$E$279,0),2)</f>
        <v>Player1</v>
      </c>
      <c r="AY98" s="160" t="str">
        <f>INDEX(Draft!$AZ$3:$AZ$170,MATCH(AV98&amp;AU98,Draft!$BA$3:$BA$170,0),1)</f>
        <v>Dogecoin</v>
      </c>
      <c r="AZ98" s="161">
        <f>INDEX(Upload_Download!$I$4:$I$1004,MATCH(AY98&amp;AZ$3,Upload_Download!$O$4:$O$1004,0),1)</f>
        <v>0.13686800003051761</v>
      </c>
      <c r="BA98" s="161">
        <f>INDEX(Upload_Download!$I$4:$I$1004,MATCH(AY98&amp;BA$3,Upload_Download!$O$4:$O$1004,0),1)</f>
        <v>0.1231110021471977</v>
      </c>
      <c r="BB98" s="162">
        <f t="shared" ref="BB98:BB102" si="825">100*(BA98/AZ98-1)</f>
        <v>-10.051288745544973</v>
      </c>
      <c r="BC98" s="162">
        <f>100*(BD98/BE98-1)</f>
        <v>-0.26046387907283641</v>
      </c>
      <c r="BD98" s="161">
        <f>INDEX(Upload_Download!$I$4:$I$1004,MATCH(BF98&amp;BD$3,Upload_Download!$O$4:$O$1004,0),1)</f>
        <v>2621.8017578125</v>
      </c>
      <c r="BE98" s="161">
        <f>INDEX(Upload_Download!$I$4:$I$1004,MATCH(BF98&amp;BE$3,Upload_Download!$O$4:$O$1004,0),1)</f>
        <v>2628.6484375</v>
      </c>
      <c r="BF98" s="163" t="str">
        <f>INDEX(Draft!$AZ$3:$AZ$170,MATCH(AW98&amp;AU98,Draft!$BA$3:$BA$170,0),1)</f>
        <v>Ethereum</v>
      </c>
      <c r="BH98" s="106">
        <f t="shared" ref="BH98:BH103" si="826">BH85</f>
        <v>4</v>
      </c>
      <c r="BI98" s="106">
        <f t="shared" si="800"/>
        <v>8</v>
      </c>
      <c r="BJ98" s="106">
        <v>2</v>
      </c>
      <c r="BK98" s="107" t="str">
        <f>INDEX(Matchups!$F$4:$G$279,MATCH(BH98&amp;"_"&amp;BI98,Matchups!$E$4:$E$279,0),1)</f>
        <v>Player12</v>
      </c>
      <c r="BL98" s="107" t="str">
        <f>INDEX(Matchups!$F$4:$G$279,MATCH(BH98&amp;"_"&amp;BI98,Matchups!$E$4:$E$279,0),2)</f>
        <v>Player21</v>
      </c>
      <c r="BN98" s="160" t="str">
        <f>INDEX(Draft!$AZ$3:$AZ$170,MATCH(BK98&amp;BJ98,Draft!$BA$3:$BA$170,0),1)</f>
        <v>Atlassian</v>
      </c>
      <c r="BO98" s="161">
        <f>INDEX(Upload_Download!$I$4:$I$1004,MATCH(BN98&amp;BO$3,Upload_Download!$O$4:$O$1004,0),1)</f>
        <v>305.02999877929688</v>
      </c>
      <c r="BP98" s="161" t="e">
        <f>INDEX(Upload_Download!$I$4:$I$1004,MATCH(BN98&amp;BP$3,Upload_Download!$O$4:$O$1004,0),1)</f>
        <v>#N/A</v>
      </c>
      <c r="BQ98" s="162" t="e">
        <f t="shared" ref="BQ98:BQ102" si="827">100*(BP98/BO98-1)</f>
        <v>#N/A</v>
      </c>
      <c r="BR98" s="162" t="e">
        <f>100*(BS98/BT98-1)</f>
        <v>#N/A</v>
      </c>
      <c r="BS98" s="161" t="e">
        <f>INDEX(Upload_Download!$I$4:$I$1004,MATCH(BU98&amp;BS$3,Upload_Download!$O$4:$O$1004,0),1)</f>
        <v>#N/A</v>
      </c>
      <c r="BT98" s="161">
        <f>INDEX(Upload_Download!$I$4:$I$1004,MATCH(BU98&amp;BT$3,Upload_Download!$O$4:$O$1004,0),1)</f>
        <v>72.642112731933594</v>
      </c>
      <c r="BU98" s="163" t="str">
        <f>INDEX(Draft!$AZ$3:$AZ$170,MATCH(BL98&amp;BJ98,Draft!$BA$3:$BA$170,0),1)</f>
        <v>Terra</v>
      </c>
      <c r="BV98" s="114"/>
      <c r="BW98" s="106">
        <f t="shared" ref="BW98:BW103" si="828">BW85</f>
        <v>5</v>
      </c>
      <c r="BX98" s="106">
        <f t="shared" si="801"/>
        <v>8</v>
      </c>
      <c r="BY98" s="106">
        <v>2</v>
      </c>
      <c r="BZ98" s="107" t="str">
        <f>INDEX(Matchups!$F$4:$G$279,MATCH(BW98&amp;"_"&amp;BX98,Matchups!$E$4:$E$279,0),1)</f>
        <v>Player22</v>
      </c>
      <c r="CA98" s="107" t="str">
        <f>INDEX(Matchups!$F$4:$G$279,MATCH(BW98&amp;"_"&amp;BX98,Matchups!$E$4:$E$279,0),2)</f>
        <v>Player10</v>
      </c>
      <c r="CB98" s="114"/>
      <c r="CC98" s="160" t="str">
        <f>INDEX(Draft!$AZ$3:$AZ$170,MATCH(BZ98&amp;BY98,Draft!$BA$3:$BA$170,0),1)</f>
        <v>Target</v>
      </c>
      <c r="CD98" s="161" t="e">
        <f>INDEX(Upload_Download!$I$4:$I$1004,MATCH(CC98&amp;CD$3,Upload_Download!$O$4:$O$1004,0),1)</f>
        <v>#N/A</v>
      </c>
      <c r="CE98" s="161" t="e">
        <f>INDEX(Upload_Download!$I$4:$I$1004,MATCH(CC98&amp;CE$3,Upload_Download!$O$4:$O$1004,0),1)</f>
        <v>#N/A</v>
      </c>
      <c r="CF98" s="162" t="e">
        <f t="shared" ref="CF98:CF102" si="829">100*(CE98/CD98-1)</f>
        <v>#N/A</v>
      </c>
      <c r="CG98" s="162" t="e">
        <f>100*(CH98/CI98-1)</f>
        <v>#N/A</v>
      </c>
      <c r="CH98" s="161" t="e">
        <f>INDEX(Upload_Download!$I$4:$I$1004,MATCH(CJ98&amp;CH$3,Upload_Download!$O$4:$O$1004,0),1)</f>
        <v>#N/A</v>
      </c>
      <c r="CI98" s="161" t="e">
        <f>INDEX(Upload_Download!$I$4:$I$1004,MATCH(CJ98&amp;CI$3,Upload_Download!$O$4:$O$1004,0),1)</f>
        <v>#N/A</v>
      </c>
      <c r="CJ98" s="163" t="str">
        <f>INDEX(Draft!$AZ$3:$AZ$170,MATCH(CA98&amp;BY98,Draft!$BA$3:$BA$170,0),1)</f>
        <v>Solana</v>
      </c>
      <c r="CK98" s="114"/>
      <c r="CL98" s="106">
        <f t="shared" ref="CL98:CL103" si="830">CL85</f>
        <v>6</v>
      </c>
      <c r="CM98" s="106">
        <f t="shared" si="802"/>
        <v>8</v>
      </c>
      <c r="CN98" s="106">
        <v>2</v>
      </c>
      <c r="CO98" s="107" t="str">
        <f>INDEX(Matchups!$F$4:$G$279,MATCH(CL98&amp;"_"&amp;CM98,Matchups!$E$4:$E$279,0),1)</f>
        <v>Player8</v>
      </c>
      <c r="CP98" s="107" t="str">
        <f>INDEX(Matchups!$F$4:$G$279,MATCH(CL98&amp;"_"&amp;CM98,Matchups!$E$4:$E$279,0),2)</f>
        <v>Player14</v>
      </c>
      <c r="CQ98" s="114"/>
      <c r="CR98" s="160" t="str">
        <f>INDEX(Draft!$AZ$3:$AZ$170,MATCH(CO98&amp;CN98,Draft!$BA$3:$BA$170,0),1)</f>
        <v>Cardano</v>
      </c>
      <c r="CS98" s="161" t="e">
        <f>INDEX(Upload_Download!$I$4:$I$1004,MATCH(CR98&amp;CS$3,Upload_Download!$O$4:$O$1004,0),1)</f>
        <v>#N/A</v>
      </c>
      <c r="CT98" s="161" t="e">
        <f>INDEX(Upload_Download!$I$4:$I$1004,MATCH(CR98&amp;CT$3,Upload_Download!$O$4:$O$1004,0),1)</f>
        <v>#N/A</v>
      </c>
      <c r="CU98" s="162" t="e">
        <f t="shared" ref="CU98:CU102" si="831">100*(CT98/CS98-1)</f>
        <v>#N/A</v>
      </c>
      <c r="CV98" s="162" t="e">
        <f>100*(CW98/CX98-1)</f>
        <v>#N/A</v>
      </c>
      <c r="CW98" s="161" t="e">
        <f>INDEX(Upload_Download!$I$4:$I$1004,MATCH(CY98&amp;CW$3,Upload_Download!$O$4:$O$1004,0),1)</f>
        <v>#N/A</v>
      </c>
      <c r="CX98" s="161" t="e">
        <f>INDEX(Upload_Download!$I$4:$I$1004,MATCH(CY98&amp;CX$3,Upload_Download!$O$4:$O$1004,0),1)</f>
        <v>#N/A</v>
      </c>
      <c r="CY98" s="163" t="str">
        <f>INDEX(Draft!$AZ$3:$AZ$170,MATCH(CP98&amp;CN98,Draft!$BA$3:$BA$170,0),1)</f>
        <v>Blackstone</v>
      </c>
      <c r="DA98" s="106">
        <f t="shared" ref="DA98:DA103" si="832">DA85</f>
        <v>7</v>
      </c>
      <c r="DB98" s="106">
        <f t="shared" si="803"/>
        <v>8</v>
      </c>
      <c r="DC98" s="106">
        <v>2</v>
      </c>
      <c r="DD98" s="107" t="str">
        <f>INDEX(Matchups!$F$4:$G$279,MATCH(DA98&amp;"_"&amp;DB98,Matchups!$E$4:$E$279,0),1)</f>
        <v>Player24</v>
      </c>
      <c r="DE98" s="107" t="str">
        <f>INDEX(Matchups!$F$4:$G$279,MATCH(DA98&amp;"_"&amp;DB98,Matchups!$E$4:$E$279,0),2)</f>
        <v>Player3</v>
      </c>
      <c r="DG98" s="160" t="str">
        <f>INDEX(Draft!$AZ$3:$AZ$170,MATCH(DD98&amp;DC98,Draft!$BA$3:$BA$170,0),1)</f>
        <v>Alphabet Class A</v>
      </c>
      <c r="DH98" s="161" t="e">
        <f>INDEX(Upload_Download!$I$4:$I$1004,MATCH(DG98&amp;DH$3,Upload_Download!$O$4:$O$1004,0),1)</f>
        <v>#N/A</v>
      </c>
      <c r="DI98" s="161" t="e">
        <f>INDEX(Upload_Download!$I$4:$I$1004,MATCH(DG98&amp;DI$3,Upload_Download!$O$4:$O$1004,0),1)</f>
        <v>#N/A</v>
      </c>
      <c r="DJ98" s="162" t="e">
        <f t="shared" ref="DJ98:DJ102" si="833">100*(DI98/DH98-1)</f>
        <v>#N/A</v>
      </c>
      <c r="DK98" s="162" t="e">
        <f>100*(DL98/DM98-1)</f>
        <v>#N/A</v>
      </c>
      <c r="DL98" s="161" t="e">
        <f>INDEX(Upload_Download!$I$4:$I$1004,MATCH(DN98&amp;DL$3,Upload_Download!$O$4:$O$1004,0),1)</f>
        <v>#N/A</v>
      </c>
      <c r="DM98" s="161" t="e">
        <f>INDEX(Upload_Download!$I$4:$I$1004,MATCH(DN98&amp;DM$3,Upload_Download!$O$4:$O$1004,0),1)</f>
        <v>#N/A</v>
      </c>
      <c r="DN98" s="163" t="str">
        <f>INDEX(Draft!$AZ$3:$AZ$170,MATCH(DE98&amp;DC98,Draft!$BA$3:$BA$170,0),1)</f>
        <v>Ford Motor Company</v>
      </c>
      <c r="DO98" s="114"/>
      <c r="DP98" s="106">
        <f t="shared" ref="DP98:DP103" si="834">DP85</f>
        <v>8</v>
      </c>
      <c r="DQ98" s="106">
        <f t="shared" si="804"/>
        <v>8</v>
      </c>
      <c r="DR98" s="106">
        <v>2</v>
      </c>
      <c r="DS98" s="107" t="str">
        <f>INDEX(Matchups!$F$4:$G$279,MATCH(DP98&amp;"_"&amp;DQ98,Matchups!$E$4:$E$279,0),1)</f>
        <v>Player21</v>
      </c>
      <c r="DT98" s="107" t="str">
        <f>INDEX(Matchups!$F$4:$G$279,MATCH(DP98&amp;"_"&amp;DQ98,Matchups!$E$4:$E$279,0),2)</f>
        <v>Player2</v>
      </c>
      <c r="DU98" s="114"/>
      <c r="DV98" s="160" t="str">
        <f>INDEX(Draft!$AZ$3:$AZ$170,MATCH(DS98&amp;DR98,Draft!$BA$3:$BA$170,0),1)</f>
        <v>Terra</v>
      </c>
      <c r="DW98" s="161" t="e">
        <f>INDEX(Upload_Download!$I$4:$I$1004,MATCH(DV98&amp;DW$3,Upload_Download!$O$4:$O$1004,0),1)</f>
        <v>#N/A</v>
      </c>
      <c r="DX98" s="161" t="e">
        <f>INDEX(Upload_Download!$I$4:$I$1004,MATCH(DV98&amp;DX$3,Upload_Download!$O$4:$O$1004,0),1)</f>
        <v>#N/A</v>
      </c>
      <c r="DY98" s="162" t="e">
        <f t="shared" ref="DY98:DY102" si="835">100*(DX98/DW98-1)</f>
        <v>#N/A</v>
      </c>
      <c r="DZ98" s="162" t="e">
        <f>100*(EA98/EB98-1)</f>
        <v>#N/A</v>
      </c>
      <c r="EA98" s="161" t="e">
        <f>INDEX(Upload_Download!$I$4:$I$1004,MATCH(EC98&amp;EA$3,Upload_Download!$O$4:$O$1004,0),1)</f>
        <v>#N/A</v>
      </c>
      <c r="EB98" s="161" t="e">
        <f>INDEX(Upload_Download!$I$4:$I$1004,MATCH(EC98&amp;EB$3,Upload_Download!$O$4:$O$1004,0),1)</f>
        <v>#N/A</v>
      </c>
      <c r="EC98" s="163" t="str">
        <f>INDEX(Draft!$AZ$3:$AZ$170,MATCH(DT98&amp;DR98,Draft!$BA$3:$BA$170,0),1)</f>
        <v>UNUS SED LEO</v>
      </c>
      <c r="ED98" s="114"/>
      <c r="EE98" s="106">
        <f t="shared" ref="EE98:EE103" si="836">EE85</f>
        <v>9</v>
      </c>
      <c r="EF98" s="106">
        <f t="shared" si="805"/>
        <v>8</v>
      </c>
      <c r="EG98" s="106">
        <v>2</v>
      </c>
      <c r="EH98" s="107" t="str">
        <f>INDEX(Matchups!$F$4:$G$279,MATCH(EE98&amp;"_"&amp;EF98,Matchups!$E$4:$E$279,0),1)</f>
        <v>Player23</v>
      </c>
      <c r="EI98" s="107" t="str">
        <f>INDEX(Matchups!$F$4:$G$279,MATCH(EE98&amp;"_"&amp;EF98,Matchups!$E$4:$E$279,0),2)</f>
        <v>Player11</v>
      </c>
      <c r="EJ98" s="114"/>
      <c r="EK98" s="160" t="str">
        <f>INDEX(Draft!$AZ$3:$AZ$170,MATCH(EH98&amp;EG98,Draft!$BA$3:$BA$170,0),1)</f>
        <v>Polkadot</v>
      </c>
      <c r="EL98" s="161" t="e">
        <f>INDEX(Upload_Download!$I$4:$I$1004,MATCH(EK98&amp;EL$3,Upload_Download!$O$4:$O$1004,0),1)</f>
        <v>#N/A</v>
      </c>
      <c r="EM98" s="161" t="e">
        <f>INDEX(Upload_Download!$I$4:$I$1004,MATCH(EK98&amp;EM$3,Upload_Download!$O$4:$O$1004,0),1)</f>
        <v>#N/A</v>
      </c>
      <c r="EN98" s="162" t="e">
        <f t="shared" ref="EN98:EN102" si="837">100*(EM98/EL98-1)</f>
        <v>#N/A</v>
      </c>
      <c r="EO98" s="162" t="e">
        <f>100*(EP98/EQ98-1)</f>
        <v>#N/A</v>
      </c>
      <c r="EP98" s="161" t="e">
        <f>INDEX(Upload_Download!$I$4:$I$1004,MATCH(ER98&amp;EP$3,Upload_Download!$O$4:$O$1004,0),1)</f>
        <v>#N/A</v>
      </c>
      <c r="EQ98" s="161" t="e">
        <f>INDEX(Upload_Download!$I$4:$I$1004,MATCH(ER98&amp;EQ$3,Upload_Download!$O$4:$O$1004,0),1)</f>
        <v>#N/A</v>
      </c>
      <c r="ER98" s="163" t="str">
        <f>INDEX(Draft!$AZ$3:$AZ$170,MATCH(EI98&amp;EG98,Draft!$BA$3:$BA$170,0),1)</f>
        <v>JP Morgan Chase</v>
      </c>
      <c r="ET98" s="106">
        <f t="shared" ref="ET98:ET103" si="838">ET85</f>
        <v>10</v>
      </c>
      <c r="EU98" s="106">
        <f t="shared" si="806"/>
        <v>8</v>
      </c>
      <c r="EV98" s="106">
        <v>2</v>
      </c>
      <c r="EW98" s="107" t="str">
        <f>INDEX(Matchups!$F$4:$G$279,MATCH(ET98&amp;"_"&amp;EU98,Matchups!$E$4:$E$279,0),1)</f>
        <v>Player15</v>
      </c>
      <c r="EX98" s="107" t="str">
        <f>INDEX(Matchups!$F$4:$G$279,MATCH(ET98&amp;"_"&amp;EU98,Matchups!$E$4:$E$279,0),2)</f>
        <v>Player7</v>
      </c>
      <c r="EZ98" s="160" t="str">
        <f>INDEX(Draft!$AZ$3:$AZ$170,MATCH(EW98&amp;EV98,Draft!$BA$3:$BA$170,0),1)</f>
        <v>Tesla</v>
      </c>
      <c r="FA98" s="161" t="e">
        <f>INDEX(Upload_Download!$I$4:$I$1004,MATCH(EZ98&amp;FA$3,Upload_Download!$O$4:$O$1004,0),1)</f>
        <v>#N/A</v>
      </c>
      <c r="FB98" s="161" t="e">
        <f>INDEX(Upload_Download!$I$4:$I$1004,MATCH(EZ98&amp;FB$3,Upload_Download!$O$4:$O$1004,0),1)</f>
        <v>#N/A</v>
      </c>
      <c r="FC98" s="162" t="e">
        <f t="shared" ref="FC98:FC102" si="839">100*(FB98/FA98-1)</f>
        <v>#N/A</v>
      </c>
      <c r="FD98" s="162" t="e">
        <f>100*(FE98/FF98-1)</f>
        <v>#N/A</v>
      </c>
      <c r="FE98" s="161" t="e">
        <f>INDEX(Upload_Download!$I$4:$I$1004,MATCH(FG98&amp;FE$3,Upload_Download!$O$4:$O$1004,0),1)</f>
        <v>#N/A</v>
      </c>
      <c r="FF98" s="161" t="e">
        <f>INDEX(Upload_Download!$I$4:$I$1004,MATCH(FG98&amp;FF$3,Upload_Download!$O$4:$O$1004,0),1)</f>
        <v>#N/A</v>
      </c>
      <c r="FG98" s="163" t="str">
        <f>INDEX(Draft!$AZ$3:$AZ$170,MATCH(EX98&amp;EV98,Draft!$BA$3:$BA$170,0),1)</f>
        <v>Eli Lilly and Company</v>
      </c>
      <c r="FH98" s="114"/>
      <c r="FI98" s="106">
        <f t="shared" ref="FI98:FI103" si="840">FI85</f>
        <v>11</v>
      </c>
      <c r="FJ98" s="106">
        <f t="shared" si="807"/>
        <v>8</v>
      </c>
      <c r="FK98" s="106">
        <v>2</v>
      </c>
      <c r="FL98" s="107" t="str">
        <f>INDEX(Matchups!$F$4:$G$279,MATCH(FI98&amp;"_"&amp;FJ98,Matchups!$E$4:$E$279,0),1)</f>
        <v>Player13</v>
      </c>
      <c r="FM98" s="107" t="str">
        <f>INDEX(Matchups!$F$4:$G$279,MATCH(FI98&amp;"_"&amp;FJ98,Matchups!$E$4:$E$279,0),2)</f>
        <v>Player19</v>
      </c>
      <c r="FN98" s="114"/>
      <c r="FO98" s="160" t="str">
        <f>INDEX(Draft!$AZ$3:$AZ$170,MATCH(FL98&amp;FK98,Draft!$BA$3:$BA$170,0),1)</f>
        <v>Bank of America</v>
      </c>
      <c r="FP98" s="161" t="e">
        <f>INDEX(Upload_Download!$I$4:$I$1004,MATCH(FO98&amp;FP$3,Upload_Download!$O$4:$O$1004,0),1)</f>
        <v>#N/A</v>
      </c>
      <c r="FQ98" s="161" t="e">
        <f>INDEX(Upload_Download!$I$4:$I$1004,MATCH(FO98&amp;FQ$3,Upload_Download!$O$4:$O$1004,0),1)</f>
        <v>#N/A</v>
      </c>
      <c r="FR98" s="162" t="e">
        <f t="shared" ref="FR98:FR102" si="841">100*(FQ98/FP98-1)</f>
        <v>#N/A</v>
      </c>
      <c r="FS98" s="162" t="e">
        <f>100*(FT98/FU98-1)</f>
        <v>#N/A</v>
      </c>
      <c r="FT98" s="161" t="e">
        <f>INDEX(Upload_Download!$I$4:$I$1004,MATCH(FV98&amp;FT$3,Upload_Download!$O$4:$O$1004,0),1)</f>
        <v>#N/A</v>
      </c>
      <c r="FU98" s="161" t="e">
        <f>INDEX(Upload_Download!$I$4:$I$1004,MATCH(FV98&amp;FU$3,Upload_Download!$O$4:$O$1004,0),1)</f>
        <v>#N/A</v>
      </c>
      <c r="FV98" s="163" t="str">
        <f>INDEX(Draft!$AZ$3:$AZ$170,MATCH(FM98&amp;FK98,Draft!$BA$3:$BA$170,0),1)</f>
        <v>Wells Fargo</v>
      </c>
      <c r="FW98" s="114"/>
      <c r="FX98" s="106">
        <f t="shared" ref="FX98:FX103" si="842">FX85</f>
        <v>12</v>
      </c>
      <c r="FY98" s="106">
        <f t="shared" si="808"/>
        <v>8</v>
      </c>
      <c r="FZ98" s="106">
        <v>2</v>
      </c>
      <c r="GA98" s="107" t="str">
        <f>INDEX(Matchups!$F$4:$G$279,MATCH(FX98&amp;"_"&amp;FY98,Matchups!$E$4:$E$279,0),1)</f>
        <v>Player9</v>
      </c>
      <c r="GB98" s="107" t="str">
        <f>INDEX(Matchups!$F$4:$G$279,MATCH(FX98&amp;"_"&amp;FY98,Matchups!$E$4:$E$279,0),2)</f>
        <v>Player16</v>
      </c>
      <c r="GC98" s="114"/>
      <c r="GD98" s="160" t="str">
        <f>INDEX(Draft!$AZ$3:$AZ$170,MATCH(GA98&amp;FZ98,Draft!$BA$3:$BA$170,0),1)</f>
        <v>Bitcoin</v>
      </c>
      <c r="GE98" s="161" t="e">
        <f>INDEX(Upload_Download!$I$4:$I$1004,MATCH(GD98&amp;GE$3,Upload_Download!$O$4:$O$1004,0),1)</f>
        <v>#N/A</v>
      </c>
      <c r="GF98" s="161" t="e">
        <f>INDEX(Upload_Download!$I$4:$I$1004,MATCH(GD98&amp;GF$3,Upload_Download!$O$4:$O$1004,0),1)</f>
        <v>#N/A</v>
      </c>
      <c r="GG98" s="162" t="e">
        <f t="shared" ref="GG98:GG102" si="843">100*(GF98/GE98-1)</f>
        <v>#N/A</v>
      </c>
      <c r="GH98" s="162" t="e">
        <f>100*(GI98/GJ98-1)</f>
        <v>#N/A</v>
      </c>
      <c r="GI98" s="161" t="e">
        <f>INDEX(Upload_Download!$I$4:$I$1004,MATCH(GK98&amp;GI$3,Upload_Download!$O$4:$O$1004,0),1)</f>
        <v>#N/A</v>
      </c>
      <c r="GJ98" s="161" t="e">
        <f>INDEX(Upload_Download!$I$4:$I$1004,MATCH(GK98&amp;GJ$3,Upload_Download!$O$4:$O$1004,0),1)</f>
        <v>#N/A</v>
      </c>
      <c r="GK98" s="163" t="str">
        <f>INDEX(Draft!$AZ$3:$AZ$170,MATCH(GB98&amp;FZ98,Draft!$BA$3:$BA$170,0),1)</f>
        <v>Microsoft</v>
      </c>
      <c r="GM98" s="106">
        <f t="shared" ref="GM98:GM103" si="844">GM85</f>
        <v>13</v>
      </c>
      <c r="GN98" s="106">
        <f t="shared" si="809"/>
        <v>8</v>
      </c>
      <c r="GO98" s="106">
        <v>2</v>
      </c>
      <c r="GP98" s="107" t="str">
        <f>INDEX(Matchups!$F$4:$G$279,MATCH(GM98&amp;"_"&amp;GN98,Matchups!$E$4:$E$279,0),1)</f>
        <v>Player7</v>
      </c>
      <c r="GQ98" s="107" t="str">
        <f>INDEX(Matchups!$F$4:$G$279,MATCH(GM98&amp;"_"&amp;GN98,Matchups!$E$4:$E$279,0),2)</f>
        <v>Player22</v>
      </c>
      <c r="GS98" s="160" t="str">
        <f>INDEX(Draft!$AZ$3:$AZ$170,MATCH(GP98&amp;GO98,Draft!$BA$3:$BA$170,0),1)</f>
        <v>Eli Lilly and Company</v>
      </c>
      <c r="GT98" s="161" t="e">
        <f>INDEX(Upload_Download!$I$4:$I$1004,MATCH(GS98&amp;GT$3,Upload_Download!$O$4:$O$1004,0),1)</f>
        <v>#N/A</v>
      </c>
      <c r="GU98" s="161" t="e">
        <f>INDEX(Upload_Download!$I$4:$I$1004,MATCH(GS98&amp;GU$3,Upload_Download!$O$4:$O$1004,0),1)</f>
        <v>#N/A</v>
      </c>
      <c r="GV98" s="162" t="e">
        <f t="shared" ref="GV98:GV102" si="845">100*(GU98/GT98-1)</f>
        <v>#N/A</v>
      </c>
      <c r="GW98" s="162" t="e">
        <f>100*(GX98/GY98-1)</f>
        <v>#N/A</v>
      </c>
      <c r="GX98" s="161" t="e">
        <f>INDEX(Upload_Download!$I$4:$I$1004,MATCH(GZ98&amp;GX$3,Upload_Download!$O$4:$O$1004,0),1)</f>
        <v>#N/A</v>
      </c>
      <c r="GY98" s="161" t="e">
        <f>INDEX(Upload_Download!$I$4:$I$1004,MATCH(GZ98&amp;GY$3,Upload_Download!$O$4:$O$1004,0),1)</f>
        <v>#N/A</v>
      </c>
      <c r="GZ98" s="163" t="str">
        <f>INDEX(Draft!$AZ$3:$AZ$170,MATCH(GQ98&amp;GO98,Draft!$BA$3:$BA$170,0),1)</f>
        <v>Target</v>
      </c>
      <c r="HA98" s="114"/>
      <c r="HB98" s="106">
        <f t="shared" ref="HB98:HB103" si="846">HB85</f>
        <v>14</v>
      </c>
      <c r="HC98" s="106">
        <f t="shared" si="810"/>
        <v>8</v>
      </c>
      <c r="HD98" s="106">
        <v>2</v>
      </c>
      <c r="HE98" s="107" t="str">
        <f>INDEX(Matchups!$F$4:$G$279,MATCH(HB98&amp;"_"&amp;HC98,Matchups!$E$4:$E$279,0),1)</f>
        <v>Player10</v>
      </c>
      <c r="HF98" s="107" t="str">
        <f>INDEX(Matchups!$F$4:$G$279,MATCH(HB98&amp;"_"&amp;HC98,Matchups!$E$4:$E$279,0),2)</f>
        <v>Player13</v>
      </c>
      <c r="HG98" s="114"/>
      <c r="HH98" s="160" t="str">
        <f>INDEX(Draft!$AZ$3:$AZ$170,MATCH(HE98&amp;HD98,Draft!$BA$3:$BA$170,0),1)</f>
        <v>Solana</v>
      </c>
      <c r="HI98" s="161" t="e">
        <f>INDEX(Upload_Download!$I$4:$I$1004,MATCH(HH98&amp;HI$3,Upload_Download!$O$4:$O$1004,0),1)</f>
        <v>#N/A</v>
      </c>
      <c r="HJ98" s="161" t="e">
        <f>INDEX(Upload_Download!$I$4:$I$1004,MATCH(HH98&amp;HJ$3,Upload_Download!$O$4:$O$1004,0),1)</f>
        <v>#N/A</v>
      </c>
      <c r="HK98" s="162" t="e">
        <f t="shared" ref="HK98:HK102" si="847">100*(HJ98/HI98-1)</f>
        <v>#N/A</v>
      </c>
      <c r="HL98" s="162" t="e">
        <f>100*(HM98/HN98-1)</f>
        <v>#N/A</v>
      </c>
      <c r="HM98" s="161" t="e">
        <f>INDEX(Upload_Download!$I$4:$I$1004,MATCH(HO98&amp;HM$3,Upload_Download!$O$4:$O$1004,0),1)</f>
        <v>#N/A</v>
      </c>
      <c r="HN98" s="161" t="e">
        <f>INDEX(Upload_Download!$I$4:$I$1004,MATCH(HO98&amp;HN$3,Upload_Download!$O$4:$O$1004,0),1)</f>
        <v>#N/A</v>
      </c>
      <c r="HO98" s="163" t="str">
        <f>INDEX(Draft!$AZ$3:$AZ$170,MATCH(HF98&amp;HD98,Draft!$BA$3:$BA$170,0),1)</f>
        <v>Bank of America</v>
      </c>
      <c r="HP98" s="114"/>
      <c r="HQ98" s="106">
        <f t="shared" ref="HQ98:HQ103" si="848">HQ85</f>
        <v>15</v>
      </c>
      <c r="HR98" s="106">
        <f t="shared" si="811"/>
        <v>8</v>
      </c>
      <c r="HS98" s="106">
        <v>2</v>
      </c>
      <c r="HT98" s="107" t="str">
        <f>INDEX(Matchups!$F$4:$G$279,MATCH(HQ98&amp;"_"&amp;HR98,Matchups!$E$4:$E$279,0),1)</f>
        <v>Player20</v>
      </c>
      <c r="HU98" s="107" t="str">
        <f>INDEX(Matchups!$F$4:$G$279,MATCH(HQ98&amp;"_"&amp;HR98,Matchups!$E$4:$E$279,0),2)</f>
        <v>Player15</v>
      </c>
      <c r="HV98" s="114"/>
      <c r="HW98" s="160" t="str">
        <f>INDEX(Draft!$AZ$3:$AZ$170,MATCH(HT98&amp;HS98,Draft!$BA$3:$BA$170,0),1)</f>
        <v>ASML Holding</v>
      </c>
      <c r="HX98" s="161" t="e">
        <f>INDEX(Upload_Download!$I$4:$I$1004,MATCH(HW98&amp;HX$3,Upload_Download!$O$4:$O$1004,0),1)</f>
        <v>#N/A</v>
      </c>
      <c r="HY98" s="161" t="e">
        <f>INDEX(Upload_Download!$I$4:$I$1004,MATCH(HW98&amp;HY$3,Upload_Download!$O$4:$O$1004,0),1)</f>
        <v>#N/A</v>
      </c>
      <c r="HZ98" s="162" t="e">
        <f t="shared" ref="HZ98:HZ102" si="849">100*(HY98/HX98-1)</f>
        <v>#N/A</v>
      </c>
      <c r="IA98" s="162" t="e">
        <f>100*(IB98/IC98-1)</f>
        <v>#N/A</v>
      </c>
      <c r="IB98" s="161" t="e">
        <f>INDEX(Upload_Download!$I$4:$I$1004,MATCH(ID98&amp;IB$3,Upload_Download!$O$4:$O$1004,0),1)</f>
        <v>#N/A</v>
      </c>
      <c r="IC98" s="161" t="e">
        <f>INDEX(Upload_Download!$I$4:$I$1004,MATCH(ID98&amp;IC$3,Upload_Download!$O$4:$O$1004,0),1)</f>
        <v>#N/A</v>
      </c>
      <c r="ID98" s="163" t="str">
        <f>INDEX(Draft!$AZ$3:$AZ$170,MATCH(HU98&amp;HS98,Draft!$BA$3:$BA$170,0),1)</f>
        <v>Tesla</v>
      </c>
      <c r="IF98" s="106">
        <f t="shared" ref="IF98:IF103" si="850">IF85</f>
        <v>16</v>
      </c>
      <c r="IG98" s="106">
        <f t="shared" si="812"/>
        <v>8</v>
      </c>
      <c r="IH98" s="106">
        <v>2</v>
      </c>
      <c r="II98" s="107" t="str">
        <f>INDEX(Matchups!$F$4:$G$279,MATCH(IF98&amp;"_"&amp;IG98,Matchups!$E$4:$E$279,0),1)</f>
        <v>Player16</v>
      </c>
      <c r="IJ98" s="107" t="str">
        <f>INDEX(Matchups!$F$4:$G$279,MATCH(IF98&amp;"_"&amp;IG98,Matchups!$E$4:$E$279,0),2)</f>
        <v>Player24</v>
      </c>
      <c r="IL98" s="160" t="str">
        <f>INDEX(Draft!$AZ$3:$AZ$170,MATCH(II98&amp;IH98,Draft!$BA$3:$BA$170,0),1)</f>
        <v>Microsoft</v>
      </c>
      <c r="IM98" s="161" t="e">
        <f>INDEX(Upload_Download!$I$4:$I$1004,MATCH(IL98&amp;IM$3,Upload_Download!$O$4:$O$1004,0),1)</f>
        <v>#N/A</v>
      </c>
      <c r="IN98" s="161" t="e">
        <f>INDEX(Upload_Download!$I$4:$I$1004,MATCH(IL98&amp;IN$3,Upload_Download!$O$4:$O$1004,0),1)</f>
        <v>#N/A</v>
      </c>
      <c r="IO98" s="162" t="e">
        <f t="shared" ref="IO98:IO102" si="851">100*(IN98/IM98-1)</f>
        <v>#N/A</v>
      </c>
      <c r="IP98" s="162" t="e">
        <f>100*(IQ98/IR98-1)</f>
        <v>#N/A</v>
      </c>
      <c r="IQ98" s="161" t="e">
        <f>INDEX(Upload_Download!$I$4:$I$1004,MATCH(IS98&amp;IQ$3,Upload_Download!$O$4:$O$1004,0),1)</f>
        <v>#N/A</v>
      </c>
      <c r="IR98" s="161" t="e">
        <f>INDEX(Upload_Download!$I$4:$I$1004,MATCH(IS98&amp;IR$3,Upload_Download!$O$4:$O$1004,0),1)</f>
        <v>#N/A</v>
      </c>
      <c r="IS98" s="163" t="str">
        <f>INDEX(Draft!$AZ$3:$AZ$170,MATCH(IJ98&amp;IH98,Draft!$BA$3:$BA$170,0),1)</f>
        <v>Alphabet Class A</v>
      </c>
      <c r="IT98" s="114"/>
      <c r="IU98" s="106">
        <f t="shared" ref="IU98:IU103" si="852">IU85</f>
        <v>17</v>
      </c>
      <c r="IV98" s="106">
        <f t="shared" si="813"/>
        <v>8</v>
      </c>
      <c r="IW98" s="106">
        <v>2</v>
      </c>
      <c r="IX98" s="107" t="str">
        <f>INDEX(Matchups!$F$4:$G$279,MATCH(IU98&amp;"_"&amp;IV98,Matchups!$E$4:$E$279,0),1)</f>
        <v>Player18</v>
      </c>
      <c r="IY98" s="107" t="str">
        <f>INDEX(Matchups!$F$4:$G$279,MATCH(IU98&amp;"_"&amp;IV98,Matchups!$E$4:$E$279,0),2)</f>
        <v>Player8</v>
      </c>
      <c r="IZ98" s="114"/>
      <c r="JA98" s="160" t="str">
        <f>INDEX(Draft!$AZ$3:$AZ$170,MATCH(IX98&amp;IW98,Draft!$BA$3:$BA$170,0),1)</f>
        <v>NVDIA</v>
      </c>
      <c r="JB98" s="161" t="e">
        <f>INDEX(Upload_Download!$I$4:$I$1004,MATCH(JA98&amp;JB$3,Upload_Download!$O$4:$O$1004,0),1)</f>
        <v>#N/A</v>
      </c>
      <c r="JC98" s="161" t="e">
        <f>INDEX(Upload_Download!$I$4:$I$1004,MATCH(JA98&amp;JC$3,Upload_Download!$O$4:$O$1004,0),1)</f>
        <v>#N/A</v>
      </c>
      <c r="JD98" s="162" t="e">
        <f t="shared" ref="JD98:JD102" si="853">100*(JC98/JB98-1)</f>
        <v>#N/A</v>
      </c>
      <c r="JE98" s="162" t="e">
        <f>100*(JF98/JG98-1)</f>
        <v>#N/A</v>
      </c>
      <c r="JF98" s="161" t="e">
        <f>INDEX(Upload_Download!$I$4:$I$1004,MATCH(JH98&amp;JF$3,Upload_Download!$O$4:$O$1004,0),1)</f>
        <v>#N/A</v>
      </c>
      <c r="JG98" s="161" t="e">
        <f>INDEX(Upload_Download!$I$4:$I$1004,MATCH(JH98&amp;JG$3,Upload_Download!$O$4:$O$1004,0),1)</f>
        <v>#N/A</v>
      </c>
      <c r="JH98" s="163" t="str">
        <f>INDEX(Draft!$AZ$3:$AZ$170,MATCH(IY98&amp;IW98,Draft!$BA$3:$BA$170,0),1)</f>
        <v>Cardano</v>
      </c>
      <c r="JI98" s="114"/>
      <c r="JJ98" s="106">
        <f t="shared" ref="JJ98:JJ103" si="854">JJ85</f>
        <v>18</v>
      </c>
      <c r="JK98" s="106">
        <f t="shared" si="814"/>
        <v>8</v>
      </c>
      <c r="JL98" s="106">
        <v>2</v>
      </c>
      <c r="JM98" s="107" t="str">
        <f>INDEX(Matchups!$F$4:$G$279,MATCH(JJ98&amp;"_"&amp;JK98,Matchups!$E$4:$E$279,0),1)</f>
        <v>Player1</v>
      </c>
      <c r="JN98" s="107" t="str">
        <f>INDEX(Matchups!$F$4:$G$279,MATCH(JJ98&amp;"_"&amp;JK98,Matchups!$E$4:$E$279,0),2)</f>
        <v>Player9</v>
      </c>
      <c r="JO98" s="114"/>
      <c r="JP98" s="160" t="str">
        <f>INDEX(Draft!$AZ$3:$AZ$170,MATCH(JM98&amp;JL98,Draft!$BA$3:$BA$170,0),1)</f>
        <v>Ethereum</v>
      </c>
      <c r="JQ98" s="161" t="e">
        <f>INDEX(Upload_Download!$I$4:$I$1004,MATCH(JP98&amp;JQ$3,Upload_Download!$O$4:$O$1004,0),1)</f>
        <v>#N/A</v>
      </c>
      <c r="JR98" s="161" t="e">
        <f>INDEX(Upload_Download!$I$4:$I$1004,MATCH(JP98&amp;JR$3,Upload_Download!$O$4:$O$1004,0),1)</f>
        <v>#N/A</v>
      </c>
      <c r="JS98" s="162" t="e">
        <f t="shared" ref="JS98:JS102" si="855">100*(JR98/JQ98-1)</f>
        <v>#N/A</v>
      </c>
      <c r="JT98" s="162" t="e">
        <f>100*(JU98/JV98-1)</f>
        <v>#N/A</v>
      </c>
      <c r="JU98" s="161" t="e">
        <f>INDEX(Upload_Download!$I$4:$I$1004,MATCH(JW98&amp;JU$3,Upload_Download!$O$4:$O$1004,0),1)</f>
        <v>#N/A</v>
      </c>
      <c r="JV98" s="161" t="e">
        <f>INDEX(Upload_Download!$I$4:$I$1004,MATCH(JW98&amp;JV$3,Upload_Download!$O$4:$O$1004,0),1)</f>
        <v>#N/A</v>
      </c>
      <c r="JW98" s="163" t="str">
        <f>INDEX(Draft!$AZ$3:$AZ$170,MATCH(JN98&amp;JL98,Draft!$BA$3:$BA$170,0),1)</f>
        <v>Bitcoin</v>
      </c>
      <c r="JX98" s="114"/>
      <c r="JY98" s="106">
        <f t="shared" ref="JY98:JY103" si="856">JY85</f>
        <v>19</v>
      </c>
      <c r="JZ98" s="106">
        <f t="shared" si="815"/>
        <v>8</v>
      </c>
      <c r="KA98" s="106">
        <v>2</v>
      </c>
      <c r="KB98" s="107" t="str">
        <f>INDEX(Matchups!$F$4:$G$279,MATCH(JY98&amp;"_"&amp;JZ98,Matchups!$E$4:$E$279,0),1)</f>
        <v>Player6</v>
      </c>
      <c r="KC98" s="107" t="str">
        <f>INDEX(Matchups!$F$4:$G$279,MATCH(JY98&amp;"_"&amp;JZ98,Matchups!$E$4:$E$279,0),2)</f>
        <v>Player17</v>
      </c>
      <c r="KD98" s="114"/>
      <c r="KE98" s="160" t="str">
        <f>INDEX(Draft!$AZ$3:$AZ$170,MATCH(KB98&amp;KA98,Draft!$BA$3:$BA$170,0),1)</f>
        <v>Goldman Sachs</v>
      </c>
      <c r="KF98" s="161" t="e">
        <f>INDEX(Upload_Download!$I$4:$I$1004,MATCH(KE98&amp;KF$3,Upload_Download!$O$4:$O$1004,0),1)</f>
        <v>#N/A</v>
      </c>
      <c r="KG98" s="161" t="e">
        <f>INDEX(Upload_Download!$I$4:$I$1004,MATCH(KE98&amp;KG$3,Upload_Download!$O$4:$O$1004,0),1)</f>
        <v>#N/A</v>
      </c>
      <c r="KH98" s="162" t="e">
        <f t="shared" ref="KH98:KH102" si="857">100*(KG98/KF98-1)</f>
        <v>#N/A</v>
      </c>
      <c r="KI98" s="162" t="e">
        <f>100*(KJ98/KK98-1)</f>
        <v>#N/A</v>
      </c>
      <c r="KJ98" s="161" t="e">
        <f>INDEX(Upload_Download!$I$4:$I$1004,MATCH(KL98&amp;KJ$3,Upload_Download!$O$4:$O$1004,0),1)</f>
        <v>#N/A</v>
      </c>
      <c r="KK98" s="161" t="e">
        <f>INDEX(Upload_Download!$I$4:$I$1004,MATCH(KL98&amp;KK$3,Upload_Download!$O$4:$O$1004,0),1)</f>
        <v>#N/A</v>
      </c>
      <c r="KL98" s="163" t="str">
        <f>INDEX(Draft!$AZ$3:$AZ$170,MATCH(KC98&amp;KA98,Draft!$BA$3:$BA$170,0),1)</f>
        <v>Dogecoin</v>
      </c>
      <c r="KM98" s="114"/>
      <c r="KN98" s="106">
        <f t="shared" ref="KN98:KN103" si="858">KN85</f>
        <v>20</v>
      </c>
      <c r="KO98" s="106">
        <f t="shared" si="816"/>
        <v>8</v>
      </c>
      <c r="KP98" s="106">
        <v>2</v>
      </c>
      <c r="KQ98" s="107" t="str">
        <f>INDEX(Matchups!$F$4:$G$279,MATCH(KN98&amp;"_"&amp;KO98,Matchups!$E$4:$E$279,0),1)</f>
        <v>Player2</v>
      </c>
      <c r="KR98" s="107" t="str">
        <f>INDEX(Matchups!$F$4:$G$279,MATCH(KN98&amp;"_"&amp;KO98,Matchups!$E$4:$E$279,0),2)</f>
        <v>Player20</v>
      </c>
      <c r="KS98" s="114"/>
      <c r="KT98" s="160" t="str">
        <f>INDEX(Draft!$AZ$3:$AZ$170,MATCH(KQ98&amp;KP98,Draft!$BA$3:$BA$170,0),1)</f>
        <v>UNUS SED LEO</v>
      </c>
      <c r="KU98" s="161" t="e">
        <f>INDEX(Upload_Download!$I$4:$I$1004,MATCH(KT98&amp;KU$3,Upload_Download!$O$4:$O$1004,0),1)</f>
        <v>#N/A</v>
      </c>
      <c r="KV98" s="161" t="e">
        <f>INDEX(Upload_Download!$I$4:$I$1004,MATCH(KT98&amp;KV$3,Upload_Download!$O$4:$O$1004,0),1)</f>
        <v>#N/A</v>
      </c>
      <c r="KW98" s="162" t="e">
        <f t="shared" ref="KW98:KW102" si="859">100*(KV98/KU98-1)</f>
        <v>#N/A</v>
      </c>
      <c r="KX98" s="162" t="e">
        <f>100*(KY98/KZ98-1)</f>
        <v>#N/A</v>
      </c>
      <c r="KY98" s="161" t="e">
        <f>INDEX(Upload_Download!$I$4:$I$1004,MATCH(LA98&amp;KY$3,Upload_Download!$O$4:$O$1004,0),1)</f>
        <v>#N/A</v>
      </c>
      <c r="KZ98" s="161" t="e">
        <f>INDEX(Upload_Download!$I$4:$I$1004,MATCH(LA98&amp;KZ$3,Upload_Download!$O$4:$O$1004,0),1)</f>
        <v>#N/A</v>
      </c>
      <c r="LA98" s="163" t="str">
        <f>INDEX(Draft!$AZ$3:$AZ$170,MATCH(KR98&amp;KP98,Draft!$BA$3:$BA$170,0),1)</f>
        <v>ASML Holding</v>
      </c>
      <c r="LB98" s="114"/>
      <c r="LC98" s="106">
        <f t="shared" ref="LC98:LC103" si="860">LC85</f>
        <v>21</v>
      </c>
      <c r="LD98" s="106">
        <f t="shared" si="817"/>
        <v>8</v>
      </c>
      <c r="LE98" s="106">
        <v>2</v>
      </c>
      <c r="LF98" s="107" t="str">
        <f>INDEX(Matchups!$F$4:$G$279,MATCH(LC98&amp;"_"&amp;LD98,Matchups!$E$4:$E$279,0),1)</f>
        <v>Player6</v>
      </c>
      <c r="LG98" s="107" t="str">
        <f>INDEX(Matchups!$F$4:$G$279,MATCH(LC98&amp;"_"&amp;LD98,Matchups!$E$4:$E$279,0),2)</f>
        <v>Player8</v>
      </c>
      <c r="LH98" s="114"/>
      <c r="LI98" s="160" t="str">
        <f>INDEX(Draft!$AZ$3:$AZ$170,MATCH(LF98&amp;LE98,Draft!$BA$3:$BA$170,0),1)</f>
        <v>Goldman Sachs</v>
      </c>
      <c r="LJ98" s="161" t="e">
        <f>INDEX(Upload_Download!$I$4:$I$1004,MATCH(LI98&amp;LJ$3,Upload_Download!$O$4:$O$1004,0),1)</f>
        <v>#N/A</v>
      </c>
      <c r="LK98" s="161" t="e">
        <f>INDEX(Upload_Download!$I$4:$I$1004,MATCH(LI98&amp;LK$3,Upload_Download!$O$4:$O$1004,0),1)</f>
        <v>#N/A</v>
      </c>
      <c r="LL98" s="162" t="e">
        <f t="shared" ref="LL98:LL102" si="861">100*(LK98/LJ98-1)</f>
        <v>#N/A</v>
      </c>
      <c r="LM98" s="162" t="e">
        <f>100*(LN98/LO98-1)</f>
        <v>#N/A</v>
      </c>
      <c r="LN98" s="161" t="e">
        <f>INDEX(Upload_Download!$I$4:$I$1004,MATCH(LP98&amp;LN$3,Upload_Download!$O$4:$O$1004,0),1)</f>
        <v>#N/A</v>
      </c>
      <c r="LO98" s="161" t="e">
        <f>INDEX(Upload_Download!$I$4:$I$1004,MATCH(LP98&amp;LO$3,Upload_Download!$O$4:$O$1004,0),1)</f>
        <v>#N/A</v>
      </c>
      <c r="LP98" s="163" t="str">
        <f>INDEX(Draft!$AZ$3:$AZ$170,MATCH(LG98&amp;LE98,Draft!$BA$3:$BA$170,0),1)</f>
        <v>Cardano</v>
      </c>
      <c r="LQ98" s="114"/>
      <c r="LR98" s="106">
        <f t="shared" ref="LR98:LR103" si="862">LR85</f>
        <v>22</v>
      </c>
      <c r="LS98" s="106">
        <f t="shared" si="818"/>
        <v>8</v>
      </c>
      <c r="LT98" s="106">
        <v>2</v>
      </c>
      <c r="LU98" s="107" t="str">
        <f>INDEX(Matchups!$F$4:$G$279,MATCH(LR98&amp;"_"&amp;LS98,Matchups!$E$4:$E$279,0),1)</f>
        <v>Player11</v>
      </c>
      <c r="LV98" s="107" t="str">
        <f>INDEX(Matchups!$F$4:$G$279,MATCH(LR98&amp;"_"&amp;LS98,Matchups!$E$4:$E$279,0),2)</f>
        <v>Player18</v>
      </c>
      <c r="LW98" s="114"/>
      <c r="LX98" s="160" t="str">
        <f>INDEX(Draft!$AZ$3:$AZ$170,MATCH(LU98&amp;LT98,Draft!$BA$3:$BA$170,0),1)</f>
        <v>JP Morgan Chase</v>
      </c>
      <c r="LY98" s="161" t="e">
        <f>INDEX(Upload_Download!$I$4:$I$1004,MATCH(LX98&amp;LY$3,Upload_Download!$O$4:$O$1004,0),1)</f>
        <v>#N/A</v>
      </c>
      <c r="LZ98" s="161" t="e">
        <f>INDEX(Upload_Download!$I$4:$I$1004,MATCH(LX98&amp;LZ$3,Upload_Download!$O$4:$O$1004,0),1)</f>
        <v>#N/A</v>
      </c>
      <c r="MA98" s="162" t="e">
        <f t="shared" ref="MA98:MA102" si="863">100*(LZ98/LY98-1)</f>
        <v>#N/A</v>
      </c>
      <c r="MB98" s="162" t="e">
        <f>100*(MC98/MD98-1)</f>
        <v>#N/A</v>
      </c>
      <c r="MC98" s="161" t="e">
        <f>INDEX(Upload_Download!$I$4:$I$1004,MATCH(ME98&amp;MC$3,Upload_Download!$O$4:$O$1004,0),1)</f>
        <v>#N/A</v>
      </c>
      <c r="MD98" s="161" t="e">
        <f>INDEX(Upload_Download!$I$4:$I$1004,MATCH(ME98&amp;MD$3,Upload_Download!$O$4:$O$1004,0),1)</f>
        <v>#N/A</v>
      </c>
      <c r="ME98" s="163" t="str">
        <f>INDEX(Draft!$AZ$3:$AZ$170,MATCH(LV98&amp;LT98,Draft!$BA$3:$BA$170,0),1)</f>
        <v>NVDIA</v>
      </c>
      <c r="MF98" s="114"/>
      <c r="MG98" s="106">
        <f t="shared" ref="MG98:MG103" si="864">MG85</f>
        <v>23</v>
      </c>
      <c r="MH98" s="106">
        <f t="shared" si="819"/>
        <v>8</v>
      </c>
      <c r="MI98" s="106">
        <v>2</v>
      </c>
      <c r="MJ98" s="107" t="str">
        <f>INDEX(Matchups!$F$4:$G$279,MATCH(MG98&amp;"_"&amp;MH98,Matchups!$E$4:$E$279,0),1)</f>
        <v>Player3</v>
      </c>
      <c r="MK98" s="107" t="str">
        <f>INDEX(Matchups!$F$4:$G$279,MATCH(MG98&amp;"_"&amp;MH98,Matchups!$E$4:$E$279,0),2)</f>
        <v>Player12</v>
      </c>
      <c r="ML98" s="114"/>
      <c r="MM98" s="160" t="str">
        <f>INDEX(Draft!$AZ$3:$AZ$170,MATCH(MJ98&amp;MI98,Draft!$BA$3:$BA$170,0),1)</f>
        <v>Ford Motor Company</v>
      </c>
      <c r="MN98" s="161" t="e">
        <f>INDEX(Upload_Download!$I$4:$I$1004,MATCH(MM98&amp;MN$3,Upload_Download!$O$4:$O$1004,0),1)</f>
        <v>#N/A</v>
      </c>
      <c r="MO98" s="161" t="e">
        <f>INDEX(Upload_Download!$I$4:$I$1004,MATCH(MM98&amp;MO$3,Upload_Download!$O$4:$O$1004,0),1)</f>
        <v>#N/A</v>
      </c>
      <c r="MP98" s="162" t="e">
        <f t="shared" ref="MP98:MP102" si="865">100*(MO98/MN98-1)</f>
        <v>#N/A</v>
      </c>
      <c r="MQ98" s="162" t="e">
        <f>100*(MR98/MS98-1)</f>
        <v>#N/A</v>
      </c>
      <c r="MR98" s="161" t="e">
        <f>INDEX(Upload_Download!$I$4:$I$1004,MATCH(MT98&amp;MR$3,Upload_Download!$O$4:$O$1004,0),1)</f>
        <v>#N/A</v>
      </c>
      <c r="MS98" s="161" t="e">
        <f>INDEX(Upload_Download!$I$4:$I$1004,MATCH(MT98&amp;MS$3,Upload_Download!$O$4:$O$1004,0),1)</f>
        <v>#N/A</v>
      </c>
      <c r="MT98" s="163" t="str">
        <f>INDEX(Draft!$AZ$3:$AZ$170,MATCH(MK98&amp;MI98,Draft!$BA$3:$BA$170,0),1)</f>
        <v>Atlassian</v>
      </c>
    </row>
    <row r="99" spans="2:358" s="105" customFormat="1" ht="18" thickBot="1">
      <c r="B99" s="187">
        <f t="shared" si="679"/>
        <v>44613</v>
      </c>
      <c r="C99" s="188">
        <f t="shared" si="680"/>
        <v>8</v>
      </c>
      <c r="D99" s="188">
        <f t="shared" si="681"/>
        <v>12</v>
      </c>
      <c r="E99" s="188" t="str">
        <f t="shared" si="538"/>
        <v>8_12</v>
      </c>
      <c r="F99" s="189" t="str">
        <f t="shared" si="539"/>
        <v>Player15</v>
      </c>
      <c r="G99" s="189" t="str">
        <f t="shared" si="540"/>
        <v>Player3</v>
      </c>
      <c r="H99" s="173"/>
      <c r="I99" s="174" t="str">
        <f>J99&amp;"_"&amp;COUNTIF(J$4:J99,J99)</f>
        <v>8_5</v>
      </c>
      <c r="J99" s="185">
        <v>8</v>
      </c>
      <c r="K99" s="185" t="s">
        <v>2659</v>
      </c>
      <c r="L99" s="186" t="s">
        <v>1027</v>
      </c>
      <c r="M99" s="185" t="s">
        <v>2676</v>
      </c>
      <c r="N99" s="114"/>
      <c r="O99" s="106">
        <f t="shared" si="820"/>
        <v>1</v>
      </c>
      <c r="P99" s="106">
        <f t="shared" si="797"/>
        <v>8</v>
      </c>
      <c r="Q99" s="106">
        <v>3</v>
      </c>
      <c r="R99" s="107" t="str">
        <f>INDEX(Matchups!$F$4:$G$279,MATCH(O99&amp;"_"&amp;P99,Matchups!$E$4:$E$279,0),1)</f>
        <v>Player5</v>
      </c>
      <c r="S99" s="107" t="str">
        <f>INDEX(Matchups!$F$4:$G$279,MATCH(O99&amp;"_"&amp;P99,Matchups!$E$4:$E$279,0),2)</f>
        <v>Player6</v>
      </c>
      <c r="U99" s="160" t="str">
        <f>INDEX(Draft!$AZ$3:$AZ$170,MATCH(R99&amp;Q99,Draft!$BA$3:$BA$170,0),1)</f>
        <v>Oracle</v>
      </c>
      <c r="V99" s="161">
        <f>INDEX(Upload_Download!$I$4:$I$1004,MATCH(U99&amp;V$3,Upload_Download!$O$4:$O$1004,0),1)</f>
        <v>82.110000610351562</v>
      </c>
      <c r="W99" s="161">
        <f>INDEX(Upload_Download!$I$4:$I$1004,MATCH(U99&amp;W$3,Upload_Download!$O$4:$O$1004,0),1)</f>
        <v>79.75</v>
      </c>
      <c r="X99" s="162">
        <f t="shared" si="821"/>
        <v>-2.8741938774922371</v>
      </c>
      <c r="Y99" s="162">
        <f t="shared" ref="Y99:Y102" si="866">100*(Z99/AA99-1)</f>
        <v>2.3080515849758676</v>
      </c>
      <c r="Z99" s="161">
        <f>INDEX(Upload_Download!$I$4:$I$1004,MATCH(AB99&amp;Z$3,Upload_Download!$O$4:$O$1004,0),1)</f>
        <v>93.519996643066406</v>
      </c>
      <c r="AA99" s="161">
        <f>INDEX(Upload_Download!$I$4:$I$1004,MATCH(AB99&amp;AA$3,Upload_Download!$O$4:$O$1004,0),1)</f>
        <v>91.410202026367188</v>
      </c>
      <c r="AB99" s="163" t="str">
        <f>INDEX(Draft!$AZ$3:$AZ$170,MATCH(S99&amp;Q99,Draft!$BA$3:$BA$170,0),1)</f>
        <v>ConocoPhillips</v>
      </c>
      <c r="AD99" s="106">
        <f t="shared" si="822"/>
        <v>2</v>
      </c>
      <c r="AE99" s="106">
        <f t="shared" si="798"/>
        <v>8</v>
      </c>
      <c r="AF99" s="106">
        <v>3</v>
      </c>
      <c r="AG99" s="107" t="str">
        <f>INDEX(Matchups!$F$4:$G$279,MATCH(AD99&amp;"_"&amp;AE99,Matchups!$E$4:$E$279,0),1)</f>
        <v>Player19</v>
      </c>
      <c r="AH99" s="107" t="str">
        <f>INDEX(Matchups!$F$4:$G$279,MATCH(AD99&amp;"_"&amp;AE99,Matchups!$E$4:$E$279,0),2)</f>
        <v>Player23</v>
      </c>
      <c r="AJ99" s="160" t="str">
        <f>INDEX(Draft!$AZ$3:$AZ$170,MATCH(AG99&amp;AF99,Draft!$BA$3:$BA$170,0),1)</f>
        <v>Arista Networks</v>
      </c>
      <c r="AK99" s="161">
        <f>INDEX(Upload_Download!$I$4:$I$1004,MATCH(AJ99&amp;AK$3,Upload_Download!$O$4:$O$1004,0),1)</f>
        <v>120.9199981689453</v>
      </c>
      <c r="AL99" s="161">
        <f>INDEX(Upload_Download!$I$4:$I$1004,MATCH(AJ99&amp;AL$3,Upload_Download!$O$4:$O$1004,0),1)</f>
        <v>125.9199981689453</v>
      </c>
      <c r="AM99" s="162">
        <f t="shared" si="823"/>
        <v>4.1349653289062926</v>
      </c>
      <c r="AN99" s="162">
        <f t="shared" ref="AN99:AN102" si="867">100*(AO99/AP99-1)</f>
        <v>-3.9464474543230987</v>
      </c>
      <c r="AO99" s="161">
        <f>INDEX(Upload_Download!$I$4:$I$1004,MATCH(AQ99&amp;AO$3,Upload_Download!$O$4:$O$1004,0),1)</f>
        <v>0.77829599380493164</v>
      </c>
      <c r="AP99" s="161">
        <f>INDEX(Upload_Download!$I$4:$I$1004,MATCH(AQ99&amp;AP$3,Upload_Download!$O$4:$O$1004,0),1)</f>
        <v>0.81027299165725708</v>
      </c>
      <c r="AQ99" s="163" t="str">
        <f>INDEX(Draft!$AZ$3:$AZ$170,MATCH(AH99&amp;AF99,Draft!$BA$3:$BA$170,0),1)</f>
        <v>XRP</v>
      </c>
      <c r="AS99" s="106">
        <f t="shared" si="824"/>
        <v>3</v>
      </c>
      <c r="AT99" s="106">
        <f t="shared" si="799"/>
        <v>8</v>
      </c>
      <c r="AU99" s="106">
        <v>3</v>
      </c>
      <c r="AV99" s="107" t="str">
        <f>INDEX(Matchups!$F$4:$G$279,MATCH(AS99&amp;"_"&amp;AT99,Matchups!$E$4:$E$279,0),1)</f>
        <v>Player17</v>
      </c>
      <c r="AW99" s="107" t="str">
        <f>INDEX(Matchups!$F$4:$G$279,MATCH(AS99&amp;"_"&amp;AT99,Matchups!$E$4:$E$279,0),2)</f>
        <v>Player1</v>
      </c>
      <c r="AY99" s="160" t="str">
        <f>INDEX(Draft!$AZ$3:$AZ$170,MATCH(AV99&amp;AU99,Draft!$BA$3:$BA$170,0),1)</f>
        <v>Sony</v>
      </c>
      <c r="AZ99" s="161">
        <f>INDEX(Upload_Download!$I$4:$I$1004,MATCH(AY99&amp;AZ$3,Upload_Download!$O$4:$O$1004,0),1)</f>
        <v>104.23000335693359</v>
      </c>
      <c r="BA99" s="161">
        <f>INDEX(Upload_Download!$I$4:$I$1004,MATCH(AY99&amp;BA$3,Upload_Download!$O$4:$O$1004,0),1)</f>
        <v>104.0899963378906</v>
      </c>
      <c r="BB99" s="162">
        <f t="shared" si="825"/>
        <v>-0.13432506431333424</v>
      </c>
      <c r="BC99" s="162">
        <f t="shared" ref="BC99:BC102" si="868">100*(BD99/BE99-1)</f>
        <v>-0.12523211460861994</v>
      </c>
      <c r="BD99" s="161">
        <f>INDEX(Upload_Download!$I$4:$I$1004,MATCH(BF99&amp;BD$3,Upload_Download!$O$4:$O$1004,0),1)</f>
        <v>390.79998779296881</v>
      </c>
      <c r="BE99" s="161">
        <f>INDEX(Upload_Download!$I$4:$I$1004,MATCH(BF99&amp;BE$3,Upload_Download!$O$4:$O$1004,0),1)</f>
        <v>391.29000854492188</v>
      </c>
      <c r="BF99" s="163" t="str">
        <f>INDEX(Draft!$AZ$3:$AZ$170,MATCH(AW99&amp;AU99,Draft!$BA$3:$BA$170,0),1)</f>
        <v>Netflix</v>
      </c>
      <c r="BH99" s="106">
        <f t="shared" si="826"/>
        <v>4</v>
      </c>
      <c r="BI99" s="106">
        <f t="shared" si="800"/>
        <v>8</v>
      </c>
      <c r="BJ99" s="106">
        <v>3</v>
      </c>
      <c r="BK99" s="107" t="str">
        <f>INDEX(Matchups!$F$4:$G$279,MATCH(BH99&amp;"_"&amp;BI99,Matchups!$E$4:$E$279,0),1)</f>
        <v>Player12</v>
      </c>
      <c r="BL99" s="107" t="str">
        <f>INDEX(Matchups!$F$4:$G$279,MATCH(BH99&amp;"_"&amp;BI99,Matchups!$E$4:$E$279,0),2)</f>
        <v>Player21</v>
      </c>
      <c r="BN99" s="160" t="str">
        <f>INDEX(Draft!$AZ$3:$AZ$170,MATCH(BK99&amp;BJ99,Draft!$BA$3:$BA$170,0),1)</f>
        <v>Applied Materials</v>
      </c>
      <c r="BO99" s="161">
        <f>INDEX(Upload_Download!$I$4:$I$1004,MATCH(BN99&amp;BO$3,Upload_Download!$O$4:$O$1004,0),1)</f>
        <v>135.7200012207031</v>
      </c>
      <c r="BP99" s="161" t="e">
        <f>INDEX(Upload_Download!$I$4:$I$1004,MATCH(BN99&amp;BP$3,Upload_Download!$O$4:$O$1004,0),1)</f>
        <v>#N/A</v>
      </c>
      <c r="BQ99" s="162" t="e">
        <f t="shared" si="827"/>
        <v>#N/A</v>
      </c>
      <c r="BR99" s="162" t="e">
        <f t="shared" ref="BR99:BR102" si="869">100*(BS99/BT99-1)</f>
        <v>#N/A</v>
      </c>
      <c r="BS99" s="161" t="e">
        <f>INDEX(Upload_Download!$I$4:$I$1004,MATCH(BU99&amp;BS$3,Upload_Download!$O$4:$O$1004,0),1)</f>
        <v>#N/A</v>
      </c>
      <c r="BT99" s="161">
        <f>INDEX(Upload_Download!$I$4:$I$1004,MATCH(BU99&amp;BT$3,Upload_Download!$O$4:$O$1004,0),1)</f>
        <v>9.7723331451416016</v>
      </c>
      <c r="BU99" s="163" t="str">
        <f>INDEX(Draft!$AZ$3:$AZ$170,MATCH(BL99&amp;BJ99,Draft!$BA$3:$BA$170,0),1)</f>
        <v>Uniswap</v>
      </c>
      <c r="BV99" s="114"/>
      <c r="BW99" s="106">
        <f t="shared" si="828"/>
        <v>5</v>
      </c>
      <c r="BX99" s="106">
        <f t="shared" si="801"/>
        <v>8</v>
      </c>
      <c r="BY99" s="106">
        <v>3</v>
      </c>
      <c r="BZ99" s="107" t="str">
        <f>INDEX(Matchups!$F$4:$G$279,MATCH(BW99&amp;"_"&amp;BX99,Matchups!$E$4:$E$279,0),1)</f>
        <v>Player22</v>
      </c>
      <c r="CA99" s="107" t="str">
        <f>INDEX(Matchups!$F$4:$G$279,MATCH(BW99&amp;"_"&amp;BX99,Matchups!$E$4:$E$279,0),2)</f>
        <v>Player10</v>
      </c>
      <c r="CB99" s="114"/>
      <c r="CC99" s="160" t="str">
        <f>INDEX(Draft!$AZ$3:$AZ$170,MATCH(BZ99&amp;BY99,Draft!$BA$3:$BA$170,0),1)</f>
        <v>The Home Depot</v>
      </c>
      <c r="CD99" s="161" t="e">
        <f>INDEX(Upload_Download!$I$4:$I$1004,MATCH(CC99&amp;CD$3,Upload_Download!$O$4:$O$1004,0),1)</f>
        <v>#N/A</v>
      </c>
      <c r="CE99" s="161" t="e">
        <f>INDEX(Upload_Download!$I$4:$I$1004,MATCH(CC99&amp;CE$3,Upload_Download!$O$4:$O$1004,0),1)</f>
        <v>#N/A</v>
      </c>
      <c r="CF99" s="162" t="e">
        <f t="shared" si="829"/>
        <v>#N/A</v>
      </c>
      <c r="CG99" s="162" t="e">
        <f t="shared" ref="CG99:CG102" si="870">100*(CH99/CI99-1)</f>
        <v>#N/A</v>
      </c>
      <c r="CH99" s="161" t="e">
        <f>INDEX(Upload_Download!$I$4:$I$1004,MATCH(CJ99&amp;CH$3,Upload_Download!$O$4:$O$1004,0),1)</f>
        <v>#N/A</v>
      </c>
      <c r="CI99" s="161" t="e">
        <f>INDEX(Upload_Download!$I$4:$I$1004,MATCH(CJ99&amp;CI$3,Upload_Download!$O$4:$O$1004,0),1)</f>
        <v>#N/A</v>
      </c>
      <c r="CJ99" s="163" t="str">
        <f>INDEX(Draft!$AZ$3:$AZ$170,MATCH(CA99&amp;BY99,Draft!$BA$3:$BA$170,0),1)</f>
        <v>Snowflake</v>
      </c>
      <c r="CK99" s="114"/>
      <c r="CL99" s="106">
        <f t="shared" si="830"/>
        <v>6</v>
      </c>
      <c r="CM99" s="106">
        <f t="shared" si="802"/>
        <v>8</v>
      </c>
      <c r="CN99" s="106">
        <v>3</v>
      </c>
      <c r="CO99" s="107" t="str">
        <f>INDEX(Matchups!$F$4:$G$279,MATCH(CL99&amp;"_"&amp;CM99,Matchups!$E$4:$E$279,0),1)</f>
        <v>Player8</v>
      </c>
      <c r="CP99" s="107" t="str">
        <f>INDEX(Matchups!$F$4:$G$279,MATCH(CL99&amp;"_"&amp;CM99,Matchups!$E$4:$E$279,0),2)</f>
        <v>Player14</v>
      </c>
      <c r="CQ99" s="114"/>
      <c r="CR99" s="160" t="str">
        <f>INDEX(Draft!$AZ$3:$AZ$170,MATCH(CO99&amp;CN99,Draft!$BA$3:$BA$170,0),1)</f>
        <v>Lucid Group</v>
      </c>
      <c r="CS99" s="161" t="e">
        <f>INDEX(Upload_Download!$I$4:$I$1004,MATCH(CR99&amp;CS$3,Upload_Download!$O$4:$O$1004,0),1)</f>
        <v>#N/A</v>
      </c>
      <c r="CT99" s="161" t="e">
        <f>INDEX(Upload_Download!$I$4:$I$1004,MATCH(CR99&amp;CT$3,Upload_Download!$O$4:$O$1004,0),1)</f>
        <v>#N/A</v>
      </c>
      <c r="CU99" s="162" t="e">
        <f t="shared" si="831"/>
        <v>#N/A</v>
      </c>
      <c r="CV99" s="162" t="e">
        <f t="shared" ref="CV99:CV102" si="871">100*(CW99/CX99-1)</f>
        <v>#N/A</v>
      </c>
      <c r="CW99" s="161" t="e">
        <f>INDEX(Upload_Download!$I$4:$I$1004,MATCH(CY99&amp;CW$3,Upload_Download!$O$4:$O$1004,0),1)</f>
        <v>#N/A</v>
      </c>
      <c r="CX99" s="161" t="e">
        <f>INDEX(Upload_Download!$I$4:$I$1004,MATCH(CY99&amp;CX$3,Upload_Download!$O$4:$O$1004,0),1)</f>
        <v>#N/A</v>
      </c>
      <c r="CY99" s="163" t="str">
        <f>INDEX(Draft!$AZ$3:$AZ$170,MATCH(CP99&amp;CN99,Draft!$BA$3:$BA$170,0),1)</f>
        <v>Novo Nordisk A/S</v>
      </c>
      <c r="DA99" s="106">
        <f t="shared" si="832"/>
        <v>7</v>
      </c>
      <c r="DB99" s="106">
        <f t="shared" si="803"/>
        <v>8</v>
      </c>
      <c r="DC99" s="106">
        <v>3</v>
      </c>
      <c r="DD99" s="107" t="str">
        <f>INDEX(Matchups!$F$4:$G$279,MATCH(DA99&amp;"_"&amp;DB99,Matchups!$E$4:$E$279,0),1)</f>
        <v>Player24</v>
      </c>
      <c r="DE99" s="107" t="str">
        <f>INDEX(Matchups!$F$4:$G$279,MATCH(DA99&amp;"_"&amp;DB99,Matchups!$E$4:$E$279,0),2)</f>
        <v>Player3</v>
      </c>
      <c r="DG99" s="160" t="str">
        <f>INDEX(Draft!$AZ$3:$AZ$170,MATCH(DD99&amp;DC99,Draft!$BA$3:$BA$170,0),1)</f>
        <v>Cloudflare</v>
      </c>
      <c r="DH99" s="161" t="e">
        <f>INDEX(Upload_Download!$I$4:$I$1004,MATCH(DG99&amp;DH$3,Upload_Download!$O$4:$O$1004,0),1)</f>
        <v>#N/A</v>
      </c>
      <c r="DI99" s="161" t="e">
        <f>INDEX(Upload_Download!$I$4:$I$1004,MATCH(DG99&amp;DI$3,Upload_Download!$O$4:$O$1004,0),1)</f>
        <v>#N/A</v>
      </c>
      <c r="DJ99" s="162" t="e">
        <f t="shared" si="833"/>
        <v>#N/A</v>
      </c>
      <c r="DK99" s="162" t="e">
        <f t="shared" ref="DK99:DK102" si="872">100*(DL99/DM99-1)</f>
        <v>#N/A</v>
      </c>
      <c r="DL99" s="161" t="e">
        <f>INDEX(Upload_Download!$I$4:$I$1004,MATCH(DN99&amp;DL$3,Upload_Download!$O$4:$O$1004,0),1)</f>
        <v>#N/A</v>
      </c>
      <c r="DM99" s="161" t="e">
        <f>INDEX(Upload_Download!$I$4:$I$1004,MATCH(DN99&amp;DM$3,Upload_Download!$O$4:$O$1004,0),1)</f>
        <v>#N/A</v>
      </c>
      <c r="DN99" s="163" t="str">
        <f>INDEX(Draft!$AZ$3:$AZ$170,MATCH(DE99&amp;DC99,Draft!$BA$3:$BA$170,0),1)</f>
        <v>Spotify</v>
      </c>
      <c r="DO99" s="114"/>
      <c r="DP99" s="106">
        <f t="shared" si="834"/>
        <v>8</v>
      </c>
      <c r="DQ99" s="106">
        <f t="shared" si="804"/>
        <v>8</v>
      </c>
      <c r="DR99" s="106">
        <v>3</v>
      </c>
      <c r="DS99" s="107" t="str">
        <f>INDEX(Matchups!$F$4:$G$279,MATCH(DP99&amp;"_"&amp;DQ99,Matchups!$E$4:$E$279,0),1)</f>
        <v>Player21</v>
      </c>
      <c r="DT99" s="107" t="str">
        <f>INDEX(Matchups!$F$4:$G$279,MATCH(DP99&amp;"_"&amp;DQ99,Matchups!$E$4:$E$279,0),2)</f>
        <v>Player2</v>
      </c>
      <c r="DU99" s="114"/>
      <c r="DV99" s="160" t="str">
        <f>INDEX(Draft!$AZ$3:$AZ$170,MATCH(DS99&amp;DR99,Draft!$BA$3:$BA$170,0),1)</f>
        <v>Uniswap</v>
      </c>
      <c r="DW99" s="161" t="e">
        <f>INDEX(Upload_Download!$I$4:$I$1004,MATCH(DV99&amp;DW$3,Upload_Download!$O$4:$O$1004,0),1)</f>
        <v>#N/A</v>
      </c>
      <c r="DX99" s="161" t="e">
        <f>INDEX(Upload_Download!$I$4:$I$1004,MATCH(DV99&amp;DX$3,Upload_Download!$O$4:$O$1004,0),1)</f>
        <v>#N/A</v>
      </c>
      <c r="DY99" s="162" t="e">
        <f t="shared" si="835"/>
        <v>#N/A</v>
      </c>
      <c r="DZ99" s="162" t="e">
        <f t="shared" ref="DZ99:DZ102" si="873">100*(EA99/EB99-1)</f>
        <v>#N/A</v>
      </c>
      <c r="EA99" s="161" t="e">
        <f>INDEX(Upload_Download!$I$4:$I$1004,MATCH(EC99&amp;EA$3,Upload_Download!$O$4:$O$1004,0),1)</f>
        <v>#N/A</v>
      </c>
      <c r="EB99" s="161" t="e">
        <f>INDEX(Upload_Download!$I$4:$I$1004,MATCH(EC99&amp;EB$3,Upload_Download!$O$4:$O$1004,0),1)</f>
        <v>#N/A</v>
      </c>
      <c r="EC99" s="163" t="str">
        <f>INDEX(Draft!$AZ$3:$AZ$170,MATCH(DT99&amp;DR99,Draft!$BA$3:$BA$170,0),1)</f>
        <v>IoTeX</v>
      </c>
      <c r="ED99" s="114"/>
      <c r="EE99" s="106">
        <f t="shared" si="836"/>
        <v>9</v>
      </c>
      <c r="EF99" s="106">
        <f t="shared" si="805"/>
        <v>8</v>
      </c>
      <c r="EG99" s="106">
        <v>3</v>
      </c>
      <c r="EH99" s="107" t="str">
        <f>INDEX(Matchups!$F$4:$G$279,MATCH(EE99&amp;"_"&amp;EF99,Matchups!$E$4:$E$279,0),1)</f>
        <v>Player23</v>
      </c>
      <c r="EI99" s="107" t="str">
        <f>INDEX(Matchups!$F$4:$G$279,MATCH(EE99&amp;"_"&amp;EF99,Matchups!$E$4:$E$279,0),2)</f>
        <v>Player11</v>
      </c>
      <c r="EJ99" s="114"/>
      <c r="EK99" s="160" t="str">
        <f>INDEX(Draft!$AZ$3:$AZ$170,MATCH(EH99&amp;EG99,Draft!$BA$3:$BA$170,0),1)</f>
        <v>XRP</v>
      </c>
      <c r="EL99" s="161" t="e">
        <f>INDEX(Upload_Download!$I$4:$I$1004,MATCH(EK99&amp;EL$3,Upload_Download!$O$4:$O$1004,0),1)</f>
        <v>#N/A</v>
      </c>
      <c r="EM99" s="161" t="e">
        <f>INDEX(Upload_Download!$I$4:$I$1004,MATCH(EK99&amp;EM$3,Upload_Download!$O$4:$O$1004,0),1)</f>
        <v>#N/A</v>
      </c>
      <c r="EN99" s="162" t="e">
        <f t="shared" si="837"/>
        <v>#N/A</v>
      </c>
      <c r="EO99" s="162" t="e">
        <f t="shared" ref="EO99:EO102" si="874">100*(EP99/EQ99-1)</f>
        <v>#N/A</v>
      </c>
      <c r="EP99" s="161" t="e">
        <f>INDEX(Upload_Download!$I$4:$I$1004,MATCH(ER99&amp;EP$3,Upload_Download!$O$4:$O$1004,0),1)</f>
        <v>#N/A</v>
      </c>
      <c r="EQ99" s="161" t="e">
        <f>INDEX(Upload_Download!$I$4:$I$1004,MATCH(ER99&amp;EQ$3,Upload_Download!$O$4:$O$1004,0),1)</f>
        <v>#N/A</v>
      </c>
      <c r="ER99" s="163" t="str">
        <f>INDEX(Draft!$AZ$3:$AZ$170,MATCH(EI99&amp;EG99,Draft!$BA$3:$BA$170,0),1)</f>
        <v>Potcoin</v>
      </c>
      <c r="ET99" s="106">
        <f t="shared" si="838"/>
        <v>10</v>
      </c>
      <c r="EU99" s="106">
        <f t="shared" si="806"/>
        <v>8</v>
      </c>
      <c r="EV99" s="106">
        <v>3</v>
      </c>
      <c r="EW99" s="107" t="str">
        <f>INDEX(Matchups!$F$4:$G$279,MATCH(ET99&amp;"_"&amp;EU99,Matchups!$E$4:$E$279,0),1)</f>
        <v>Player15</v>
      </c>
      <c r="EX99" s="107" t="str">
        <f>INDEX(Matchups!$F$4:$G$279,MATCH(ET99&amp;"_"&amp;EU99,Matchups!$E$4:$E$279,0),2)</f>
        <v>Player7</v>
      </c>
      <c r="EZ99" s="160" t="str">
        <f>INDEX(Draft!$AZ$3:$AZ$170,MATCH(EW99&amp;EV99,Draft!$BA$3:$BA$170,0),1)</f>
        <v>Polygon</v>
      </c>
      <c r="FA99" s="161" t="e">
        <f>INDEX(Upload_Download!$I$4:$I$1004,MATCH(EZ99&amp;FA$3,Upload_Download!$O$4:$O$1004,0),1)</f>
        <v>#N/A</v>
      </c>
      <c r="FB99" s="161" t="e">
        <f>INDEX(Upload_Download!$I$4:$I$1004,MATCH(EZ99&amp;FB$3,Upload_Download!$O$4:$O$1004,0),1)</f>
        <v>#N/A</v>
      </c>
      <c r="FC99" s="162" t="e">
        <f t="shared" si="839"/>
        <v>#N/A</v>
      </c>
      <c r="FD99" s="162" t="e">
        <f t="shared" ref="FD99:FD102" si="875">100*(FE99/FF99-1)</f>
        <v>#N/A</v>
      </c>
      <c r="FE99" s="161" t="e">
        <f>INDEX(Upload_Download!$I$4:$I$1004,MATCH(FG99&amp;FE$3,Upload_Download!$O$4:$O$1004,0),1)</f>
        <v>#N/A</v>
      </c>
      <c r="FF99" s="161" t="e">
        <f>INDEX(Upload_Download!$I$4:$I$1004,MATCH(FG99&amp;FF$3,Upload_Download!$O$4:$O$1004,0),1)</f>
        <v>#N/A</v>
      </c>
      <c r="FG99" s="163" t="str">
        <f>INDEX(Draft!$AZ$3:$AZ$170,MATCH(EX99&amp;EV99,Draft!$BA$3:$BA$170,0),1)</f>
        <v>American Express</v>
      </c>
      <c r="FH99" s="114"/>
      <c r="FI99" s="106">
        <f t="shared" si="840"/>
        <v>11</v>
      </c>
      <c r="FJ99" s="106">
        <f t="shared" si="807"/>
        <v>8</v>
      </c>
      <c r="FK99" s="106">
        <v>3</v>
      </c>
      <c r="FL99" s="107" t="str">
        <f>INDEX(Matchups!$F$4:$G$279,MATCH(FI99&amp;"_"&amp;FJ99,Matchups!$E$4:$E$279,0),1)</f>
        <v>Player13</v>
      </c>
      <c r="FM99" s="107" t="str">
        <f>INDEX(Matchups!$F$4:$G$279,MATCH(FI99&amp;"_"&amp;FJ99,Matchups!$E$4:$E$279,0),2)</f>
        <v>Player19</v>
      </c>
      <c r="FN99" s="114"/>
      <c r="FO99" s="160" t="str">
        <f>INDEX(Draft!$AZ$3:$AZ$170,MATCH(FL99&amp;FK99,Draft!$BA$3:$BA$170,0),1)</f>
        <v>Intuit</v>
      </c>
      <c r="FP99" s="161" t="e">
        <f>INDEX(Upload_Download!$I$4:$I$1004,MATCH(FO99&amp;FP$3,Upload_Download!$O$4:$O$1004,0),1)</f>
        <v>#N/A</v>
      </c>
      <c r="FQ99" s="161" t="e">
        <f>INDEX(Upload_Download!$I$4:$I$1004,MATCH(FO99&amp;FQ$3,Upload_Download!$O$4:$O$1004,0),1)</f>
        <v>#N/A</v>
      </c>
      <c r="FR99" s="162" t="e">
        <f t="shared" si="841"/>
        <v>#N/A</v>
      </c>
      <c r="FS99" s="162" t="e">
        <f t="shared" ref="FS99:FS102" si="876">100*(FT99/FU99-1)</f>
        <v>#N/A</v>
      </c>
      <c r="FT99" s="161" t="e">
        <f>INDEX(Upload_Download!$I$4:$I$1004,MATCH(FV99&amp;FT$3,Upload_Download!$O$4:$O$1004,0),1)</f>
        <v>#N/A</v>
      </c>
      <c r="FU99" s="161" t="e">
        <f>INDEX(Upload_Download!$I$4:$I$1004,MATCH(FV99&amp;FU$3,Upload_Download!$O$4:$O$1004,0),1)</f>
        <v>#N/A</v>
      </c>
      <c r="FV99" s="163" t="str">
        <f>INDEX(Draft!$AZ$3:$AZ$170,MATCH(FM99&amp;FK99,Draft!$BA$3:$BA$170,0),1)</f>
        <v>Arista Networks</v>
      </c>
      <c r="FW99" s="114"/>
      <c r="FX99" s="106">
        <f t="shared" si="842"/>
        <v>12</v>
      </c>
      <c r="FY99" s="106">
        <f t="shared" si="808"/>
        <v>8</v>
      </c>
      <c r="FZ99" s="106">
        <v>3</v>
      </c>
      <c r="GA99" s="107" t="str">
        <f>INDEX(Matchups!$F$4:$G$279,MATCH(FX99&amp;"_"&amp;FY99,Matchups!$E$4:$E$279,0),1)</f>
        <v>Player9</v>
      </c>
      <c r="GB99" s="107" t="str">
        <f>INDEX(Matchups!$F$4:$G$279,MATCH(FX99&amp;"_"&amp;FY99,Matchups!$E$4:$E$279,0),2)</f>
        <v>Player16</v>
      </c>
      <c r="GC99" s="114"/>
      <c r="GD99" s="160" t="str">
        <f>INDEX(Draft!$AZ$3:$AZ$170,MATCH(GA99&amp;FZ99,Draft!$BA$3:$BA$170,0),1)</f>
        <v>Novavax</v>
      </c>
      <c r="GE99" s="161" t="e">
        <f>INDEX(Upload_Download!$I$4:$I$1004,MATCH(GD99&amp;GE$3,Upload_Download!$O$4:$O$1004,0),1)</f>
        <v>#N/A</v>
      </c>
      <c r="GF99" s="161" t="e">
        <f>INDEX(Upload_Download!$I$4:$I$1004,MATCH(GD99&amp;GF$3,Upload_Download!$O$4:$O$1004,0),1)</f>
        <v>#N/A</v>
      </c>
      <c r="GG99" s="162" t="e">
        <f t="shared" si="843"/>
        <v>#N/A</v>
      </c>
      <c r="GH99" s="162" t="e">
        <f t="shared" ref="GH99:GH102" si="877">100*(GI99/GJ99-1)</f>
        <v>#N/A</v>
      </c>
      <c r="GI99" s="161" t="e">
        <f>INDEX(Upload_Download!$I$4:$I$1004,MATCH(GK99&amp;GI$3,Upload_Download!$O$4:$O$1004,0),1)</f>
        <v>#N/A</v>
      </c>
      <c r="GJ99" s="161" t="e">
        <f>INDEX(Upload_Download!$I$4:$I$1004,MATCH(GK99&amp;GJ$3,Upload_Download!$O$4:$O$1004,0),1)</f>
        <v>#N/A</v>
      </c>
      <c r="GK99" s="163" t="str">
        <f>INDEX(Draft!$AZ$3:$AZ$170,MATCH(GB99&amp;FZ99,Draft!$BA$3:$BA$170,0),1)</f>
        <v>Lowe's</v>
      </c>
      <c r="GM99" s="106">
        <f t="shared" si="844"/>
        <v>13</v>
      </c>
      <c r="GN99" s="106">
        <f t="shared" si="809"/>
        <v>8</v>
      </c>
      <c r="GO99" s="106">
        <v>3</v>
      </c>
      <c r="GP99" s="107" t="str">
        <f>INDEX(Matchups!$F$4:$G$279,MATCH(GM99&amp;"_"&amp;GN99,Matchups!$E$4:$E$279,0),1)</f>
        <v>Player7</v>
      </c>
      <c r="GQ99" s="107" t="str">
        <f>INDEX(Matchups!$F$4:$G$279,MATCH(GM99&amp;"_"&amp;GN99,Matchups!$E$4:$E$279,0),2)</f>
        <v>Player22</v>
      </c>
      <c r="GS99" s="160" t="str">
        <f>INDEX(Draft!$AZ$3:$AZ$170,MATCH(GP99&amp;GO99,Draft!$BA$3:$BA$170,0),1)</f>
        <v>American Express</v>
      </c>
      <c r="GT99" s="161" t="e">
        <f>INDEX(Upload_Download!$I$4:$I$1004,MATCH(GS99&amp;GT$3,Upload_Download!$O$4:$O$1004,0),1)</f>
        <v>#N/A</v>
      </c>
      <c r="GU99" s="161" t="e">
        <f>INDEX(Upload_Download!$I$4:$I$1004,MATCH(GS99&amp;GU$3,Upload_Download!$O$4:$O$1004,0),1)</f>
        <v>#N/A</v>
      </c>
      <c r="GV99" s="162" t="e">
        <f t="shared" si="845"/>
        <v>#N/A</v>
      </c>
      <c r="GW99" s="162" t="e">
        <f t="shared" ref="GW99:GW102" si="878">100*(GX99/GY99-1)</f>
        <v>#N/A</v>
      </c>
      <c r="GX99" s="161" t="e">
        <f>INDEX(Upload_Download!$I$4:$I$1004,MATCH(GZ99&amp;GX$3,Upload_Download!$O$4:$O$1004,0),1)</f>
        <v>#N/A</v>
      </c>
      <c r="GY99" s="161" t="e">
        <f>INDEX(Upload_Download!$I$4:$I$1004,MATCH(GZ99&amp;GY$3,Upload_Download!$O$4:$O$1004,0),1)</f>
        <v>#N/A</v>
      </c>
      <c r="GZ99" s="163" t="str">
        <f>INDEX(Draft!$AZ$3:$AZ$170,MATCH(GQ99&amp;GO99,Draft!$BA$3:$BA$170,0),1)</f>
        <v>The Home Depot</v>
      </c>
      <c r="HA99" s="114"/>
      <c r="HB99" s="106">
        <f t="shared" si="846"/>
        <v>14</v>
      </c>
      <c r="HC99" s="106">
        <f t="shared" si="810"/>
        <v>8</v>
      </c>
      <c r="HD99" s="106">
        <v>3</v>
      </c>
      <c r="HE99" s="107" t="str">
        <f>INDEX(Matchups!$F$4:$G$279,MATCH(HB99&amp;"_"&amp;HC99,Matchups!$E$4:$E$279,0),1)</f>
        <v>Player10</v>
      </c>
      <c r="HF99" s="107" t="str">
        <f>INDEX(Matchups!$F$4:$G$279,MATCH(HB99&amp;"_"&amp;HC99,Matchups!$E$4:$E$279,0),2)</f>
        <v>Player13</v>
      </c>
      <c r="HG99" s="114"/>
      <c r="HH99" s="160" t="str">
        <f>INDEX(Draft!$AZ$3:$AZ$170,MATCH(HE99&amp;HD99,Draft!$BA$3:$BA$170,0),1)</f>
        <v>Snowflake</v>
      </c>
      <c r="HI99" s="161" t="e">
        <f>INDEX(Upload_Download!$I$4:$I$1004,MATCH(HH99&amp;HI$3,Upload_Download!$O$4:$O$1004,0),1)</f>
        <v>#N/A</v>
      </c>
      <c r="HJ99" s="161" t="e">
        <f>INDEX(Upload_Download!$I$4:$I$1004,MATCH(HH99&amp;HJ$3,Upload_Download!$O$4:$O$1004,0),1)</f>
        <v>#N/A</v>
      </c>
      <c r="HK99" s="162" t="e">
        <f t="shared" si="847"/>
        <v>#N/A</v>
      </c>
      <c r="HL99" s="162" t="e">
        <f t="shared" ref="HL99:HL102" si="879">100*(HM99/HN99-1)</f>
        <v>#N/A</v>
      </c>
      <c r="HM99" s="161" t="e">
        <f>INDEX(Upload_Download!$I$4:$I$1004,MATCH(HO99&amp;HM$3,Upload_Download!$O$4:$O$1004,0),1)</f>
        <v>#N/A</v>
      </c>
      <c r="HN99" s="161" t="e">
        <f>INDEX(Upload_Download!$I$4:$I$1004,MATCH(HO99&amp;HN$3,Upload_Download!$O$4:$O$1004,0),1)</f>
        <v>#N/A</v>
      </c>
      <c r="HO99" s="163" t="str">
        <f>INDEX(Draft!$AZ$3:$AZ$170,MATCH(HF99&amp;HD99,Draft!$BA$3:$BA$170,0),1)</f>
        <v>Intuit</v>
      </c>
      <c r="HP99" s="114"/>
      <c r="HQ99" s="106">
        <f t="shared" si="848"/>
        <v>15</v>
      </c>
      <c r="HR99" s="106">
        <f t="shared" si="811"/>
        <v>8</v>
      </c>
      <c r="HS99" s="106">
        <v>3</v>
      </c>
      <c r="HT99" s="107" t="str">
        <f>INDEX(Matchups!$F$4:$G$279,MATCH(HQ99&amp;"_"&amp;HR99,Matchups!$E$4:$E$279,0),1)</f>
        <v>Player20</v>
      </c>
      <c r="HU99" s="107" t="str">
        <f>INDEX(Matchups!$F$4:$G$279,MATCH(HQ99&amp;"_"&amp;HR99,Matchups!$E$4:$E$279,0),2)</f>
        <v>Player15</v>
      </c>
      <c r="HV99" s="114"/>
      <c r="HW99" s="160" t="str">
        <f>INDEX(Draft!$AZ$3:$AZ$170,MATCH(HT99&amp;HS99,Draft!$BA$3:$BA$170,0),1)</f>
        <v>Exxon Mobil</v>
      </c>
      <c r="HX99" s="161" t="e">
        <f>INDEX(Upload_Download!$I$4:$I$1004,MATCH(HW99&amp;HX$3,Upload_Download!$O$4:$O$1004,0),1)</f>
        <v>#N/A</v>
      </c>
      <c r="HY99" s="161" t="e">
        <f>INDEX(Upload_Download!$I$4:$I$1004,MATCH(HW99&amp;HY$3,Upload_Download!$O$4:$O$1004,0),1)</f>
        <v>#N/A</v>
      </c>
      <c r="HZ99" s="162" t="e">
        <f t="shared" si="849"/>
        <v>#N/A</v>
      </c>
      <c r="IA99" s="162" t="e">
        <f t="shared" ref="IA99:IA102" si="880">100*(IB99/IC99-1)</f>
        <v>#N/A</v>
      </c>
      <c r="IB99" s="161" t="e">
        <f>INDEX(Upload_Download!$I$4:$I$1004,MATCH(ID99&amp;IB$3,Upload_Download!$O$4:$O$1004,0),1)</f>
        <v>#N/A</v>
      </c>
      <c r="IC99" s="161" t="e">
        <f>INDEX(Upload_Download!$I$4:$I$1004,MATCH(ID99&amp;IC$3,Upload_Download!$O$4:$O$1004,0),1)</f>
        <v>#N/A</v>
      </c>
      <c r="ID99" s="163" t="str">
        <f>INDEX(Draft!$AZ$3:$AZ$170,MATCH(HU99&amp;HS99,Draft!$BA$3:$BA$170,0),1)</f>
        <v>Polygon</v>
      </c>
      <c r="IF99" s="106">
        <f t="shared" si="850"/>
        <v>16</v>
      </c>
      <c r="IG99" s="106">
        <f t="shared" si="812"/>
        <v>8</v>
      </c>
      <c r="IH99" s="106">
        <v>3</v>
      </c>
      <c r="II99" s="107" t="str">
        <f>INDEX(Matchups!$F$4:$G$279,MATCH(IF99&amp;"_"&amp;IG99,Matchups!$E$4:$E$279,0),1)</f>
        <v>Player16</v>
      </c>
      <c r="IJ99" s="107" t="str">
        <f>INDEX(Matchups!$F$4:$G$279,MATCH(IF99&amp;"_"&amp;IG99,Matchups!$E$4:$E$279,0),2)</f>
        <v>Player24</v>
      </c>
      <c r="IL99" s="160" t="str">
        <f>INDEX(Draft!$AZ$3:$AZ$170,MATCH(II99&amp;IH99,Draft!$BA$3:$BA$170,0),1)</f>
        <v>Lowe's</v>
      </c>
      <c r="IM99" s="161" t="e">
        <f>INDEX(Upload_Download!$I$4:$I$1004,MATCH(IL99&amp;IM$3,Upload_Download!$O$4:$O$1004,0),1)</f>
        <v>#N/A</v>
      </c>
      <c r="IN99" s="161" t="e">
        <f>INDEX(Upload_Download!$I$4:$I$1004,MATCH(IL99&amp;IN$3,Upload_Download!$O$4:$O$1004,0),1)</f>
        <v>#N/A</v>
      </c>
      <c r="IO99" s="162" t="e">
        <f t="shared" si="851"/>
        <v>#N/A</v>
      </c>
      <c r="IP99" s="162" t="e">
        <f t="shared" ref="IP99:IP102" si="881">100*(IQ99/IR99-1)</f>
        <v>#N/A</v>
      </c>
      <c r="IQ99" s="161" t="e">
        <f>INDEX(Upload_Download!$I$4:$I$1004,MATCH(IS99&amp;IQ$3,Upload_Download!$O$4:$O$1004,0),1)</f>
        <v>#N/A</v>
      </c>
      <c r="IR99" s="161" t="e">
        <f>INDEX(Upload_Download!$I$4:$I$1004,MATCH(IS99&amp;IR$3,Upload_Download!$O$4:$O$1004,0),1)</f>
        <v>#N/A</v>
      </c>
      <c r="IS99" s="163" t="str">
        <f>INDEX(Draft!$AZ$3:$AZ$170,MATCH(IJ99&amp;IH99,Draft!$BA$3:$BA$170,0),1)</f>
        <v>Cloudflare</v>
      </c>
      <c r="IT99" s="114"/>
      <c r="IU99" s="106">
        <f t="shared" si="852"/>
        <v>17</v>
      </c>
      <c r="IV99" s="106">
        <f t="shared" si="813"/>
        <v>8</v>
      </c>
      <c r="IW99" s="106">
        <v>3</v>
      </c>
      <c r="IX99" s="107" t="str">
        <f>INDEX(Matchups!$F$4:$G$279,MATCH(IU99&amp;"_"&amp;IV99,Matchups!$E$4:$E$279,0),1)</f>
        <v>Player18</v>
      </c>
      <c r="IY99" s="107" t="str">
        <f>INDEX(Matchups!$F$4:$G$279,MATCH(IU99&amp;"_"&amp;IV99,Matchups!$E$4:$E$279,0),2)</f>
        <v>Player8</v>
      </c>
      <c r="IZ99" s="114"/>
      <c r="JA99" s="160" t="str">
        <f>INDEX(Draft!$AZ$3:$AZ$170,MATCH(IX99&amp;IW99,Draft!$BA$3:$BA$170,0),1)</f>
        <v>Morgan Stanley</v>
      </c>
      <c r="JB99" s="161" t="e">
        <f>INDEX(Upload_Download!$I$4:$I$1004,MATCH(JA99&amp;JB$3,Upload_Download!$O$4:$O$1004,0),1)</f>
        <v>#N/A</v>
      </c>
      <c r="JC99" s="161" t="e">
        <f>INDEX(Upload_Download!$I$4:$I$1004,MATCH(JA99&amp;JC$3,Upload_Download!$O$4:$O$1004,0),1)</f>
        <v>#N/A</v>
      </c>
      <c r="JD99" s="162" t="e">
        <f t="shared" si="853"/>
        <v>#N/A</v>
      </c>
      <c r="JE99" s="162" t="e">
        <f t="shared" ref="JE99:JE102" si="882">100*(JF99/JG99-1)</f>
        <v>#N/A</v>
      </c>
      <c r="JF99" s="161" t="e">
        <f>INDEX(Upload_Download!$I$4:$I$1004,MATCH(JH99&amp;JF$3,Upload_Download!$O$4:$O$1004,0),1)</f>
        <v>#N/A</v>
      </c>
      <c r="JG99" s="161" t="e">
        <f>INDEX(Upload_Download!$I$4:$I$1004,MATCH(JH99&amp;JG$3,Upload_Download!$O$4:$O$1004,0),1)</f>
        <v>#N/A</v>
      </c>
      <c r="JH99" s="163" t="str">
        <f>INDEX(Draft!$AZ$3:$AZ$170,MATCH(IY99&amp;IW99,Draft!$BA$3:$BA$170,0),1)</f>
        <v>Lucid Group</v>
      </c>
      <c r="JI99" s="114"/>
      <c r="JJ99" s="106">
        <f t="shared" si="854"/>
        <v>18</v>
      </c>
      <c r="JK99" s="106">
        <f t="shared" si="814"/>
        <v>8</v>
      </c>
      <c r="JL99" s="106">
        <v>3</v>
      </c>
      <c r="JM99" s="107" t="str">
        <f>INDEX(Matchups!$F$4:$G$279,MATCH(JJ99&amp;"_"&amp;JK99,Matchups!$E$4:$E$279,0),1)</f>
        <v>Player1</v>
      </c>
      <c r="JN99" s="107" t="str">
        <f>INDEX(Matchups!$F$4:$G$279,MATCH(JJ99&amp;"_"&amp;JK99,Matchups!$E$4:$E$279,0),2)</f>
        <v>Player9</v>
      </c>
      <c r="JO99" s="114"/>
      <c r="JP99" s="160" t="str">
        <f>INDEX(Draft!$AZ$3:$AZ$170,MATCH(JM99&amp;JL99,Draft!$BA$3:$BA$170,0),1)</f>
        <v>Netflix</v>
      </c>
      <c r="JQ99" s="161" t="e">
        <f>INDEX(Upload_Download!$I$4:$I$1004,MATCH(JP99&amp;JQ$3,Upload_Download!$O$4:$O$1004,0),1)</f>
        <v>#N/A</v>
      </c>
      <c r="JR99" s="161" t="e">
        <f>INDEX(Upload_Download!$I$4:$I$1004,MATCH(JP99&amp;JR$3,Upload_Download!$O$4:$O$1004,0),1)</f>
        <v>#N/A</v>
      </c>
      <c r="JS99" s="162" t="e">
        <f t="shared" si="855"/>
        <v>#N/A</v>
      </c>
      <c r="JT99" s="162" t="e">
        <f t="shared" ref="JT99:JT102" si="883">100*(JU99/JV99-1)</f>
        <v>#N/A</v>
      </c>
      <c r="JU99" s="161" t="e">
        <f>INDEX(Upload_Download!$I$4:$I$1004,MATCH(JW99&amp;JU$3,Upload_Download!$O$4:$O$1004,0),1)</f>
        <v>#N/A</v>
      </c>
      <c r="JV99" s="161" t="e">
        <f>INDEX(Upload_Download!$I$4:$I$1004,MATCH(JW99&amp;JV$3,Upload_Download!$O$4:$O$1004,0),1)</f>
        <v>#N/A</v>
      </c>
      <c r="JW99" s="163" t="str">
        <f>INDEX(Draft!$AZ$3:$AZ$170,MATCH(JN99&amp;JL99,Draft!$BA$3:$BA$170,0),1)</f>
        <v>Novavax</v>
      </c>
      <c r="JX99" s="114"/>
      <c r="JY99" s="106">
        <f t="shared" si="856"/>
        <v>19</v>
      </c>
      <c r="JZ99" s="106">
        <f t="shared" si="815"/>
        <v>8</v>
      </c>
      <c r="KA99" s="106">
        <v>3</v>
      </c>
      <c r="KB99" s="107" t="str">
        <f>INDEX(Matchups!$F$4:$G$279,MATCH(JY99&amp;"_"&amp;JZ99,Matchups!$E$4:$E$279,0),1)</f>
        <v>Player6</v>
      </c>
      <c r="KC99" s="107" t="str">
        <f>INDEX(Matchups!$F$4:$G$279,MATCH(JY99&amp;"_"&amp;JZ99,Matchups!$E$4:$E$279,0),2)</f>
        <v>Player17</v>
      </c>
      <c r="KD99" s="114"/>
      <c r="KE99" s="160" t="str">
        <f>INDEX(Draft!$AZ$3:$AZ$170,MATCH(KB99&amp;KA99,Draft!$BA$3:$BA$170,0),1)</f>
        <v>ConocoPhillips</v>
      </c>
      <c r="KF99" s="161" t="e">
        <f>INDEX(Upload_Download!$I$4:$I$1004,MATCH(KE99&amp;KF$3,Upload_Download!$O$4:$O$1004,0),1)</f>
        <v>#N/A</v>
      </c>
      <c r="KG99" s="161" t="e">
        <f>INDEX(Upload_Download!$I$4:$I$1004,MATCH(KE99&amp;KG$3,Upload_Download!$O$4:$O$1004,0),1)</f>
        <v>#N/A</v>
      </c>
      <c r="KH99" s="162" t="e">
        <f t="shared" si="857"/>
        <v>#N/A</v>
      </c>
      <c r="KI99" s="162" t="e">
        <f t="shared" ref="KI99:KI102" si="884">100*(KJ99/KK99-1)</f>
        <v>#N/A</v>
      </c>
      <c r="KJ99" s="161" t="e">
        <f>INDEX(Upload_Download!$I$4:$I$1004,MATCH(KL99&amp;KJ$3,Upload_Download!$O$4:$O$1004,0),1)</f>
        <v>#N/A</v>
      </c>
      <c r="KK99" s="161" t="e">
        <f>INDEX(Upload_Download!$I$4:$I$1004,MATCH(KL99&amp;KK$3,Upload_Download!$O$4:$O$1004,0),1)</f>
        <v>#N/A</v>
      </c>
      <c r="KL99" s="163" t="str">
        <f>INDEX(Draft!$AZ$3:$AZ$170,MATCH(KC99&amp;KA99,Draft!$BA$3:$BA$170,0),1)</f>
        <v>Sony</v>
      </c>
      <c r="KM99" s="114"/>
      <c r="KN99" s="106">
        <f t="shared" si="858"/>
        <v>20</v>
      </c>
      <c r="KO99" s="106">
        <f t="shared" si="816"/>
        <v>8</v>
      </c>
      <c r="KP99" s="106">
        <v>3</v>
      </c>
      <c r="KQ99" s="107" t="str">
        <f>INDEX(Matchups!$F$4:$G$279,MATCH(KN99&amp;"_"&amp;KO99,Matchups!$E$4:$E$279,0),1)</f>
        <v>Player2</v>
      </c>
      <c r="KR99" s="107" t="str">
        <f>INDEX(Matchups!$F$4:$G$279,MATCH(KN99&amp;"_"&amp;KO99,Matchups!$E$4:$E$279,0),2)</f>
        <v>Player20</v>
      </c>
      <c r="KS99" s="114"/>
      <c r="KT99" s="160" t="str">
        <f>INDEX(Draft!$AZ$3:$AZ$170,MATCH(KQ99&amp;KP99,Draft!$BA$3:$BA$170,0),1)</f>
        <v>IoTeX</v>
      </c>
      <c r="KU99" s="161" t="e">
        <f>INDEX(Upload_Download!$I$4:$I$1004,MATCH(KT99&amp;KU$3,Upload_Download!$O$4:$O$1004,0),1)</f>
        <v>#N/A</v>
      </c>
      <c r="KV99" s="161" t="e">
        <f>INDEX(Upload_Download!$I$4:$I$1004,MATCH(KT99&amp;KV$3,Upload_Download!$O$4:$O$1004,0),1)</f>
        <v>#N/A</v>
      </c>
      <c r="KW99" s="162" t="e">
        <f t="shared" si="859"/>
        <v>#N/A</v>
      </c>
      <c r="KX99" s="162" t="e">
        <f t="shared" ref="KX99:KX102" si="885">100*(KY99/KZ99-1)</f>
        <v>#N/A</v>
      </c>
      <c r="KY99" s="161" t="e">
        <f>INDEX(Upload_Download!$I$4:$I$1004,MATCH(LA99&amp;KY$3,Upload_Download!$O$4:$O$1004,0),1)</f>
        <v>#N/A</v>
      </c>
      <c r="KZ99" s="161" t="e">
        <f>INDEX(Upload_Download!$I$4:$I$1004,MATCH(LA99&amp;KZ$3,Upload_Download!$O$4:$O$1004,0),1)</f>
        <v>#N/A</v>
      </c>
      <c r="LA99" s="163" t="str">
        <f>INDEX(Draft!$AZ$3:$AZ$170,MATCH(KR99&amp;KP99,Draft!$BA$3:$BA$170,0),1)</f>
        <v>Exxon Mobil</v>
      </c>
      <c r="LB99" s="114"/>
      <c r="LC99" s="106">
        <f t="shared" si="860"/>
        <v>21</v>
      </c>
      <c r="LD99" s="106">
        <f t="shared" si="817"/>
        <v>8</v>
      </c>
      <c r="LE99" s="106">
        <v>3</v>
      </c>
      <c r="LF99" s="107" t="str">
        <f>INDEX(Matchups!$F$4:$G$279,MATCH(LC99&amp;"_"&amp;LD99,Matchups!$E$4:$E$279,0),1)</f>
        <v>Player6</v>
      </c>
      <c r="LG99" s="107" t="str">
        <f>INDEX(Matchups!$F$4:$G$279,MATCH(LC99&amp;"_"&amp;LD99,Matchups!$E$4:$E$279,0),2)</f>
        <v>Player8</v>
      </c>
      <c r="LH99" s="114"/>
      <c r="LI99" s="160" t="str">
        <f>INDEX(Draft!$AZ$3:$AZ$170,MATCH(LF99&amp;LE99,Draft!$BA$3:$BA$170,0),1)</f>
        <v>ConocoPhillips</v>
      </c>
      <c r="LJ99" s="161" t="e">
        <f>INDEX(Upload_Download!$I$4:$I$1004,MATCH(LI99&amp;LJ$3,Upload_Download!$O$4:$O$1004,0),1)</f>
        <v>#N/A</v>
      </c>
      <c r="LK99" s="161" t="e">
        <f>INDEX(Upload_Download!$I$4:$I$1004,MATCH(LI99&amp;LK$3,Upload_Download!$O$4:$O$1004,0),1)</f>
        <v>#N/A</v>
      </c>
      <c r="LL99" s="162" t="e">
        <f t="shared" si="861"/>
        <v>#N/A</v>
      </c>
      <c r="LM99" s="162" t="e">
        <f t="shared" ref="LM99:LM102" si="886">100*(LN99/LO99-1)</f>
        <v>#N/A</v>
      </c>
      <c r="LN99" s="161" t="e">
        <f>INDEX(Upload_Download!$I$4:$I$1004,MATCH(LP99&amp;LN$3,Upload_Download!$O$4:$O$1004,0),1)</f>
        <v>#N/A</v>
      </c>
      <c r="LO99" s="161" t="e">
        <f>INDEX(Upload_Download!$I$4:$I$1004,MATCH(LP99&amp;LO$3,Upload_Download!$O$4:$O$1004,0),1)</f>
        <v>#N/A</v>
      </c>
      <c r="LP99" s="163" t="str">
        <f>INDEX(Draft!$AZ$3:$AZ$170,MATCH(LG99&amp;LE99,Draft!$BA$3:$BA$170,0),1)</f>
        <v>Lucid Group</v>
      </c>
      <c r="LQ99" s="114"/>
      <c r="LR99" s="106">
        <f t="shared" si="862"/>
        <v>22</v>
      </c>
      <c r="LS99" s="106">
        <f t="shared" si="818"/>
        <v>8</v>
      </c>
      <c r="LT99" s="106">
        <v>3</v>
      </c>
      <c r="LU99" s="107" t="str">
        <f>INDEX(Matchups!$F$4:$G$279,MATCH(LR99&amp;"_"&amp;LS99,Matchups!$E$4:$E$279,0),1)</f>
        <v>Player11</v>
      </c>
      <c r="LV99" s="107" t="str">
        <f>INDEX(Matchups!$F$4:$G$279,MATCH(LR99&amp;"_"&amp;LS99,Matchups!$E$4:$E$279,0),2)</f>
        <v>Player18</v>
      </c>
      <c r="LW99" s="114"/>
      <c r="LX99" s="160" t="str">
        <f>INDEX(Draft!$AZ$3:$AZ$170,MATCH(LU99&amp;LT99,Draft!$BA$3:$BA$170,0),1)</f>
        <v>Potcoin</v>
      </c>
      <c r="LY99" s="161" t="e">
        <f>INDEX(Upload_Download!$I$4:$I$1004,MATCH(LX99&amp;LY$3,Upload_Download!$O$4:$O$1004,0),1)</f>
        <v>#N/A</v>
      </c>
      <c r="LZ99" s="161" t="e">
        <f>INDEX(Upload_Download!$I$4:$I$1004,MATCH(LX99&amp;LZ$3,Upload_Download!$O$4:$O$1004,0),1)</f>
        <v>#N/A</v>
      </c>
      <c r="MA99" s="162" t="e">
        <f t="shared" si="863"/>
        <v>#N/A</v>
      </c>
      <c r="MB99" s="162" t="e">
        <f t="shared" ref="MB99:MB102" si="887">100*(MC99/MD99-1)</f>
        <v>#N/A</v>
      </c>
      <c r="MC99" s="161" t="e">
        <f>INDEX(Upload_Download!$I$4:$I$1004,MATCH(ME99&amp;MC$3,Upload_Download!$O$4:$O$1004,0),1)</f>
        <v>#N/A</v>
      </c>
      <c r="MD99" s="161" t="e">
        <f>INDEX(Upload_Download!$I$4:$I$1004,MATCH(ME99&amp;MD$3,Upload_Download!$O$4:$O$1004,0),1)</f>
        <v>#N/A</v>
      </c>
      <c r="ME99" s="163" t="str">
        <f>INDEX(Draft!$AZ$3:$AZ$170,MATCH(LV99&amp;LT99,Draft!$BA$3:$BA$170,0),1)</f>
        <v>Morgan Stanley</v>
      </c>
      <c r="MF99" s="114"/>
      <c r="MG99" s="106">
        <f t="shared" si="864"/>
        <v>23</v>
      </c>
      <c r="MH99" s="106">
        <f t="shared" si="819"/>
        <v>8</v>
      </c>
      <c r="MI99" s="106">
        <v>3</v>
      </c>
      <c r="MJ99" s="107" t="str">
        <f>INDEX(Matchups!$F$4:$G$279,MATCH(MG99&amp;"_"&amp;MH99,Matchups!$E$4:$E$279,0),1)</f>
        <v>Player3</v>
      </c>
      <c r="MK99" s="107" t="str">
        <f>INDEX(Matchups!$F$4:$G$279,MATCH(MG99&amp;"_"&amp;MH99,Matchups!$E$4:$E$279,0),2)</f>
        <v>Player12</v>
      </c>
      <c r="ML99" s="114"/>
      <c r="MM99" s="160" t="str">
        <f>INDEX(Draft!$AZ$3:$AZ$170,MATCH(MJ99&amp;MI99,Draft!$BA$3:$BA$170,0),1)</f>
        <v>Spotify</v>
      </c>
      <c r="MN99" s="161" t="e">
        <f>INDEX(Upload_Download!$I$4:$I$1004,MATCH(MM99&amp;MN$3,Upload_Download!$O$4:$O$1004,0),1)</f>
        <v>#N/A</v>
      </c>
      <c r="MO99" s="161" t="e">
        <f>INDEX(Upload_Download!$I$4:$I$1004,MATCH(MM99&amp;MO$3,Upload_Download!$O$4:$O$1004,0),1)</f>
        <v>#N/A</v>
      </c>
      <c r="MP99" s="162" t="e">
        <f t="shared" si="865"/>
        <v>#N/A</v>
      </c>
      <c r="MQ99" s="162" t="e">
        <f t="shared" ref="MQ99:MQ102" si="888">100*(MR99/MS99-1)</f>
        <v>#N/A</v>
      </c>
      <c r="MR99" s="161" t="e">
        <f>INDEX(Upload_Download!$I$4:$I$1004,MATCH(MT99&amp;MR$3,Upload_Download!$O$4:$O$1004,0),1)</f>
        <v>#N/A</v>
      </c>
      <c r="MS99" s="161" t="e">
        <f>INDEX(Upload_Download!$I$4:$I$1004,MATCH(MT99&amp;MS$3,Upload_Download!$O$4:$O$1004,0),1)</f>
        <v>#N/A</v>
      </c>
      <c r="MT99" s="163" t="str">
        <f>INDEX(Draft!$AZ$3:$AZ$170,MATCH(MK99&amp;MI99,Draft!$BA$3:$BA$170,0),1)</f>
        <v>Applied Materials</v>
      </c>
    </row>
    <row r="100" spans="2:358" s="105" customFormat="1" ht="17">
      <c r="B100" s="184">
        <f t="shared" si="679"/>
        <v>44620</v>
      </c>
      <c r="C100" s="183">
        <f t="shared" si="680"/>
        <v>9</v>
      </c>
      <c r="D100" s="183">
        <f t="shared" si="681"/>
        <v>1</v>
      </c>
      <c r="E100" s="183" t="str">
        <f t="shared" si="538"/>
        <v>9_1</v>
      </c>
      <c r="F100" s="174" t="str">
        <f t="shared" si="539"/>
        <v>Player4</v>
      </c>
      <c r="G100" s="174" t="str">
        <f t="shared" si="540"/>
        <v>Player3</v>
      </c>
      <c r="H100" s="173"/>
      <c r="I100" s="174" t="str">
        <f>J100&amp;"_"&amp;COUNTIF(J$4:J100,J100)</f>
        <v>8_6</v>
      </c>
      <c r="J100" s="185">
        <v>8</v>
      </c>
      <c r="K100" s="185" t="s">
        <v>2664</v>
      </c>
      <c r="L100" s="186" t="s">
        <v>1027</v>
      </c>
      <c r="M100" s="185" t="s">
        <v>2658</v>
      </c>
      <c r="N100" s="114"/>
      <c r="O100" s="106">
        <f t="shared" si="820"/>
        <v>1</v>
      </c>
      <c r="P100" s="106">
        <f t="shared" si="797"/>
        <v>8</v>
      </c>
      <c r="Q100" s="106">
        <v>4</v>
      </c>
      <c r="R100" s="107" t="str">
        <f>INDEX(Matchups!$F$4:$G$279,MATCH(O100&amp;"_"&amp;P100,Matchups!$E$4:$E$279,0),1)</f>
        <v>Player5</v>
      </c>
      <c r="S100" s="107" t="str">
        <f>INDEX(Matchups!$F$4:$G$279,MATCH(O100&amp;"_"&amp;P100,Matchups!$E$4:$E$279,0),2)</f>
        <v>Player6</v>
      </c>
      <c r="U100" s="160" t="str">
        <f>INDEX(Draft!$AZ$3:$AZ$170,MATCH(R100&amp;Q100,Draft!$BA$3:$BA$170,0),1)</f>
        <v>Adobe</v>
      </c>
      <c r="V100" s="161">
        <f>INDEX(Upload_Download!$I$4:$I$1004,MATCH(U100&amp;V$3,Upload_Download!$O$4:$O$1004,0),1)</f>
        <v>513.53997802734375</v>
      </c>
      <c r="W100" s="161">
        <f>INDEX(Upload_Download!$I$4:$I$1004,MATCH(U100&amp;W$3,Upload_Download!$O$4:$O$1004,0),1)</f>
        <v>473.97000122070312</v>
      </c>
      <c r="X100" s="162">
        <f t="shared" si="821"/>
        <v>-7.7053352221263083</v>
      </c>
      <c r="Y100" s="162">
        <f t="shared" si="866"/>
        <v>11.400315660752858</v>
      </c>
      <c r="Z100" s="161">
        <f>INDEX(Upload_Download!$I$4:$I$1004,MATCH(AB100&amp;Z$3,Upload_Download!$O$4:$O$1004,0),1)</f>
        <v>42.799999237060547</v>
      </c>
      <c r="AA100" s="161">
        <f>INDEX(Upload_Download!$I$4:$I$1004,MATCH(AB100&amp;AA$3,Upload_Download!$O$4:$O$1004,0),1)</f>
        <v>38.419998168945312</v>
      </c>
      <c r="AB100" s="163" t="str">
        <f>INDEX(Draft!$AZ$3:$AZ$170,MATCH(S100&amp;Q100,Draft!$BA$3:$BA$170,0),1)</f>
        <v>Freeport-McMoRan</v>
      </c>
      <c r="AD100" s="106">
        <f t="shared" si="822"/>
        <v>2</v>
      </c>
      <c r="AE100" s="106">
        <f t="shared" si="798"/>
        <v>8</v>
      </c>
      <c r="AF100" s="106">
        <v>4</v>
      </c>
      <c r="AG100" s="107" t="str">
        <f>INDEX(Matchups!$F$4:$G$279,MATCH(AD100&amp;"_"&amp;AE100,Matchups!$E$4:$E$279,0),1)</f>
        <v>Player19</v>
      </c>
      <c r="AH100" s="107" t="str">
        <f>INDEX(Matchups!$F$4:$G$279,MATCH(AD100&amp;"_"&amp;AE100,Matchups!$E$4:$E$279,0),2)</f>
        <v>Player23</v>
      </c>
      <c r="AJ100" s="160" t="str">
        <f>INDEX(Draft!$AZ$3:$AZ$170,MATCH(AG100&amp;AF100,Draft!$BA$3:$BA$170,0),1)</f>
        <v>Zscaler</v>
      </c>
      <c r="AK100" s="161">
        <f>INDEX(Upload_Download!$I$4:$I$1004,MATCH(AJ100&amp;AK$3,Upload_Download!$O$4:$O$1004,0),1)</f>
        <v>273</v>
      </c>
      <c r="AL100" s="161">
        <f>INDEX(Upload_Download!$I$4:$I$1004,MATCH(AJ100&amp;AL$3,Upload_Download!$O$4:$O$1004,0),1)</f>
        <v>255.2200012207031</v>
      </c>
      <c r="AM100" s="162">
        <f t="shared" si="823"/>
        <v>-6.5128200656765163</v>
      </c>
      <c r="AN100" s="162">
        <f t="shared" si="867"/>
        <v>-23.081966641356853</v>
      </c>
      <c r="AO100" s="161">
        <f>INDEX(Upload_Download!$I$4:$I$1004,MATCH(AQ100&amp;AO$3,Upload_Download!$O$4:$O$1004,0),1)</f>
        <v>656.8800048828125</v>
      </c>
      <c r="AP100" s="161">
        <f>INDEX(Upload_Download!$I$4:$I$1004,MATCH(AQ100&amp;AP$3,Upload_Download!$O$4:$O$1004,0),1)</f>
        <v>854</v>
      </c>
      <c r="AQ100" s="163" t="str">
        <f>INDEX(Draft!$AZ$3:$AZ$170,MATCH(AH100&amp;AF100,Draft!$BA$3:$BA$170,0),1)</f>
        <v>Shopify</v>
      </c>
      <c r="AS100" s="106">
        <f t="shared" si="824"/>
        <v>3</v>
      </c>
      <c r="AT100" s="106">
        <f t="shared" si="799"/>
        <v>8</v>
      </c>
      <c r="AU100" s="106">
        <v>4</v>
      </c>
      <c r="AV100" s="107" t="str">
        <f>INDEX(Matchups!$F$4:$G$279,MATCH(AS100&amp;"_"&amp;AT100,Matchups!$E$4:$E$279,0),1)</f>
        <v>Player17</v>
      </c>
      <c r="AW100" s="107" t="str">
        <f>INDEX(Matchups!$F$4:$G$279,MATCH(AS100&amp;"_"&amp;AT100,Matchups!$E$4:$E$279,0),2)</f>
        <v>Player1</v>
      </c>
      <c r="AY100" s="160" t="str">
        <f>INDEX(Draft!$AZ$3:$AZ$170,MATCH(AV100&amp;AU100,Draft!$BA$3:$BA$170,0),1)</f>
        <v>Penn National Gaming</v>
      </c>
      <c r="AZ100" s="161">
        <f>INDEX(Upload_Download!$I$4:$I$1004,MATCH(AY100&amp;AZ$3,Upload_Download!$O$4:$O$1004,0),1)</f>
        <v>47.270000457763672</v>
      </c>
      <c r="BA100" s="161">
        <f>INDEX(Upload_Download!$I$4:$I$1004,MATCH(AY100&amp;BA$3,Upload_Download!$O$4:$O$1004,0),1)</f>
        <v>50.240001678466797</v>
      </c>
      <c r="BB100" s="162">
        <f t="shared" si="825"/>
        <v>6.283057313182927</v>
      </c>
      <c r="BC100" s="162">
        <f t="shared" si="868"/>
        <v>-9.7802612665058408</v>
      </c>
      <c r="BD100" s="161">
        <f>INDEX(Upload_Download!$I$4:$I$1004,MATCH(BF100&amp;BD$3,Upload_Download!$O$4:$O$1004,0),1)</f>
        <v>20.940000534057621</v>
      </c>
      <c r="BE100" s="161">
        <f>INDEX(Upload_Download!$I$4:$I$1004,MATCH(BF100&amp;BE$3,Upload_Download!$O$4:$O$1004,0),1)</f>
        <v>23.20999908447266</v>
      </c>
      <c r="BF100" s="163" t="str">
        <f>INDEX(Draft!$AZ$3:$AZ$170,MATCH(AW100&amp;AU100,Draft!$BA$3:$BA$170,0),1)</f>
        <v>NIO</v>
      </c>
      <c r="BH100" s="106">
        <f t="shared" si="826"/>
        <v>4</v>
      </c>
      <c r="BI100" s="106">
        <f t="shared" si="800"/>
        <v>8</v>
      </c>
      <c r="BJ100" s="106">
        <v>4</v>
      </c>
      <c r="BK100" s="107" t="str">
        <f>INDEX(Matchups!$F$4:$G$279,MATCH(BH100&amp;"_"&amp;BI100,Matchups!$E$4:$E$279,0),1)</f>
        <v>Player12</v>
      </c>
      <c r="BL100" s="107" t="str">
        <f>INDEX(Matchups!$F$4:$G$279,MATCH(BH100&amp;"_"&amp;BI100,Matchups!$E$4:$E$279,0),2)</f>
        <v>Player21</v>
      </c>
      <c r="BN100" s="160" t="str">
        <f>INDEX(Draft!$AZ$3:$AZ$170,MATCH(BK100&amp;BJ100,Draft!$BA$3:$BA$170,0),1)</f>
        <v>DoorDash</v>
      </c>
      <c r="BO100" s="161">
        <f>INDEX(Upload_Download!$I$4:$I$1004,MATCH(BN100&amp;BO$3,Upload_Download!$O$4:$O$1004,0),1)</f>
        <v>100.3399963378906</v>
      </c>
      <c r="BP100" s="161" t="e">
        <f>INDEX(Upload_Download!$I$4:$I$1004,MATCH(BN100&amp;BP$3,Upload_Download!$O$4:$O$1004,0),1)</f>
        <v>#N/A</v>
      </c>
      <c r="BQ100" s="162" t="e">
        <f t="shared" si="827"/>
        <v>#N/A</v>
      </c>
      <c r="BR100" s="162" t="e">
        <f t="shared" si="869"/>
        <v>#N/A</v>
      </c>
      <c r="BS100" s="161" t="e">
        <f>INDEX(Upload_Download!$I$4:$I$1004,MATCH(BU100&amp;BS$3,Upload_Download!$O$4:$O$1004,0),1)</f>
        <v>#N/A</v>
      </c>
      <c r="BT100" s="161">
        <f>INDEX(Upload_Download!$I$4:$I$1004,MATCH(BU100&amp;BT$3,Upload_Download!$O$4:$O$1004,0),1)</f>
        <v>0.18126800656318659</v>
      </c>
      <c r="BU100" s="163" t="str">
        <f>INDEX(Draft!$AZ$3:$AZ$170,MATCH(BL100&amp;BJ100,Draft!$BA$3:$BA$170,0),1)</f>
        <v>Stellar Lumens</v>
      </c>
      <c r="BV100" s="114"/>
      <c r="BW100" s="106">
        <f t="shared" si="828"/>
        <v>5</v>
      </c>
      <c r="BX100" s="106">
        <f t="shared" si="801"/>
        <v>8</v>
      </c>
      <c r="BY100" s="106">
        <v>4</v>
      </c>
      <c r="BZ100" s="107" t="str">
        <f>INDEX(Matchups!$F$4:$G$279,MATCH(BW100&amp;"_"&amp;BX100,Matchups!$E$4:$E$279,0),1)</f>
        <v>Player22</v>
      </c>
      <c r="CA100" s="107" t="str">
        <f>INDEX(Matchups!$F$4:$G$279,MATCH(BW100&amp;"_"&amp;BX100,Matchups!$E$4:$E$279,0),2)</f>
        <v>Player10</v>
      </c>
      <c r="CB100" s="114"/>
      <c r="CC100" s="160" t="str">
        <f>INDEX(Draft!$AZ$3:$AZ$170,MATCH(BZ100&amp;BY100,Draft!$BA$3:$BA$170,0),1)</f>
        <v>UnitedHealthGroup</v>
      </c>
      <c r="CD100" s="161" t="e">
        <f>INDEX(Upload_Download!$I$4:$I$1004,MATCH(CC100&amp;CD$3,Upload_Download!$O$4:$O$1004,0),1)</f>
        <v>#N/A</v>
      </c>
      <c r="CE100" s="161" t="e">
        <f>INDEX(Upload_Download!$I$4:$I$1004,MATCH(CC100&amp;CE$3,Upload_Download!$O$4:$O$1004,0),1)</f>
        <v>#N/A</v>
      </c>
      <c r="CF100" s="162" t="e">
        <f t="shared" si="829"/>
        <v>#N/A</v>
      </c>
      <c r="CG100" s="162" t="e">
        <f t="shared" si="870"/>
        <v>#N/A</v>
      </c>
      <c r="CH100" s="161" t="e">
        <f>INDEX(Upload_Download!$I$4:$I$1004,MATCH(CJ100&amp;CH$3,Upload_Download!$O$4:$O$1004,0),1)</f>
        <v>#N/A</v>
      </c>
      <c r="CI100" s="161" t="e">
        <f>INDEX(Upload_Download!$I$4:$I$1004,MATCH(CJ100&amp;CI$3,Upload_Download!$O$4:$O$1004,0),1)</f>
        <v>#N/A</v>
      </c>
      <c r="CJ100" s="163" t="str">
        <f>INDEX(Draft!$AZ$3:$AZ$170,MATCH(CA100&amp;BY100,Draft!$BA$3:$BA$170,0),1)</f>
        <v>Costco</v>
      </c>
      <c r="CK100" s="114"/>
      <c r="CL100" s="106">
        <f t="shared" si="830"/>
        <v>6</v>
      </c>
      <c r="CM100" s="106">
        <f t="shared" si="802"/>
        <v>8</v>
      </c>
      <c r="CN100" s="106">
        <v>4</v>
      </c>
      <c r="CO100" s="107" t="str">
        <f>INDEX(Matchups!$F$4:$G$279,MATCH(CL100&amp;"_"&amp;CM100,Matchups!$E$4:$E$279,0),1)</f>
        <v>Player8</v>
      </c>
      <c r="CP100" s="107" t="str">
        <f>INDEX(Matchups!$F$4:$G$279,MATCH(CL100&amp;"_"&amp;CM100,Matchups!$E$4:$E$279,0),2)</f>
        <v>Player14</v>
      </c>
      <c r="CQ100" s="114"/>
      <c r="CR100" s="160" t="str">
        <f>INDEX(Draft!$AZ$3:$AZ$170,MATCH(CO100&amp;CN100,Draft!$BA$3:$BA$170,0),1)</f>
        <v>The Sandbox</v>
      </c>
      <c r="CS100" s="161" t="e">
        <f>INDEX(Upload_Download!$I$4:$I$1004,MATCH(CR100&amp;CS$3,Upload_Download!$O$4:$O$1004,0),1)</f>
        <v>#N/A</v>
      </c>
      <c r="CT100" s="161" t="e">
        <f>INDEX(Upload_Download!$I$4:$I$1004,MATCH(CR100&amp;CT$3,Upload_Download!$O$4:$O$1004,0),1)</f>
        <v>#N/A</v>
      </c>
      <c r="CU100" s="162" t="e">
        <f t="shared" si="831"/>
        <v>#N/A</v>
      </c>
      <c r="CV100" s="162" t="e">
        <f t="shared" si="871"/>
        <v>#N/A</v>
      </c>
      <c r="CW100" s="161" t="e">
        <f>INDEX(Upload_Download!$I$4:$I$1004,MATCH(CY100&amp;CW$3,Upload_Download!$O$4:$O$1004,0),1)</f>
        <v>#N/A</v>
      </c>
      <c r="CX100" s="161" t="e">
        <f>INDEX(Upload_Download!$I$4:$I$1004,MATCH(CY100&amp;CX$3,Upload_Download!$O$4:$O$1004,0),1)</f>
        <v>#N/A</v>
      </c>
      <c r="CY100" s="163" t="str">
        <f>INDEX(Draft!$AZ$3:$AZ$170,MATCH(CP100&amp;CN100,Draft!$BA$3:$BA$170,0),1)</f>
        <v>Brookfield Asset Mgmt</v>
      </c>
      <c r="DA100" s="106">
        <f t="shared" si="832"/>
        <v>7</v>
      </c>
      <c r="DB100" s="106">
        <f t="shared" si="803"/>
        <v>8</v>
      </c>
      <c r="DC100" s="106">
        <v>4</v>
      </c>
      <c r="DD100" s="107" t="str">
        <f>INDEX(Matchups!$F$4:$G$279,MATCH(DA100&amp;"_"&amp;DB100,Matchups!$E$4:$E$279,0),1)</f>
        <v>Player24</v>
      </c>
      <c r="DE100" s="107" t="str">
        <f>INDEX(Matchups!$F$4:$G$279,MATCH(DA100&amp;"_"&amp;DB100,Matchups!$E$4:$E$279,0),2)</f>
        <v>Player3</v>
      </c>
      <c r="DG100" s="160" t="str">
        <f>INDEX(Draft!$AZ$3:$AZ$170,MATCH(DD100&amp;DC100,Draft!$BA$3:$BA$170,0),1)</f>
        <v>DocuSign</v>
      </c>
      <c r="DH100" s="161" t="e">
        <f>INDEX(Upload_Download!$I$4:$I$1004,MATCH(DG100&amp;DH$3,Upload_Download!$O$4:$O$1004,0),1)</f>
        <v>#N/A</v>
      </c>
      <c r="DI100" s="161" t="e">
        <f>INDEX(Upload_Download!$I$4:$I$1004,MATCH(DG100&amp;DI$3,Upload_Download!$O$4:$O$1004,0),1)</f>
        <v>#N/A</v>
      </c>
      <c r="DJ100" s="162" t="e">
        <f t="shared" si="833"/>
        <v>#N/A</v>
      </c>
      <c r="DK100" s="162" t="e">
        <f t="shared" si="872"/>
        <v>#N/A</v>
      </c>
      <c r="DL100" s="161" t="e">
        <f>INDEX(Upload_Download!$I$4:$I$1004,MATCH(DN100&amp;DL$3,Upload_Download!$O$4:$O$1004,0),1)</f>
        <v>#N/A</v>
      </c>
      <c r="DM100" s="161" t="e">
        <f>INDEX(Upload_Download!$I$4:$I$1004,MATCH(DN100&amp;DM$3,Upload_Download!$O$4:$O$1004,0),1)</f>
        <v>#N/A</v>
      </c>
      <c r="DN100" s="163" t="str">
        <f>INDEX(Draft!$AZ$3:$AZ$170,MATCH(DE100&amp;DC100,Draft!$BA$3:$BA$170,0),1)</f>
        <v>Shiba Inu</v>
      </c>
      <c r="DO100" s="114"/>
      <c r="DP100" s="106">
        <f t="shared" si="834"/>
        <v>8</v>
      </c>
      <c r="DQ100" s="106">
        <f t="shared" si="804"/>
        <v>8</v>
      </c>
      <c r="DR100" s="106">
        <v>4</v>
      </c>
      <c r="DS100" s="107" t="str">
        <f>INDEX(Matchups!$F$4:$G$279,MATCH(DP100&amp;"_"&amp;DQ100,Matchups!$E$4:$E$279,0),1)</f>
        <v>Player21</v>
      </c>
      <c r="DT100" s="107" t="str">
        <f>INDEX(Matchups!$F$4:$G$279,MATCH(DP100&amp;"_"&amp;DQ100,Matchups!$E$4:$E$279,0),2)</f>
        <v>Player2</v>
      </c>
      <c r="DU100" s="114"/>
      <c r="DV100" s="160" t="str">
        <f>INDEX(Draft!$AZ$3:$AZ$170,MATCH(DS100&amp;DR100,Draft!$BA$3:$BA$170,0),1)</f>
        <v>Stellar Lumens</v>
      </c>
      <c r="DW100" s="161" t="e">
        <f>INDEX(Upload_Download!$I$4:$I$1004,MATCH(DV100&amp;DW$3,Upload_Download!$O$4:$O$1004,0),1)</f>
        <v>#N/A</v>
      </c>
      <c r="DX100" s="161" t="e">
        <f>INDEX(Upload_Download!$I$4:$I$1004,MATCH(DV100&amp;DX$3,Upload_Download!$O$4:$O$1004,0),1)</f>
        <v>#N/A</v>
      </c>
      <c r="DY100" s="162" t="e">
        <f t="shared" si="835"/>
        <v>#N/A</v>
      </c>
      <c r="DZ100" s="162" t="e">
        <f t="shared" si="873"/>
        <v>#N/A</v>
      </c>
      <c r="EA100" s="161" t="e">
        <f>INDEX(Upload_Download!$I$4:$I$1004,MATCH(EC100&amp;EA$3,Upload_Download!$O$4:$O$1004,0),1)</f>
        <v>#N/A</v>
      </c>
      <c r="EB100" s="161" t="e">
        <f>INDEX(Upload_Download!$I$4:$I$1004,MATCH(EC100&amp;EB$3,Upload_Download!$O$4:$O$1004,0),1)</f>
        <v>#N/A</v>
      </c>
      <c r="EC100" s="163" t="str">
        <f>INDEX(Draft!$AZ$3:$AZ$170,MATCH(DT100&amp;DR100,Draft!$BA$3:$BA$170,0),1)</f>
        <v>Gala Games</v>
      </c>
      <c r="ED100" s="114"/>
      <c r="EE100" s="106">
        <f t="shared" si="836"/>
        <v>9</v>
      </c>
      <c r="EF100" s="106">
        <f t="shared" si="805"/>
        <v>8</v>
      </c>
      <c r="EG100" s="106">
        <v>4</v>
      </c>
      <c r="EH100" s="107" t="str">
        <f>INDEX(Matchups!$F$4:$G$279,MATCH(EE100&amp;"_"&amp;EF100,Matchups!$E$4:$E$279,0),1)</f>
        <v>Player23</v>
      </c>
      <c r="EI100" s="107" t="str">
        <f>INDEX(Matchups!$F$4:$G$279,MATCH(EE100&amp;"_"&amp;EF100,Matchups!$E$4:$E$279,0),2)</f>
        <v>Player11</v>
      </c>
      <c r="EJ100" s="114"/>
      <c r="EK100" s="160" t="str">
        <f>INDEX(Draft!$AZ$3:$AZ$170,MATCH(EH100&amp;EG100,Draft!$BA$3:$BA$170,0),1)</f>
        <v>Shopify</v>
      </c>
      <c r="EL100" s="161" t="e">
        <f>INDEX(Upload_Download!$I$4:$I$1004,MATCH(EK100&amp;EL$3,Upload_Download!$O$4:$O$1004,0),1)</f>
        <v>#N/A</v>
      </c>
      <c r="EM100" s="161" t="e">
        <f>INDEX(Upload_Download!$I$4:$I$1004,MATCH(EK100&amp;EM$3,Upload_Download!$O$4:$O$1004,0),1)</f>
        <v>#N/A</v>
      </c>
      <c r="EN100" s="162" t="e">
        <f t="shared" si="837"/>
        <v>#N/A</v>
      </c>
      <c r="EO100" s="162" t="e">
        <f t="shared" si="874"/>
        <v>#N/A</v>
      </c>
      <c r="EP100" s="161" t="e">
        <f>INDEX(Upload_Download!$I$4:$I$1004,MATCH(ER100&amp;EP$3,Upload_Download!$O$4:$O$1004,0),1)</f>
        <v>#N/A</v>
      </c>
      <c r="EQ100" s="161" t="e">
        <f>INDEX(Upload_Download!$I$4:$I$1004,MATCH(ER100&amp;EQ$3,Upload_Download!$O$4:$O$1004,0),1)</f>
        <v>#N/A</v>
      </c>
      <c r="ER100" s="163" t="str">
        <f>INDEX(Draft!$AZ$3:$AZ$170,MATCH(EI100&amp;EG100,Draft!$BA$3:$BA$170,0),1)</f>
        <v>Dentacoin</v>
      </c>
      <c r="ET100" s="106">
        <f t="shared" si="838"/>
        <v>10</v>
      </c>
      <c r="EU100" s="106">
        <f t="shared" si="806"/>
        <v>8</v>
      </c>
      <c r="EV100" s="106">
        <v>4</v>
      </c>
      <c r="EW100" s="107" t="str">
        <f>INDEX(Matchups!$F$4:$G$279,MATCH(ET100&amp;"_"&amp;EU100,Matchups!$E$4:$E$279,0),1)</f>
        <v>Player15</v>
      </c>
      <c r="EX100" s="107" t="str">
        <f>INDEX(Matchups!$F$4:$G$279,MATCH(ET100&amp;"_"&amp;EU100,Matchups!$E$4:$E$279,0),2)</f>
        <v>Player7</v>
      </c>
      <c r="EZ100" s="160" t="str">
        <f>INDEX(Draft!$AZ$3:$AZ$170,MATCH(EW100&amp;EV100,Draft!$BA$3:$BA$170,0),1)</f>
        <v>Sea Limited</v>
      </c>
      <c r="FA100" s="161" t="e">
        <f>INDEX(Upload_Download!$I$4:$I$1004,MATCH(EZ100&amp;FA$3,Upload_Download!$O$4:$O$1004,0),1)</f>
        <v>#N/A</v>
      </c>
      <c r="FB100" s="161" t="e">
        <f>INDEX(Upload_Download!$I$4:$I$1004,MATCH(EZ100&amp;FB$3,Upload_Download!$O$4:$O$1004,0),1)</f>
        <v>#N/A</v>
      </c>
      <c r="FC100" s="162" t="e">
        <f t="shared" si="839"/>
        <v>#N/A</v>
      </c>
      <c r="FD100" s="162" t="e">
        <f t="shared" si="875"/>
        <v>#N/A</v>
      </c>
      <c r="FE100" s="161" t="e">
        <f>INDEX(Upload_Download!$I$4:$I$1004,MATCH(FG100&amp;FE$3,Upload_Download!$O$4:$O$1004,0),1)</f>
        <v>#N/A</v>
      </c>
      <c r="FF100" s="161" t="e">
        <f>INDEX(Upload_Download!$I$4:$I$1004,MATCH(FG100&amp;FF$3,Upload_Download!$O$4:$O$1004,0),1)</f>
        <v>#N/A</v>
      </c>
      <c r="FG100" s="163" t="str">
        <f>INDEX(Draft!$AZ$3:$AZ$170,MATCH(EX100&amp;EV100,Draft!$BA$3:$BA$170,0),1)</f>
        <v>Accenture</v>
      </c>
      <c r="FH100" s="114"/>
      <c r="FI100" s="106">
        <f t="shared" si="840"/>
        <v>11</v>
      </c>
      <c r="FJ100" s="106">
        <f t="shared" si="807"/>
        <v>8</v>
      </c>
      <c r="FK100" s="106">
        <v>4</v>
      </c>
      <c r="FL100" s="107" t="str">
        <f>INDEX(Matchups!$F$4:$G$279,MATCH(FI100&amp;"_"&amp;FJ100,Matchups!$E$4:$E$279,0),1)</f>
        <v>Player13</v>
      </c>
      <c r="FM100" s="107" t="str">
        <f>INDEX(Matchups!$F$4:$G$279,MATCH(FI100&amp;"_"&amp;FJ100,Matchups!$E$4:$E$279,0),2)</f>
        <v>Player19</v>
      </c>
      <c r="FN100" s="114"/>
      <c r="FO100" s="160" t="str">
        <f>INDEX(Draft!$AZ$3:$AZ$170,MATCH(FL100&amp;FK100,Draft!$BA$3:$BA$170,0),1)</f>
        <v>Bank Of Montreal</v>
      </c>
      <c r="FP100" s="161" t="e">
        <f>INDEX(Upload_Download!$I$4:$I$1004,MATCH(FO100&amp;FP$3,Upload_Download!$O$4:$O$1004,0),1)</f>
        <v>#N/A</v>
      </c>
      <c r="FQ100" s="161" t="e">
        <f>INDEX(Upload_Download!$I$4:$I$1004,MATCH(FO100&amp;FQ$3,Upload_Download!$O$4:$O$1004,0),1)</f>
        <v>#N/A</v>
      </c>
      <c r="FR100" s="162" t="e">
        <f t="shared" si="841"/>
        <v>#N/A</v>
      </c>
      <c r="FS100" s="162" t="e">
        <f t="shared" si="876"/>
        <v>#N/A</v>
      </c>
      <c r="FT100" s="161" t="e">
        <f>INDEX(Upload_Download!$I$4:$I$1004,MATCH(FV100&amp;FT$3,Upload_Download!$O$4:$O$1004,0),1)</f>
        <v>#N/A</v>
      </c>
      <c r="FU100" s="161" t="e">
        <f>INDEX(Upload_Download!$I$4:$I$1004,MATCH(FV100&amp;FU$3,Upload_Download!$O$4:$O$1004,0),1)</f>
        <v>#N/A</v>
      </c>
      <c r="FV100" s="163" t="str">
        <f>INDEX(Draft!$AZ$3:$AZ$170,MATCH(FM100&amp;FK100,Draft!$BA$3:$BA$170,0),1)</f>
        <v>Zscaler</v>
      </c>
      <c r="FW100" s="114"/>
      <c r="FX100" s="106">
        <f t="shared" si="842"/>
        <v>12</v>
      </c>
      <c r="FY100" s="106">
        <f t="shared" si="808"/>
        <v>8</v>
      </c>
      <c r="FZ100" s="106">
        <v>4</v>
      </c>
      <c r="GA100" s="107" t="str">
        <f>INDEX(Matchups!$F$4:$G$279,MATCH(FX100&amp;"_"&amp;FY100,Matchups!$E$4:$E$279,0),1)</f>
        <v>Player9</v>
      </c>
      <c r="GB100" s="107" t="str">
        <f>INDEX(Matchups!$F$4:$G$279,MATCH(FX100&amp;"_"&amp;FY100,Matchups!$E$4:$E$279,0),2)</f>
        <v>Player16</v>
      </c>
      <c r="GC100" s="114"/>
      <c r="GD100" s="160" t="str">
        <f>INDEX(Draft!$AZ$3:$AZ$170,MATCH(GA100&amp;FZ100,Draft!$BA$3:$BA$170,0),1)</f>
        <v>Avalanche</v>
      </c>
      <c r="GE100" s="161" t="e">
        <f>INDEX(Upload_Download!$I$4:$I$1004,MATCH(GD100&amp;GE$3,Upload_Download!$O$4:$O$1004,0),1)</f>
        <v>#N/A</v>
      </c>
      <c r="GF100" s="161" t="e">
        <f>INDEX(Upload_Download!$I$4:$I$1004,MATCH(GD100&amp;GF$3,Upload_Download!$O$4:$O$1004,0),1)</f>
        <v>#N/A</v>
      </c>
      <c r="GG100" s="162" t="e">
        <f t="shared" si="843"/>
        <v>#N/A</v>
      </c>
      <c r="GH100" s="162" t="e">
        <f t="shared" si="877"/>
        <v>#N/A</v>
      </c>
      <c r="GI100" s="161" t="e">
        <f>INDEX(Upload_Download!$I$4:$I$1004,MATCH(GK100&amp;GI$3,Upload_Download!$O$4:$O$1004,0),1)</f>
        <v>#N/A</v>
      </c>
      <c r="GJ100" s="161" t="e">
        <f>INDEX(Upload_Download!$I$4:$I$1004,MATCH(GK100&amp;GJ$3,Upload_Download!$O$4:$O$1004,0),1)</f>
        <v>#N/A</v>
      </c>
      <c r="GK100" s="163" t="str">
        <f>INDEX(Draft!$AZ$3:$AZ$170,MATCH(GB100&amp;FZ100,Draft!$BA$3:$BA$170,0),1)</f>
        <v>Toronto Dominion Bank</v>
      </c>
      <c r="GM100" s="106">
        <f t="shared" si="844"/>
        <v>13</v>
      </c>
      <c r="GN100" s="106">
        <f t="shared" si="809"/>
        <v>8</v>
      </c>
      <c r="GO100" s="106">
        <v>4</v>
      </c>
      <c r="GP100" s="107" t="str">
        <f>INDEX(Matchups!$F$4:$G$279,MATCH(GM100&amp;"_"&amp;GN100,Matchups!$E$4:$E$279,0),1)</f>
        <v>Player7</v>
      </c>
      <c r="GQ100" s="107" t="str">
        <f>INDEX(Matchups!$F$4:$G$279,MATCH(GM100&amp;"_"&amp;GN100,Matchups!$E$4:$E$279,0),2)</f>
        <v>Player22</v>
      </c>
      <c r="GS100" s="160" t="str">
        <f>INDEX(Draft!$AZ$3:$AZ$170,MATCH(GP100&amp;GO100,Draft!$BA$3:$BA$170,0),1)</f>
        <v>Accenture</v>
      </c>
      <c r="GT100" s="161" t="e">
        <f>INDEX(Upload_Download!$I$4:$I$1004,MATCH(GS100&amp;GT$3,Upload_Download!$O$4:$O$1004,0),1)</f>
        <v>#N/A</v>
      </c>
      <c r="GU100" s="161" t="e">
        <f>INDEX(Upload_Download!$I$4:$I$1004,MATCH(GS100&amp;GU$3,Upload_Download!$O$4:$O$1004,0),1)</f>
        <v>#N/A</v>
      </c>
      <c r="GV100" s="162" t="e">
        <f t="shared" si="845"/>
        <v>#N/A</v>
      </c>
      <c r="GW100" s="162" t="e">
        <f t="shared" si="878"/>
        <v>#N/A</v>
      </c>
      <c r="GX100" s="161" t="e">
        <f>INDEX(Upload_Download!$I$4:$I$1004,MATCH(GZ100&amp;GX$3,Upload_Download!$O$4:$O$1004,0),1)</f>
        <v>#N/A</v>
      </c>
      <c r="GY100" s="161" t="e">
        <f>INDEX(Upload_Download!$I$4:$I$1004,MATCH(GZ100&amp;GY$3,Upload_Download!$O$4:$O$1004,0),1)</f>
        <v>#N/A</v>
      </c>
      <c r="GZ100" s="163" t="str">
        <f>INDEX(Draft!$AZ$3:$AZ$170,MATCH(GQ100&amp;GO100,Draft!$BA$3:$BA$170,0),1)</f>
        <v>UnitedHealthGroup</v>
      </c>
      <c r="HA100" s="114"/>
      <c r="HB100" s="106">
        <f t="shared" si="846"/>
        <v>14</v>
      </c>
      <c r="HC100" s="106">
        <f t="shared" si="810"/>
        <v>8</v>
      </c>
      <c r="HD100" s="106">
        <v>4</v>
      </c>
      <c r="HE100" s="107" t="str">
        <f>INDEX(Matchups!$F$4:$G$279,MATCH(HB100&amp;"_"&amp;HC100,Matchups!$E$4:$E$279,0),1)</f>
        <v>Player10</v>
      </c>
      <c r="HF100" s="107" t="str">
        <f>INDEX(Matchups!$F$4:$G$279,MATCH(HB100&amp;"_"&amp;HC100,Matchups!$E$4:$E$279,0),2)</f>
        <v>Player13</v>
      </c>
      <c r="HG100" s="114"/>
      <c r="HH100" s="160" t="str">
        <f>INDEX(Draft!$AZ$3:$AZ$170,MATCH(HE100&amp;HD100,Draft!$BA$3:$BA$170,0),1)</f>
        <v>Costco</v>
      </c>
      <c r="HI100" s="161" t="e">
        <f>INDEX(Upload_Download!$I$4:$I$1004,MATCH(HH100&amp;HI$3,Upload_Download!$O$4:$O$1004,0),1)</f>
        <v>#N/A</v>
      </c>
      <c r="HJ100" s="161" t="e">
        <f>INDEX(Upload_Download!$I$4:$I$1004,MATCH(HH100&amp;HJ$3,Upload_Download!$O$4:$O$1004,0),1)</f>
        <v>#N/A</v>
      </c>
      <c r="HK100" s="162" t="e">
        <f t="shared" si="847"/>
        <v>#N/A</v>
      </c>
      <c r="HL100" s="162" t="e">
        <f t="shared" si="879"/>
        <v>#N/A</v>
      </c>
      <c r="HM100" s="161" t="e">
        <f>INDEX(Upload_Download!$I$4:$I$1004,MATCH(HO100&amp;HM$3,Upload_Download!$O$4:$O$1004,0),1)</f>
        <v>#N/A</v>
      </c>
      <c r="HN100" s="161" t="e">
        <f>INDEX(Upload_Download!$I$4:$I$1004,MATCH(HO100&amp;HN$3,Upload_Download!$O$4:$O$1004,0),1)</f>
        <v>#N/A</v>
      </c>
      <c r="HO100" s="163" t="str">
        <f>INDEX(Draft!$AZ$3:$AZ$170,MATCH(HF100&amp;HD100,Draft!$BA$3:$BA$170,0),1)</f>
        <v>Bank Of Montreal</v>
      </c>
      <c r="HP100" s="114"/>
      <c r="HQ100" s="106">
        <f t="shared" si="848"/>
        <v>15</v>
      </c>
      <c r="HR100" s="106">
        <f t="shared" si="811"/>
        <v>8</v>
      </c>
      <c r="HS100" s="106">
        <v>4</v>
      </c>
      <c r="HT100" s="107" t="str">
        <f>INDEX(Matchups!$F$4:$G$279,MATCH(HQ100&amp;"_"&amp;HR100,Matchups!$E$4:$E$279,0),1)</f>
        <v>Player20</v>
      </c>
      <c r="HU100" s="107" t="str">
        <f>INDEX(Matchups!$F$4:$G$279,MATCH(HQ100&amp;"_"&amp;HR100,Matchups!$E$4:$E$279,0),2)</f>
        <v>Player15</v>
      </c>
      <c r="HV100" s="114"/>
      <c r="HW100" s="160" t="str">
        <f>INDEX(Draft!$AZ$3:$AZ$170,MATCH(HT100&amp;HS100,Draft!$BA$3:$BA$170,0),1)</f>
        <v>Simon Property Group</v>
      </c>
      <c r="HX100" s="161" t="e">
        <f>INDEX(Upload_Download!$I$4:$I$1004,MATCH(HW100&amp;HX$3,Upload_Download!$O$4:$O$1004,0),1)</f>
        <v>#N/A</v>
      </c>
      <c r="HY100" s="161" t="e">
        <f>INDEX(Upload_Download!$I$4:$I$1004,MATCH(HW100&amp;HY$3,Upload_Download!$O$4:$O$1004,0),1)</f>
        <v>#N/A</v>
      </c>
      <c r="HZ100" s="162" t="e">
        <f t="shared" si="849"/>
        <v>#N/A</v>
      </c>
      <c r="IA100" s="162" t="e">
        <f t="shared" si="880"/>
        <v>#N/A</v>
      </c>
      <c r="IB100" s="161" t="e">
        <f>INDEX(Upload_Download!$I$4:$I$1004,MATCH(ID100&amp;IB$3,Upload_Download!$O$4:$O$1004,0),1)</f>
        <v>#N/A</v>
      </c>
      <c r="IC100" s="161" t="e">
        <f>INDEX(Upload_Download!$I$4:$I$1004,MATCH(ID100&amp;IC$3,Upload_Download!$O$4:$O$1004,0),1)</f>
        <v>#N/A</v>
      </c>
      <c r="ID100" s="163" t="str">
        <f>INDEX(Draft!$AZ$3:$AZ$170,MATCH(HU100&amp;HS100,Draft!$BA$3:$BA$170,0),1)</f>
        <v>Sea Limited</v>
      </c>
      <c r="IF100" s="106">
        <f t="shared" si="850"/>
        <v>16</v>
      </c>
      <c r="IG100" s="106">
        <f t="shared" si="812"/>
        <v>8</v>
      </c>
      <c r="IH100" s="106">
        <v>4</v>
      </c>
      <c r="II100" s="107" t="str">
        <f>INDEX(Matchups!$F$4:$G$279,MATCH(IF100&amp;"_"&amp;IG100,Matchups!$E$4:$E$279,0),1)</f>
        <v>Player16</v>
      </c>
      <c r="IJ100" s="107" t="str">
        <f>INDEX(Matchups!$F$4:$G$279,MATCH(IF100&amp;"_"&amp;IG100,Matchups!$E$4:$E$279,0),2)</f>
        <v>Player24</v>
      </c>
      <c r="IL100" s="160" t="str">
        <f>INDEX(Draft!$AZ$3:$AZ$170,MATCH(II100&amp;IH100,Draft!$BA$3:$BA$170,0),1)</f>
        <v>Toronto Dominion Bank</v>
      </c>
      <c r="IM100" s="161" t="e">
        <f>INDEX(Upload_Download!$I$4:$I$1004,MATCH(IL100&amp;IM$3,Upload_Download!$O$4:$O$1004,0),1)</f>
        <v>#N/A</v>
      </c>
      <c r="IN100" s="161" t="e">
        <f>INDEX(Upload_Download!$I$4:$I$1004,MATCH(IL100&amp;IN$3,Upload_Download!$O$4:$O$1004,0),1)</f>
        <v>#N/A</v>
      </c>
      <c r="IO100" s="162" t="e">
        <f t="shared" si="851"/>
        <v>#N/A</v>
      </c>
      <c r="IP100" s="162" t="e">
        <f t="shared" si="881"/>
        <v>#N/A</v>
      </c>
      <c r="IQ100" s="161" t="e">
        <f>INDEX(Upload_Download!$I$4:$I$1004,MATCH(IS100&amp;IQ$3,Upload_Download!$O$4:$O$1004,0),1)</f>
        <v>#N/A</v>
      </c>
      <c r="IR100" s="161" t="e">
        <f>INDEX(Upload_Download!$I$4:$I$1004,MATCH(IS100&amp;IR$3,Upload_Download!$O$4:$O$1004,0),1)</f>
        <v>#N/A</v>
      </c>
      <c r="IS100" s="163" t="str">
        <f>INDEX(Draft!$AZ$3:$AZ$170,MATCH(IJ100&amp;IH100,Draft!$BA$3:$BA$170,0),1)</f>
        <v>DocuSign</v>
      </c>
      <c r="IT100" s="114"/>
      <c r="IU100" s="106">
        <f t="shared" si="852"/>
        <v>17</v>
      </c>
      <c r="IV100" s="106">
        <f t="shared" si="813"/>
        <v>8</v>
      </c>
      <c r="IW100" s="106">
        <v>4</v>
      </c>
      <c r="IX100" s="107" t="str">
        <f>INDEX(Matchups!$F$4:$G$279,MATCH(IU100&amp;"_"&amp;IV100,Matchups!$E$4:$E$279,0),1)</f>
        <v>Player18</v>
      </c>
      <c r="IY100" s="107" t="str">
        <f>INDEX(Matchups!$F$4:$G$279,MATCH(IU100&amp;"_"&amp;IV100,Matchups!$E$4:$E$279,0),2)</f>
        <v>Player8</v>
      </c>
      <c r="IZ100" s="114"/>
      <c r="JA100" s="160" t="str">
        <f>INDEX(Draft!$AZ$3:$AZ$170,MATCH(IX100&amp;IW100,Draft!$BA$3:$BA$170,0),1)</f>
        <v>Charles Schwab</v>
      </c>
      <c r="JB100" s="161" t="e">
        <f>INDEX(Upload_Download!$I$4:$I$1004,MATCH(JA100&amp;JB$3,Upload_Download!$O$4:$O$1004,0),1)</f>
        <v>#N/A</v>
      </c>
      <c r="JC100" s="161" t="e">
        <f>INDEX(Upload_Download!$I$4:$I$1004,MATCH(JA100&amp;JC$3,Upload_Download!$O$4:$O$1004,0),1)</f>
        <v>#N/A</v>
      </c>
      <c r="JD100" s="162" t="e">
        <f t="shared" si="853"/>
        <v>#N/A</v>
      </c>
      <c r="JE100" s="162" t="e">
        <f t="shared" si="882"/>
        <v>#N/A</v>
      </c>
      <c r="JF100" s="161" t="e">
        <f>INDEX(Upload_Download!$I$4:$I$1004,MATCH(JH100&amp;JF$3,Upload_Download!$O$4:$O$1004,0),1)</f>
        <v>#N/A</v>
      </c>
      <c r="JG100" s="161" t="e">
        <f>INDEX(Upload_Download!$I$4:$I$1004,MATCH(JH100&amp;JG$3,Upload_Download!$O$4:$O$1004,0),1)</f>
        <v>#N/A</v>
      </c>
      <c r="JH100" s="163" t="str">
        <f>INDEX(Draft!$AZ$3:$AZ$170,MATCH(IY100&amp;IW100,Draft!$BA$3:$BA$170,0),1)</f>
        <v>The Sandbox</v>
      </c>
      <c r="JI100" s="114"/>
      <c r="JJ100" s="106">
        <f t="shared" si="854"/>
        <v>18</v>
      </c>
      <c r="JK100" s="106">
        <f t="shared" si="814"/>
        <v>8</v>
      </c>
      <c r="JL100" s="106">
        <v>4</v>
      </c>
      <c r="JM100" s="107" t="str">
        <f>INDEX(Matchups!$F$4:$G$279,MATCH(JJ100&amp;"_"&amp;JK100,Matchups!$E$4:$E$279,0),1)</f>
        <v>Player1</v>
      </c>
      <c r="JN100" s="107" t="str">
        <f>INDEX(Matchups!$F$4:$G$279,MATCH(JJ100&amp;"_"&amp;JK100,Matchups!$E$4:$E$279,0),2)</f>
        <v>Player9</v>
      </c>
      <c r="JO100" s="114"/>
      <c r="JP100" s="160" t="str">
        <f>INDEX(Draft!$AZ$3:$AZ$170,MATCH(JM100&amp;JL100,Draft!$BA$3:$BA$170,0),1)</f>
        <v>NIO</v>
      </c>
      <c r="JQ100" s="161" t="e">
        <f>INDEX(Upload_Download!$I$4:$I$1004,MATCH(JP100&amp;JQ$3,Upload_Download!$O$4:$O$1004,0),1)</f>
        <v>#N/A</v>
      </c>
      <c r="JR100" s="161" t="e">
        <f>INDEX(Upload_Download!$I$4:$I$1004,MATCH(JP100&amp;JR$3,Upload_Download!$O$4:$O$1004,0),1)</f>
        <v>#N/A</v>
      </c>
      <c r="JS100" s="162" t="e">
        <f t="shared" si="855"/>
        <v>#N/A</v>
      </c>
      <c r="JT100" s="162" t="e">
        <f t="shared" si="883"/>
        <v>#N/A</v>
      </c>
      <c r="JU100" s="161" t="e">
        <f>INDEX(Upload_Download!$I$4:$I$1004,MATCH(JW100&amp;JU$3,Upload_Download!$O$4:$O$1004,0),1)</f>
        <v>#N/A</v>
      </c>
      <c r="JV100" s="161" t="e">
        <f>INDEX(Upload_Download!$I$4:$I$1004,MATCH(JW100&amp;JV$3,Upload_Download!$O$4:$O$1004,0),1)</f>
        <v>#N/A</v>
      </c>
      <c r="JW100" s="163" t="str">
        <f>INDEX(Draft!$AZ$3:$AZ$170,MATCH(JN100&amp;JL100,Draft!$BA$3:$BA$170,0),1)</f>
        <v>Avalanche</v>
      </c>
      <c r="JX100" s="114"/>
      <c r="JY100" s="106">
        <f t="shared" si="856"/>
        <v>19</v>
      </c>
      <c r="JZ100" s="106">
        <f t="shared" si="815"/>
        <v>8</v>
      </c>
      <c r="KA100" s="106">
        <v>4</v>
      </c>
      <c r="KB100" s="107" t="str">
        <f>INDEX(Matchups!$F$4:$G$279,MATCH(JY100&amp;"_"&amp;JZ100,Matchups!$E$4:$E$279,0),1)</f>
        <v>Player6</v>
      </c>
      <c r="KC100" s="107" t="str">
        <f>INDEX(Matchups!$F$4:$G$279,MATCH(JY100&amp;"_"&amp;JZ100,Matchups!$E$4:$E$279,0),2)</f>
        <v>Player17</v>
      </c>
      <c r="KD100" s="114"/>
      <c r="KE100" s="160" t="str">
        <f>INDEX(Draft!$AZ$3:$AZ$170,MATCH(KB100&amp;KA100,Draft!$BA$3:$BA$170,0),1)</f>
        <v>Freeport-McMoRan</v>
      </c>
      <c r="KF100" s="161" t="e">
        <f>INDEX(Upload_Download!$I$4:$I$1004,MATCH(KE100&amp;KF$3,Upload_Download!$O$4:$O$1004,0),1)</f>
        <v>#N/A</v>
      </c>
      <c r="KG100" s="161" t="e">
        <f>INDEX(Upload_Download!$I$4:$I$1004,MATCH(KE100&amp;KG$3,Upload_Download!$O$4:$O$1004,0),1)</f>
        <v>#N/A</v>
      </c>
      <c r="KH100" s="162" t="e">
        <f t="shared" si="857"/>
        <v>#N/A</v>
      </c>
      <c r="KI100" s="162" t="e">
        <f t="shared" si="884"/>
        <v>#N/A</v>
      </c>
      <c r="KJ100" s="161" t="e">
        <f>INDEX(Upload_Download!$I$4:$I$1004,MATCH(KL100&amp;KJ$3,Upload_Download!$O$4:$O$1004,0),1)</f>
        <v>#N/A</v>
      </c>
      <c r="KK100" s="161" t="e">
        <f>INDEX(Upload_Download!$I$4:$I$1004,MATCH(KL100&amp;KK$3,Upload_Download!$O$4:$O$1004,0),1)</f>
        <v>#N/A</v>
      </c>
      <c r="KL100" s="163" t="str">
        <f>INDEX(Draft!$AZ$3:$AZ$170,MATCH(KC100&amp;KA100,Draft!$BA$3:$BA$170,0),1)</f>
        <v>Penn National Gaming</v>
      </c>
      <c r="KM100" s="114"/>
      <c r="KN100" s="106">
        <f t="shared" si="858"/>
        <v>20</v>
      </c>
      <c r="KO100" s="106">
        <f t="shared" si="816"/>
        <v>8</v>
      </c>
      <c r="KP100" s="106">
        <v>4</v>
      </c>
      <c r="KQ100" s="107" t="str">
        <f>INDEX(Matchups!$F$4:$G$279,MATCH(KN100&amp;"_"&amp;KO100,Matchups!$E$4:$E$279,0),1)</f>
        <v>Player2</v>
      </c>
      <c r="KR100" s="107" t="str">
        <f>INDEX(Matchups!$F$4:$G$279,MATCH(KN100&amp;"_"&amp;KO100,Matchups!$E$4:$E$279,0),2)</f>
        <v>Player20</v>
      </c>
      <c r="KS100" s="114"/>
      <c r="KT100" s="160" t="str">
        <f>INDEX(Draft!$AZ$3:$AZ$170,MATCH(KQ100&amp;KP100,Draft!$BA$3:$BA$170,0),1)</f>
        <v>Gala Games</v>
      </c>
      <c r="KU100" s="161" t="e">
        <f>INDEX(Upload_Download!$I$4:$I$1004,MATCH(KT100&amp;KU$3,Upload_Download!$O$4:$O$1004,0),1)</f>
        <v>#N/A</v>
      </c>
      <c r="KV100" s="161" t="e">
        <f>INDEX(Upload_Download!$I$4:$I$1004,MATCH(KT100&amp;KV$3,Upload_Download!$O$4:$O$1004,0),1)</f>
        <v>#N/A</v>
      </c>
      <c r="KW100" s="162" t="e">
        <f t="shared" si="859"/>
        <v>#N/A</v>
      </c>
      <c r="KX100" s="162" t="e">
        <f t="shared" si="885"/>
        <v>#N/A</v>
      </c>
      <c r="KY100" s="161" t="e">
        <f>INDEX(Upload_Download!$I$4:$I$1004,MATCH(LA100&amp;KY$3,Upload_Download!$O$4:$O$1004,0),1)</f>
        <v>#N/A</v>
      </c>
      <c r="KZ100" s="161" t="e">
        <f>INDEX(Upload_Download!$I$4:$I$1004,MATCH(LA100&amp;KZ$3,Upload_Download!$O$4:$O$1004,0),1)</f>
        <v>#N/A</v>
      </c>
      <c r="LA100" s="163" t="str">
        <f>INDEX(Draft!$AZ$3:$AZ$170,MATCH(KR100&amp;KP100,Draft!$BA$3:$BA$170,0),1)</f>
        <v>Simon Property Group</v>
      </c>
      <c r="LB100" s="114"/>
      <c r="LC100" s="106">
        <f t="shared" si="860"/>
        <v>21</v>
      </c>
      <c r="LD100" s="106">
        <f t="shared" si="817"/>
        <v>8</v>
      </c>
      <c r="LE100" s="106">
        <v>4</v>
      </c>
      <c r="LF100" s="107" t="str">
        <f>INDEX(Matchups!$F$4:$G$279,MATCH(LC100&amp;"_"&amp;LD100,Matchups!$E$4:$E$279,0),1)</f>
        <v>Player6</v>
      </c>
      <c r="LG100" s="107" t="str">
        <f>INDEX(Matchups!$F$4:$G$279,MATCH(LC100&amp;"_"&amp;LD100,Matchups!$E$4:$E$279,0),2)</f>
        <v>Player8</v>
      </c>
      <c r="LH100" s="114"/>
      <c r="LI100" s="160" t="str">
        <f>INDEX(Draft!$AZ$3:$AZ$170,MATCH(LF100&amp;LE100,Draft!$BA$3:$BA$170,0),1)</f>
        <v>Freeport-McMoRan</v>
      </c>
      <c r="LJ100" s="161" t="e">
        <f>INDEX(Upload_Download!$I$4:$I$1004,MATCH(LI100&amp;LJ$3,Upload_Download!$O$4:$O$1004,0),1)</f>
        <v>#N/A</v>
      </c>
      <c r="LK100" s="161" t="e">
        <f>INDEX(Upload_Download!$I$4:$I$1004,MATCH(LI100&amp;LK$3,Upload_Download!$O$4:$O$1004,0),1)</f>
        <v>#N/A</v>
      </c>
      <c r="LL100" s="162" t="e">
        <f t="shared" si="861"/>
        <v>#N/A</v>
      </c>
      <c r="LM100" s="162" t="e">
        <f t="shared" si="886"/>
        <v>#N/A</v>
      </c>
      <c r="LN100" s="161" t="e">
        <f>INDEX(Upload_Download!$I$4:$I$1004,MATCH(LP100&amp;LN$3,Upload_Download!$O$4:$O$1004,0),1)</f>
        <v>#N/A</v>
      </c>
      <c r="LO100" s="161" t="e">
        <f>INDEX(Upload_Download!$I$4:$I$1004,MATCH(LP100&amp;LO$3,Upload_Download!$O$4:$O$1004,0),1)</f>
        <v>#N/A</v>
      </c>
      <c r="LP100" s="163" t="str">
        <f>INDEX(Draft!$AZ$3:$AZ$170,MATCH(LG100&amp;LE100,Draft!$BA$3:$BA$170,0),1)</f>
        <v>The Sandbox</v>
      </c>
      <c r="LQ100" s="114"/>
      <c r="LR100" s="106">
        <f t="shared" si="862"/>
        <v>22</v>
      </c>
      <c r="LS100" s="106">
        <f t="shared" si="818"/>
        <v>8</v>
      </c>
      <c r="LT100" s="106">
        <v>4</v>
      </c>
      <c r="LU100" s="107" t="str">
        <f>INDEX(Matchups!$F$4:$G$279,MATCH(LR100&amp;"_"&amp;LS100,Matchups!$E$4:$E$279,0),1)</f>
        <v>Player11</v>
      </c>
      <c r="LV100" s="107" t="str">
        <f>INDEX(Matchups!$F$4:$G$279,MATCH(LR100&amp;"_"&amp;LS100,Matchups!$E$4:$E$279,0),2)</f>
        <v>Player18</v>
      </c>
      <c r="LW100" s="114"/>
      <c r="LX100" s="160" t="str">
        <f>INDEX(Draft!$AZ$3:$AZ$170,MATCH(LU100&amp;LT100,Draft!$BA$3:$BA$170,0),1)</f>
        <v>Dentacoin</v>
      </c>
      <c r="LY100" s="161" t="e">
        <f>INDEX(Upload_Download!$I$4:$I$1004,MATCH(LX100&amp;LY$3,Upload_Download!$O$4:$O$1004,0),1)</f>
        <v>#N/A</v>
      </c>
      <c r="LZ100" s="161" t="e">
        <f>INDEX(Upload_Download!$I$4:$I$1004,MATCH(LX100&amp;LZ$3,Upload_Download!$O$4:$O$1004,0),1)</f>
        <v>#N/A</v>
      </c>
      <c r="MA100" s="162" t="e">
        <f t="shared" si="863"/>
        <v>#N/A</v>
      </c>
      <c r="MB100" s="162" t="e">
        <f t="shared" si="887"/>
        <v>#N/A</v>
      </c>
      <c r="MC100" s="161" t="e">
        <f>INDEX(Upload_Download!$I$4:$I$1004,MATCH(ME100&amp;MC$3,Upload_Download!$O$4:$O$1004,0),1)</f>
        <v>#N/A</v>
      </c>
      <c r="MD100" s="161" t="e">
        <f>INDEX(Upload_Download!$I$4:$I$1004,MATCH(ME100&amp;MD$3,Upload_Download!$O$4:$O$1004,0),1)</f>
        <v>#N/A</v>
      </c>
      <c r="ME100" s="163" t="str">
        <f>INDEX(Draft!$AZ$3:$AZ$170,MATCH(LV100&amp;LT100,Draft!$BA$3:$BA$170,0),1)</f>
        <v>Charles Schwab</v>
      </c>
      <c r="MF100" s="114"/>
      <c r="MG100" s="106">
        <f t="shared" si="864"/>
        <v>23</v>
      </c>
      <c r="MH100" s="106">
        <f t="shared" si="819"/>
        <v>8</v>
      </c>
      <c r="MI100" s="106">
        <v>4</v>
      </c>
      <c r="MJ100" s="107" t="str">
        <f>INDEX(Matchups!$F$4:$G$279,MATCH(MG100&amp;"_"&amp;MH100,Matchups!$E$4:$E$279,0),1)</f>
        <v>Player3</v>
      </c>
      <c r="MK100" s="107" t="str">
        <f>INDEX(Matchups!$F$4:$G$279,MATCH(MG100&amp;"_"&amp;MH100,Matchups!$E$4:$E$279,0),2)</f>
        <v>Player12</v>
      </c>
      <c r="ML100" s="114"/>
      <c r="MM100" s="160" t="str">
        <f>INDEX(Draft!$AZ$3:$AZ$170,MATCH(MJ100&amp;MI100,Draft!$BA$3:$BA$170,0),1)</f>
        <v>Shiba Inu</v>
      </c>
      <c r="MN100" s="161" t="e">
        <f>INDEX(Upload_Download!$I$4:$I$1004,MATCH(MM100&amp;MN$3,Upload_Download!$O$4:$O$1004,0),1)</f>
        <v>#N/A</v>
      </c>
      <c r="MO100" s="161" t="e">
        <f>INDEX(Upload_Download!$I$4:$I$1004,MATCH(MM100&amp;MO$3,Upload_Download!$O$4:$O$1004,0),1)</f>
        <v>#N/A</v>
      </c>
      <c r="MP100" s="162" t="e">
        <f t="shared" si="865"/>
        <v>#N/A</v>
      </c>
      <c r="MQ100" s="162" t="e">
        <f t="shared" si="888"/>
        <v>#N/A</v>
      </c>
      <c r="MR100" s="161" t="e">
        <f>INDEX(Upload_Download!$I$4:$I$1004,MATCH(MT100&amp;MR$3,Upload_Download!$O$4:$O$1004,0),1)</f>
        <v>#N/A</v>
      </c>
      <c r="MS100" s="161" t="e">
        <f>INDEX(Upload_Download!$I$4:$I$1004,MATCH(MT100&amp;MS$3,Upload_Download!$O$4:$O$1004,0),1)</f>
        <v>#N/A</v>
      </c>
      <c r="MT100" s="163" t="str">
        <f>INDEX(Draft!$AZ$3:$AZ$170,MATCH(MK100&amp;MI100,Draft!$BA$3:$BA$170,0),1)</f>
        <v>DoorDash</v>
      </c>
    </row>
    <row r="101" spans="2:358" s="105" customFormat="1" ht="17">
      <c r="B101" s="184">
        <f t="shared" si="679"/>
        <v>44620</v>
      </c>
      <c r="C101" s="183">
        <f t="shared" si="680"/>
        <v>9</v>
      </c>
      <c r="D101" s="183">
        <f t="shared" si="681"/>
        <v>2</v>
      </c>
      <c r="E101" s="183" t="str">
        <f t="shared" si="538"/>
        <v>9_2</v>
      </c>
      <c r="F101" s="174" t="str">
        <f t="shared" si="539"/>
        <v>Player17</v>
      </c>
      <c r="G101" s="174" t="str">
        <f t="shared" si="540"/>
        <v>Player15</v>
      </c>
      <c r="H101" s="173"/>
      <c r="I101" s="174" t="str">
        <f>J101&amp;"_"&amp;COUNTIF(J$4:J101,J101)</f>
        <v>8_7</v>
      </c>
      <c r="J101" s="185">
        <v>8</v>
      </c>
      <c r="K101" s="185" t="s">
        <v>2675</v>
      </c>
      <c r="L101" s="186" t="s">
        <v>1027</v>
      </c>
      <c r="M101" s="185" t="s">
        <v>2669</v>
      </c>
      <c r="N101" s="114"/>
      <c r="O101" s="106">
        <f t="shared" si="820"/>
        <v>1</v>
      </c>
      <c r="P101" s="106">
        <f t="shared" si="797"/>
        <v>8</v>
      </c>
      <c r="Q101" s="106">
        <v>5</v>
      </c>
      <c r="R101" s="107" t="str">
        <f>INDEX(Matchups!$F$4:$G$279,MATCH(O101&amp;"_"&amp;P101,Matchups!$E$4:$E$279,0),1)</f>
        <v>Player5</v>
      </c>
      <c r="S101" s="107" t="str">
        <f>INDEX(Matchups!$F$4:$G$279,MATCH(O101&amp;"_"&amp;P101,Matchups!$E$4:$E$279,0),2)</f>
        <v>Player6</v>
      </c>
      <c r="U101" s="160" t="str">
        <f>INDEX(Draft!$AZ$3:$AZ$170,MATCH(R101&amp;Q101,Draft!$BA$3:$BA$170,0),1)</f>
        <v>Royal Bank Of Canada</v>
      </c>
      <c r="V101" s="161">
        <f>INDEX(Upload_Download!$I$4:$I$1004,MATCH(U101&amp;V$3,Upload_Download!$O$4:$O$1004,0),1)</f>
        <v>115.11000061035161</v>
      </c>
      <c r="W101" s="161">
        <f>INDEX(Upload_Download!$I$4:$I$1004,MATCH(U101&amp;W$3,Upload_Download!$O$4:$O$1004,0),1)</f>
        <v>114.69000244140619</v>
      </c>
      <c r="X101" s="162">
        <f t="shared" si="821"/>
        <v>-0.36486679412600642</v>
      </c>
      <c r="Y101" s="162">
        <f t="shared" si="866"/>
        <v>-0.36486679412600642</v>
      </c>
      <c r="Z101" s="161">
        <f>INDEX(Upload_Download!$I$4:$I$1004,MATCH(AB101&amp;Z$3,Upload_Download!$O$4:$O$1004,0),1)</f>
        <v>114.69000244140619</v>
      </c>
      <c r="AA101" s="161">
        <f>INDEX(Upload_Download!$I$4:$I$1004,MATCH(AB101&amp;AA$3,Upload_Download!$O$4:$O$1004,0),1)</f>
        <v>115.11000061035161</v>
      </c>
      <c r="AB101" s="163" t="str">
        <f>INDEX(Draft!$AZ$3:$AZ$170,MATCH(S101&amp;Q101,Draft!$BA$3:$BA$170,0),1)</f>
        <v>Royal Bank Of Canada</v>
      </c>
      <c r="AD101" s="106">
        <f t="shared" si="822"/>
        <v>2</v>
      </c>
      <c r="AE101" s="106">
        <f t="shared" si="798"/>
        <v>8</v>
      </c>
      <c r="AF101" s="106">
        <v>5</v>
      </c>
      <c r="AG101" s="107" t="str">
        <f>INDEX(Matchups!$F$4:$G$279,MATCH(AD101&amp;"_"&amp;AE101,Matchups!$E$4:$E$279,0),1)</f>
        <v>Player19</v>
      </c>
      <c r="AH101" s="107" t="str">
        <f>INDEX(Matchups!$F$4:$G$279,MATCH(AD101&amp;"_"&amp;AE101,Matchups!$E$4:$E$279,0),2)</f>
        <v>Player23</v>
      </c>
      <c r="AJ101" s="160" t="str">
        <f>INDEX(Draft!$AZ$3:$AZ$170,MATCH(AG101&amp;AF101,Draft!$BA$3:$BA$170,0),1)</f>
        <v>Roblox Corporation</v>
      </c>
      <c r="AK101" s="161">
        <f>INDEX(Upload_Download!$I$4:$I$1004,MATCH(AJ101&amp;AK$3,Upload_Download!$O$4:$O$1004,0),1)</f>
        <v>66.80999755859375</v>
      </c>
      <c r="AL101" s="161">
        <f>INDEX(Upload_Download!$I$4:$I$1004,MATCH(AJ101&amp;AL$3,Upload_Download!$O$4:$O$1004,0),1)</f>
        <v>49.720001220703118</v>
      </c>
      <c r="AM101" s="162">
        <f t="shared" si="823"/>
        <v>-25.579998446942543</v>
      </c>
      <c r="AN101" s="162">
        <f t="shared" si="867"/>
        <v>-1.9943329891875528</v>
      </c>
      <c r="AO101" s="161">
        <f>INDEX(Upload_Download!$I$4:$I$1004,MATCH(AQ101&amp;AO$3,Upload_Download!$O$4:$O$1004,0),1)</f>
        <v>92.853752136230469</v>
      </c>
      <c r="AP101" s="161">
        <f>INDEX(Upload_Download!$I$4:$I$1004,MATCH(AQ101&amp;AP$3,Upload_Download!$O$4:$O$1004,0),1)</f>
        <v>94.743247985839844</v>
      </c>
      <c r="AQ101" s="163" t="str">
        <f>INDEX(Draft!$AZ$3:$AZ$170,MATCH(AH101&amp;AF101,Draft!$BA$3:$BA$170,0),1)</f>
        <v>Raytheon</v>
      </c>
      <c r="AS101" s="106">
        <f t="shared" si="824"/>
        <v>3</v>
      </c>
      <c r="AT101" s="106">
        <f t="shared" si="799"/>
        <v>8</v>
      </c>
      <c r="AU101" s="106">
        <v>5</v>
      </c>
      <c r="AV101" s="107" t="str">
        <f>INDEX(Matchups!$F$4:$G$279,MATCH(AS101&amp;"_"&amp;AT101,Matchups!$E$4:$E$279,0),1)</f>
        <v>Player17</v>
      </c>
      <c r="AW101" s="107" t="str">
        <f>INDEX(Matchups!$F$4:$G$279,MATCH(AS101&amp;"_"&amp;AT101,Matchups!$E$4:$E$279,0),2)</f>
        <v>Player1</v>
      </c>
      <c r="AY101" s="160" t="str">
        <f>INDEX(Draft!$AZ$3:$AZ$170,MATCH(AV101&amp;AU101,Draft!$BA$3:$BA$170,0),1)</f>
        <v>Gamestop</v>
      </c>
      <c r="AZ101" s="161">
        <f>INDEX(Upload_Download!$I$4:$I$1004,MATCH(AY101&amp;AZ$3,Upload_Download!$O$4:$O$1004,0),1)</f>
        <v>121.5299987792969</v>
      </c>
      <c r="BA101" s="161">
        <f>INDEX(Upload_Download!$I$4:$I$1004,MATCH(AY101&amp;BA$3,Upload_Download!$O$4:$O$1004,0),1)</f>
        <v>118.5800018310547</v>
      </c>
      <c r="BB101" s="162">
        <f t="shared" si="825"/>
        <v>-2.4273816982418595</v>
      </c>
      <c r="BC101" s="162">
        <f t="shared" si="868"/>
        <v>-0.62320922936871526</v>
      </c>
      <c r="BD101" s="161">
        <f>INDEX(Upload_Download!$I$4:$I$1004,MATCH(BF101&amp;BD$3,Upload_Download!$O$4:$O$1004,0),1)</f>
        <v>76.540000915527344</v>
      </c>
      <c r="BE101" s="161">
        <f>INDEX(Upload_Download!$I$4:$I$1004,MATCH(BF101&amp;BE$3,Upload_Download!$O$4:$O$1004,0),1)</f>
        <v>77.019996643066406</v>
      </c>
      <c r="BF101" s="163" t="str">
        <f>INDEX(Draft!$AZ$3:$AZ$170,MATCH(AW101&amp;AU101,Draft!$BA$3:$BA$170,0),1)</f>
        <v>Marathon Petroleum Corp</v>
      </c>
      <c r="BH101" s="106">
        <f t="shared" si="826"/>
        <v>4</v>
      </c>
      <c r="BI101" s="106">
        <f t="shared" si="800"/>
        <v>8</v>
      </c>
      <c r="BJ101" s="106">
        <v>5</v>
      </c>
      <c r="BK101" s="107" t="str">
        <f>INDEX(Matchups!$F$4:$G$279,MATCH(BH101&amp;"_"&amp;BI101,Matchups!$E$4:$E$279,0),1)</f>
        <v>Player12</v>
      </c>
      <c r="BL101" s="107" t="str">
        <f>INDEX(Matchups!$F$4:$G$279,MATCH(BH101&amp;"_"&amp;BI101,Matchups!$E$4:$E$279,0),2)</f>
        <v>Player21</v>
      </c>
      <c r="BN101" s="160" t="str">
        <f>INDEX(Draft!$AZ$3:$AZ$170,MATCH(BK101&amp;BJ101,Draft!$BA$3:$BA$170,0),1)</f>
        <v>Quant Network</v>
      </c>
      <c r="BO101" s="161">
        <f>INDEX(Upload_Download!$I$4:$I$1004,MATCH(BN101&amp;BO$3,Upload_Download!$O$4:$O$1004,0),1)</f>
        <v>105.57725524902339</v>
      </c>
      <c r="BP101" s="161" t="e">
        <f>INDEX(Upload_Download!$I$4:$I$1004,MATCH(BN101&amp;BP$3,Upload_Download!$O$4:$O$1004,0),1)</f>
        <v>#N/A</v>
      </c>
      <c r="BQ101" s="162" t="e">
        <f t="shared" si="827"/>
        <v>#N/A</v>
      </c>
      <c r="BR101" s="162" t="e">
        <f t="shared" si="869"/>
        <v>#N/A</v>
      </c>
      <c r="BS101" s="161" t="e">
        <f>INDEX(Upload_Download!$I$4:$I$1004,MATCH(BU101&amp;BS$3,Upload_Download!$O$4:$O$1004,0),1)</f>
        <v>#N/A</v>
      </c>
      <c r="BT101" s="161">
        <f>INDEX(Upload_Download!$I$4:$I$1004,MATCH(BU101&amp;BT$3,Upload_Download!$O$4:$O$1004,0),1)</f>
        <v>176.55000305175781</v>
      </c>
      <c r="BU101" s="163" t="str">
        <f>INDEX(Draft!$AZ$3:$AZ$170,MATCH(BL101&amp;BJ101,Draft!$BA$3:$BA$170,0),1)</f>
        <v>Gold</v>
      </c>
      <c r="BV101" s="114"/>
      <c r="BW101" s="106">
        <f t="shared" si="828"/>
        <v>5</v>
      </c>
      <c r="BX101" s="106">
        <f t="shared" si="801"/>
        <v>8</v>
      </c>
      <c r="BY101" s="106">
        <v>5</v>
      </c>
      <c r="BZ101" s="107" t="str">
        <f>INDEX(Matchups!$F$4:$G$279,MATCH(BW101&amp;"_"&amp;BX101,Matchups!$E$4:$E$279,0),1)</f>
        <v>Player22</v>
      </c>
      <c r="CA101" s="107" t="str">
        <f>INDEX(Matchups!$F$4:$G$279,MATCH(BW101&amp;"_"&amp;BX101,Matchups!$E$4:$E$279,0),2)</f>
        <v>Player10</v>
      </c>
      <c r="CB101" s="114"/>
      <c r="CC101" s="160" t="str">
        <f>INDEX(Draft!$AZ$3:$AZ$170,MATCH(BZ101&amp;BY101,Draft!$BA$3:$BA$170,0),1)</f>
        <v>Analog Devices</v>
      </c>
      <c r="CD101" s="161" t="e">
        <f>INDEX(Upload_Download!$I$4:$I$1004,MATCH(CC101&amp;CD$3,Upload_Download!$O$4:$O$1004,0),1)</f>
        <v>#N/A</v>
      </c>
      <c r="CE101" s="161" t="e">
        <f>INDEX(Upload_Download!$I$4:$I$1004,MATCH(CC101&amp;CE$3,Upload_Download!$O$4:$O$1004,0),1)</f>
        <v>#N/A</v>
      </c>
      <c r="CF101" s="162" t="e">
        <f t="shared" si="829"/>
        <v>#N/A</v>
      </c>
      <c r="CG101" s="162" t="e">
        <f t="shared" si="870"/>
        <v>#N/A</v>
      </c>
      <c r="CH101" s="161" t="e">
        <f>INDEX(Upload_Download!$I$4:$I$1004,MATCH(CJ101&amp;CH$3,Upload_Download!$O$4:$O$1004,0),1)</f>
        <v>#N/A</v>
      </c>
      <c r="CI101" s="161" t="e">
        <f>INDEX(Upload_Download!$I$4:$I$1004,MATCH(CJ101&amp;CI$3,Upload_Download!$O$4:$O$1004,0),1)</f>
        <v>#N/A</v>
      </c>
      <c r="CJ101" s="163" t="str">
        <f>INDEX(Draft!$AZ$3:$AZ$170,MATCH(CA101&amp;BY101,Draft!$BA$3:$BA$170,0),1)</f>
        <v>KKR &amp; Co.</v>
      </c>
      <c r="CK101" s="114"/>
      <c r="CL101" s="106">
        <f t="shared" si="830"/>
        <v>6</v>
      </c>
      <c r="CM101" s="106">
        <f t="shared" si="802"/>
        <v>8</v>
      </c>
      <c r="CN101" s="106">
        <v>5</v>
      </c>
      <c r="CO101" s="107" t="str">
        <f>INDEX(Matchups!$F$4:$G$279,MATCH(CL101&amp;"_"&amp;CM101,Matchups!$E$4:$E$279,0),1)</f>
        <v>Player8</v>
      </c>
      <c r="CP101" s="107" t="str">
        <f>INDEX(Matchups!$F$4:$G$279,MATCH(CL101&amp;"_"&amp;CM101,Matchups!$E$4:$E$279,0),2)</f>
        <v>Player14</v>
      </c>
      <c r="CQ101" s="114"/>
      <c r="CR101" s="160" t="str">
        <f>INDEX(Draft!$AZ$3:$AZ$170,MATCH(CO101&amp;CN101,Draft!$BA$3:$BA$170,0),1)</f>
        <v>Hedera Hashgraph</v>
      </c>
      <c r="CS101" s="161" t="e">
        <f>INDEX(Upload_Download!$I$4:$I$1004,MATCH(CR101&amp;CS$3,Upload_Download!$O$4:$O$1004,0),1)</f>
        <v>#N/A</v>
      </c>
      <c r="CT101" s="161" t="e">
        <f>INDEX(Upload_Download!$I$4:$I$1004,MATCH(CR101&amp;CT$3,Upload_Download!$O$4:$O$1004,0),1)</f>
        <v>#N/A</v>
      </c>
      <c r="CU101" s="162" t="e">
        <f t="shared" si="831"/>
        <v>#N/A</v>
      </c>
      <c r="CV101" s="162" t="e">
        <f t="shared" si="871"/>
        <v>#N/A</v>
      </c>
      <c r="CW101" s="161" t="e">
        <f>INDEX(Upload_Download!$I$4:$I$1004,MATCH(CY101&amp;CW$3,Upload_Download!$O$4:$O$1004,0),1)</f>
        <v>#N/A</v>
      </c>
      <c r="CX101" s="161" t="e">
        <f>INDEX(Upload_Download!$I$4:$I$1004,MATCH(CY101&amp;CX$3,Upload_Download!$O$4:$O$1004,0),1)</f>
        <v>#N/A</v>
      </c>
      <c r="CY101" s="163" t="str">
        <f>INDEX(Draft!$AZ$3:$AZ$170,MATCH(CP101&amp;CN101,Draft!$BA$3:$BA$170,0),1)</f>
        <v>Coinbase</v>
      </c>
      <c r="DA101" s="106">
        <f t="shared" si="832"/>
        <v>7</v>
      </c>
      <c r="DB101" s="106">
        <f t="shared" si="803"/>
        <v>8</v>
      </c>
      <c r="DC101" s="106">
        <v>5</v>
      </c>
      <c r="DD101" s="107" t="str">
        <f>INDEX(Matchups!$F$4:$G$279,MATCH(DA101&amp;"_"&amp;DB101,Matchups!$E$4:$E$279,0),1)</f>
        <v>Player24</v>
      </c>
      <c r="DE101" s="107" t="str">
        <f>INDEX(Matchups!$F$4:$G$279,MATCH(DA101&amp;"_"&amp;DB101,Matchups!$E$4:$E$279,0),2)</f>
        <v>Player3</v>
      </c>
      <c r="DG101" s="160" t="str">
        <f>INDEX(Draft!$AZ$3:$AZ$170,MATCH(DD101&amp;DC101,Draft!$BA$3:$BA$170,0),1)</f>
        <v>Airbnb</v>
      </c>
      <c r="DH101" s="161" t="e">
        <f>INDEX(Upload_Download!$I$4:$I$1004,MATCH(DG101&amp;DH$3,Upload_Download!$O$4:$O$1004,0),1)</f>
        <v>#N/A</v>
      </c>
      <c r="DI101" s="161" t="e">
        <f>INDEX(Upload_Download!$I$4:$I$1004,MATCH(DG101&amp;DI$3,Upload_Download!$O$4:$O$1004,0),1)</f>
        <v>#N/A</v>
      </c>
      <c r="DJ101" s="162" t="e">
        <f t="shared" si="833"/>
        <v>#N/A</v>
      </c>
      <c r="DK101" s="162" t="e">
        <f t="shared" si="872"/>
        <v>#N/A</v>
      </c>
      <c r="DL101" s="161" t="e">
        <f>INDEX(Upload_Download!$I$4:$I$1004,MATCH(DN101&amp;DL$3,Upload_Download!$O$4:$O$1004,0),1)</f>
        <v>#N/A</v>
      </c>
      <c r="DM101" s="161" t="e">
        <f>INDEX(Upload_Download!$I$4:$I$1004,MATCH(DN101&amp;DM$3,Upload_Download!$O$4:$O$1004,0),1)</f>
        <v>#N/A</v>
      </c>
      <c r="DN101" s="163" t="str">
        <f>INDEX(Draft!$AZ$3:$AZ$170,MATCH(DE101&amp;DC101,Draft!$BA$3:$BA$170,0),1)</f>
        <v>Bank of NY Mellon</v>
      </c>
      <c r="DO101" s="114"/>
      <c r="DP101" s="106">
        <f t="shared" si="834"/>
        <v>8</v>
      </c>
      <c r="DQ101" s="106">
        <f t="shared" si="804"/>
        <v>8</v>
      </c>
      <c r="DR101" s="106">
        <v>5</v>
      </c>
      <c r="DS101" s="107" t="str">
        <f>INDEX(Matchups!$F$4:$G$279,MATCH(DP101&amp;"_"&amp;DQ101,Matchups!$E$4:$E$279,0),1)</f>
        <v>Player21</v>
      </c>
      <c r="DT101" s="107" t="str">
        <f>INDEX(Matchups!$F$4:$G$279,MATCH(DP101&amp;"_"&amp;DQ101,Matchups!$E$4:$E$279,0),2)</f>
        <v>Player2</v>
      </c>
      <c r="DU101" s="114"/>
      <c r="DV101" s="160" t="str">
        <f>INDEX(Draft!$AZ$3:$AZ$170,MATCH(DS101&amp;DR101,Draft!$BA$3:$BA$170,0),1)</f>
        <v>Gold</v>
      </c>
      <c r="DW101" s="161" t="e">
        <f>INDEX(Upload_Download!$I$4:$I$1004,MATCH(DV101&amp;DW$3,Upload_Download!$O$4:$O$1004,0),1)</f>
        <v>#N/A</v>
      </c>
      <c r="DX101" s="161" t="e">
        <f>INDEX(Upload_Download!$I$4:$I$1004,MATCH(DV101&amp;DX$3,Upload_Download!$O$4:$O$1004,0),1)</f>
        <v>#N/A</v>
      </c>
      <c r="DY101" s="162" t="e">
        <f t="shared" si="835"/>
        <v>#N/A</v>
      </c>
      <c r="DZ101" s="162" t="e">
        <f t="shared" si="873"/>
        <v>#N/A</v>
      </c>
      <c r="EA101" s="161" t="e">
        <f>INDEX(Upload_Download!$I$4:$I$1004,MATCH(EC101&amp;EA$3,Upload_Download!$O$4:$O$1004,0),1)</f>
        <v>#N/A</v>
      </c>
      <c r="EB101" s="161" t="e">
        <f>INDEX(Upload_Download!$I$4:$I$1004,MATCH(EC101&amp;EB$3,Upload_Download!$O$4:$O$1004,0),1)</f>
        <v>#N/A</v>
      </c>
      <c r="EC101" s="163" t="str">
        <f>INDEX(Draft!$AZ$3:$AZ$170,MATCH(DT101&amp;DR101,Draft!$BA$3:$BA$170,0),1)</f>
        <v>Smooth Love Potion</v>
      </c>
      <c r="ED101" s="114"/>
      <c r="EE101" s="106">
        <f t="shared" si="836"/>
        <v>9</v>
      </c>
      <c r="EF101" s="106">
        <f t="shared" si="805"/>
        <v>8</v>
      </c>
      <c r="EG101" s="106">
        <v>5</v>
      </c>
      <c r="EH101" s="107" t="str">
        <f>INDEX(Matchups!$F$4:$G$279,MATCH(EE101&amp;"_"&amp;EF101,Matchups!$E$4:$E$279,0),1)</f>
        <v>Player23</v>
      </c>
      <c r="EI101" s="107" t="str">
        <f>INDEX(Matchups!$F$4:$G$279,MATCH(EE101&amp;"_"&amp;EF101,Matchups!$E$4:$E$279,0),2)</f>
        <v>Player11</v>
      </c>
      <c r="EJ101" s="114"/>
      <c r="EK101" s="160" t="str">
        <f>INDEX(Draft!$AZ$3:$AZ$170,MATCH(EH101&amp;EG101,Draft!$BA$3:$BA$170,0),1)</f>
        <v>Raytheon</v>
      </c>
      <c r="EL101" s="161" t="e">
        <f>INDEX(Upload_Download!$I$4:$I$1004,MATCH(EK101&amp;EL$3,Upload_Download!$O$4:$O$1004,0),1)</f>
        <v>#N/A</v>
      </c>
      <c r="EM101" s="161" t="e">
        <f>INDEX(Upload_Download!$I$4:$I$1004,MATCH(EK101&amp;EM$3,Upload_Download!$O$4:$O$1004,0),1)</f>
        <v>#N/A</v>
      </c>
      <c r="EN101" s="162" t="e">
        <f t="shared" si="837"/>
        <v>#N/A</v>
      </c>
      <c r="EO101" s="162" t="e">
        <f t="shared" si="874"/>
        <v>#N/A</v>
      </c>
      <c r="EP101" s="161" t="e">
        <f>INDEX(Upload_Download!$I$4:$I$1004,MATCH(ER101&amp;EP$3,Upload_Download!$O$4:$O$1004,0),1)</f>
        <v>#N/A</v>
      </c>
      <c r="EQ101" s="161" t="e">
        <f>INDEX(Upload_Download!$I$4:$I$1004,MATCH(ER101&amp;EQ$3,Upload_Download!$O$4:$O$1004,0),1)</f>
        <v>#N/A</v>
      </c>
      <c r="ER101" s="163" t="str">
        <f>INDEX(Draft!$AZ$3:$AZ$170,MATCH(EI101&amp;EG101,Draft!$BA$3:$BA$170,0),1)</f>
        <v>Garlicoin</v>
      </c>
      <c r="ET101" s="106">
        <f t="shared" si="838"/>
        <v>10</v>
      </c>
      <c r="EU101" s="106">
        <f t="shared" si="806"/>
        <v>8</v>
      </c>
      <c r="EV101" s="106">
        <v>5</v>
      </c>
      <c r="EW101" s="107" t="str">
        <f>INDEX(Matchups!$F$4:$G$279,MATCH(ET101&amp;"_"&amp;EU101,Matchups!$E$4:$E$279,0),1)</f>
        <v>Player15</v>
      </c>
      <c r="EX101" s="107" t="str">
        <f>INDEX(Matchups!$F$4:$G$279,MATCH(ET101&amp;"_"&amp;EU101,Matchups!$E$4:$E$279,0),2)</f>
        <v>Player7</v>
      </c>
      <c r="EZ101" s="160" t="str">
        <f>INDEX(Draft!$AZ$3:$AZ$170,MATCH(EW101&amp;EV101,Draft!$BA$3:$BA$170,0),1)</f>
        <v>Wrapped Bitcoin</v>
      </c>
      <c r="FA101" s="161" t="e">
        <f>INDEX(Upload_Download!$I$4:$I$1004,MATCH(EZ101&amp;FA$3,Upload_Download!$O$4:$O$1004,0),1)</f>
        <v>#N/A</v>
      </c>
      <c r="FB101" s="161" t="e">
        <f>INDEX(Upload_Download!$I$4:$I$1004,MATCH(EZ101&amp;FB$3,Upload_Download!$O$4:$O$1004,0),1)</f>
        <v>#N/A</v>
      </c>
      <c r="FC101" s="162" t="e">
        <f t="shared" si="839"/>
        <v>#N/A</v>
      </c>
      <c r="FD101" s="162" t="e">
        <f t="shared" si="875"/>
        <v>#N/A</v>
      </c>
      <c r="FE101" s="161" t="e">
        <f>INDEX(Upload_Download!$I$4:$I$1004,MATCH(FG101&amp;FE$3,Upload_Download!$O$4:$O$1004,0),1)</f>
        <v>#N/A</v>
      </c>
      <c r="FF101" s="161" t="e">
        <f>INDEX(Upload_Download!$I$4:$I$1004,MATCH(FG101&amp;FF$3,Upload_Download!$O$4:$O$1004,0),1)</f>
        <v>#N/A</v>
      </c>
      <c r="FG101" s="163" t="str">
        <f>INDEX(Draft!$AZ$3:$AZ$170,MATCH(EX101&amp;EV101,Draft!$BA$3:$BA$170,0),1)</f>
        <v>PNC Financial Services</v>
      </c>
      <c r="FH101" s="114"/>
      <c r="FI101" s="106">
        <f t="shared" si="840"/>
        <v>11</v>
      </c>
      <c r="FJ101" s="106">
        <f t="shared" si="807"/>
        <v>8</v>
      </c>
      <c r="FK101" s="106">
        <v>5</v>
      </c>
      <c r="FL101" s="107" t="str">
        <f>INDEX(Matchups!$F$4:$G$279,MATCH(FI101&amp;"_"&amp;FJ101,Matchups!$E$4:$E$279,0),1)</f>
        <v>Player13</v>
      </c>
      <c r="FM101" s="107" t="str">
        <f>INDEX(Matchups!$F$4:$G$279,MATCH(FI101&amp;"_"&amp;FJ101,Matchups!$E$4:$E$279,0),2)</f>
        <v>Player19</v>
      </c>
      <c r="FN101" s="114"/>
      <c r="FO101" s="160" t="str">
        <f>INDEX(Draft!$AZ$3:$AZ$170,MATCH(FL101&amp;FK101,Draft!$BA$3:$BA$170,0),1)</f>
        <v>Fantom</v>
      </c>
      <c r="FP101" s="161" t="e">
        <f>INDEX(Upload_Download!$I$4:$I$1004,MATCH(FO101&amp;FP$3,Upload_Download!$O$4:$O$1004,0),1)</f>
        <v>#N/A</v>
      </c>
      <c r="FQ101" s="161" t="e">
        <f>INDEX(Upload_Download!$I$4:$I$1004,MATCH(FO101&amp;FQ$3,Upload_Download!$O$4:$O$1004,0),1)</f>
        <v>#N/A</v>
      </c>
      <c r="FR101" s="162" t="e">
        <f t="shared" si="841"/>
        <v>#N/A</v>
      </c>
      <c r="FS101" s="162" t="e">
        <f t="shared" si="876"/>
        <v>#N/A</v>
      </c>
      <c r="FT101" s="161" t="e">
        <f>INDEX(Upload_Download!$I$4:$I$1004,MATCH(FV101&amp;FT$3,Upload_Download!$O$4:$O$1004,0),1)</f>
        <v>#N/A</v>
      </c>
      <c r="FU101" s="161" t="e">
        <f>INDEX(Upload_Download!$I$4:$I$1004,MATCH(FV101&amp;FU$3,Upload_Download!$O$4:$O$1004,0),1)</f>
        <v>#N/A</v>
      </c>
      <c r="FV101" s="163" t="str">
        <f>INDEX(Draft!$AZ$3:$AZ$170,MATCH(FM101&amp;FK101,Draft!$BA$3:$BA$170,0),1)</f>
        <v>Roblox Corporation</v>
      </c>
      <c r="FW101" s="114"/>
      <c r="FX101" s="106">
        <f t="shared" si="842"/>
        <v>12</v>
      </c>
      <c r="FY101" s="106">
        <f t="shared" si="808"/>
        <v>8</v>
      </c>
      <c r="FZ101" s="106">
        <v>5</v>
      </c>
      <c r="GA101" s="107" t="str">
        <f>INDEX(Matchups!$F$4:$G$279,MATCH(FX101&amp;"_"&amp;FY101,Matchups!$E$4:$E$279,0),1)</f>
        <v>Player9</v>
      </c>
      <c r="GB101" s="107" t="str">
        <f>INDEX(Matchups!$F$4:$G$279,MATCH(FX101&amp;"_"&amp;FY101,Matchups!$E$4:$E$279,0),2)</f>
        <v>Player16</v>
      </c>
      <c r="GC101" s="114"/>
      <c r="GD101" s="160" t="str">
        <f>INDEX(Draft!$AZ$3:$AZ$170,MATCH(GA101&amp;FZ101,Draft!$BA$3:$BA$170,0),1)</f>
        <v>Proctor &amp; Gamble</v>
      </c>
      <c r="GE101" s="161" t="e">
        <f>INDEX(Upload_Download!$I$4:$I$1004,MATCH(GD101&amp;GE$3,Upload_Download!$O$4:$O$1004,0),1)</f>
        <v>#N/A</v>
      </c>
      <c r="GF101" s="161" t="e">
        <f>INDEX(Upload_Download!$I$4:$I$1004,MATCH(GD101&amp;GF$3,Upload_Download!$O$4:$O$1004,0),1)</f>
        <v>#N/A</v>
      </c>
      <c r="GG101" s="162" t="e">
        <f t="shared" si="843"/>
        <v>#N/A</v>
      </c>
      <c r="GH101" s="162" t="e">
        <f t="shared" si="877"/>
        <v>#N/A</v>
      </c>
      <c r="GI101" s="161" t="e">
        <f>INDEX(Upload_Download!$I$4:$I$1004,MATCH(GK101&amp;GI$3,Upload_Download!$O$4:$O$1004,0),1)</f>
        <v>#N/A</v>
      </c>
      <c r="GJ101" s="161" t="e">
        <f>INDEX(Upload_Download!$I$4:$I$1004,MATCH(GK101&amp;GJ$3,Upload_Download!$O$4:$O$1004,0),1)</f>
        <v>#N/A</v>
      </c>
      <c r="GK101" s="163" t="str">
        <f>INDEX(Draft!$AZ$3:$AZ$170,MATCH(GB101&amp;FZ101,Draft!$BA$3:$BA$170,0),1)</f>
        <v>United Parcel Service</v>
      </c>
      <c r="GM101" s="106">
        <f t="shared" si="844"/>
        <v>13</v>
      </c>
      <c r="GN101" s="106">
        <f t="shared" si="809"/>
        <v>8</v>
      </c>
      <c r="GO101" s="106">
        <v>5</v>
      </c>
      <c r="GP101" s="107" t="str">
        <f>INDEX(Matchups!$F$4:$G$279,MATCH(GM101&amp;"_"&amp;GN101,Matchups!$E$4:$E$279,0),1)</f>
        <v>Player7</v>
      </c>
      <c r="GQ101" s="107" t="str">
        <f>INDEX(Matchups!$F$4:$G$279,MATCH(GM101&amp;"_"&amp;GN101,Matchups!$E$4:$E$279,0),2)</f>
        <v>Player22</v>
      </c>
      <c r="GS101" s="160" t="str">
        <f>INDEX(Draft!$AZ$3:$AZ$170,MATCH(GP101&amp;GO101,Draft!$BA$3:$BA$170,0),1)</f>
        <v>PNC Financial Services</v>
      </c>
      <c r="GT101" s="161" t="e">
        <f>INDEX(Upload_Download!$I$4:$I$1004,MATCH(GS101&amp;GT$3,Upload_Download!$O$4:$O$1004,0),1)</f>
        <v>#N/A</v>
      </c>
      <c r="GU101" s="161" t="e">
        <f>INDEX(Upload_Download!$I$4:$I$1004,MATCH(GS101&amp;GU$3,Upload_Download!$O$4:$O$1004,0),1)</f>
        <v>#N/A</v>
      </c>
      <c r="GV101" s="162" t="e">
        <f t="shared" si="845"/>
        <v>#N/A</v>
      </c>
      <c r="GW101" s="162" t="e">
        <f t="shared" si="878"/>
        <v>#N/A</v>
      </c>
      <c r="GX101" s="161" t="e">
        <f>INDEX(Upload_Download!$I$4:$I$1004,MATCH(GZ101&amp;GX$3,Upload_Download!$O$4:$O$1004,0),1)</f>
        <v>#N/A</v>
      </c>
      <c r="GY101" s="161" t="e">
        <f>INDEX(Upload_Download!$I$4:$I$1004,MATCH(GZ101&amp;GY$3,Upload_Download!$O$4:$O$1004,0),1)</f>
        <v>#N/A</v>
      </c>
      <c r="GZ101" s="163" t="str">
        <f>INDEX(Draft!$AZ$3:$AZ$170,MATCH(GQ101&amp;GO101,Draft!$BA$3:$BA$170,0),1)</f>
        <v>Analog Devices</v>
      </c>
      <c r="HA101" s="114"/>
      <c r="HB101" s="106">
        <f t="shared" si="846"/>
        <v>14</v>
      </c>
      <c r="HC101" s="106">
        <f t="shared" si="810"/>
        <v>8</v>
      </c>
      <c r="HD101" s="106">
        <v>5</v>
      </c>
      <c r="HE101" s="107" t="str">
        <f>INDEX(Matchups!$F$4:$G$279,MATCH(HB101&amp;"_"&amp;HC101,Matchups!$E$4:$E$279,0),1)</f>
        <v>Player10</v>
      </c>
      <c r="HF101" s="107" t="str">
        <f>INDEX(Matchups!$F$4:$G$279,MATCH(HB101&amp;"_"&amp;HC101,Matchups!$E$4:$E$279,0),2)</f>
        <v>Player13</v>
      </c>
      <c r="HG101" s="114"/>
      <c r="HH101" s="160" t="str">
        <f>INDEX(Draft!$AZ$3:$AZ$170,MATCH(HE101&amp;HD101,Draft!$BA$3:$BA$170,0),1)</f>
        <v>KKR &amp; Co.</v>
      </c>
      <c r="HI101" s="161" t="e">
        <f>INDEX(Upload_Download!$I$4:$I$1004,MATCH(HH101&amp;HI$3,Upload_Download!$O$4:$O$1004,0),1)</f>
        <v>#N/A</v>
      </c>
      <c r="HJ101" s="161" t="e">
        <f>INDEX(Upload_Download!$I$4:$I$1004,MATCH(HH101&amp;HJ$3,Upload_Download!$O$4:$O$1004,0),1)</f>
        <v>#N/A</v>
      </c>
      <c r="HK101" s="162" t="e">
        <f t="shared" si="847"/>
        <v>#N/A</v>
      </c>
      <c r="HL101" s="162" t="e">
        <f t="shared" si="879"/>
        <v>#N/A</v>
      </c>
      <c r="HM101" s="161" t="e">
        <f>INDEX(Upload_Download!$I$4:$I$1004,MATCH(HO101&amp;HM$3,Upload_Download!$O$4:$O$1004,0),1)</f>
        <v>#N/A</v>
      </c>
      <c r="HN101" s="161" t="e">
        <f>INDEX(Upload_Download!$I$4:$I$1004,MATCH(HO101&amp;HN$3,Upload_Download!$O$4:$O$1004,0),1)</f>
        <v>#N/A</v>
      </c>
      <c r="HO101" s="163" t="str">
        <f>INDEX(Draft!$AZ$3:$AZ$170,MATCH(HF101&amp;HD101,Draft!$BA$3:$BA$170,0),1)</f>
        <v>Fantom</v>
      </c>
      <c r="HP101" s="114"/>
      <c r="HQ101" s="106">
        <f t="shared" si="848"/>
        <v>15</v>
      </c>
      <c r="HR101" s="106">
        <f t="shared" si="811"/>
        <v>8</v>
      </c>
      <c r="HS101" s="106">
        <v>5</v>
      </c>
      <c r="HT101" s="107" t="str">
        <f>INDEX(Matchups!$F$4:$G$279,MATCH(HQ101&amp;"_"&amp;HR101,Matchups!$E$4:$E$279,0),1)</f>
        <v>Player20</v>
      </c>
      <c r="HU101" s="107" t="str">
        <f>INDEX(Matchups!$F$4:$G$279,MATCH(HQ101&amp;"_"&amp;HR101,Matchups!$E$4:$E$279,0),2)</f>
        <v>Player15</v>
      </c>
      <c r="HV101" s="114"/>
      <c r="HW101" s="160" t="str">
        <f>INDEX(Draft!$AZ$3:$AZ$170,MATCH(HT101&amp;HS101,Draft!$BA$3:$BA$170,0),1)</f>
        <v>Curve DAO Token</v>
      </c>
      <c r="HX101" s="161" t="e">
        <f>INDEX(Upload_Download!$I$4:$I$1004,MATCH(HW101&amp;HX$3,Upload_Download!$O$4:$O$1004,0),1)</f>
        <v>#N/A</v>
      </c>
      <c r="HY101" s="161" t="e">
        <f>INDEX(Upload_Download!$I$4:$I$1004,MATCH(HW101&amp;HY$3,Upload_Download!$O$4:$O$1004,0),1)</f>
        <v>#N/A</v>
      </c>
      <c r="HZ101" s="162" t="e">
        <f t="shared" si="849"/>
        <v>#N/A</v>
      </c>
      <c r="IA101" s="162" t="e">
        <f t="shared" si="880"/>
        <v>#N/A</v>
      </c>
      <c r="IB101" s="161" t="e">
        <f>INDEX(Upload_Download!$I$4:$I$1004,MATCH(ID101&amp;IB$3,Upload_Download!$O$4:$O$1004,0),1)</f>
        <v>#N/A</v>
      </c>
      <c r="IC101" s="161" t="e">
        <f>INDEX(Upload_Download!$I$4:$I$1004,MATCH(ID101&amp;IC$3,Upload_Download!$O$4:$O$1004,0),1)</f>
        <v>#N/A</v>
      </c>
      <c r="ID101" s="163" t="str">
        <f>INDEX(Draft!$AZ$3:$AZ$170,MATCH(HU101&amp;HS101,Draft!$BA$3:$BA$170,0),1)</f>
        <v>Wrapped Bitcoin</v>
      </c>
      <c r="IF101" s="106">
        <f t="shared" si="850"/>
        <v>16</v>
      </c>
      <c r="IG101" s="106">
        <f t="shared" si="812"/>
        <v>8</v>
      </c>
      <c r="IH101" s="106">
        <v>5</v>
      </c>
      <c r="II101" s="107" t="str">
        <f>INDEX(Matchups!$F$4:$G$279,MATCH(IF101&amp;"_"&amp;IG101,Matchups!$E$4:$E$279,0),1)</f>
        <v>Player16</v>
      </c>
      <c r="IJ101" s="107" t="str">
        <f>INDEX(Matchups!$F$4:$G$279,MATCH(IF101&amp;"_"&amp;IG101,Matchups!$E$4:$E$279,0),2)</f>
        <v>Player24</v>
      </c>
      <c r="IL101" s="160" t="str">
        <f>INDEX(Draft!$AZ$3:$AZ$170,MATCH(II101&amp;IH101,Draft!$BA$3:$BA$170,0),1)</f>
        <v>United Parcel Service</v>
      </c>
      <c r="IM101" s="161" t="e">
        <f>INDEX(Upload_Download!$I$4:$I$1004,MATCH(IL101&amp;IM$3,Upload_Download!$O$4:$O$1004,0),1)</f>
        <v>#N/A</v>
      </c>
      <c r="IN101" s="161" t="e">
        <f>INDEX(Upload_Download!$I$4:$I$1004,MATCH(IL101&amp;IN$3,Upload_Download!$O$4:$O$1004,0),1)</f>
        <v>#N/A</v>
      </c>
      <c r="IO101" s="162" t="e">
        <f t="shared" si="851"/>
        <v>#N/A</v>
      </c>
      <c r="IP101" s="162" t="e">
        <f t="shared" si="881"/>
        <v>#N/A</v>
      </c>
      <c r="IQ101" s="161" t="e">
        <f>INDEX(Upload_Download!$I$4:$I$1004,MATCH(IS101&amp;IQ$3,Upload_Download!$O$4:$O$1004,0),1)</f>
        <v>#N/A</v>
      </c>
      <c r="IR101" s="161" t="e">
        <f>INDEX(Upload_Download!$I$4:$I$1004,MATCH(IS101&amp;IR$3,Upload_Download!$O$4:$O$1004,0),1)</f>
        <v>#N/A</v>
      </c>
      <c r="IS101" s="163" t="str">
        <f>INDEX(Draft!$AZ$3:$AZ$170,MATCH(IJ101&amp;IH101,Draft!$BA$3:$BA$170,0),1)</f>
        <v>Airbnb</v>
      </c>
      <c r="IT101" s="114"/>
      <c r="IU101" s="106">
        <f t="shared" si="852"/>
        <v>17</v>
      </c>
      <c r="IV101" s="106">
        <f t="shared" si="813"/>
        <v>8</v>
      </c>
      <c r="IW101" s="106">
        <v>5</v>
      </c>
      <c r="IX101" s="107" t="str">
        <f>INDEX(Matchups!$F$4:$G$279,MATCH(IU101&amp;"_"&amp;IV101,Matchups!$E$4:$E$279,0),1)</f>
        <v>Player18</v>
      </c>
      <c r="IY101" s="107" t="str">
        <f>INDEX(Matchups!$F$4:$G$279,MATCH(IU101&amp;"_"&amp;IV101,Matchups!$E$4:$E$279,0),2)</f>
        <v>Player8</v>
      </c>
      <c r="IZ101" s="114"/>
      <c r="JA101" s="160" t="str">
        <f>INDEX(Draft!$AZ$3:$AZ$170,MATCH(IX101&amp;IW101,Draft!$BA$3:$BA$170,0),1)</f>
        <v>Nike</v>
      </c>
      <c r="JB101" s="161" t="e">
        <f>INDEX(Upload_Download!$I$4:$I$1004,MATCH(JA101&amp;JB$3,Upload_Download!$O$4:$O$1004,0),1)</f>
        <v>#N/A</v>
      </c>
      <c r="JC101" s="161" t="e">
        <f>INDEX(Upload_Download!$I$4:$I$1004,MATCH(JA101&amp;JC$3,Upload_Download!$O$4:$O$1004,0),1)</f>
        <v>#N/A</v>
      </c>
      <c r="JD101" s="162" t="e">
        <f t="shared" si="853"/>
        <v>#N/A</v>
      </c>
      <c r="JE101" s="162" t="e">
        <f t="shared" si="882"/>
        <v>#N/A</v>
      </c>
      <c r="JF101" s="161" t="e">
        <f>INDEX(Upload_Download!$I$4:$I$1004,MATCH(JH101&amp;JF$3,Upload_Download!$O$4:$O$1004,0),1)</f>
        <v>#N/A</v>
      </c>
      <c r="JG101" s="161" t="e">
        <f>INDEX(Upload_Download!$I$4:$I$1004,MATCH(JH101&amp;JG$3,Upload_Download!$O$4:$O$1004,0),1)</f>
        <v>#N/A</v>
      </c>
      <c r="JH101" s="163" t="str">
        <f>INDEX(Draft!$AZ$3:$AZ$170,MATCH(IY101&amp;IW101,Draft!$BA$3:$BA$170,0),1)</f>
        <v>Hedera Hashgraph</v>
      </c>
      <c r="JI101" s="114"/>
      <c r="JJ101" s="106">
        <f t="shared" si="854"/>
        <v>18</v>
      </c>
      <c r="JK101" s="106">
        <f t="shared" si="814"/>
        <v>8</v>
      </c>
      <c r="JL101" s="106">
        <v>5</v>
      </c>
      <c r="JM101" s="107" t="str">
        <f>INDEX(Matchups!$F$4:$G$279,MATCH(JJ101&amp;"_"&amp;JK101,Matchups!$E$4:$E$279,0),1)</f>
        <v>Player1</v>
      </c>
      <c r="JN101" s="107" t="str">
        <f>INDEX(Matchups!$F$4:$G$279,MATCH(JJ101&amp;"_"&amp;JK101,Matchups!$E$4:$E$279,0),2)</f>
        <v>Player9</v>
      </c>
      <c r="JO101" s="114"/>
      <c r="JP101" s="160" t="str">
        <f>INDEX(Draft!$AZ$3:$AZ$170,MATCH(JM101&amp;JL101,Draft!$BA$3:$BA$170,0),1)</f>
        <v>Marathon Petroleum Corp</v>
      </c>
      <c r="JQ101" s="161" t="e">
        <f>INDEX(Upload_Download!$I$4:$I$1004,MATCH(JP101&amp;JQ$3,Upload_Download!$O$4:$O$1004,0),1)</f>
        <v>#N/A</v>
      </c>
      <c r="JR101" s="161" t="e">
        <f>INDEX(Upload_Download!$I$4:$I$1004,MATCH(JP101&amp;JR$3,Upload_Download!$O$4:$O$1004,0),1)</f>
        <v>#N/A</v>
      </c>
      <c r="JS101" s="162" t="e">
        <f t="shared" si="855"/>
        <v>#N/A</v>
      </c>
      <c r="JT101" s="162" t="e">
        <f t="shared" si="883"/>
        <v>#N/A</v>
      </c>
      <c r="JU101" s="161" t="e">
        <f>INDEX(Upload_Download!$I$4:$I$1004,MATCH(JW101&amp;JU$3,Upload_Download!$O$4:$O$1004,0),1)</f>
        <v>#N/A</v>
      </c>
      <c r="JV101" s="161" t="e">
        <f>INDEX(Upload_Download!$I$4:$I$1004,MATCH(JW101&amp;JV$3,Upload_Download!$O$4:$O$1004,0),1)</f>
        <v>#N/A</v>
      </c>
      <c r="JW101" s="163" t="str">
        <f>INDEX(Draft!$AZ$3:$AZ$170,MATCH(JN101&amp;JL101,Draft!$BA$3:$BA$170,0),1)</f>
        <v>Proctor &amp; Gamble</v>
      </c>
      <c r="JX101" s="114"/>
      <c r="JY101" s="106">
        <f t="shared" si="856"/>
        <v>19</v>
      </c>
      <c r="JZ101" s="106">
        <f t="shared" si="815"/>
        <v>8</v>
      </c>
      <c r="KA101" s="106">
        <v>5</v>
      </c>
      <c r="KB101" s="107" t="str">
        <f>INDEX(Matchups!$F$4:$G$279,MATCH(JY101&amp;"_"&amp;JZ101,Matchups!$E$4:$E$279,0),1)</f>
        <v>Player6</v>
      </c>
      <c r="KC101" s="107" t="str">
        <f>INDEX(Matchups!$F$4:$G$279,MATCH(JY101&amp;"_"&amp;JZ101,Matchups!$E$4:$E$279,0),2)</f>
        <v>Player17</v>
      </c>
      <c r="KD101" s="114"/>
      <c r="KE101" s="160" t="str">
        <f>INDEX(Draft!$AZ$3:$AZ$170,MATCH(KB101&amp;KA101,Draft!$BA$3:$BA$170,0),1)</f>
        <v>Royal Bank Of Canada</v>
      </c>
      <c r="KF101" s="161" t="e">
        <f>INDEX(Upload_Download!$I$4:$I$1004,MATCH(KE101&amp;KF$3,Upload_Download!$O$4:$O$1004,0),1)</f>
        <v>#N/A</v>
      </c>
      <c r="KG101" s="161" t="e">
        <f>INDEX(Upload_Download!$I$4:$I$1004,MATCH(KE101&amp;KG$3,Upload_Download!$O$4:$O$1004,0),1)</f>
        <v>#N/A</v>
      </c>
      <c r="KH101" s="162" t="e">
        <f t="shared" si="857"/>
        <v>#N/A</v>
      </c>
      <c r="KI101" s="162" t="e">
        <f t="shared" si="884"/>
        <v>#N/A</v>
      </c>
      <c r="KJ101" s="161" t="e">
        <f>INDEX(Upload_Download!$I$4:$I$1004,MATCH(KL101&amp;KJ$3,Upload_Download!$O$4:$O$1004,0),1)</f>
        <v>#N/A</v>
      </c>
      <c r="KK101" s="161" t="e">
        <f>INDEX(Upload_Download!$I$4:$I$1004,MATCH(KL101&amp;KK$3,Upload_Download!$O$4:$O$1004,0),1)</f>
        <v>#N/A</v>
      </c>
      <c r="KL101" s="163" t="str">
        <f>INDEX(Draft!$AZ$3:$AZ$170,MATCH(KC101&amp;KA101,Draft!$BA$3:$BA$170,0),1)</f>
        <v>Gamestop</v>
      </c>
      <c r="KM101" s="114"/>
      <c r="KN101" s="106">
        <f t="shared" si="858"/>
        <v>20</v>
      </c>
      <c r="KO101" s="106">
        <f t="shared" si="816"/>
        <v>8</v>
      </c>
      <c r="KP101" s="106">
        <v>5</v>
      </c>
      <c r="KQ101" s="107" t="str">
        <f>INDEX(Matchups!$F$4:$G$279,MATCH(KN101&amp;"_"&amp;KO101,Matchups!$E$4:$E$279,0),1)</f>
        <v>Player2</v>
      </c>
      <c r="KR101" s="107" t="str">
        <f>INDEX(Matchups!$F$4:$G$279,MATCH(KN101&amp;"_"&amp;KO101,Matchups!$E$4:$E$279,0),2)</f>
        <v>Player20</v>
      </c>
      <c r="KS101" s="114"/>
      <c r="KT101" s="160" t="str">
        <f>INDEX(Draft!$AZ$3:$AZ$170,MATCH(KQ101&amp;KP101,Draft!$BA$3:$BA$170,0),1)</f>
        <v>Smooth Love Potion</v>
      </c>
      <c r="KU101" s="161" t="e">
        <f>INDEX(Upload_Download!$I$4:$I$1004,MATCH(KT101&amp;KU$3,Upload_Download!$O$4:$O$1004,0),1)</f>
        <v>#N/A</v>
      </c>
      <c r="KV101" s="161" t="e">
        <f>INDEX(Upload_Download!$I$4:$I$1004,MATCH(KT101&amp;KV$3,Upload_Download!$O$4:$O$1004,0),1)</f>
        <v>#N/A</v>
      </c>
      <c r="KW101" s="162" t="e">
        <f t="shared" si="859"/>
        <v>#N/A</v>
      </c>
      <c r="KX101" s="162" t="e">
        <f t="shared" si="885"/>
        <v>#N/A</v>
      </c>
      <c r="KY101" s="161" t="e">
        <f>INDEX(Upload_Download!$I$4:$I$1004,MATCH(LA101&amp;KY$3,Upload_Download!$O$4:$O$1004,0),1)</f>
        <v>#N/A</v>
      </c>
      <c r="KZ101" s="161" t="e">
        <f>INDEX(Upload_Download!$I$4:$I$1004,MATCH(LA101&amp;KZ$3,Upload_Download!$O$4:$O$1004,0),1)</f>
        <v>#N/A</v>
      </c>
      <c r="LA101" s="163" t="str">
        <f>INDEX(Draft!$AZ$3:$AZ$170,MATCH(KR101&amp;KP101,Draft!$BA$3:$BA$170,0),1)</f>
        <v>Curve DAO Token</v>
      </c>
      <c r="LB101" s="114"/>
      <c r="LC101" s="106">
        <f t="shared" si="860"/>
        <v>21</v>
      </c>
      <c r="LD101" s="106">
        <f t="shared" si="817"/>
        <v>8</v>
      </c>
      <c r="LE101" s="106">
        <v>5</v>
      </c>
      <c r="LF101" s="107" t="str">
        <f>INDEX(Matchups!$F$4:$G$279,MATCH(LC101&amp;"_"&amp;LD101,Matchups!$E$4:$E$279,0),1)</f>
        <v>Player6</v>
      </c>
      <c r="LG101" s="107" t="str">
        <f>INDEX(Matchups!$F$4:$G$279,MATCH(LC101&amp;"_"&amp;LD101,Matchups!$E$4:$E$279,0),2)</f>
        <v>Player8</v>
      </c>
      <c r="LH101" s="114"/>
      <c r="LI101" s="160" t="str">
        <f>INDEX(Draft!$AZ$3:$AZ$170,MATCH(LF101&amp;LE101,Draft!$BA$3:$BA$170,0),1)</f>
        <v>Royal Bank Of Canada</v>
      </c>
      <c r="LJ101" s="161" t="e">
        <f>INDEX(Upload_Download!$I$4:$I$1004,MATCH(LI101&amp;LJ$3,Upload_Download!$O$4:$O$1004,0),1)</f>
        <v>#N/A</v>
      </c>
      <c r="LK101" s="161" t="e">
        <f>INDEX(Upload_Download!$I$4:$I$1004,MATCH(LI101&amp;LK$3,Upload_Download!$O$4:$O$1004,0),1)</f>
        <v>#N/A</v>
      </c>
      <c r="LL101" s="162" t="e">
        <f t="shared" si="861"/>
        <v>#N/A</v>
      </c>
      <c r="LM101" s="162" t="e">
        <f t="shared" si="886"/>
        <v>#N/A</v>
      </c>
      <c r="LN101" s="161" t="e">
        <f>INDEX(Upload_Download!$I$4:$I$1004,MATCH(LP101&amp;LN$3,Upload_Download!$O$4:$O$1004,0),1)</f>
        <v>#N/A</v>
      </c>
      <c r="LO101" s="161" t="e">
        <f>INDEX(Upload_Download!$I$4:$I$1004,MATCH(LP101&amp;LO$3,Upload_Download!$O$4:$O$1004,0),1)</f>
        <v>#N/A</v>
      </c>
      <c r="LP101" s="163" t="str">
        <f>INDEX(Draft!$AZ$3:$AZ$170,MATCH(LG101&amp;LE101,Draft!$BA$3:$BA$170,0),1)</f>
        <v>Hedera Hashgraph</v>
      </c>
      <c r="LQ101" s="114"/>
      <c r="LR101" s="106">
        <f t="shared" si="862"/>
        <v>22</v>
      </c>
      <c r="LS101" s="106">
        <f t="shared" si="818"/>
        <v>8</v>
      </c>
      <c r="LT101" s="106">
        <v>5</v>
      </c>
      <c r="LU101" s="107" t="str">
        <f>INDEX(Matchups!$F$4:$G$279,MATCH(LR101&amp;"_"&amp;LS101,Matchups!$E$4:$E$279,0),1)</f>
        <v>Player11</v>
      </c>
      <c r="LV101" s="107" t="str">
        <f>INDEX(Matchups!$F$4:$G$279,MATCH(LR101&amp;"_"&amp;LS101,Matchups!$E$4:$E$279,0),2)</f>
        <v>Player18</v>
      </c>
      <c r="LW101" s="114"/>
      <c r="LX101" s="160" t="str">
        <f>INDEX(Draft!$AZ$3:$AZ$170,MATCH(LU101&amp;LT101,Draft!$BA$3:$BA$170,0),1)</f>
        <v>Garlicoin</v>
      </c>
      <c r="LY101" s="161" t="e">
        <f>INDEX(Upload_Download!$I$4:$I$1004,MATCH(LX101&amp;LY$3,Upload_Download!$O$4:$O$1004,0),1)</f>
        <v>#N/A</v>
      </c>
      <c r="LZ101" s="161" t="e">
        <f>INDEX(Upload_Download!$I$4:$I$1004,MATCH(LX101&amp;LZ$3,Upload_Download!$O$4:$O$1004,0),1)</f>
        <v>#N/A</v>
      </c>
      <c r="MA101" s="162" t="e">
        <f t="shared" si="863"/>
        <v>#N/A</v>
      </c>
      <c r="MB101" s="162" t="e">
        <f t="shared" si="887"/>
        <v>#N/A</v>
      </c>
      <c r="MC101" s="161" t="e">
        <f>INDEX(Upload_Download!$I$4:$I$1004,MATCH(ME101&amp;MC$3,Upload_Download!$O$4:$O$1004,0),1)</f>
        <v>#N/A</v>
      </c>
      <c r="MD101" s="161" t="e">
        <f>INDEX(Upload_Download!$I$4:$I$1004,MATCH(ME101&amp;MD$3,Upload_Download!$O$4:$O$1004,0),1)</f>
        <v>#N/A</v>
      </c>
      <c r="ME101" s="163" t="str">
        <f>INDEX(Draft!$AZ$3:$AZ$170,MATCH(LV101&amp;LT101,Draft!$BA$3:$BA$170,0),1)</f>
        <v>Nike</v>
      </c>
      <c r="MF101" s="114"/>
      <c r="MG101" s="106">
        <f t="shared" si="864"/>
        <v>23</v>
      </c>
      <c r="MH101" s="106">
        <f t="shared" si="819"/>
        <v>8</v>
      </c>
      <c r="MI101" s="106">
        <v>5</v>
      </c>
      <c r="MJ101" s="107" t="str">
        <f>INDEX(Matchups!$F$4:$G$279,MATCH(MG101&amp;"_"&amp;MH101,Matchups!$E$4:$E$279,0),1)</f>
        <v>Player3</v>
      </c>
      <c r="MK101" s="107" t="str">
        <f>INDEX(Matchups!$F$4:$G$279,MATCH(MG101&amp;"_"&amp;MH101,Matchups!$E$4:$E$279,0),2)</f>
        <v>Player12</v>
      </c>
      <c r="ML101" s="114"/>
      <c r="MM101" s="160" t="str">
        <f>INDEX(Draft!$AZ$3:$AZ$170,MATCH(MJ101&amp;MI101,Draft!$BA$3:$BA$170,0),1)</f>
        <v>Bank of NY Mellon</v>
      </c>
      <c r="MN101" s="161" t="e">
        <f>INDEX(Upload_Download!$I$4:$I$1004,MATCH(MM101&amp;MN$3,Upload_Download!$O$4:$O$1004,0),1)</f>
        <v>#N/A</v>
      </c>
      <c r="MO101" s="161" t="e">
        <f>INDEX(Upload_Download!$I$4:$I$1004,MATCH(MM101&amp;MO$3,Upload_Download!$O$4:$O$1004,0),1)</f>
        <v>#N/A</v>
      </c>
      <c r="MP101" s="162" t="e">
        <f t="shared" si="865"/>
        <v>#N/A</v>
      </c>
      <c r="MQ101" s="162" t="e">
        <f t="shared" si="888"/>
        <v>#N/A</v>
      </c>
      <c r="MR101" s="161" t="e">
        <f>INDEX(Upload_Download!$I$4:$I$1004,MATCH(MT101&amp;MR$3,Upload_Download!$O$4:$O$1004,0),1)</f>
        <v>#N/A</v>
      </c>
      <c r="MS101" s="161" t="e">
        <f>INDEX(Upload_Download!$I$4:$I$1004,MATCH(MT101&amp;MS$3,Upload_Download!$O$4:$O$1004,0),1)</f>
        <v>#N/A</v>
      </c>
      <c r="MT101" s="163" t="str">
        <f>INDEX(Draft!$AZ$3:$AZ$170,MATCH(MK101&amp;MI101,Draft!$BA$3:$BA$170,0),1)</f>
        <v>Quant Network</v>
      </c>
    </row>
    <row r="102" spans="2:358" s="105" customFormat="1" ht="17">
      <c r="B102" s="184">
        <f t="shared" si="679"/>
        <v>44620</v>
      </c>
      <c r="C102" s="183">
        <f t="shared" si="680"/>
        <v>9</v>
      </c>
      <c r="D102" s="183">
        <f t="shared" si="681"/>
        <v>3</v>
      </c>
      <c r="E102" s="183" t="str">
        <f t="shared" si="538"/>
        <v>9_3</v>
      </c>
      <c r="F102" s="174" t="str">
        <f t="shared" si="539"/>
        <v>Player18</v>
      </c>
      <c r="G102" s="174" t="str">
        <f t="shared" si="540"/>
        <v>Player19</v>
      </c>
      <c r="H102" s="173"/>
      <c r="I102" s="174" t="str">
        <f>J102&amp;"_"&amp;COUNTIF(J$4:J102,J102)</f>
        <v>8_8</v>
      </c>
      <c r="J102" s="185">
        <v>8</v>
      </c>
      <c r="K102" s="185" t="s">
        <v>2674</v>
      </c>
      <c r="L102" s="186" t="s">
        <v>1027</v>
      </c>
      <c r="M102" s="185" t="s">
        <v>1880</v>
      </c>
      <c r="N102" s="114"/>
      <c r="O102" s="106">
        <f t="shared" si="820"/>
        <v>1</v>
      </c>
      <c r="P102" s="106">
        <f t="shared" si="797"/>
        <v>8</v>
      </c>
      <c r="Q102" s="106">
        <v>6</v>
      </c>
      <c r="R102" s="107" t="str">
        <f>INDEX(Matchups!$F$4:$G$279,MATCH(O102&amp;"_"&amp;P102,Matchups!$E$4:$E$279,0),1)</f>
        <v>Player5</v>
      </c>
      <c r="S102" s="107" t="str">
        <f>INDEX(Matchups!$F$4:$G$279,MATCH(O102&amp;"_"&amp;P102,Matchups!$E$4:$E$279,0),2)</f>
        <v>Player6</v>
      </c>
      <c r="U102" s="164" t="str">
        <f>INDEX(Draft!$AZ$3:$AZ$170,MATCH(R102&amp;Q102,Draft!$BA$3:$BA$170,0),1)</f>
        <v>Marvell Technology</v>
      </c>
      <c r="V102" s="207">
        <f>INDEX(Upload_Download!$I$4:$I$1004,MATCH(U102&amp;V$3,Upload_Download!$O$4:$O$1004,0),1)</f>
        <v>71.099998474121094</v>
      </c>
      <c r="W102" s="207">
        <f>INDEX(Upload_Download!$I$4:$I$1004,MATCH(U102&amp;W$3,Upload_Download!$O$4:$O$1004,0),1)</f>
        <v>67.989997863769531</v>
      </c>
      <c r="X102" s="208">
        <f t="shared" si="821"/>
        <v>-4.3741219087135903</v>
      </c>
      <c r="Y102" s="208">
        <f t="shared" si="866"/>
        <v>-2.2665457215145235</v>
      </c>
      <c r="Z102" s="207">
        <f>INDEX(Upload_Download!$I$4:$I$1004,MATCH(AB102&amp;Z$3,Upload_Download!$O$4:$O$1004,0),1)</f>
        <v>53.900001525878913</v>
      </c>
      <c r="AA102" s="207">
        <f>INDEX(Upload_Download!$I$4:$I$1004,MATCH(AB102&amp;AA$3,Upload_Download!$O$4:$O$1004,0),1)</f>
        <v>55.150001525878913</v>
      </c>
      <c r="AB102" s="165" t="str">
        <f>INDEX(Draft!$AZ$3:$AZ$170,MATCH(S102&amp;Q102,Draft!$BA$3:$BA$170,0),1)</f>
        <v>Cisco</v>
      </c>
      <c r="AD102" s="106">
        <f t="shared" si="822"/>
        <v>2</v>
      </c>
      <c r="AE102" s="106">
        <f t="shared" si="798"/>
        <v>8</v>
      </c>
      <c r="AF102" s="106">
        <v>6</v>
      </c>
      <c r="AG102" s="107" t="str">
        <f>INDEX(Matchups!$F$4:$G$279,MATCH(AD102&amp;"_"&amp;AE102,Matchups!$E$4:$E$279,0),1)</f>
        <v>Player19</v>
      </c>
      <c r="AH102" s="107" t="str">
        <f>INDEX(Matchups!$F$4:$G$279,MATCH(AD102&amp;"_"&amp;AE102,Matchups!$E$4:$E$279,0),2)</f>
        <v>Player23</v>
      </c>
      <c r="AJ102" s="164" t="str">
        <f>INDEX(Draft!$AZ$3:$AZ$170,MATCH(AG102&amp;AF102,Draft!$BA$3:$BA$170,0),1)</f>
        <v>VeChain</v>
      </c>
      <c r="AK102" s="207">
        <f>INDEX(Upload_Download!$I$4:$I$1004,MATCH(AJ102&amp;AK$3,Upload_Download!$O$4:$O$1004,0),1)</f>
        <v>5.6593999266624451E-2</v>
      </c>
      <c r="AL102" s="207">
        <f>INDEX(Upload_Download!$I$4:$I$1004,MATCH(AJ102&amp;AL$3,Upload_Download!$O$4:$O$1004,0),1)</f>
        <v>4.9175001680850983E-2</v>
      </c>
      <c r="AM102" s="208">
        <f t="shared" si="823"/>
        <v>-13.109159419572459</v>
      </c>
      <c r="AN102" s="208">
        <f t="shared" si="867"/>
        <v>-2.024175607820955</v>
      </c>
      <c r="AO102" s="207">
        <f>INDEX(Upload_Download!$I$4:$I$1004,MATCH(AQ102&amp;AO$3,Upload_Download!$O$4:$O$1004,0),1)</f>
        <v>102.129997253418</v>
      </c>
      <c r="AP102" s="207">
        <f>INDEX(Upload_Download!$I$4:$I$1004,MATCH(AQ102&amp;AP$3,Upload_Download!$O$4:$O$1004,0),1)</f>
        <v>104.2399978637695</v>
      </c>
      <c r="AQ102" s="165" t="str">
        <f>INDEX(Draft!$AZ$3:$AZ$170,MATCH(AH102&amp;AF102,Draft!$BA$3:$BA$170,0),1)</f>
        <v>CVS</v>
      </c>
      <c r="AS102" s="106">
        <f t="shared" si="824"/>
        <v>3</v>
      </c>
      <c r="AT102" s="106">
        <f t="shared" si="799"/>
        <v>8</v>
      </c>
      <c r="AU102" s="106">
        <v>6</v>
      </c>
      <c r="AV102" s="107" t="str">
        <f>INDEX(Matchups!$F$4:$G$279,MATCH(AS102&amp;"_"&amp;AT102,Matchups!$E$4:$E$279,0),1)</f>
        <v>Player17</v>
      </c>
      <c r="AW102" s="107" t="str">
        <f>INDEX(Matchups!$F$4:$G$279,MATCH(AS102&amp;"_"&amp;AT102,Matchups!$E$4:$E$279,0),2)</f>
        <v>Player1</v>
      </c>
      <c r="AY102" s="164" t="str">
        <f>INDEX(Draft!$AZ$3:$AZ$170,MATCH(AV102&amp;AU102,Draft!$BA$3:$BA$170,0),1)</f>
        <v>Disney</v>
      </c>
      <c r="AZ102" s="207">
        <f>INDEX(Upload_Download!$I$4:$I$1004,MATCH(AY102&amp;AZ$3,Upload_Download!$O$4:$O$1004,0),1)</f>
        <v>151.36000061035159</v>
      </c>
      <c r="BA102" s="207">
        <f>INDEX(Upload_Download!$I$4:$I$1004,MATCH(AY102&amp;BA$3,Upload_Download!$O$4:$O$1004,0),1)</f>
        <v>149.5299987792969</v>
      </c>
      <c r="BB102" s="208">
        <f t="shared" si="825"/>
        <v>-1.2090392598277599</v>
      </c>
      <c r="BC102" s="208">
        <f t="shared" si="868"/>
        <v>1.962534775776148</v>
      </c>
      <c r="BD102" s="207">
        <f>INDEX(Upload_Download!$I$4:$I$1004,MATCH(BF102&amp;BD$3,Upload_Download!$O$4:$O$1004,0),1)</f>
        <v>170.92999267578119</v>
      </c>
      <c r="BE102" s="207">
        <f>INDEX(Upload_Download!$I$4:$I$1004,MATCH(BF102&amp;BE$3,Upload_Download!$O$4:$O$1004,0),1)</f>
        <v>167.63999938964841</v>
      </c>
      <c r="BF102" s="165" t="str">
        <f>INDEX(Draft!$AZ$3:$AZ$170,MATCH(AW102&amp;AU102,Draft!$BA$3:$BA$170,0),1)</f>
        <v>Qualcomm</v>
      </c>
      <c r="BH102" s="106">
        <f t="shared" si="826"/>
        <v>4</v>
      </c>
      <c r="BI102" s="106">
        <f t="shared" si="800"/>
        <v>8</v>
      </c>
      <c r="BJ102" s="106">
        <v>6</v>
      </c>
      <c r="BK102" s="107" t="str">
        <f>INDEX(Matchups!$F$4:$G$279,MATCH(BH102&amp;"_"&amp;BI102,Matchups!$E$4:$E$279,0),1)</f>
        <v>Player12</v>
      </c>
      <c r="BL102" s="107" t="str">
        <f>INDEX(Matchups!$F$4:$G$279,MATCH(BH102&amp;"_"&amp;BI102,Matchups!$E$4:$E$279,0),2)</f>
        <v>Player21</v>
      </c>
      <c r="BN102" s="164" t="str">
        <f>INDEX(Draft!$AZ$3:$AZ$170,MATCH(BK102&amp;BJ102,Draft!$BA$3:$BA$170,0),1)</f>
        <v>Axie Infinity</v>
      </c>
      <c r="BO102" s="207">
        <f>INDEX(Upload_Download!$I$4:$I$1004,MATCH(BN102&amp;BO$3,Upload_Download!$O$4:$O$1004,0),1)</f>
        <v>48.042648315429688</v>
      </c>
      <c r="BP102" s="207" t="e">
        <f>INDEX(Upload_Download!$I$4:$I$1004,MATCH(BN102&amp;BP$3,Upload_Download!$O$4:$O$1004,0),1)</f>
        <v>#N/A</v>
      </c>
      <c r="BQ102" s="208" t="e">
        <f t="shared" si="827"/>
        <v>#N/A</v>
      </c>
      <c r="BR102" s="208" t="e">
        <f t="shared" si="869"/>
        <v>#N/A</v>
      </c>
      <c r="BS102" s="207" t="e">
        <f>INDEX(Upload_Download!$I$4:$I$1004,MATCH(BU102&amp;BS$3,Upload_Download!$O$4:$O$1004,0),1)</f>
        <v>#N/A</v>
      </c>
      <c r="BT102" s="207">
        <f>INDEX(Upload_Download!$I$4:$I$1004,MATCH(BU102&amp;BT$3,Upload_Download!$O$4:$O$1004,0),1)</f>
        <v>22.39999961853027</v>
      </c>
      <c r="BU102" s="165" t="str">
        <f>INDEX(Draft!$AZ$3:$AZ$170,MATCH(BL102&amp;BJ102,Draft!$BA$3:$BA$170,0),1)</f>
        <v>Silver</v>
      </c>
      <c r="BV102" s="114"/>
      <c r="BW102" s="106">
        <f t="shared" si="828"/>
        <v>5</v>
      </c>
      <c r="BX102" s="106">
        <f t="shared" si="801"/>
        <v>8</v>
      </c>
      <c r="BY102" s="106">
        <v>6</v>
      </c>
      <c r="BZ102" s="107" t="str">
        <f>INDEX(Matchups!$F$4:$G$279,MATCH(BW102&amp;"_"&amp;BX102,Matchups!$E$4:$E$279,0),1)</f>
        <v>Player22</v>
      </c>
      <c r="CA102" s="107" t="str">
        <f>INDEX(Matchups!$F$4:$G$279,MATCH(BW102&amp;"_"&amp;BX102,Matchups!$E$4:$E$279,0),2)</f>
        <v>Player10</v>
      </c>
      <c r="CB102" s="114"/>
      <c r="CC102" s="164" t="str">
        <f>INDEX(Draft!$AZ$3:$AZ$170,MATCH(BZ102&amp;BY102,Draft!$BA$3:$BA$170,0),1)</f>
        <v>Apple</v>
      </c>
      <c r="CD102" s="207" t="e">
        <f>INDEX(Upload_Download!$I$4:$I$1004,MATCH(CC102&amp;CD$3,Upload_Download!$O$4:$O$1004,0),1)</f>
        <v>#N/A</v>
      </c>
      <c r="CE102" s="207" t="e">
        <f>INDEX(Upload_Download!$I$4:$I$1004,MATCH(CC102&amp;CE$3,Upload_Download!$O$4:$O$1004,0),1)</f>
        <v>#N/A</v>
      </c>
      <c r="CF102" s="208" t="e">
        <f t="shared" si="829"/>
        <v>#N/A</v>
      </c>
      <c r="CG102" s="208" t="e">
        <f t="shared" si="870"/>
        <v>#N/A</v>
      </c>
      <c r="CH102" s="207" t="e">
        <f>INDEX(Upload_Download!$I$4:$I$1004,MATCH(CJ102&amp;CH$3,Upload_Download!$O$4:$O$1004,0),1)</f>
        <v>#N/A</v>
      </c>
      <c r="CI102" s="207" t="e">
        <f>INDEX(Upload_Download!$I$4:$I$1004,MATCH(CJ102&amp;CI$3,Upload_Download!$O$4:$O$1004,0),1)</f>
        <v>#N/A</v>
      </c>
      <c r="CJ102" s="165" t="str">
        <f>INDEX(Draft!$AZ$3:$AZ$170,MATCH(CA102&amp;BY102,Draft!$BA$3:$BA$170,0),1)</f>
        <v>Dell</v>
      </c>
      <c r="CK102" s="114"/>
      <c r="CL102" s="106">
        <f t="shared" si="830"/>
        <v>6</v>
      </c>
      <c r="CM102" s="106">
        <f t="shared" si="802"/>
        <v>8</v>
      </c>
      <c r="CN102" s="106">
        <v>6</v>
      </c>
      <c r="CO102" s="107" t="str">
        <f>INDEX(Matchups!$F$4:$G$279,MATCH(CL102&amp;"_"&amp;CM102,Matchups!$E$4:$E$279,0),1)</f>
        <v>Player8</v>
      </c>
      <c r="CP102" s="107" t="str">
        <f>INDEX(Matchups!$F$4:$G$279,MATCH(CL102&amp;"_"&amp;CM102,Matchups!$E$4:$E$279,0),2)</f>
        <v>Player14</v>
      </c>
      <c r="CQ102" s="114"/>
      <c r="CR102" s="164" t="str">
        <f>INDEX(Draft!$AZ$3:$AZ$170,MATCH(CO102&amp;CN102,Draft!$BA$3:$BA$170,0),1)</f>
        <v>Algorand</v>
      </c>
      <c r="CS102" s="207" t="e">
        <f>INDEX(Upload_Download!$I$4:$I$1004,MATCH(CR102&amp;CS$3,Upload_Download!$O$4:$O$1004,0),1)</f>
        <v>#N/A</v>
      </c>
      <c r="CT102" s="207" t="e">
        <f>INDEX(Upload_Download!$I$4:$I$1004,MATCH(CR102&amp;CT$3,Upload_Download!$O$4:$O$1004,0),1)</f>
        <v>#N/A</v>
      </c>
      <c r="CU102" s="208" t="e">
        <f t="shared" si="831"/>
        <v>#N/A</v>
      </c>
      <c r="CV102" s="208" t="e">
        <f t="shared" si="871"/>
        <v>#N/A</v>
      </c>
      <c r="CW102" s="207" t="e">
        <f>INDEX(Upload_Download!$I$4:$I$1004,MATCH(CY102&amp;CW$3,Upload_Download!$O$4:$O$1004,0),1)</f>
        <v>#N/A</v>
      </c>
      <c r="CX102" s="207" t="e">
        <f>INDEX(Upload_Download!$I$4:$I$1004,MATCH(CY102&amp;CX$3,Upload_Download!$O$4:$O$1004,0),1)</f>
        <v>#N/A</v>
      </c>
      <c r="CY102" s="165" t="str">
        <f>INDEX(Draft!$AZ$3:$AZ$170,MATCH(CP102&amp;CN102,Draft!$BA$3:$BA$170,0),1)</f>
        <v>Decentraland</v>
      </c>
      <c r="DA102" s="106">
        <f t="shared" si="832"/>
        <v>7</v>
      </c>
      <c r="DB102" s="106">
        <f t="shared" si="803"/>
        <v>8</v>
      </c>
      <c r="DC102" s="106">
        <v>6</v>
      </c>
      <c r="DD102" s="107" t="str">
        <f>INDEX(Matchups!$F$4:$G$279,MATCH(DA102&amp;"_"&amp;DB102,Matchups!$E$4:$E$279,0),1)</f>
        <v>Player24</v>
      </c>
      <c r="DE102" s="107" t="str">
        <f>INDEX(Matchups!$F$4:$G$279,MATCH(DA102&amp;"_"&amp;DB102,Matchups!$E$4:$E$279,0),2)</f>
        <v>Player3</v>
      </c>
      <c r="DG102" s="164" t="str">
        <f>INDEX(Draft!$AZ$3:$AZ$170,MATCH(DD102&amp;DC102,Draft!$BA$3:$BA$170,0),1)</f>
        <v>Asana Inc</v>
      </c>
      <c r="DH102" s="207" t="e">
        <f>INDEX(Upload_Download!$I$4:$I$1004,MATCH(DG102&amp;DH$3,Upload_Download!$O$4:$O$1004,0),1)</f>
        <v>#N/A</v>
      </c>
      <c r="DI102" s="207" t="e">
        <f>INDEX(Upload_Download!$I$4:$I$1004,MATCH(DG102&amp;DI$3,Upload_Download!$O$4:$O$1004,0),1)</f>
        <v>#N/A</v>
      </c>
      <c r="DJ102" s="208" t="e">
        <f t="shared" si="833"/>
        <v>#N/A</v>
      </c>
      <c r="DK102" s="208" t="e">
        <f t="shared" si="872"/>
        <v>#N/A</v>
      </c>
      <c r="DL102" s="207" t="e">
        <f>INDEX(Upload_Download!$I$4:$I$1004,MATCH(DN102&amp;DL$3,Upload_Download!$O$4:$O$1004,0),1)</f>
        <v>#N/A</v>
      </c>
      <c r="DM102" s="207" t="e">
        <f>INDEX(Upload_Download!$I$4:$I$1004,MATCH(DN102&amp;DM$3,Upload_Download!$O$4:$O$1004,0),1)</f>
        <v>#N/A</v>
      </c>
      <c r="DN102" s="165" t="str">
        <f>INDEX(Draft!$AZ$3:$AZ$170,MATCH(DE102&amp;DC102,Draft!$BA$3:$BA$170,0),1)</f>
        <v>Crypto.com Coin</v>
      </c>
      <c r="DO102" s="114"/>
      <c r="DP102" s="106">
        <f t="shared" si="834"/>
        <v>8</v>
      </c>
      <c r="DQ102" s="106">
        <f t="shared" si="804"/>
        <v>8</v>
      </c>
      <c r="DR102" s="106">
        <v>6</v>
      </c>
      <c r="DS102" s="107" t="str">
        <f>INDEX(Matchups!$F$4:$G$279,MATCH(DP102&amp;"_"&amp;DQ102,Matchups!$E$4:$E$279,0),1)</f>
        <v>Player21</v>
      </c>
      <c r="DT102" s="107" t="str">
        <f>INDEX(Matchups!$F$4:$G$279,MATCH(DP102&amp;"_"&amp;DQ102,Matchups!$E$4:$E$279,0),2)</f>
        <v>Player2</v>
      </c>
      <c r="DU102" s="114"/>
      <c r="DV102" s="164" t="str">
        <f>INDEX(Draft!$AZ$3:$AZ$170,MATCH(DS102&amp;DR102,Draft!$BA$3:$BA$170,0),1)</f>
        <v>Silver</v>
      </c>
      <c r="DW102" s="207" t="e">
        <f>INDEX(Upload_Download!$I$4:$I$1004,MATCH(DV102&amp;DW$3,Upload_Download!$O$4:$O$1004,0),1)</f>
        <v>#N/A</v>
      </c>
      <c r="DX102" s="207" t="e">
        <f>INDEX(Upload_Download!$I$4:$I$1004,MATCH(DV102&amp;DX$3,Upload_Download!$O$4:$O$1004,0),1)</f>
        <v>#N/A</v>
      </c>
      <c r="DY102" s="208" t="e">
        <f t="shared" si="835"/>
        <v>#N/A</v>
      </c>
      <c r="DZ102" s="208" t="e">
        <f t="shared" si="873"/>
        <v>#N/A</v>
      </c>
      <c r="EA102" s="207" t="e">
        <f>INDEX(Upload_Download!$I$4:$I$1004,MATCH(EC102&amp;EA$3,Upload_Download!$O$4:$O$1004,0),1)</f>
        <v>#N/A</v>
      </c>
      <c r="EB102" s="207" t="e">
        <f>INDEX(Upload_Download!$I$4:$I$1004,MATCH(EC102&amp;EB$3,Upload_Download!$O$4:$O$1004,0),1)</f>
        <v>#N/A</v>
      </c>
      <c r="EC102" s="165" t="str">
        <f>INDEX(Draft!$AZ$3:$AZ$170,MATCH(DT102&amp;DR102,Draft!$BA$3:$BA$170,0),1)</f>
        <v>Flow</v>
      </c>
      <c r="ED102" s="114"/>
      <c r="EE102" s="106">
        <f t="shared" si="836"/>
        <v>9</v>
      </c>
      <c r="EF102" s="106">
        <f t="shared" si="805"/>
        <v>8</v>
      </c>
      <c r="EG102" s="106">
        <v>6</v>
      </c>
      <c r="EH102" s="107" t="str">
        <f>INDEX(Matchups!$F$4:$G$279,MATCH(EE102&amp;"_"&amp;EF102,Matchups!$E$4:$E$279,0),1)</f>
        <v>Player23</v>
      </c>
      <c r="EI102" s="107" t="str">
        <f>INDEX(Matchups!$F$4:$G$279,MATCH(EE102&amp;"_"&amp;EF102,Matchups!$E$4:$E$279,0),2)</f>
        <v>Player11</v>
      </c>
      <c r="EJ102" s="114"/>
      <c r="EK102" s="164" t="str">
        <f>INDEX(Draft!$AZ$3:$AZ$170,MATCH(EH102&amp;EG102,Draft!$BA$3:$BA$170,0),1)</f>
        <v>CVS</v>
      </c>
      <c r="EL102" s="207" t="e">
        <f>INDEX(Upload_Download!$I$4:$I$1004,MATCH(EK102&amp;EL$3,Upload_Download!$O$4:$O$1004,0),1)</f>
        <v>#N/A</v>
      </c>
      <c r="EM102" s="207" t="e">
        <f>INDEX(Upload_Download!$I$4:$I$1004,MATCH(EK102&amp;EM$3,Upload_Download!$O$4:$O$1004,0),1)</f>
        <v>#N/A</v>
      </c>
      <c r="EN102" s="208" t="e">
        <f t="shared" si="837"/>
        <v>#N/A</v>
      </c>
      <c r="EO102" s="208" t="e">
        <f t="shared" si="874"/>
        <v>#N/A</v>
      </c>
      <c r="EP102" s="207" t="e">
        <f>INDEX(Upload_Download!$I$4:$I$1004,MATCH(ER102&amp;EP$3,Upload_Download!$O$4:$O$1004,0),1)</f>
        <v>#N/A</v>
      </c>
      <c r="EQ102" s="207" t="e">
        <f>INDEX(Upload_Download!$I$4:$I$1004,MATCH(ER102&amp;EQ$3,Upload_Download!$O$4:$O$1004,0),1)</f>
        <v>#N/A</v>
      </c>
      <c r="ER102" s="165" t="str">
        <f>INDEX(Draft!$AZ$3:$AZ$170,MATCH(EI102&amp;EG102,Draft!$BA$3:$BA$170,0),1)</f>
        <v>Unobtanium</v>
      </c>
      <c r="ET102" s="106">
        <f t="shared" si="838"/>
        <v>10</v>
      </c>
      <c r="EU102" s="106">
        <f t="shared" si="806"/>
        <v>8</v>
      </c>
      <c r="EV102" s="106">
        <v>6</v>
      </c>
      <c r="EW102" s="107" t="str">
        <f>INDEX(Matchups!$F$4:$G$279,MATCH(ET102&amp;"_"&amp;EU102,Matchups!$E$4:$E$279,0),1)</f>
        <v>Player15</v>
      </c>
      <c r="EX102" s="107" t="str">
        <f>INDEX(Matchups!$F$4:$G$279,MATCH(ET102&amp;"_"&amp;EU102,Matchups!$E$4:$E$279,0),2)</f>
        <v>Player7</v>
      </c>
      <c r="EZ102" s="164" t="str">
        <f>INDEX(Draft!$AZ$3:$AZ$170,MATCH(EW102&amp;EV102,Draft!$BA$3:$BA$170,0),1)</f>
        <v>Berkshire Hathaway</v>
      </c>
      <c r="FA102" s="207" t="e">
        <f>INDEX(Upload_Download!$I$4:$I$1004,MATCH(EZ102&amp;FA$3,Upload_Download!$O$4:$O$1004,0),1)</f>
        <v>#N/A</v>
      </c>
      <c r="FB102" s="207" t="e">
        <f>INDEX(Upload_Download!$I$4:$I$1004,MATCH(EZ102&amp;FB$3,Upload_Download!$O$4:$O$1004,0),1)</f>
        <v>#N/A</v>
      </c>
      <c r="FC102" s="208" t="e">
        <f t="shared" si="839"/>
        <v>#N/A</v>
      </c>
      <c r="FD102" s="208" t="e">
        <f t="shared" si="875"/>
        <v>#N/A</v>
      </c>
      <c r="FE102" s="207" t="e">
        <f>INDEX(Upload_Download!$I$4:$I$1004,MATCH(FG102&amp;FE$3,Upload_Download!$O$4:$O$1004,0),1)</f>
        <v>#N/A</v>
      </c>
      <c r="FF102" s="207" t="e">
        <f>INDEX(Upload_Download!$I$4:$I$1004,MATCH(FG102&amp;FF$3,Upload_Download!$O$4:$O$1004,0),1)</f>
        <v>#N/A</v>
      </c>
      <c r="FG102" s="165" t="str">
        <f>INDEX(Draft!$AZ$3:$AZ$170,MATCH(EX102&amp;EV102,Draft!$BA$3:$BA$170,0),1)</f>
        <v>Pfizer</v>
      </c>
      <c r="FH102" s="114"/>
      <c r="FI102" s="106">
        <f t="shared" si="840"/>
        <v>11</v>
      </c>
      <c r="FJ102" s="106">
        <f t="shared" si="807"/>
        <v>8</v>
      </c>
      <c r="FK102" s="106">
        <v>6</v>
      </c>
      <c r="FL102" s="107" t="str">
        <f>INDEX(Matchups!$F$4:$G$279,MATCH(FI102&amp;"_"&amp;FJ102,Matchups!$E$4:$E$279,0),1)</f>
        <v>Player13</v>
      </c>
      <c r="FM102" s="107" t="str">
        <f>INDEX(Matchups!$F$4:$G$279,MATCH(FI102&amp;"_"&amp;FJ102,Matchups!$E$4:$E$279,0),2)</f>
        <v>Player19</v>
      </c>
      <c r="FN102" s="114"/>
      <c r="FO102" s="164" t="str">
        <f>INDEX(Draft!$AZ$3:$AZ$170,MATCH(FL102&amp;FK102,Draft!$BA$3:$BA$170,0),1)</f>
        <v>Atom</v>
      </c>
      <c r="FP102" s="207" t="e">
        <f>INDEX(Upload_Download!$I$4:$I$1004,MATCH(FO102&amp;FP$3,Upload_Download!$O$4:$O$1004,0),1)</f>
        <v>#N/A</v>
      </c>
      <c r="FQ102" s="207" t="e">
        <f>INDEX(Upload_Download!$I$4:$I$1004,MATCH(FO102&amp;FQ$3,Upload_Download!$O$4:$O$1004,0),1)</f>
        <v>#N/A</v>
      </c>
      <c r="FR102" s="208" t="e">
        <f t="shared" si="841"/>
        <v>#N/A</v>
      </c>
      <c r="FS102" s="208" t="e">
        <f t="shared" si="876"/>
        <v>#N/A</v>
      </c>
      <c r="FT102" s="207" t="e">
        <f>INDEX(Upload_Download!$I$4:$I$1004,MATCH(FV102&amp;FT$3,Upload_Download!$O$4:$O$1004,0),1)</f>
        <v>#N/A</v>
      </c>
      <c r="FU102" s="207" t="e">
        <f>INDEX(Upload_Download!$I$4:$I$1004,MATCH(FV102&amp;FU$3,Upload_Download!$O$4:$O$1004,0),1)</f>
        <v>#N/A</v>
      </c>
      <c r="FV102" s="165" t="str">
        <f>INDEX(Draft!$AZ$3:$AZ$170,MATCH(FM102&amp;FK102,Draft!$BA$3:$BA$170,0),1)</f>
        <v>VeChain</v>
      </c>
      <c r="FW102" s="114"/>
      <c r="FX102" s="106">
        <f t="shared" si="842"/>
        <v>12</v>
      </c>
      <c r="FY102" s="106">
        <f t="shared" si="808"/>
        <v>8</v>
      </c>
      <c r="FZ102" s="106">
        <v>6</v>
      </c>
      <c r="GA102" s="107" t="str">
        <f>INDEX(Matchups!$F$4:$G$279,MATCH(FX102&amp;"_"&amp;FY102,Matchups!$E$4:$E$279,0),1)</f>
        <v>Player9</v>
      </c>
      <c r="GB102" s="107" t="str">
        <f>INDEX(Matchups!$F$4:$G$279,MATCH(FX102&amp;"_"&amp;FY102,Matchups!$E$4:$E$279,0),2)</f>
        <v>Player16</v>
      </c>
      <c r="GC102" s="114"/>
      <c r="GD102" s="164" t="str">
        <f>INDEX(Draft!$AZ$3:$AZ$170,MATCH(GA102&amp;FZ102,Draft!$BA$3:$BA$170,0),1)</f>
        <v>Chainlink</v>
      </c>
      <c r="GE102" s="207" t="e">
        <f>INDEX(Upload_Download!$I$4:$I$1004,MATCH(GD102&amp;GE$3,Upload_Download!$O$4:$O$1004,0),1)</f>
        <v>#N/A</v>
      </c>
      <c r="GF102" s="207" t="e">
        <f>INDEX(Upload_Download!$I$4:$I$1004,MATCH(GD102&amp;GF$3,Upload_Download!$O$4:$O$1004,0),1)</f>
        <v>#N/A</v>
      </c>
      <c r="GG102" s="208" t="e">
        <f t="shared" si="843"/>
        <v>#N/A</v>
      </c>
      <c r="GH102" s="208" t="e">
        <f t="shared" si="877"/>
        <v>#N/A</v>
      </c>
      <c r="GI102" s="207" t="e">
        <f>INDEX(Upload_Download!$I$4:$I$1004,MATCH(GK102&amp;GI$3,Upload_Download!$O$4:$O$1004,0),1)</f>
        <v>#N/A</v>
      </c>
      <c r="GJ102" s="207" t="e">
        <f>INDEX(Upload_Download!$I$4:$I$1004,MATCH(GK102&amp;GJ$3,Upload_Download!$O$4:$O$1004,0),1)</f>
        <v>#N/A</v>
      </c>
      <c r="GK102" s="165" t="str">
        <f>INDEX(Draft!$AZ$3:$AZ$170,MATCH(GB102&amp;FZ102,Draft!$BA$3:$BA$170,0),1)</f>
        <v>Dollar Tree</v>
      </c>
      <c r="GM102" s="106">
        <f t="shared" si="844"/>
        <v>13</v>
      </c>
      <c r="GN102" s="106">
        <f t="shared" si="809"/>
        <v>8</v>
      </c>
      <c r="GO102" s="106">
        <v>6</v>
      </c>
      <c r="GP102" s="107" t="str">
        <f>INDEX(Matchups!$F$4:$G$279,MATCH(GM102&amp;"_"&amp;GN102,Matchups!$E$4:$E$279,0),1)</f>
        <v>Player7</v>
      </c>
      <c r="GQ102" s="107" t="str">
        <f>INDEX(Matchups!$F$4:$G$279,MATCH(GM102&amp;"_"&amp;GN102,Matchups!$E$4:$E$279,0),2)</f>
        <v>Player22</v>
      </c>
      <c r="GS102" s="164" t="str">
        <f>INDEX(Draft!$AZ$3:$AZ$170,MATCH(GP102&amp;GO102,Draft!$BA$3:$BA$170,0),1)</f>
        <v>Pfizer</v>
      </c>
      <c r="GT102" s="207" t="e">
        <f>INDEX(Upload_Download!$I$4:$I$1004,MATCH(GS102&amp;GT$3,Upload_Download!$O$4:$O$1004,0),1)</f>
        <v>#N/A</v>
      </c>
      <c r="GU102" s="207" t="e">
        <f>INDEX(Upload_Download!$I$4:$I$1004,MATCH(GS102&amp;GU$3,Upload_Download!$O$4:$O$1004,0),1)</f>
        <v>#N/A</v>
      </c>
      <c r="GV102" s="208" t="e">
        <f t="shared" si="845"/>
        <v>#N/A</v>
      </c>
      <c r="GW102" s="208" t="e">
        <f t="shared" si="878"/>
        <v>#N/A</v>
      </c>
      <c r="GX102" s="207" t="e">
        <f>INDEX(Upload_Download!$I$4:$I$1004,MATCH(GZ102&amp;GX$3,Upload_Download!$O$4:$O$1004,0),1)</f>
        <v>#N/A</v>
      </c>
      <c r="GY102" s="207" t="e">
        <f>INDEX(Upload_Download!$I$4:$I$1004,MATCH(GZ102&amp;GY$3,Upload_Download!$O$4:$O$1004,0),1)</f>
        <v>#N/A</v>
      </c>
      <c r="GZ102" s="165" t="str">
        <f>INDEX(Draft!$AZ$3:$AZ$170,MATCH(GQ102&amp;GO102,Draft!$BA$3:$BA$170,0),1)</f>
        <v>Apple</v>
      </c>
      <c r="HA102" s="114"/>
      <c r="HB102" s="106">
        <f t="shared" si="846"/>
        <v>14</v>
      </c>
      <c r="HC102" s="106">
        <f t="shared" si="810"/>
        <v>8</v>
      </c>
      <c r="HD102" s="106">
        <v>6</v>
      </c>
      <c r="HE102" s="107" t="str">
        <f>INDEX(Matchups!$F$4:$G$279,MATCH(HB102&amp;"_"&amp;HC102,Matchups!$E$4:$E$279,0),1)</f>
        <v>Player10</v>
      </c>
      <c r="HF102" s="107" t="str">
        <f>INDEX(Matchups!$F$4:$G$279,MATCH(HB102&amp;"_"&amp;HC102,Matchups!$E$4:$E$279,0),2)</f>
        <v>Player13</v>
      </c>
      <c r="HG102" s="114"/>
      <c r="HH102" s="164" t="str">
        <f>INDEX(Draft!$AZ$3:$AZ$170,MATCH(HE102&amp;HD102,Draft!$BA$3:$BA$170,0),1)</f>
        <v>Dell</v>
      </c>
      <c r="HI102" s="207" t="e">
        <f>INDEX(Upload_Download!$I$4:$I$1004,MATCH(HH102&amp;HI$3,Upload_Download!$O$4:$O$1004,0),1)</f>
        <v>#N/A</v>
      </c>
      <c r="HJ102" s="207" t="e">
        <f>INDEX(Upload_Download!$I$4:$I$1004,MATCH(HH102&amp;HJ$3,Upload_Download!$O$4:$O$1004,0),1)</f>
        <v>#N/A</v>
      </c>
      <c r="HK102" s="208" t="e">
        <f t="shared" si="847"/>
        <v>#N/A</v>
      </c>
      <c r="HL102" s="208" t="e">
        <f t="shared" si="879"/>
        <v>#N/A</v>
      </c>
      <c r="HM102" s="207" t="e">
        <f>INDEX(Upload_Download!$I$4:$I$1004,MATCH(HO102&amp;HM$3,Upload_Download!$O$4:$O$1004,0),1)</f>
        <v>#N/A</v>
      </c>
      <c r="HN102" s="207" t="e">
        <f>INDEX(Upload_Download!$I$4:$I$1004,MATCH(HO102&amp;HN$3,Upload_Download!$O$4:$O$1004,0),1)</f>
        <v>#N/A</v>
      </c>
      <c r="HO102" s="165" t="str">
        <f>INDEX(Draft!$AZ$3:$AZ$170,MATCH(HF102&amp;HD102,Draft!$BA$3:$BA$170,0),1)</f>
        <v>Atom</v>
      </c>
      <c r="HP102" s="114"/>
      <c r="HQ102" s="106">
        <f t="shared" si="848"/>
        <v>15</v>
      </c>
      <c r="HR102" s="106">
        <f t="shared" si="811"/>
        <v>8</v>
      </c>
      <c r="HS102" s="106">
        <v>6</v>
      </c>
      <c r="HT102" s="107" t="str">
        <f>INDEX(Matchups!$F$4:$G$279,MATCH(HQ102&amp;"_"&amp;HR102,Matchups!$E$4:$E$279,0),1)</f>
        <v>Player20</v>
      </c>
      <c r="HU102" s="107" t="str">
        <f>INDEX(Matchups!$F$4:$G$279,MATCH(HQ102&amp;"_"&amp;HR102,Matchups!$E$4:$E$279,0),2)</f>
        <v>Player15</v>
      </c>
      <c r="HV102" s="114"/>
      <c r="HW102" s="164" t="str">
        <f>INDEX(Draft!$AZ$3:$AZ$170,MATCH(HT102&amp;HS102,Draft!$BA$3:$BA$170,0),1)</f>
        <v>Immutable X</v>
      </c>
      <c r="HX102" s="207" t="e">
        <f>INDEX(Upload_Download!$I$4:$I$1004,MATCH(HW102&amp;HX$3,Upload_Download!$O$4:$O$1004,0),1)</f>
        <v>#N/A</v>
      </c>
      <c r="HY102" s="207" t="e">
        <f>INDEX(Upload_Download!$I$4:$I$1004,MATCH(HW102&amp;HY$3,Upload_Download!$O$4:$O$1004,0),1)</f>
        <v>#N/A</v>
      </c>
      <c r="HZ102" s="208" t="e">
        <f t="shared" si="849"/>
        <v>#N/A</v>
      </c>
      <c r="IA102" s="208" t="e">
        <f t="shared" si="880"/>
        <v>#N/A</v>
      </c>
      <c r="IB102" s="207" t="e">
        <f>INDEX(Upload_Download!$I$4:$I$1004,MATCH(ID102&amp;IB$3,Upload_Download!$O$4:$O$1004,0),1)</f>
        <v>#N/A</v>
      </c>
      <c r="IC102" s="207" t="e">
        <f>INDEX(Upload_Download!$I$4:$I$1004,MATCH(ID102&amp;IC$3,Upload_Download!$O$4:$O$1004,0),1)</f>
        <v>#N/A</v>
      </c>
      <c r="ID102" s="165" t="str">
        <f>INDEX(Draft!$AZ$3:$AZ$170,MATCH(HU102&amp;HS102,Draft!$BA$3:$BA$170,0),1)</f>
        <v>Berkshire Hathaway</v>
      </c>
      <c r="IF102" s="106">
        <f t="shared" si="850"/>
        <v>16</v>
      </c>
      <c r="IG102" s="106">
        <f t="shared" si="812"/>
        <v>8</v>
      </c>
      <c r="IH102" s="106">
        <v>6</v>
      </c>
      <c r="II102" s="107" t="str">
        <f>INDEX(Matchups!$F$4:$G$279,MATCH(IF102&amp;"_"&amp;IG102,Matchups!$E$4:$E$279,0),1)</f>
        <v>Player16</v>
      </c>
      <c r="IJ102" s="107" t="str">
        <f>INDEX(Matchups!$F$4:$G$279,MATCH(IF102&amp;"_"&amp;IG102,Matchups!$E$4:$E$279,0),2)</f>
        <v>Player24</v>
      </c>
      <c r="IL102" s="164" t="str">
        <f>INDEX(Draft!$AZ$3:$AZ$170,MATCH(II102&amp;IH102,Draft!$BA$3:$BA$170,0),1)</f>
        <v>Dollar Tree</v>
      </c>
      <c r="IM102" s="207" t="e">
        <f>INDEX(Upload_Download!$I$4:$I$1004,MATCH(IL102&amp;IM$3,Upload_Download!$O$4:$O$1004,0),1)</f>
        <v>#N/A</v>
      </c>
      <c r="IN102" s="207" t="e">
        <f>INDEX(Upload_Download!$I$4:$I$1004,MATCH(IL102&amp;IN$3,Upload_Download!$O$4:$O$1004,0),1)</f>
        <v>#N/A</v>
      </c>
      <c r="IO102" s="208" t="e">
        <f t="shared" si="851"/>
        <v>#N/A</v>
      </c>
      <c r="IP102" s="208" t="e">
        <f t="shared" si="881"/>
        <v>#N/A</v>
      </c>
      <c r="IQ102" s="207" t="e">
        <f>INDEX(Upload_Download!$I$4:$I$1004,MATCH(IS102&amp;IQ$3,Upload_Download!$O$4:$O$1004,0),1)</f>
        <v>#N/A</v>
      </c>
      <c r="IR102" s="207" t="e">
        <f>INDEX(Upload_Download!$I$4:$I$1004,MATCH(IS102&amp;IR$3,Upload_Download!$O$4:$O$1004,0),1)</f>
        <v>#N/A</v>
      </c>
      <c r="IS102" s="165" t="str">
        <f>INDEX(Draft!$AZ$3:$AZ$170,MATCH(IJ102&amp;IH102,Draft!$BA$3:$BA$170,0),1)</f>
        <v>Asana Inc</v>
      </c>
      <c r="IT102" s="114"/>
      <c r="IU102" s="106">
        <f t="shared" si="852"/>
        <v>17</v>
      </c>
      <c r="IV102" s="106">
        <f t="shared" si="813"/>
        <v>8</v>
      </c>
      <c r="IW102" s="106">
        <v>6</v>
      </c>
      <c r="IX102" s="107" t="str">
        <f>INDEX(Matchups!$F$4:$G$279,MATCH(IU102&amp;"_"&amp;IV102,Matchups!$E$4:$E$279,0),1)</f>
        <v>Player18</v>
      </c>
      <c r="IY102" s="107" t="str">
        <f>INDEX(Matchups!$F$4:$G$279,MATCH(IU102&amp;"_"&amp;IV102,Matchups!$E$4:$E$279,0),2)</f>
        <v>Player8</v>
      </c>
      <c r="IZ102" s="114"/>
      <c r="JA102" s="164" t="str">
        <f>INDEX(Draft!$AZ$3:$AZ$170,MATCH(IX102&amp;IW102,Draft!$BA$3:$BA$170,0),1)</f>
        <v>FTX Token</v>
      </c>
      <c r="JB102" s="207" t="e">
        <f>INDEX(Upload_Download!$I$4:$I$1004,MATCH(JA102&amp;JB$3,Upload_Download!$O$4:$O$1004,0),1)</f>
        <v>#N/A</v>
      </c>
      <c r="JC102" s="207" t="e">
        <f>INDEX(Upload_Download!$I$4:$I$1004,MATCH(JA102&amp;JC$3,Upload_Download!$O$4:$O$1004,0),1)</f>
        <v>#N/A</v>
      </c>
      <c r="JD102" s="208" t="e">
        <f t="shared" si="853"/>
        <v>#N/A</v>
      </c>
      <c r="JE102" s="208" t="e">
        <f t="shared" si="882"/>
        <v>#N/A</v>
      </c>
      <c r="JF102" s="207" t="e">
        <f>INDEX(Upload_Download!$I$4:$I$1004,MATCH(JH102&amp;JF$3,Upload_Download!$O$4:$O$1004,0),1)</f>
        <v>#N/A</v>
      </c>
      <c r="JG102" s="207" t="e">
        <f>INDEX(Upload_Download!$I$4:$I$1004,MATCH(JH102&amp;JG$3,Upload_Download!$O$4:$O$1004,0),1)</f>
        <v>#N/A</v>
      </c>
      <c r="JH102" s="165" t="str">
        <f>INDEX(Draft!$AZ$3:$AZ$170,MATCH(IY102&amp;IW102,Draft!$BA$3:$BA$170,0),1)</f>
        <v>Algorand</v>
      </c>
      <c r="JI102" s="114"/>
      <c r="JJ102" s="106">
        <f t="shared" si="854"/>
        <v>18</v>
      </c>
      <c r="JK102" s="106">
        <f t="shared" si="814"/>
        <v>8</v>
      </c>
      <c r="JL102" s="106">
        <v>6</v>
      </c>
      <c r="JM102" s="107" t="str">
        <f>INDEX(Matchups!$F$4:$G$279,MATCH(JJ102&amp;"_"&amp;JK102,Matchups!$E$4:$E$279,0),1)</f>
        <v>Player1</v>
      </c>
      <c r="JN102" s="107" t="str">
        <f>INDEX(Matchups!$F$4:$G$279,MATCH(JJ102&amp;"_"&amp;JK102,Matchups!$E$4:$E$279,0),2)</f>
        <v>Player9</v>
      </c>
      <c r="JO102" s="114"/>
      <c r="JP102" s="164" t="str">
        <f>INDEX(Draft!$AZ$3:$AZ$170,MATCH(JM102&amp;JL102,Draft!$BA$3:$BA$170,0),1)</f>
        <v>Qualcomm</v>
      </c>
      <c r="JQ102" s="207" t="e">
        <f>INDEX(Upload_Download!$I$4:$I$1004,MATCH(JP102&amp;JQ$3,Upload_Download!$O$4:$O$1004,0),1)</f>
        <v>#N/A</v>
      </c>
      <c r="JR102" s="207" t="e">
        <f>INDEX(Upload_Download!$I$4:$I$1004,MATCH(JP102&amp;JR$3,Upload_Download!$O$4:$O$1004,0),1)</f>
        <v>#N/A</v>
      </c>
      <c r="JS102" s="208" t="e">
        <f t="shared" si="855"/>
        <v>#N/A</v>
      </c>
      <c r="JT102" s="208" t="e">
        <f t="shared" si="883"/>
        <v>#N/A</v>
      </c>
      <c r="JU102" s="207" t="e">
        <f>INDEX(Upload_Download!$I$4:$I$1004,MATCH(JW102&amp;JU$3,Upload_Download!$O$4:$O$1004,0),1)</f>
        <v>#N/A</v>
      </c>
      <c r="JV102" s="207" t="e">
        <f>INDEX(Upload_Download!$I$4:$I$1004,MATCH(JW102&amp;JV$3,Upload_Download!$O$4:$O$1004,0),1)</f>
        <v>#N/A</v>
      </c>
      <c r="JW102" s="165" t="str">
        <f>INDEX(Draft!$AZ$3:$AZ$170,MATCH(JN102&amp;JL102,Draft!$BA$3:$BA$170,0),1)</f>
        <v>Chainlink</v>
      </c>
      <c r="JX102" s="114"/>
      <c r="JY102" s="106">
        <f t="shared" si="856"/>
        <v>19</v>
      </c>
      <c r="JZ102" s="106">
        <f t="shared" si="815"/>
        <v>8</v>
      </c>
      <c r="KA102" s="106">
        <v>6</v>
      </c>
      <c r="KB102" s="107" t="str">
        <f>INDEX(Matchups!$F$4:$G$279,MATCH(JY102&amp;"_"&amp;JZ102,Matchups!$E$4:$E$279,0),1)</f>
        <v>Player6</v>
      </c>
      <c r="KC102" s="107" t="str">
        <f>INDEX(Matchups!$F$4:$G$279,MATCH(JY102&amp;"_"&amp;JZ102,Matchups!$E$4:$E$279,0),2)</f>
        <v>Player17</v>
      </c>
      <c r="KD102" s="114"/>
      <c r="KE102" s="164" t="str">
        <f>INDEX(Draft!$AZ$3:$AZ$170,MATCH(KB102&amp;KA102,Draft!$BA$3:$BA$170,0),1)</f>
        <v>Cisco</v>
      </c>
      <c r="KF102" s="207" t="e">
        <f>INDEX(Upload_Download!$I$4:$I$1004,MATCH(KE102&amp;KF$3,Upload_Download!$O$4:$O$1004,0),1)</f>
        <v>#N/A</v>
      </c>
      <c r="KG102" s="207" t="e">
        <f>INDEX(Upload_Download!$I$4:$I$1004,MATCH(KE102&amp;KG$3,Upload_Download!$O$4:$O$1004,0),1)</f>
        <v>#N/A</v>
      </c>
      <c r="KH102" s="208" t="e">
        <f t="shared" si="857"/>
        <v>#N/A</v>
      </c>
      <c r="KI102" s="208" t="e">
        <f t="shared" si="884"/>
        <v>#N/A</v>
      </c>
      <c r="KJ102" s="207" t="e">
        <f>INDEX(Upload_Download!$I$4:$I$1004,MATCH(KL102&amp;KJ$3,Upload_Download!$O$4:$O$1004,0),1)</f>
        <v>#N/A</v>
      </c>
      <c r="KK102" s="207" t="e">
        <f>INDEX(Upload_Download!$I$4:$I$1004,MATCH(KL102&amp;KK$3,Upload_Download!$O$4:$O$1004,0),1)</f>
        <v>#N/A</v>
      </c>
      <c r="KL102" s="165" t="str">
        <f>INDEX(Draft!$AZ$3:$AZ$170,MATCH(KC102&amp;KA102,Draft!$BA$3:$BA$170,0),1)</f>
        <v>Disney</v>
      </c>
      <c r="KM102" s="114"/>
      <c r="KN102" s="106">
        <f t="shared" si="858"/>
        <v>20</v>
      </c>
      <c r="KO102" s="106">
        <f t="shared" si="816"/>
        <v>8</v>
      </c>
      <c r="KP102" s="106">
        <v>6</v>
      </c>
      <c r="KQ102" s="107" t="str">
        <f>INDEX(Matchups!$F$4:$G$279,MATCH(KN102&amp;"_"&amp;KO102,Matchups!$E$4:$E$279,0),1)</f>
        <v>Player2</v>
      </c>
      <c r="KR102" s="107" t="str">
        <f>INDEX(Matchups!$F$4:$G$279,MATCH(KN102&amp;"_"&amp;KO102,Matchups!$E$4:$E$279,0),2)</f>
        <v>Player20</v>
      </c>
      <c r="KS102" s="114"/>
      <c r="KT102" s="164" t="str">
        <f>INDEX(Draft!$AZ$3:$AZ$170,MATCH(KQ102&amp;KP102,Draft!$BA$3:$BA$170,0),1)</f>
        <v>Flow</v>
      </c>
      <c r="KU102" s="207" t="e">
        <f>INDEX(Upload_Download!$I$4:$I$1004,MATCH(KT102&amp;KU$3,Upload_Download!$O$4:$O$1004,0),1)</f>
        <v>#N/A</v>
      </c>
      <c r="KV102" s="207" t="e">
        <f>INDEX(Upload_Download!$I$4:$I$1004,MATCH(KT102&amp;KV$3,Upload_Download!$O$4:$O$1004,0),1)</f>
        <v>#N/A</v>
      </c>
      <c r="KW102" s="208" t="e">
        <f t="shared" si="859"/>
        <v>#N/A</v>
      </c>
      <c r="KX102" s="208" t="e">
        <f t="shared" si="885"/>
        <v>#N/A</v>
      </c>
      <c r="KY102" s="207" t="e">
        <f>INDEX(Upload_Download!$I$4:$I$1004,MATCH(LA102&amp;KY$3,Upload_Download!$O$4:$O$1004,0),1)</f>
        <v>#N/A</v>
      </c>
      <c r="KZ102" s="207" t="e">
        <f>INDEX(Upload_Download!$I$4:$I$1004,MATCH(LA102&amp;KZ$3,Upload_Download!$O$4:$O$1004,0),1)</f>
        <v>#N/A</v>
      </c>
      <c r="LA102" s="165" t="str">
        <f>INDEX(Draft!$AZ$3:$AZ$170,MATCH(KR102&amp;KP102,Draft!$BA$3:$BA$170,0),1)</f>
        <v>Immutable X</v>
      </c>
      <c r="LB102" s="114"/>
      <c r="LC102" s="106">
        <f t="shared" si="860"/>
        <v>21</v>
      </c>
      <c r="LD102" s="106">
        <f t="shared" si="817"/>
        <v>8</v>
      </c>
      <c r="LE102" s="106">
        <v>6</v>
      </c>
      <c r="LF102" s="107" t="str">
        <f>INDEX(Matchups!$F$4:$G$279,MATCH(LC102&amp;"_"&amp;LD102,Matchups!$E$4:$E$279,0),1)</f>
        <v>Player6</v>
      </c>
      <c r="LG102" s="107" t="str">
        <f>INDEX(Matchups!$F$4:$G$279,MATCH(LC102&amp;"_"&amp;LD102,Matchups!$E$4:$E$279,0),2)</f>
        <v>Player8</v>
      </c>
      <c r="LH102" s="114"/>
      <c r="LI102" s="164" t="str">
        <f>INDEX(Draft!$AZ$3:$AZ$170,MATCH(LF102&amp;LE102,Draft!$BA$3:$BA$170,0),1)</f>
        <v>Cisco</v>
      </c>
      <c r="LJ102" s="207" t="e">
        <f>INDEX(Upload_Download!$I$4:$I$1004,MATCH(LI102&amp;LJ$3,Upload_Download!$O$4:$O$1004,0),1)</f>
        <v>#N/A</v>
      </c>
      <c r="LK102" s="207" t="e">
        <f>INDEX(Upload_Download!$I$4:$I$1004,MATCH(LI102&amp;LK$3,Upload_Download!$O$4:$O$1004,0),1)</f>
        <v>#N/A</v>
      </c>
      <c r="LL102" s="208" t="e">
        <f t="shared" si="861"/>
        <v>#N/A</v>
      </c>
      <c r="LM102" s="208" t="e">
        <f t="shared" si="886"/>
        <v>#N/A</v>
      </c>
      <c r="LN102" s="207" t="e">
        <f>INDEX(Upload_Download!$I$4:$I$1004,MATCH(LP102&amp;LN$3,Upload_Download!$O$4:$O$1004,0),1)</f>
        <v>#N/A</v>
      </c>
      <c r="LO102" s="207" t="e">
        <f>INDEX(Upload_Download!$I$4:$I$1004,MATCH(LP102&amp;LO$3,Upload_Download!$O$4:$O$1004,0),1)</f>
        <v>#N/A</v>
      </c>
      <c r="LP102" s="165" t="str">
        <f>INDEX(Draft!$AZ$3:$AZ$170,MATCH(LG102&amp;LE102,Draft!$BA$3:$BA$170,0),1)</f>
        <v>Algorand</v>
      </c>
      <c r="LQ102" s="114"/>
      <c r="LR102" s="106">
        <f t="shared" si="862"/>
        <v>22</v>
      </c>
      <c r="LS102" s="106">
        <f t="shared" si="818"/>
        <v>8</v>
      </c>
      <c r="LT102" s="106">
        <v>6</v>
      </c>
      <c r="LU102" s="107" t="str">
        <f>INDEX(Matchups!$F$4:$G$279,MATCH(LR102&amp;"_"&amp;LS102,Matchups!$E$4:$E$279,0),1)</f>
        <v>Player11</v>
      </c>
      <c r="LV102" s="107" t="str">
        <f>INDEX(Matchups!$F$4:$G$279,MATCH(LR102&amp;"_"&amp;LS102,Matchups!$E$4:$E$279,0),2)</f>
        <v>Player18</v>
      </c>
      <c r="LW102" s="114"/>
      <c r="LX102" s="164" t="str">
        <f>INDEX(Draft!$AZ$3:$AZ$170,MATCH(LU102&amp;LT102,Draft!$BA$3:$BA$170,0),1)</f>
        <v>Unobtanium</v>
      </c>
      <c r="LY102" s="207" t="e">
        <f>INDEX(Upload_Download!$I$4:$I$1004,MATCH(LX102&amp;LY$3,Upload_Download!$O$4:$O$1004,0),1)</f>
        <v>#N/A</v>
      </c>
      <c r="LZ102" s="207" t="e">
        <f>INDEX(Upload_Download!$I$4:$I$1004,MATCH(LX102&amp;LZ$3,Upload_Download!$O$4:$O$1004,0),1)</f>
        <v>#N/A</v>
      </c>
      <c r="MA102" s="208" t="e">
        <f t="shared" si="863"/>
        <v>#N/A</v>
      </c>
      <c r="MB102" s="208" t="e">
        <f t="shared" si="887"/>
        <v>#N/A</v>
      </c>
      <c r="MC102" s="207" t="e">
        <f>INDEX(Upload_Download!$I$4:$I$1004,MATCH(ME102&amp;MC$3,Upload_Download!$O$4:$O$1004,0),1)</f>
        <v>#N/A</v>
      </c>
      <c r="MD102" s="207" t="e">
        <f>INDEX(Upload_Download!$I$4:$I$1004,MATCH(ME102&amp;MD$3,Upload_Download!$O$4:$O$1004,0),1)</f>
        <v>#N/A</v>
      </c>
      <c r="ME102" s="165" t="str">
        <f>INDEX(Draft!$AZ$3:$AZ$170,MATCH(LV102&amp;LT102,Draft!$BA$3:$BA$170,0),1)</f>
        <v>FTX Token</v>
      </c>
      <c r="MF102" s="114"/>
      <c r="MG102" s="106">
        <f t="shared" si="864"/>
        <v>23</v>
      </c>
      <c r="MH102" s="106">
        <f t="shared" si="819"/>
        <v>8</v>
      </c>
      <c r="MI102" s="106">
        <v>6</v>
      </c>
      <c r="MJ102" s="107" t="str">
        <f>INDEX(Matchups!$F$4:$G$279,MATCH(MG102&amp;"_"&amp;MH102,Matchups!$E$4:$E$279,0),1)</f>
        <v>Player3</v>
      </c>
      <c r="MK102" s="107" t="str">
        <f>INDEX(Matchups!$F$4:$G$279,MATCH(MG102&amp;"_"&amp;MH102,Matchups!$E$4:$E$279,0),2)</f>
        <v>Player12</v>
      </c>
      <c r="ML102" s="114"/>
      <c r="MM102" s="164" t="str">
        <f>INDEX(Draft!$AZ$3:$AZ$170,MATCH(MJ102&amp;MI102,Draft!$BA$3:$BA$170,0),1)</f>
        <v>Crypto.com Coin</v>
      </c>
      <c r="MN102" s="207" t="e">
        <f>INDEX(Upload_Download!$I$4:$I$1004,MATCH(MM102&amp;MN$3,Upload_Download!$O$4:$O$1004,0),1)</f>
        <v>#N/A</v>
      </c>
      <c r="MO102" s="207" t="e">
        <f>INDEX(Upload_Download!$I$4:$I$1004,MATCH(MM102&amp;MO$3,Upload_Download!$O$4:$O$1004,0),1)</f>
        <v>#N/A</v>
      </c>
      <c r="MP102" s="208" t="e">
        <f t="shared" si="865"/>
        <v>#N/A</v>
      </c>
      <c r="MQ102" s="208" t="e">
        <f t="shared" si="888"/>
        <v>#N/A</v>
      </c>
      <c r="MR102" s="207" t="e">
        <f>INDEX(Upload_Download!$I$4:$I$1004,MATCH(MT102&amp;MR$3,Upload_Download!$O$4:$O$1004,0),1)</f>
        <v>#N/A</v>
      </c>
      <c r="MS102" s="207" t="e">
        <f>INDEX(Upload_Download!$I$4:$I$1004,MATCH(MT102&amp;MS$3,Upload_Download!$O$4:$O$1004,0),1)</f>
        <v>#N/A</v>
      </c>
      <c r="MT102" s="165" t="str">
        <f>INDEX(Draft!$AZ$3:$AZ$170,MATCH(MK102&amp;MI102,Draft!$BA$3:$BA$170,0),1)</f>
        <v>Axie Infinity</v>
      </c>
    </row>
    <row r="103" spans="2:358" s="105" customFormat="1" ht="17" hidden="1" customHeight="1">
      <c r="B103" s="184">
        <f t="shared" si="679"/>
        <v>44620</v>
      </c>
      <c r="C103" s="183">
        <f t="shared" si="680"/>
        <v>9</v>
      </c>
      <c r="D103" s="183">
        <f t="shared" si="681"/>
        <v>4</v>
      </c>
      <c r="E103" s="183" t="str">
        <f t="shared" si="538"/>
        <v>9_4</v>
      </c>
      <c r="F103" s="174" t="str">
        <f t="shared" si="539"/>
        <v>Player10</v>
      </c>
      <c r="G103" s="174" t="str">
        <f t="shared" si="540"/>
        <v>Player14</v>
      </c>
      <c r="H103" s="173"/>
      <c r="I103" s="174" t="str">
        <f>J103&amp;"_"&amp;COUNTIF(J$4:J103,J103)</f>
        <v>8_9</v>
      </c>
      <c r="J103" s="185">
        <v>8</v>
      </c>
      <c r="K103" s="185" t="s">
        <v>2662</v>
      </c>
      <c r="L103" s="186" t="s">
        <v>1027</v>
      </c>
      <c r="M103" s="185" t="s">
        <v>2663</v>
      </c>
      <c r="N103" s="114"/>
      <c r="O103" s="106">
        <f t="shared" si="820"/>
        <v>1</v>
      </c>
      <c r="P103" s="106">
        <f t="shared" si="797"/>
        <v>8</v>
      </c>
      <c r="Q103" s="106">
        <v>7</v>
      </c>
      <c r="R103" s="107" t="str">
        <f>INDEX(Matchups!$F$4:$G$279,MATCH(O103&amp;"_"&amp;P103,Matchups!$E$4:$E$279,0),1)</f>
        <v>Player5</v>
      </c>
      <c r="S103" s="107" t="str">
        <f>INDEX(Matchups!$F$4:$G$279,MATCH(O103&amp;"_"&amp;P103,Matchups!$E$4:$E$279,0),2)</f>
        <v>Player6</v>
      </c>
      <c r="U103" s="164" t="e">
        <f>INDEX(Draft!$AZ$3:$AZ$170,MATCH(R103&amp;Q103,Draft!$BA$3:$BA$170,0),1)</f>
        <v>#N/A</v>
      </c>
      <c r="V103" s="156"/>
      <c r="W103" s="156"/>
      <c r="X103" s="157"/>
      <c r="Y103" s="158"/>
      <c r="Z103" s="156"/>
      <c r="AA103" s="156"/>
      <c r="AB103" s="165" t="e">
        <f>INDEX(Draft!$AZ$3:$AZ$170,MATCH(S103&amp;Q103,Draft!$BA$3:$BA$170,0),1)</f>
        <v>#N/A</v>
      </c>
      <c r="AD103" s="106">
        <f t="shared" si="822"/>
        <v>2</v>
      </c>
      <c r="AE103" s="106">
        <f t="shared" si="798"/>
        <v>8</v>
      </c>
      <c r="AF103" s="106">
        <v>7</v>
      </c>
      <c r="AG103" s="107" t="str">
        <f>INDEX(Matchups!$F$4:$G$279,MATCH(AD103&amp;"_"&amp;AE103,Matchups!$E$4:$E$279,0),1)</f>
        <v>Player19</v>
      </c>
      <c r="AH103" s="107" t="str">
        <f>INDEX(Matchups!$F$4:$G$279,MATCH(AD103&amp;"_"&amp;AE103,Matchups!$E$4:$E$279,0),2)</f>
        <v>Player23</v>
      </c>
      <c r="AJ103" s="164" t="e">
        <f>INDEX(Draft!$AZ$3:$AZ$170,MATCH(AG103&amp;AF103,Draft!$BA$3:$BA$170,0),1)</f>
        <v>#N/A</v>
      </c>
      <c r="AK103" s="156"/>
      <c r="AL103" s="156"/>
      <c r="AM103" s="157"/>
      <c r="AN103" s="158"/>
      <c r="AO103" s="156"/>
      <c r="AP103" s="156"/>
      <c r="AQ103" s="165" t="e">
        <f>INDEX(Draft!$AZ$3:$AZ$170,MATCH(AH103&amp;AF103,Draft!$BA$3:$BA$170,0),1)</f>
        <v>#N/A</v>
      </c>
      <c r="AS103" s="106">
        <f t="shared" si="824"/>
        <v>3</v>
      </c>
      <c r="AT103" s="106">
        <f t="shared" si="799"/>
        <v>8</v>
      </c>
      <c r="AU103" s="106">
        <v>7</v>
      </c>
      <c r="AV103" s="107" t="str">
        <f>INDEX(Matchups!$F$4:$G$279,MATCH(AS103&amp;"_"&amp;AT103,Matchups!$E$4:$E$279,0),1)</f>
        <v>Player17</v>
      </c>
      <c r="AW103" s="107" t="str">
        <f>INDEX(Matchups!$F$4:$G$279,MATCH(AS103&amp;"_"&amp;AT103,Matchups!$E$4:$E$279,0),2)</f>
        <v>Player1</v>
      </c>
      <c r="AY103" s="164" t="e">
        <f>INDEX(Draft!$AZ$3:$AZ$170,MATCH(AV103&amp;AU103,Draft!$BA$3:$BA$170,0),1)</f>
        <v>#N/A</v>
      </c>
      <c r="AZ103" s="156"/>
      <c r="BA103" s="156"/>
      <c r="BB103" s="157"/>
      <c r="BC103" s="158"/>
      <c r="BD103" s="156"/>
      <c r="BE103" s="156"/>
      <c r="BF103" s="165" t="e">
        <f>INDEX(Draft!$AZ$3:$AZ$170,MATCH(AW103&amp;AU103,Draft!$BA$3:$BA$170,0),1)</f>
        <v>#N/A</v>
      </c>
      <c r="BH103" s="106">
        <f t="shared" si="826"/>
        <v>4</v>
      </c>
      <c r="BI103" s="106">
        <f t="shared" si="800"/>
        <v>8</v>
      </c>
      <c r="BJ103" s="106">
        <v>7</v>
      </c>
      <c r="BK103" s="107" t="str">
        <f>INDEX(Matchups!$F$4:$G$279,MATCH(BH103&amp;"_"&amp;BI103,Matchups!$E$4:$E$279,0),1)</f>
        <v>Player12</v>
      </c>
      <c r="BL103" s="107" t="str">
        <f>INDEX(Matchups!$F$4:$G$279,MATCH(BH103&amp;"_"&amp;BI103,Matchups!$E$4:$E$279,0),2)</f>
        <v>Player21</v>
      </c>
      <c r="BN103" s="164" t="e">
        <f>INDEX(Draft!$AZ$3:$AZ$170,MATCH(BK103&amp;BJ103,Draft!$BA$3:$BA$170,0),1)</f>
        <v>#N/A</v>
      </c>
      <c r="BO103" s="156"/>
      <c r="BP103" s="156"/>
      <c r="BQ103" s="157"/>
      <c r="BR103" s="158"/>
      <c r="BS103" s="156"/>
      <c r="BT103" s="156"/>
      <c r="BU103" s="165" t="e">
        <f>INDEX(Draft!$AZ$3:$AZ$170,MATCH(BL103&amp;BJ103,Draft!$BA$3:$BA$170,0),1)</f>
        <v>#N/A</v>
      </c>
      <c r="BV103" s="114"/>
      <c r="BW103" s="106">
        <f t="shared" si="828"/>
        <v>5</v>
      </c>
      <c r="BX103" s="106">
        <f t="shared" si="801"/>
        <v>8</v>
      </c>
      <c r="BY103" s="106">
        <v>7</v>
      </c>
      <c r="BZ103" s="107" t="str">
        <f>INDEX(Matchups!$F$4:$G$279,MATCH(BW103&amp;"_"&amp;BX103,Matchups!$E$4:$E$279,0),1)</f>
        <v>Player22</v>
      </c>
      <c r="CA103" s="107" t="str">
        <f>INDEX(Matchups!$F$4:$G$279,MATCH(BW103&amp;"_"&amp;BX103,Matchups!$E$4:$E$279,0),2)</f>
        <v>Player10</v>
      </c>
      <c r="CB103" s="114"/>
      <c r="CC103" s="164" t="e">
        <f>INDEX(Draft!$AZ$3:$AZ$170,MATCH(BZ103&amp;BY103,Draft!$BA$3:$BA$170,0),1)</f>
        <v>#N/A</v>
      </c>
      <c r="CD103" s="156"/>
      <c r="CE103" s="156"/>
      <c r="CF103" s="157"/>
      <c r="CG103" s="158"/>
      <c r="CH103" s="156"/>
      <c r="CI103" s="156"/>
      <c r="CJ103" s="165" t="e">
        <f>INDEX(Draft!$AZ$3:$AZ$170,MATCH(CA103&amp;BY103,Draft!$BA$3:$BA$170,0),1)</f>
        <v>#N/A</v>
      </c>
      <c r="CK103" s="114"/>
      <c r="CL103" s="106">
        <f t="shared" si="830"/>
        <v>6</v>
      </c>
      <c r="CM103" s="106">
        <f t="shared" si="802"/>
        <v>8</v>
      </c>
      <c r="CN103" s="106">
        <v>7</v>
      </c>
      <c r="CO103" s="107" t="str">
        <f>INDEX(Matchups!$F$4:$G$279,MATCH(CL103&amp;"_"&amp;CM103,Matchups!$E$4:$E$279,0),1)</f>
        <v>Player8</v>
      </c>
      <c r="CP103" s="107" t="str">
        <f>INDEX(Matchups!$F$4:$G$279,MATCH(CL103&amp;"_"&amp;CM103,Matchups!$E$4:$E$279,0),2)</f>
        <v>Player14</v>
      </c>
      <c r="CQ103" s="114"/>
      <c r="CR103" s="164" t="e">
        <f>INDEX(Draft!$AZ$3:$AZ$170,MATCH(CO103&amp;CN103,Draft!$BA$3:$BA$170,0),1)</f>
        <v>#N/A</v>
      </c>
      <c r="CS103" s="156"/>
      <c r="CT103" s="156"/>
      <c r="CU103" s="157"/>
      <c r="CV103" s="158"/>
      <c r="CW103" s="156"/>
      <c r="CX103" s="156"/>
      <c r="CY103" s="165" t="e">
        <f>INDEX(Draft!$AZ$3:$AZ$170,MATCH(CP103&amp;CN103,Draft!$BA$3:$BA$170,0),1)</f>
        <v>#N/A</v>
      </c>
      <c r="DA103" s="106">
        <f t="shared" si="832"/>
        <v>7</v>
      </c>
      <c r="DB103" s="106">
        <f t="shared" si="803"/>
        <v>8</v>
      </c>
      <c r="DC103" s="106">
        <v>7</v>
      </c>
      <c r="DD103" s="107" t="str">
        <f>INDEX(Matchups!$F$4:$G$279,MATCH(DA103&amp;"_"&amp;DB103,Matchups!$E$4:$E$279,0),1)</f>
        <v>Player24</v>
      </c>
      <c r="DE103" s="107" t="str">
        <f>INDEX(Matchups!$F$4:$G$279,MATCH(DA103&amp;"_"&amp;DB103,Matchups!$E$4:$E$279,0),2)</f>
        <v>Player3</v>
      </c>
      <c r="DG103" s="164" t="e">
        <f>INDEX(Draft!$AZ$3:$AZ$170,MATCH(DD103&amp;DC103,Draft!$BA$3:$BA$170,0),1)</f>
        <v>#N/A</v>
      </c>
      <c r="DH103" s="156"/>
      <c r="DI103" s="156"/>
      <c r="DJ103" s="157"/>
      <c r="DK103" s="158"/>
      <c r="DL103" s="156"/>
      <c r="DM103" s="156"/>
      <c r="DN103" s="165" t="e">
        <f>INDEX(Draft!$AZ$3:$AZ$170,MATCH(DE103&amp;DC103,Draft!$BA$3:$BA$170,0),1)</f>
        <v>#N/A</v>
      </c>
      <c r="DO103" s="114"/>
      <c r="DP103" s="106">
        <f t="shared" si="834"/>
        <v>8</v>
      </c>
      <c r="DQ103" s="106">
        <f t="shared" si="804"/>
        <v>8</v>
      </c>
      <c r="DR103" s="106">
        <v>7</v>
      </c>
      <c r="DS103" s="107" t="str">
        <f>INDEX(Matchups!$F$4:$G$279,MATCH(DP103&amp;"_"&amp;DQ103,Matchups!$E$4:$E$279,0),1)</f>
        <v>Player21</v>
      </c>
      <c r="DT103" s="107" t="str">
        <f>INDEX(Matchups!$F$4:$G$279,MATCH(DP103&amp;"_"&amp;DQ103,Matchups!$E$4:$E$279,0),2)</f>
        <v>Player2</v>
      </c>
      <c r="DU103" s="114"/>
      <c r="DV103" s="164" t="e">
        <f>INDEX(Draft!$AZ$3:$AZ$170,MATCH(DS103&amp;DR103,Draft!$BA$3:$BA$170,0),1)</f>
        <v>#N/A</v>
      </c>
      <c r="DW103" s="156"/>
      <c r="DX103" s="156"/>
      <c r="DY103" s="157"/>
      <c r="DZ103" s="158"/>
      <c r="EA103" s="156"/>
      <c r="EB103" s="156"/>
      <c r="EC103" s="165" t="e">
        <f>INDEX(Draft!$AZ$3:$AZ$170,MATCH(DT103&amp;DR103,Draft!$BA$3:$BA$170,0),1)</f>
        <v>#N/A</v>
      </c>
      <c r="ED103" s="114"/>
      <c r="EE103" s="106">
        <f t="shared" si="836"/>
        <v>9</v>
      </c>
      <c r="EF103" s="106">
        <f t="shared" si="805"/>
        <v>8</v>
      </c>
      <c r="EG103" s="106">
        <v>7</v>
      </c>
      <c r="EH103" s="107" t="str">
        <f>INDEX(Matchups!$F$4:$G$279,MATCH(EE103&amp;"_"&amp;EF103,Matchups!$E$4:$E$279,0),1)</f>
        <v>Player23</v>
      </c>
      <c r="EI103" s="107" t="str">
        <f>INDEX(Matchups!$F$4:$G$279,MATCH(EE103&amp;"_"&amp;EF103,Matchups!$E$4:$E$279,0),2)</f>
        <v>Player11</v>
      </c>
      <c r="EJ103" s="114"/>
      <c r="EK103" s="164" t="e">
        <f>INDEX(Draft!$AZ$3:$AZ$170,MATCH(EH103&amp;EG103,Draft!$BA$3:$BA$170,0),1)</f>
        <v>#N/A</v>
      </c>
      <c r="EL103" s="156"/>
      <c r="EM103" s="156"/>
      <c r="EN103" s="157"/>
      <c r="EO103" s="158"/>
      <c r="EP103" s="156"/>
      <c r="EQ103" s="156"/>
      <c r="ER103" s="165" t="e">
        <f>INDEX(Draft!$AZ$3:$AZ$170,MATCH(EI103&amp;EG103,Draft!$BA$3:$BA$170,0),1)</f>
        <v>#N/A</v>
      </c>
      <c r="ET103" s="106">
        <f t="shared" si="838"/>
        <v>10</v>
      </c>
      <c r="EU103" s="106">
        <f t="shared" si="806"/>
        <v>8</v>
      </c>
      <c r="EV103" s="106">
        <v>7</v>
      </c>
      <c r="EW103" s="107" t="str">
        <f>INDEX(Matchups!$F$4:$G$279,MATCH(ET103&amp;"_"&amp;EU103,Matchups!$E$4:$E$279,0),1)</f>
        <v>Player15</v>
      </c>
      <c r="EX103" s="107" t="str">
        <f>INDEX(Matchups!$F$4:$G$279,MATCH(ET103&amp;"_"&amp;EU103,Matchups!$E$4:$E$279,0),2)</f>
        <v>Player7</v>
      </c>
      <c r="EZ103" s="164" t="e">
        <f>INDEX(Draft!$AZ$3:$AZ$170,MATCH(EW103&amp;EV103,Draft!$BA$3:$BA$170,0),1)</f>
        <v>#N/A</v>
      </c>
      <c r="FA103" s="156"/>
      <c r="FB103" s="156"/>
      <c r="FC103" s="157"/>
      <c r="FD103" s="158"/>
      <c r="FE103" s="156"/>
      <c r="FF103" s="156"/>
      <c r="FG103" s="165" t="e">
        <f>INDEX(Draft!$AZ$3:$AZ$170,MATCH(EX103&amp;EV103,Draft!$BA$3:$BA$170,0),1)</f>
        <v>#N/A</v>
      </c>
      <c r="FH103" s="114"/>
      <c r="FI103" s="106">
        <f t="shared" si="840"/>
        <v>11</v>
      </c>
      <c r="FJ103" s="106">
        <f t="shared" si="807"/>
        <v>8</v>
      </c>
      <c r="FK103" s="106">
        <v>7</v>
      </c>
      <c r="FL103" s="107" t="str">
        <f>INDEX(Matchups!$F$4:$G$279,MATCH(FI103&amp;"_"&amp;FJ103,Matchups!$E$4:$E$279,0),1)</f>
        <v>Player13</v>
      </c>
      <c r="FM103" s="107" t="str">
        <f>INDEX(Matchups!$F$4:$G$279,MATCH(FI103&amp;"_"&amp;FJ103,Matchups!$E$4:$E$279,0),2)</f>
        <v>Player19</v>
      </c>
      <c r="FN103" s="114"/>
      <c r="FO103" s="164" t="e">
        <f>INDEX(Draft!$AZ$3:$AZ$170,MATCH(FL103&amp;FK103,Draft!$BA$3:$BA$170,0),1)</f>
        <v>#N/A</v>
      </c>
      <c r="FP103" s="156"/>
      <c r="FQ103" s="156"/>
      <c r="FR103" s="157"/>
      <c r="FS103" s="158"/>
      <c r="FT103" s="156"/>
      <c r="FU103" s="156"/>
      <c r="FV103" s="165" t="e">
        <f>INDEX(Draft!$AZ$3:$AZ$170,MATCH(FM103&amp;FK103,Draft!$BA$3:$BA$170,0),1)</f>
        <v>#N/A</v>
      </c>
      <c r="FW103" s="114"/>
      <c r="FX103" s="106">
        <f t="shared" si="842"/>
        <v>12</v>
      </c>
      <c r="FY103" s="106">
        <f t="shared" si="808"/>
        <v>8</v>
      </c>
      <c r="FZ103" s="106">
        <v>7</v>
      </c>
      <c r="GA103" s="107" t="str">
        <f>INDEX(Matchups!$F$4:$G$279,MATCH(FX103&amp;"_"&amp;FY103,Matchups!$E$4:$E$279,0),1)</f>
        <v>Player9</v>
      </c>
      <c r="GB103" s="107" t="str">
        <f>INDEX(Matchups!$F$4:$G$279,MATCH(FX103&amp;"_"&amp;FY103,Matchups!$E$4:$E$279,0),2)</f>
        <v>Player16</v>
      </c>
      <c r="GC103" s="114"/>
      <c r="GD103" s="164" t="e">
        <f>INDEX(Draft!$AZ$3:$AZ$170,MATCH(GA103&amp;FZ103,Draft!$BA$3:$BA$170,0),1)</f>
        <v>#N/A</v>
      </c>
      <c r="GE103" s="156"/>
      <c r="GF103" s="156"/>
      <c r="GG103" s="157"/>
      <c r="GH103" s="158"/>
      <c r="GI103" s="156"/>
      <c r="GJ103" s="156"/>
      <c r="GK103" s="165" t="e">
        <f>INDEX(Draft!$AZ$3:$AZ$170,MATCH(GB103&amp;FZ103,Draft!$BA$3:$BA$170,0),1)</f>
        <v>#N/A</v>
      </c>
      <c r="GM103" s="106">
        <f t="shared" si="844"/>
        <v>13</v>
      </c>
      <c r="GN103" s="106">
        <f t="shared" si="809"/>
        <v>8</v>
      </c>
      <c r="GO103" s="106">
        <v>7</v>
      </c>
      <c r="GP103" s="107" t="str">
        <f>INDEX(Matchups!$F$4:$G$279,MATCH(GM103&amp;"_"&amp;GN103,Matchups!$E$4:$E$279,0),1)</f>
        <v>Player7</v>
      </c>
      <c r="GQ103" s="107" t="str">
        <f>INDEX(Matchups!$F$4:$G$279,MATCH(GM103&amp;"_"&amp;GN103,Matchups!$E$4:$E$279,0),2)</f>
        <v>Player22</v>
      </c>
      <c r="GS103" s="164" t="e">
        <f>INDEX(Draft!$AZ$3:$AZ$170,MATCH(GP103&amp;GO103,Draft!$BA$3:$BA$170,0),1)</f>
        <v>#N/A</v>
      </c>
      <c r="GT103" s="156"/>
      <c r="GU103" s="156"/>
      <c r="GV103" s="157"/>
      <c r="GW103" s="158"/>
      <c r="GX103" s="156"/>
      <c r="GY103" s="156"/>
      <c r="GZ103" s="165" t="e">
        <f>INDEX(Draft!$AZ$3:$AZ$170,MATCH(GQ103&amp;GO103,Draft!$BA$3:$BA$170,0),1)</f>
        <v>#N/A</v>
      </c>
      <c r="HA103" s="114"/>
      <c r="HB103" s="106">
        <f t="shared" si="846"/>
        <v>14</v>
      </c>
      <c r="HC103" s="106">
        <f t="shared" si="810"/>
        <v>8</v>
      </c>
      <c r="HD103" s="106">
        <v>7</v>
      </c>
      <c r="HE103" s="107" t="str">
        <f>INDEX(Matchups!$F$4:$G$279,MATCH(HB103&amp;"_"&amp;HC103,Matchups!$E$4:$E$279,0),1)</f>
        <v>Player10</v>
      </c>
      <c r="HF103" s="107" t="str">
        <f>INDEX(Matchups!$F$4:$G$279,MATCH(HB103&amp;"_"&amp;HC103,Matchups!$E$4:$E$279,0),2)</f>
        <v>Player13</v>
      </c>
      <c r="HG103" s="114"/>
      <c r="HH103" s="164" t="e">
        <f>INDEX(Draft!$AZ$3:$AZ$170,MATCH(HE103&amp;HD103,Draft!$BA$3:$BA$170,0),1)</f>
        <v>#N/A</v>
      </c>
      <c r="HI103" s="156"/>
      <c r="HJ103" s="156"/>
      <c r="HK103" s="157"/>
      <c r="HL103" s="158"/>
      <c r="HM103" s="156"/>
      <c r="HN103" s="156"/>
      <c r="HO103" s="165" t="e">
        <f>INDEX(Draft!$AZ$3:$AZ$170,MATCH(HF103&amp;HD103,Draft!$BA$3:$BA$170,0),1)</f>
        <v>#N/A</v>
      </c>
      <c r="HP103" s="114"/>
      <c r="HQ103" s="106">
        <f t="shared" si="848"/>
        <v>15</v>
      </c>
      <c r="HR103" s="106">
        <f t="shared" si="811"/>
        <v>8</v>
      </c>
      <c r="HS103" s="106">
        <v>7</v>
      </c>
      <c r="HT103" s="107" t="str">
        <f>INDEX(Matchups!$F$4:$G$279,MATCH(HQ103&amp;"_"&amp;HR103,Matchups!$E$4:$E$279,0),1)</f>
        <v>Player20</v>
      </c>
      <c r="HU103" s="107" t="str">
        <f>INDEX(Matchups!$F$4:$G$279,MATCH(HQ103&amp;"_"&amp;HR103,Matchups!$E$4:$E$279,0),2)</f>
        <v>Player15</v>
      </c>
      <c r="HV103" s="114"/>
      <c r="HW103" s="164" t="e">
        <f>INDEX(Draft!$AZ$3:$AZ$170,MATCH(HT103&amp;HS103,Draft!$BA$3:$BA$170,0),1)</f>
        <v>#N/A</v>
      </c>
      <c r="HX103" s="156"/>
      <c r="HY103" s="156"/>
      <c r="HZ103" s="157"/>
      <c r="IA103" s="158"/>
      <c r="IB103" s="156"/>
      <c r="IC103" s="156"/>
      <c r="ID103" s="165" t="e">
        <f>INDEX(Draft!$AZ$3:$AZ$170,MATCH(HU103&amp;HS103,Draft!$BA$3:$BA$170,0),1)</f>
        <v>#N/A</v>
      </c>
      <c r="IF103" s="106">
        <f t="shared" si="850"/>
        <v>16</v>
      </c>
      <c r="IG103" s="106">
        <f t="shared" si="812"/>
        <v>8</v>
      </c>
      <c r="IH103" s="106">
        <v>7</v>
      </c>
      <c r="II103" s="107" t="str">
        <f>INDEX(Matchups!$F$4:$G$279,MATCH(IF103&amp;"_"&amp;IG103,Matchups!$E$4:$E$279,0),1)</f>
        <v>Player16</v>
      </c>
      <c r="IJ103" s="107" t="str">
        <f>INDEX(Matchups!$F$4:$G$279,MATCH(IF103&amp;"_"&amp;IG103,Matchups!$E$4:$E$279,0),2)</f>
        <v>Player24</v>
      </c>
      <c r="IL103" s="164" t="e">
        <f>INDEX(Draft!$AZ$3:$AZ$170,MATCH(II103&amp;IH103,Draft!$BA$3:$BA$170,0),1)</f>
        <v>#N/A</v>
      </c>
      <c r="IM103" s="156"/>
      <c r="IN103" s="156"/>
      <c r="IO103" s="157"/>
      <c r="IP103" s="158"/>
      <c r="IQ103" s="156"/>
      <c r="IR103" s="156"/>
      <c r="IS103" s="165" t="e">
        <f>INDEX(Draft!$AZ$3:$AZ$170,MATCH(IJ103&amp;IH103,Draft!$BA$3:$BA$170,0),1)</f>
        <v>#N/A</v>
      </c>
      <c r="IT103" s="114"/>
      <c r="IU103" s="106">
        <f t="shared" si="852"/>
        <v>17</v>
      </c>
      <c r="IV103" s="106">
        <f t="shared" si="813"/>
        <v>8</v>
      </c>
      <c r="IW103" s="106">
        <v>7</v>
      </c>
      <c r="IX103" s="107" t="str">
        <f>INDEX(Matchups!$F$4:$G$279,MATCH(IU103&amp;"_"&amp;IV103,Matchups!$E$4:$E$279,0),1)</f>
        <v>Player18</v>
      </c>
      <c r="IY103" s="107" t="str">
        <f>INDEX(Matchups!$F$4:$G$279,MATCH(IU103&amp;"_"&amp;IV103,Matchups!$E$4:$E$279,0),2)</f>
        <v>Player8</v>
      </c>
      <c r="IZ103" s="114"/>
      <c r="JA103" s="164" t="e">
        <f>INDEX(Draft!$AZ$3:$AZ$170,MATCH(IX103&amp;IW103,Draft!$BA$3:$BA$170,0),1)</f>
        <v>#N/A</v>
      </c>
      <c r="JB103" s="156"/>
      <c r="JC103" s="156"/>
      <c r="JD103" s="157"/>
      <c r="JE103" s="158"/>
      <c r="JF103" s="156"/>
      <c r="JG103" s="156"/>
      <c r="JH103" s="165" t="e">
        <f>INDEX(Draft!$AZ$3:$AZ$170,MATCH(IY103&amp;IW103,Draft!$BA$3:$BA$170,0),1)</f>
        <v>#N/A</v>
      </c>
      <c r="JI103" s="114"/>
      <c r="JJ103" s="106">
        <f t="shared" si="854"/>
        <v>18</v>
      </c>
      <c r="JK103" s="106">
        <f t="shared" si="814"/>
        <v>8</v>
      </c>
      <c r="JL103" s="106">
        <v>7</v>
      </c>
      <c r="JM103" s="107" t="str">
        <f>INDEX(Matchups!$F$4:$G$279,MATCH(JJ103&amp;"_"&amp;JK103,Matchups!$E$4:$E$279,0),1)</f>
        <v>Player1</v>
      </c>
      <c r="JN103" s="107" t="str">
        <f>INDEX(Matchups!$F$4:$G$279,MATCH(JJ103&amp;"_"&amp;JK103,Matchups!$E$4:$E$279,0),2)</f>
        <v>Player9</v>
      </c>
      <c r="JO103" s="114"/>
      <c r="JP103" s="164" t="e">
        <f>INDEX(Draft!$AZ$3:$AZ$170,MATCH(JM103&amp;JL103,Draft!$BA$3:$BA$170,0),1)</f>
        <v>#N/A</v>
      </c>
      <c r="JQ103" s="156"/>
      <c r="JR103" s="156"/>
      <c r="JS103" s="157"/>
      <c r="JT103" s="158"/>
      <c r="JU103" s="156"/>
      <c r="JV103" s="156"/>
      <c r="JW103" s="165" t="e">
        <f>INDEX(Draft!$AZ$3:$AZ$170,MATCH(JN103&amp;JL103,Draft!$BA$3:$BA$170,0),1)</f>
        <v>#N/A</v>
      </c>
      <c r="JX103" s="114"/>
      <c r="JY103" s="106">
        <f t="shared" si="856"/>
        <v>19</v>
      </c>
      <c r="JZ103" s="106">
        <f t="shared" si="815"/>
        <v>8</v>
      </c>
      <c r="KA103" s="106">
        <v>7</v>
      </c>
      <c r="KB103" s="107" t="str">
        <f>INDEX(Matchups!$F$4:$G$279,MATCH(JY103&amp;"_"&amp;JZ103,Matchups!$E$4:$E$279,0),1)</f>
        <v>Player6</v>
      </c>
      <c r="KC103" s="107" t="str">
        <f>INDEX(Matchups!$F$4:$G$279,MATCH(JY103&amp;"_"&amp;JZ103,Matchups!$E$4:$E$279,0),2)</f>
        <v>Player17</v>
      </c>
      <c r="KD103" s="114"/>
      <c r="KE103" s="164" t="e">
        <f>INDEX(Draft!$AZ$3:$AZ$170,MATCH(KB103&amp;KA103,Draft!$BA$3:$BA$170,0),1)</f>
        <v>#N/A</v>
      </c>
      <c r="KF103" s="156"/>
      <c r="KG103" s="156"/>
      <c r="KH103" s="157"/>
      <c r="KI103" s="158"/>
      <c r="KJ103" s="156"/>
      <c r="KK103" s="156"/>
      <c r="KL103" s="165" t="e">
        <f>INDEX(Draft!$AZ$3:$AZ$170,MATCH(KC103&amp;KA103,Draft!$BA$3:$BA$170,0),1)</f>
        <v>#N/A</v>
      </c>
      <c r="KM103" s="114"/>
      <c r="KN103" s="106">
        <f t="shared" si="858"/>
        <v>20</v>
      </c>
      <c r="KO103" s="106">
        <f t="shared" si="816"/>
        <v>8</v>
      </c>
      <c r="KP103" s="106">
        <v>7</v>
      </c>
      <c r="KQ103" s="107" t="str">
        <f>INDEX(Matchups!$F$4:$G$279,MATCH(KN103&amp;"_"&amp;KO103,Matchups!$E$4:$E$279,0),1)</f>
        <v>Player2</v>
      </c>
      <c r="KR103" s="107" t="str">
        <f>INDEX(Matchups!$F$4:$G$279,MATCH(KN103&amp;"_"&amp;KO103,Matchups!$E$4:$E$279,0),2)</f>
        <v>Player20</v>
      </c>
      <c r="KS103" s="114"/>
      <c r="KT103" s="164" t="e">
        <f>INDEX(Draft!$AZ$3:$AZ$170,MATCH(KQ103&amp;KP103,Draft!$BA$3:$BA$170,0),1)</f>
        <v>#N/A</v>
      </c>
      <c r="KU103" s="156"/>
      <c r="KV103" s="156"/>
      <c r="KW103" s="157"/>
      <c r="KX103" s="158"/>
      <c r="KY103" s="156"/>
      <c r="KZ103" s="156"/>
      <c r="LA103" s="165" t="e">
        <f>INDEX(Draft!$AZ$3:$AZ$170,MATCH(KR103&amp;KP103,Draft!$BA$3:$BA$170,0),1)</f>
        <v>#N/A</v>
      </c>
      <c r="LB103" s="114"/>
      <c r="LC103" s="106">
        <f t="shared" si="860"/>
        <v>21</v>
      </c>
      <c r="LD103" s="106">
        <f t="shared" si="817"/>
        <v>8</v>
      </c>
      <c r="LE103" s="106">
        <v>7</v>
      </c>
      <c r="LF103" s="107" t="str">
        <f>INDEX(Matchups!$F$4:$G$279,MATCH(LC103&amp;"_"&amp;LD103,Matchups!$E$4:$E$279,0),1)</f>
        <v>Player6</v>
      </c>
      <c r="LG103" s="107" t="str">
        <f>INDEX(Matchups!$F$4:$G$279,MATCH(LC103&amp;"_"&amp;LD103,Matchups!$E$4:$E$279,0),2)</f>
        <v>Player8</v>
      </c>
      <c r="LH103" s="114"/>
      <c r="LI103" s="164" t="e">
        <f>INDEX(Draft!$AZ$3:$AZ$170,MATCH(LF103&amp;LE103,Draft!$BA$3:$BA$170,0),1)</f>
        <v>#N/A</v>
      </c>
      <c r="LJ103" s="156"/>
      <c r="LK103" s="156"/>
      <c r="LL103" s="157"/>
      <c r="LM103" s="158"/>
      <c r="LN103" s="156"/>
      <c r="LO103" s="156"/>
      <c r="LP103" s="165" t="e">
        <f>INDEX(Draft!$AZ$3:$AZ$170,MATCH(LG103&amp;LE103,Draft!$BA$3:$BA$170,0),1)</f>
        <v>#N/A</v>
      </c>
      <c r="LQ103" s="114"/>
      <c r="LR103" s="106">
        <f t="shared" si="862"/>
        <v>22</v>
      </c>
      <c r="LS103" s="106">
        <f t="shared" si="818"/>
        <v>8</v>
      </c>
      <c r="LT103" s="106">
        <v>7</v>
      </c>
      <c r="LU103" s="107" t="str">
        <f>INDEX(Matchups!$F$4:$G$279,MATCH(LR103&amp;"_"&amp;LS103,Matchups!$E$4:$E$279,0),1)</f>
        <v>Player11</v>
      </c>
      <c r="LV103" s="107" t="str">
        <f>INDEX(Matchups!$F$4:$G$279,MATCH(LR103&amp;"_"&amp;LS103,Matchups!$E$4:$E$279,0),2)</f>
        <v>Player18</v>
      </c>
      <c r="LW103" s="114"/>
      <c r="LX103" s="164" t="e">
        <f>INDEX(Draft!$AZ$3:$AZ$170,MATCH(LU103&amp;LT103,Draft!$BA$3:$BA$170,0),1)</f>
        <v>#N/A</v>
      </c>
      <c r="LY103" s="156"/>
      <c r="LZ103" s="156"/>
      <c r="MA103" s="157"/>
      <c r="MB103" s="158"/>
      <c r="MC103" s="156"/>
      <c r="MD103" s="156"/>
      <c r="ME103" s="165" t="e">
        <f>INDEX(Draft!$AZ$3:$AZ$170,MATCH(LV103&amp;LT103,Draft!$BA$3:$BA$170,0),1)</f>
        <v>#N/A</v>
      </c>
      <c r="MF103" s="114"/>
      <c r="MG103" s="106">
        <f t="shared" si="864"/>
        <v>23</v>
      </c>
      <c r="MH103" s="106">
        <f t="shared" si="819"/>
        <v>8</v>
      </c>
      <c r="MI103" s="106">
        <v>7</v>
      </c>
      <c r="MJ103" s="107" t="str">
        <f>INDEX(Matchups!$F$4:$G$279,MATCH(MG103&amp;"_"&amp;MH103,Matchups!$E$4:$E$279,0),1)</f>
        <v>Player3</v>
      </c>
      <c r="MK103" s="107" t="str">
        <f>INDEX(Matchups!$F$4:$G$279,MATCH(MG103&amp;"_"&amp;MH103,Matchups!$E$4:$E$279,0),2)</f>
        <v>Player12</v>
      </c>
      <c r="ML103" s="114"/>
      <c r="MM103" s="164" t="e">
        <f>INDEX(Draft!$AZ$3:$AZ$170,MATCH(MJ103&amp;MI103,Draft!$BA$3:$BA$170,0),1)</f>
        <v>#N/A</v>
      </c>
      <c r="MN103" s="156"/>
      <c r="MO103" s="156"/>
      <c r="MP103" s="157"/>
      <c r="MQ103" s="158"/>
      <c r="MR103" s="156"/>
      <c r="MS103" s="156"/>
      <c r="MT103" s="165" t="e">
        <f>INDEX(Draft!$AZ$3:$AZ$170,MATCH(MK103&amp;MI103,Draft!$BA$3:$BA$170,0),1)</f>
        <v>#N/A</v>
      </c>
    </row>
    <row r="104" spans="2:358" s="105" customFormat="1" ht="18" thickBot="1">
      <c r="B104" s="184">
        <f t="shared" si="679"/>
        <v>44620</v>
      </c>
      <c r="C104" s="183">
        <f t="shared" si="680"/>
        <v>9</v>
      </c>
      <c r="D104" s="183">
        <f t="shared" si="681"/>
        <v>5</v>
      </c>
      <c r="E104" s="183" t="str">
        <f t="shared" si="538"/>
        <v>9_5</v>
      </c>
      <c r="F104" s="174" t="str">
        <f t="shared" si="539"/>
        <v>Player2</v>
      </c>
      <c r="G104" s="174" t="str">
        <f t="shared" si="540"/>
        <v>Player9</v>
      </c>
      <c r="H104" s="173"/>
      <c r="I104" s="174" t="str">
        <f>J104&amp;"_"&amp;COUNTIF(J$4:J104,J104)</f>
        <v>8_10</v>
      </c>
      <c r="J104" s="185">
        <v>8</v>
      </c>
      <c r="K104" s="185" t="s">
        <v>2667</v>
      </c>
      <c r="L104" s="186" t="s">
        <v>1027</v>
      </c>
      <c r="M104" s="185" t="s">
        <v>2671</v>
      </c>
      <c r="N104" s="114"/>
      <c r="O104" s="106">
        <f t="shared" ref="O104" si="889">O103</f>
        <v>1</v>
      </c>
      <c r="P104" s="106">
        <f t="shared" si="797"/>
        <v>8</v>
      </c>
      <c r="Q104" s="106"/>
      <c r="R104" s="107" t="str">
        <f>INDEX(Matchups!$F$4:$G$279,MATCH(O104&amp;"_"&amp;P104,Matchups!$E$4:$E$279,0),1)</f>
        <v>Player5</v>
      </c>
      <c r="S104" s="107" t="str">
        <f>INDEX(Matchups!$F$4:$G$279,MATCH(O104&amp;"_"&amp;P104,Matchups!$E$4:$E$279,0),2)</f>
        <v>Player6</v>
      </c>
      <c r="U104" s="166" t="s">
        <v>1863</v>
      </c>
      <c r="V104" s="167"/>
      <c r="W104" s="167"/>
      <c r="X104" s="168">
        <f>SUM(X97:X103)</f>
        <v>-28.389668952501889</v>
      </c>
      <c r="Y104" s="168">
        <f>SUM(Y97:Y103)</f>
        <v>9.3351809365403877</v>
      </c>
      <c r="Z104" s="167"/>
      <c r="AA104" s="167"/>
      <c r="AB104" s="169" t="s">
        <v>1863</v>
      </c>
      <c r="AD104" s="106">
        <f t="shared" ref="AD104" si="890">AD103</f>
        <v>2</v>
      </c>
      <c r="AE104" s="106">
        <f t="shared" si="798"/>
        <v>8</v>
      </c>
      <c r="AF104" s="106"/>
      <c r="AG104" s="107" t="str">
        <f>INDEX(Matchups!$F$4:$G$279,MATCH(AD104&amp;"_"&amp;AE104,Matchups!$E$4:$E$279,0),1)</f>
        <v>Player19</v>
      </c>
      <c r="AH104" s="107" t="str">
        <f>INDEX(Matchups!$F$4:$G$279,MATCH(AD104&amp;"_"&amp;AE104,Matchups!$E$4:$E$279,0),2)</f>
        <v>Player23</v>
      </c>
      <c r="AJ104" s="166" t="s">
        <v>1863</v>
      </c>
      <c r="AK104" s="167"/>
      <c r="AL104" s="167"/>
      <c r="AM104" s="168">
        <f>SUM(AM97:AM103)</f>
        <v>-46.553252442614266</v>
      </c>
      <c r="AN104" s="168">
        <f>SUM(AN97:AN103)</f>
        <v>-42.19285266291147</v>
      </c>
      <c r="AO104" s="167"/>
      <c r="AP104" s="167"/>
      <c r="AQ104" s="169" t="s">
        <v>1863</v>
      </c>
      <c r="AS104" s="106">
        <f t="shared" ref="AS104" si="891">AS103</f>
        <v>3</v>
      </c>
      <c r="AT104" s="106">
        <f t="shared" si="799"/>
        <v>8</v>
      </c>
      <c r="AU104" s="106"/>
      <c r="AV104" s="107" t="str">
        <f>INDEX(Matchups!$F$4:$G$279,MATCH(AS104&amp;"_"&amp;AT104,Matchups!$E$4:$E$279,0),1)</f>
        <v>Player17</v>
      </c>
      <c r="AW104" s="107" t="str">
        <f>INDEX(Matchups!$F$4:$G$279,MATCH(AS104&amp;"_"&amp;AT104,Matchups!$E$4:$E$279,0),2)</f>
        <v>Player1</v>
      </c>
      <c r="AY104" s="166" t="s">
        <v>1863</v>
      </c>
      <c r="AZ104" s="167"/>
      <c r="BA104" s="167"/>
      <c r="BB104" s="168">
        <f>SUM(BB97:BB103)</f>
        <v>-7.7994413338178363</v>
      </c>
      <c r="BC104" s="168">
        <f>SUM(BC97:BC103)</f>
        <v>-6.7311757627264166</v>
      </c>
      <c r="BD104" s="167"/>
      <c r="BE104" s="167"/>
      <c r="BF104" s="169" t="s">
        <v>1863</v>
      </c>
      <c r="BH104" s="106">
        <f t="shared" ref="BH104" si="892">BH103</f>
        <v>4</v>
      </c>
      <c r="BI104" s="106">
        <f t="shared" si="800"/>
        <v>8</v>
      </c>
      <c r="BJ104" s="106"/>
      <c r="BK104" s="107" t="str">
        <f>INDEX(Matchups!$F$4:$G$279,MATCH(BH104&amp;"_"&amp;BI104,Matchups!$E$4:$E$279,0),1)</f>
        <v>Player12</v>
      </c>
      <c r="BL104" s="107" t="str">
        <f>INDEX(Matchups!$F$4:$G$279,MATCH(BH104&amp;"_"&amp;BI104,Matchups!$E$4:$E$279,0),2)</f>
        <v>Player21</v>
      </c>
      <c r="BN104" s="166" t="s">
        <v>1863</v>
      </c>
      <c r="BO104" s="167"/>
      <c r="BP104" s="167"/>
      <c r="BQ104" s="168" t="e">
        <f>SUM(BQ97:BQ103)</f>
        <v>#N/A</v>
      </c>
      <c r="BR104" s="168" t="e">
        <f>SUM(BR97:BR103)</f>
        <v>#N/A</v>
      </c>
      <c r="BS104" s="167"/>
      <c r="BT104" s="167"/>
      <c r="BU104" s="169" t="s">
        <v>1863</v>
      </c>
      <c r="BV104" s="114"/>
      <c r="BW104" s="106">
        <f t="shared" ref="BW104" si="893">BW103</f>
        <v>5</v>
      </c>
      <c r="BX104" s="106">
        <f t="shared" si="801"/>
        <v>8</v>
      </c>
      <c r="BY104" s="106"/>
      <c r="BZ104" s="107" t="str">
        <f>INDEX(Matchups!$F$4:$G$279,MATCH(BW104&amp;"_"&amp;BX104,Matchups!$E$4:$E$279,0),1)</f>
        <v>Player22</v>
      </c>
      <c r="CA104" s="107" t="str">
        <f>INDEX(Matchups!$F$4:$G$279,MATCH(BW104&amp;"_"&amp;BX104,Matchups!$E$4:$E$279,0),2)</f>
        <v>Player10</v>
      </c>
      <c r="CB104" s="114"/>
      <c r="CC104" s="166" t="s">
        <v>1863</v>
      </c>
      <c r="CD104" s="167"/>
      <c r="CE104" s="167"/>
      <c r="CF104" s="168" t="e">
        <f>SUM(CF97:CF103)</f>
        <v>#N/A</v>
      </c>
      <c r="CG104" s="168" t="e">
        <f>SUM(CG97:CG103)</f>
        <v>#N/A</v>
      </c>
      <c r="CH104" s="167"/>
      <c r="CI104" s="167"/>
      <c r="CJ104" s="169" t="s">
        <v>1863</v>
      </c>
      <c r="CK104" s="114"/>
      <c r="CL104" s="106">
        <f t="shared" ref="CL104" si="894">CL103</f>
        <v>6</v>
      </c>
      <c r="CM104" s="106">
        <f t="shared" si="802"/>
        <v>8</v>
      </c>
      <c r="CN104" s="106"/>
      <c r="CO104" s="107" t="str">
        <f>INDEX(Matchups!$F$4:$G$279,MATCH(CL104&amp;"_"&amp;CM104,Matchups!$E$4:$E$279,0),1)</f>
        <v>Player8</v>
      </c>
      <c r="CP104" s="107" t="str">
        <f>INDEX(Matchups!$F$4:$G$279,MATCH(CL104&amp;"_"&amp;CM104,Matchups!$E$4:$E$279,0),2)</f>
        <v>Player14</v>
      </c>
      <c r="CQ104" s="114"/>
      <c r="CR104" s="166" t="s">
        <v>1863</v>
      </c>
      <c r="CS104" s="167"/>
      <c r="CT104" s="167"/>
      <c r="CU104" s="168" t="e">
        <f>SUM(CU97:CU103)</f>
        <v>#N/A</v>
      </c>
      <c r="CV104" s="168" t="e">
        <f>SUM(CV97:CV103)</f>
        <v>#N/A</v>
      </c>
      <c r="CW104" s="167"/>
      <c r="CX104" s="167"/>
      <c r="CY104" s="169" t="s">
        <v>1863</v>
      </c>
      <c r="DA104" s="106">
        <f t="shared" ref="DA104" si="895">DA103</f>
        <v>7</v>
      </c>
      <c r="DB104" s="106">
        <f t="shared" si="803"/>
        <v>8</v>
      </c>
      <c r="DC104" s="106"/>
      <c r="DD104" s="107" t="str">
        <f>INDEX(Matchups!$F$4:$G$279,MATCH(DA104&amp;"_"&amp;DB104,Matchups!$E$4:$E$279,0),1)</f>
        <v>Player24</v>
      </c>
      <c r="DE104" s="107" t="str">
        <f>INDEX(Matchups!$F$4:$G$279,MATCH(DA104&amp;"_"&amp;DB104,Matchups!$E$4:$E$279,0),2)</f>
        <v>Player3</v>
      </c>
      <c r="DG104" s="166" t="s">
        <v>1863</v>
      </c>
      <c r="DH104" s="167"/>
      <c r="DI104" s="167"/>
      <c r="DJ104" s="168" t="e">
        <f>SUM(DJ97:DJ103)</f>
        <v>#N/A</v>
      </c>
      <c r="DK104" s="168" t="e">
        <f>SUM(DK97:DK103)</f>
        <v>#N/A</v>
      </c>
      <c r="DL104" s="167"/>
      <c r="DM104" s="167"/>
      <c r="DN104" s="169" t="s">
        <v>1863</v>
      </c>
      <c r="DO104" s="114"/>
      <c r="DP104" s="106">
        <f t="shared" ref="DP104" si="896">DP103</f>
        <v>8</v>
      </c>
      <c r="DQ104" s="106">
        <f t="shared" si="804"/>
        <v>8</v>
      </c>
      <c r="DR104" s="106"/>
      <c r="DS104" s="107" t="str">
        <f>INDEX(Matchups!$F$4:$G$279,MATCH(DP104&amp;"_"&amp;DQ104,Matchups!$E$4:$E$279,0),1)</f>
        <v>Player21</v>
      </c>
      <c r="DT104" s="107" t="str">
        <f>INDEX(Matchups!$F$4:$G$279,MATCH(DP104&amp;"_"&amp;DQ104,Matchups!$E$4:$E$279,0),2)</f>
        <v>Player2</v>
      </c>
      <c r="DU104" s="114"/>
      <c r="DV104" s="166" t="s">
        <v>1863</v>
      </c>
      <c r="DW104" s="167"/>
      <c r="DX104" s="167"/>
      <c r="DY104" s="168" t="e">
        <f>SUM(DY97:DY103)</f>
        <v>#N/A</v>
      </c>
      <c r="DZ104" s="168" t="e">
        <f>SUM(DZ97:DZ103)</f>
        <v>#N/A</v>
      </c>
      <c r="EA104" s="167"/>
      <c r="EB104" s="167"/>
      <c r="EC104" s="169" t="s">
        <v>1863</v>
      </c>
      <c r="ED104" s="114"/>
      <c r="EE104" s="106">
        <f t="shared" ref="EE104" si="897">EE103</f>
        <v>9</v>
      </c>
      <c r="EF104" s="106">
        <f t="shared" si="805"/>
        <v>8</v>
      </c>
      <c r="EG104" s="106"/>
      <c r="EH104" s="107" t="str">
        <f>INDEX(Matchups!$F$4:$G$279,MATCH(EE104&amp;"_"&amp;EF104,Matchups!$E$4:$E$279,0),1)</f>
        <v>Player23</v>
      </c>
      <c r="EI104" s="107" t="str">
        <f>INDEX(Matchups!$F$4:$G$279,MATCH(EE104&amp;"_"&amp;EF104,Matchups!$E$4:$E$279,0),2)</f>
        <v>Player11</v>
      </c>
      <c r="EJ104" s="114"/>
      <c r="EK104" s="166" t="s">
        <v>1863</v>
      </c>
      <c r="EL104" s="167"/>
      <c r="EM104" s="167"/>
      <c r="EN104" s="168" t="e">
        <f>SUM(EN97:EN103)</f>
        <v>#N/A</v>
      </c>
      <c r="EO104" s="168" t="e">
        <f>SUM(EO97:EO103)</f>
        <v>#N/A</v>
      </c>
      <c r="EP104" s="167"/>
      <c r="EQ104" s="167"/>
      <c r="ER104" s="169" t="s">
        <v>1863</v>
      </c>
      <c r="ET104" s="106">
        <f t="shared" ref="ET104" si="898">ET103</f>
        <v>10</v>
      </c>
      <c r="EU104" s="106">
        <f t="shared" si="806"/>
        <v>8</v>
      </c>
      <c r="EV104" s="106"/>
      <c r="EW104" s="107" t="str">
        <f>INDEX(Matchups!$F$4:$G$279,MATCH(ET104&amp;"_"&amp;EU104,Matchups!$E$4:$E$279,0),1)</f>
        <v>Player15</v>
      </c>
      <c r="EX104" s="107" t="str">
        <f>INDEX(Matchups!$F$4:$G$279,MATCH(ET104&amp;"_"&amp;EU104,Matchups!$E$4:$E$279,0),2)</f>
        <v>Player7</v>
      </c>
      <c r="EZ104" s="166" t="s">
        <v>1863</v>
      </c>
      <c r="FA104" s="167"/>
      <c r="FB104" s="167"/>
      <c r="FC104" s="168" t="e">
        <f>SUM(FC97:FC103)</f>
        <v>#N/A</v>
      </c>
      <c r="FD104" s="168" t="e">
        <f>SUM(FD97:FD103)</f>
        <v>#N/A</v>
      </c>
      <c r="FE104" s="167"/>
      <c r="FF104" s="167"/>
      <c r="FG104" s="169" t="s">
        <v>1863</v>
      </c>
      <c r="FH104" s="114"/>
      <c r="FI104" s="106">
        <f t="shared" ref="FI104" si="899">FI103</f>
        <v>11</v>
      </c>
      <c r="FJ104" s="106">
        <f t="shared" si="807"/>
        <v>8</v>
      </c>
      <c r="FK104" s="106"/>
      <c r="FL104" s="107" t="str">
        <f>INDEX(Matchups!$F$4:$G$279,MATCH(FI104&amp;"_"&amp;FJ104,Matchups!$E$4:$E$279,0),1)</f>
        <v>Player13</v>
      </c>
      <c r="FM104" s="107" t="str">
        <f>INDEX(Matchups!$F$4:$G$279,MATCH(FI104&amp;"_"&amp;FJ104,Matchups!$E$4:$E$279,0),2)</f>
        <v>Player19</v>
      </c>
      <c r="FN104" s="114"/>
      <c r="FO104" s="166" t="s">
        <v>1863</v>
      </c>
      <c r="FP104" s="167"/>
      <c r="FQ104" s="167"/>
      <c r="FR104" s="168" t="e">
        <f>SUM(FR97:FR103)</f>
        <v>#N/A</v>
      </c>
      <c r="FS104" s="168" t="e">
        <f>SUM(FS97:FS103)</f>
        <v>#N/A</v>
      </c>
      <c r="FT104" s="167"/>
      <c r="FU104" s="167"/>
      <c r="FV104" s="169" t="s">
        <v>1863</v>
      </c>
      <c r="FW104" s="114"/>
      <c r="FX104" s="106">
        <f t="shared" ref="FX104" si="900">FX103</f>
        <v>12</v>
      </c>
      <c r="FY104" s="106">
        <f t="shared" si="808"/>
        <v>8</v>
      </c>
      <c r="FZ104" s="106"/>
      <c r="GA104" s="107" t="str">
        <f>INDEX(Matchups!$F$4:$G$279,MATCH(FX104&amp;"_"&amp;FY104,Matchups!$E$4:$E$279,0),1)</f>
        <v>Player9</v>
      </c>
      <c r="GB104" s="107" t="str">
        <f>INDEX(Matchups!$F$4:$G$279,MATCH(FX104&amp;"_"&amp;FY104,Matchups!$E$4:$E$279,0),2)</f>
        <v>Player16</v>
      </c>
      <c r="GC104" s="114"/>
      <c r="GD104" s="166" t="s">
        <v>1863</v>
      </c>
      <c r="GE104" s="167"/>
      <c r="GF104" s="167"/>
      <c r="GG104" s="168" t="e">
        <f>SUM(GG97:GG103)</f>
        <v>#N/A</v>
      </c>
      <c r="GH104" s="168" t="e">
        <f>SUM(GH97:GH103)</f>
        <v>#N/A</v>
      </c>
      <c r="GI104" s="167"/>
      <c r="GJ104" s="167"/>
      <c r="GK104" s="169" t="s">
        <v>1863</v>
      </c>
      <c r="GM104" s="106">
        <f t="shared" ref="GM104" si="901">GM103</f>
        <v>13</v>
      </c>
      <c r="GN104" s="106">
        <f t="shared" si="809"/>
        <v>8</v>
      </c>
      <c r="GO104" s="106"/>
      <c r="GP104" s="107" t="str">
        <f>INDEX(Matchups!$F$4:$G$279,MATCH(GM104&amp;"_"&amp;GN104,Matchups!$E$4:$E$279,0),1)</f>
        <v>Player7</v>
      </c>
      <c r="GQ104" s="107" t="str">
        <f>INDEX(Matchups!$F$4:$G$279,MATCH(GM104&amp;"_"&amp;GN104,Matchups!$E$4:$E$279,0),2)</f>
        <v>Player22</v>
      </c>
      <c r="GS104" s="166" t="s">
        <v>1863</v>
      </c>
      <c r="GT104" s="167"/>
      <c r="GU104" s="167"/>
      <c r="GV104" s="168" t="e">
        <f>SUM(GV97:GV103)</f>
        <v>#N/A</v>
      </c>
      <c r="GW104" s="168" t="e">
        <f>SUM(GW97:GW103)</f>
        <v>#N/A</v>
      </c>
      <c r="GX104" s="167"/>
      <c r="GY104" s="167"/>
      <c r="GZ104" s="169" t="s">
        <v>1863</v>
      </c>
      <c r="HA104" s="114"/>
      <c r="HB104" s="106">
        <f t="shared" ref="HB104" si="902">HB103</f>
        <v>14</v>
      </c>
      <c r="HC104" s="106">
        <f t="shared" si="810"/>
        <v>8</v>
      </c>
      <c r="HD104" s="106"/>
      <c r="HE104" s="107" t="str">
        <f>INDEX(Matchups!$F$4:$G$279,MATCH(HB104&amp;"_"&amp;HC104,Matchups!$E$4:$E$279,0),1)</f>
        <v>Player10</v>
      </c>
      <c r="HF104" s="107" t="str">
        <f>INDEX(Matchups!$F$4:$G$279,MATCH(HB104&amp;"_"&amp;HC104,Matchups!$E$4:$E$279,0),2)</f>
        <v>Player13</v>
      </c>
      <c r="HG104" s="114"/>
      <c r="HH104" s="166" t="s">
        <v>1863</v>
      </c>
      <c r="HI104" s="167"/>
      <c r="HJ104" s="167"/>
      <c r="HK104" s="168" t="e">
        <f>SUM(HK97:HK103)</f>
        <v>#N/A</v>
      </c>
      <c r="HL104" s="168" t="e">
        <f>SUM(HL97:HL103)</f>
        <v>#N/A</v>
      </c>
      <c r="HM104" s="167"/>
      <c r="HN104" s="167"/>
      <c r="HO104" s="169" t="s">
        <v>1863</v>
      </c>
      <c r="HP104" s="114"/>
      <c r="HQ104" s="106">
        <f t="shared" ref="HQ104" si="903">HQ103</f>
        <v>15</v>
      </c>
      <c r="HR104" s="106">
        <f t="shared" si="811"/>
        <v>8</v>
      </c>
      <c r="HS104" s="106"/>
      <c r="HT104" s="107" t="str">
        <f>INDEX(Matchups!$F$4:$G$279,MATCH(HQ104&amp;"_"&amp;HR104,Matchups!$E$4:$E$279,0),1)</f>
        <v>Player20</v>
      </c>
      <c r="HU104" s="107" t="str">
        <f>INDEX(Matchups!$F$4:$G$279,MATCH(HQ104&amp;"_"&amp;HR104,Matchups!$E$4:$E$279,0),2)</f>
        <v>Player15</v>
      </c>
      <c r="HV104" s="114"/>
      <c r="HW104" s="166" t="s">
        <v>1863</v>
      </c>
      <c r="HX104" s="167"/>
      <c r="HY104" s="167"/>
      <c r="HZ104" s="168" t="e">
        <f>SUM(HZ97:HZ103)</f>
        <v>#N/A</v>
      </c>
      <c r="IA104" s="168" t="e">
        <f>SUM(IA97:IA103)</f>
        <v>#N/A</v>
      </c>
      <c r="IB104" s="167"/>
      <c r="IC104" s="167"/>
      <c r="ID104" s="169" t="s">
        <v>1863</v>
      </c>
      <c r="IF104" s="106">
        <f t="shared" ref="IF104" si="904">IF103</f>
        <v>16</v>
      </c>
      <c r="IG104" s="106">
        <f t="shared" si="812"/>
        <v>8</v>
      </c>
      <c r="IH104" s="106"/>
      <c r="II104" s="107" t="str">
        <f>INDEX(Matchups!$F$4:$G$279,MATCH(IF104&amp;"_"&amp;IG104,Matchups!$E$4:$E$279,0),1)</f>
        <v>Player16</v>
      </c>
      <c r="IJ104" s="107" t="str">
        <f>INDEX(Matchups!$F$4:$G$279,MATCH(IF104&amp;"_"&amp;IG104,Matchups!$E$4:$E$279,0),2)</f>
        <v>Player24</v>
      </c>
      <c r="IL104" s="166" t="s">
        <v>1863</v>
      </c>
      <c r="IM104" s="167"/>
      <c r="IN104" s="167"/>
      <c r="IO104" s="168" t="e">
        <f>SUM(IO97:IO103)</f>
        <v>#N/A</v>
      </c>
      <c r="IP104" s="168" t="e">
        <f>SUM(IP97:IP103)</f>
        <v>#N/A</v>
      </c>
      <c r="IQ104" s="167"/>
      <c r="IR104" s="167"/>
      <c r="IS104" s="169" t="s">
        <v>1863</v>
      </c>
      <c r="IT104" s="114"/>
      <c r="IU104" s="106">
        <f t="shared" ref="IU104" si="905">IU103</f>
        <v>17</v>
      </c>
      <c r="IV104" s="106">
        <f t="shared" si="813"/>
        <v>8</v>
      </c>
      <c r="IW104" s="106"/>
      <c r="IX104" s="107" t="str">
        <f>INDEX(Matchups!$F$4:$G$279,MATCH(IU104&amp;"_"&amp;IV104,Matchups!$E$4:$E$279,0),1)</f>
        <v>Player18</v>
      </c>
      <c r="IY104" s="107" t="str">
        <f>INDEX(Matchups!$F$4:$G$279,MATCH(IU104&amp;"_"&amp;IV104,Matchups!$E$4:$E$279,0),2)</f>
        <v>Player8</v>
      </c>
      <c r="IZ104" s="114"/>
      <c r="JA104" s="166" t="s">
        <v>1863</v>
      </c>
      <c r="JB104" s="167"/>
      <c r="JC104" s="167"/>
      <c r="JD104" s="168" t="e">
        <f>SUM(JD97:JD103)</f>
        <v>#N/A</v>
      </c>
      <c r="JE104" s="168" t="e">
        <f>SUM(JE97:JE103)</f>
        <v>#N/A</v>
      </c>
      <c r="JF104" s="167"/>
      <c r="JG104" s="167"/>
      <c r="JH104" s="169" t="s">
        <v>1863</v>
      </c>
      <c r="JI104" s="114"/>
      <c r="JJ104" s="106">
        <f t="shared" ref="JJ104" si="906">JJ103</f>
        <v>18</v>
      </c>
      <c r="JK104" s="106">
        <f t="shared" si="814"/>
        <v>8</v>
      </c>
      <c r="JL104" s="106"/>
      <c r="JM104" s="107" t="str">
        <f>INDEX(Matchups!$F$4:$G$279,MATCH(JJ104&amp;"_"&amp;JK104,Matchups!$E$4:$E$279,0),1)</f>
        <v>Player1</v>
      </c>
      <c r="JN104" s="107" t="str">
        <f>INDEX(Matchups!$F$4:$G$279,MATCH(JJ104&amp;"_"&amp;JK104,Matchups!$E$4:$E$279,0),2)</f>
        <v>Player9</v>
      </c>
      <c r="JO104" s="114"/>
      <c r="JP104" s="166" t="s">
        <v>1863</v>
      </c>
      <c r="JQ104" s="167"/>
      <c r="JR104" s="167"/>
      <c r="JS104" s="168" t="e">
        <f>SUM(JS97:JS103)</f>
        <v>#N/A</v>
      </c>
      <c r="JT104" s="168" t="e">
        <f>SUM(JT97:JT103)</f>
        <v>#N/A</v>
      </c>
      <c r="JU104" s="167"/>
      <c r="JV104" s="167"/>
      <c r="JW104" s="169" t="s">
        <v>1863</v>
      </c>
      <c r="JX104" s="114"/>
      <c r="JY104" s="106">
        <f t="shared" ref="JY104" si="907">JY103</f>
        <v>19</v>
      </c>
      <c r="JZ104" s="106">
        <f t="shared" si="815"/>
        <v>8</v>
      </c>
      <c r="KA104" s="106"/>
      <c r="KB104" s="107" t="str">
        <f>INDEX(Matchups!$F$4:$G$279,MATCH(JY104&amp;"_"&amp;JZ104,Matchups!$E$4:$E$279,0),1)</f>
        <v>Player6</v>
      </c>
      <c r="KC104" s="107" t="str">
        <f>INDEX(Matchups!$F$4:$G$279,MATCH(JY104&amp;"_"&amp;JZ104,Matchups!$E$4:$E$279,0),2)</f>
        <v>Player17</v>
      </c>
      <c r="KD104" s="114"/>
      <c r="KE104" s="166" t="s">
        <v>1863</v>
      </c>
      <c r="KF104" s="167"/>
      <c r="KG104" s="167"/>
      <c r="KH104" s="168" t="e">
        <f>SUM(KH97:KH103)</f>
        <v>#N/A</v>
      </c>
      <c r="KI104" s="168" t="e">
        <f>SUM(KI97:KI103)</f>
        <v>#N/A</v>
      </c>
      <c r="KJ104" s="167"/>
      <c r="KK104" s="167"/>
      <c r="KL104" s="169" t="s">
        <v>1863</v>
      </c>
      <c r="KM104" s="114"/>
      <c r="KN104" s="106">
        <f t="shared" ref="KN104" si="908">KN103</f>
        <v>20</v>
      </c>
      <c r="KO104" s="106">
        <f t="shared" si="816"/>
        <v>8</v>
      </c>
      <c r="KP104" s="106"/>
      <c r="KQ104" s="107" t="str">
        <f>INDEX(Matchups!$F$4:$G$279,MATCH(KN104&amp;"_"&amp;KO104,Matchups!$E$4:$E$279,0),1)</f>
        <v>Player2</v>
      </c>
      <c r="KR104" s="107" t="str">
        <f>INDEX(Matchups!$F$4:$G$279,MATCH(KN104&amp;"_"&amp;KO104,Matchups!$E$4:$E$279,0),2)</f>
        <v>Player20</v>
      </c>
      <c r="KS104" s="114"/>
      <c r="KT104" s="166" t="s">
        <v>1863</v>
      </c>
      <c r="KU104" s="167"/>
      <c r="KV104" s="167"/>
      <c r="KW104" s="168" t="e">
        <f>SUM(KW97:KW103)</f>
        <v>#N/A</v>
      </c>
      <c r="KX104" s="168" t="e">
        <f>SUM(KX97:KX103)</f>
        <v>#N/A</v>
      </c>
      <c r="KY104" s="167"/>
      <c r="KZ104" s="167"/>
      <c r="LA104" s="169" t="s">
        <v>1863</v>
      </c>
      <c r="LB104" s="114"/>
      <c r="LC104" s="106">
        <f t="shared" ref="LC104" si="909">LC103</f>
        <v>21</v>
      </c>
      <c r="LD104" s="106">
        <f t="shared" si="817"/>
        <v>8</v>
      </c>
      <c r="LE104" s="106"/>
      <c r="LF104" s="107" t="str">
        <f>INDEX(Matchups!$F$4:$G$279,MATCH(LC104&amp;"_"&amp;LD104,Matchups!$E$4:$E$279,0),1)</f>
        <v>Player6</v>
      </c>
      <c r="LG104" s="107" t="str">
        <f>INDEX(Matchups!$F$4:$G$279,MATCH(LC104&amp;"_"&amp;LD104,Matchups!$E$4:$E$279,0),2)</f>
        <v>Player8</v>
      </c>
      <c r="LH104" s="114"/>
      <c r="LI104" s="166" t="s">
        <v>1863</v>
      </c>
      <c r="LJ104" s="167"/>
      <c r="LK104" s="167"/>
      <c r="LL104" s="168" t="e">
        <f>SUM(LL97:LL103)</f>
        <v>#N/A</v>
      </c>
      <c r="LM104" s="168" t="e">
        <f>SUM(LM97:LM103)</f>
        <v>#N/A</v>
      </c>
      <c r="LN104" s="167"/>
      <c r="LO104" s="167"/>
      <c r="LP104" s="169" t="s">
        <v>1863</v>
      </c>
      <c r="LQ104" s="114"/>
      <c r="LR104" s="106">
        <f t="shared" ref="LR104" si="910">LR103</f>
        <v>22</v>
      </c>
      <c r="LS104" s="106">
        <f t="shared" si="818"/>
        <v>8</v>
      </c>
      <c r="LT104" s="106"/>
      <c r="LU104" s="107" t="str">
        <f>INDEX(Matchups!$F$4:$G$279,MATCH(LR104&amp;"_"&amp;LS104,Matchups!$E$4:$E$279,0),1)</f>
        <v>Player11</v>
      </c>
      <c r="LV104" s="107" t="str">
        <f>INDEX(Matchups!$F$4:$G$279,MATCH(LR104&amp;"_"&amp;LS104,Matchups!$E$4:$E$279,0),2)</f>
        <v>Player18</v>
      </c>
      <c r="LW104" s="114"/>
      <c r="LX104" s="166" t="s">
        <v>1863</v>
      </c>
      <c r="LY104" s="167"/>
      <c r="LZ104" s="167"/>
      <c r="MA104" s="168" t="e">
        <f>SUM(MA97:MA103)</f>
        <v>#N/A</v>
      </c>
      <c r="MB104" s="168" t="e">
        <f>SUM(MB97:MB103)</f>
        <v>#N/A</v>
      </c>
      <c r="MC104" s="167"/>
      <c r="MD104" s="167"/>
      <c r="ME104" s="169" t="s">
        <v>1863</v>
      </c>
      <c r="MF104" s="114"/>
      <c r="MG104" s="106">
        <f t="shared" ref="MG104" si="911">MG103</f>
        <v>23</v>
      </c>
      <c r="MH104" s="106">
        <f t="shared" si="819"/>
        <v>8</v>
      </c>
      <c r="MI104" s="106"/>
      <c r="MJ104" s="107" t="str">
        <f>INDEX(Matchups!$F$4:$G$279,MATCH(MG104&amp;"_"&amp;MH104,Matchups!$E$4:$E$279,0),1)</f>
        <v>Player3</v>
      </c>
      <c r="MK104" s="107" t="str">
        <f>INDEX(Matchups!$F$4:$G$279,MATCH(MG104&amp;"_"&amp;MH104,Matchups!$E$4:$E$279,0),2)</f>
        <v>Player12</v>
      </c>
      <c r="ML104" s="114"/>
      <c r="MM104" s="166" t="s">
        <v>1863</v>
      </c>
      <c r="MN104" s="167"/>
      <c r="MO104" s="167"/>
      <c r="MP104" s="168" t="e">
        <f>SUM(MP97:MP103)</f>
        <v>#N/A</v>
      </c>
      <c r="MQ104" s="168" t="e">
        <f>SUM(MQ97:MQ103)</f>
        <v>#N/A</v>
      </c>
      <c r="MR104" s="167"/>
      <c r="MS104" s="167"/>
      <c r="MT104" s="169" t="s">
        <v>1863</v>
      </c>
    </row>
    <row r="105" spans="2:358" s="105" customFormat="1" ht="17">
      <c r="B105" s="184">
        <f t="shared" si="679"/>
        <v>44620</v>
      </c>
      <c r="C105" s="183">
        <f t="shared" si="680"/>
        <v>9</v>
      </c>
      <c r="D105" s="183">
        <f t="shared" si="681"/>
        <v>6</v>
      </c>
      <c r="E105" s="183" t="str">
        <f t="shared" si="538"/>
        <v>9_6</v>
      </c>
      <c r="F105" s="174" t="str">
        <f t="shared" si="539"/>
        <v>Player16</v>
      </c>
      <c r="G105" s="174" t="str">
        <f t="shared" si="540"/>
        <v>Player21</v>
      </c>
      <c r="H105" s="173"/>
      <c r="I105" s="174" t="str">
        <f>J105&amp;"_"&amp;COUNTIF(J$4:J105,J105)</f>
        <v>8_11</v>
      </c>
      <c r="J105" s="185">
        <v>8</v>
      </c>
      <c r="K105" s="185" t="s">
        <v>2672</v>
      </c>
      <c r="L105" s="186" t="s">
        <v>1027</v>
      </c>
      <c r="M105" s="185" t="s">
        <v>2670</v>
      </c>
      <c r="N105" s="114"/>
      <c r="O105" s="67"/>
      <c r="P105" s="67"/>
      <c r="Q105" s="67"/>
      <c r="R105" s="67"/>
      <c r="S105" s="67"/>
      <c r="U105" s="57"/>
      <c r="V105" s="114"/>
      <c r="W105" s="114"/>
      <c r="X105" s="21" t="s">
        <v>1839</v>
      </c>
      <c r="Y105" s="21" t="str">
        <f>IF(X104&gt;Y104,U95,AB95)</f>
        <v>Player6</v>
      </c>
      <c r="Z105" s="114"/>
      <c r="AA105" s="114"/>
      <c r="AB105" s="151"/>
      <c r="AD105" s="67"/>
      <c r="AE105" s="67"/>
      <c r="AF105" s="67"/>
      <c r="AG105" s="67"/>
      <c r="AH105" s="67"/>
      <c r="AJ105" s="57"/>
      <c r="AK105" s="114"/>
      <c r="AL105" s="114"/>
      <c r="AM105" s="21" t="s">
        <v>1839</v>
      </c>
      <c r="AN105" s="21" t="str">
        <f>IF(AM104&gt;AN104,AJ95,AQ95)</f>
        <v>Player23</v>
      </c>
      <c r="AO105" s="114"/>
      <c r="AP105" s="114"/>
      <c r="AQ105" s="151"/>
      <c r="AS105" s="67"/>
      <c r="AT105" s="67"/>
      <c r="AU105" s="67"/>
      <c r="AV105" s="67"/>
      <c r="AW105" s="67"/>
      <c r="AY105" s="57"/>
      <c r="AZ105" s="114"/>
      <c r="BA105" s="114"/>
      <c r="BB105" s="21" t="s">
        <v>1839</v>
      </c>
      <c r="BC105" s="21" t="str">
        <f>IF(BB104&gt;BC104,AY95,BF95)</f>
        <v>Player1</v>
      </c>
      <c r="BD105" s="114"/>
      <c r="BE105" s="114"/>
      <c r="BF105" s="151"/>
      <c r="BH105" s="67"/>
      <c r="BI105" s="67"/>
      <c r="BJ105" s="67"/>
      <c r="BK105" s="67"/>
      <c r="BL105" s="67"/>
      <c r="BN105" s="57"/>
      <c r="BO105" s="114"/>
      <c r="BP105" s="114"/>
      <c r="BQ105" s="21" t="s">
        <v>1839</v>
      </c>
      <c r="BR105" s="21" t="e">
        <f>IF(BQ104&gt;BR104,BN95,BU95)</f>
        <v>#N/A</v>
      </c>
      <c r="BS105" s="114"/>
      <c r="BT105" s="114"/>
      <c r="BU105" s="151"/>
      <c r="BV105" s="114"/>
      <c r="BW105" s="67"/>
      <c r="BX105" s="67"/>
      <c r="BY105" s="67"/>
      <c r="BZ105" s="67"/>
      <c r="CA105" s="67"/>
      <c r="CB105" s="114"/>
      <c r="CC105" s="57"/>
      <c r="CD105" s="114"/>
      <c r="CE105" s="114"/>
      <c r="CF105" s="21" t="s">
        <v>1839</v>
      </c>
      <c r="CG105" s="21" t="e">
        <f>IF(CF104&gt;CG104,CC95,CJ95)</f>
        <v>#N/A</v>
      </c>
      <c r="CH105" s="114"/>
      <c r="CI105" s="114"/>
      <c r="CJ105" s="151"/>
      <c r="CK105" s="114"/>
      <c r="CL105" s="67"/>
      <c r="CM105" s="67"/>
      <c r="CN105" s="67"/>
      <c r="CO105" s="67"/>
      <c r="CP105" s="67"/>
      <c r="CQ105" s="114"/>
      <c r="CR105" s="57"/>
      <c r="CS105" s="114"/>
      <c r="CT105" s="114"/>
      <c r="CU105" s="21" t="s">
        <v>1839</v>
      </c>
      <c r="CV105" s="21" t="e">
        <f>IF(CU104&gt;CV104,CR95,CY95)</f>
        <v>#N/A</v>
      </c>
      <c r="CW105" s="114"/>
      <c r="CX105" s="114"/>
      <c r="CY105" s="151"/>
      <c r="DA105" s="67"/>
      <c r="DB105" s="67"/>
      <c r="DC105" s="67"/>
      <c r="DD105" s="67"/>
      <c r="DE105" s="67"/>
      <c r="DG105" s="57"/>
      <c r="DH105" s="114"/>
      <c r="DI105" s="114"/>
      <c r="DJ105" s="21" t="s">
        <v>1839</v>
      </c>
      <c r="DK105" s="21" t="e">
        <f>IF(DJ104&gt;DK104,DG95,DN95)</f>
        <v>#N/A</v>
      </c>
      <c r="DL105" s="114"/>
      <c r="DM105" s="114"/>
      <c r="DN105" s="151"/>
      <c r="DO105" s="114"/>
      <c r="DP105" s="67"/>
      <c r="DQ105" s="67"/>
      <c r="DR105" s="67"/>
      <c r="DS105" s="67"/>
      <c r="DT105" s="67"/>
      <c r="DU105" s="114"/>
      <c r="DV105" s="57"/>
      <c r="DW105" s="114"/>
      <c r="DX105" s="114"/>
      <c r="DY105" s="21" t="s">
        <v>1839</v>
      </c>
      <c r="DZ105" s="21" t="e">
        <f>IF(DY104&gt;DZ104,DV95,EC95)</f>
        <v>#N/A</v>
      </c>
      <c r="EA105" s="114"/>
      <c r="EB105" s="114"/>
      <c r="EC105" s="151"/>
      <c r="ED105" s="114"/>
      <c r="EE105" s="67"/>
      <c r="EF105" s="67"/>
      <c r="EG105" s="67"/>
      <c r="EH105" s="67"/>
      <c r="EI105" s="67"/>
      <c r="EJ105" s="114"/>
      <c r="EK105" s="57"/>
      <c r="EL105" s="114"/>
      <c r="EM105" s="114"/>
      <c r="EN105" s="21" t="s">
        <v>1839</v>
      </c>
      <c r="EO105" s="21" t="e">
        <f>IF(EN104&gt;EO104,EK95,ER95)</f>
        <v>#N/A</v>
      </c>
      <c r="EP105" s="114"/>
      <c r="EQ105" s="114"/>
      <c r="ER105" s="151"/>
      <c r="ET105" s="67"/>
      <c r="EU105" s="67"/>
      <c r="EV105" s="67"/>
      <c r="EW105" s="67"/>
      <c r="EX105" s="67"/>
      <c r="EZ105" s="57"/>
      <c r="FA105" s="114"/>
      <c r="FB105" s="114"/>
      <c r="FC105" s="21" t="s">
        <v>1839</v>
      </c>
      <c r="FD105" s="21" t="e">
        <f>IF(FC104&gt;FD104,EZ95,FG95)</f>
        <v>#N/A</v>
      </c>
      <c r="FE105" s="114"/>
      <c r="FF105" s="114"/>
      <c r="FG105" s="151"/>
      <c r="FH105" s="114"/>
      <c r="FI105" s="67"/>
      <c r="FJ105" s="67"/>
      <c r="FK105" s="67"/>
      <c r="FL105" s="67"/>
      <c r="FM105" s="67"/>
      <c r="FN105" s="114"/>
      <c r="FO105" s="57"/>
      <c r="FP105" s="114"/>
      <c r="FQ105" s="114"/>
      <c r="FR105" s="21" t="s">
        <v>1839</v>
      </c>
      <c r="FS105" s="21" t="e">
        <f>IF(FR104&gt;FS104,FO95,FV95)</f>
        <v>#N/A</v>
      </c>
      <c r="FT105" s="114"/>
      <c r="FU105" s="114"/>
      <c r="FV105" s="151"/>
      <c r="FW105" s="114"/>
      <c r="FX105" s="67"/>
      <c r="FY105" s="67"/>
      <c r="FZ105" s="67"/>
      <c r="GA105" s="67"/>
      <c r="GB105" s="67"/>
      <c r="GC105" s="114"/>
      <c r="GD105" s="57"/>
      <c r="GE105" s="114"/>
      <c r="GF105" s="114"/>
      <c r="GG105" s="21" t="s">
        <v>1839</v>
      </c>
      <c r="GH105" s="21" t="e">
        <f>IF(GG104&gt;GH104,GD95,GK95)</f>
        <v>#N/A</v>
      </c>
      <c r="GI105" s="114"/>
      <c r="GJ105" s="114"/>
      <c r="GK105" s="151"/>
      <c r="GM105" s="67"/>
      <c r="GN105" s="67"/>
      <c r="GO105" s="67"/>
      <c r="GP105" s="67"/>
      <c r="GQ105" s="67"/>
      <c r="GS105" s="57"/>
      <c r="GT105" s="114"/>
      <c r="GU105" s="114"/>
      <c r="GV105" s="21" t="s">
        <v>1839</v>
      </c>
      <c r="GW105" s="21" t="e">
        <f>IF(GV104&gt;GW104,GS95,GZ95)</f>
        <v>#N/A</v>
      </c>
      <c r="GX105" s="114"/>
      <c r="GY105" s="114"/>
      <c r="GZ105" s="151"/>
      <c r="HA105" s="114"/>
      <c r="HB105" s="67"/>
      <c r="HC105" s="67"/>
      <c r="HD105" s="67"/>
      <c r="HE105" s="67"/>
      <c r="HF105" s="67"/>
      <c r="HG105" s="114"/>
      <c r="HH105" s="57"/>
      <c r="HI105" s="114"/>
      <c r="HJ105" s="114"/>
      <c r="HK105" s="21" t="s">
        <v>1839</v>
      </c>
      <c r="HL105" s="21" t="e">
        <f>IF(HK104&gt;HL104,HH95,HO95)</f>
        <v>#N/A</v>
      </c>
      <c r="HM105" s="114"/>
      <c r="HN105" s="114"/>
      <c r="HO105" s="151"/>
      <c r="HP105" s="114"/>
      <c r="HQ105" s="67"/>
      <c r="HR105" s="67"/>
      <c r="HS105" s="67"/>
      <c r="HT105" s="67"/>
      <c r="HU105" s="67"/>
      <c r="HV105" s="114"/>
      <c r="HW105" s="57"/>
      <c r="HX105" s="114"/>
      <c r="HY105" s="114"/>
      <c r="HZ105" s="21" t="s">
        <v>1839</v>
      </c>
      <c r="IA105" s="21" t="e">
        <f>IF(HZ104&gt;IA104,HW95,ID95)</f>
        <v>#N/A</v>
      </c>
      <c r="IB105" s="114"/>
      <c r="IC105" s="114"/>
      <c r="ID105" s="151"/>
      <c r="IF105" s="67"/>
      <c r="IG105" s="67"/>
      <c r="IH105" s="67"/>
      <c r="II105" s="67"/>
      <c r="IJ105" s="67"/>
      <c r="IL105" s="57"/>
      <c r="IM105" s="114"/>
      <c r="IN105" s="114"/>
      <c r="IO105" s="21" t="s">
        <v>1839</v>
      </c>
      <c r="IP105" s="21" t="e">
        <f>IF(IO104&gt;IP104,IL95,IS95)</f>
        <v>#N/A</v>
      </c>
      <c r="IQ105" s="114"/>
      <c r="IR105" s="114"/>
      <c r="IS105" s="151"/>
      <c r="IT105" s="114"/>
      <c r="IU105" s="67"/>
      <c r="IV105" s="67"/>
      <c r="IW105" s="67"/>
      <c r="IX105" s="67"/>
      <c r="IY105" s="67"/>
      <c r="IZ105" s="114"/>
      <c r="JA105" s="57"/>
      <c r="JB105" s="114"/>
      <c r="JC105" s="114"/>
      <c r="JD105" s="21" t="s">
        <v>1839</v>
      </c>
      <c r="JE105" s="21" t="e">
        <f>IF(JD104&gt;JE104,JA95,JH95)</f>
        <v>#N/A</v>
      </c>
      <c r="JF105" s="114"/>
      <c r="JG105" s="114"/>
      <c r="JH105" s="151"/>
      <c r="JI105" s="114"/>
      <c r="JJ105" s="67"/>
      <c r="JK105" s="67"/>
      <c r="JL105" s="67"/>
      <c r="JM105" s="67"/>
      <c r="JN105" s="67"/>
      <c r="JO105" s="114"/>
      <c r="JP105" s="57"/>
      <c r="JQ105" s="114"/>
      <c r="JR105" s="114"/>
      <c r="JS105" s="21" t="s">
        <v>1839</v>
      </c>
      <c r="JT105" s="21" t="e">
        <f>IF(JS104&gt;JT104,JP95,JW95)</f>
        <v>#N/A</v>
      </c>
      <c r="JU105" s="114"/>
      <c r="JV105" s="114"/>
      <c r="JW105" s="151"/>
      <c r="JX105" s="114"/>
      <c r="JY105" s="67"/>
      <c r="JZ105" s="67"/>
      <c r="KA105" s="67"/>
      <c r="KB105" s="67"/>
      <c r="KC105" s="67"/>
      <c r="KD105" s="114"/>
      <c r="KE105" s="57"/>
      <c r="KF105" s="114"/>
      <c r="KG105" s="114"/>
      <c r="KH105" s="21" t="s">
        <v>1839</v>
      </c>
      <c r="KI105" s="21" t="e">
        <f>IF(KH104&gt;KI104,KE95,KL95)</f>
        <v>#N/A</v>
      </c>
      <c r="KJ105" s="114"/>
      <c r="KK105" s="114"/>
      <c r="KL105" s="151"/>
      <c r="KM105" s="114"/>
      <c r="KN105" s="67"/>
      <c r="KO105" s="67"/>
      <c r="KP105" s="67"/>
      <c r="KQ105" s="67"/>
      <c r="KR105" s="67"/>
      <c r="KS105" s="114"/>
      <c r="KT105" s="57"/>
      <c r="KU105" s="114"/>
      <c r="KV105" s="114"/>
      <c r="KW105" s="21" t="s">
        <v>1839</v>
      </c>
      <c r="KX105" s="21" t="e">
        <f>IF(KW104&gt;KX104,KT95,LA95)</f>
        <v>#N/A</v>
      </c>
      <c r="KY105" s="114"/>
      <c r="KZ105" s="114"/>
      <c r="LA105" s="151"/>
      <c r="LB105" s="114"/>
      <c r="LC105" s="67"/>
      <c r="LD105" s="67"/>
      <c r="LE105" s="67"/>
      <c r="LF105" s="67"/>
      <c r="LG105" s="67"/>
      <c r="LH105" s="114"/>
      <c r="LI105" s="57"/>
      <c r="LJ105" s="114"/>
      <c r="LK105" s="114"/>
      <c r="LL105" s="21" t="s">
        <v>1839</v>
      </c>
      <c r="LM105" s="21" t="e">
        <f>IF(LL104&gt;LM104,LI95,LP95)</f>
        <v>#N/A</v>
      </c>
      <c r="LN105" s="114"/>
      <c r="LO105" s="114"/>
      <c r="LP105" s="151"/>
      <c r="LQ105" s="114"/>
      <c r="LR105" s="67"/>
      <c r="LS105" s="67"/>
      <c r="LT105" s="67"/>
      <c r="LU105" s="67"/>
      <c r="LV105" s="67"/>
      <c r="LW105" s="114"/>
      <c r="LX105" s="57"/>
      <c r="LY105" s="114"/>
      <c r="LZ105" s="114"/>
      <c r="MA105" s="21" t="s">
        <v>1839</v>
      </c>
      <c r="MB105" s="21" t="e">
        <f>IF(MA104&gt;MB104,LX95,ME95)</f>
        <v>#N/A</v>
      </c>
      <c r="MC105" s="114"/>
      <c r="MD105" s="114"/>
      <c r="ME105" s="151"/>
      <c r="MF105" s="114"/>
      <c r="MG105" s="67"/>
      <c r="MH105" s="67"/>
      <c r="MI105" s="67"/>
      <c r="MJ105" s="67"/>
      <c r="MK105" s="67"/>
      <c r="ML105" s="114"/>
      <c r="MM105" s="57"/>
      <c r="MN105" s="114"/>
      <c r="MO105" s="114"/>
      <c r="MP105" s="21" t="s">
        <v>1839</v>
      </c>
      <c r="MQ105" s="21" t="e">
        <f>IF(MP104&gt;MQ104,MM95,MT95)</f>
        <v>#N/A</v>
      </c>
      <c r="MR105" s="114"/>
      <c r="MS105" s="114"/>
      <c r="MT105" s="151"/>
    </row>
    <row r="106" spans="2:358" s="105" customFormat="1" ht="17">
      <c r="B106" s="184">
        <f t="shared" si="679"/>
        <v>44620</v>
      </c>
      <c r="C106" s="183">
        <f t="shared" si="680"/>
        <v>9</v>
      </c>
      <c r="D106" s="183">
        <f t="shared" si="681"/>
        <v>7</v>
      </c>
      <c r="E106" s="183" t="str">
        <f t="shared" si="538"/>
        <v>9_7</v>
      </c>
      <c r="F106" s="174" t="str">
        <f t="shared" si="539"/>
        <v>Player5</v>
      </c>
      <c r="G106" s="174" t="str">
        <f t="shared" si="540"/>
        <v>Player22</v>
      </c>
      <c r="H106" s="173"/>
      <c r="I106" s="174" t="str">
        <f>J106&amp;"_"&amp;COUNTIF(J$4:J106,J106)</f>
        <v>8_12</v>
      </c>
      <c r="J106" s="185">
        <v>8</v>
      </c>
      <c r="K106" s="185" t="s">
        <v>2668</v>
      </c>
      <c r="L106" s="186" t="s">
        <v>1027</v>
      </c>
      <c r="M106" s="185" t="s">
        <v>2656</v>
      </c>
      <c r="N106" s="114"/>
      <c r="O106" s="67"/>
      <c r="P106" s="67"/>
      <c r="Q106" s="67"/>
      <c r="R106" s="67"/>
      <c r="S106" s="67"/>
      <c r="U106" s="57"/>
      <c r="V106" s="114"/>
      <c r="W106" s="114"/>
      <c r="X106" s="21" t="s">
        <v>1883</v>
      </c>
      <c r="Y106" s="21" t="str">
        <f>IF(X104&gt;Y104,AB95,U95)</f>
        <v>Player5</v>
      </c>
      <c r="Z106" s="114"/>
      <c r="AA106" s="114"/>
      <c r="AB106" s="151"/>
      <c r="AD106" s="67"/>
      <c r="AE106" s="67"/>
      <c r="AF106" s="67"/>
      <c r="AG106" s="67"/>
      <c r="AH106" s="67"/>
      <c r="AJ106" s="57"/>
      <c r="AK106" s="114"/>
      <c r="AL106" s="114"/>
      <c r="AM106" s="21" t="s">
        <v>1883</v>
      </c>
      <c r="AN106" s="21" t="str">
        <f>IF(AM104&gt;AN104,AQ95,AJ95)</f>
        <v>Player19</v>
      </c>
      <c r="AO106" s="114"/>
      <c r="AP106" s="114"/>
      <c r="AQ106" s="151"/>
      <c r="AS106" s="67"/>
      <c r="AT106" s="67"/>
      <c r="AU106" s="67"/>
      <c r="AV106" s="67"/>
      <c r="AW106" s="67"/>
      <c r="AY106" s="57"/>
      <c r="AZ106" s="114"/>
      <c r="BA106" s="114"/>
      <c r="BB106" s="21" t="s">
        <v>1883</v>
      </c>
      <c r="BC106" s="21" t="str">
        <f>IF(BB104&gt;BC104,BF95,AY95)</f>
        <v>Player17</v>
      </c>
      <c r="BD106" s="114"/>
      <c r="BE106" s="114"/>
      <c r="BF106" s="151"/>
      <c r="BH106" s="67"/>
      <c r="BI106" s="67"/>
      <c r="BJ106" s="67"/>
      <c r="BK106" s="67"/>
      <c r="BL106" s="67"/>
      <c r="BN106" s="57"/>
      <c r="BO106" s="114"/>
      <c r="BP106" s="114"/>
      <c r="BQ106" s="21" t="s">
        <v>1883</v>
      </c>
      <c r="BR106" s="21" t="e">
        <f>IF(BQ104&gt;BR104,BU95,BN95)</f>
        <v>#N/A</v>
      </c>
      <c r="BS106" s="114"/>
      <c r="BT106" s="114"/>
      <c r="BU106" s="151"/>
      <c r="BV106" s="114"/>
      <c r="BW106" s="67"/>
      <c r="BX106" s="67"/>
      <c r="BY106" s="67"/>
      <c r="BZ106" s="67"/>
      <c r="CA106" s="67"/>
      <c r="CB106" s="114"/>
      <c r="CC106" s="57"/>
      <c r="CD106" s="114"/>
      <c r="CE106" s="114"/>
      <c r="CF106" s="21" t="s">
        <v>1883</v>
      </c>
      <c r="CG106" s="21" t="e">
        <f>IF(CF104&gt;CG104,CJ95,CC95)</f>
        <v>#N/A</v>
      </c>
      <c r="CH106" s="114"/>
      <c r="CI106" s="114"/>
      <c r="CJ106" s="151"/>
      <c r="CK106" s="114"/>
      <c r="CL106" s="67"/>
      <c r="CM106" s="67"/>
      <c r="CN106" s="67"/>
      <c r="CO106" s="67"/>
      <c r="CP106" s="67"/>
      <c r="CQ106" s="114"/>
      <c r="CR106" s="57"/>
      <c r="CS106" s="114"/>
      <c r="CT106" s="114"/>
      <c r="CU106" s="21" t="s">
        <v>1883</v>
      </c>
      <c r="CV106" s="21" t="e">
        <f>IF(CU104&gt;CV104,CY95,CR95)</f>
        <v>#N/A</v>
      </c>
      <c r="CW106" s="114"/>
      <c r="CX106" s="114"/>
      <c r="CY106" s="151"/>
      <c r="DA106" s="67"/>
      <c r="DB106" s="67"/>
      <c r="DC106" s="67"/>
      <c r="DD106" s="67"/>
      <c r="DE106" s="67"/>
      <c r="DG106" s="57"/>
      <c r="DH106" s="114"/>
      <c r="DI106" s="114"/>
      <c r="DJ106" s="21" t="s">
        <v>1883</v>
      </c>
      <c r="DK106" s="21" t="e">
        <f>IF(DJ104&gt;DK104,DN95,DG95)</f>
        <v>#N/A</v>
      </c>
      <c r="DL106" s="114"/>
      <c r="DM106" s="114"/>
      <c r="DN106" s="151"/>
      <c r="DO106" s="114"/>
      <c r="DP106" s="67"/>
      <c r="DQ106" s="67"/>
      <c r="DR106" s="67"/>
      <c r="DS106" s="67"/>
      <c r="DT106" s="67"/>
      <c r="DU106" s="114"/>
      <c r="DV106" s="57"/>
      <c r="DW106" s="114"/>
      <c r="DX106" s="114"/>
      <c r="DY106" s="21" t="s">
        <v>1883</v>
      </c>
      <c r="DZ106" s="21" t="e">
        <f>IF(DY104&gt;DZ104,EC95,DV95)</f>
        <v>#N/A</v>
      </c>
      <c r="EA106" s="114"/>
      <c r="EB106" s="114"/>
      <c r="EC106" s="151"/>
      <c r="ED106" s="114"/>
      <c r="EE106" s="67"/>
      <c r="EF106" s="67"/>
      <c r="EG106" s="67"/>
      <c r="EH106" s="67"/>
      <c r="EI106" s="67"/>
      <c r="EJ106" s="114"/>
      <c r="EK106" s="57"/>
      <c r="EL106" s="114"/>
      <c r="EM106" s="114"/>
      <c r="EN106" s="21" t="s">
        <v>1883</v>
      </c>
      <c r="EO106" s="21" t="e">
        <f>IF(EN104&gt;EO104,ER95,EK95)</f>
        <v>#N/A</v>
      </c>
      <c r="EP106" s="114"/>
      <c r="EQ106" s="114"/>
      <c r="ER106" s="151"/>
      <c r="ET106" s="67"/>
      <c r="EU106" s="67"/>
      <c r="EV106" s="67"/>
      <c r="EW106" s="67"/>
      <c r="EX106" s="67"/>
      <c r="EZ106" s="57"/>
      <c r="FA106" s="114"/>
      <c r="FB106" s="114"/>
      <c r="FC106" s="21" t="s">
        <v>1883</v>
      </c>
      <c r="FD106" s="21" t="e">
        <f>IF(FC104&gt;FD104,FG95,EZ95)</f>
        <v>#N/A</v>
      </c>
      <c r="FE106" s="114"/>
      <c r="FF106" s="114"/>
      <c r="FG106" s="151"/>
      <c r="FH106" s="114"/>
      <c r="FI106" s="67"/>
      <c r="FJ106" s="67"/>
      <c r="FK106" s="67"/>
      <c r="FL106" s="67"/>
      <c r="FM106" s="67"/>
      <c r="FN106" s="114"/>
      <c r="FO106" s="57"/>
      <c r="FP106" s="114"/>
      <c r="FQ106" s="114"/>
      <c r="FR106" s="21" t="s">
        <v>1883</v>
      </c>
      <c r="FS106" s="21" t="e">
        <f>IF(FR104&gt;FS104,FV95,FO95)</f>
        <v>#N/A</v>
      </c>
      <c r="FT106" s="114"/>
      <c r="FU106" s="114"/>
      <c r="FV106" s="151"/>
      <c r="FW106" s="114"/>
      <c r="FX106" s="67"/>
      <c r="FY106" s="67"/>
      <c r="FZ106" s="67"/>
      <c r="GA106" s="67"/>
      <c r="GB106" s="67"/>
      <c r="GC106" s="114"/>
      <c r="GD106" s="57"/>
      <c r="GE106" s="114"/>
      <c r="GF106" s="114"/>
      <c r="GG106" s="21" t="s">
        <v>1883</v>
      </c>
      <c r="GH106" s="21" t="e">
        <f>IF(GG104&gt;GH104,GK95,GD95)</f>
        <v>#N/A</v>
      </c>
      <c r="GI106" s="114"/>
      <c r="GJ106" s="114"/>
      <c r="GK106" s="151"/>
      <c r="GM106" s="67"/>
      <c r="GN106" s="67"/>
      <c r="GO106" s="67"/>
      <c r="GP106" s="67"/>
      <c r="GQ106" s="67"/>
      <c r="GS106" s="57"/>
      <c r="GT106" s="114"/>
      <c r="GU106" s="114"/>
      <c r="GV106" s="21" t="s">
        <v>1883</v>
      </c>
      <c r="GW106" s="21" t="e">
        <f>IF(GV104&gt;GW104,GZ95,GS95)</f>
        <v>#N/A</v>
      </c>
      <c r="GX106" s="114"/>
      <c r="GY106" s="114"/>
      <c r="GZ106" s="151"/>
      <c r="HA106" s="114"/>
      <c r="HB106" s="67"/>
      <c r="HC106" s="67"/>
      <c r="HD106" s="67"/>
      <c r="HE106" s="67"/>
      <c r="HF106" s="67"/>
      <c r="HG106" s="114"/>
      <c r="HH106" s="57"/>
      <c r="HI106" s="114"/>
      <c r="HJ106" s="114"/>
      <c r="HK106" s="21" t="s">
        <v>1883</v>
      </c>
      <c r="HL106" s="21" t="e">
        <f>IF(HK104&gt;HL104,HO95,HH95)</f>
        <v>#N/A</v>
      </c>
      <c r="HM106" s="114"/>
      <c r="HN106" s="114"/>
      <c r="HO106" s="151"/>
      <c r="HP106" s="114"/>
      <c r="HQ106" s="67"/>
      <c r="HR106" s="67"/>
      <c r="HS106" s="67"/>
      <c r="HT106" s="67"/>
      <c r="HU106" s="67"/>
      <c r="HV106" s="114"/>
      <c r="HW106" s="57"/>
      <c r="HX106" s="114"/>
      <c r="HY106" s="114"/>
      <c r="HZ106" s="21" t="s">
        <v>1883</v>
      </c>
      <c r="IA106" s="21" t="e">
        <f>IF(HZ104&gt;IA104,ID95,HW95)</f>
        <v>#N/A</v>
      </c>
      <c r="IB106" s="114"/>
      <c r="IC106" s="114"/>
      <c r="ID106" s="151"/>
      <c r="IF106" s="67"/>
      <c r="IG106" s="67"/>
      <c r="IH106" s="67"/>
      <c r="II106" s="67"/>
      <c r="IJ106" s="67"/>
      <c r="IL106" s="57"/>
      <c r="IM106" s="114"/>
      <c r="IN106" s="114"/>
      <c r="IO106" s="21" t="s">
        <v>1883</v>
      </c>
      <c r="IP106" s="21" t="e">
        <f>IF(IO104&gt;IP104,IS95,IL95)</f>
        <v>#N/A</v>
      </c>
      <c r="IQ106" s="114"/>
      <c r="IR106" s="114"/>
      <c r="IS106" s="151"/>
      <c r="IT106" s="114"/>
      <c r="IU106" s="67"/>
      <c r="IV106" s="67"/>
      <c r="IW106" s="67"/>
      <c r="IX106" s="67"/>
      <c r="IY106" s="67"/>
      <c r="IZ106" s="114"/>
      <c r="JA106" s="57"/>
      <c r="JB106" s="114"/>
      <c r="JC106" s="114"/>
      <c r="JD106" s="21" t="s">
        <v>1883</v>
      </c>
      <c r="JE106" s="21" t="e">
        <f>IF(JD104&gt;JE104,JH95,JA95)</f>
        <v>#N/A</v>
      </c>
      <c r="JF106" s="114"/>
      <c r="JG106" s="114"/>
      <c r="JH106" s="151"/>
      <c r="JI106" s="114"/>
      <c r="JJ106" s="67"/>
      <c r="JK106" s="67"/>
      <c r="JL106" s="67"/>
      <c r="JM106" s="67"/>
      <c r="JN106" s="67"/>
      <c r="JO106" s="114"/>
      <c r="JP106" s="57"/>
      <c r="JQ106" s="114"/>
      <c r="JR106" s="114"/>
      <c r="JS106" s="21" t="s">
        <v>1883</v>
      </c>
      <c r="JT106" s="21" t="e">
        <f>IF(JS104&gt;JT104,JW95,JP95)</f>
        <v>#N/A</v>
      </c>
      <c r="JU106" s="114"/>
      <c r="JV106" s="114"/>
      <c r="JW106" s="151"/>
      <c r="JX106" s="114"/>
      <c r="JY106" s="67"/>
      <c r="JZ106" s="67"/>
      <c r="KA106" s="67"/>
      <c r="KB106" s="67"/>
      <c r="KC106" s="67"/>
      <c r="KD106" s="114"/>
      <c r="KE106" s="57"/>
      <c r="KF106" s="114"/>
      <c r="KG106" s="114"/>
      <c r="KH106" s="21" t="s">
        <v>1883</v>
      </c>
      <c r="KI106" s="21" t="e">
        <f>IF(KH104&gt;KI104,KL95,KE95)</f>
        <v>#N/A</v>
      </c>
      <c r="KJ106" s="114"/>
      <c r="KK106" s="114"/>
      <c r="KL106" s="151"/>
      <c r="KM106" s="114"/>
      <c r="KN106" s="67"/>
      <c r="KO106" s="67"/>
      <c r="KP106" s="67"/>
      <c r="KQ106" s="67"/>
      <c r="KR106" s="67"/>
      <c r="KS106" s="114"/>
      <c r="KT106" s="57"/>
      <c r="KU106" s="114"/>
      <c r="KV106" s="114"/>
      <c r="KW106" s="21" t="s">
        <v>1883</v>
      </c>
      <c r="KX106" s="21" t="e">
        <f>IF(KW104&gt;KX104,LA95,KT95)</f>
        <v>#N/A</v>
      </c>
      <c r="KY106" s="114"/>
      <c r="KZ106" s="114"/>
      <c r="LA106" s="151"/>
      <c r="LB106" s="114"/>
      <c r="LC106" s="67"/>
      <c r="LD106" s="67"/>
      <c r="LE106" s="67"/>
      <c r="LF106" s="67"/>
      <c r="LG106" s="67"/>
      <c r="LH106" s="114"/>
      <c r="LI106" s="57"/>
      <c r="LJ106" s="114"/>
      <c r="LK106" s="114"/>
      <c r="LL106" s="21" t="s">
        <v>1883</v>
      </c>
      <c r="LM106" s="21" t="e">
        <f>IF(LL104&gt;LM104,LP95,LI95)</f>
        <v>#N/A</v>
      </c>
      <c r="LN106" s="114"/>
      <c r="LO106" s="114"/>
      <c r="LP106" s="151"/>
      <c r="LQ106" s="114"/>
      <c r="LR106" s="67"/>
      <c r="LS106" s="67"/>
      <c r="LT106" s="67"/>
      <c r="LU106" s="67"/>
      <c r="LV106" s="67"/>
      <c r="LW106" s="114"/>
      <c r="LX106" s="57"/>
      <c r="LY106" s="114"/>
      <c r="LZ106" s="114"/>
      <c r="MA106" s="21" t="s">
        <v>1883</v>
      </c>
      <c r="MB106" s="21" t="e">
        <f>IF(MA104&gt;MB104,ME95,LX95)</f>
        <v>#N/A</v>
      </c>
      <c r="MC106" s="114"/>
      <c r="MD106" s="114"/>
      <c r="ME106" s="151"/>
      <c r="MF106" s="114"/>
      <c r="MG106" s="67"/>
      <c r="MH106" s="67"/>
      <c r="MI106" s="67"/>
      <c r="MJ106" s="67"/>
      <c r="MK106" s="67"/>
      <c r="ML106" s="114"/>
      <c r="MM106" s="57"/>
      <c r="MN106" s="114"/>
      <c r="MO106" s="114"/>
      <c r="MP106" s="21" t="s">
        <v>1883</v>
      </c>
      <c r="MQ106" s="21" t="e">
        <f>IF(MP104&gt;MQ104,MT95,MM95)</f>
        <v>#N/A</v>
      </c>
      <c r="MR106" s="114"/>
      <c r="MS106" s="114"/>
      <c r="MT106" s="151"/>
    </row>
    <row r="107" spans="2:358" s="105" customFormat="1" ht="18" thickBot="1">
      <c r="B107" s="184">
        <f t="shared" si="679"/>
        <v>44620</v>
      </c>
      <c r="C107" s="183">
        <f t="shared" si="680"/>
        <v>9</v>
      </c>
      <c r="D107" s="183">
        <f t="shared" si="681"/>
        <v>8</v>
      </c>
      <c r="E107" s="183" t="str">
        <f t="shared" si="538"/>
        <v>9_8</v>
      </c>
      <c r="F107" s="174" t="str">
        <f t="shared" si="539"/>
        <v>Player23</v>
      </c>
      <c r="G107" s="174" t="str">
        <f t="shared" si="540"/>
        <v>Player11</v>
      </c>
      <c r="H107" s="173"/>
      <c r="I107" s="174" t="str">
        <f>J107&amp;"_"&amp;COUNTIF(J$4:J107,J107)</f>
        <v>_0</v>
      </c>
      <c r="J107" s="185"/>
      <c r="K107" s="173"/>
      <c r="L107" s="174"/>
      <c r="M107" s="173"/>
      <c r="N107" s="114"/>
      <c r="O107" s="67"/>
      <c r="P107" s="67"/>
      <c r="Q107" s="67"/>
      <c r="R107" s="67"/>
      <c r="S107" s="67"/>
      <c r="U107" s="57"/>
      <c r="V107" s="114"/>
      <c r="W107" s="114"/>
      <c r="X107" s="114"/>
      <c r="Y107" s="114"/>
      <c r="Z107" s="114"/>
      <c r="AA107" s="114"/>
      <c r="AB107" s="151"/>
      <c r="AD107" s="67"/>
      <c r="AE107" s="67"/>
      <c r="AF107" s="67"/>
      <c r="AG107" s="67"/>
      <c r="AH107" s="67"/>
      <c r="AJ107" s="57"/>
      <c r="AK107" s="114"/>
      <c r="AL107" s="114"/>
      <c r="AM107" s="114"/>
      <c r="AN107" s="114"/>
      <c r="AO107" s="114"/>
      <c r="AP107" s="114"/>
      <c r="AQ107" s="151"/>
      <c r="AS107" s="67"/>
      <c r="AT107" s="67"/>
      <c r="AU107" s="67"/>
      <c r="AV107" s="67"/>
      <c r="AW107" s="67"/>
      <c r="AY107" s="57"/>
      <c r="AZ107" s="114"/>
      <c r="BA107" s="114"/>
      <c r="BB107" s="114"/>
      <c r="BC107" s="114"/>
      <c r="BD107" s="114"/>
      <c r="BE107" s="114"/>
      <c r="BF107" s="151"/>
      <c r="BH107" s="67"/>
      <c r="BI107" s="67"/>
      <c r="BJ107" s="67"/>
      <c r="BK107" s="67"/>
      <c r="BL107" s="67"/>
      <c r="BN107" s="57"/>
      <c r="BO107" s="114"/>
      <c r="BP107" s="114"/>
      <c r="BQ107" s="114"/>
      <c r="BR107" s="114"/>
      <c r="BS107" s="114"/>
      <c r="BT107" s="114"/>
      <c r="BU107" s="151"/>
      <c r="BV107" s="114"/>
      <c r="BW107" s="67"/>
      <c r="BX107" s="67"/>
      <c r="BY107" s="67"/>
      <c r="BZ107" s="67"/>
      <c r="CA107" s="67"/>
      <c r="CB107" s="114"/>
      <c r="CC107" s="57"/>
      <c r="CD107" s="114"/>
      <c r="CE107" s="114"/>
      <c r="CF107" s="114"/>
      <c r="CG107" s="114"/>
      <c r="CH107" s="114"/>
      <c r="CI107" s="114"/>
      <c r="CJ107" s="151"/>
      <c r="CK107" s="114"/>
      <c r="CL107" s="67"/>
      <c r="CM107" s="67"/>
      <c r="CN107" s="67"/>
      <c r="CO107" s="67"/>
      <c r="CP107" s="67"/>
      <c r="CQ107" s="114"/>
      <c r="CR107" s="57"/>
      <c r="CS107" s="114"/>
      <c r="CT107" s="114"/>
      <c r="CU107" s="114"/>
      <c r="CV107" s="114"/>
      <c r="CW107" s="114"/>
      <c r="CX107" s="114"/>
      <c r="CY107" s="151"/>
      <c r="DA107" s="67"/>
      <c r="DB107" s="67"/>
      <c r="DC107" s="67"/>
      <c r="DD107" s="67"/>
      <c r="DE107" s="67"/>
      <c r="DG107" s="57"/>
      <c r="DH107" s="114"/>
      <c r="DI107" s="114"/>
      <c r="DJ107" s="114"/>
      <c r="DK107" s="114"/>
      <c r="DL107" s="114"/>
      <c r="DM107" s="114"/>
      <c r="DN107" s="151"/>
      <c r="DO107" s="114"/>
      <c r="DP107" s="67"/>
      <c r="DQ107" s="67"/>
      <c r="DR107" s="67"/>
      <c r="DS107" s="67"/>
      <c r="DT107" s="67"/>
      <c r="DU107" s="114"/>
      <c r="DV107" s="57"/>
      <c r="DW107" s="114"/>
      <c r="DX107" s="114"/>
      <c r="DY107" s="114"/>
      <c r="DZ107" s="114"/>
      <c r="EA107" s="114"/>
      <c r="EB107" s="114"/>
      <c r="EC107" s="151"/>
      <c r="ED107" s="114"/>
      <c r="EE107" s="67"/>
      <c r="EF107" s="67"/>
      <c r="EG107" s="67"/>
      <c r="EH107" s="67"/>
      <c r="EI107" s="67"/>
      <c r="EJ107" s="114"/>
      <c r="EK107" s="57"/>
      <c r="EL107" s="114"/>
      <c r="EM107" s="114"/>
      <c r="EN107" s="114"/>
      <c r="EO107" s="114"/>
      <c r="EP107" s="114"/>
      <c r="EQ107" s="114"/>
      <c r="ER107" s="151"/>
      <c r="ET107" s="67"/>
      <c r="EU107" s="67"/>
      <c r="EV107" s="67"/>
      <c r="EW107" s="67"/>
      <c r="EX107" s="67"/>
      <c r="EZ107" s="57"/>
      <c r="FA107" s="114"/>
      <c r="FB107" s="114"/>
      <c r="FC107" s="114"/>
      <c r="FD107" s="114"/>
      <c r="FE107" s="114"/>
      <c r="FF107" s="114"/>
      <c r="FG107" s="151"/>
      <c r="FH107" s="114"/>
      <c r="FI107" s="67"/>
      <c r="FJ107" s="67"/>
      <c r="FK107" s="67"/>
      <c r="FL107" s="67"/>
      <c r="FM107" s="67"/>
      <c r="FN107" s="114"/>
      <c r="FO107" s="57"/>
      <c r="FP107" s="114"/>
      <c r="FQ107" s="114"/>
      <c r="FR107" s="114"/>
      <c r="FS107" s="114"/>
      <c r="FT107" s="114"/>
      <c r="FU107" s="114"/>
      <c r="FV107" s="151"/>
      <c r="FW107" s="114"/>
      <c r="FX107" s="67"/>
      <c r="FY107" s="67"/>
      <c r="FZ107" s="67"/>
      <c r="GA107" s="67"/>
      <c r="GB107" s="67"/>
      <c r="GC107" s="114"/>
      <c r="GD107" s="57"/>
      <c r="GE107" s="114"/>
      <c r="GF107" s="114"/>
      <c r="GG107" s="114"/>
      <c r="GH107" s="114"/>
      <c r="GI107" s="114"/>
      <c r="GJ107" s="114"/>
      <c r="GK107" s="151"/>
      <c r="GM107" s="67"/>
      <c r="GN107" s="67"/>
      <c r="GO107" s="67"/>
      <c r="GP107" s="67"/>
      <c r="GQ107" s="67"/>
      <c r="GS107" s="57"/>
      <c r="GT107" s="114"/>
      <c r="GU107" s="114"/>
      <c r="GV107" s="114"/>
      <c r="GW107" s="114"/>
      <c r="GX107" s="114"/>
      <c r="GY107" s="114"/>
      <c r="GZ107" s="151"/>
      <c r="HA107" s="114"/>
      <c r="HB107" s="67"/>
      <c r="HC107" s="67"/>
      <c r="HD107" s="67"/>
      <c r="HE107" s="67"/>
      <c r="HF107" s="67"/>
      <c r="HG107" s="114"/>
      <c r="HH107" s="57"/>
      <c r="HI107" s="114"/>
      <c r="HJ107" s="114"/>
      <c r="HK107" s="114"/>
      <c r="HL107" s="114"/>
      <c r="HM107" s="114"/>
      <c r="HN107" s="114"/>
      <c r="HO107" s="151"/>
      <c r="HP107" s="114"/>
      <c r="HQ107" s="67"/>
      <c r="HR107" s="67"/>
      <c r="HS107" s="67"/>
      <c r="HT107" s="67"/>
      <c r="HU107" s="67"/>
      <c r="HV107" s="114"/>
      <c r="HW107" s="57"/>
      <c r="HX107" s="114"/>
      <c r="HY107" s="114"/>
      <c r="HZ107" s="114"/>
      <c r="IA107" s="114"/>
      <c r="IB107" s="114"/>
      <c r="IC107" s="114"/>
      <c r="ID107" s="151"/>
      <c r="IF107" s="67"/>
      <c r="IG107" s="67"/>
      <c r="IH107" s="67"/>
      <c r="II107" s="67"/>
      <c r="IJ107" s="67"/>
      <c r="IL107" s="57"/>
      <c r="IM107" s="114"/>
      <c r="IN107" s="114"/>
      <c r="IO107" s="114"/>
      <c r="IP107" s="114"/>
      <c r="IQ107" s="114"/>
      <c r="IR107" s="114"/>
      <c r="IS107" s="151"/>
      <c r="IT107" s="114"/>
      <c r="IU107" s="67"/>
      <c r="IV107" s="67"/>
      <c r="IW107" s="67"/>
      <c r="IX107" s="67"/>
      <c r="IY107" s="67"/>
      <c r="IZ107" s="114"/>
      <c r="JA107" s="57"/>
      <c r="JB107" s="114"/>
      <c r="JC107" s="114"/>
      <c r="JD107" s="114"/>
      <c r="JE107" s="114"/>
      <c r="JF107" s="114"/>
      <c r="JG107" s="114"/>
      <c r="JH107" s="151"/>
      <c r="JI107" s="114"/>
      <c r="JJ107" s="67"/>
      <c r="JK107" s="67"/>
      <c r="JL107" s="67"/>
      <c r="JM107" s="67"/>
      <c r="JN107" s="67"/>
      <c r="JO107" s="114"/>
      <c r="JP107" s="57"/>
      <c r="JQ107" s="114"/>
      <c r="JR107" s="114"/>
      <c r="JS107" s="114"/>
      <c r="JT107" s="114"/>
      <c r="JU107" s="114"/>
      <c r="JV107" s="114"/>
      <c r="JW107" s="151"/>
      <c r="JX107" s="114"/>
      <c r="JY107" s="67"/>
      <c r="JZ107" s="67"/>
      <c r="KA107" s="67"/>
      <c r="KB107" s="67"/>
      <c r="KC107" s="67"/>
      <c r="KD107" s="114"/>
      <c r="KE107" s="57"/>
      <c r="KF107" s="114"/>
      <c r="KG107" s="114"/>
      <c r="KH107" s="114"/>
      <c r="KI107" s="114"/>
      <c r="KJ107" s="114"/>
      <c r="KK107" s="114"/>
      <c r="KL107" s="151"/>
      <c r="KM107" s="114"/>
      <c r="KN107" s="67"/>
      <c r="KO107" s="67"/>
      <c r="KP107" s="67"/>
      <c r="KQ107" s="67"/>
      <c r="KR107" s="67"/>
      <c r="KS107" s="114"/>
      <c r="KT107" s="57"/>
      <c r="KU107" s="114"/>
      <c r="KV107" s="114"/>
      <c r="KW107" s="114"/>
      <c r="KX107" s="114"/>
      <c r="KY107" s="114"/>
      <c r="KZ107" s="114"/>
      <c r="LA107" s="151"/>
      <c r="LB107" s="114"/>
      <c r="LC107" s="67"/>
      <c r="LD107" s="67"/>
      <c r="LE107" s="67"/>
      <c r="LF107" s="67"/>
      <c r="LG107" s="67"/>
      <c r="LH107" s="114"/>
      <c r="LI107" s="57"/>
      <c r="LJ107" s="114"/>
      <c r="LK107" s="114"/>
      <c r="LL107" s="114"/>
      <c r="LM107" s="114"/>
      <c r="LN107" s="114"/>
      <c r="LO107" s="114"/>
      <c r="LP107" s="151"/>
      <c r="LQ107" s="114"/>
      <c r="LR107" s="67"/>
      <c r="LS107" s="67"/>
      <c r="LT107" s="67"/>
      <c r="LU107" s="67"/>
      <c r="LV107" s="67"/>
      <c r="LW107" s="114"/>
      <c r="LX107" s="57"/>
      <c r="LY107" s="114"/>
      <c r="LZ107" s="114"/>
      <c r="MA107" s="114"/>
      <c r="MB107" s="114"/>
      <c r="MC107" s="114"/>
      <c r="MD107" s="114"/>
      <c r="ME107" s="151"/>
      <c r="MF107" s="114"/>
      <c r="MG107" s="67"/>
      <c r="MH107" s="67"/>
      <c r="MI107" s="67"/>
      <c r="MJ107" s="67"/>
      <c r="MK107" s="67"/>
      <c r="ML107" s="114"/>
      <c r="MM107" s="57"/>
      <c r="MN107" s="114"/>
      <c r="MO107" s="114"/>
      <c r="MP107" s="114"/>
      <c r="MQ107" s="114"/>
      <c r="MR107" s="114"/>
      <c r="MS107" s="114"/>
      <c r="MT107" s="151"/>
    </row>
    <row r="108" spans="2:358" s="105" customFormat="1" ht="17">
      <c r="B108" s="184">
        <f t="shared" si="679"/>
        <v>44620</v>
      </c>
      <c r="C108" s="183">
        <f t="shared" si="680"/>
        <v>9</v>
      </c>
      <c r="D108" s="183">
        <f t="shared" si="681"/>
        <v>9</v>
      </c>
      <c r="E108" s="183" t="str">
        <f t="shared" si="538"/>
        <v>9_9</v>
      </c>
      <c r="F108" s="174" t="str">
        <f t="shared" si="539"/>
        <v>Player7</v>
      </c>
      <c r="G108" s="174" t="str">
        <f t="shared" si="540"/>
        <v>Player6</v>
      </c>
      <c r="H108" s="173"/>
      <c r="I108" s="174" t="str">
        <f>J108&amp;"_"&amp;COUNTIF(J$4:J108,J108)</f>
        <v>9_1</v>
      </c>
      <c r="J108" s="185">
        <v>9</v>
      </c>
      <c r="K108" s="185" t="s">
        <v>2657</v>
      </c>
      <c r="L108" s="186" t="s">
        <v>1027</v>
      </c>
      <c r="M108" s="185" t="s">
        <v>2656</v>
      </c>
      <c r="N108" s="114"/>
      <c r="O108" s="67"/>
      <c r="P108" s="67"/>
      <c r="Q108" s="67"/>
      <c r="R108" s="67"/>
      <c r="S108" s="67"/>
      <c r="U108" s="170" t="str">
        <f>INDEX(Matchups!$F$4:$G$279,MATCH(O110&amp;"_"&amp;P110,Matchups!$E$4:$E$279,0),1)</f>
        <v>Player23</v>
      </c>
      <c r="V108" s="76"/>
      <c r="W108" s="76"/>
      <c r="X108" s="265" t="s">
        <v>1882</v>
      </c>
      <c r="Y108" s="265"/>
      <c r="Z108" s="76"/>
      <c r="AA108" s="76"/>
      <c r="AB108" s="171" t="str">
        <f>INDEX(Matchups!$F$4:$G$279,MATCH(O110&amp;"_"&amp;P110,Matchups!$E$4:$E$279,0),2)</f>
        <v>Player24</v>
      </c>
      <c r="AD108" s="67"/>
      <c r="AE108" s="67"/>
      <c r="AF108" s="67"/>
      <c r="AG108" s="67"/>
      <c r="AH108" s="67"/>
      <c r="AJ108" s="170" t="str">
        <f>INDEX(Matchups!$F$4:$G$279,MATCH(AD110&amp;"_"&amp;AE110,Matchups!$E$4:$E$279,0),1)</f>
        <v>Player15</v>
      </c>
      <c r="AK108" s="76"/>
      <c r="AL108" s="76"/>
      <c r="AM108" s="265" t="s">
        <v>1882</v>
      </c>
      <c r="AN108" s="265"/>
      <c r="AO108" s="76"/>
      <c r="AP108" s="76"/>
      <c r="AQ108" s="171" t="str">
        <f>INDEX(Matchups!$F$4:$G$279,MATCH(AD110&amp;"_"&amp;AE110,Matchups!$E$4:$E$279,0),2)</f>
        <v>Player5</v>
      </c>
      <c r="AS108" s="67"/>
      <c r="AT108" s="67"/>
      <c r="AU108" s="67"/>
      <c r="AV108" s="67"/>
      <c r="AW108" s="67"/>
      <c r="AY108" s="170" t="str">
        <f>INDEX(Matchups!$F$4:$G$279,MATCH(AS110&amp;"_"&amp;AT110,Matchups!$E$4:$E$279,0),1)</f>
        <v>Player18</v>
      </c>
      <c r="AZ108" s="76"/>
      <c r="BA108" s="76"/>
      <c r="BB108" s="265" t="s">
        <v>1882</v>
      </c>
      <c r="BC108" s="265"/>
      <c r="BD108" s="76"/>
      <c r="BE108" s="76"/>
      <c r="BF108" s="171" t="str">
        <f>INDEX(Matchups!$F$4:$G$279,MATCH(AS110&amp;"_"&amp;AT110,Matchups!$E$4:$E$279,0),2)</f>
        <v>Player12</v>
      </c>
      <c r="BH108" s="67"/>
      <c r="BI108" s="67"/>
      <c r="BJ108" s="67"/>
      <c r="BK108" s="67"/>
      <c r="BL108" s="67"/>
      <c r="BN108" s="170" t="str">
        <f>INDEX(Matchups!$F$4:$G$279,MATCH(BH110&amp;"_"&amp;BI110,Matchups!$E$4:$E$279,0),1)</f>
        <v>Player1</v>
      </c>
      <c r="BO108" s="76"/>
      <c r="BP108" s="76"/>
      <c r="BQ108" s="265" t="s">
        <v>1882</v>
      </c>
      <c r="BR108" s="265"/>
      <c r="BS108" s="76"/>
      <c r="BT108" s="76"/>
      <c r="BU108" s="171" t="str">
        <f>INDEX(Matchups!$F$4:$G$279,MATCH(BH110&amp;"_"&amp;BI110,Matchups!$E$4:$E$279,0),2)</f>
        <v>Player22</v>
      </c>
      <c r="BV108" s="114"/>
      <c r="BW108" s="67"/>
      <c r="BX108" s="67"/>
      <c r="BY108" s="67"/>
      <c r="BZ108" s="67"/>
      <c r="CA108" s="67"/>
      <c r="CB108" s="114"/>
      <c r="CC108" s="170" t="str">
        <f>INDEX(Matchups!$F$4:$G$279,MATCH(BW110&amp;"_"&amp;BX110,Matchups!$E$4:$E$279,0),1)</f>
        <v>Player21</v>
      </c>
      <c r="CD108" s="76"/>
      <c r="CE108" s="76"/>
      <c r="CF108" s="265" t="s">
        <v>1882</v>
      </c>
      <c r="CG108" s="265"/>
      <c r="CH108" s="76"/>
      <c r="CI108" s="76"/>
      <c r="CJ108" s="171" t="str">
        <f>INDEX(Matchups!$F$4:$G$279,MATCH(BW110&amp;"_"&amp;BX110,Matchups!$E$4:$E$279,0),2)</f>
        <v>Player18</v>
      </c>
      <c r="CK108" s="114"/>
      <c r="CL108" s="67"/>
      <c r="CM108" s="67"/>
      <c r="CN108" s="67"/>
      <c r="CO108" s="67"/>
      <c r="CP108" s="67"/>
      <c r="CQ108" s="114"/>
      <c r="CR108" s="170" t="str">
        <f>INDEX(Matchups!$F$4:$G$279,MATCH(CL110&amp;"_"&amp;CM110,Matchups!$E$4:$E$279,0),1)</f>
        <v>Player13</v>
      </c>
      <c r="CS108" s="76"/>
      <c r="CT108" s="76"/>
      <c r="CU108" s="265" t="s">
        <v>1882</v>
      </c>
      <c r="CV108" s="265"/>
      <c r="CW108" s="76"/>
      <c r="CX108" s="76"/>
      <c r="CY108" s="171" t="str">
        <f>INDEX(Matchups!$F$4:$G$279,MATCH(CL110&amp;"_"&amp;CM110,Matchups!$E$4:$E$279,0),2)</f>
        <v>Player9</v>
      </c>
      <c r="DA108" s="67"/>
      <c r="DB108" s="67"/>
      <c r="DC108" s="67"/>
      <c r="DD108" s="67"/>
      <c r="DE108" s="67"/>
      <c r="DG108" s="170" t="str">
        <f>INDEX(Matchups!$F$4:$G$279,MATCH(DA110&amp;"_"&amp;DB110,Matchups!$E$4:$E$279,0),1)</f>
        <v>Player6</v>
      </c>
      <c r="DH108" s="76"/>
      <c r="DI108" s="76"/>
      <c r="DJ108" s="265" t="s">
        <v>1882</v>
      </c>
      <c r="DK108" s="265"/>
      <c r="DL108" s="76"/>
      <c r="DM108" s="76"/>
      <c r="DN108" s="171" t="str">
        <f>INDEX(Matchups!$F$4:$G$279,MATCH(DA110&amp;"_"&amp;DB110,Matchups!$E$4:$E$279,0),2)</f>
        <v>Player15</v>
      </c>
      <c r="DO108" s="114"/>
      <c r="DP108" s="67"/>
      <c r="DQ108" s="67"/>
      <c r="DR108" s="67"/>
      <c r="DS108" s="67"/>
      <c r="DT108" s="67"/>
      <c r="DU108" s="114"/>
      <c r="DV108" s="170" t="str">
        <f>INDEX(Matchups!$F$4:$G$279,MATCH(DP110&amp;"_"&amp;DQ110,Matchups!$E$4:$E$279,0),1)</f>
        <v>Player9</v>
      </c>
      <c r="DW108" s="76"/>
      <c r="DX108" s="76"/>
      <c r="DY108" s="265" t="s">
        <v>1882</v>
      </c>
      <c r="DZ108" s="265"/>
      <c r="EA108" s="76"/>
      <c r="EB108" s="76"/>
      <c r="EC108" s="171" t="str">
        <f>INDEX(Matchups!$F$4:$G$279,MATCH(DP110&amp;"_"&amp;DQ110,Matchups!$E$4:$E$279,0),2)</f>
        <v>Player10</v>
      </c>
      <c r="ED108" s="114"/>
      <c r="EE108" s="67"/>
      <c r="EF108" s="67"/>
      <c r="EG108" s="67"/>
      <c r="EH108" s="67"/>
      <c r="EI108" s="67"/>
      <c r="EJ108" s="114"/>
      <c r="EK108" s="170" t="str">
        <f>INDEX(Matchups!$F$4:$G$279,MATCH(EE110&amp;"_"&amp;EF110,Matchups!$E$4:$E$279,0),1)</f>
        <v>Player7</v>
      </c>
      <c r="EL108" s="76"/>
      <c r="EM108" s="76"/>
      <c r="EN108" s="265" t="s">
        <v>1882</v>
      </c>
      <c r="EO108" s="265"/>
      <c r="EP108" s="76"/>
      <c r="EQ108" s="76"/>
      <c r="ER108" s="171" t="str">
        <f>INDEX(Matchups!$F$4:$G$279,MATCH(EE110&amp;"_"&amp;EF110,Matchups!$E$4:$E$279,0),2)</f>
        <v>Player6</v>
      </c>
      <c r="ET108" s="67"/>
      <c r="EU108" s="67"/>
      <c r="EV108" s="67"/>
      <c r="EW108" s="67"/>
      <c r="EX108" s="67"/>
      <c r="EZ108" s="170" t="str">
        <f>INDEX(Matchups!$F$4:$G$279,MATCH(ET110&amp;"_"&amp;EU110,Matchups!$E$4:$E$279,0),1)</f>
        <v>Player3</v>
      </c>
      <c r="FA108" s="76"/>
      <c r="FB108" s="76"/>
      <c r="FC108" s="265" t="s">
        <v>1882</v>
      </c>
      <c r="FD108" s="265"/>
      <c r="FE108" s="76"/>
      <c r="FF108" s="76"/>
      <c r="FG108" s="171" t="str">
        <f>INDEX(Matchups!$F$4:$G$279,MATCH(ET110&amp;"_"&amp;EU110,Matchups!$E$4:$E$279,0),2)</f>
        <v>Player23</v>
      </c>
      <c r="FH108" s="114"/>
      <c r="FI108" s="67"/>
      <c r="FJ108" s="67"/>
      <c r="FK108" s="67"/>
      <c r="FL108" s="67"/>
      <c r="FM108" s="67"/>
      <c r="FN108" s="114"/>
      <c r="FO108" s="170" t="str">
        <f>INDEX(Matchups!$F$4:$G$279,MATCH(FI110&amp;"_"&amp;FJ110,Matchups!$E$4:$E$279,0),1)</f>
        <v>Player20</v>
      </c>
      <c r="FP108" s="76"/>
      <c r="FQ108" s="76"/>
      <c r="FR108" s="265" t="s">
        <v>1882</v>
      </c>
      <c r="FS108" s="265"/>
      <c r="FT108" s="76"/>
      <c r="FU108" s="76"/>
      <c r="FV108" s="171" t="str">
        <f>INDEX(Matchups!$F$4:$G$279,MATCH(FI110&amp;"_"&amp;FJ110,Matchups!$E$4:$E$279,0),2)</f>
        <v>Player14</v>
      </c>
      <c r="FW108" s="114"/>
      <c r="FX108" s="67"/>
      <c r="FY108" s="67"/>
      <c r="FZ108" s="67"/>
      <c r="GA108" s="67"/>
      <c r="GB108" s="67"/>
      <c r="GC108" s="114"/>
      <c r="GD108" s="170" t="str">
        <f>INDEX(Matchups!$F$4:$G$279,MATCH(FX110&amp;"_"&amp;FY110,Matchups!$E$4:$E$279,0),1)</f>
        <v>Player14</v>
      </c>
      <c r="GE108" s="76"/>
      <c r="GF108" s="76"/>
      <c r="GG108" s="265" t="s">
        <v>1882</v>
      </c>
      <c r="GH108" s="265"/>
      <c r="GI108" s="76"/>
      <c r="GJ108" s="76"/>
      <c r="GK108" s="171" t="str">
        <f>INDEX(Matchups!$F$4:$G$279,MATCH(FX110&amp;"_"&amp;FY110,Matchups!$E$4:$E$279,0),2)</f>
        <v>Player2</v>
      </c>
      <c r="GM108" s="67"/>
      <c r="GN108" s="67"/>
      <c r="GO108" s="67"/>
      <c r="GP108" s="67"/>
      <c r="GQ108" s="67"/>
      <c r="GS108" s="170" t="str">
        <f>INDEX(Matchups!$F$4:$G$279,MATCH(GM110&amp;"_"&amp;GN110,Matchups!$E$4:$E$279,0),1)</f>
        <v>Player12</v>
      </c>
      <c r="GT108" s="76"/>
      <c r="GU108" s="76"/>
      <c r="GV108" s="265" t="s">
        <v>1882</v>
      </c>
      <c r="GW108" s="265"/>
      <c r="GX108" s="76"/>
      <c r="GY108" s="76"/>
      <c r="GZ108" s="171" t="str">
        <f>INDEX(Matchups!$F$4:$G$279,MATCH(GM110&amp;"_"&amp;GN110,Matchups!$E$4:$E$279,0),2)</f>
        <v>Player11</v>
      </c>
      <c r="HA108" s="114"/>
      <c r="HB108" s="67"/>
      <c r="HC108" s="67"/>
      <c r="HD108" s="67"/>
      <c r="HE108" s="67"/>
      <c r="HF108" s="67"/>
      <c r="HG108" s="114"/>
      <c r="HH108" s="170" t="str">
        <f>INDEX(Matchups!$F$4:$G$279,MATCH(HB110&amp;"_"&amp;HC110,Matchups!$E$4:$E$279,0),1)</f>
        <v>Player2</v>
      </c>
      <c r="HI108" s="76"/>
      <c r="HJ108" s="76"/>
      <c r="HK108" s="265" t="s">
        <v>1882</v>
      </c>
      <c r="HL108" s="265"/>
      <c r="HM108" s="76"/>
      <c r="HN108" s="76"/>
      <c r="HO108" s="171" t="str">
        <f>INDEX(Matchups!$F$4:$G$279,MATCH(HB110&amp;"_"&amp;HC110,Matchups!$E$4:$E$279,0),2)</f>
        <v>Player8</v>
      </c>
      <c r="HP108" s="114"/>
      <c r="HQ108" s="67"/>
      <c r="HR108" s="67"/>
      <c r="HS108" s="67"/>
      <c r="HT108" s="67"/>
      <c r="HU108" s="67"/>
      <c r="HV108" s="114"/>
      <c r="HW108" s="170" t="str">
        <f>INDEX(Matchups!$F$4:$G$279,MATCH(HQ110&amp;"_"&amp;HR110,Matchups!$E$4:$E$279,0),1)</f>
        <v>Player24</v>
      </c>
      <c r="HX108" s="76"/>
      <c r="HY108" s="76"/>
      <c r="HZ108" s="265" t="s">
        <v>1882</v>
      </c>
      <c r="IA108" s="265"/>
      <c r="IB108" s="76"/>
      <c r="IC108" s="76"/>
      <c r="ID108" s="171" t="str">
        <f>INDEX(Matchups!$F$4:$G$279,MATCH(HQ110&amp;"_"&amp;HR110,Matchups!$E$4:$E$279,0),2)</f>
        <v>Player19</v>
      </c>
      <c r="IF108" s="67"/>
      <c r="IG108" s="67"/>
      <c r="IH108" s="67"/>
      <c r="II108" s="67"/>
      <c r="IJ108" s="67"/>
      <c r="IL108" s="170" t="str">
        <f>INDEX(Matchups!$F$4:$G$279,MATCH(IF110&amp;"_"&amp;IG110,Matchups!$E$4:$E$279,0),1)</f>
        <v>Player5</v>
      </c>
      <c r="IM108" s="76"/>
      <c r="IN108" s="76"/>
      <c r="IO108" s="265" t="s">
        <v>1882</v>
      </c>
      <c r="IP108" s="265"/>
      <c r="IQ108" s="76"/>
      <c r="IR108" s="76"/>
      <c r="IS108" s="171" t="str">
        <f>INDEX(Matchups!$F$4:$G$279,MATCH(IF110&amp;"_"&amp;IG110,Matchups!$E$4:$E$279,0),2)</f>
        <v>Player20</v>
      </c>
      <c r="IT108" s="114"/>
      <c r="IU108" s="67"/>
      <c r="IV108" s="67"/>
      <c r="IW108" s="67"/>
      <c r="IX108" s="67"/>
      <c r="IY108" s="67"/>
      <c r="IZ108" s="114"/>
      <c r="JA108" s="170" t="str">
        <f>INDEX(Matchups!$F$4:$G$279,MATCH(IU110&amp;"_"&amp;IV110,Matchups!$E$4:$E$279,0),1)</f>
        <v>Player10</v>
      </c>
      <c r="JB108" s="76"/>
      <c r="JC108" s="76"/>
      <c r="JD108" s="265" t="s">
        <v>1882</v>
      </c>
      <c r="JE108" s="265"/>
      <c r="JF108" s="76"/>
      <c r="JG108" s="76"/>
      <c r="JH108" s="171" t="str">
        <f>INDEX(Matchups!$F$4:$G$279,MATCH(IU110&amp;"_"&amp;IV110,Matchups!$E$4:$E$279,0),2)</f>
        <v>Player1</v>
      </c>
      <c r="JI108" s="114"/>
      <c r="JJ108" s="67"/>
      <c r="JK108" s="67"/>
      <c r="JL108" s="67"/>
      <c r="JM108" s="67"/>
      <c r="JN108" s="67"/>
      <c r="JO108" s="114"/>
      <c r="JP108" s="170" t="str">
        <f>INDEX(Matchups!$F$4:$G$279,MATCH(JJ110&amp;"_"&amp;JK110,Matchups!$E$4:$E$279,0),1)</f>
        <v>Player8</v>
      </c>
      <c r="JQ108" s="76"/>
      <c r="JR108" s="76"/>
      <c r="JS108" s="265" t="s">
        <v>1882</v>
      </c>
      <c r="JT108" s="265"/>
      <c r="JU108" s="76"/>
      <c r="JV108" s="76"/>
      <c r="JW108" s="171" t="str">
        <f>INDEX(Matchups!$F$4:$G$279,MATCH(JJ110&amp;"_"&amp;JK110,Matchups!$E$4:$E$279,0),2)</f>
        <v>Player21</v>
      </c>
      <c r="JX108" s="114"/>
      <c r="JY108" s="67"/>
      <c r="JZ108" s="67"/>
      <c r="KA108" s="67"/>
      <c r="KB108" s="67"/>
      <c r="KC108" s="67"/>
      <c r="KD108" s="114"/>
      <c r="KE108" s="170" t="str">
        <f>INDEX(Matchups!$F$4:$G$279,MATCH(JY110&amp;"_"&amp;JZ110,Matchups!$E$4:$E$279,0),1)</f>
        <v>Player11</v>
      </c>
      <c r="KF108" s="76"/>
      <c r="KG108" s="76"/>
      <c r="KH108" s="265" t="s">
        <v>1882</v>
      </c>
      <c r="KI108" s="265"/>
      <c r="KJ108" s="76"/>
      <c r="KK108" s="76"/>
      <c r="KL108" s="171" t="str">
        <f>INDEX(Matchups!$F$4:$G$279,MATCH(JY110&amp;"_"&amp;JZ110,Matchups!$E$4:$E$279,0),2)</f>
        <v>Player3</v>
      </c>
      <c r="KM108" s="114"/>
      <c r="KN108" s="67"/>
      <c r="KO108" s="67"/>
      <c r="KP108" s="67"/>
      <c r="KQ108" s="67"/>
      <c r="KR108" s="67"/>
      <c r="KS108" s="114"/>
      <c r="KT108" s="170" t="str">
        <f>INDEX(Matchups!$F$4:$G$279,MATCH(KN110&amp;"_"&amp;KO110,Matchups!$E$4:$E$279,0),1)</f>
        <v>Player16</v>
      </c>
      <c r="KU108" s="76"/>
      <c r="KV108" s="76"/>
      <c r="KW108" s="265" t="s">
        <v>1882</v>
      </c>
      <c r="KX108" s="265"/>
      <c r="KY108" s="76"/>
      <c r="KZ108" s="76"/>
      <c r="LA108" s="171" t="str">
        <f>INDEX(Matchups!$F$4:$G$279,MATCH(KN110&amp;"_"&amp;KO110,Matchups!$E$4:$E$279,0),2)</f>
        <v>Player13</v>
      </c>
      <c r="LB108" s="114"/>
      <c r="LC108" s="67"/>
      <c r="LD108" s="67"/>
      <c r="LE108" s="67"/>
      <c r="LF108" s="67"/>
      <c r="LG108" s="67"/>
      <c r="LH108" s="114"/>
      <c r="LI108" s="170" t="str">
        <f>INDEX(Matchups!$F$4:$G$279,MATCH(LC110&amp;"_"&amp;LD110,Matchups!$E$4:$E$279,0),1)</f>
        <v>Player11</v>
      </c>
      <c r="LJ108" s="76"/>
      <c r="LK108" s="76"/>
      <c r="LL108" s="265" t="s">
        <v>1882</v>
      </c>
      <c r="LM108" s="265"/>
      <c r="LN108" s="76"/>
      <c r="LO108" s="76"/>
      <c r="LP108" s="171" t="str">
        <f>INDEX(Matchups!$F$4:$G$279,MATCH(LC110&amp;"_"&amp;LD110,Matchups!$E$4:$E$279,0),2)</f>
        <v>Player1</v>
      </c>
      <c r="LQ108" s="114"/>
      <c r="LR108" s="67"/>
      <c r="LS108" s="67"/>
      <c r="LT108" s="67"/>
      <c r="LU108" s="67"/>
      <c r="LV108" s="67"/>
      <c r="LW108" s="114"/>
      <c r="LX108" s="170" t="str">
        <f>INDEX(Matchups!$F$4:$G$279,MATCH(LR110&amp;"_"&amp;LS110,Matchups!$E$4:$E$279,0),1)</f>
        <v>Player22</v>
      </c>
      <c r="LY108" s="76"/>
      <c r="LZ108" s="76"/>
      <c r="MA108" s="265" t="s">
        <v>1882</v>
      </c>
      <c r="MB108" s="265"/>
      <c r="MC108" s="76"/>
      <c r="MD108" s="76"/>
      <c r="ME108" s="171" t="str">
        <f>INDEX(Matchups!$F$4:$G$279,MATCH(LR110&amp;"_"&amp;LS110,Matchups!$E$4:$E$279,0),2)</f>
        <v>Player17</v>
      </c>
      <c r="MF108" s="114"/>
      <c r="MG108" s="67"/>
      <c r="MH108" s="67"/>
      <c r="MI108" s="67"/>
      <c r="MJ108" s="67"/>
      <c r="MK108" s="67"/>
      <c r="ML108" s="114"/>
      <c r="MM108" s="170" t="str">
        <f>INDEX(Matchups!$F$4:$G$279,MATCH(MG110&amp;"_"&amp;MH110,Matchups!$E$4:$E$279,0),1)</f>
        <v>Player17</v>
      </c>
      <c r="MN108" s="76"/>
      <c r="MO108" s="76"/>
      <c r="MP108" s="265" t="s">
        <v>1882</v>
      </c>
      <c r="MQ108" s="265"/>
      <c r="MR108" s="76"/>
      <c r="MS108" s="76"/>
      <c r="MT108" s="171" t="str">
        <f>INDEX(Matchups!$F$4:$G$279,MATCH(MG110&amp;"_"&amp;MH110,Matchups!$E$4:$E$279,0),2)</f>
        <v>Player7</v>
      </c>
    </row>
    <row r="109" spans="2:358" s="105" customFormat="1" ht="17">
      <c r="B109" s="184">
        <f t="shared" si="679"/>
        <v>44620</v>
      </c>
      <c r="C109" s="183">
        <f t="shared" si="680"/>
        <v>9</v>
      </c>
      <c r="D109" s="183">
        <f t="shared" si="681"/>
        <v>10</v>
      </c>
      <c r="E109" s="183" t="str">
        <f t="shared" si="538"/>
        <v>9_10</v>
      </c>
      <c r="F109" s="174" t="str">
        <f t="shared" si="539"/>
        <v>Player12</v>
      </c>
      <c r="G109" s="174" t="str">
        <f t="shared" si="540"/>
        <v>Player24</v>
      </c>
      <c r="H109" s="173"/>
      <c r="I109" s="174" t="str">
        <f>J109&amp;"_"&amp;COUNTIF(J$4:J109,J109)</f>
        <v>9_2</v>
      </c>
      <c r="J109" s="185">
        <v>9</v>
      </c>
      <c r="K109" s="185" t="s">
        <v>2670</v>
      </c>
      <c r="L109" s="186" t="s">
        <v>1027</v>
      </c>
      <c r="M109" s="185" t="s">
        <v>2668</v>
      </c>
      <c r="N109" s="114"/>
      <c r="O109" s="69" t="s">
        <v>1874</v>
      </c>
      <c r="P109" s="69" t="s">
        <v>1824</v>
      </c>
      <c r="Q109" s="69" t="s">
        <v>829</v>
      </c>
      <c r="R109" s="69" t="s">
        <v>1879</v>
      </c>
      <c r="S109" s="69" t="s">
        <v>1880</v>
      </c>
      <c r="U109" s="159" t="s">
        <v>1016</v>
      </c>
      <c r="V109" s="78" t="s">
        <v>1885</v>
      </c>
      <c r="W109" s="78" t="s">
        <v>1884</v>
      </c>
      <c r="X109" s="78" t="s">
        <v>1862</v>
      </c>
      <c r="Y109" s="78" t="s">
        <v>1862</v>
      </c>
      <c r="Z109" s="78" t="s">
        <v>1884</v>
      </c>
      <c r="AA109" s="78" t="s">
        <v>1885</v>
      </c>
      <c r="AB109" s="101" t="s">
        <v>1016</v>
      </c>
      <c r="AD109" s="69" t="s">
        <v>1874</v>
      </c>
      <c r="AE109" s="69" t="s">
        <v>1824</v>
      </c>
      <c r="AF109" s="69" t="s">
        <v>829</v>
      </c>
      <c r="AG109" s="69" t="s">
        <v>1879</v>
      </c>
      <c r="AH109" s="69" t="s">
        <v>1880</v>
      </c>
      <c r="AJ109" s="159" t="s">
        <v>1016</v>
      </c>
      <c r="AK109" s="78" t="s">
        <v>1885</v>
      </c>
      <c r="AL109" s="78" t="s">
        <v>1884</v>
      </c>
      <c r="AM109" s="78" t="s">
        <v>1862</v>
      </c>
      <c r="AN109" s="78" t="s">
        <v>1862</v>
      </c>
      <c r="AO109" s="78" t="s">
        <v>1884</v>
      </c>
      <c r="AP109" s="78" t="s">
        <v>1885</v>
      </c>
      <c r="AQ109" s="101" t="s">
        <v>1016</v>
      </c>
      <c r="AS109" s="69" t="s">
        <v>1874</v>
      </c>
      <c r="AT109" s="69" t="s">
        <v>1824</v>
      </c>
      <c r="AU109" s="69" t="s">
        <v>829</v>
      </c>
      <c r="AV109" s="69" t="s">
        <v>1879</v>
      </c>
      <c r="AW109" s="69" t="s">
        <v>1880</v>
      </c>
      <c r="AY109" s="159" t="s">
        <v>1016</v>
      </c>
      <c r="AZ109" s="78" t="s">
        <v>1885</v>
      </c>
      <c r="BA109" s="78" t="s">
        <v>1884</v>
      </c>
      <c r="BB109" s="78" t="s">
        <v>1862</v>
      </c>
      <c r="BC109" s="78" t="s">
        <v>1862</v>
      </c>
      <c r="BD109" s="78" t="s">
        <v>1884</v>
      </c>
      <c r="BE109" s="78" t="s">
        <v>1885</v>
      </c>
      <c r="BF109" s="101" t="s">
        <v>1016</v>
      </c>
      <c r="BH109" s="69" t="s">
        <v>1874</v>
      </c>
      <c r="BI109" s="69" t="s">
        <v>1824</v>
      </c>
      <c r="BJ109" s="69" t="s">
        <v>829</v>
      </c>
      <c r="BK109" s="69" t="s">
        <v>1879</v>
      </c>
      <c r="BL109" s="69" t="s">
        <v>1880</v>
      </c>
      <c r="BN109" s="159" t="s">
        <v>1016</v>
      </c>
      <c r="BO109" s="78" t="s">
        <v>1885</v>
      </c>
      <c r="BP109" s="78" t="s">
        <v>1884</v>
      </c>
      <c r="BQ109" s="78" t="s">
        <v>1862</v>
      </c>
      <c r="BR109" s="78" t="s">
        <v>1862</v>
      </c>
      <c r="BS109" s="78" t="s">
        <v>1884</v>
      </c>
      <c r="BT109" s="78" t="s">
        <v>1885</v>
      </c>
      <c r="BU109" s="101" t="s">
        <v>1016</v>
      </c>
      <c r="BV109" s="114"/>
      <c r="BW109" s="69" t="s">
        <v>1874</v>
      </c>
      <c r="BX109" s="69" t="s">
        <v>1824</v>
      </c>
      <c r="BY109" s="69" t="s">
        <v>829</v>
      </c>
      <c r="BZ109" s="69" t="s">
        <v>1879</v>
      </c>
      <c r="CA109" s="69" t="s">
        <v>1880</v>
      </c>
      <c r="CB109" s="114"/>
      <c r="CC109" s="159" t="s">
        <v>1016</v>
      </c>
      <c r="CD109" s="78" t="s">
        <v>1885</v>
      </c>
      <c r="CE109" s="78" t="s">
        <v>1884</v>
      </c>
      <c r="CF109" s="78" t="s">
        <v>1862</v>
      </c>
      <c r="CG109" s="78" t="s">
        <v>1862</v>
      </c>
      <c r="CH109" s="78" t="s">
        <v>1884</v>
      </c>
      <c r="CI109" s="78" t="s">
        <v>1885</v>
      </c>
      <c r="CJ109" s="101" t="s">
        <v>1016</v>
      </c>
      <c r="CK109" s="114"/>
      <c r="CL109" s="69" t="s">
        <v>1874</v>
      </c>
      <c r="CM109" s="69" t="s">
        <v>1824</v>
      </c>
      <c r="CN109" s="69" t="s">
        <v>829</v>
      </c>
      <c r="CO109" s="69" t="s">
        <v>1879</v>
      </c>
      <c r="CP109" s="69" t="s">
        <v>1880</v>
      </c>
      <c r="CQ109" s="114"/>
      <c r="CR109" s="159" t="s">
        <v>1016</v>
      </c>
      <c r="CS109" s="78" t="s">
        <v>1885</v>
      </c>
      <c r="CT109" s="78" t="s">
        <v>1884</v>
      </c>
      <c r="CU109" s="78" t="s">
        <v>1862</v>
      </c>
      <c r="CV109" s="78" t="s">
        <v>1862</v>
      </c>
      <c r="CW109" s="78" t="s">
        <v>1884</v>
      </c>
      <c r="CX109" s="78" t="s">
        <v>1885</v>
      </c>
      <c r="CY109" s="101" t="s">
        <v>1016</v>
      </c>
      <c r="DA109" s="69" t="s">
        <v>1874</v>
      </c>
      <c r="DB109" s="69" t="s">
        <v>1824</v>
      </c>
      <c r="DC109" s="69" t="s">
        <v>829</v>
      </c>
      <c r="DD109" s="69" t="s">
        <v>1879</v>
      </c>
      <c r="DE109" s="69" t="s">
        <v>1880</v>
      </c>
      <c r="DG109" s="159" t="s">
        <v>1016</v>
      </c>
      <c r="DH109" s="78" t="s">
        <v>1885</v>
      </c>
      <c r="DI109" s="78" t="s">
        <v>1884</v>
      </c>
      <c r="DJ109" s="78" t="s">
        <v>1862</v>
      </c>
      <c r="DK109" s="78" t="s">
        <v>1862</v>
      </c>
      <c r="DL109" s="78" t="s">
        <v>1884</v>
      </c>
      <c r="DM109" s="78" t="s">
        <v>1885</v>
      </c>
      <c r="DN109" s="101" t="s">
        <v>1016</v>
      </c>
      <c r="DO109" s="114"/>
      <c r="DP109" s="69" t="s">
        <v>1874</v>
      </c>
      <c r="DQ109" s="69" t="s">
        <v>1824</v>
      </c>
      <c r="DR109" s="69" t="s">
        <v>829</v>
      </c>
      <c r="DS109" s="69" t="s">
        <v>1879</v>
      </c>
      <c r="DT109" s="69" t="s">
        <v>1880</v>
      </c>
      <c r="DU109" s="114"/>
      <c r="DV109" s="159" t="s">
        <v>1016</v>
      </c>
      <c r="DW109" s="78" t="s">
        <v>1885</v>
      </c>
      <c r="DX109" s="78" t="s">
        <v>1884</v>
      </c>
      <c r="DY109" s="78" t="s">
        <v>1862</v>
      </c>
      <c r="DZ109" s="78" t="s">
        <v>1862</v>
      </c>
      <c r="EA109" s="78" t="s">
        <v>1884</v>
      </c>
      <c r="EB109" s="78" t="s">
        <v>1885</v>
      </c>
      <c r="EC109" s="101" t="s">
        <v>1016</v>
      </c>
      <c r="ED109" s="114"/>
      <c r="EE109" s="69" t="s">
        <v>1874</v>
      </c>
      <c r="EF109" s="69" t="s">
        <v>1824</v>
      </c>
      <c r="EG109" s="69" t="s">
        <v>829</v>
      </c>
      <c r="EH109" s="69" t="s">
        <v>1879</v>
      </c>
      <c r="EI109" s="69" t="s">
        <v>1880</v>
      </c>
      <c r="EJ109" s="114"/>
      <c r="EK109" s="159" t="s">
        <v>1016</v>
      </c>
      <c r="EL109" s="78" t="s">
        <v>1885</v>
      </c>
      <c r="EM109" s="78" t="s">
        <v>1884</v>
      </c>
      <c r="EN109" s="78" t="s">
        <v>1862</v>
      </c>
      <c r="EO109" s="78" t="s">
        <v>1862</v>
      </c>
      <c r="EP109" s="78" t="s">
        <v>1884</v>
      </c>
      <c r="EQ109" s="78" t="s">
        <v>1885</v>
      </c>
      <c r="ER109" s="101" t="s">
        <v>1016</v>
      </c>
      <c r="ET109" s="69" t="s">
        <v>1874</v>
      </c>
      <c r="EU109" s="69" t="s">
        <v>1824</v>
      </c>
      <c r="EV109" s="69" t="s">
        <v>829</v>
      </c>
      <c r="EW109" s="69" t="s">
        <v>1879</v>
      </c>
      <c r="EX109" s="69" t="s">
        <v>1880</v>
      </c>
      <c r="EZ109" s="159" t="s">
        <v>1016</v>
      </c>
      <c r="FA109" s="78" t="s">
        <v>1885</v>
      </c>
      <c r="FB109" s="78" t="s">
        <v>1884</v>
      </c>
      <c r="FC109" s="78" t="s">
        <v>1862</v>
      </c>
      <c r="FD109" s="78" t="s">
        <v>1862</v>
      </c>
      <c r="FE109" s="78" t="s">
        <v>1884</v>
      </c>
      <c r="FF109" s="78" t="s">
        <v>1885</v>
      </c>
      <c r="FG109" s="101" t="s">
        <v>1016</v>
      </c>
      <c r="FH109" s="114"/>
      <c r="FI109" s="69" t="s">
        <v>1874</v>
      </c>
      <c r="FJ109" s="69" t="s">
        <v>1824</v>
      </c>
      <c r="FK109" s="69" t="s">
        <v>829</v>
      </c>
      <c r="FL109" s="69" t="s">
        <v>1879</v>
      </c>
      <c r="FM109" s="69" t="s">
        <v>1880</v>
      </c>
      <c r="FN109" s="114"/>
      <c r="FO109" s="159" t="s">
        <v>1016</v>
      </c>
      <c r="FP109" s="78" t="s">
        <v>1885</v>
      </c>
      <c r="FQ109" s="78" t="s">
        <v>1884</v>
      </c>
      <c r="FR109" s="78" t="s">
        <v>1862</v>
      </c>
      <c r="FS109" s="78" t="s">
        <v>1862</v>
      </c>
      <c r="FT109" s="78" t="s">
        <v>1884</v>
      </c>
      <c r="FU109" s="78" t="s">
        <v>1885</v>
      </c>
      <c r="FV109" s="101" t="s">
        <v>1016</v>
      </c>
      <c r="FW109" s="114"/>
      <c r="FX109" s="69" t="s">
        <v>1874</v>
      </c>
      <c r="FY109" s="69" t="s">
        <v>1824</v>
      </c>
      <c r="FZ109" s="69" t="s">
        <v>829</v>
      </c>
      <c r="GA109" s="69" t="s">
        <v>1879</v>
      </c>
      <c r="GB109" s="69" t="s">
        <v>1880</v>
      </c>
      <c r="GC109" s="114"/>
      <c r="GD109" s="159" t="s">
        <v>1016</v>
      </c>
      <c r="GE109" s="78" t="s">
        <v>1885</v>
      </c>
      <c r="GF109" s="78" t="s">
        <v>1884</v>
      </c>
      <c r="GG109" s="78" t="s">
        <v>1862</v>
      </c>
      <c r="GH109" s="78" t="s">
        <v>1862</v>
      </c>
      <c r="GI109" s="78" t="s">
        <v>1884</v>
      </c>
      <c r="GJ109" s="78" t="s">
        <v>1885</v>
      </c>
      <c r="GK109" s="101" t="s">
        <v>1016</v>
      </c>
      <c r="GM109" s="69" t="s">
        <v>1874</v>
      </c>
      <c r="GN109" s="69" t="s">
        <v>1824</v>
      </c>
      <c r="GO109" s="69" t="s">
        <v>829</v>
      </c>
      <c r="GP109" s="69" t="s">
        <v>1879</v>
      </c>
      <c r="GQ109" s="69" t="s">
        <v>1880</v>
      </c>
      <c r="GS109" s="159" t="s">
        <v>1016</v>
      </c>
      <c r="GT109" s="78" t="s">
        <v>1885</v>
      </c>
      <c r="GU109" s="78" t="s">
        <v>1884</v>
      </c>
      <c r="GV109" s="78" t="s">
        <v>1862</v>
      </c>
      <c r="GW109" s="78" t="s">
        <v>1862</v>
      </c>
      <c r="GX109" s="78" t="s">
        <v>1884</v>
      </c>
      <c r="GY109" s="78" t="s">
        <v>1885</v>
      </c>
      <c r="GZ109" s="101" t="s">
        <v>1016</v>
      </c>
      <c r="HA109" s="114"/>
      <c r="HB109" s="69" t="s">
        <v>1874</v>
      </c>
      <c r="HC109" s="69" t="s">
        <v>1824</v>
      </c>
      <c r="HD109" s="69" t="s">
        <v>829</v>
      </c>
      <c r="HE109" s="69" t="s">
        <v>1879</v>
      </c>
      <c r="HF109" s="69" t="s">
        <v>1880</v>
      </c>
      <c r="HG109" s="114"/>
      <c r="HH109" s="159" t="s">
        <v>1016</v>
      </c>
      <c r="HI109" s="78" t="s">
        <v>1885</v>
      </c>
      <c r="HJ109" s="78" t="s">
        <v>1884</v>
      </c>
      <c r="HK109" s="78" t="s">
        <v>1862</v>
      </c>
      <c r="HL109" s="78" t="s">
        <v>1862</v>
      </c>
      <c r="HM109" s="78" t="s">
        <v>1884</v>
      </c>
      <c r="HN109" s="78" t="s">
        <v>1885</v>
      </c>
      <c r="HO109" s="101" t="s">
        <v>1016</v>
      </c>
      <c r="HP109" s="114"/>
      <c r="HQ109" s="69" t="s">
        <v>1874</v>
      </c>
      <c r="HR109" s="69" t="s">
        <v>1824</v>
      </c>
      <c r="HS109" s="69" t="s">
        <v>829</v>
      </c>
      <c r="HT109" s="69" t="s">
        <v>1879</v>
      </c>
      <c r="HU109" s="69" t="s">
        <v>1880</v>
      </c>
      <c r="HV109" s="114"/>
      <c r="HW109" s="159" t="s">
        <v>1016</v>
      </c>
      <c r="HX109" s="78" t="s">
        <v>1885</v>
      </c>
      <c r="HY109" s="78" t="s">
        <v>1884</v>
      </c>
      <c r="HZ109" s="78" t="s">
        <v>1862</v>
      </c>
      <c r="IA109" s="78" t="s">
        <v>1862</v>
      </c>
      <c r="IB109" s="78" t="s">
        <v>1884</v>
      </c>
      <c r="IC109" s="78" t="s">
        <v>1885</v>
      </c>
      <c r="ID109" s="101" t="s">
        <v>1016</v>
      </c>
      <c r="IF109" s="69" t="s">
        <v>1874</v>
      </c>
      <c r="IG109" s="69" t="s">
        <v>1824</v>
      </c>
      <c r="IH109" s="69" t="s">
        <v>829</v>
      </c>
      <c r="II109" s="69" t="s">
        <v>1879</v>
      </c>
      <c r="IJ109" s="69" t="s">
        <v>1880</v>
      </c>
      <c r="IL109" s="159" t="s">
        <v>1016</v>
      </c>
      <c r="IM109" s="78" t="s">
        <v>1885</v>
      </c>
      <c r="IN109" s="78" t="s">
        <v>1884</v>
      </c>
      <c r="IO109" s="78" t="s">
        <v>1862</v>
      </c>
      <c r="IP109" s="78" t="s">
        <v>1862</v>
      </c>
      <c r="IQ109" s="78" t="s">
        <v>1884</v>
      </c>
      <c r="IR109" s="78" t="s">
        <v>1885</v>
      </c>
      <c r="IS109" s="101" t="s">
        <v>1016</v>
      </c>
      <c r="IT109" s="114"/>
      <c r="IU109" s="69" t="s">
        <v>1874</v>
      </c>
      <c r="IV109" s="69" t="s">
        <v>1824</v>
      </c>
      <c r="IW109" s="69" t="s">
        <v>829</v>
      </c>
      <c r="IX109" s="69" t="s">
        <v>1879</v>
      </c>
      <c r="IY109" s="69" t="s">
        <v>1880</v>
      </c>
      <c r="IZ109" s="114"/>
      <c r="JA109" s="159" t="s">
        <v>1016</v>
      </c>
      <c r="JB109" s="78" t="s">
        <v>1885</v>
      </c>
      <c r="JC109" s="78" t="s">
        <v>1884</v>
      </c>
      <c r="JD109" s="78" t="s">
        <v>1862</v>
      </c>
      <c r="JE109" s="78" t="s">
        <v>1862</v>
      </c>
      <c r="JF109" s="78" t="s">
        <v>1884</v>
      </c>
      <c r="JG109" s="78" t="s">
        <v>1885</v>
      </c>
      <c r="JH109" s="101" t="s">
        <v>1016</v>
      </c>
      <c r="JI109" s="114"/>
      <c r="JJ109" s="69" t="s">
        <v>1874</v>
      </c>
      <c r="JK109" s="69" t="s">
        <v>1824</v>
      </c>
      <c r="JL109" s="69" t="s">
        <v>829</v>
      </c>
      <c r="JM109" s="69" t="s">
        <v>1879</v>
      </c>
      <c r="JN109" s="69" t="s">
        <v>1880</v>
      </c>
      <c r="JO109" s="114"/>
      <c r="JP109" s="159" t="s">
        <v>1016</v>
      </c>
      <c r="JQ109" s="78" t="s">
        <v>1885</v>
      </c>
      <c r="JR109" s="78" t="s">
        <v>1884</v>
      </c>
      <c r="JS109" s="78" t="s">
        <v>1862</v>
      </c>
      <c r="JT109" s="78" t="s">
        <v>1862</v>
      </c>
      <c r="JU109" s="78" t="s">
        <v>1884</v>
      </c>
      <c r="JV109" s="78" t="s">
        <v>1885</v>
      </c>
      <c r="JW109" s="101" t="s">
        <v>1016</v>
      </c>
      <c r="JX109" s="114"/>
      <c r="JY109" s="69" t="s">
        <v>1874</v>
      </c>
      <c r="JZ109" s="69" t="s">
        <v>1824</v>
      </c>
      <c r="KA109" s="69" t="s">
        <v>829</v>
      </c>
      <c r="KB109" s="69" t="s">
        <v>1879</v>
      </c>
      <c r="KC109" s="69" t="s">
        <v>1880</v>
      </c>
      <c r="KD109" s="114"/>
      <c r="KE109" s="159" t="s">
        <v>1016</v>
      </c>
      <c r="KF109" s="78" t="s">
        <v>1885</v>
      </c>
      <c r="KG109" s="78" t="s">
        <v>1884</v>
      </c>
      <c r="KH109" s="78" t="s">
        <v>1862</v>
      </c>
      <c r="KI109" s="78" t="s">
        <v>1862</v>
      </c>
      <c r="KJ109" s="78" t="s">
        <v>1884</v>
      </c>
      <c r="KK109" s="78" t="s">
        <v>1885</v>
      </c>
      <c r="KL109" s="101" t="s">
        <v>1016</v>
      </c>
      <c r="KM109" s="114"/>
      <c r="KN109" s="69" t="s">
        <v>1874</v>
      </c>
      <c r="KO109" s="69" t="s">
        <v>1824</v>
      </c>
      <c r="KP109" s="69" t="s">
        <v>829</v>
      </c>
      <c r="KQ109" s="69" t="s">
        <v>1879</v>
      </c>
      <c r="KR109" s="69" t="s">
        <v>1880</v>
      </c>
      <c r="KS109" s="114"/>
      <c r="KT109" s="159" t="s">
        <v>1016</v>
      </c>
      <c r="KU109" s="78" t="s">
        <v>1885</v>
      </c>
      <c r="KV109" s="78" t="s">
        <v>1884</v>
      </c>
      <c r="KW109" s="78" t="s">
        <v>1862</v>
      </c>
      <c r="KX109" s="78" t="s">
        <v>1862</v>
      </c>
      <c r="KY109" s="78" t="s">
        <v>1884</v>
      </c>
      <c r="KZ109" s="78" t="s">
        <v>1885</v>
      </c>
      <c r="LA109" s="101" t="s">
        <v>1016</v>
      </c>
      <c r="LB109" s="114"/>
      <c r="LC109" s="69" t="s">
        <v>1874</v>
      </c>
      <c r="LD109" s="69" t="s">
        <v>1824</v>
      </c>
      <c r="LE109" s="69" t="s">
        <v>829</v>
      </c>
      <c r="LF109" s="69" t="s">
        <v>1879</v>
      </c>
      <c r="LG109" s="69" t="s">
        <v>1880</v>
      </c>
      <c r="LH109" s="114"/>
      <c r="LI109" s="159" t="s">
        <v>1016</v>
      </c>
      <c r="LJ109" s="78" t="s">
        <v>1885</v>
      </c>
      <c r="LK109" s="78" t="s">
        <v>1884</v>
      </c>
      <c r="LL109" s="78" t="s">
        <v>1862</v>
      </c>
      <c r="LM109" s="78" t="s">
        <v>1862</v>
      </c>
      <c r="LN109" s="78" t="s">
        <v>1884</v>
      </c>
      <c r="LO109" s="78" t="s">
        <v>1885</v>
      </c>
      <c r="LP109" s="101" t="s">
        <v>1016</v>
      </c>
      <c r="LQ109" s="114"/>
      <c r="LR109" s="69" t="s">
        <v>1874</v>
      </c>
      <c r="LS109" s="69" t="s">
        <v>1824</v>
      </c>
      <c r="LT109" s="69" t="s">
        <v>829</v>
      </c>
      <c r="LU109" s="69" t="s">
        <v>1879</v>
      </c>
      <c r="LV109" s="69" t="s">
        <v>1880</v>
      </c>
      <c r="LW109" s="114"/>
      <c r="LX109" s="159" t="s">
        <v>1016</v>
      </c>
      <c r="LY109" s="78" t="s">
        <v>1885</v>
      </c>
      <c r="LZ109" s="78" t="s">
        <v>1884</v>
      </c>
      <c r="MA109" s="78" t="s">
        <v>1862</v>
      </c>
      <c r="MB109" s="78" t="s">
        <v>1862</v>
      </c>
      <c r="MC109" s="78" t="s">
        <v>1884</v>
      </c>
      <c r="MD109" s="78" t="s">
        <v>1885</v>
      </c>
      <c r="ME109" s="101" t="s">
        <v>1016</v>
      </c>
      <c r="MF109" s="114"/>
      <c r="MG109" s="69" t="s">
        <v>1874</v>
      </c>
      <c r="MH109" s="69" t="s">
        <v>1824</v>
      </c>
      <c r="MI109" s="69" t="s">
        <v>829</v>
      </c>
      <c r="MJ109" s="69" t="s">
        <v>1879</v>
      </c>
      <c r="MK109" s="69" t="s">
        <v>1880</v>
      </c>
      <c r="ML109" s="114"/>
      <c r="MM109" s="159" t="s">
        <v>1016</v>
      </c>
      <c r="MN109" s="78" t="s">
        <v>1885</v>
      </c>
      <c r="MO109" s="78" t="s">
        <v>1884</v>
      </c>
      <c r="MP109" s="78" t="s">
        <v>1862</v>
      </c>
      <c r="MQ109" s="78" t="s">
        <v>1862</v>
      </c>
      <c r="MR109" s="78" t="s">
        <v>1884</v>
      </c>
      <c r="MS109" s="78" t="s">
        <v>1885</v>
      </c>
      <c r="MT109" s="101" t="s">
        <v>1016</v>
      </c>
    </row>
    <row r="110" spans="2:358" s="105" customFormat="1" ht="17">
      <c r="B110" s="184">
        <f t="shared" si="679"/>
        <v>44620</v>
      </c>
      <c r="C110" s="183">
        <f t="shared" si="680"/>
        <v>9</v>
      </c>
      <c r="D110" s="183">
        <f t="shared" si="681"/>
        <v>11</v>
      </c>
      <c r="E110" s="183" t="str">
        <f t="shared" si="538"/>
        <v>9_11</v>
      </c>
      <c r="F110" s="174" t="str">
        <f t="shared" si="539"/>
        <v>Player1</v>
      </c>
      <c r="G110" s="174" t="str">
        <f t="shared" si="540"/>
        <v>Player20</v>
      </c>
      <c r="H110" s="173"/>
      <c r="I110" s="174" t="str">
        <f>J110&amp;"_"&amp;COUNTIF(J$4:J110,J110)</f>
        <v>9_3</v>
      </c>
      <c r="J110" s="185">
        <v>9</v>
      </c>
      <c r="K110" s="185" t="s">
        <v>2671</v>
      </c>
      <c r="L110" s="186" t="s">
        <v>1027</v>
      </c>
      <c r="M110" s="185" t="s">
        <v>2672</v>
      </c>
      <c r="N110" s="114"/>
      <c r="O110" s="106">
        <f>O97</f>
        <v>1</v>
      </c>
      <c r="P110" s="106">
        <f t="shared" ref="P110:P117" si="912">P97+1</f>
        <v>9</v>
      </c>
      <c r="Q110" s="106">
        <v>1</v>
      </c>
      <c r="R110" s="107" t="str">
        <f>INDEX(Matchups!$F$4:$G$279,MATCH(O110&amp;"_"&amp;P110,Matchups!$E$4:$E$279,0),1)</f>
        <v>Player23</v>
      </c>
      <c r="S110" s="107" t="str">
        <f>INDEX(Matchups!$F$4:$G$279,MATCH(O110&amp;"_"&amp;P110,Matchups!$E$4:$E$279,0),2)</f>
        <v>Player24</v>
      </c>
      <c r="U110" s="160" t="str">
        <f>INDEX(Draft!$AZ$3:$AZ$170,MATCH(R110&amp;Q110,Draft!$BA$3:$BA$170,0),1)</f>
        <v>NVDIA</v>
      </c>
      <c r="V110" s="161">
        <f>INDEX(Upload_Download!$I$4:$I$1004,MATCH(U110&amp;V$3,Upload_Download!$O$4:$O$1004,0),1)</f>
        <v>243.19000244140619</v>
      </c>
      <c r="W110" s="161">
        <f>INDEX(Upload_Download!$I$4:$I$1004,MATCH(U110&amp;W$3,Upload_Download!$O$4:$O$1004,0),1)</f>
        <v>239.49000549316409</v>
      </c>
      <c r="X110" s="162">
        <f>100*(W110/V110-1)</f>
        <v>-1.5214428681678993</v>
      </c>
      <c r="Y110" s="162">
        <f>100*(Z110/AA110-1)</f>
        <v>-0.50673340466289574</v>
      </c>
      <c r="Z110" s="161">
        <f>INDEX(Upload_Download!$I$4:$I$1004,MATCH(AB110&amp;Z$3,Upload_Download!$O$4:$O$1004,0),1)</f>
        <v>42197.515625</v>
      </c>
      <c r="AA110" s="161">
        <f>INDEX(Upload_Download!$I$4:$I$1004,MATCH(AB110&amp;AA$3,Upload_Download!$O$4:$O$1004,0),1)</f>
        <v>42412.43359375</v>
      </c>
      <c r="AB110" s="163" t="str">
        <f>INDEX(Draft!$AZ$3:$AZ$170,MATCH(S110&amp;Q110,Draft!$BA$3:$BA$170,0),1)</f>
        <v>Bitcoin</v>
      </c>
      <c r="AD110" s="106">
        <f>AD97</f>
        <v>2</v>
      </c>
      <c r="AE110" s="106">
        <f t="shared" ref="AE110:AE117" si="913">AE97+1</f>
        <v>9</v>
      </c>
      <c r="AF110" s="106">
        <v>1</v>
      </c>
      <c r="AG110" s="107" t="str">
        <f>INDEX(Matchups!$F$4:$G$279,MATCH(AD110&amp;"_"&amp;AE110,Matchups!$E$4:$E$279,0),1)</f>
        <v>Player15</v>
      </c>
      <c r="AH110" s="107" t="str">
        <f>INDEX(Matchups!$F$4:$G$279,MATCH(AD110&amp;"_"&amp;AE110,Matchups!$E$4:$E$279,0),2)</f>
        <v>Player5</v>
      </c>
      <c r="AJ110" s="160" t="str">
        <f>INDEX(Draft!$AZ$3:$AZ$170,MATCH(AG110&amp;AF110,Draft!$BA$3:$BA$170,0),1)</f>
        <v>Ethereum</v>
      </c>
      <c r="AK110" s="161">
        <f>INDEX(Upload_Download!$I$4:$I$1004,MATCH(AJ110&amp;AK$3,Upload_Download!$O$4:$O$1004,0),1)</f>
        <v>2883.46337890625</v>
      </c>
      <c r="AL110" s="161">
        <f>INDEX(Upload_Download!$I$4:$I$1004,MATCH(AJ110&amp;AL$3,Upload_Download!$O$4:$O$1004,0),1)</f>
        <v>2628.6484375</v>
      </c>
      <c r="AM110" s="162">
        <f>100*(AL110/AK110-1)</f>
        <v>-8.8371138426910019</v>
      </c>
      <c r="AN110" s="162">
        <f>100*(AO110/AP110-1)</f>
        <v>-0.35116506177325091</v>
      </c>
      <c r="AO110" s="161">
        <f>INDEX(Upload_Download!$I$4:$I$1004,MATCH(AQ110&amp;AO$3,Upload_Download!$O$4:$O$1004,0),1)</f>
        <v>856.97998046875</v>
      </c>
      <c r="AP110" s="161">
        <f>INDEX(Upload_Download!$I$4:$I$1004,MATCH(AQ110&amp;AP$3,Upload_Download!$O$4:$O$1004,0),1)</f>
        <v>860</v>
      </c>
      <c r="AQ110" s="163" t="str">
        <f>INDEX(Draft!$AZ$3:$AZ$170,MATCH(AH110&amp;AF110,Draft!$BA$3:$BA$170,0),1)</f>
        <v>Tesla</v>
      </c>
      <c r="AS110" s="106">
        <f>AS97</f>
        <v>3</v>
      </c>
      <c r="AT110" s="106">
        <f t="shared" ref="AT110:AT117" si="914">AT97+1</f>
        <v>9</v>
      </c>
      <c r="AU110" s="106">
        <v>1</v>
      </c>
      <c r="AV110" s="107" t="str">
        <f>INDEX(Matchups!$F$4:$G$279,MATCH(AS110&amp;"_"&amp;AT110,Matchups!$E$4:$E$279,0),1)</f>
        <v>Player18</v>
      </c>
      <c r="AW110" s="107" t="str">
        <f>INDEX(Matchups!$F$4:$G$279,MATCH(AS110&amp;"_"&amp;AT110,Matchups!$E$4:$E$279,0),2)</f>
        <v>Player12</v>
      </c>
      <c r="AY110" s="160" t="str">
        <f>INDEX(Draft!$AZ$3:$AZ$170,MATCH(AV110&amp;AU110,Draft!$BA$3:$BA$170,0),1)</f>
        <v>Amazon</v>
      </c>
      <c r="AZ110" s="161">
        <f>INDEX(Upload_Download!$I$4:$I$1004,MATCH(AY110&amp;AZ$3,Upload_Download!$O$4:$O$1004,0),1)</f>
        <v>3052.030029296875</v>
      </c>
      <c r="BA110" s="161">
        <f>INDEX(Upload_Download!$I$4:$I$1004,MATCH(AY110&amp;BA$3,Upload_Download!$O$4:$O$1004,0),1)</f>
        <v>3075.77001953125</v>
      </c>
      <c r="BB110" s="162">
        <f>100*(BA110/AZ110-1)</f>
        <v>0.77784261643860653</v>
      </c>
      <c r="BC110" s="162">
        <f>100*(BD110/BE110-1)</f>
        <v>-5.4972095527592524</v>
      </c>
      <c r="BD110" s="161">
        <f>INDEX(Upload_Download!$I$4:$I$1004,MATCH(BF110&amp;BD$3,Upload_Download!$O$4:$O$1004,0),1)</f>
        <v>809.8699951171875</v>
      </c>
      <c r="BE110" s="161">
        <f>INDEX(Upload_Download!$I$4:$I$1004,MATCH(BF110&amp;BE$3,Upload_Download!$O$4:$O$1004,0),1)</f>
        <v>856.97998046875</v>
      </c>
      <c r="BF110" s="163" t="str">
        <f>INDEX(Draft!$AZ$3:$AZ$170,MATCH(AW110&amp;AU110,Draft!$BA$3:$BA$170,0),1)</f>
        <v>Tesla</v>
      </c>
      <c r="BH110" s="106">
        <f>BH97</f>
        <v>4</v>
      </c>
      <c r="BI110" s="106">
        <f t="shared" ref="BI110:BI117" si="915">BI97+1</f>
        <v>9</v>
      </c>
      <c r="BJ110" s="106">
        <v>1</v>
      </c>
      <c r="BK110" s="107" t="str">
        <f>INDEX(Matchups!$F$4:$G$279,MATCH(BH110&amp;"_"&amp;BI110,Matchups!$E$4:$E$279,0),1)</f>
        <v>Player1</v>
      </c>
      <c r="BL110" s="107" t="str">
        <f>INDEX(Matchups!$F$4:$G$279,MATCH(BH110&amp;"_"&amp;BI110,Matchups!$E$4:$E$279,0),2)</f>
        <v>Player22</v>
      </c>
      <c r="BN110" s="160" t="str">
        <f>INDEX(Draft!$AZ$3:$AZ$170,MATCH(BK110&amp;BJ110,Draft!$BA$3:$BA$170,0),1)</f>
        <v>Meta Platforms</v>
      </c>
      <c r="BO110" s="161">
        <f>INDEX(Upload_Download!$I$4:$I$1004,MATCH(BN110&amp;BO$3,Upload_Download!$O$4:$O$1004,0),1)</f>
        <v>210.47999572753909</v>
      </c>
      <c r="BP110" s="161" t="e">
        <f>INDEX(Upload_Download!$I$4:$I$1004,MATCH(BN110&amp;BP$3,Upload_Download!$O$4:$O$1004,0),1)</f>
        <v>#N/A</v>
      </c>
      <c r="BQ110" s="162" t="e">
        <f>100*(BP110/BO110-1)</f>
        <v>#N/A</v>
      </c>
      <c r="BR110" s="162" t="e">
        <f>100*(BS110/BT110-1)</f>
        <v>#N/A</v>
      </c>
      <c r="BS110" s="161" t="e">
        <f>INDEX(Upload_Download!$I$4:$I$1004,MATCH(BU110&amp;BS$3,Upload_Download!$O$4:$O$1004,0),1)</f>
        <v>#N/A</v>
      </c>
      <c r="BT110" s="161">
        <f>INDEX(Upload_Download!$I$4:$I$1004,MATCH(BU110&amp;BT$3,Upload_Download!$O$4:$O$1004,0),1)</f>
        <v>2690.389892578125</v>
      </c>
      <c r="BU110" s="163" t="str">
        <f>INDEX(Draft!$AZ$3:$AZ$170,MATCH(BL110&amp;BJ110,Draft!$BA$3:$BA$170,0),1)</f>
        <v>Alphabet Class C</v>
      </c>
      <c r="BV110" s="114"/>
      <c r="BW110" s="106">
        <f>BW97</f>
        <v>5</v>
      </c>
      <c r="BX110" s="106">
        <f t="shared" ref="BX110:BX117" si="916">BX97+1</f>
        <v>9</v>
      </c>
      <c r="BY110" s="106">
        <v>1</v>
      </c>
      <c r="BZ110" s="107" t="str">
        <f>INDEX(Matchups!$F$4:$G$279,MATCH(BW110&amp;"_"&amp;BX110,Matchups!$E$4:$E$279,0),1)</f>
        <v>Player21</v>
      </c>
      <c r="CA110" s="107" t="str">
        <f>INDEX(Matchups!$F$4:$G$279,MATCH(BW110&amp;"_"&amp;BX110,Matchups!$E$4:$E$279,0),2)</f>
        <v>Player18</v>
      </c>
      <c r="CB110" s="114"/>
      <c r="CC110" s="160" t="str">
        <f>INDEX(Draft!$AZ$3:$AZ$170,MATCH(BZ110&amp;BY110,Draft!$BA$3:$BA$170,0),1)</f>
        <v>Solana</v>
      </c>
      <c r="CD110" s="161" t="e">
        <f>INDEX(Upload_Download!$I$4:$I$1004,MATCH(CC110&amp;CD$3,Upload_Download!$O$4:$O$1004,0),1)</f>
        <v>#N/A</v>
      </c>
      <c r="CE110" s="161" t="e">
        <f>INDEX(Upload_Download!$I$4:$I$1004,MATCH(CC110&amp;CE$3,Upload_Download!$O$4:$O$1004,0),1)</f>
        <v>#N/A</v>
      </c>
      <c r="CF110" s="162" t="e">
        <f>100*(CE110/CD110-1)</f>
        <v>#N/A</v>
      </c>
      <c r="CG110" s="162" t="e">
        <f>100*(CH110/CI110-1)</f>
        <v>#N/A</v>
      </c>
      <c r="CH110" s="161" t="e">
        <f>INDEX(Upload_Download!$I$4:$I$1004,MATCH(CJ110&amp;CH$3,Upload_Download!$O$4:$O$1004,0),1)</f>
        <v>#N/A</v>
      </c>
      <c r="CI110" s="161" t="e">
        <f>INDEX(Upload_Download!$I$4:$I$1004,MATCH(CJ110&amp;CI$3,Upload_Download!$O$4:$O$1004,0),1)</f>
        <v>#N/A</v>
      </c>
      <c r="CJ110" s="163" t="str">
        <f>INDEX(Draft!$AZ$3:$AZ$170,MATCH(CA110&amp;BY110,Draft!$BA$3:$BA$170,0),1)</f>
        <v>Amazon</v>
      </c>
      <c r="CK110" s="114"/>
      <c r="CL110" s="106">
        <f>CL97</f>
        <v>6</v>
      </c>
      <c r="CM110" s="106">
        <f t="shared" ref="CM110:CM117" si="917">CM97+1</f>
        <v>9</v>
      </c>
      <c r="CN110" s="106">
        <v>1</v>
      </c>
      <c r="CO110" s="107" t="str">
        <f>INDEX(Matchups!$F$4:$G$279,MATCH(CL110&amp;"_"&amp;CM110,Matchups!$E$4:$E$279,0),1)</f>
        <v>Player13</v>
      </c>
      <c r="CP110" s="107" t="str">
        <f>INDEX(Matchups!$F$4:$G$279,MATCH(CL110&amp;"_"&amp;CM110,Matchups!$E$4:$E$279,0),2)</f>
        <v>Player9</v>
      </c>
      <c r="CQ110" s="114"/>
      <c r="CR110" s="160" t="str">
        <f>INDEX(Draft!$AZ$3:$AZ$170,MATCH(CO110&amp;CN110,Draft!$BA$3:$BA$170,0),1)</f>
        <v>Microsoft</v>
      </c>
      <c r="CS110" s="161" t="e">
        <f>INDEX(Upload_Download!$I$4:$I$1004,MATCH(CR110&amp;CS$3,Upload_Download!$O$4:$O$1004,0),1)</f>
        <v>#N/A</v>
      </c>
      <c r="CT110" s="161" t="e">
        <f>INDEX(Upload_Download!$I$4:$I$1004,MATCH(CR110&amp;CT$3,Upload_Download!$O$4:$O$1004,0),1)</f>
        <v>#N/A</v>
      </c>
      <c r="CU110" s="162" t="e">
        <f>100*(CT110/CS110-1)</f>
        <v>#N/A</v>
      </c>
      <c r="CV110" s="162" t="e">
        <f>100*(CW110/CX110-1)</f>
        <v>#N/A</v>
      </c>
      <c r="CW110" s="161" t="e">
        <f>INDEX(Upload_Download!$I$4:$I$1004,MATCH(CY110&amp;CW$3,Upload_Download!$O$4:$O$1004,0),1)</f>
        <v>#N/A</v>
      </c>
      <c r="CX110" s="161" t="e">
        <f>INDEX(Upload_Download!$I$4:$I$1004,MATCH(CY110&amp;CX$3,Upload_Download!$O$4:$O$1004,0),1)</f>
        <v>#N/A</v>
      </c>
      <c r="CY110" s="163" t="str">
        <f>INDEX(Draft!$AZ$3:$AZ$170,MATCH(CP110&amp;CN110,Draft!$BA$3:$BA$170,0),1)</f>
        <v>Apple</v>
      </c>
      <c r="DA110" s="106">
        <f>DA97</f>
        <v>7</v>
      </c>
      <c r="DB110" s="106">
        <f t="shared" ref="DB110:DB117" si="918">DB97+1</f>
        <v>9</v>
      </c>
      <c r="DC110" s="106">
        <v>1</v>
      </c>
      <c r="DD110" s="107" t="str">
        <f>INDEX(Matchups!$F$4:$G$279,MATCH(DA110&amp;"_"&amp;DB110,Matchups!$E$4:$E$279,0),1)</f>
        <v>Player6</v>
      </c>
      <c r="DE110" s="107" t="str">
        <f>INDEX(Matchups!$F$4:$G$279,MATCH(DA110&amp;"_"&amp;DB110,Matchups!$E$4:$E$279,0),2)</f>
        <v>Player15</v>
      </c>
      <c r="DG110" s="160" t="str">
        <f>INDEX(Draft!$AZ$3:$AZ$170,MATCH(DD110&amp;DC110,Draft!$BA$3:$BA$170,0),1)</f>
        <v>Bitcoin</v>
      </c>
      <c r="DH110" s="161" t="e">
        <f>INDEX(Upload_Download!$I$4:$I$1004,MATCH(DG110&amp;DH$3,Upload_Download!$O$4:$O$1004,0),1)</f>
        <v>#N/A</v>
      </c>
      <c r="DI110" s="161" t="e">
        <f>INDEX(Upload_Download!$I$4:$I$1004,MATCH(DG110&amp;DI$3,Upload_Download!$O$4:$O$1004,0),1)</f>
        <v>#N/A</v>
      </c>
      <c r="DJ110" s="162" t="e">
        <f>100*(DI110/DH110-1)</f>
        <v>#N/A</v>
      </c>
      <c r="DK110" s="162" t="e">
        <f>100*(DL110/DM110-1)</f>
        <v>#N/A</v>
      </c>
      <c r="DL110" s="161" t="e">
        <f>INDEX(Upload_Download!$I$4:$I$1004,MATCH(DN110&amp;DL$3,Upload_Download!$O$4:$O$1004,0),1)</f>
        <v>#N/A</v>
      </c>
      <c r="DM110" s="161" t="e">
        <f>INDEX(Upload_Download!$I$4:$I$1004,MATCH(DN110&amp;DM$3,Upload_Download!$O$4:$O$1004,0),1)</f>
        <v>#N/A</v>
      </c>
      <c r="DN110" s="163" t="str">
        <f>INDEX(Draft!$AZ$3:$AZ$170,MATCH(DE110&amp;DC110,Draft!$BA$3:$BA$170,0),1)</f>
        <v>Ethereum</v>
      </c>
      <c r="DO110" s="114"/>
      <c r="DP110" s="106">
        <f>DP97</f>
        <v>8</v>
      </c>
      <c r="DQ110" s="106">
        <f t="shared" ref="DQ110:DQ117" si="919">DQ97+1</f>
        <v>9</v>
      </c>
      <c r="DR110" s="106">
        <v>1</v>
      </c>
      <c r="DS110" s="107" t="str">
        <f>INDEX(Matchups!$F$4:$G$279,MATCH(DP110&amp;"_"&amp;DQ110,Matchups!$E$4:$E$279,0),1)</f>
        <v>Player9</v>
      </c>
      <c r="DT110" s="107" t="str">
        <f>INDEX(Matchups!$F$4:$G$279,MATCH(DP110&amp;"_"&amp;DQ110,Matchups!$E$4:$E$279,0),2)</f>
        <v>Player10</v>
      </c>
      <c r="DU110" s="114"/>
      <c r="DV110" s="160" t="str">
        <f>INDEX(Draft!$AZ$3:$AZ$170,MATCH(DS110&amp;DR110,Draft!$BA$3:$BA$170,0),1)</f>
        <v>Apple</v>
      </c>
      <c r="DW110" s="161" t="e">
        <f>INDEX(Upload_Download!$I$4:$I$1004,MATCH(DV110&amp;DW$3,Upload_Download!$O$4:$O$1004,0),1)</f>
        <v>#N/A</v>
      </c>
      <c r="DX110" s="161" t="e">
        <f>INDEX(Upload_Download!$I$4:$I$1004,MATCH(DV110&amp;DX$3,Upload_Download!$O$4:$O$1004,0),1)</f>
        <v>#N/A</v>
      </c>
      <c r="DY110" s="162" t="e">
        <f>100*(DX110/DW110-1)</f>
        <v>#N/A</v>
      </c>
      <c r="DZ110" s="162" t="e">
        <f>100*(EA110/EB110-1)</f>
        <v>#N/A</v>
      </c>
      <c r="EA110" s="161" t="e">
        <f>INDEX(Upload_Download!$I$4:$I$1004,MATCH(EC110&amp;EA$3,Upload_Download!$O$4:$O$1004,0),1)</f>
        <v>#N/A</v>
      </c>
      <c r="EB110" s="161" t="e">
        <f>INDEX(Upload_Download!$I$4:$I$1004,MATCH(EC110&amp;EB$3,Upload_Download!$O$4:$O$1004,0),1)</f>
        <v>#N/A</v>
      </c>
      <c r="EC110" s="163" t="str">
        <f>INDEX(Draft!$AZ$3:$AZ$170,MATCH(DT110&amp;DR110,Draft!$BA$3:$BA$170,0),1)</f>
        <v>Bitcoin</v>
      </c>
      <c r="ED110" s="114"/>
      <c r="EE110" s="106">
        <f>EE97</f>
        <v>9</v>
      </c>
      <c r="EF110" s="106">
        <f t="shared" ref="EF110:EF117" si="920">EF97+1</f>
        <v>9</v>
      </c>
      <c r="EG110" s="106">
        <v>1</v>
      </c>
      <c r="EH110" s="107" t="str">
        <f>INDEX(Matchups!$F$4:$G$279,MATCH(EE110&amp;"_"&amp;EF110,Matchups!$E$4:$E$279,0),1)</f>
        <v>Player7</v>
      </c>
      <c r="EI110" s="107" t="str">
        <f>INDEX(Matchups!$F$4:$G$279,MATCH(EE110&amp;"_"&amp;EF110,Matchups!$E$4:$E$279,0),2)</f>
        <v>Player6</v>
      </c>
      <c r="EJ110" s="114"/>
      <c r="EK110" s="160" t="str">
        <f>INDEX(Draft!$AZ$3:$AZ$170,MATCH(EH110&amp;EG110,Draft!$BA$3:$BA$170,0),1)</f>
        <v>Tesla</v>
      </c>
      <c r="EL110" s="161" t="e">
        <f>INDEX(Upload_Download!$I$4:$I$1004,MATCH(EK110&amp;EL$3,Upload_Download!$O$4:$O$1004,0),1)</f>
        <v>#N/A</v>
      </c>
      <c r="EM110" s="161" t="e">
        <f>INDEX(Upload_Download!$I$4:$I$1004,MATCH(EK110&amp;EM$3,Upload_Download!$O$4:$O$1004,0),1)</f>
        <v>#N/A</v>
      </c>
      <c r="EN110" s="162" t="e">
        <f>100*(EM110/EL110-1)</f>
        <v>#N/A</v>
      </c>
      <c r="EO110" s="162" t="e">
        <f>100*(EP110/EQ110-1)</f>
        <v>#N/A</v>
      </c>
      <c r="EP110" s="161" t="e">
        <f>INDEX(Upload_Download!$I$4:$I$1004,MATCH(ER110&amp;EP$3,Upload_Download!$O$4:$O$1004,0),1)</f>
        <v>#N/A</v>
      </c>
      <c r="EQ110" s="161" t="e">
        <f>INDEX(Upload_Download!$I$4:$I$1004,MATCH(ER110&amp;EQ$3,Upload_Download!$O$4:$O$1004,0),1)</f>
        <v>#N/A</v>
      </c>
      <c r="ER110" s="163" t="str">
        <f>INDEX(Draft!$AZ$3:$AZ$170,MATCH(EI110&amp;EG110,Draft!$BA$3:$BA$170,0),1)</f>
        <v>Bitcoin</v>
      </c>
      <c r="ET110" s="106">
        <f>ET97</f>
        <v>10</v>
      </c>
      <c r="EU110" s="106">
        <f t="shared" ref="EU110:EU117" si="921">EU97+1</f>
        <v>9</v>
      </c>
      <c r="EV110" s="106">
        <v>1</v>
      </c>
      <c r="EW110" s="107" t="str">
        <f>INDEX(Matchups!$F$4:$G$279,MATCH(ET110&amp;"_"&amp;EU110,Matchups!$E$4:$E$279,0),1)</f>
        <v>Player3</v>
      </c>
      <c r="EX110" s="107" t="str">
        <f>INDEX(Matchups!$F$4:$G$279,MATCH(ET110&amp;"_"&amp;EU110,Matchups!$E$4:$E$279,0),2)</f>
        <v>Player23</v>
      </c>
      <c r="EZ110" s="160" t="str">
        <f>INDEX(Draft!$AZ$3:$AZ$170,MATCH(EW110&amp;EV110,Draft!$BA$3:$BA$170,0),1)</f>
        <v>Bitcoin</v>
      </c>
      <c r="FA110" s="161" t="e">
        <f>INDEX(Upload_Download!$I$4:$I$1004,MATCH(EZ110&amp;FA$3,Upload_Download!$O$4:$O$1004,0),1)</f>
        <v>#N/A</v>
      </c>
      <c r="FB110" s="161" t="e">
        <f>INDEX(Upload_Download!$I$4:$I$1004,MATCH(EZ110&amp;FB$3,Upload_Download!$O$4:$O$1004,0),1)</f>
        <v>#N/A</v>
      </c>
      <c r="FC110" s="162" t="e">
        <f>100*(FB110/FA110-1)</f>
        <v>#N/A</v>
      </c>
      <c r="FD110" s="162" t="e">
        <f>100*(FE110/FF110-1)</f>
        <v>#N/A</v>
      </c>
      <c r="FE110" s="161" t="e">
        <f>INDEX(Upload_Download!$I$4:$I$1004,MATCH(FG110&amp;FE$3,Upload_Download!$O$4:$O$1004,0),1)</f>
        <v>#N/A</v>
      </c>
      <c r="FF110" s="161" t="e">
        <f>INDEX(Upload_Download!$I$4:$I$1004,MATCH(FG110&amp;FF$3,Upload_Download!$O$4:$O$1004,0),1)</f>
        <v>#N/A</v>
      </c>
      <c r="FG110" s="163" t="str">
        <f>INDEX(Draft!$AZ$3:$AZ$170,MATCH(EX110&amp;EV110,Draft!$BA$3:$BA$170,0),1)</f>
        <v>NVDIA</v>
      </c>
      <c r="FH110" s="114"/>
      <c r="FI110" s="106">
        <f>FI97</f>
        <v>11</v>
      </c>
      <c r="FJ110" s="106">
        <f t="shared" ref="FJ110:FJ117" si="922">FJ97+1</f>
        <v>9</v>
      </c>
      <c r="FK110" s="106">
        <v>1</v>
      </c>
      <c r="FL110" s="107" t="str">
        <f>INDEX(Matchups!$F$4:$G$279,MATCH(FI110&amp;"_"&amp;FJ110,Matchups!$E$4:$E$279,0),1)</f>
        <v>Player20</v>
      </c>
      <c r="FM110" s="107" t="str">
        <f>INDEX(Matchups!$F$4:$G$279,MATCH(FI110&amp;"_"&amp;FJ110,Matchups!$E$4:$E$279,0),2)</f>
        <v>Player14</v>
      </c>
      <c r="FN110" s="114"/>
      <c r="FO110" s="160" t="str">
        <f>INDEX(Draft!$AZ$3:$AZ$170,MATCH(FL110&amp;FK110,Draft!$BA$3:$BA$170,0),1)</f>
        <v>Ethereum</v>
      </c>
      <c r="FP110" s="161" t="e">
        <f>INDEX(Upload_Download!$I$4:$I$1004,MATCH(FO110&amp;FP$3,Upload_Download!$O$4:$O$1004,0),1)</f>
        <v>#N/A</v>
      </c>
      <c r="FQ110" s="161" t="e">
        <f>INDEX(Upload_Download!$I$4:$I$1004,MATCH(FO110&amp;FQ$3,Upload_Download!$O$4:$O$1004,0),1)</f>
        <v>#N/A</v>
      </c>
      <c r="FR110" s="162" t="e">
        <f>100*(FQ110/FP110-1)</f>
        <v>#N/A</v>
      </c>
      <c r="FS110" s="162" t="e">
        <f>100*(FT110/FU110-1)</f>
        <v>#N/A</v>
      </c>
      <c r="FT110" s="161" t="e">
        <f>INDEX(Upload_Download!$I$4:$I$1004,MATCH(FV110&amp;FT$3,Upload_Download!$O$4:$O$1004,0),1)</f>
        <v>#N/A</v>
      </c>
      <c r="FU110" s="161" t="e">
        <f>INDEX(Upload_Download!$I$4:$I$1004,MATCH(FV110&amp;FU$3,Upload_Download!$O$4:$O$1004,0),1)</f>
        <v>#N/A</v>
      </c>
      <c r="FV110" s="163" t="str">
        <f>INDEX(Draft!$AZ$3:$AZ$170,MATCH(FM110&amp;FK110,Draft!$BA$3:$BA$170,0),1)</f>
        <v>Taiwanese Semiconductor</v>
      </c>
      <c r="FW110" s="114"/>
      <c r="FX110" s="106">
        <f>FX97</f>
        <v>12</v>
      </c>
      <c r="FY110" s="106">
        <f t="shared" ref="FY110:FY117" si="923">FY97+1</f>
        <v>9</v>
      </c>
      <c r="FZ110" s="106">
        <v>1</v>
      </c>
      <c r="GA110" s="107" t="str">
        <f>INDEX(Matchups!$F$4:$G$279,MATCH(FX110&amp;"_"&amp;FY110,Matchups!$E$4:$E$279,0),1)</f>
        <v>Player14</v>
      </c>
      <c r="GB110" s="107" t="str">
        <f>INDEX(Matchups!$F$4:$G$279,MATCH(FX110&amp;"_"&amp;FY110,Matchups!$E$4:$E$279,0),2)</f>
        <v>Player2</v>
      </c>
      <c r="GC110" s="114"/>
      <c r="GD110" s="160" t="str">
        <f>INDEX(Draft!$AZ$3:$AZ$170,MATCH(GA110&amp;FZ110,Draft!$BA$3:$BA$170,0),1)</f>
        <v>Taiwanese Semiconductor</v>
      </c>
      <c r="GE110" s="161" t="e">
        <f>INDEX(Upload_Download!$I$4:$I$1004,MATCH(GD110&amp;GE$3,Upload_Download!$O$4:$O$1004,0),1)</f>
        <v>#N/A</v>
      </c>
      <c r="GF110" s="161" t="e">
        <f>INDEX(Upload_Download!$I$4:$I$1004,MATCH(GD110&amp;GF$3,Upload_Download!$O$4:$O$1004,0),1)</f>
        <v>#N/A</v>
      </c>
      <c r="GG110" s="162" t="e">
        <f>100*(GF110/GE110-1)</f>
        <v>#N/A</v>
      </c>
      <c r="GH110" s="162" t="e">
        <f>100*(GI110/GJ110-1)</f>
        <v>#N/A</v>
      </c>
      <c r="GI110" s="161" t="e">
        <f>INDEX(Upload_Download!$I$4:$I$1004,MATCH(GK110&amp;GI$3,Upload_Download!$O$4:$O$1004,0),1)</f>
        <v>#N/A</v>
      </c>
      <c r="GJ110" s="161" t="e">
        <f>INDEX(Upload_Download!$I$4:$I$1004,MATCH(GK110&amp;GJ$3,Upload_Download!$O$4:$O$1004,0),1)</f>
        <v>#N/A</v>
      </c>
      <c r="GK110" s="163" t="str">
        <f>INDEX(Draft!$AZ$3:$AZ$170,MATCH(GB110&amp;FZ110,Draft!$BA$3:$BA$170,0),1)</f>
        <v>Cardano</v>
      </c>
      <c r="GM110" s="106">
        <f>GM97</f>
        <v>13</v>
      </c>
      <c r="GN110" s="106">
        <f t="shared" ref="GN110:GN117" si="924">GN97+1</f>
        <v>9</v>
      </c>
      <c r="GO110" s="106">
        <v>1</v>
      </c>
      <c r="GP110" s="107" t="str">
        <f>INDEX(Matchups!$F$4:$G$279,MATCH(GM110&amp;"_"&amp;GN110,Matchups!$E$4:$E$279,0),1)</f>
        <v>Player12</v>
      </c>
      <c r="GQ110" s="107" t="str">
        <f>INDEX(Matchups!$F$4:$G$279,MATCH(GM110&amp;"_"&amp;GN110,Matchups!$E$4:$E$279,0),2)</f>
        <v>Player11</v>
      </c>
      <c r="GS110" s="160" t="str">
        <f>INDEX(Draft!$AZ$3:$AZ$170,MATCH(GP110&amp;GO110,Draft!$BA$3:$BA$170,0),1)</f>
        <v>Tesla</v>
      </c>
      <c r="GT110" s="161" t="e">
        <f>INDEX(Upload_Download!$I$4:$I$1004,MATCH(GS110&amp;GT$3,Upload_Download!$O$4:$O$1004,0),1)</f>
        <v>#N/A</v>
      </c>
      <c r="GU110" s="161" t="e">
        <f>INDEX(Upload_Download!$I$4:$I$1004,MATCH(GS110&amp;GU$3,Upload_Download!$O$4:$O$1004,0),1)</f>
        <v>#N/A</v>
      </c>
      <c r="GV110" s="162" t="e">
        <f>100*(GU110/GT110-1)</f>
        <v>#N/A</v>
      </c>
      <c r="GW110" s="162" t="e">
        <f>100*(GX110/GY110-1)</f>
        <v>#N/A</v>
      </c>
      <c r="GX110" s="161" t="e">
        <f>INDEX(Upload_Download!$I$4:$I$1004,MATCH(GZ110&amp;GX$3,Upload_Download!$O$4:$O$1004,0),1)</f>
        <v>#N/A</v>
      </c>
      <c r="GY110" s="161" t="e">
        <f>INDEX(Upload_Download!$I$4:$I$1004,MATCH(GZ110&amp;GY$3,Upload_Download!$O$4:$O$1004,0),1)</f>
        <v>#N/A</v>
      </c>
      <c r="GZ110" s="163" t="str">
        <f>INDEX(Draft!$AZ$3:$AZ$170,MATCH(GQ110&amp;GO110,Draft!$BA$3:$BA$170,0),1)</f>
        <v>Cardano</v>
      </c>
      <c r="HA110" s="114"/>
      <c r="HB110" s="106">
        <f>HB97</f>
        <v>14</v>
      </c>
      <c r="HC110" s="106">
        <f t="shared" ref="HC110:HC117" si="925">HC97+1</f>
        <v>9</v>
      </c>
      <c r="HD110" s="106">
        <v>1</v>
      </c>
      <c r="HE110" s="107" t="str">
        <f>INDEX(Matchups!$F$4:$G$279,MATCH(HB110&amp;"_"&amp;HC110,Matchups!$E$4:$E$279,0),1)</f>
        <v>Player2</v>
      </c>
      <c r="HF110" s="107" t="str">
        <f>INDEX(Matchups!$F$4:$G$279,MATCH(HB110&amp;"_"&amp;HC110,Matchups!$E$4:$E$279,0),2)</f>
        <v>Player8</v>
      </c>
      <c r="HG110" s="114"/>
      <c r="HH110" s="160" t="str">
        <f>INDEX(Draft!$AZ$3:$AZ$170,MATCH(HE110&amp;HD110,Draft!$BA$3:$BA$170,0),1)</f>
        <v>Cardano</v>
      </c>
      <c r="HI110" s="161" t="e">
        <f>INDEX(Upload_Download!$I$4:$I$1004,MATCH(HH110&amp;HI$3,Upload_Download!$O$4:$O$1004,0),1)</f>
        <v>#N/A</v>
      </c>
      <c r="HJ110" s="161" t="e">
        <f>INDEX(Upload_Download!$I$4:$I$1004,MATCH(HH110&amp;HJ$3,Upload_Download!$O$4:$O$1004,0),1)</f>
        <v>#N/A</v>
      </c>
      <c r="HK110" s="162" t="e">
        <f>100*(HJ110/HI110-1)</f>
        <v>#N/A</v>
      </c>
      <c r="HL110" s="162" t="e">
        <f>100*(HM110/HN110-1)</f>
        <v>#N/A</v>
      </c>
      <c r="HM110" s="161" t="e">
        <f>INDEX(Upload_Download!$I$4:$I$1004,MATCH(HO110&amp;HM$3,Upload_Download!$O$4:$O$1004,0),1)</f>
        <v>#N/A</v>
      </c>
      <c r="HN110" s="161" t="e">
        <f>INDEX(Upload_Download!$I$4:$I$1004,MATCH(HO110&amp;HN$3,Upload_Download!$O$4:$O$1004,0),1)</f>
        <v>#N/A</v>
      </c>
      <c r="HO110" s="163" t="str">
        <f>INDEX(Draft!$AZ$3:$AZ$170,MATCH(HF110&amp;HD110,Draft!$BA$3:$BA$170,0),1)</f>
        <v>Solana</v>
      </c>
      <c r="HP110" s="114"/>
      <c r="HQ110" s="106">
        <f>HQ97</f>
        <v>15</v>
      </c>
      <c r="HR110" s="106">
        <f t="shared" ref="HR110:HR117" si="926">HR97+1</f>
        <v>9</v>
      </c>
      <c r="HS110" s="106">
        <v>1</v>
      </c>
      <c r="HT110" s="107" t="str">
        <f>INDEX(Matchups!$F$4:$G$279,MATCH(HQ110&amp;"_"&amp;HR110,Matchups!$E$4:$E$279,0),1)</f>
        <v>Player24</v>
      </c>
      <c r="HU110" s="107" t="str">
        <f>INDEX(Matchups!$F$4:$G$279,MATCH(HQ110&amp;"_"&amp;HR110,Matchups!$E$4:$E$279,0),2)</f>
        <v>Player19</v>
      </c>
      <c r="HV110" s="114"/>
      <c r="HW110" s="160" t="str">
        <f>INDEX(Draft!$AZ$3:$AZ$170,MATCH(HT110&amp;HS110,Draft!$BA$3:$BA$170,0),1)</f>
        <v>Bitcoin</v>
      </c>
      <c r="HX110" s="161" t="e">
        <f>INDEX(Upload_Download!$I$4:$I$1004,MATCH(HW110&amp;HX$3,Upload_Download!$O$4:$O$1004,0),1)</f>
        <v>#N/A</v>
      </c>
      <c r="HY110" s="161" t="e">
        <f>INDEX(Upload_Download!$I$4:$I$1004,MATCH(HW110&amp;HY$3,Upload_Download!$O$4:$O$1004,0),1)</f>
        <v>#N/A</v>
      </c>
      <c r="HZ110" s="162" t="e">
        <f>100*(HY110/HX110-1)</f>
        <v>#N/A</v>
      </c>
      <c r="IA110" s="162" t="e">
        <f>100*(IB110/IC110-1)</f>
        <v>#N/A</v>
      </c>
      <c r="IB110" s="161" t="e">
        <f>INDEX(Upload_Download!$I$4:$I$1004,MATCH(ID110&amp;IB$3,Upload_Download!$O$4:$O$1004,0),1)</f>
        <v>#N/A</v>
      </c>
      <c r="IC110" s="161" t="e">
        <f>INDEX(Upload_Download!$I$4:$I$1004,MATCH(ID110&amp;IC$3,Upload_Download!$O$4:$O$1004,0),1)</f>
        <v>#N/A</v>
      </c>
      <c r="ID110" s="163" t="str">
        <f>INDEX(Draft!$AZ$3:$AZ$170,MATCH(HU110&amp;HS110,Draft!$BA$3:$BA$170,0),1)</f>
        <v>Visa</v>
      </c>
      <c r="IF110" s="106">
        <f>IF97</f>
        <v>16</v>
      </c>
      <c r="IG110" s="106">
        <f t="shared" ref="IG110:IG117" si="927">IG97+1</f>
        <v>9</v>
      </c>
      <c r="IH110" s="106">
        <v>1</v>
      </c>
      <c r="II110" s="107" t="str">
        <f>INDEX(Matchups!$F$4:$G$279,MATCH(IF110&amp;"_"&amp;IG110,Matchups!$E$4:$E$279,0),1)</f>
        <v>Player5</v>
      </c>
      <c r="IJ110" s="107" t="str">
        <f>INDEX(Matchups!$F$4:$G$279,MATCH(IF110&amp;"_"&amp;IG110,Matchups!$E$4:$E$279,0),2)</f>
        <v>Player20</v>
      </c>
      <c r="IL110" s="160" t="str">
        <f>INDEX(Draft!$AZ$3:$AZ$170,MATCH(II110&amp;IH110,Draft!$BA$3:$BA$170,0),1)</f>
        <v>Tesla</v>
      </c>
      <c r="IM110" s="161" t="e">
        <f>INDEX(Upload_Download!$I$4:$I$1004,MATCH(IL110&amp;IM$3,Upload_Download!$O$4:$O$1004,0),1)</f>
        <v>#N/A</v>
      </c>
      <c r="IN110" s="161" t="e">
        <f>INDEX(Upload_Download!$I$4:$I$1004,MATCH(IL110&amp;IN$3,Upload_Download!$O$4:$O$1004,0),1)</f>
        <v>#N/A</v>
      </c>
      <c r="IO110" s="162" t="e">
        <f>100*(IN110/IM110-1)</f>
        <v>#N/A</v>
      </c>
      <c r="IP110" s="162" t="e">
        <f>100*(IQ110/IR110-1)</f>
        <v>#N/A</v>
      </c>
      <c r="IQ110" s="161" t="e">
        <f>INDEX(Upload_Download!$I$4:$I$1004,MATCH(IS110&amp;IQ$3,Upload_Download!$O$4:$O$1004,0),1)</f>
        <v>#N/A</v>
      </c>
      <c r="IR110" s="161" t="e">
        <f>INDEX(Upload_Download!$I$4:$I$1004,MATCH(IS110&amp;IR$3,Upload_Download!$O$4:$O$1004,0),1)</f>
        <v>#N/A</v>
      </c>
      <c r="IS110" s="163" t="str">
        <f>INDEX(Draft!$AZ$3:$AZ$170,MATCH(IJ110&amp;IH110,Draft!$BA$3:$BA$170,0),1)</f>
        <v>Ethereum</v>
      </c>
      <c r="IT110" s="114"/>
      <c r="IU110" s="106">
        <f>IU97</f>
        <v>17</v>
      </c>
      <c r="IV110" s="106">
        <f t="shared" ref="IV110:IV117" si="928">IV97+1</f>
        <v>9</v>
      </c>
      <c r="IW110" s="106">
        <v>1</v>
      </c>
      <c r="IX110" s="107" t="str">
        <f>INDEX(Matchups!$F$4:$G$279,MATCH(IU110&amp;"_"&amp;IV110,Matchups!$E$4:$E$279,0),1)</f>
        <v>Player10</v>
      </c>
      <c r="IY110" s="107" t="str">
        <f>INDEX(Matchups!$F$4:$G$279,MATCH(IU110&amp;"_"&amp;IV110,Matchups!$E$4:$E$279,0),2)</f>
        <v>Player1</v>
      </c>
      <c r="IZ110" s="114"/>
      <c r="JA110" s="160" t="str">
        <f>INDEX(Draft!$AZ$3:$AZ$170,MATCH(IX110&amp;IW110,Draft!$BA$3:$BA$170,0),1)</f>
        <v>Bitcoin</v>
      </c>
      <c r="JB110" s="161" t="e">
        <f>INDEX(Upload_Download!$I$4:$I$1004,MATCH(JA110&amp;JB$3,Upload_Download!$O$4:$O$1004,0),1)</f>
        <v>#N/A</v>
      </c>
      <c r="JC110" s="161" t="e">
        <f>INDEX(Upload_Download!$I$4:$I$1004,MATCH(JA110&amp;JC$3,Upload_Download!$O$4:$O$1004,0),1)</f>
        <v>#N/A</v>
      </c>
      <c r="JD110" s="162" t="e">
        <f>100*(JC110/JB110-1)</f>
        <v>#N/A</v>
      </c>
      <c r="JE110" s="162" t="e">
        <f>100*(JF110/JG110-1)</f>
        <v>#N/A</v>
      </c>
      <c r="JF110" s="161" t="e">
        <f>INDEX(Upload_Download!$I$4:$I$1004,MATCH(JH110&amp;JF$3,Upload_Download!$O$4:$O$1004,0),1)</f>
        <v>#N/A</v>
      </c>
      <c r="JG110" s="161" t="e">
        <f>INDEX(Upload_Download!$I$4:$I$1004,MATCH(JH110&amp;JG$3,Upload_Download!$O$4:$O$1004,0),1)</f>
        <v>#N/A</v>
      </c>
      <c r="JH110" s="163" t="str">
        <f>INDEX(Draft!$AZ$3:$AZ$170,MATCH(IY110&amp;IW110,Draft!$BA$3:$BA$170,0),1)</f>
        <v>Meta Platforms</v>
      </c>
      <c r="JI110" s="114"/>
      <c r="JJ110" s="106">
        <f>JJ97</f>
        <v>18</v>
      </c>
      <c r="JK110" s="106">
        <f t="shared" ref="JK110:JK117" si="929">JK97+1</f>
        <v>9</v>
      </c>
      <c r="JL110" s="106">
        <v>1</v>
      </c>
      <c r="JM110" s="107" t="str">
        <f>INDEX(Matchups!$F$4:$G$279,MATCH(JJ110&amp;"_"&amp;JK110,Matchups!$E$4:$E$279,0),1)</f>
        <v>Player8</v>
      </c>
      <c r="JN110" s="107" t="str">
        <f>INDEX(Matchups!$F$4:$G$279,MATCH(JJ110&amp;"_"&amp;JK110,Matchups!$E$4:$E$279,0),2)</f>
        <v>Player21</v>
      </c>
      <c r="JO110" s="114"/>
      <c r="JP110" s="160" t="str">
        <f>INDEX(Draft!$AZ$3:$AZ$170,MATCH(JM110&amp;JL110,Draft!$BA$3:$BA$170,0),1)</f>
        <v>Solana</v>
      </c>
      <c r="JQ110" s="161" t="e">
        <f>INDEX(Upload_Download!$I$4:$I$1004,MATCH(JP110&amp;JQ$3,Upload_Download!$O$4:$O$1004,0),1)</f>
        <v>#N/A</v>
      </c>
      <c r="JR110" s="161" t="e">
        <f>INDEX(Upload_Download!$I$4:$I$1004,MATCH(JP110&amp;JR$3,Upload_Download!$O$4:$O$1004,0),1)</f>
        <v>#N/A</v>
      </c>
      <c r="JS110" s="162" t="e">
        <f>100*(JR110/JQ110-1)</f>
        <v>#N/A</v>
      </c>
      <c r="JT110" s="162" t="e">
        <f>100*(JU110/JV110-1)</f>
        <v>#N/A</v>
      </c>
      <c r="JU110" s="161" t="e">
        <f>INDEX(Upload_Download!$I$4:$I$1004,MATCH(JW110&amp;JU$3,Upload_Download!$O$4:$O$1004,0),1)</f>
        <v>#N/A</v>
      </c>
      <c r="JV110" s="161" t="e">
        <f>INDEX(Upload_Download!$I$4:$I$1004,MATCH(JW110&amp;JV$3,Upload_Download!$O$4:$O$1004,0),1)</f>
        <v>#N/A</v>
      </c>
      <c r="JW110" s="163" t="str">
        <f>INDEX(Draft!$AZ$3:$AZ$170,MATCH(JN110&amp;JL110,Draft!$BA$3:$BA$170,0),1)</f>
        <v>Solana</v>
      </c>
      <c r="JX110" s="114"/>
      <c r="JY110" s="106">
        <f>JY97</f>
        <v>19</v>
      </c>
      <c r="JZ110" s="106">
        <f t="shared" ref="JZ110:JZ117" si="930">JZ97+1</f>
        <v>9</v>
      </c>
      <c r="KA110" s="106">
        <v>1</v>
      </c>
      <c r="KB110" s="107" t="str">
        <f>INDEX(Matchups!$F$4:$G$279,MATCH(JY110&amp;"_"&amp;JZ110,Matchups!$E$4:$E$279,0),1)</f>
        <v>Player11</v>
      </c>
      <c r="KC110" s="107" t="str">
        <f>INDEX(Matchups!$F$4:$G$279,MATCH(JY110&amp;"_"&amp;JZ110,Matchups!$E$4:$E$279,0),2)</f>
        <v>Player3</v>
      </c>
      <c r="KD110" s="114"/>
      <c r="KE110" s="160" t="str">
        <f>INDEX(Draft!$AZ$3:$AZ$170,MATCH(KB110&amp;KA110,Draft!$BA$3:$BA$170,0),1)</f>
        <v>Cardano</v>
      </c>
      <c r="KF110" s="161" t="e">
        <f>INDEX(Upload_Download!$I$4:$I$1004,MATCH(KE110&amp;KF$3,Upload_Download!$O$4:$O$1004,0),1)</f>
        <v>#N/A</v>
      </c>
      <c r="KG110" s="161" t="e">
        <f>INDEX(Upload_Download!$I$4:$I$1004,MATCH(KE110&amp;KG$3,Upload_Download!$O$4:$O$1004,0),1)</f>
        <v>#N/A</v>
      </c>
      <c r="KH110" s="162" t="e">
        <f>100*(KG110/KF110-1)</f>
        <v>#N/A</v>
      </c>
      <c r="KI110" s="162" t="e">
        <f>100*(KJ110/KK110-1)</f>
        <v>#N/A</v>
      </c>
      <c r="KJ110" s="161" t="e">
        <f>INDEX(Upload_Download!$I$4:$I$1004,MATCH(KL110&amp;KJ$3,Upload_Download!$O$4:$O$1004,0),1)</f>
        <v>#N/A</v>
      </c>
      <c r="KK110" s="161" t="e">
        <f>INDEX(Upload_Download!$I$4:$I$1004,MATCH(KL110&amp;KK$3,Upload_Download!$O$4:$O$1004,0),1)</f>
        <v>#N/A</v>
      </c>
      <c r="KL110" s="163" t="str">
        <f>INDEX(Draft!$AZ$3:$AZ$170,MATCH(KC110&amp;KA110,Draft!$BA$3:$BA$170,0),1)</f>
        <v>Bitcoin</v>
      </c>
      <c r="KM110" s="114"/>
      <c r="KN110" s="106">
        <f>KN97</f>
        <v>20</v>
      </c>
      <c r="KO110" s="106">
        <f t="shared" ref="KO110:KO117" si="931">KO97+1</f>
        <v>9</v>
      </c>
      <c r="KP110" s="106">
        <v>1</v>
      </c>
      <c r="KQ110" s="107" t="str">
        <f>INDEX(Matchups!$F$4:$G$279,MATCH(KN110&amp;"_"&amp;KO110,Matchups!$E$4:$E$279,0),1)</f>
        <v>Player16</v>
      </c>
      <c r="KR110" s="107" t="str">
        <f>INDEX(Matchups!$F$4:$G$279,MATCH(KN110&amp;"_"&amp;KO110,Matchups!$E$4:$E$279,0),2)</f>
        <v>Player13</v>
      </c>
      <c r="KS110" s="114"/>
      <c r="KT110" s="160" t="str">
        <f>INDEX(Draft!$AZ$3:$AZ$170,MATCH(KQ110&amp;KP110,Draft!$BA$3:$BA$170,0),1)</f>
        <v>Tesla</v>
      </c>
      <c r="KU110" s="161" t="e">
        <f>INDEX(Upload_Download!$I$4:$I$1004,MATCH(KT110&amp;KU$3,Upload_Download!$O$4:$O$1004,0),1)</f>
        <v>#N/A</v>
      </c>
      <c r="KV110" s="161" t="e">
        <f>INDEX(Upload_Download!$I$4:$I$1004,MATCH(KT110&amp;KV$3,Upload_Download!$O$4:$O$1004,0),1)</f>
        <v>#N/A</v>
      </c>
      <c r="KW110" s="162" t="e">
        <f>100*(KV110/KU110-1)</f>
        <v>#N/A</v>
      </c>
      <c r="KX110" s="162" t="e">
        <f>100*(KY110/KZ110-1)</f>
        <v>#N/A</v>
      </c>
      <c r="KY110" s="161" t="e">
        <f>INDEX(Upload_Download!$I$4:$I$1004,MATCH(LA110&amp;KY$3,Upload_Download!$O$4:$O$1004,0),1)</f>
        <v>#N/A</v>
      </c>
      <c r="KZ110" s="161" t="e">
        <f>INDEX(Upload_Download!$I$4:$I$1004,MATCH(LA110&amp;KZ$3,Upload_Download!$O$4:$O$1004,0),1)</f>
        <v>#N/A</v>
      </c>
      <c r="LA110" s="163" t="str">
        <f>INDEX(Draft!$AZ$3:$AZ$170,MATCH(KR110&amp;KP110,Draft!$BA$3:$BA$170,0),1)</f>
        <v>Microsoft</v>
      </c>
      <c r="LB110" s="114"/>
      <c r="LC110" s="106">
        <f>LC97</f>
        <v>21</v>
      </c>
      <c r="LD110" s="106">
        <f t="shared" ref="LD110:LD117" si="932">LD97+1</f>
        <v>9</v>
      </c>
      <c r="LE110" s="106">
        <v>1</v>
      </c>
      <c r="LF110" s="107" t="str">
        <f>INDEX(Matchups!$F$4:$G$279,MATCH(LC110&amp;"_"&amp;LD110,Matchups!$E$4:$E$279,0),1)</f>
        <v>Player11</v>
      </c>
      <c r="LG110" s="107" t="str">
        <f>INDEX(Matchups!$F$4:$G$279,MATCH(LC110&amp;"_"&amp;LD110,Matchups!$E$4:$E$279,0),2)</f>
        <v>Player1</v>
      </c>
      <c r="LH110" s="114"/>
      <c r="LI110" s="160" t="str">
        <f>INDEX(Draft!$AZ$3:$AZ$170,MATCH(LF110&amp;LE110,Draft!$BA$3:$BA$170,0),1)</f>
        <v>Cardano</v>
      </c>
      <c r="LJ110" s="161" t="e">
        <f>INDEX(Upload_Download!$I$4:$I$1004,MATCH(LI110&amp;LJ$3,Upload_Download!$O$4:$O$1004,0),1)</f>
        <v>#N/A</v>
      </c>
      <c r="LK110" s="161" t="e">
        <f>INDEX(Upload_Download!$I$4:$I$1004,MATCH(LI110&amp;LK$3,Upload_Download!$O$4:$O$1004,0),1)</f>
        <v>#N/A</v>
      </c>
      <c r="LL110" s="162" t="e">
        <f>100*(LK110/LJ110-1)</f>
        <v>#N/A</v>
      </c>
      <c r="LM110" s="162" t="e">
        <f>100*(LN110/LO110-1)</f>
        <v>#N/A</v>
      </c>
      <c r="LN110" s="161" t="e">
        <f>INDEX(Upload_Download!$I$4:$I$1004,MATCH(LP110&amp;LN$3,Upload_Download!$O$4:$O$1004,0),1)</f>
        <v>#N/A</v>
      </c>
      <c r="LO110" s="161" t="e">
        <f>INDEX(Upload_Download!$I$4:$I$1004,MATCH(LP110&amp;LO$3,Upload_Download!$O$4:$O$1004,0),1)</f>
        <v>#N/A</v>
      </c>
      <c r="LP110" s="163" t="str">
        <f>INDEX(Draft!$AZ$3:$AZ$170,MATCH(LG110&amp;LE110,Draft!$BA$3:$BA$170,0),1)</f>
        <v>Meta Platforms</v>
      </c>
      <c r="LQ110" s="114"/>
      <c r="LR110" s="106">
        <f>LR97</f>
        <v>22</v>
      </c>
      <c r="LS110" s="106">
        <f t="shared" ref="LS110:LS117" si="933">LS97+1</f>
        <v>9</v>
      </c>
      <c r="LT110" s="106">
        <v>1</v>
      </c>
      <c r="LU110" s="107" t="str">
        <f>INDEX(Matchups!$F$4:$G$279,MATCH(LR110&amp;"_"&amp;LS110,Matchups!$E$4:$E$279,0),1)</f>
        <v>Player22</v>
      </c>
      <c r="LV110" s="107" t="str">
        <f>INDEX(Matchups!$F$4:$G$279,MATCH(LR110&amp;"_"&amp;LS110,Matchups!$E$4:$E$279,0),2)</f>
        <v>Player17</v>
      </c>
      <c r="LW110" s="114"/>
      <c r="LX110" s="160" t="str">
        <f>INDEX(Draft!$AZ$3:$AZ$170,MATCH(LU110&amp;LT110,Draft!$BA$3:$BA$170,0),1)</f>
        <v>Alphabet Class C</v>
      </c>
      <c r="LY110" s="161" t="e">
        <f>INDEX(Upload_Download!$I$4:$I$1004,MATCH(LX110&amp;LY$3,Upload_Download!$O$4:$O$1004,0),1)</f>
        <v>#N/A</v>
      </c>
      <c r="LZ110" s="161" t="e">
        <f>INDEX(Upload_Download!$I$4:$I$1004,MATCH(LX110&amp;LZ$3,Upload_Download!$O$4:$O$1004,0),1)</f>
        <v>#N/A</v>
      </c>
      <c r="MA110" s="162" t="e">
        <f>100*(LZ110/LY110-1)</f>
        <v>#N/A</v>
      </c>
      <c r="MB110" s="162" t="e">
        <f>100*(MC110/MD110-1)</f>
        <v>#N/A</v>
      </c>
      <c r="MC110" s="161" t="e">
        <f>INDEX(Upload_Download!$I$4:$I$1004,MATCH(ME110&amp;MC$3,Upload_Download!$O$4:$O$1004,0),1)</f>
        <v>#N/A</v>
      </c>
      <c r="MD110" s="161" t="e">
        <f>INDEX(Upload_Download!$I$4:$I$1004,MATCH(ME110&amp;MD$3,Upload_Download!$O$4:$O$1004,0),1)</f>
        <v>#N/A</v>
      </c>
      <c r="ME110" s="163" t="str">
        <f>INDEX(Draft!$AZ$3:$AZ$170,MATCH(LV110&amp;LT110,Draft!$BA$3:$BA$170,0),1)</f>
        <v>Ethereum</v>
      </c>
      <c r="MF110" s="114"/>
      <c r="MG110" s="106">
        <f>MG97</f>
        <v>23</v>
      </c>
      <c r="MH110" s="106">
        <f t="shared" ref="MH110:MH117" si="934">MH97+1</f>
        <v>9</v>
      </c>
      <c r="MI110" s="106">
        <v>1</v>
      </c>
      <c r="MJ110" s="107" t="str">
        <f>INDEX(Matchups!$F$4:$G$279,MATCH(MG110&amp;"_"&amp;MH110,Matchups!$E$4:$E$279,0),1)</f>
        <v>Player17</v>
      </c>
      <c r="MK110" s="107" t="str">
        <f>INDEX(Matchups!$F$4:$G$279,MATCH(MG110&amp;"_"&amp;MH110,Matchups!$E$4:$E$279,0),2)</f>
        <v>Player7</v>
      </c>
      <c r="ML110" s="114"/>
      <c r="MM110" s="160" t="str">
        <f>INDEX(Draft!$AZ$3:$AZ$170,MATCH(MJ110&amp;MI110,Draft!$BA$3:$BA$170,0),1)</f>
        <v>Ethereum</v>
      </c>
      <c r="MN110" s="161" t="e">
        <f>INDEX(Upload_Download!$I$4:$I$1004,MATCH(MM110&amp;MN$3,Upload_Download!$O$4:$O$1004,0),1)</f>
        <v>#N/A</v>
      </c>
      <c r="MO110" s="161" t="e">
        <f>INDEX(Upload_Download!$I$4:$I$1004,MATCH(MM110&amp;MO$3,Upload_Download!$O$4:$O$1004,0),1)</f>
        <v>#N/A</v>
      </c>
      <c r="MP110" s="162" t="e">
        <f>100*(MO110/MN110-1)</f>
        <v>#N/A</v>
      </c>
      <c r="MQ110" s="162" t="e">
        <f>100*(MR110/MS110-1)</f>
        <v>#N/A</v>
      </c>
      <c r="MR110" s="161" t="e">
        <f>INDEX(Upload_Download!$I$4:$I$1004,MATCH(MT110&amp;MR$3,Upload_Download!$O$4:$O$1004,0),1)</f>
        <v>#N/A</v>
      </c>
      <c r="MS110" s="161" t="e">
        <f>INDEX(Upload_Download!$I$4:$I$1004,MATCH(MT110&amp;MS$3,Upload_Download!$O$4:$O$1004,0),1)</f>
        <v>#N/A</v>
      </c>
      <c r="MT110" s="163" t="str">
        <f>INDEX(Draft!$AZ$3:$AZ$170,MATCH(MK110&amp;MI110,Draft!$BA$3:$BA$170,0),1)</f>
        <v>Tesla</v>
      </c>
    </row>
    <row r="111" spans="2:358" s="105" customFormat="1" ht="18" thickBot="1">
      <c r="B111" s="187">
        <f t="shared" si="679"/>
        <v>44620</v>
      </c>
      <c r="C111" s="188">
        <f t="shared" si="680"/>
        <v>9</v>
      </c>
      <c r="D111" s="188">
        <f t="shared" si="681"/>
        <v>12</v>
      </c>
      <c r="E111" s="188" t="str">
        <f t="shared" si="538"/>
        <v>9_12</v>
      </c>
      <c r="F111" s="189" t="str">
        <f t="shared" si="539"/>
        <v>Player8</v>
      </c>
      <c r="G111" s="189" t="str">
        <f t="shared" si="540"/>
        <v>Player13</v>
      </c>
      <c r="H111" s="173"/>
      <c r="I111" s="174" t="str">
        <f>J111&amp;"_"&amp;COUNTIF(J$4:J111,J111)</f>
        <v>9_4</v>
      </c>
      <c r="J111" s="185">
        <v>9</v>
      </c>
      <c r="K111" s="185" t="s">
        <v>2663</v>
      </c>
      <c r="L111" s="186" t="s">
        <v>1027</v>
      </c>
      <c r="M111" s="185" t="s">
        <v>2667</v>
      </c>
      <c r="N111" s="114"/>
      <c r="O111" s="106">
        <f t="shared" ref="O111:O116" si="935">O98</f>
        <v>1</v>
      </c>
      <c r="P111" s="106">
        <f t="shared" si="912"/>
        <v>9</v>
      </c>
      <c r="Q111" s="106">
        <v>2</v>
      </c>
      <c r="R111" s="107" t="str">
        <f>INDEX(Matchups!$F$4:$G$279,MATCH(O111&amp;"_"&amp;P111,Matchups!$E$4:$E$279,0),1)</f>
        <v>Player23</v>
      </c>
      <c r="S111" s="107" t="str">
        <f>INDEX(Matchups!$F$4:$G$279,MATCH(O111&amp;"_"&amp;P111,Matchups!$E$4:$E$279,0),2)</f>
        <v>Player24</v>
      </c>
      <c r="U111" s="160" t="str">
        <f>INDEX(Draft!$AZ$3:$AZ$170,MATCH(R111&amp;Q111,Draft!$BA$3:$BA$170,0),1)</f>
        <v>Polkadot</v>
      </c>
      <c r="V111" s="161">
        <f>INDEX(Upload_Download!$I$4:$I$1004,MATCH(U111&amp;V$3,Upload_Download!$O$4:$O$1004,0),1)</f>
        <v>21.903335571289059</v>
      </c>
      <c r="W111" s="161">
        <f>INDEX(Upload_Download!$I$4:$I$1004,MATCH(U111&amp;W$3,Upload_Download!$O$4:$O$1004,0),1)</f>
        <v>18.754999999999999</v>
      </c>
      <c r="X111" s="162">
        <f t="shared" ref="X111:X115" si="936">100*(W111/V111-1)</f>
        <v>-14.373772255107598</v>
      </c>
      <c r="Y111" s="162">
        <f>100*(Z111/AA111-1)</f>
        <v>-6.2881717293675532</v>
      </c>
      <c r="Z111" s="161">
        <f>INDEX(Upload_Download!$I$4:$I$1004,MATCH(AB111&amp;Z$3,Upload_Download!$O$4:$O$1004,0),1)</f>
        <v>2685.64990234375</v>
      </c>
      <c r="AA111" s="161">
        <f>INDEX(Upload_Download!$I$4:$I$1004,MATCH(AB111&amp;AA$3,Upload_Download!$O$4:$O$1004,0),1)</f>
        <v>2865.860107421875</v>
      </c>
      <c r="AB111" s="163" t="str">
        <f>INDEX(Draft!$AZ$3:$AZ$170,MATCH(S111&amp;Q111,Draft!$BA$3:$BA$170,0),1)</f>
        <v>Alphabet Class A</v>
      </c>
      <c r="AD111" s="106">
        <f t="shared" ref="AD111:AD116" si="937">AD98</f>
        <v>2</v>
      </c>
      <c r="AE111" s="106">
        <f t="shared" si="913"/>
        <v>9</v>
      </c>
      <c r="AF111" s="106">
        <v>2</v>
      </c>
      <c r="AG111" s="107" t="str">
        <f>INDEX(Matchups!$F$4:$G$279,MATCH(AD111&amp;"_"&amp;AE111,Matchups!$E$4:$E$279,0),1)</f>
        <v>Player15</v>
      </c>
      <c r="AH111" s="107" t="str">
        <f>INDEX(Matchups!$F$4:$G$279,MATCH(AD111&amp;"_"&amp;AE111,Matchups!$E$4:$E$279,0),2)</f>
        <v>Player5</v>
      </c>
      <c r="AJ111" s="160" t="str">
        <f>INDEX(Draft!$AZ$3:$AZ$170,MATCH(AG111&amp;AF111,Draft!$BA$3:$BA$170,0),1)</f>
        <v>Tesla</v>
      </c>
      <c r="AK111" s="161">
        <f>INDEX(Upload_Download!$I$4:$I$1004,MATCH(AJ111&amp;AK$3,Upload_Download!$O$4:$O$1004,0),1)</f>
        <v>860</v>
      </c>
      <c r="AL111" s="161">
        <f>INDEX(Upload_Download!$I$4:$I$1004,MATCH(AJ111&amp;AL$3,Upload_Download!$O$4:$O$1004,0),1)</f>
        <v>856.97998046875</v>
      </c>
      <c r="AM111" s="162">
        <f t="shared" ref="AM111:AM115" si="938">100*(AL111/AK111-1)</f>
        <v>-0.35116506177325091</v>
      </c>
      <c r="AN111" s="162">
        <f>100*(AO111/AP111-1)</f>
        <v>-2.7305598051680313</v>
      </c>
      <c r="AO111" s="161">
        <f>INDEX(Upload_Download!$I$4:$I$1004,MATCH(AQ111&amp;AO$3,Upload_Download!$O$4:$O$1004,0),1)</f>
        <v>2609.35009765625</v>
      </c>
      <c r="AP111" s="161">
        <f>INDEX(Upload_Download!$I$4:$I$1004,MATCH(AQ111&amp;AP$3,Upload_Download!$O$4:$O$1004,0),1)</f>
        <v>2682.60009765625</v>
      </c>
      <c r="AQ111" s="163" t="str">
        <f>INDEX(Draft!$AZ$3:$AZ$170,MATCH(AH111&amp;AF111,Draft!$BA$3:$BA$170,0),1)</f>
        <v>Alphabet Class C</v>
      </c>
      <c r="AS111" s="106">
        <f t="shared" ref="AS111:AS116" si="939">AS98</f>
        <v>3</v>
      </c>
      <c r="AT111" s="106">
        <f t="shared" si="914"/>
        <v>9</v>
      </c>
      <c r="AU111" s="106">
        <v>2</v>
      </c>
      <c r="AV111" s="107" t="str">
        <f>INDEX(Matchups!$F$4:$G$279,MATCH(AS111&amp;"_"&amp;AT111,Matchups!$E$4:$E$279,0),1)</f>
        <v>Player18</v>
      </c>
      <c r="AW111" s="107" t="str">
        <f>INDEX(Matchups!$F$4:$G$279,MATCH(AS111&amp;"_"&amp;AT111,Matchups!$E$4:$E$279,0),2)</f>
        <v>Player12</v>
      </c>
      <c r="AY111" s="160" t="str">
        <f>INDEX(Draft!$AZ$3:$AZ$170,MATCH(AV111&amp;AU111,Draft!$BA$3:$BA$170,0),1)</f>
        <v>NVDIA</v>
      </c>
      <c r="AZ111" s="161">
        <f>INDEX(Upload_Download!$I$4:$I$1004,MATCH(AY111&amp;AZ$3,Upload_Download!$O$4:$O$1004,0),1)</f>
        <v>236.41999816894531</v>
      </c>
      <c r="BA111" s="161">
        <f>INDEX(Upload_Download!$I$4:$I$1004,MATCH(AY111&amp;BA$3,Upload_Download!$O$4:$O$1004,0),1)</f>
        <v>241.57000732421881</v>
      </c>
      <c r="BB111" s="162">
        <f t="shared" ref="BB111:BB115" si="940">100*(BA111/AZ111-1)</f>
        <v>2.1783305960409116</v>
      </c>
      <c r="BC111" s="162">
        <f>100*(BD111/BE111-1)</f>
        <v>2.3350190505774471</v>
      </c>
      <c r="BD111" s="161">
        <f>INDEX(Upload_Download!$I$4:$I$1004,MATCH(BF111&amp;BD$3,Upload_Download!$O$4:$O$1004,0),1)</f>
        <v>305.02999877929688</v>
      </c>
      <c r="BE111" s="161">
        <f>INDEX(Upload_Download!$I$4:$I$1004,MATCH(BF111&amp;BE$3,Upload_Download!$O$4:$O$1004,0),1)</f>
        <v>298.07000732421881</v>
      </c>
      <c r="BF111" s="163" t="str">
        <f>INDEX(Draft!$AZ$3:$AZ$170,MATCH(AW111&amp;AU111,Draft!$BA$3:$BA$170,0),1)</f>
        <v>Atlassian</v>
      </c>
      <c r="BH111" s="106">
        <f t="shared" ref="BH111:BH116" si="941">BH98</f>
        <v>4</v>
      </c>
      <c r="BI111" s="106">
        <f t="shared" si="915"/>
        <v>9</v>
      </c>
      <c r="BJ111" s="106">
        <v>2</v>
      </c>
      <c r="BK111" s="107" t="str">
        <f>INDEX(Matchups!$F$4:$G$279,MATCH(BH111&amp;"_"&amp;BI111,Matchups!$E$4:$E$279,0),1)</f>
        <v>Player1</v>
      </c>
      <c r="BL111" s="107" t="str">
        <f>INDEX(Matchups!$F$4:$G$279,MATCH(BH111&amp;"_"&amp;BI111,Matchups!$E$4:$E$279,0),2)</f>
        <v>Player22</v>
      </c>
      <c r="BN111" s="160" t="str">
        <f>INDEX(Draft!$AZ$3:$AZ$170,MATCH(BK111&amp;BJ111,Draft!$BA$3:$BA$170,0),1)</f>
        <v>Ethereum</v>
      </c>
      <c r="BO111" s="161">
        <f>INDEX(Upload_Download!$I$4:$I$1004,MATCH(BN111&amp;BO$3,Upload_Download!$O$4:$O$1004,0),1)</f>
        <v>2621.8017578125</v>
      </c>
      <c r="BP111" s="161" t="e">
        <f>INDEX(Upload_Download!$I$4:$I$1004,MATCH(BN111&amp;BP$3,Upload_Download!$O$4:$O$1004,0),1)</f>
        <v>#N/A</v>
      </c>
      <c r="BQ111" s="162" t="e">
        <f t="shared" ref="BQ111:BQ115" si="942">100*(BP111/BO111-1)</f>
        <v>#N/A</v>
      </c>
      <c r="BR111" s="162" t="e">
        <f>100*(BS111/BT111-1)</f>
        <v>#N/A</v>
      </c>
      <c r="BS111" s="161" t="e">
        <f>INDEX(Upload_Download!$I$4:$I$1004,MATCH(BU111&amp;BS$3,Upload_Download!$O$4:$O$1004,0),1)</f>
        <v>#N/A</v>
      </c>
      <c r="BT111" s="161">
        <f>INDEX(Upload_Download!$I$4:$I$1004,MATCH(BU111&amp;BT$3,Upload_Download!$O$4:$O$1004,0),1)</f>
        <v>199.2200012207031</v>
      </c>
      <c r="BU111" s="163" t="str">
        <f>INDEX(Draft!$AZ$3:$AZ$170,MATCH(BL111&amp;BJ111,Draft!$BA$3:$BA$170,0),1)</f>
        <v>Target</v>
      </c>
      <c r="BV111" s="114"/>
      <c r="BW111" s="106">
        <f t="shared" ref="BW111:BW116" si="943">BW98</f>
        <v>5</v>
      </c>
      <c r="BX111" s="106">
        <f t="shared" si="916"/>
        <v>9</v>
      </c>
      <c r="BY111" s="106">
        <v>2</v>
      </c>
      <c r="BZ111" s="107" t="str">
        <f>INDEX(Matchups!$F$4:$G$279,MATCH(BW111&amp;"_"&amp;BX111,Matchups!$E$4:$E$279,0),1)</f>
        <v>Player21</v>
      </c>
      <c r="CA111" s="107" t="str">
        <f>INDEX(Matchups!$F$4:$G$279,MATCH(BW111&amp;"_"&amp;BX111,Matchups!$E$4:$E$279,0),2)</f>
        <v>Player18</v>
      </c>
      <c r="CB111" s="114"/>
      <c r="CC111" s="160" t="str">
        <f>INDEX(Draft!$AZ$3:$AZ$170,MATCH(BZ111&amp;BY111,Draft!$BA$3:$BA$170,0),1)</f>
        <v>Terra</v>
      </c>
      <c r="CD111" s="161" t="e">
        <f>INDEX(Upload_Download!$I$4:$I$1004,MATCH(CC111&amp;CD$3,Upload_Download!$O$4:$O$1004,0),1)</f>
        <v>#N/A</v>
      </c>
      <c r="CE111" s="161" t="e">
        <f>INDEX(Upload_Download!$I$4:$I$1004,MATCH(CC111&amp;CE$3,Upload_Download!$O$4:$O$1004,0),1)</f>
        <v>#N/A</v>
      </c>
      <c r="CF111" s="162" t="e">
        <f t="shared" ref="CF111:CF115" si="944">100*(CE111/CD111-1)</f>
        <v>#N/A</v>
      </c>
      <c r="CG111" s="162" t="e">
        <f>100*(CH111/CI111-1)</f>
        <v>#N/A</v>
      </c>
      <c r="CH111" s="161" t="e">
        <f>INDEX(Upload_Download!$I$4:$I$1004,MATCH(CJ111&amp;CH$3,Upload_Download!$O$4:$O$1004,0),1)</f>
        <v>#N/A</v>
      </c>
      <c r="CI111" s="161" t="e">
        <f>INDEX(Upload_Download!$I$4:$I$1004,MATCH(CJ111&amp;CI$3,Upload_Download!$O$4:$O$1004,0),1)</f>
        <v>#N/A</v>
      </c>
      <c r="CJ111" s="163" t="str">
        <f>INDEX(Draft!$AZ$3:$AZ$170,MATCH(CA111&amp;BY111,Draft!$BA$3:$BA$170,0),1)</f>
        <v>NVDIA</v>
      </c>
      <c r="CK111" s="114"/>
      <c r="CL111" s="106">
        <f t="shared" ref="CL111:CL116" si="945">CL98</f>
        <v>6</v>
      </c>
      <c r="CM111" s="106">
        <f t="shared" si="917"/>
        <v>9</v>
      </c>
      <c r="CN111" s="106">
        <v>2</v>
      </c>
      <c r="CO111" s="107" t="str">
        <f>INDEX(Matchups!$F$4:$G$279,MATCH(CL111&amp;"_"&amp;CM111,Matchups!$E$4:$E$279,0),1)</f>
        <v>Player13</v>
      </c>
      <c r="CP111" s="107" t="str">
        <f>INDEX(Matchups!$F$4:$G$279,MATCH(CL111&amp;"_"&amp;CM111,Matchups!$E$4:$E$279,0),2)</f>
        <v>Player9</v>
      </c>
      <c r="CQ111" s="114"/>
      <c r="CR111" s="160" t="str">
        <f>INDEX(Draft!$AZ$3:$AZ$170,MATCH(CO111&amp;CN111,Draft!$BA$3:$BA$170,0),1)</f>
        <v>Bank of America</v>
      </c>
      <c r="CS111" s="161" t="e">
        <f>INDEX(Upload_Download!$I$4:$I$1004,MATCH(CR111&amp;CS$3,Upload_Download!$O$4:$O$1004,0),1)</f>
        <v>#N/A</v>
      </c>
      <c r="CT111" s="161" t="e">
        <f>INDEX(Upload_Download!$I$4:$I$1004,MATCH(CR111&amp;CT$3,Upload_Download!$O$4:$O$1004,0),1)</f>
        <v>#N/A</v>
      </c>
      <c r="CU111" s="162" t="e">
        <f t="shared" ref="CU111:CU115" si="946">100*(CT111/CS111-1)</f>
        <v>#N/A</v>
      </c>
      <c r="CV111" s="162" t="e">
        <f>100*(CW111/CX111-1)</f>
        <v>#N/A</v>
      </c>
      <c r="CW111" s="161" t="e">
        <f>INDEX(Upload_Download!$I$4:$I$1004,MATCH(CY111&amp;CW$3,Upload_Download!$O$4:$O$1004,0),1)</f>
        <v>#N/A</v>
      </c>
      <c r="CX111" s="161" t="e">
        <f>INDEX(Upload_Download!$I$4:$I$1004,MATCH(CY111&amp;CX$3,Upload_Download!$O$4:$O$1004,0),1)</f>
        <v>#N/A</v>
      </c>
      <c r="CY111" s="163" t="str">
        <f>INDEX(Draft!$AZ$3:$AZ$170,MATCH(CP111&amp;CN111,Draft!$BA$3:$BA$170,0),1)</f>
        <v>Bitcoin</v>
      </c>
      <c r="DA111" s="106">
        <f t="shared" ref="DA111:DA116" si="947">DA98</f>
        <v>7</v>
      </c>
      <c r="DB111" s="106">
        <f t="shared" si="918"/>
        <v>9</v>
      </c>
      <c r="DC111" s="106">
        <v>2</v>
      </c>
      <c r="DD111" s="107" t="str">
        <f>INDEX(Matchups!$F$4:$G$279,MATCH(DA111&amp;"_"&amp;DB111,Matchups!$E$4:$E$279,0),1)</f>
        <v>Player6</v>
      </c>
      <c r="DE111" s="107" t="str">
        <f>INDEX(Matchups!$F$4:$G$279,MATCH(DA111&amp;"_"&amp;DB111,Matchups!$E$4:$E$279,0),2)</f>
        <v>Player15</v>
      </c>
      <c r="DG111" s="160" t="str">
        <f>INDEX(Draft!$AZ$3:$AZ$170,MATCH(DD111&amp;DC111,Draft!$BA$3:$BA$170,0),1)</f>
        <v>Goldman Sachs</v>
      </c>
      <c r="DH111" s="161" t="e">
        <f>INDEX(Upload_Download!$I$4:$I$1004,MATCH(DG111&amp;DH$3,Upload_Download!$O$4:$O$1004,0),1)</f>
        <v>#N/A</v>
      </c>
      <c r="DI111" s="161" t="e">
        <f>INDEX(Upload_Download!$I$4:$I$1004,MATCH(DG111&amp;DI$3,Upload_Download!$O$4:$O$1004,0),1)</f>
        <v>#N/A</v>
      </c>
      <c r="DJ111" s="162" t="e">
        <f t="shared" ref="DJ111:DJ115" si="948">100*(DI111/DH111-1)</f>
        <v>#N/A</v>
      </c>
      <c r="DK111" s="162" t="e">
        <f>100*(DL111/DM111-1)</f>
        <v>#N/A</v>
      </c>
      <c r="DL111" s="161" t="e">
        <f>INDEX(Upload_Download!$I$4:$I$1004,MATCH(DN111&amp;DL$3,Upload_Download!$O$4:$O$1004,0),1)</f>
        <v>#N/A</v>
      </c>
      <c r="DM111" s="161" t="e">
        <f>INDEX(Upload_Download!$I$4:$I$1004,MATCH(DN111&amp;DM$3,Upload_Download!$O$4:$O$1004,0),1)</f>
        <v>#N/A</v>
      </c>
      <c r="DN111" s="163" t="str">
        <f>INDEX(Draft!$AZ$3:$AZ$170,MATCH(DE111&amp;DC111,Draft!$BA$3:$BA$170,0),1)</f>
        <v>Tesla</v>
      </c>
      <c r="DO111" s="114"/>
      <c r="DP111" s="106">
        <f t="shared" ref="DP111:DP116" si="949">DP98</f>
        <v>8</v>
      </c>
      <c r="DQ111" s="106">
        <f t="shared" si="919"/>
        <v>9</v>
      </c>
      <c r="DR111" s="106">
        <v>2</v>
      </c>
      <c r="DS111" s="107" t="str">
        <f>INDEX(Matchups!$F$4:$G$279,MATCH(DP111&amp;"_"&amp;DQ111,Matchups!$E$4:$E$279,0),1)</f>
        <v>Player9</v>
      </c>
      <c r="DT111" s="107" t="str">
        <f>INDEX(Matchups!$F$4:$G$279,MATCH(DP111&amp;"_"&amp;DQ111,Matchups!$E$4:$E$279,0),2)</f>
        <v>Player10</v>
      </c>
      <c r="DU111" s="114"/>
      <c r="DV111" s="160" t="str">
        <f>INDEX(Draft!$AZ$3:$AZ$170,MATCH(DS111&amp;DR111,Draft!$BA$3:$BA$170,0),1)</f>
        <v>Bitcoin</v>
      </c>
      <c r="DW111" s="161" t="e">
        <f>INDEX(Upload_Download!$I$4:$I$1004,MATCH(DV111&amp;DW$3,Upload_Download!$O$4:$O$1004,0),1)</f>
        <v>#N/A</v>
      </c>
      <c r="DX111" s="161" t="e">
        <f>INDEX(Upload_Download!$I$4:$I$1004,MATCH(DV111&amp;DX$3,Upload_Download!$O$4:$O$1004,0),1)</f>
        <v>#N/A</v>
      </c>
      <c r="DY111" s="162" t="e">
        <f t="shared" ref="DY111:DY115" si="950">100*(DX111/DW111-1)</f>
        <v>#N/A</v>
      </c>
      <c r="DZ111" s="162" t="e">
        <f>100*(EA111/EB111-1)</f>
        <v>#N/A</v>
      </c>
      <c r="EA111" s="161" t="e">
        <f>INDEX(Upload_Download!$I$4:$I$1004,MATCH(EC111&amp;EA$3,Upload_Download!$O$4:$O$1004,0),1)</f>
        <v>#N/A</v>
      </c>
      <c r="EB111" s="161" t="e">
        <f>INDEX(Upload_Download!$I$4:$I$1004,MATCH(EC111&amp;EB$3,Upload_Download!$O$4:$O$1004,0),1)</f>
        <v>#N/A</v>
      </c>
      <c r="EC111" s="163" t="str">
        <f>INDEX(Draft!$AZ$3:$AZ$170,MATCH(DT111&amp;DR111,Draft!$BA$3:$BA$170,0),1)</f>
        <v>Solana</v>
      </c>
      <c r="ED111" s="114"/>
      <c r="EE111" s="106">
        <f t="shared" ref="EE111:EE116" si="951">EE98</f>
        <v>9</v>
      </c>
      <c r="EF111" s="106">
        <f t="shared" si="920"/>
        <v>9</v>
      </c>
      <c r="EG111" s="106">
        <v>2</v>
      </c>
      <c r="EH111" s="107" t="str">
        <f>INDEX(Matchups!$F$4:$G$279,MATCH(EE111&amp;"_"&amp;EF111,Matchups!$E$4:$E$279,0),1)</f>
        <v>Player7</v>
      </c>
      <c r="EI111" s="107" t="str">
        <f>INDEX(Matchups!$F$4:$G$279,MATCH(EE111&amp;"_"&amp;EF111,Matchups!$E$4:$E$279,0),2)</f>
        <v>Player6</v>
      </c>
      <c r="EJ111" s="114"/>
      <c r="EK111" s="160" t="str">
        <f>INDEX(Draft!$AZ$3:$AZ$170,MATCH(EH111&amp;EG111,Draft!$BA$3:$BA$170,0),1)</f>
        <v>Eli Lilly and Company</v>
      </c>
      <c r="EL111" s="161" t="e">
        <f>INDEX(Upload_Download!$I$4:$I$1004,MATCH(EK111&amp;EL$3,Upload_Download!$O$4:$O$1004,0),1)</f>
        <v>#N/A</v>
      </c>
      <c r="EM111" s="161" t="e">
        <f>INDEX(Upload_Download!$I$4:$I$1004,MATCH(EK111&amp;EM$3,Upload_Download!$O$4:$O$1004,0),1)</f>
        <v>#N/A</v>
      </c>
      <c r="EN111" s="162" t="e">
        <f t="shared" ref="EN111:EN115" si="952">100*(EM111/EL111-1)</f>
        <v>#N/A</v>
      </c>
      <c r="EO111" s="162" t="e">
        <f>100*(EP111/EQ111-1)</f>
        <v>#N/A</v>
      </c>
      <c r="EP111" s="161" t="e">
        <f>INDEX(Upload_Download!$I$4:$I$1004,MATCH(ER111&amp;EP$3,Upload_Download!$O$4:$O$1004,0),1)</f>
        <v>#N/A</v>
      </c>
      <c r="EQ111" s="161" t="e">
        <f>INDEX(Upload_Download!$I$4:$I$1004,MATCH(ER111&amp;EQ$3,Upload_Download!$O$4:$O$1004,0),1)</f>
        <v>#N/A</v>
      </c>
      <c r="ER111" s="163" t="str">
        <f>INDEX(Draft!$AZ$3:$AZ$170,MATCH(EI111&amp;EG111,Draft!$BA$3:$BA$170,0),1)</f>
        <v>Goldman Sachs</v>
      </c>
      <c r="ET111" s="106">
        <f t="shared" ref="ET111:ET116" si="953">ET98</f>
        <v>10</v>
      </c>
      <c r="EU111" s="106">
        <f t="shared" si="921"/>
        <v>9</v>
      </c>
      <c r="EV111" s="106">
        <v>2</v>
      </c>
      <c r="EW111" s="107" t="str">
        <f>INDEX(Matchups!$F$4:$G$279,MATCH(ET111&amp;"_"&amp;EU111,Matchups!$E$4:$E$279,0),1)</f>
        <v>Player3</v>
      </c>
      <c r="EX111" s="107" t="str">
        <f>INDEX(Matchups!$F$4:$G$279,MATCH(ET111&amp;"_"&amp;EU111,Matchups!$E$4:$E$279,0),2)</f>
        <v>Player23</v>
      </c>
      <c r="EZ111" s="160" t="str">
        <f>INDEX(Draft!$AZ$3:$AZ$170,MATCH(EW111&amp;EV111,Draft!$BA$3:$BA$170,0),1)</f>
        <v>Ford Motor Company</v>
      </c>
      <c r="FA111" s="161" t="e">
        <f>INDEX(Upload_Download!$I$4:$I$1004,MATCH(EZ111&amp;FA$3,Upload_Download!$O$4:$O$1004,0),1)</f>
        <v>#N/A</v>
      </c>
      <c r="FB111" s="161" t="e">
        <f>INDEX(Upload_Download!$I$4:$I$1004,MATCH(EZ111&amp;FB$3,Upload_Download!$O$4:$O$1004,0),1)</f>
        <v>#N/A</v>
      </c>
      <c r="FC111" s="162" t="e">
        <f t="shared" ref="FC111:FC115" si="954">100*(FB111/FA111-1)</f>
        <v>#N/A</v>
      </c>
      <c r="FD111" s="162" t="e">
        <f>100*(FE111/FF111-1)</f>
        <v>#N/A</v>
      </c>
      <c r="FE111" s="161" t="e">
        <f>INDEX(Upload_Download!$I$4:$I$1004,MATCH(FG111&amp;FE$3,Upload_Download!$O$4:$O$1004,0),1)</f>
        <v>#N/A</v>
      </c>
      <c r="FF111" s="161" t="e">
        <f>INDEX(Upload_Download!$I$4:$I$1004,MATCH(FG111&amp;FF$3,Upload_Download!$O$4:$O$1004,0),1)</f>
        <v>#N/A</v>
      </c>
      <c r="FG111" s="163" t="str">
        <f>INDEX(Draft!$AZ$3:$AZ$170,MATCH(EX111&amp;EV111,Draft!$BA$3:$BA$170,0),1)</f>
        <v>Polkadot</v>
      </c>
      <c r="FH111" s="114"/>
      <c r="FI111" s="106">
        <f t="shared" ref="FI111:FI116" si="955">FI98</f>
        <v>11</v>
      </c>
      <c r="FJ111" s="106">
        <f t="shared" si="922"/>
        <v>9</v>
      </c>
      <c r="FK111" s="106">
        <v>2</v>
      </c>
      <c r="FL111" s="107" t="str">
        <f>INDEX(Matchups!$F$4:$G$279,MATCH(FI111&amp;"_"&amp;FJ111,Matchups!$E$4:$E$279,0),1)</f>
        <v>Player20</v>
      </c>
      <c r="FM111" s="107" t="str">
        <f>INDEX(Matchups!$F$4:$G$279,MATCH(FI111&amp;"_"&amp;FJ111,Matchups!$E$4:$E$279,0),2)</f>
        <v>Player14</v>
      </c>
      <c r="FN111" s="114"/>
      <c r="FO111" s="160" t="str">
        <f>INDEX(Draft!$AZ$3:$AZ$170,MATCH(FL111&amp;FK111,Draft!$BA$3:$BA$170,0),1)</f>
        <v>ASML Holding</v>
      </c>
      <c r="FP111" s="161" t="e">
        <f>INDEX(Upload_Download!$I$4:$I$1004,MATCH(FO111&amp;FP$3,Upload_Download!$O$4:$O$1004,0),1)</f>
        <v>#N/A</v>
      </c>
      <c r="FQ111" s="161" t="e">
        <f>INDEX(Upload_Download!$I$4:$I$1004,MATCH(FO111&amp;FQ$3,Upload_Download!$O$4:$O$1004,0),1)</f>
        <v>#N/A</v>
      </c>
      <c r="FR111" s="162" t="e">
        <f t="shared" ref="FR111:FR115" si="956">100*(FQ111/FP111-1)</f>
        <v>#N/A</v>
      </c>
      <c r="FS111" s="162" t="e">
        <f>100*(FT111/FU111-1)</f>
        <v>#N/A</v>
      </c>
      <c r="FT111" s="161" t="e">
        <f>INDEX(Upload_Download!$I$4:$I$1004,MATCH(FV111&amp;FT$3,Upload_Download!$O$4:$O$1004,0),1)</f>
        <v>#N/A</v>
      </c>
      <c r="FU111" s="161" t="e">
        <f>INDEX(Upload_Download!$I$4:$I$1004,MATCH(FV111&amp;FU$3,Upload_Download!$O$4:$O$1004,0),1)</f>
        <v>#N/A</v>
      </c>
      <c r="FV111" s="163" t="str">
        <f>INDEX(Draft!$AZ$3:$AZ$170,MATCH(FM111&amp;FK111,Draft!$BA$3:$BA$170,0),1)</f>
        <v>Blackstone</v>
      </c>
      <c r="FW111" s="114"/>
      <c r="FX111" s="106">
        <f t="shared" ref="FX111:FX116" si="957">FX98</f>
        <v>12</v>
      </c>
      <c r="FY111" s="106">
        <f t="shared" si="923"/>
        <v>9</v>
      </c>
      <c r="FZ111" s="106">
        <v>2</v>
      </c>
      <c r="GA111" s="107" t="str">
        <f>INDEX(Matchups!$F$4:$G$279,MATCH(FX111&amp;"_"&amp;FY111,Matchups!$E$4:$E$279,0),1)</f>
        <v>Player14</v>
      </c>
      <c r="GB111" s="107" t="str">
        <f>INDEX(Matchups!$F$4:$G$279,MATCH(FX111&amp;"_"&amp;FY111,Matchups!$E$4:$E$279,0),2)</f>
        <v>Player2</v>
      </c>
      <c r="GC111" s="114"/>
      <c r="GD111" s="160" t="str">
        <f>INDEX(Draft!$AZ$3:$AZ$170,MATCH(GA111&amp;FZ111,Draft!$BA$3:$BA$170,0),1)</f>
        <v>Blackstone</v>
      </c>
      <c r="GE111" s="161" t="e">
        <f>INDEX(Upload_Download!$I$4:$I$1004,MATCH(GD111&amp;GE$3,Upload_Download!$O$4:$O$1004,0),1)</f>
        <v>#N/A</v>
      </c>
      <c r="GF111" s="161" t="e">
        <f>INDEX(Upload_Download!$I$4:$I$1004,MATCH(GD111&amp;GF$3,Upload_Download!$O$4:$O$1004,0),1)</f>
        <v>#N/A</v>
      </c>
      <c r="GG111" s="162" t="e">
        <f t="shared" ref="GG111:GG115" si="958">100*(GF111/GE111-1)</f>
        <v>#N/A</v>
      </c>
      <c r="GH111" s="162" t="e">
        <f>100*(GI111/GJ111-1)</f>
        <v>#N/A</v>
      </c>
      <c r="GI111" s="161" t="e">
        <f>INDEX(Upload_Download!$I$4:$I$1004,MATCH(GK111&amp;GI$3,Upload_Download!$O$4:$O$1004,0),1)</f>
        <v>#N/A</v>
      </c>
      <c r="GJ111" s="161" t="e">
        <f>INDEX(Upload_Download!$I$4:$I$1004,MATCH(GK111&amp;GJ$3,Upload_Download!$O$4:$O$1004,0),1)</f>
        <v>#N/A</v>
      </c>
      <c r="GK111" s="163" t="str">
        <f>INDEX(Draft!$AZ$3:$AZ$170,MATCH(GB111&amp;FZ111,Draft!$BA$3:$BA$170,0),1)</f>
        <v>UNUS SED LEO</v>
      </c>
      <c r="GM111" s="106">
        <f t="shared" ref="GM111:GM116" si="959">GM98</f>
        <v>13</v>
      </c>
      <c r="GN111" s="106">
        <f t="shared" si="924"/>
        <v>9</v>
      </c>
      <c r="GO111" s="106">
        <v>2</v>
      </c>
      <c r="GP111" s="107" t="str">
        <f>INDEX(Matchups!$F$4:$G$279,MATCH(GM111&amp;"_"&amp;GN111,Matchups!$E$4:$E$279,0),1)</f>
        <v>Player12</v>
      </c>
      <c r="GQ111" s="107" t="str">
        <f>INDEX(Matchups!$F$4:$G$279,MATCH(GM111&amp;"_"&amp;GN111,Matchups!$E$4:$E$279,0),2)</f>
        <v>Player11</v>
      </c>
      <c r="GS111" s="160" t="str">
        <f>INDEX(Draft!$AZ$3:$AZ$170,MATCH(GP111&amp;GO111,Draft!$BA$3:$BA$170,0),1)</f>
        <v>Atlassian</v>
      </c>
      <c r="GT111" s="161" t="e">
        <f>INDEX(Upload_Download!$I$4:$I$1004,MATCH(GS111&amp;GT$3,Upload_Download!$O$4:$O$1004,0),1)</f>
        <v>#N/A</v>
      </c>
      <c r="GU111" s="161" t="e">
        <f>INDEX(Upload_Download!$I$4:$I$1004,MATCH(GS111&amp;GU$3,Upload_Download!$O$4:$O$1004,0),1)</f>
        <v>#N/A</v>
      </c>
      <c r="GV111" s="162" t="e">
        <f t="shared" ref="GV111:GV115" si="960">100*(GU111/GT111-1)</f>
        <v>#N/A</v>
      </c>
      <c r="GW111" s="162" t="e">
        <f>100*(GX111/GY111-1)</f>
        <v>#N/A</v>
      </c>
      <c r="GX111" s="161" t="e">
        <f>INDEX(Upload_Download!$I$4:$I$1004,MATCH(GZ111&amp;GX$3,Upload_Download!$O$4:$O$1004,0),1)</f>
        <v>#N/A</v>
      </c>
      <c r="GY111" s="161" t="e">
        <f>INDEX(Upload_Download!$I$4:$I$1004,MATCH(GZ111&amp;GY$3,Upload_Download!$O$4:$O$1004,0),1)</f>
        <v>#N/A</v>
      </c>
      <c r="GZ111" s="163" t="str">
        <f>INDEX(Draft!$AZ$3:$AZ$170,MATCH(GQ111&amp;GO111,Draft!$BA$3:$BA$170,0),1)</f>
        <v>JP Morgan Chase</v>
      </c>
      <c r="HA111" s="114"/>
      <c r="HB111" s="106">
        <f t="shared" ref="HB111:HB116" si="961">HB98</f>
        <v>14</v>
      </c>
      <c r="HC111" s="106">
        <f t="shared" si="925"/>
        <v>9</v>
      </c>
      <c r="HD111" s="106">
        <v>2</v>
      </c>
      <c r="HE111" s="107" t="str">
        <f>INDEX(Matchups!$F$4:$G$279,MATCH(HB111&amp;"_"&amp;HC111,Matchups!$E$4:$E$279,0),1)</f>
        <v>Player2</v>
      </c>
      <c r="HF111" s="107" t="str">
        <f>INDEX(Matchups!$F$4:$G$279,MATCH(HB111&amp;"_"&amp;HC111,Matchups!$E$4:$E$279,0),2)</f>
        <v>Player8</v>
      </c>
      <c r="HG111" s="114"/>
      <c r="HH111" s="160" t="str">
        <f>INDEX(Draft!$AZ$3:$AZ$170,MATCH(HE111&amp;HD111,Draft!$BA$3:$BA$170,0),1)</f>
        <v>UNUS SED LEO</v>
      </c>
      <c r="HI111" s="161" t="e">
        <f>INDEX(Upload_Download!$I$4:$I$1004,MATCH(HH111&amp;HI$3,Upload_Download!$O$4:$O$1004,0),1)</f>
        <v>#N/A</v>
      </c>
      <c r="HJ111" s="161" t="e">
        <f>INDEX(Upload_Download!$I$4:$I$1004,MATCH(HH111&amp;HJ$3,Upload_Download!$O$4:$O$1004,0),1)</f>
        <v>#N/A</v>
      </c>
      <c r="HK111" s="162" t="e">
        <f t="shared" ref="HK111:HK115" si="962">100*(HJ111/HI111-1)</f>
        <v>#N/A</v>
      </c>
      <c r="HL111" s="162" t="e">
        <f>100*(HM111/HN111-1)</f>
        <v>#N/A</v>
      </c>
      <c r="HM111" s="161" t="e">
        <f>INDEX(Upload_Download!$I$4:$I$1004,MATCH(HO111&amp;HM$3,Upload_Download!$O$4:$O$1004,0),1)</f>
        <v>#N/A</v>
      </c>
      <c r="HN111" s="161" t="e">
        <f>INDEX(Upload_Download!$I$4:$I$1004,MATCH(HO111&amp;HN$3,Upload_Download!$O$4:$O$1004,0),1)</f>
        <v>#N/A</v>
      </c>
      <c r="HO111" s="163" t="str">
        <f>INDEX(Draft!$AZ$3:$AZ$170,MATCH(HF111&amp;HD111,Draft!$BA$3:$BA$170,0),1)</f>
        <v>Cardano</v>
      </c>
      <c r="HP111" s="114"/>
      <c r="HQ111" s="106">
        <f t="shared" ref="HQ111:HQ116" si="963">HQ98</f>
        <v>15</v>
      </c>
      <c r="HR111" s="106">
        <f t="shared" si="926"/>
        <v>9</v>
      </c>
      <c r="HS111" s="106">
        <v>2</v>
      </c>
      <c r="HT111" s="107" t="str">
        <f>INDEX(Matchups!$F$4:$G$279,MATCH(HQ111&amp;"_"&amp;HR111,Matchups!$E$4:$E$279,0),1)</f>
        <v>Player24</v>
      </c>
      <c r="HU111" s="107" t="str">
        <f>INDEX(Matchups!$F$4:$G$279,MATCH(HQ111&amp;"_"&amp;HR111,Matchups!$E$4:$E$279,0),2)</f>
        <v>Player19</v>
      </c>
      <c r="HV111" s="114"/>
      <c r="HW111" s="160" t="str">
        <f>INDEX(Draft!$AZ$3:$AZ$170,MATCH(HT111&amp;HS111,Draft!$BA$3:$BA$170,0),1)</f>
        <v>Alphabet Class A</v>
      </c>
      <c r="HX111" s="161" t="e">
        <f>INDEX(Upload_Download!$I$4:$I$1004,MATCH(HW111&amp;HX$3,Upload_Download!$O$4:$O$1004,0),1)</f>
        <v>#N/A</v>
      </c>
      <c r="HY111" s="161" t="e">
        <f>INDEX(Upload_Download!$I$4:$I$1004,MATCH(HW111&amp;HY$3,Upload_Download!$O$4:$O$1004,0),1)</f>
        <v>#N/A</v>
      </c>
      <c r="HZ111" s="162" t="e">
        <f t="shared" ref="HZ111:HZ115" si="964">100*(HY111/HX111-1)</f>
        <v>#N/A</v>
      </c>
      <c r="IA111" s="162" t="e">
        <f>100*(IB111/IC111-1)</f>
        <v>#N/A</v>
      </c>
      <c r="IB111" s="161" t="e">
        <f>INDEX(Upload_Download!$I$4:$I$1004,MATCH(ID111&amp;IB$3,Upload_Download!$O$4:$O$1004,0),1)</f>
        <v>#N/A</v>
      </c>
      <c r="IC111" s="161" t="e">
        <f>INDEX(Upload_Download!$I$4:$I$1004,MATCH(ID111&amp;IC$3,Upload_Download!$O$4:$O$1004,0),1)</f>
        <v>#N/A</v>
      </c>
      <c r="ID111" s="163" t="str">
        <f>INDEX(Draft!$AZ$3:$AZ$170,MATCH(HU111&amp;HS111,Draft!$BA$3:$BA$170,0),1)</f>
        <v>Wells Fargo</v>
      </c>
      <c r="IF111" s="106">
        <f t="shared" ref="IF111:IF116" si="965">IF98</f>
        <v>16</v>
      </c>
      <c r="IG111" s="106">
        <f t="shared" si="927"/>
        <v>9</v>
      </c>
      <c r="IH111" s="106">
        <v>2</v>
      </c>
      <c r="II111" s="107" t="str">
        <f>INDEX(Matchups!$F$4:$G$279,MATCH(IF111&amp;"_"&amp;IG111,Matchups!$E$4:$E$279,0),1)</f>
        <v>Player5</v>
      </c>
      <c r="IJ111" s="107" t="str">
        <f>INDEX(Matchups!$F$4:$G$279,MATCH(IF111&amp;"_"&amp;IG111,Matchups!$E$4:$E$279,0),2)</f>
        <v>Player20</v>
      </c>
      <c r="IL111" s="160" t="str">
        <f>INDEX(Draft!$AZ$3:$AZ$170,MATCH(II111&amp;IH111,Draft!$BA$3:$BA$170,0),1)</f>
        <v>Alphabet Class C</v>
      </c>
      <c r="IM111" s="161" t="e">
        <f>INDEX(Upload_Download!$I$4:$I$1004,MATCH(IL111&amp;IM$3,Upload_Download!$O$4:$O$1004,0),1)</f>
        <v>#N/A</v>
      </c>
      <c r="IN111" s="161" t="e">
        <f>INDEX(Upload_Download!$I$4:$I$1004,MATCH(IL111&amp;IN$3,Upload_Download!$O$4:$O$1004,0),1)</f>
        <v>#N/A</v>
      </c>
      <c r="IO111" s="162" t="e">
        <f t="shared" ref="IO111:IO115" si="966">100*(IN111/IM111-1)</f>
        <v>#N/A</v>
      </c>
      <c r="IP111" s="162" t="e">
        <f>100*(IQ111/IR111-1)</f>
        <v>#N/A</v>
      </c>
      <c r="IQ111" s="161" t="e">
        <f>INDEX(Upload_Download!$I$4:$I$1004,MATCH(IS111&amp;IQ$3,Upload_Download!$O$4:$O$1004,0),1)</f>
        <v>#N/A</v>
      </c>
      <c r="IR111" s="161" t="e">
        <f>INDEX(Upload_Download!$I$4:$I$1004,MATCH(IS111&amp;IR$3,Upload_Download!$O$4:$O$1004,0),1)</f>
        <v>#N/A</v>
      </c>
      <c r="IS111" s="163" t="str">
        <f>INDEX(Draft!$AZ$3:$AZ$170,MATCH(IJ111&amp;IH111,Draft!$BA$3:$BA$170,0),1)</f>
        <v>ASML Holding</v>
      </c>
      <c r="IT111" s="114"/>
      <c r="IU111" s="106">
        <f t="shared" ref="IU111:IU116" si="967">IU98</f>
        <v>17</v>
      </c>
      <c r="IV111" s="106">
        <f t="shared" si="928"/>
        <v>9</v>
      </c>
      <c r="IW111" s="106">
        <v>2</v>
      </c>
      <c r="IX111" s="107" t="str">
        <f>INDEX(Matchups!$F$4:$G$279,MATCH(IU111&amp;"_"&amp;IV111,Matchups!$E$4:$E$279,0),1)</f>
        <v>Player10</v>
      </c>
      <c r="IY111" s="107" t="str">
        <f>INDEX(Matchups!$F$4:$G$279,MATCH(IU111&amp;"_"&amp;IV111,Matchups!$E$4:$E$279,0),2)</f>
        <v>Player1</v>
      </c>
      <c r="IZ111" s="114"/>
      <c r="JA111" s="160" t="str">
        <f>INDEX(Draft!$AZ$3:$AZ$170,MATCH(IX111&amp;IW111,Draft!$BA$3:$BA$170,0),1)</f>
        <v>Solana</v>
      </c>
      <c r="JB111" s="161" t="e">
        <f>INDEX(Upload_Download!$I$4:$I$1004,MATCH(JA111&amp;JB$3,Upload_Download!$O$4:$O$1004,0),1)</f>
        <v>#N/A</v>
      </c>
      <c r="JC111" s="161" t="e">
        <f>INDEX(Upload_Download!$I$4:$I$1004,MATCH(JA111&amp;JC$3,Upload_Download!$O$4:$O$1004,0),1)</f>
        <v>#N/A</v>
      </c>
      <c r="JD111" s="162" t="e">
        <f t="shared" ref="JD111:JD115" si="968">100*(JC111/JB111-1)</f>
        <v>#N/A</v>
      </c>
      <c r="JE111" s="162" t="e">
        <f>100*(JF111/JG111-1)</f>
        <v>#N/A</v>
      </c>
      <c r="JF111" s="161" t="e">
        <f>INDEX(Upload_Download!$I$4:$I$1004,MATCH(JH111&amp;JF$3,Upload_Download!$O$4:$O$1004,0),1)</f>
        <v>#N/A</v>
      </c>
      <c r="JG111" s="161" t="e">
        <f>INDEX(Upload_Download!$I$4:$I$1004,MATCH(JH111&amp;JG$3,Upload_Download!$O$4:$O$1004,0),1)</f>
        <v>#N/A</v>
      </c>
      <c r="JH111" s="163" t="str">
        <f>INDEX(Draft!$AZ$3:$AZ$170,MATCH(IY111&amp;IW111,Draft!$BA$3:$BA$170,0),1)</f>
        <v>Ethereum</v>
      </c>
      <c r="JI111" s="114"/>
      <c r="JJ111" s="106">
        <f t="shared" ref="JJ111:JJ116" si="969">JJ98</f>
        <v>18</v>
      </c>
      <c r="JK111" s="106">
        <f t="shared" si="929"/>
        <v>9</v>
      </c>
      <c r="JL111" s="106">
        <v>2</v>
      </c>
      <c r="JM111" s="107" t="str">
        <f>INDEX(Matchups!$F$4:$G$279,MATCH(JJ111&amp;"_"&amp;JK111,Matchups!$E$4:$E$279,0),1)</f>
        <v>Player8</v>
      </c>
      <c r="JN111" s="107" t="str">
        <f>INDEX(Matchups!$F$4:$G$279,MATCH(JJ111&amp;"_"&amp;JK111,Matchups!$E$4:$E$279,0),2)</f>
        <v>Player21</v>
      </c>
      <c r="JO111" s="114"/>
      <c r="JP111" s="160" t="str">
        <f>INDEX(Draft!$AZ$3:$AZ$170,MATCH(JM111&amp;JL111,Draft!$BA$3:$BA$170,0),1)</f>
        <v>Cardano</v>
      </c>
      <c r="JQ111" s="161" t="e">
        <f>INDEX(Upload_Download!$I$4:$I$1004,MATCH(JP111&amp;JQ$3,Upload_Download!$O$4:$O$1004,0),1)</f>
        <v>#N/A</v>
      </c>
      <c r="JR111" s="161" t="e">
        <f>INDEX(Upload_Download!$I$4:$I$1004,MATCH(JP111&amp;JR$3,Upload_Download!$O$4:$O$1004,0),1)</f>
        <v>#N/A</v>
      </c>
      <c r="JS111" s="162" t="e">
        <f t="shared" ref="JS111:JS115" si="970">100*(JR111/JQ111-1)</f>
        <v>#N/A</v>
      </c>
      <c r="JT111" s="162" t="e">
        <f>100*(JU111/JV111-1)</f>
        <v>#N/A</v>
      </c>
      <c r="JU111" s="161" t="e">
        <f>INDEX(Upload_Download!$I$4:$I$1004,MATCH(JW111&amp;JU$3,Upload_Download!$O$4:$O$1004,0),1)</f>
        <v>#N/A</v>
      </c>
      <c r="JV111" s="161" t="e">
        <f>INDEX(Upload_Download!$I$4:$I$1004,MATCH(JW111&amp;JV$3,Upload_Download!$O$4:$O$1004,0),1)</f>
        <v>#N/A</v>
      </c>
      <c r="JW111" s="163" t="str">
        <f>INDEX(Draft!$AZ$3:$AZ$170,MATCH(JN111&amp;JL111,Draft!$BA$3:$BA$170,0),1)</f>
        <v>Terra</v>
      </c>
      <c r="JX111" s="114"/>
      <c r="JY111" s="106">
        <f t="shared" ref="JY111:JY116" si="971">JY98</f>
        <v>19</v>
      </c>
      <c r="JZ111" s="106">
        <f t="shared" si="930"/>
        <v>9</v>
      </c>
      <c r="KA111" s="106">
        <v>2</v>
      </c>
      <c r="KB111" s="107" t="str">
        <f>INDEX(Matchups!$F$4:$G$279,MATCH(JY111&amp;"_"&amp;JZ111,Matchups!$E$4:$E$279,0),1)</f>
        <v>Player11</v>
      </c>
      <c r="KC111" s="107" t="str">
        <f>INDEX(Matchups!$F$4:$G$279,MATCH(JY111&amp;"_"&amp;JZ111,Matchups!$E$4:$E$279,0),2)</f>
        <v>Player3</v>
      </c>
      <c r="KD111" s="114"/>
      <c r="KE111" s="160" t="str">
        <f>INDEX(Draft!$AZ$3:$AZ$170,MATCH(KB111&amp;KA111,Draft!$BA$3:$BA$170,0),1)</f>
        <v>JP Morgan Chase</v>
      </c>
      <c r="KF111" s="161" t="e">
        <f>INDEX(Upload_Download!$I$4:$I$1004,MATCH(KE111&amp;KF$3,Upload_Download!$O$4:$O$1004,0),1)</f>
        <v>#N/A</v>
      </c>
      <c r="KG111" s="161" t="e">
        <f>INDEX(Upload_Download!$I$4:$I$1004,MATCH(KE111&amp;KG$3,Upload_Download!$O$4:$O$1004,0),1)</f>
        <v>#N/A</v>
      </c>
      <c r="KH111" s="162" t="e">
        <f t="shared" ref="KH111:KH115" si="972">100*(KG111/KF111-1)</f>
        <v>#N/A</v>
      </c>
      <c r="KI111" s="162" t="e">
        <f>100*(KJ111/KK111-1)</f>
        <v>#N/A</v>
      </c>
      <c r="KJ111" s="161" t="e">
        <f>INDEX(Upload_Download!$I$4:$I$1004,MATCH(KL111&amp;KJ$3,Upload_Download!$O$4:$O$1004,0),1)</f>
        <v>#N/A</v>
      </c>
      <c r="KK111" s="161" t="e">
        <f>INDEX(Upload_Download!$I$4:$I$1004,MATCH(KL111&amp;KK$3,Upload_Download!$O$4:$O$1004,0),1)</f>
        <v>#N/A</v>
      </c>
      <c r="KL111" s="163" t="str">
        <f>INDEX(Draft!$AZ$3:$AZ$170,MATCH(KC111&amp;KA111,Draft!$BA$3:$BA$170,0),1)</f>
        <v>Ford Motor Company</v>
      </c>
      <c r="KM111" s="114"/>
      <c r="KN111" s="106">
        <f t="shared" ref="KN111:KN116" si="973">KN98</f>
        <v>20</v>
      </c>
      <c r="KO111" s="106">
        <f t="shared" si="931"/>
        <v>9</v>
      </c>
      <c r="KP111" s="106">
        <v>2</v>
      </c>
      <c r="KQ111" s="107" t="str">
        <f>INDEX(Matchups!$F$4:$G$279,MATCH(KN111&amp;"_"&amp;KO111,Matchups!$E$4:$E$279,0),1)</f>
        <v>Player16</v>
      </c>
      <c r="KR111" s="107" t="str">
        <f>INDEX(Matchups!$F$4:$G$279,MATCH(KN111&amp;"_"&amp;KO111,Matchups!$E$4:$E$279,0),2)</f>
        <v>Player13</v>
      </c>
      <c r="KS111" s="114"/>
      <c r="KT111" s="160" t="str">
        <f>INDEX(Draft!$AZ$3:$AZ$170,MATCH(KQ111&amp;KP111,Draft!$BA$3:$BA$170,0),1)</f>
        <v>Microsoft</v>
      </c>
      <c r="KU111" s="161" t="e">
        <f>INDEX(Upload_Download!$I$4:$I$1004,MATCH(KT111&amp;KU$3,Upload_Download!$O$4:$O$1004,0),1)</f>
        <v>#N/A</v>
      </c>
      <c r="KV111" s="161" t="e">
        <f>INDEX(Upload_Download!$I$4:$I$1004,MATCH(KT111&amp;KV$3,Upload_Download!$O$4:$O$1004,0),1)</f>
        <v>#N/A</v>
      </c>
      <c r="KW111" s="162" t="e">
        <f t="shared" ref="KW111:KW115" si="974">100*(KV111/KU111-1)</f>
        <v>#N/A</v>
      </c>
      <c r="KX111" s="162" t="e">
        <f>100*(KY111/KZ111-1)</f>
        <v>#N/A</v>
      </c>
      <c r="KY111" s="161" t="e">
        <f>INDEX(Upload_Download!$I$4:$I$1004,MATCH(LA111&amp;KY$3,Upload_Download!$O$4:$O$1004,0),1)</f>
        <v>#N/A</v>
      </c>
      <c r="KZ111" s="161" t="e">
        <f>INDEX(Upload_Download!$I$4:$I$1004,MATCH(LA111&amp;KZ$3,Upload_Download!$O$4:$O$1004,0),1)</f>
        <v>#N/A</v>
      </c>
      <c r="LA111" s="163" t="str">
        <f>INDEX(Draft!$AZ$3:$AZ$170,MATCH(KR111&amp;KP111,Draft!$BA$3:$BA$170,0),1)</f>
        <v>Bank of America</v>
      </c>
      <c r="LB111" s="114"/>
      <c r="LC111" s="106">
        <f t="shared" ref="LC111:LC116" si="975">LC98</f>
        <v>21</v>
      </c>
      <c r="LD111" s="106">
        <f t="shared" si="932"/>
        <v>9</v>
      </c>
      <c r="LE111" s="106">
        <v>2</v>
      </c>
      <c r="LF111" s="107" t="str">
        <f>INDEX(Matchups!$F$4:$G$279,MATCH(LC111&amp;"_"&amp;LD111,Matchups!$E$4:$E$279,0),1)</f>
        <v>Player11</v>
      </c>
      <c r="LG111" s="107" t="str">
        <f>INDEX(Matchups!$F$4:$G$279,MATCH(LC111&amp;"_"&amp;LD111,Matchups!$E$4:$E$279,0),2)</f>
        <v>Player1</v>
      </c>
      <c r="LH111" s="114"/>
      <c r="LI111" s="160" t="str">
        <f>INDEX(Draft!$AZ$3:$AZ$170,MATCH(LF111&amp;LE111,Draft!$BA$3:$BA$170,0),1)</f>
        <v>JP Morgan Chase</v>
      </c>
      <c r="LJ111" s="161" t="e">
        <f>INDEX(Upload_Download!$I$4:$I$1004,MATCH(LI111&amp;LJ$3,Upload_Download!$O$4:$O$1004,0),1)</f>
        <v>#N/A</v>
      </c>
      <c r="LK111" s="161" t="e">
        <f>INDEX(Upload_Download!$I$4:$I$1004,MATCH(LI111&amp;LK$3,Upload_Download!$O$4:$O$1004,0),1)</f>
        <v>#N/A</v>
      </c>
      <c r="LL111" s="162" t="e">
        <f t="shared" ref="LL111:LL115" si="976">100*(LK111/LJ111-1)</f>
        <v>#N/A</v>
      </c>
      <c r="LM111" s="162" t="e">
        <f>100*(LN111/LO111-1)</f>
        <v>#N/A</v>
      </c>
      <c r="LN111" s="161" t="e">
        <f>INDEX(Upload_Download!$I$4:$I$1004,MATCH(LP111&amp;LN$3,Upload_Download!$O$4:$O$1004,0),1)</f>
        <v>#N/A</v>
      </c>
      <c r="LO111" s="161" t="e">
        <f>INDEX(Upload_Download!$I$4:$I$1004,MATCH(LP111&amp;LO$3,Upload_Download!$O$4:$O$1004,0),1)</f>
        <v>#N/A</v>
      </c>
      <c r="LP111" s="163" t="str">
        <f>INDEX(Draft!$AZ$3:$AZ$170,MATCH(LG111&amp;LE111,Draft!$BA$3:$BA$170,0),1)</f>
        <v>Ethereum</v>
      </c>
      <c r="LQ111" s="114"/>
      <c r="LR111" s="106">
        <f t="shared" ref="LR111:LR116" si="977">LR98</f>
        <v>22</v>
      </c>
      <c r="LS111" s="106">
        <f t="shared" si="933"/>
        <v>9</v>
      </c>
      <c r="LT111" s="106">
        <v>2</v>
      </c>
      <c r="LU111" s="107" t="str">
        <f>INDEX(Matchups!$F$4:$G$279,MATCH(LR111&amp;"_"&amp;LS111,Matchups!$E$4:$E$279,0),1)</f>
        <v>Player22</v>
      </c>
      <c r="LV111" s="107" t="str">
        <f>INDEX(Matchups!$F$4:$G$279,MATCH(LR111&amp;"_"&amp;LS111,Matchups!$E$4:$E$279,0),2)</f>
        <v>Player17</v>
      </c>
      <c r="LW111" s="114"/>
      <c r="LX111" s="160" t="str">
        <f>INDEX(Draft!$AZ$3:$AZ$170,MATCH(LU111&amp;LT111,Draft!$BA$3:$BA$170,0),1)</f>
        <v>Target</v>
      </c>
      <c r="LY111" s="161" t="e">
        <f>INDEX(Upload_Download!$I$4:$I$1004,MATCH(LX111&amp;LY$3,Upload_Download!$O$4:$O$1004,0),1)</f>
        <v>#N/A</v>
      </c>
      <c r="LZ111" s="161" t="e">
        <f>INDEX(Upload_Download!$I$4:$I$1004,MATCH(LX111&amp;LZ$3,Upload_Download!$O$4:$O$1004,0),1)</f>
        <v>#N/A</v>
      </c>
      <c r="MA111" s="162" t="e">
        <f t="shared" ref="MA111:MA115" si="978">100*(LZ111/LY111-1)</f>
        <v>#N/A</v>
      </c>
      <c r="MB111" s="162" t="e">
        <f>100*(MC111/MD111-1)</f>
        <v>#N/A</v>
      </c>
      <c r="MC111" s="161" t="e">
        <f>INDEX(Upload_Download!$I$4:$I$1004,MATCH(ME111&amp;MC$3,Upload_Download!$O$4:$O$1004,0),1)</f>
        <v>#N/A</v>
      </c>
      <c r="MD111" s="161" t="e">
        <f>INDEX(Upload_Download!$I$4:$I$1004,MATCH(ME111&amp;MD$3,Upload_Download!$O$4:$O$1004,0),1)</f>
        <v>#N/A</v>
      </c>
      <c r="ME111" s="163" t="str">
        <f>INDEX(Draft!$AZ$3:$AZ$170,MATCH(LV111&amp;LT111,Draft!$BA$3:$BA$170,0),1)</f>
        <v>Dogecoin</v>
      </c>
      <c r="MF111" s="114"/>
      <c r="MG111" s="106">
        <f t="shared" ref="MG111:MG116" si="979">MG98</f>
        <v>23</v>
      </c>
      <c r="MH111" s="106">
        <f t="shared" si="934"/>
        <v>9</v>
      </c>
      <c r="MI111" s="106">
        <v>2</v>
      </c>
      <c r="MJ111" s="107" t="str">
        <f>INDEX(Matchups!$F$4:$G$279,MATCH(MG111&amp;"_"&amp;MH111,Matchups!$E$4:$E$279,0),1)</f>
        <v>Player17</v>
      </c>
      <c r="MK111" s="107" t="str">
        <f>INDEX(Matchups!$F$4:$G$279,MATCH(MG111&amp;"_"&amp;MH111,Matchups!$E$4:$E$279,0),2)</f>
        <v>Player7</v>
      </c>
      <c r="ML111" s="114"/>
      <c r="MM111" s="160" t="str">
        <f>INDEX(Draft!$AZ$3:$AZ$170,MATCH(MJ111&amp;MI111,Draft!$BA$3:$BA$170,0),1)</f>
        <v>Dogecoin</v>
      </c>
      <c r="MN111" s="161" t="e">
        <f>INDEX(Upload_Download!$I$4:$I$1004,MATCH(MM111&amp;MN$3,Upload_Download!$O$4:$O$1004,0),1)</f>
        <v>#N/A</v>
      </c>
      <c r="MO111" s="161" t="e">
        <f>INDEX(Upload_Download!$I$4:$I$1004,MATCH(MM111&amp;MO$3,Upload_Download!$O$4:$O$1004,0),1)</f>
        <v>#N/A</v>
      </c>
      <c r="MP111" s="162" t="e">
        <f t="shared" ref="MP111:MP115" si="980">100*(MO111/MN111-1)</f>
        <v>#N/A</v>
      </c>
      <c r="MQ111" s="162" t="e">
        <f>100*(MR111/MS111-1)</f>
        <v>#N/A</v>
      </c>
      <c r="MR111" s="161" t="e">
        <f>INDEX(Upload_Download!$I$4:$I$1004,MATCH(MT111&amp;MR$3,Upload_Download!$O$4:$O$1004,0),1)</f>
        <v>#N/A</v>
      </c>
      <c r="MS111" s="161" t="e">
        <f>INDEX(Upload_Download!$I$4:$I$1004,MATCH(MT111&amp;MS$3,Upload_Download!$O$4:$O$1004,0),1)</f>
        <v>#N/A</v>
      </c>
      <c r="MT111" s="163" t="str">
        <f>INDEX(Draft!$AZ$3:$AZ$170,MATCH(MK111&amp;MI111,Draft!$BA$3:$BA$170,0),1)</f>
        <v>Eli Lilly and Company</v>
      </c>
    </row>
    <row r="112" spans="2:358" s="105" customFormat="1" ht="17">
      <c r="B112" s="184">
        <f t="shared" si="679"/>
        <v>44627</v>
      </c>
      <c r="C112" s="183">
        <f t="shared" si="680"/>
        <v>10</v>
      </c>
      <c r="D112" s="183">
        <f t="shared" si="681"/>
        <v>1</v>
      </c>
      <c r="E112" s="183" t="str">
        <f t="shared" si="538"/>
        <v>10_1</v>
      </c>
      <c r="F112" s="174" t="str">
        <f t="shared" si="539"/>
        <v>Player4</v>
      </c>
      <c r="G112" s="174" t="str">
        <f t="shared" si="540"/>
        <v>Player6</v>
      </c>
      <c r="H112" s="173"/>
      <c r="I112" s="174" t="str">
        <f>J112&amp;"_"&amp;COUNTIF(J$4:J112,J112)</f>
        <v>9_5</v>
      </c>
      <c r="J112" s="185">
        <v>9</v>
      </c>
      <c r="K112" s="185" t="s">
        <v>1880</v>
      </c>
      <c r="L112" s="186" t="s">
        <v>1027</v>
      </c>
      <c r="M112" s="185" t="s">
        <v>2662</v>
      </c>
      <c r="N112" s="114"/>
      <c r="O112" s="106">
        <f t="shared" si="935"/>
        <v>1</v>
      </c>
      <c r="P112" s="106">
        <f t="shared" si="912"/>
        <v>9</v>
      </c>
      <c r="Q112" s="106">
        <v>3</v>
      </c>
      <c r="R112" s="107" t="str">
        <f>INDEX(Matchups!$F$4:$G$279,MATCH(O112&amp;"_"&amp;P112,Matchups!$E$4:$E$279,0),1)</f>
        <v>Player23</v>
      </c>
      <c r="S112" s="107" t="str">
        <f>INDEX(Matchups!$F$4:$G$279,MATCH(O112&amp;"_"&amp;P112,Matchups!$E$4:$E$279,0),2)</f>
        <v>Player24</v>
      </c>
      <c r="U112" s="160" t="str">
        <f>INDEX(Draft!$AZ$3:$AZ$170,MATCH(R112&amp;Q112,Draft!$BA$3:$BA$170,0),1)</f>
        <v>XRP</v>
      </c>
      <c r="V112" s="161">
        <f>INDEX(Upload_Download!$I$4:$I$1004,MATCH(U112&amp;V$3,Upload_Download!$O$4:$O$1004,0),1)</f>
        <v>0.68364697694778442</v>
      </c>
      <c r="W112" s="161">
        <f>INDEX(Upload_Download!$I$4:$I$1004,MATCH(U112&amp;W$3,Upload_Download!$O$4:$O$1004,0),1)</f>
        <v>0.81027299165725708</v>
      </c>
      <c r="X112" s="162">
        <f t="shared" si="936"/>
        <v>18.522134812152345</v>
      </c>
      <c r="Y112" s="162">
        <f t="shared" ref="Y112:Y115" si="981">100*(Z112/AA112-1)</f>
        <v>1.6765148624949822</v>
      </c>
      <c r="Z112" s="161">
        <f>INDEX(Upload_Download!$I$4:$I$1004,MATCH(AB112&amp;Z$3,Upload_Download!$O$4:$O$1004,0),1)</f>
        <v>104.9199981689453</v>
      </c>
      <c r="AA112" s="161">
        <f>INDEX(Upload_Download!$I$4:$I$1004,MATCH(AB112&amp;AA$3,Upload_Download!$O$4:$O$1004,0),1)</f>
        <v>103.19000244140619</v>
      </c>
      <c r="AB112" s="163" t="str">
        <f>INDEX(Draft!$AZ$3:$AZ$170,MATCH(S112&amp;Q112,Draft!$BA$3:$BA$170,0),1)</f>
        <v>Cloudflare</v>
      </c>
      <c r="AD112" s="106">
        <f t="shared" si="937"/>
        <v>2</v>
      </c>
      <c r="AE112" s="106">
        <f t="shared" si="913"/>
        <v>9</v>
      </c>
      <c r="AF112" s="106">
        <v>3</v>
      </c>
      <c r="AG112" s="107" t="str">
        <f>INDEX(Matchups!$F$4:$G$279,MATCH(AD112&amp;"_"&amp;AE112,Matchups!$E$4:$E$279,0),1)</f>
        <v>Player15</v>
      </c>
      <c r="AH112" s="107" t="str">
        <f>INDEX(Matchups!$F$4:$G$279,MATCH(AD112&amp;"_"&amp;AE112,Matchups!$E$4:$E$279,0),2)</f>
        <v>Player5</v>
      </c>
      <c r="AJ112" s="160" t="str">
        <f>INDEX(Draft!$AZ$3:$AZ$170,MATCH(AG112&amp;AF112,Draft!$BA$3:$BA$170,0),1)</f>
        <v>Polygon</v>
      </c>
      <c r="AK112" s="161">
        <f>INDEX(Upload_Download!$I$4:$I$1004,MATCH(AJ112&amp;AK$3,Upload_Download!$O$4:$O$1004,0),1)</f>
        <v>1.670021057128906</v>
      </c>
      <c r="AL112" s="161">
        <f>INDEX(Upload_Download!$I$4:$I$1004,MATCH(AJ112&amp;AL$3,Upload_Download!$O$4:$O$1004,0),1)</f>
        <v>1.5158489942550659</v>
      </c>
      <c r="AM112" s="162">
        <f t="shared" si="938"/>
        <v>-9.2317436487233344</v>
      </c>
      <c r="AN112" s="162">
        <f t="shared" ref="AN112:AN115" si="982">100*(AO112/AP112-1)</f>
        <v>-6.4952981883081851</v>
      </c>
      <c r="AO112" s="161">
        <f>INDEX(Upload_Download!$I$4:$I$1004,MATCH(AQ112&amp;AO$3,Upload_Download!$O$4:$O$1004,0),1)</f>
        <v>74.569999694824219</v>
      </c>
      <c r="AP112" s="161">
        <f>INDEX(Upload_Download!$I$4:$I$1004,MATCH(AQ112&amp;AP$3,Upload_Download!$O$4:$O$1004,0),1)</f>
        <v>79.75</v>
      </c>
      <c r="AQ112" s="163" t="str">
        <f>INDEX(Draft!$AZ$3:$AZ$170,MATCH(AH112&amp;AF112,Draft!$BA$3:$BA$170,0),1)</f>
        <v>Oracle</v>
      </c>
      <c r="AS112" s="106">
        <f t="shared" si="939"/>
        <v>3</v>
      </c>
      <c r="AT112" s="106">
        <f t="shared" si="914"/>
        <v>9</v>
      </c>
      <c r="AU112" s="106">
        <v>3</v>
      </c>
      <c r="AV112" s="107" t="str">
        <f>INDEX(Matchups!$F$4:$G$279,MATCH(AS112&amp;"_"&amp;AT112,Matchups!$E$4:$E$279,0),1)</f>
        <v>Player18</v>
      </c>
      <c r="AW112" s="107" t="str">
        <f>INDEX(Matchups!$F$4:$G$279,MATCH(AS112&amp;"_"&amp;AT112,Matchups!$E$4:$E$279,0),2)</f>
        <v>Player12</v>
      </c>
      <c r="AY112" s="160" t="str">
        <f>INDEX(Draft!$AZ$3:$AZ$170,MATCH(AV112&amp;AU112,Draft!$BA$3:$BA$170,0),1)</f>
        <v>Morgan Stanley</v>
      </c>
      <c r="AZ112" s="161">
        <f>INDEX(Upload_Download!$I$4:$I$1004,MATCH(AY112&amp;AZ$3,Upload_Download!$O$4:$O$1004,0),1)</f>
        <v>95.419998168945312</v>
      </c>
      <c r="BA112" s="161">
        <f>INDEX(Upload_Download!$I$4:$I$1004,MATCH(AY112&amp;BA$3,Upload_Download!$O$4:$O$1004,0),1)</f>
        <v>94.550003051757812</v>
      </c>
      <c r="BB112" s="162">
        <f t="shared" si="940"/>
        <v>-0.91175344150303816</v>
      </c>
      <c r="BC112" s="162">
        <f t="shared" ref="BC112:BC115" si="983">100*(BD112/BE112-1)</f>
        <v>1.9607847632663322</v>
      </c>
      <c r="BD112" s="161">
        <f>INDEX(Upload_Download!$I$4:$I$1004,MATCH(BF112&amp;BD$3,Upload_Download!$O$4:$O$1004,0),1)</f>
        <v>135.7200012207031</v>
      </c>
      <c r="BE112" s="161">
        <f>INDEX(Upload_Download!$I$4:$I$1004,MATCH(BF112&amp;BE$3,Upload_Download!$O$4:$O$1004,0),1)</f>
        <v>133.11000061035159</v>
      </c>
      <c r="BF112" s="163" t="str">
        <f>INDEX(Draft!$AZ$3:$AZ$170,MATCH(AW112&amp;AU112,Draft!$BA$3:$BA$170,0),1)</f>
        <v>Applied Materials</v>
      </c>
      <c r="BH112" s="106">
        <f t="shared" si="941"/>
        <v>4</v>
      </c>
      <c r="BI112" s="106">
        <f t="shared" si="915"/>
        <v>9</v>
      </c>
      <c r="BJ112" s="106">
        <v>3</v>
      </c>
      <c r="BK112" s="107" t="str">
        <f>INDEX(Matchups!$F$4:$G$279,MATCH(BH112&amp;"_"&amp;BI112,Matchups!$E$4:$E$279,0),1)</f>
        <v>Player1</v>
      </c>
      <c r="BL112" s="107" t="str">
        <f>INDEX(Matchups!$F$4:$G$279,MATCH(BH112&amp;"_"&amp;BI112,Matchups!$E$4:$E$279,0),2)</f>
        <v>Player22</v>
      </c>
      <c r="BN112" s="160" t="str">
        <f>INDEX(Draft!$AZ$3:$AZ$170,MATCH(BK112&amp;BJ112,Draft!$BA$3:$BA$170,0),1)</f>
        <v>Netflix</v>
      </c>
      <c r="BO112" s="161">
        <f>INDEX(Upload_Download!$I$4:$I$1004,MATCH(BN112&amp;BO$3,Upload_Download!$O$4:$O$1004,0),1)</f>
        <v>390.79998779296881</v>
      </c>
      <c r="BP112" s="161" t="e">
        <f>INDEX(Upload_Download!$I$4:$I$1004,MATCH(BN112&amp;BP$3,Upload_Download!$O$4:$O$1004,0),1)</f>
        <v>#N/A</v>
      </c>
      <c r="BQ112" s="162" t="e">
        <f t="shared" si="942"/>
        <v>#N/A</v>
      </c>
      <c r="BR112" s="162" t="e">
        <f t="shared" ref="BR112:BR115" si="984">100*(BS112/BT112-1)</f>
        <v>#N/A</v>
      </c>
      <c r="BS112" s="161" t="e">
        <f>INDEX(Upload_Download!$I$4:$I$1004,MATCH(BU112&amp;BS$3,Upload_Download!$O$4:$O$1004,0),1)</f>
        <v>#N/A</v>
      </c>
      <c r="BT112" s="161">
        <f>INDEX(Upload_Download!$I$4:$I$1004,MATCH(BU112&amp;BT$3,Upload_Download!$O$4:$O$1004,0),1)</f>
        <v>316.64999389648438</v>
      </c>
      <c r="BU112" s="163" t="str">
        <f>INDEX(Draft!$AZ$3:$AZ$170,MATCH(BL112&amp;BJ112,Draft!$BA$3:$BA$170,0),1)</f>
        <v>The Home Depot</v>
      </c>
      <c r="BV112" s="114"/>
      <c r="BW112" s="106">
        <f t="shared" si="943"/>
        <v>5</v>
      </c>
      <c r="BX112" s="106">
        <f t="shared" si="916"/>
        <v>9</v>
      </c>
      <c r="BY112" s="106">
        <v>3</v>
      </c>
      <c r="BZ112" s="107" t="str">
        <f>INDEX(Matchups!$F$4:$G$279,MATCH(BW112&amp;"_"&amp;BX112,Matchups!$E$4:$E$279,0),1)</f>
        <v>Player21</v>
      </c>
      <c r="CA112" s="107" t="str">
        <f>INDEX(Matchups!$F$4:$G$279,MATCH(BW112&amp;"_"&amp;BX112,Matchups!$E$4:$E$279,0),2)</f>
        <v>Player18</v>
      </c>
      <c r="CB112" s="114"/>
      <c r="CC112" s="160" t="str">
        <f>INDEX(Draft!$AZ$3:$AZ$170,MATCH(BZ112&amp;BY112,Draft!$BA$3:$BA$170,0),1)</f>
        <v>Uniswap</v>
      </c>
      <c r="CD112" s="161" t="e">
        <f>INDEX(Upload_Download!$I$4:$I$1004,MATCH(CC112&amp;CD$3,Upload_Download!$O$4:$O$1004,0),1)</f>
        <v>#N/A</v>
      </c>
      <c r="CE112" s="161" t="e">
        <f>INDEX(Upload_Download!$I$4:$I$1004,MATCH(CC112&amp;CE$3,Upload_Download!$O$4:$O$1004,0),1)</f>
        <v>#N/A</v>
      </c>
      <c r="CF112" s="162" t="e">
        <f t="shared" si="944"/>
        <v>#N/A</v>
      </c>
      <c r="CG112" s="162" t="e">
        <f t="shared" ref="CG112:CG115" si="985">100*(CH112/CI112-1)</f>
        <v>#N/A</v>
      </c>
      <c r="CH112" s="161" t="e">
        <f>INDEX(Upload_Download!$I$4:$I$1004,MATCH(CJ112&amp;CH$3,Upload_Download!$O$4:$O$1004,0),1)</f>
        <v>#N/A</v>
      </c>
      <c r="CI112" s="161" t="e">
        <f>INDEX(Upload_Download!$I$4:$I$1004,MATCH(CJ112&amp;CI$3,Upload_Download!$O$4:$O$1004,0),1)</f>
        <v>#N/A</v>
      </c>
      <c r="CJ112" s="163" t="str">
        <f>INDEX(Draft!$AZ$3:$AZ$170,MATCH(CA112&amp;BY112,Draft!$BA$3:$BA$170,0),1)</f>
        <v>Morgan Stanley</v>
      </c>
      <c r="CK112" s="114"/>
      <c r="CL112" s="106">
        <f t="shared" si="945"/>
        <v>6</v>
      </c>
      <c r="CM112" s="106">
        <f t="shared" si="917"/>
        <v>9</v>
      </c>
      <c r="CN112" s="106">
        <v>3</v>
      </c>
      <c r="CO112" s="107" t="str">
        <f>INDEX(Matchups!$F$4:$G$279,MATCH(CL112&amp;"_"&amp;CM112,Matchups!$E$4:$E$279,0),1)</f>
        <v>Player13</v>
      </c>
      <c r="CP112" s="107" t="str">
        <f>INDEX(Matchups!$F$4:$G$279,MATCH(CL112&amp;"_"&amp;CM112,Matchups!$E$4:$E$279,0),2)</f>
        <v>Player9</v>
      </c>
      <c r="CQ112" s="114"/>
      <c r="CR112" s="160" t="str">
        <f>INDEX(Draft!$AZ$3:$AZ$170,MATCH(CO112&amp;CN112,Draft!$BA$3:$BA$170,0),1)</f>
        <v>Intuit</v>
      </c>
      <c r="CS112" s="161" t="e">
        <f>INDEX(Upload_Download!$I$4:$I$1004,MATCH(CR112&amp;CS$3,Upload_Download!$O$4:$O$1004,0),1)</f>
        <v>#N/A</v>
      </c>
      <c r="CT112" s="161" t="e">
        <f>INDEX(Upload_Download!$I$4:$I$1004,MATCH(CR112&amp;CT$3,Upload_Download!$O$4:$O$1004,0),1)</f>
        <v>#N/A</v>
      </c>
      <c r="CU112" s="162" t="e">
        <f t="shared" si="946"/>
        <v>#N/A</v>
      </c>
      <c r="CV112" s="162" t="e">
        <f t="shared" ref="CV112:CV115" si="986">100*(CW112/CX112-1)</f>
        <v>#N/A</v>
      </c>
      <c r="CW112" s="161" t="e">
        <f>INDEX(Upload_Download!$I$4:$I$1004,MATCH(CY112&amp;CW$3,Upload_Download!$O$4:$O$1004,0),1)</f>
        <v>#N/A</v>
      </c>
      <c r="CX112" s="161" t="e">
        <f>INDEX(Upload_Download!$I$4:$I$1004,MATCH(CY112&amp;CX$3,Upload_Download!$O$4:$O$1004,0),1)</f>
        <v>#N/A</v>
      </c>
      <c r="CY112" s="163" t="str">
        <f>INDEX(Draft!$AZ$3:$AZ$170,MATCH(CP112&amp;CN112,Draft!$BA$3:$BA$170,0),1)</f>
        <v>Novavax</v>
      </c>
      <c r="DA112" s="106">
        <f t="shared" si="947"/>
        <v>7</v>
      </c>
      <c r="DB112" s="106">
        <f t="shared" si="918"/>
        <v>9</v>
      </c>
      <c r="DC112" s="106">
        <v>3</v>
      </c>
      <c r="DD112" s="107" t="str">
        <f>INDEX(Matchups!$F$4:$G$279,MATCH(DA112&amp;"_"&amp;DB112,Matchups!$E$4:$E$279,0),1)</f>
        <v>Player6</v>
      </c>
      <c r="DE112" s="107" t="str">
        <f>INDEX(Matchups!$F$4:$G$279,MATCH(DA112&amp;"_"&amp;DB112,Matchups!$E$4:$E$279,0),2)</f>
        <v>Player15</v>
      </c>
      <c r="DG112" s="160" t="str">
        <f>INDEX(Draft!$AZ$3:$AZ$170,MATCH(DD112&amp;DC112,Draft!$BA$3:$BA$170,0),1)</f>
        <v>ConocoPhillips</v>
      </c>
      <c r="DH112" s="161" t="e">
        <f>INDEX(Upload_Download!$I$4:$I$1004,MATCH(DG112&amp;DH$3,Upload_Download!$O$4:$O$1004,0),1)</f>
        <v>#N/A</v>
      </c>
      <c r="DI112" s="161" t="e">
        <f>INDEX(Upload_Download!$I$4:$I$1004,MATCH(DG112&amp;DI$3,Upload_Download!$O$4:$O$1004,0),1)</f>
        <v>#N/A</v>
      </c>
      <c r="DJ112" s="162" t="e">
        <f t="shared" si="948"/>
        <v>#N/A</v>
      </c>
      <c r="DK112" s="162" t="e">
        <f t="shared" ref="DK112:DK115" si="987">100*(DL112/DM112-1)</f>
        <v>#N/A</v>
      </c>
      <c r="DL112" s="161" t="e">
        <f>INDEX(Upload_Download!$I$4:$I$1004,MATCH(DN112&amp;DL$3,Upload_Download!$O$4:$O$1004,0),1)</f>
        <v>#N/A</v>
      </c>
      <c r="DM112" s="161" t="e">
        <f>INDEX(Upload_Download!$I$4:$I$1004,MATCH(DN112&amp;DM$3,Upload_Download!$O$4:$O$1004,0),1)</f>
        <v>#N/A</v>
      </c>
      <c r="DN112" s="163" t="str">
        <f>INDEX(Draft!$AZ$3:$AZ$170,MATCH(DE112&amp;DC112,Draft!$BA$3:$BA$170,0),1)</f>
        <v>Polygon</v>
      </c>
      <c r="DO112" s="114"/>
      <c r="DP112" s="106">
        <f t="shared" si="949"/>
        <v>8</v>
      </c>
      <c r="DQ112" s="106">
        <f t="shared" si="919"/>
        <v>9</v>
      </c>
      <c r="DR112" s="106">
        <v>3</v>
      </c>
      <c r="DS112" s="107" t="str">
        <f>INDEX(Matchups!$F$4:$G$279,MATCH(DP112&amp;"_"&amp;DQ112,Matchups!$E$4:$E$279,0),1)</f>
        <v>Player9</v>
      </c>
      <c r="DT112" s="107" t="str">
        <f>INDEX(Matchups!$F$4:$G$279,MATCH(DP112&amp;"_"&amp;DQ112,Matchups!$E$4:$E$279,0),2)</f>
        <v>Player10</v>
      </c>
      <c r="DU112" s="114"/>
      <c r="DV112" s="160" t="str">
        <f>INDEX(Draft!$AZ$3:$AZ$170,MATCH(DS112&amp;DR112,Draft!$BA$3:$BA$170,0),1)</f>
        <v>Novavax</v>
      </c>
      <c r="DW112" s="161" t="e">
        <f>INDEX(Upload_Download!$I$4:$I$1004,MATCH(DV112&amp;DW$3,Upload_Download!$O$4:$O$1004,0),1)</f>
        <v>#N/A</v>
      </c>
      <c r="DX112" s="161" t="e">
        <f>INDEX(Upload_Download!$I$4:$I$1004,MATCH(DV112&amp;DX$3,Upload_Download!$O$4:$O$1004,0),1)</f>
        <v>#N/A</v>
      </c>
      <c r="DY112" s="162" t="e">
        <f t="shared" si="950"/>
        <v>#N/A</v>
      </c>
      <c r="DZ112" s="162" t="e">
        <f t="shared" ref="DZ112:DZ115" si="988">100*(EA112/EB112-1)</f>
        <v>#N/A</v>
      </c>
      <c r="EA112" s="161" t="e">
        <f>INDEX(Upload_Download!$I$4:$I$1004,MATCH(EC112&amp;EA$3,Upload_Download!$O$4:$O$1004,0),1)</f>
        <v>#N/A</v>
      </c>
      <c r="EB112" s="161" t="e">
        <f>INDEX(Upload_Download!$I$4:$I$1004,MATCH(EC112&amp;EB$3,Upload_Download!$O$4:$O$1004,0),1)</f>
        <v>#N/A</v>
      </c>
      <c r="EC112" s="163" t="str">
        <f>INDEX(Draft!$AZ$3:$AZ$170,MATCH(DT112&amp;DR112,Draft!$BA$3:$BA$170,0),1)</f>
        <v>Snowflake</v>
      </c>
      <c r="ED112" s="114"/>
      <c r="EE112" s="106">
        <f t="shared" si="951"/>
        <v>9</v>
      </c>
      <c r="EF112" s="106">
        <f t="shared" si="920"/>
        <v>9</v>
      </c>
      <c r="EG112" s="106">
        <v>3</v>
      </c>
      <c r="EH112" s="107" t="str">
        <f>INDEX(Matchups!$F$4:$G$279,MATCH(EE112&amp;"_"&amp;EF112,Matchups!$E$4:$E$279,0),1)</f>
        <v>Player7</v>
      </c>
      <c r="EI112" s="107" t="str">
        <f>INDEX(Matchups!$F$4:$G$279,MATCH(EE112&amp;"_"&amp;EF112,Matchups!$E$4:$E$279,0),2)</f>
        <v>Player6</v>
      </c>
      <c r="EJ112" s="114"/>
      <c r="EK112" s="160" t="str">
        <f>INDEX(Draft!$AZ$3:$AZ$170,MATCH(EH112&amp;EG112,Draft!$BA$3:$BA$170,0),1)</f>
        <v>American Express</v>
      </c>
      <c r="EL112" s="161" t="e">
        <f>INDEX(Upload_Download!$I$4:$I$1004,MATCH(EK112&amp;EL$3,Upload_Download!$O$4:$O$1004,0),1)</f>
        <v>#N/A</v>
      </c>
      <c r="EM112" s="161" t="e">
        <f>INDEX(Upload_Download!$I$4:$I$1004,MATCH(EK112&amp;EM$3,Upload_Download!$O$4:$O$1004,0),1)</f>
        <v>#N/A</v>
      </c>
      <c r="EN112" s="162" t="e">
        <f t="shared" si="952"/>
        <v>#N/A</v>
      </c>
      <c r="EO112" s="162" t="e">
        <f t="shared" ref="EO112:EO115" si="989">100*(EP112/EQ112-1)</f>
        <v>#N/A</v>
      </c>
      <c r="EP112" s="161" t="e">
        <f>INDEX(Upload_Download!$I$4:$I$1004,MATCH(ER112&amp;EP$3,Upload_Download!$O$4:$O$1004,0),1)</f>
        <v>#N/A</v>
      </c>
      <c r="EQ112" s="161" t="e">
        <f>INDEX(Upload_Download!$I$4:$I$1004,MATCH(ER112&amp;EQ$3,Upload_Download!$O$4:$O$1004,0),1)</f>
        <v>#N/A</v>
      </c>
      <c r="ER112" s="163" t="str">
        <f>INDEX(Draft!$AZ$3:$AZ$170,MATCH(EI112&amp;EG112,Draft!$BA$3:$BA$170,0),1)</f>
        <v>ConocoPhillips</v>
      </c>
      <c r="ET112" s="106">
        <f t="shared" si="953"/>
        <v>10</v>
      </c>
      <c r="EU112" s="106">
        <f t="shared" si="921"/>
        <v>9</v>
      </c>
      <c r="EV112" s="106">
        <v>3</v>
      </c>
      <c r="EW112" s="107" t="str">
        <f>INDEX(Matchups!$F$4:$G$279,MATCH(ET112&amp;"_"&amp;EU112,Matchups!$E$4:$E$279,0),1)</f>
        <v>Player3</v>
      </c>
      <c r="EX112" s="107" t="str">
        <f>INDEX(Matchups!$F$4:$G$279,MATCH(ET112&amp;"_"&amp;EU112,Matchups!$E$4:$E$279,0),2)</f>
        <v>Player23</v>
      </c>
      <c r="EZ112" s="160" t="str">
        <f>INDEX(Draft!$AZ$3:$AZ$170,MATCH(EW112&amp;EV112,Draft!$BA$3:$BA$170,0),1)</f>
        <v>Spotify</v>
      </c>
      <c r="FA112" s="161" t="e">
        <f>INDEX(Upload_Download!$I$4:$I$1004,MATCH(EZ112&amp;FA$3,Upload_Download!$O$4:$O$1004,0),1)</f>
        <v>#N/A</v>
      </c>
      <c r="FB112" s="161" t="e">
        <f>INDEX(Upload_Download!$I$4:$I$1004,MATCH(EZ112&amp;FB$3,Upload_Download!$O$4:$O$1004,0),1)</f>
        <v>#N/A</v>
      </c>
      <c r="FC112" s="162" t="e">
        <f t="shared" si="954"/>
        <v>#N/A</v>
      </c>
      <c r="FD112" s="162" t="e">
        <f t="shared" ref="FD112:FD115" si="990">100*(FE112/FF112-1)</f>
        <v>#N/A</v>
      </c>
      <c r="FE112" s="161" t="e">
        <f>INDEX(Upload_Download!$I$4:$I$1004,MATCH(FG112&amp;FE$3,Upload_Download!$O$4:$O$1004,0),1)</f>
        <v>#N/A</v>
      </c>
      <c r="FF112" s="161" t="e">
        <f>INDEX(Upload_Download!$I$4:$I$1004,MATCH(FG112&amp;FF$3,Upload_Download!$O$4:$O$1004,0),1)</f>
        <v>#N/A</v>
      </c>
      <c r="FG112" s="163" t="str">
        <f>INDEX(Draft!$AZ$3:$AZ$170,MATCH(EX112&amp;EV112,Draft!$BA$3:$BA$170,0),1)</f>
        <v>XRP</v>
      </c>
      <c r="FH112" s="114"/>
      <c r="FI112" s="106">
        <f t="shared" si="955"/>
        <v>11</v>
      </c>
      <c r="FJ112" s="106">
        <f t="shared" si="922"/>
        <v>9</v>
      </c>
      <c r="FK112" s="106">
        <v>3</v>
      </c>
      <c r="FL112" s="107" t="str">
        <f>INDEX(Matchups!$F$4:$G$279,MATCH(FI112&amp;"_"&amp;FJ112,Matchups!$E$4:$E$279,0),1)</f>
        <v>Player20</v>
      </c>
      <c r="FM112" s="107" t="str">
        <f>INDEX(Matchups!$F$4:$G$279,MATCH(FI112&amp;"_"&amp;FJ112,Matchups!$E$4:$E$279,0),2)</f>
        <v>Player14</v>
      </c>
      <c r="FN112" s="114"/>
      <c r="FO112" s="160" t="str">
        <f>INDEX(Draft!$AZ$3:$AZ$170,MATCH(FL112&amp;FK112,Draft!$BA$3:$BA$170,0),1)</f>
        <v>Exxon Mobil</v>
      </c>
      <c r="FP112" s="161" t="e">
        <f>INDEX(Upload_Download!$I$4:$I$1004,MATCH(FO112&amp;FP$3,Upload_Download!$O$4:$O$1004,0),1)</f>
        <v>#N/A</v>
      </c>
      <c r="FQ112" s="161" t="e">
        <f>INDEX(Upload_Download!$I$4:$I$1004,MATCH(FO112&amp;FQ$3,Upload_Download!$O$4:$O$1004,0),1)</f>
        <v>#N/A</v>
      </c>
      <c r="FR112" s="162" t="e">
        <f t="shared" si="956"/>
        <v>#N/A</v>
      </c>
      <c r="FS112" s="162" t="e">
        <f t="shared" ref="FS112:FS115" si="991">100*(FT112/FU112-1)</f>
        <v>#N/A</v>
      </c>
      <c r="FT112" s="161" t="e">
        <f>INDEX(Upload_Download!$I$4:$I$1004,MATCH(FV112&amp;FT$3,Upload_Download!$O$4:$O$1004,0),1)</f>
        <v>#N/A</v>
      </c>
      <c r="FU112" s="161" t="e">
        <f>INDEX(Upload_Download!$I$4:$I$1004,MATCH(FV112&amp;FU$3,Upload_Download!$O$4:$O$1004,0),1)</f>
        <v>#N/A</v>
      </c>
      <c r="FV112" s="163" t="str">
        <f>INDEX(Draft!$AZ$3:$AZ$170,MATCH(FM112&amp;FK112,Draft!$BA$3:$BA$170,0),1)</f>
        <v>Novo Nordisk A/S</v>
      </c>
      <c r="FW112" s="114"/>
      <c r="FX112" s="106">
        <f t="shared" si="957"/>
        <v>12</v>
      </c>
      <c r="FY112" s="106">
        <f t="shared" si="923"/>
        <v>9</v>
      </c>
      <c r="FZ112" s="106">
        <v>3</v>
      </c>
      <c r="GA112" s="107" t="str">
        <f>INDEX(Matchups!$F$4:$G$279,MATCH(FX112&amp;"_"&amp;FY112,Matchups!$E$4:$E$279,0),1)</f>
        <v>Player14</v>
      </c>
      <c r="GB112" s="107" t="str">
        <f>INDEX(Matchups!$F$4:$G$279,MATCH(FX112&amp;"_"&amp;FY112,Matchups!$E$4:$E$279,0),2)</f>
        <v>Player2</v>
      </c>
      <c r="GC112" s="114"/>
      <c r="GD112" s="160" t="str">
        <f>INDEX(Draft!$AZ$3:$AZ$170,MATCH(GA112&amp;FZ112,Draft!$BA$3:$BA$170,0),1)</f>
        <v>Novo Nordisk A/S</v>
      </c>
      <c r="GE112" s="161" t="e">
        <f>INDEX(Upload_Download!$I$4:$I$1004,MATCH(GD112&amp;GE$3,Upload_Download!$O$4:$O$1004,0),1)</f>
        <v>#N/A</v>
      </c>
      <c r="GF112" s="161" t="e">
        <f>INDEX(Upload_Download!$I$4:$I$1004,MATCH(GD112&amp;GF$3,Upload_Download!$O$4:$O$1004,0),1)</f>
        <v>#N/A</v>
      </c>
      <c r="GG112" s="162" t="e">
        <f t="shared" si="958"/>
        <v>#N/A</v>
      </c>
      <c r="GH112" s="162" t="e">
        <f t="shared" ref="GH112:GH115" si="992">100*(GI112/GJ112-1)</f>
        <v>#N/A</v>
      </c>
      <c r="GI112" s="161" t="e">
        <f>INDEX(Upload_Download!$I$4:$I$1004,MATCH(GK112&amp;GI$3,Upload_Download!$O$4:$O$1004,0),1)</f>
        <v>#N/A</v>
      </c>
      <c r="GJ112" s="161" t="e">
        <f>INDEX(Upload_Download!$I$4:$I$1004,MATCH(GK112&amp;GJ$3,Upload_Download!$O$4:$O$1004,0),1)</f>
        <v>#N/A</v>
      </c>
      <c r="GK112" s="163" t="str">
        <f>INDEX(Draft!$AZ$3:$AZ$170,MATCH(GB112&amp;FZ112,Draft!$BA$3:$BA$170,0),1)</f>
        <v>IoTeX</v>
      </c>
      <c r="GM112" s="106">
        <f t="shared" si="959"/>
        <v>13</v>
      </c>
      <c r="GN112" s="106">
        <f t="shared" si="924"/>
        <v>9</v>
      </c>
      <c r="GO112" s="106">
        <v>3</v>
      </c>
      <c r="GP112" s="107" t="str">
        <f>INDEX(Matchups!$F$4:$G$279,MATCH(GM112&amp;"_"&amp;GN112,Matchups!$E$4:$E$279,0),1)</f>
        <v>Player12</v>
      </c>
      <c r="GQ112" s="107" t="str">
        <f>INDEX(Matchups!$F$4:$G$279,MATCH(GM112&amp;"_"&amp;GN112,Matchups!$E$4:$E$279,0),2)</f>
        <v>Player11</v>
      </c>
      <c r="GS112" s="160" t="str">
        <f>INDEX(Draft!$AZ$3:$AZ$170,MATCH(GP112&amp;GO112,Draft!$BA$3:$BA$170,0),1)</f>
        <v>Applied Materials</v>
      </c>
      <c r="GT112" s="161" t="e">
        <f>INDEX(Upload_Download!$I$4:$I$1004,MATCH(GS112&amp;GT$3,Upload_Download!$O$4:$O$1004,0),1)</f>
        <v>#N/A</v>
      </c>
      <c r="GU112" s="161" t="e">
        <f>INDEX(Upload_Download!$I$4:$I$1004,MATCH(GS112&amp;GU$3,Upload_Download!$O$4:$O$1004,0),1)</f>
        <v>#N/A</v>
      </c>
      <c r="GV112" s="162" t="e">
        <f t="shared" si="960"/>
        <v>#N/A</v>
      </c>
      <c r="GW112" s="162" t="e">
        <f t="shared" ref="GW112:GW115" si="993">100*(GX112/GY112-1)</f>
        <v>#N/A</v>
      </c>
      <c r="GX112" s="161" t="e">
        <f>INDEX(Upload_Download!$I$4:$I$1004,MATCH(GZ112&amp;GX$3,Upload_Download!$O$4:$O$1004,0),1)</f>
        <v>#N/A</v>
      </c>
      <c r="GY112" s="161" t="e">
        <f>INDEX(Upload_Download!$I$4:$I$1004,MATCH(GZ112&amp;GY$3,Upload_Download!$O$4:$O$1004,0),1)</f>
        <v>#N/A</v>
      </c>
      <c r="GZ112" s="163" t="str">
        <f>INDEX(Draft!$AZ$3:$AZ$170,MATCH(GQ112&amp;GO112,Draft!$BA$3:$BA$170,0),1)</f>
        <v>Potcoin</v>
      </c>
      <c r="HA112" s="114"/>
      <c r="HB112" s="106">
        <f t="shared" si="961"/>
        <v>14</v>
      </c>
      <c r="HC112" s="106">
        <f t="shared" si="925"/>
        <v>9</v>
      </c>
      <c r="HD112" s="106">
        <v>3</v>
      </c>
      <c r="HE112" s="107" t="str">
        <f>INDEX(Matchups!$F$4:$G$279,MATCH(HB112&amp;"_"&amp;HC112,Matchups!$E$4:$E$279,0),1)</f>
        <v>Player2</v>
      </c>
      <c r="HF112" s="107" t="str">
        <f>INDEX(Matchups!$F$4:$G$279,MATCH(HB112&amp;"_"&amp;HC112,Matchups!$E$4:$E$279,0),2)</f>
        <v>Player8</v>
      </c>
      <c r="HG112" s="114"/>
      <c r="HH112" s="160" t="str">
        <f>INDEX(Draft!$AZ$3:$AZ$170,MATCH(HE112&amp;HD112,Draft!$BA$3:$BA$170,0),1)</f>
        <v>IoTeX</v>
      </c>
      <c r="HI112" s="161" t="e">
        <f>INDEX(Upload_Download!$I$4:$I$1004,MATCH(HH112&amp;HI$3,Upload_Download!$O$4:$O$1004,0),1)</f>
        <v>#N/A</v>
      </c>
      <c r="HJ112" s="161" t="e">
        <f>INDEX(Upload_Download!$I$4:$I$1004,MATCH(HH112&amp;HJ$3,Upload_Download!$O$4:$O$1004,0),1)</f>
        <v>#N/A</v>
      </c>
      <c r="HK112" s="162" t="e">
        <f t="shared" si="962"/>
        <v>#N/A</v>
      </c>
      <c r="HL112" s="162" t="e">
        <f t="shared" ref="HL112:HL115" si="994">100*(HM112/HN112-1)</f>
        <v>#N/A</v>
      </c>
      <c r="HM112" s="161" t="e">
        <f>INDEX(Upload_Download!$I$4:$I$1004,MATCH(HO112&amp;HM$3,Upload_Download!$O$4:$O$1004,0),1)</f>
        <v>#N/A</v>
      </c>
      <c r="HN112" s="161" t="e">
        <f>INDEX(Upload_Download!$I$4:$I$1004,MATCH(HO112&amp;HN$3,Upload_Download!$O$4:$O$1004,0),1)</f>
        <v>#N/A</v>
      </c>
      <c r="HO112" s="163" t="str">
        <f>INDEX(Draft!$AZ$3:$AZ$170,MATCH(HF112&amp;HD112,Draft!$BA$3:$BA$170,0),1)</f>
        <v>Lucid Group</v>
      </c>
      <c r="HP112" s="114"/>
      <c r="HQ112" s="106">
        <f t="shared" si="963"/>
        <v>15</v>
      </c>
      <c r="HR112" s="106">
        <f t="shared" si="926"/>
        <v>9</v>
      </c>
      <c r="HS112" s="106">
        <v>3</v>
      </c>
      <c r="HT112" s="107" t="str">
        <f>INDEX(Matchups!$F$4:$G$279,MATCH(HQ112&amp;"_"&amp;HR112,Matchups!$E$4:$E$279,0),1)</f>
        <v>Player24</v>
      </c>
      <c r="HU112" s="107" t="str">
        <f>INDEX(Matchups!$F$4:$G$279,MATCH(HQ112&amp;"_"&amp;HR112,Matchups!$E$4:$E$279,0),2)</f>
        <v>Player19</v>
      </c>
      <c r="HV112" s="114"/>
      <c r="HW112" s="160" t="str">
        <f>INDEX(Draft!$AZ$3:$AZ$170,MATCH(HT112&amp;HS112,Draft!$BA$3:$BA$170,0),1)</f>
        <v>Cloudflare</v>
      </c>
      <c r="HX112" s="161" t="e">
        <f>INDEX(Upload_Download!$I$4:$I$1004,MATCH(HW112&amp;HX$3,Upload_Download!$O$4:$O$1004,0),1)</f>
        <v>#N/A</v>
      </c>
      <c r="HY112" s="161" t="e">
        <f>INDEX(Upload_Download!$I$4:$I$1004,MATCH(HW112&amp;HY$3,Upload_Download!$O$4:$O$1004,0),1)</f>
        <v>#N/A</v>
      </c>
      <c r="HZ112" s="162" t="e">
        <f t="shared" si="964"/>
        <v>#N/A</v>
      </c>
      <c r="IA112" s="162" t="e">
        <f t="shared" ref="IA112:IA115" si="995">100*(IB112/IC112-1)</f>
        <v>#N/A</v>
      </c>
      <c r="IB112" s="161" t="e">
        <f>INDEX(Upload_Download!$I$4:$I$1004,MATCH(ID112&amp;IB$3,Upload_Download!$O$4:$O$1004,0),1)</f>
        <v>#N/A</v>
      </c>
      <c r="IC112" s="161" t="e">
        <f>INDEX(Upload_Download!$I$4:$I$1004,MATCH(ID112&amp;IC$3,Upload_Download!$O$4:$O$1004,0),1)</f>
        <v>#N/A</v>
      </c>
      <c r="ID112" s="163" t="str">
        <f>INDEX(Draft!$AZ$3:$AZ$170,MATCH(HU112&amp;HS112,Draft!$BA$3:$BA$170,0),1)</f>
        <v>Arista Networks</v>
      </c>
      <c r="IF112" s="106">
        <f t="shared" si="965"/>
        <v>16</v>
      </c>
      <c r="IG112" s="106">
        <f t="shared" si="927"/>
        <v>9</v>
      </c>
      <c r="IH112" s="106">
        <v>3</v>
      </c>
      <c r="II112" s="107" t="str">
        <f>INDEX(Matchups!$F$4:$G$279,MATCH(IF112&amp;"_"&amp;IG112,Matchups!$E$4:$E$279,0),1)</f>
        <v>Player5</v>
      </c>
      <c r="IJ112" s="107" t="str">
        <f>INDEX(Matchups!$F$4:$G$279,MATCH(IF112&amp;"_"&amp;IG112,Matchups!$E$4:$E$279,0),2)</f>
        <v>Player20</v>
      </c>
      <c r="IL112" s="160" t="str">
        <f>INDEX(Draft!$AZ$3:$AZ$170,MATCH(II112&amp;IH112,Draft!$BA$3:$BA$170,0),1)</f>
        <v>Oracle</v>
      </c>
      <c r="IM112" s="161" t="e">
        <f>INDEX(Upload_Download!$I$4:$I$1004,MATCH(IL112&amp;IM$3,Upload_Download!$O$4:$O$1004,0),1)</f>
        <v>#N/A</v>
      </c>
      <c r="IN112" s="161" t="e">
        <f>INDEX(Upload_Download!$I$4:$I$1004,MATCH(IL112&amp;IN$3,Upload_Download!$O$4:$O$1004,0),1)</f>
        <v>#N/A</v>
      </c>
      <c r="IO112" s="162" t="e">
        <f t="shared" si="966"/>
        <v>#N/A</v>
      </c>
      <c r="IP112" s="162" t="e">
        <f t="shared" ref="IP112:IP115" si="996">100*(IQ112/IR112-1)</f>
        <v>#N/A</v>
      </c>
      <c r="IQ112" s="161" t="e">
        <f>INDEX(Upload_Download!$I$4:$I$1004,MATCH(IS112&amp;IQ$3,Upload_Download!$O$4:$O$1004,0),1)</f>
        <v>#N/A</v>
      </c>
      <c r="IR112" s="161" t="e">
        <f>INDEX(Upload_Download!$I$4:$I$1004,MATCH(IS112&amp;IR$3,Upload_Download!$O$4:$O$1004,0),1)</f>
        <v>#N/A</v>
      </c>
      <c r="IS112" s="163" t="str">
        <f>INDEX(Draft!$AZ$3:$AZ$170,MATCH(IJ112&amp;IH112,Draft!$BA$3:$BA$170,0),1)</f>
        <v>Exxon Mobil</v>
      </c>
      <c r="IT112" s="114"/>
      <c r="IU112" s="106">
        <f t="shared" si="967"/>
        <v>17</v>
      </c>
      <c r="IV112" s="106">
        <f t="shared" si="928"/>
        <v>9</v>
      </c>
      <c r="IW112" s="106">
        <v>3</v>
      </c>
      <c r="IX112" s="107" t="str">
        <f>INDEX(Matchups!$F$4:$G$279,MATCH(IU112&amp;"_"&amp;IV112,Matchups!$E$4:$E$279,0),1)</f>
        <v>Player10</v>
      </c>
      <c r="IY112" s="107" t="str">
        <f>INDEX(Matchups!$F$4:$G$279,MATCH(IU112&amp;"_"&amp;IV112,Matchups!$E$4:$E$279,0),2)</f>
        <v>Player1</v>
      </c>
      <c r="IZ112" s="114"/>
      <c r="JA112" s="160" t="str">
        <f>INDEX(Draft!$AZ$3:$AZ$170,MATCH(IX112&amp;IW112,Draft!$BA$3:$BA$170,0),1)</f>
        <v>Snowflake</v>
      </c>
      <c r="JB112" s="161" t="e">
        <f>INDEX(Upload_Download!$I$4:$I$1004,MATCH(JA112&amp;JB$3,Upload_Download!$O$4:$O$1004,0),1)</f>
        <v>#N/A</v>
      </c>
      <c r="JC112" s="161" t="e">
        <f>INDEX(Upload_Download!$I$4:$I$1004,MATCH(JA112&amp;JC$3,Upload_Download!$O$4:$O$1004,0),1)</f>
        <v>#N/A</v>
      </c>
      <c r="JD112" s="162" t="e">
        <f t="shared" si="968"/>
        <v>#N/A</v>
      </c>
      <c r="JE112" s="162" t="e">
        <f t="shared" ref="JE112:JE115" si="997">100*(JF112/JG112-1)</f>
        <v>#N/A</v>
      </c>
      <c r="JF112" s="161" t="e">
        <f>INDEX(Upload_Download!$I$4:$I$1004,MATCH(JH112&amp;JF$3,Upload_Download!$O$4:$O$1004,0),1)</f>
        <v>#N/A</v>
      </c>
      <c r="JG112" s="161" t="e">
        <f>INDEX(Upload_Download!$I$4:$I$1004,MATCH(JH112&amp;JG$3,Upload_Download!$O$4:$O$1004,0),1)</f>
        <v>#N/A</v>
      </c>
      <c r="JH112" s="163" t="str">
        <f>INDEX(Draft!$AZ$3:$AZ$170,MATCH(IY112&amp;IW112,Draft!$BA$3:$BA$170,0),1)</f>
        <v>Netflix</v>
      </c>
      <c r="JI112" s="114"/>
      <c r="JJ112" s="106">
        <f t="shared" si="969"/>
        <v>18</v>
      </c>
      <c r="JK112" s="106">
        <f t="shared" si="929"/>
        <v>9</v>
      </c>
      <c r="JL112" s="106">
        <v>3</v>
      </c>
      <c r="JM112" s="107" t="str">
        <f>INDEX(Matchups!$F$4:$G$279,MATCH(JJ112&amp;"_"&amp;JK112,Matchups!$E$4:$E$279,0),1)</f>
        <v>Player8</v>
      </c>
      <c r="JN112" s="107" t="str">
        <f>INDEX(Matchups!$F$4:$G$279,MATCH(JJ112&amp;"_"&amp;JK112,Matchups!$E$4:$E$279,0),2)</f>
        <v>Player21</v>
      </c>
      <c r="JO112" s="114"/>
      <c r="JP112" s="160" t="str">
        <f>INDEX(Draft!$AZ$3:$AZ$170,MATCH(JM112&amp;JL112,Draft!$BA$3:$BA$170,0),1)</f>
        <v>Lucid Group</v>
      </c>
      <c r="JQ112" s="161" t="e">
        <f>INDEX(Upload_Download!$I$4:$I$1004,MATCH(JP112&amp;JQ$3,Upload_Download!$O$4:$O$1004,0),1)</f>
        <v>#N/A</v>
      </c>
      <c r="JR112" s="161" t="e">
        <f>INDEX(Upload_Download!$I$4:$I$1004,MATCH(JP112&amp;JR$3,Upload_Download!$O$4:$O$1004,0),1)</f>
        <v>#N/A</v>
      </c>
      <c r="JS112" s="162" t="e">
        <f t="shared" si="970"/>
        <v>#N/A</v>
      </c>
      <c r="JT112" s="162" t="e">
        <f t="shared" ref="JT112:JT115" si="998">100*(JU112/JV112-1)</f>
        <v>#N/A</v>
      </c>
      <c r="JU112" s="161" t="e">
        <f>INDEX(Upload_Download!$I$4:$I$1004,MATCH(JW112&amp;JU$3,Upload_Download!$O$4:$O$1004,0),1)</f>
        <v>#N/A</v>
      </c>
      <c r="JV112" s="161" t="e">
        <f>INDEX(Upload_Download!$I$4:$I$1004,MATCH(JW112&amp;JV$3,Upload_Download!$O$4:$O$1004,0),1)</f>
        <v>#N/A</v>
      </c>
      <c r="JW112" s="163" t="str">
        <f>INDEX(Draft!$AZ$3:$AZ$170,MATCH(JN112&amp;JL112,Draft!$BA$3:$BA$170,0),1)</f>
        <v>Uniswap</v>
      </c>
      <c r="JX112" s="114"/>
      <c r="JY112" s="106">
        <f t="shared" si="971"/>
        <v>19</v>
      </c>
      <c r="JZ112" s="106">
        <f t="shared" si="930"/>
        <v>9</v>
      </c>
      <c r="KA112" s="106">
        <v>3</v>
      </c>
      <c r="KB112" s="107" t="str">
        <f>INDEX(Matchups!$F$4:$G$279,MATCH(JY112&amp;"_"&amp;JZ112,Matchups!$E$4:$E$279,0),1)</f>
        <v>Player11</v>
      </c>
      <c r="KC112" s="107" t="str">
        <f>INDEX(Matchups!$F$4:$G$279,MATCH(JY112&amp;"_"&amp;JZ112,Matchups!$E$4:$E$279,0),2)</f>
        <v>Player3</v>
      </c>
      <c r="KD112" s="114"/>
      <c r="KE112" s="160" t="str">
        <f>INDEX(Draft!$AZ$3:$AZ$170,MATCH(KB112&amp;KA112,Draft!$BA$3:$BA$170,0),1)</f>
        <v>Potcoin</v>
      </c>
      <c r="KF112" s="161" t="e">
        <f>INDEX(Upload_Download!$I$4:$I$1004,MATCH(KE112&amp;KF$3,Upload_Download!$O$4:$O$1004,0),1)</f>
        <v>#N/A</v>
      </c>
      <c r="KG112" s="161" t="e">
        <f>INDEX(Upload_Download!$I$4:$I$1004,MATCH(KE112&amp;KG$3,Upload_Download!$O$4:$O$1004,0),1)</f>
        <v>#N/A</v>
      </c>
      <c r="KH112" s="162" t="e">
        <f t="shared" si="972"/>
        <v>#N/A</v>
      </c>
      <c r="KI112" s="162" t="e">
        <f t="shared" ref="KI112:KI115" si="999">100*(KJ112/KK112-1)</f>
        <v>#N/A</v>
      </c>
      <c r="KJ112" s="161" t="e">
        <f>INDEX(Upload_Download!$I$4:$I$1004,MATCH(KL112&amp;KJ$3,Upload_Download!$O$4:$O$1004,0),1)</f>
        <v>#N/A</v>
      </c>
      <c r="KK112" s="161" t="e">
        <f>INDEX(Upload_Download!$I$4:$I$1004,MATCH(KL112&amp;KK$3,Upload_Download!$O$4:$O$1004,0),1)</f>
        <v>#N/A</v>
      </c>
      <c r="KL112" s="163" t="str">
        <f>INDEX(Draft!$AZ$3:$AZ$170,MATCH(KC112&amp;KA112,Draft!$BA$3:$BA$170,0),1)</f>
        <v>Spotify</v>
      </c>
      <c r="KM112" s="114"/>
      <c r="KN112" s="106">
        <f t="shared" si="973"/>
        <v>20</v>
      </c>
      <c r="KO112" s="106">
        <f t="shared" si="931"/>
        <v>9</v>
      </c>
      <c r="KP112" s="106">
        <v>3</v>
      </c>
      <c r="KQ112" s="107" t="str">
        <f>INDEX(Matchups!$F$4:$G$279,MATCH(KN112&amp;"_"&amp;KO112,Matchups!$E$4:$E$279,0),1)</f>
        <v>Player16</v>
      </c>
      <c r="KR112" s="107" t="str">
        <f>INDEX(Matchups!$F$4:$G$279,MATCH(KN112&amp;"_"&amp;KO112,Matchups!$E$4:$E$279,0),2)</f>
        <v>Player13</v>
      </c>
      <c r="KS112" s="114"/>
      <c r="KT112" s="160" t="str">
        <f>INDEX(Draft!$AZ$3:$AZ$170,MATCH(KQ112&amp;KP112,Draft!$BA$3:$BA$170,0),1)</f>
        <v>Lowe's</v>
      </c>
      <c r="KU112" s="161" t="e">
        <f>INDEX(Upload_Download!$I$4:$I$1004,MATCH(KT112&amp;KU$3,Upload_Download!$O$4:$O$1004,0),1)</f>
        <v>#N/A</v>
      </c>
      <c r="KV112" s="161" t="e">
        <f>INDEX(Upload_Download!$I$4:$I$1004,MATCH(KT112&amp;KV$3,Upload_Download!$O$4:$O$1004,0),1)</f>
        <v>#N/A</v>
      </c>
      <c r="KW112" s="162" t="e">
        <f t="shared" si="974"/>
        <v>#N/A</v>
      </c>
      <c r="KX112" s="162" t="e">
        <f t="shared" ref="KX112:KX115" si="1000">100*(KY112/KZ112-1)</f>
        <v>#N/A</v>
      </c>
      <c r="KY112" s="161" t="e">
        <f>INDEX(Upload_Download!$I$4:$I$1004,MATCH(LA112&amp;KY$3,Upload_Download!$O$4:$O$1004,0),1)</f>
        <v>#N/A</v>
      </c>
      <c r="KZ112" s="161" t="e">
        <f>INDEX(Upload_Download!$I$4:$I$1004,MATCH(LA112&amp;KZ$3,Upload_Download!$O$4:$O$1004,0),1)</f>
        <v>#N/A</v>
      </c>
      <c r="LA112" s="163" t="str">
        <f>INDEX(Draft!$AZ$3:$AZ$170,MATCH(KR112&amp;KP112,Draft!$BA$3:$BA$170,0),1)</f>
        <v>Intuit</v>
      </c>
      <c r="LB112" s="114"/>
      <c r="LC112" s="106">
        <f t="shared" si="975"/>
        <v>21</v>
      </c>
      <c r="LD112" s="106">
        <f t="shared" si="932"/>
        <v>9</v>
      </c>
      <c r="LE112" s="106">
        <v>3</v>
      </c>
      <c r="LF112" s="107" t="str">
        <f>INDEX(Matchups!$F$4:$G$279,MATCH(LC112&amp;"_"&amp;LD112,Matchups!$E$4:$E$279,0),1)</f>
        <v>Player11</v>
      </c>
      <c r="LG112" s="107" t="str">
        <f>INDEX(Matchups!$F$4:$G$279,MATCH(LC112&amp;"_"&amp;LD112,Matchups!$E$4:$E$279,0),2)</f>
        <v>Player1</v>
      </c>
      <c r="LH112" s="114"/>
      <c r="LI112" s="160" t="str">
        <f>INDEX(Draft!$AZ$3:$AZ$170,MATCH(LF112&amp;LE112,Draft!$BA$3:$BA$170,0),1)</f>
        <v>Potcoin</v>
      </c>
      <c r="LJ112" s="161" t="e">
        <f>INDEX(Upload_Download!$I$4:$I$1004,MATCH(LI112&amp;LJ$3,Upload_Download!$O$4:$O$1004,0),1)</f>
        <v>#N/A</v>
      </c>
      <c r="LK112" s="161" t="e">
        <f>INDEX(Upload_Download!$I$4:$I$1004,MATCH(LI112&amp;LK$3,Upload_Download!$O$4:$O$1004,0),1)</f>
        <v>#N/A</v>
      </c>
      <c r="LL112" s="162" t="e">
        <f t="shared" si="976"/>
        <v>#N/A</v>
      </c>
      <c r="LM112" s="162" t="e">
        <f t="shared" ref="LM112:LM115" si="1001">100*(LN112/LO112-1)</f>
        <v>#N/A</v>
      </c>
      <c r="LN112" s="161" t="e">
        <f>INDEX(Upload_Download!$I$4:$I$1004,MATCH(LP112&amp;LN$3,Upload_Download!$O$4:$O$1004,0),1)</f>
        <v>#N/A</v>
      </c>
      <c r="LO112" s="161" t="e">
        <f>INDEX(Upload_Download!$I$4:$I$1004,MATCH(LP112&amp;LO$3,Upload_Download!$O$4:$O$1004,0),1)</f>
        <v>#N/A</v>
      </c>
      <c r="LP112" s="163" t="str">
        <f>INDEX(Draft!$AZ$3:$AZ$170,MATCH(LG112&amp;LE112,Draft!$BA$3:$BA$170,0),1)</f>
        <v>Netflix</v>
      </c>
      <c r="LQ112" s="114"/>
      <c r="LR112" s="106">
        <f t="shared" si="977"/>
        <v>22</v>
      </c>
      <c r="LS112" s="106">
        <f t="shared" si="933"/>
        <v>9</v>
      </c>
      <c r="LT112" s="106">
        <v>3</v>
      </c>
      <c r="LU112" s="107" t="str">
        <f>INDEX(Matchups!$F$4:$G$279,MATCH(LR112&amp;"_"&amp;LS112,Matchups!$E$4:$E$279,0),1)</f>
        <v>Player22</v>
      </c>
      <c r="LV112" s="107" t="str">
        <f>INDEX(Matchups!$F$4:$G$279,MATCH(LR112&amp;"_"&amp;LS112,Matchups!$E$4:$E$279,0),2)</f>
        <v>Player17</v>
      </c>
      <c r="LW112" s="114"/>
      <c r="LX112" s="160" t="str">
        <f>INDEX(Draft!$AZ$3:$AZ$170,MATCH(LU112&amp;LT112,Draft!$BA$3:$BA$170,0),1)</f>
        <v>The Home Depot</v>
      </c>
      <c r="LY112" s="161" t="e">
        <f>INDEX(Upload_Download!$I$4:$I$1004,MATCH(LX112&amp;LY$3,Upload_Download!$O$4:$O$1004,0),1)</f>
        <v>#N/A</v>
      </c>
      <c r="LZ112" s="161" t="e">
        <f>INDEX(Upload_Download!$I$4:$I$1004,MATCH(LX112&amp;LZ$3,Upload_Download!$O$4:$O$1004,0),1)</f>
        <v>#N/A</v>
      </c>
      <c r="MA112" s="162" t="e">
        <f t="shared" si="978"/>
        <v>#N/A</v>
      </c>
      <c r="MB112" s="162" t="e">
        <f t="shared" ref="MB112:MB115" si="1002">100*(MC112/MD112-1)</f>
        <v>#N/A</v>
      </c>
      <c r="MC112" s="161" t="e">
        <f>INDEX(Upload_Download!$I$4:$I$1004,MATCH(ME112&amp;MC$3,Upload_Download!$O$4:$O$1004,0),1)</f>
        <v>#N/A</v>
      </c>
      <c r="MD112" s="161" t="e">
        <f>INDEX(Upload_Download!$I$4:$I$1004,MATCH(ME112&amp;MD$3,Upload_Download!$O$4:$O$1004,0),1)</f>
        <v>#N/A</v>
      </c>
      <c r="ME112" s="163" t="str">
        <f>INDEX(Draft!$AZ$3:$AZ$170,MATCH(LV112&amp;LT112,Draft!$BA$3:$BA$170,0),1)</f>
        <v>Sony</v>
      </c>
      <c r="MF112" s="114"/>
      <c r="MG112" s="106">
        <f t="shared" si="979"/>
        <v>23</v>
      </c>
      <c r="MH112" s="106">
        <f t="shared" si="934"/>
        <v>9</v>
      </c>
      <c r="MI112" s="106">
        <v>3</v>
      </c>
      <c r="MJ112" s="107" t="str">
        <f>INDEX(Matchups!$F$4:$G$279,MATCH(MG112&amp;"_"&amp;MH112,Matchups!$E$4:$E$279,0),1)</f>
        <v>Player17</v>
      </c>
      <c r="MK112" s="107" t="str">
        <f>INDEX(Matchups!$F$4:$G$279,MATCH(MG112&amp;"_"&amp;MH112,Matchups!$E$4:$E$279,0),2)</f>
        <v>Player7</v>
      </c>
      <c r="ML112" s="114"/>
      <c r="MM112" s="160" t="str">
        <f>INDEX(Draft!$AZ$3:$AZ$170,MATCH(MJ112&amp;MI112,Draft!$BA$3:$BA$170,0),1)</f>
        <v>Sony</v>
      </c>
      <c r="MN112" s="161" t="e">
        <f>INDEX(Upload_Download!$I$4:$I$1004,MATCH(MM112&amp;MN$3,Upload_Download!$O$4:$O$1004,0),1)</f>
        <v>#N/A</v>
      </c>
      <c r="MO112" s="161" t="e">
        <f>INDEX(Upload_Download!$I$4:$I$1004,MATCH(MM112&amp;MO$3,Upload_Download!$O$4:$O$1004,0),1)</f>
        <v>#N/A</v>
      </c>
      <c r="MP112" s="162" t="e">
        <f t="shared" si="980"/>
        <v>#N/A</v>
      </c>
      <c r="MQ112" s="162" t="e">
        <f t="shared" ref="MQ112:MQ115" si="1003">100*(MR112/MS112-1)</f>
        <v>#N/A</v>
      </c>
      <c r="MR112" s="161" t="e">
        <f>INDEX(Upload_Download!$I$4:$I$1004,MATCH(MT112&amp;MR$3,Upload_Download!$O$4:$O$1004,0),1)</f>
        <v>#N/A</v>
      </c>
      <c r="MS112" s="161" t="e">
        <f>INDEX(Upload_Download!$I$4:$I$1004,MATCH(MT112&amp;MS$3,Upload_Download!$O$4:$O$1004,0),1)</f>
        <v>#N/A</v>
      </c>
      <c r="MT112" s="163" t="str">
        <f>INDEX(Draft!$AZ$3:$AZ$170,MATCH(MK112&amp;MI112,Draft!$BA$3:$BA$170,0),1)</f>
        <v>American Express</v>
      </c>
    </row>
    <row r="113" spans="2:358" s="105" customFormat="1" ht="17">
      <c r="B113" s="184">
        <f t="shared" si="679"/>
        <v>44627</v>
      </c>
      <c r="C113" s="183">
        <f t="shared" si="680"/>
        <v>10</v>
      </c>
      <c r="D113" s="183">
        <f t="shared" si="681"/>
        <v>2</v>
      </c>
      <c r="E113" s="183" t="str">
        <f t="shared" si="538"/>
        <v>10_2</v>
      </c>
      <c r="F113" s="174" t="str">
        <f t="shared" si="539"/>
        <v>Player11</v>
      </c>
      <c r="G113" s="174" t="str">
        <f t="shared" si="540"/>
        <v>Player24</v>
      </c>
      <c r="H113" s="173"/>
      <c r="I113" s="174" t="str">
        <f>J113&amp;"_"&amp;COUNTIF(J$4:J113,J113)</f>
        <v>9_6</v>
      </c>
      <c r="J113" s="185">
        <v>9</v>
      </c>
      <c r="K113" s="185" t="s">
        <v>2669</v>
      </c>
      <c r="L113" s="186" t="s">
        <v>1027</v>
      </c>
      <c r="M113" s="185" t="s">
        <v>2674</v>
      </c>
      <c r="N113" s="114"/>
      <c r="O113" s="106">
        <f t="shared" si="935"/>
        <v>1</v>
      </c>
      <c r="P113" s="106">
        <f t="shared" si="912"/>
        <v>9</v>
      </c>
      <c r="Q113" s="106">
        <v>4</v>
      </c>
      <c r="R113" s="107" t="str">
        <f>INDEX(Matchups!$F$4:$G$279,MATCH(O113&amp;"_"&amp;P113,Matchups!$E$4:$E$279,0),1)</f>
        <v>Player23</v>
      </c>
      <c r="S113" s="107" t="str">
        <f>INDEX(Matchups!$F$4:$G$279,MATCH(O113&amp;"_"&amp;P113,Matchups!$E$4:$E$279,0),2)</f>
        <v>Player24</v>
      </c>
      <c r="U113" s="160" t="str">
        <f>INDEX(Draft!$AZ$3:$AZ$170,MATCH(R113&amp;Q113,Draft!$BA$3:$BA$170,0),1)</f>
        <v>Shopify</v>
      </c>
      <c r="V113" s="161">
        <f>INDEX(Upload_Download!$I$4:$I$1004,MATCH(U113&amp;V$3,Upload_Download!$O$4:$O$1004,0),1)</f>
        <v>876</v>
      </c>
      <c r="W113" s="161">
        <f>INDEX(Upload_Download!$I$4:$I$1004,MATCH(U113&amp;W$3,Upload_Download!$O$4:$O$1004,0),1)</f>
        <v>854</v>
      </c>
      <c r="X113" s="162">
        <f t="shared" si="936"/>
        <v>-2.5114155251141579</v>
      </c>
      <c r="Y113" s="162">
        <f t="shared" si="981"/>
        <v>3.3935541984887907</v>
      </c>
      <c r="Z113" s="161">
        <f>INDEX(Upload_Download!$I$4:$I$1004,MATCH(AB113&amp;Z$3,Upload_Download!$O$4:$O$1004,0),1)</f>
        <v>122.48000335693359</v>
      </c>
      <c r="AA113" s="161">
        <f>INDEX(Upload_Download!$I$4:$I$1004,MATCH(AB113&amp;AA$3,Upload_Download!$O$4:$O$1004,0),1)</f>
        <v>118.4599990844727</v>
      </c>
      <c r="AB113" s="163" t="str">
        <f>INDEX(Draft!$AZ$3:$AZ$170,MATCH(S113&amp;Q113,Draft!$BA$3:$BA$170,0),1)</f>
        <v>DocuSign</v>
      </c>
      <c r="AD113" s="106">
        <f t="shared" si="937"/>
        <v>2</v>
      </c>
      <c r="AE113" s="106">
        <f t="shared" si="913"/>
        <v>9</v>
      </c>
      <c r="AF113" s="106">
        <v>4</v>
      </c>
      <c r="AG113" s="107" t="str">
        <f>INDEX(Matchups!$F$4:$G$279,MATCH(AD113&amp;"_"&amp;AE113,Matchups!$E$4:$E$279,0),1)</f>
        <v>Player15</v>
      </c>
      <c r="AH113" s="107" t="str">
        <f>INDEX(Matchups!$F$4:$G$279,MATCH(AD113&amp;"_"&amp;AE113,Matchups!$E$4:$E$279,0),2)</f>
        <v>Player5</v>
      </c>
      <c r="AJ113" s="160" t="str">
        <f>INDEX(Draft!$AZ$3:$AZ$170,MATCH(AG113&amp;AF113,Draft!$BA$3:$BA$170,0),1)</f>
        <v>Sea Limited</v>
      </c>
      <c r="AK113" s="161">
        <f>INDEX(Upload_Download!$I$4:$I$1004,MATCH(AJ113&amp;AK$3,Upload_Download!$O$4:$O$1004,0),1)</f>
        <v>158.2799987792969</v>
      </c>
      <c r="AL113" s="161">
        <f>INDEX(Upload_Download!$I$4:$I$1004,MATCH(AJ113&amp;AL$3,Upload_Download!$O$4:$O$1004,0),1)</f>
        <v>127.69000244140619</v>
      </c>
      <c r="AM113" s="162">
        <f t="shared" si="938"/>
        <v>-19.326507817671214</v>
      </c>
      <c r="AN113" s="162">
        <f t="shared" si="982"/>
        <v>-6.6270024645469716</v>
      </c>
      <c r="AO113" s="161">
        <f>INDEX(Upload_Download!$I$4:$I$1004,MATCH(AQ113&amp;AO$3,Upload_Download!$O$4:$O$1004,0),1)</f>
        <v>442.55999755859381</v>
      </c>
      <c r="AP113" s="161">
        <f>INDEX(Upload_Download!$I$4:$I$1004,MATCH(AQ113&amp;AP$3,Upload_Download!$O$4:$O$1004,0),1)</f>
        <v>473.97000122070312</v>
      </c>
      <c r="AQ113" s="163" t="str">
        <f>INDEX(Draft!$AZ$3:$AZ$170,MATCH(AH113&amp;AF113,Draft!$BA$3:$BA$170,0),1)</f>
        <v>Adobe</v>
      </c>
      <c r="AS113" s="106">
        <f t="shared" si="939"/>
        <v>3</v>
      </c>
      <c r="AT113" s="106">
        <f t="shared" si="914"/>
        <v>9</v>
      </c>
      <c r="AU113" s="106">
        <v>4</v>
      </c>
      <c r="AV113" s="107" t="str">
        <f>INDEX(Matchups!$F$4:$G$279,MATCH(AS113&amp;"_"&amp;AT113,Matchups!$E$4:$E$279,0),1)</f>
        <v>Player18</v>
      </c>
      <c r="AW113" s="107" t="str">
        <f>INDEX(Matchups!$F$4:$G$279,MATCH(AS113&amp;"_"&amp;AT113,Matchups!$E$4:$E$279,0),2)</f>
        <v>Player12</v>
      </c>
      <c r="AY113" s="160" t="str">
        <f>INDEX(Draft!$AZ$3:$AZ$170,MATCH(AV113&amp;AU113,Draft!$BA$3:$BA$170,0),1)</f>
        <v>Charles Schwab</v>
      </c>
      <c r="AZ113" s="161">
        <f>INDEX(Upload_Download!$I$4:$I$1004,MATCH(AY113&amp;AZ$3,Upload_Download!$O$4:$O$1004,0),1)</f>
        <v>85.610000610351562</v>
      </c>
      <c r="BA113" s="161">
        <f>INDEX(Upload_Download!$I$4:$I$1004,MATCH(AY113&amp;BA$3,Upload_Download!$O$4:$O$1004,0),1)</f>
        <v>85.75</v>
      </c>
      <c r="BB113" s="162">
        <f t="shared" si="940"/>
        <v>0.16353158351865016</v>
      </c>
      <c r="BC113" s="162">
        <f t="shared" si="983"/>
        <v>4.2926902533195088</v>
      </c>
      <c r="BD113" s="161">
        <f>INDEX(Upload_Download!$I$4:$I$1004,MATCH(BF113&amp;BD$3,Upload_Download!$O$4:$O$1004,0),1)</f>
        <v>100.3399963378906</v>
      </c>
      <c r="BE113" s="161">
        <f>INDEX(Upload_Download!$I$4:$I$1004,MATCH(BF113&amp;BE$3,Upload_Download!$O$4:$O$1004,0),1)</f>
        <v>96.209999084472656</v>
      </c>
      <c r="BF113" s="163" t="str">
        <f>INDEX(Draft!$AZ$3:$AZ$170,MATCH(AW113&amp;AU113,Draft!$BA$3:$BA$170,0),1)</f>
        <v>DoorDash</v>
      </c>
      <c r="BH113" s="106">
        <f t="shared" si="941"/>
        <v>4</v>
      </c>
      <c r="BI113" s="106">
        <f t="shared" si="915"/>
        <v>9</v>
      </c>
      <c r="BJ113" s="106">
        <v>4</v>
      </c>
      <c r="BK113" s="107" t="str">
        <f>INDEX(Matchups!$F$4:$G$279,MATCH(BH113&amp;"_"&amp;BI113,Matchups!$E$4:$E$279,0),1)</f>
        <v>Player1</v>
      </c>
      <c r="BL113" s="107" t="str">
        <f>INDEX(Matchups!$F$4:$G$279,MATCH(BH113&amp;"_"&amp;BI113,Matchups!$E$4:$E$279,0),2)</f>
        <v>Player22</v>
      </c>
      <c r="BN113" s="160" t="str">
        <f>INDEX(Draft!$AZ$3:$AZ$170,MATCH(BK113&amp;BJ113,Draft!$BA$3:$BA$170,0),1)</f>
        <v>NIO</v>
      </c>
      <c r="BO113" s="161">
        <f>INDEX(Upload_Download!$I$4:$I$1004,MATCH(BN113&amp;BO$3,Upload_Download!$O$4:$O$1004,0),1)</f>
        <v>20.940000534057621</v>
      </c>
      <c r="BP113" s="161" t="e">
        <f>INDEX(Upload_Download!$I$4:$I$1004,MATCH(BN113&amp;BP$3,Upload_Download!$O$4:$O$1004,0),1)</f>
        <v>#N/A</v>
      </c>
      <c r="BQ113" s="162" t="e">
        <f t="shared" si="942"/>
        <v>#N/A</v>
      </c>
      <c r="BR113" s="162" t="e">
        <f t="shared" si="984"/>
        <v>#N/A</v>
      </c>
      <c r="BS113" s="161" t="e">
        <f>INDEX(Upload_Download!$I$4:$I$1004,MATCH(BU113&amp;BS$3,Upload_Download!$O$4:$O$1004,0),1)</f>
        <v>#N/A</v>
      </c>
      <c r="BT113" s="161">
        <f>INDEX(Upload_Download!$I$4:$I$1004,MATCH(BU113&amp;BT$3,Upload_Download!$O$4:$O$1004,0),1)</f>
        <v>475.75</v>
      </c>
      <c r="BU113" s="163" t="str">
        <f>INDEX(Draft!$AZ$3:$AZ$170,MATCH(BL113&amp;BJ113,Draft!$BA$3:$BA$170,0),1)</f>
        <v>UnitedHealthGroup</v>
      </c>
      <c r="BV113" s="114"/>
      <c r="BW113" s="106">
        <f t="shared" si="943"/>
        <v>5</v>
      </c>
      <c r="BX113" s="106">
        <f t="shared" si="916"/>
        <v>9</v>
      </c>
      <c r="BY113" s="106">
        <v>4</v>
      </c>
      <c r="BZ113" s="107" t="str">
        <f>INDEX(Matchups!$F$4:$G$279,MATCH(BW113&amp;"_"&amp;BX113,Matchups!$E$4:$E$279,0),1)</f>
        <v>Player21</v>
      </c>
      <c r="CA113" s="107" t="str">
        <f>INDEX(Matchups!$F$4:$G$279,MATCH(BW113&amp;"_"&amp;BX113,Matchups!$E$4:$E$279,0),2)</f>
        <v>Player18</v>
      </c>
      <c r="CB113" s="114"/>
      <c r="CC113" s="160" t="str">
        <f>INDEX(Draft!$AZ$3:$AZ$170,MATCH(BZ113&amp;BY113,Draft!$BA$3:$BA$170,0),1)</f>
        <v>Stellar Lumens</v>
      </c>
      <c r="CD113" s="161" t="e">
        <f>INDEX(Upload_Download!$I$4:$I$1004,MATCH(CC113&amp;CD$3,Upload_Download!$O$4:$O$1004,0),1)</f>
        <v>#N/A</v>
      </c>
      <c r="CE113" s="161" t="e">
        <f>INDEX(Upload_Download!$I$4:$I$1004,MATCH(CC113&amp;CE$3,Upload_Download!$O$4:$O$1004,0),1)</f>
        <v>#N/A</v>
      </c>
      <c r="CF113" s="162" t="e">
        <f t="shared" si="944"/>
        <v>#N/A</v>
      </c>
      <c r="CG113" s="162" t="e">
        <f t="shared" si="985"/>
        <v>#N/A</v>
      </c>
      <c r="CH113" s="161" t="e">
        <f>INDEX(Upload_Download!$I$4:$I$1004,MATCH(CJ113&amp;CH$3,Upload_Download!$O$4:$O$1004,0),1)</f>
        <v>#N/A</v>
      </c>
      <c r="CI113" s="161" t="e">
        <f>INDEX(Upload_Download!$I$4:$I$1004,MATCH(CJ113&amp;CI$3,Upload_Download!$O$4:$O$1004,0),1)</f>
        <v>#N/A</v>
      </c>
      <c r="CJ113" s="163" t="str">
        <f>INDEX(Draft!$AZ$3:$AZ$170,MATCH(CA113&amp;BY113,Draft!$BA$3:$BA$170,0),1)</f>
        <v>Charles Schwab</v>
      </c>
      <c r="CK113" s="114"/>
      <c r="CL113" s="106">
        <f t="shared" si="945"/>
        <v>6</v>
      </c>
      <c r="CM113" s="106">
        <f t="shared" si="917"/>
        <v>9</v>
      </c>
      <c r="CN113" s="106">
        <v>4</v>
      </c>
      <c r="CO113" s="107" t="str">
        <f>INDEX(Matchups!$F$4:$G$279,MATCH(CL113&amp;"_"&amp;CM113,Matchups!$E$4:$E$279,0),1)</f>
        <v>Player13</v>
      </c>
      <c r="CP113" s="107" t="str">
        <f>INDEX(Matchups!$F$4:$G$279,MATCH(CL113&amp;"_"&amp;CM113,Matchups!$E$4:$E$279,0),2)</f>
        <v>Player9</v>
      </c>
      <c r="CQ113" s="114"/>
      <c r="CR113" s="160" t="str">
        <f>INDEX(Draft!$AZ$3:$AZ$170,MATCH(CO113&amp;CN113,Draft!$BA$3:$BA$170,0),1)</f>
        <v>Bank Of Montreal</v>
      </c>
      <c r="CS113" s="161" t="e">
        <f>INDEX(Upload_Download!$I$4:$I$1004,MATCH(CR113&amp;CS$3,Upload_Download!$O$4:$O$1004,0),1)</f>
        <v>#N/A</v>
      </c>
      <c r="CT113" s="161" t="e">
        <f>INDEX(Upload_Download!$I$4:$I$1004,MATCH(CR113&amp;CT$3,Upload_Download!$O$4:$O$1004,0),1)</f>
        <v>#N/A</v>
      </c>
      <c r="CU113" s="162" t="e">
        <f t="shared" si="946"/>
        <v>#N/A</v>
      </c>
      <c r="CV113" s="162" t="e">
        <f t="shared" si="986"/>
        <v>#N/A</v>
      </c>
      <c r="CW113" s="161" t="e">
        <f>INDEX(Upload_Download!$I$4:$I$1004,MATCH(CY113&amp;CW$3,Upload_Download!$O$4:$O$1004,0),1)</f>
        <v>#N/A</v>
      </c>
      <c r="CX113" s="161" t="e">
        <f>INDEX(Upload_Download!$I$4:$I$1004,MATCH(CY113&amp;CX$3,Upload_Download!$O$4:$O$1004,0),1)</f>
        <v>#N/A</v>
      </c>
      <c r="CY113" s="163" t="str">
        <f>INDEX(Draft!$AZ$3:$AZ$170,MATCH(CP113&amp;CN113,Draft!$BA$3:$BA$170,0),1)</f>
        <v>Avalanche</v>
      </c>
      <c r="DA113" s="106">
        <f t="shared" si="947"/>
        <v>7</v>
      </c>
      <c r="DB113" s="106">
        <f t="shared" si="918"/>
        <v>9</v>
      </c>
      <c r="DC113" s="106">
        <v>4</v>
      </c>
      <c r="DD113" s="107" t="str">
        <f>INDEX(Matchups!$F$4:$G$279,MATCH(DA113&amp;"_"&amp;DB113,Matchups!$E$4:$E$279,0),1)</f>
        <v>Player6</v>
      </c>
      <c r="DE113" s="107" t="str">
        <f>INDEX(Matchups!$F$4:$G$279,MATCH(DA113&amp;"_"&amp;DB113,Matchups!$E$4:$E$279,0),2)</f>
        <v>Player15</v>
      </c>
      <c r="DG113" s="160" t="str">
        <f>INDEX(Draft!$AZ$3:$AZ$170,MATCH(DD113&amp;DC113,Draft!$BA$3:$BA$170,0),1)</f>
        <v>Freeport-McMoRan</v>
      </c>
      <c r="DH113" s="161" t="e">
        <f>INDEX(Upload_Download!$I$4:$I$1004,MATCH(DG113&amp;DH$3,Upload_Download!$O$4:$O$1004,0),1)</f>
        <v>#N/A</v>
      </c>
      <c r="DI113" s="161" t="e">
        <f>INDEX(Upload_Download!$I$4:$I$1004,MATCH(DG113&amp;DI$3,Upload_Download!$O$4:$O$1004,0),1)</f>
        <v>#N/A</v>
      </c>
      <c r="DJ113" s="162" t="e">
        <f t="shared" si="948"/>
        <v>#N/A</v>
      </c>
      <c r="DK113" s="162" t="e">
        <f t="shared" si="987"/>
        <v>#N/A</v>
      </c>
      <c r="DL113" s="161" t="e">
        <f>INDEX(Upload_Download!$I$4:$I$1004,MATCH(DN113&amp;DL$3,Upload_Download!$O$4:$O$1004,0),1)</f>
        <v>#N/A</v>
      </c>
      <c r="DM113" s="161" t="e">
        <f>INDEX(Upload_Download!$I$4:$I$1004,MATCH(DN113&amp;DM$3,Upload_Download!$O$4:$O$1004,0),1)</f>
        <v>#N/A</v>
      </c>
      <c r="DN113" s="163" t="str">
        <f>INDEX(Draft!$AZ$3:$AZ$170,MATCH(DE113&amp;DC113,Draft!$BA$3:$BA$170,0),1)</f>
        <v>Sea Limited</v>
      </c>
      <c r="DO113" s="114"/>
      <c r="DP113" s="106">
        <f t="shared" si="949"/>
        <v>8</v>
      </c>
      <c r="DQ113" s="106">
        <f t="shared" si="919"/>
        <v>9</v>
      </c>
      <c r="DR113" s="106">
        <v>4</v>
      </c>
      <c r="DS113" s="107" t="str">
        <f>INDEX(Matchups!$F$4:$G$279,MATCH(DP113&amp;"_"&amp;DQ113,Matchups!$E$4:$E$279,0),1)</f>
        <v>Player9</v>
      </c>
      <c r="DT113" s="107" t="str">
        <f>INDEX(Matchups!$F$4:$G$279,MATCH(DP113&amp;"_"&amp;DQ113,Matchups!$E$4:$E$279,0),2)</f>
        <v>Player10</v>
      </c>
      <c r="DU113" s="114"/>
      <c r="DV113" s="160" t="str">
        <f>INDEX(Draft!$AZ$3:$AZ$170,MATCH(DS113&amp;DR113,Draft!$BA$3:$BA$170,0),1)</f>
        <v>Avalanche</v>
      </c>
      <c r="DW113" s="161" t="e">
        <f>INDEX(Upload_Download!$I$4:$I$1004,MATCH(DV113&amp;DW$3,Upload_Download!$O$4:$O$1004,0),1)</f>
        <v>#N/A</v>
      </c>
      <c r="DX113" s="161" t="e">
        <f>INDEX(Upload_Download!$I$4:$I$1004,MATCH(DV113&amp;DX$3,Upload_Download!$O$4:$O$1004,0),1)</f>
        <v>#N/A</v>
      </c>
      <c r="DY113" s="162" t="e">
        <f t="shared" si="950"/>
        <v>#N/A</v>
      </c>
      <c r="DZ113" s="162" t="e">
        <f t="shared" si="988"/>
        <v>#N/A</v>
      </c>
      <c r="EA113" s="161" t="e">
        <f>INDEX(Upload_Download!$I$4:$I$1004,MATCH(EC113&amp;EA$3,Upload_Download!$O$4:$O$1004,0),1)</f>
        <v>#N/A</v>
      </c>
      <c r="EB113" s="161" t="e">
        <f>INDEX(Upload_Download!$I$4:$I$1004,MATCH(EC113&amp;EB$3,Upload_Download!$O$4:$O$1004,0),1)</f>
        <v>#N/A</v>
      </c>
      <c r="EC113" s="163" t="str">
        <f>INDEX(Draft!$AZ$3:$AZ$170,MATCH(DT113&amp;DR113,Draft!$BA$3:$BA$170,0),1)</f>
        <v>Costco</v>
      </c>
      <c r="ED113" s="114"/>
      <c r="EE113" s="106">
        <f t="shared" si="951"/>
        <v>9</v>
      </c>
      <c r="EF113" s="106">
        <f t="shared" si="920"/>
        <v>9</v>
      </c>
      <c r="EG113" s="106">
        <v>4</v>
      </c>
      <c r="EH113" s="107" t="str">
        <f>INDEX(Matchups!$F$4:$G$279,MATCH(EE113&amp;"_"&amp;EF113,Matchups!$E$4:$E$279,0),1)</f>
        <v>Player7</v>
      </c>
      <c r="EI113" s="107" t="str">
        <f>INDEX(Matchups!$F$4:$G$279,MATCH(EE113&amp;"_"&amp;EF113,Matchups!$E$4:$E$279,0),2)</f>
        <v>Player6</v>
      </c>
      <c r="EJ113" s="114"/>
      <c r="EK113" s="160" t="str">
        <f>INDEX(Draft!$AZ$3:$AZ$170,MATCH(EH113&amp;EG113,Draft!$BA$3:$BA$170,0),1)</f>
        <v>Accenture</v>
      </c>
      <c r="EL113" s="161" t="e">
        <f>INDEX(Upload_Download!$I$4:$I$1004,MATCH(EK113&amp;EL$3,Upload_Download!$O$4:$O$1004,0),1)</f>
        <v>#N/A</v>
      </c>
      <c r="EM113" s="161" t="e">
        <f>INDEX(Upload_Download!$I$4:$I$1004,MATCH(EK113&amp;EM$3,Upload_Download!$O$4:$O$1004,0),1)</f>
        <v>#N/A</v>
      </c>
      <c r="EN113" s="162" t="e">
        <f t="shared" si="952"/>
        <v>#N/A</v>
      </c>
      <c r="EO113" s="162" t="e">
        <f t="shared" si="989"/>
        <v>#N/A</v>
      </c>
      <c r="EP113" s="161" t="e">
        <f>INDEX(Upload_Download!$I$4:$I$1004,MATCH(ER113&amp;EP$3,Upload_Download!$O$4:$O$1004,0),1)</f>
        <v>#N/A</v>
      </c>
      <c r="EQ113" s="161" t="e">
        <f>INDEX(Upload_Download!$I$4:$I$1004,MATCH(ER113&amp;EQ$3,Upload_Download!$O$4:$O$1004,0),1)</f>
        <v>#N/A</v>
      </c>
      <c r="ER113" s="163" t="str">
        <f>INDEX(Draft!$AZ$3:$AZ$170,MATCH(EI113&amp;EG113,Draft!$BA$3:$BA$170,0),1)</f>
        <v>Freeport-McMoRan</v>
      </c>
      <c r="ET113" s="106">
        <f t="shared" si="953"/>
        <v>10</v>
      </c>
      <c r="EU113" s="106">
        <f t="shared" si="921"/>
        <v>9</v>
      </c>
      <c r="EV113" s="106">
        <v>4</v>
      </c>
      <c r="EW113" s="107" t="str">
        <f>INDEX(Matchups!$F$4:$G$279,MATCH(ET113&amp;"_"&amp;EU113,Matchups!$E$4:$E$279,0),1)</f>
        <v>Player3</v>
      </c>
      <c r="EX113" s="107" t="str">
        <f>INDEX(Matchups!$F$4:$G$279,MATCH(ET113&amp;"_"&amp;EU113,Matchups!$E$4:$E$279,0),2)</f>
        <v>Player23</v>
      </c>
      <c r="EZ113" s="160" t="str">
        <f>INDEX(Draft!$AZ$3:$AZ$170,MATCH(EW113&amp;EV113,Draft!$BA$3:$BA$170,0),1)</f>
        <v>Shiba Inu</v>
      </c>
      <c r="FA113" s="161" t="e">
        <f>INDEX(Upload_Download!$I$4:$I$1004,MATCH(EZ113&amp;FA$3,Upload_Download!$O$4:$O$1004,0),1)</f>
        <v>#N/A</v>
      </c>
      <c r="FB113" s="161" t="e">
        <f>INDEX(Upload_Download!$I$4:$I$1004,MATCH(EZ113&amp;FB$3,Upload_Download!$O$4:$O$1004,0),1)</f>
        <v>#N/A</v>
      </c>
      <c r="FC113" s="162" t="e">
        <f t="shared" si="954"/>
        <v>#N/A</v>
      </c>
      <c r="FD113" s="162" t="e">
        <f t="shared" si="990"/>
        <v>#N/A</v>
      </c>
      <c r="FE113" s="161" t="e">
        <f>INDEX(Upload_Download!$I$4:$I$1004,MATCH(FG113&amp;FE$3,Upload_Download!$O$4:$O$1004,0),1)</f>
        <v>#N/A</v>
      </c>
      <c r="FF113" s="161" t="e">
        <f>INDEX(Upload_Download!$I$4:$I$1004,MATCH(FG113&amp;FF$3,Upload_Download!$O$4:$O$1004,0),1)</f>
        <v>#N/A</v>
      </c>
      <c r="FG113" s="163" t="str">
        <f>INDEX(Draft!$AZ$3:$AZ$170,MATCH(EX113&amp;EV113,Draft!$BA$3:$BA$170,0),1)</f>
        <v>Shopify</v>
      </c>
      <c r="FH113" s="114"/>
      <c r="FI113" s="106">
        <f t="shared" si="955"/>
        <v>11</v>
      </c>
      <c r="FJ113" s="106">
        <f t="shared" si="922"/>
        <v>9</v>
      </c>
      <c r="FK113" s="106">
        <v>4</v>
      </c>
      <c r="FL113" s="107" t="str">
        <f>INDEX(Matchups!$F$4:$G$279,MATCH(FI113&amp;"_"&amp;FJ113,Matchups!$E$4:$E$279,0),1)</f>
        <v>Player20</v>
      </c>
      <c r="FM113" s="107" t="str">
        <f>INDEX(Matchups!$F$4:$G$279,MATCH(FI113&amp;"_"&amp;FJ113,Matchups!$E$4:$E$279,0),2)</f>
        <v>Player14</v>
      </c>
      <c r="FN113" s="114"/>
      <c r="FO113" s="160" t="str">
        <f>INDEX(Draft!$AZ$3:$AZ$170,MATCH(FL113&amp;FK113,Draft!$BA$3:$BA$170,0),1)</f>
        <v>Simon Property Group</v>
      </c>
      <c r="FP113" s="161" t="e">
        <f>INDEX(Upload_Download!$I$4:$I$1004,MATCH(FO113&amp;FP$3,Upload_Download!$O$4:$O$1004,0),1)</f>
        <v>#N/A</v>
      </c>
      <c r="FQ113" s="161" t="e">
        <f>INDEX(Upload_Download!$I$4:$I$1004,MATCH(FO113&amp;FQ$3,Upload_Download!$O$4:$O$1004,0),1)</f>
        <v>#N/A</v>
      </c>
      <c r="FR113" s="162" t="e">
        <f t="shared" si="956"/>
        <v>#N/A</v>
      </c>
      <c r="FS113" s="162" t="e">
        <f t="shared" si="991"/>
        <v>#N/A</v>
      </c>
      <c r="FT113" s="161" t="e">
        <f>INDEX(Upload_Download!$I$4:$I$1004,MATCH(FV113&amp;FT$3,Upload_Download!$O$4:$O$1004,0),1)</f>
        <v>#N/A</v>
      </c>
      <c r="FU113" s="161" t="e">
        <f>INDEX(Upload_Download!$I$4:$I$1004,MATCH(FV113&amp;FU$3,Upload_Download!$O$4:$O$1004,0),1)</f>
        <v>#N/A</v>
      </c>
      <c r="FV113" s="163" t="str">
        <f>INDEX(Draft!$AZ$3:$AZ$170,MATCH(FM113&amp;FK113,Draft!$BA$3:$BA$170,0),1)</f>
        <v>Brookfield Asset Mgmt</v>
      </c>
      <c r="FW113" s="114"/>
      <c r="FX113" s="106">
        <f t="shared" si="957"/>
        <v>12</v>
      </c>
      <c r="FY113" s="106">
        <f t="shared" si="923"/>
        <v>9</v>
      </c>
      <c r="FZ113" s="106">
        <v>4</v>
      </c>
      <c r="GA113" s="107" t="str">
        <f>INDEX(Matchups!$F$4:$G$279,MATCH(FX113&amp;"_"&amp;FY113,Matchups!$E$4:$E$279,0),1)</f>
        <v>Player14</v>
      </c>
      <c r="GB113" s="107" t="str">
        <f>INDEX(Matchups!$F$4:$G$279,MATCH(FX113&amp;"_"&amp;FY113,Matchups!$E$4:$E$279,0),2)</f>
        <v>Player2</v>
      </c>
      <c r="GC113" s="114"/>
      <c r="GD113" s="160" t="str">
        <f>INDEX(Draft!$AZ$3:$AZ$170,MATCH(GA113&amp;FZ113,Draft!$BA$3:$BA$170,0),1)</f>
        <v>Brookfield Asset Mgmt</v>
      </c>
      <c r="GE113" s="161" t="e">
        <f>INDEX(Upload_Download!$I$4:$I$1004,MATCH(GD113&amp;GE$3,Upload_Download!$O$4:$O$1004,0),1)</f>
        <v>#N/A</v>
      </c>
      <c r="GF113" s="161" t="e">
        <f>INDEX(Upload_Download!$I$4:$I$1004,MATCH(GD113&amp;GF$3,Upload_Download!$O$4:$O$1004,0),1)</f>
        <v>#N/A</v>
      </c>
      <c r="GG113" s="162" t="e">
        <f t="shared" si="958"/>
        <v>#N/A</v>
      </c>
      <c r="GH113" s="162" t="e">
        <f t="shared" si="992"/>
        <v>#N/A</v>
      </c>
      <c r="GI113" s="161" t="e">
        <f>INDEX(Upload_Download!$I$4:$I$1004,MATCH(GK113&amp;GI$3,Upload_Download!$O$4:$O$1004,0),1)</f>
        <v>#N/A</v>
      </c>
      <c r="GJ113" s="161" t="e">
        <f>INDEX(Upload_Download!$I$4:$I$1004,MATCH(GK113&amp;GJ$3,Upload_Download!$O$4:$O$1004,0),1)</f>
        <v>#N/A</v>
      </c>
      <c r="GK113" s="163" t="str">
        <f>INDEX(Draft!$AZ$3:$AZ$170,MATCH(GB113&amp;FZ113,Draft!$BA$3:$BA$170,0),1)</f>
        <v>Gala Games</v>
      </c>
      <c r="GM113" s="106">
        <f t="shared" si="959"/>
        <v>13</v>
      </c>
      <c r="GN113" s="106">
        <f t="shared" si="924"/>
        <v>9</v>
      </c>
      <c r="GO113" s="106">
        <v>4</v>
      </c>
      <c r="GP113" s="107" t="str">
        <f>INDEX(Matchups!$F$4:$G$279,MATCH(GM113&amp;"_"&amp;GN113,Matchups!$E$4:$E$279,0),1)</f>
        <v>Player12</v>
      </c>
      <c r="GQ113" s="107" t="str">
        <f>INDEX(Matchups!$F$4:$G$279,MATCH(GM113&amp;"_"&amp;GN113,Matchups!$E$4:$E$279,0),2)</f>
        <v>Player11</v>
      </c>
      <c r="GS113" s="160" t="str">
        <f>INDEX(Draft!$AZ$3:$AZ$170,MATCH(GP113&amp;GO113,Draft!$BA$3:$BA$170,0),1)</f>
        <v>DoorDash</v>
      </c>
      <c r="GT113" s="161" t="e">
        <f>INDEX(Upload_Download!$I$4:$I$1004,MATCH(GS113&amp;GT$3,Upload_Download!$O$4:$O$1004,0),1)</f>
        <v>#N/A</v>
      </c>
      <c r="GU113" s="161" t="e">
        <f>INDEX(Upload_Download!$I$4:$I$1004,MATCH(GS113&amp;GU$3,Upload_Download!$O$4:$O$1004,0),1)</f>
        <v>#N/A</v>
      </c>
      <c r="GV113" s="162" t="e">
        <f t="shared" si="960"/>
        <v>#N/A</v>
      </c>
      <c r="GW113" s="162" t="e">
        <f t="shared" si="993"/>
        <v>#N/A</v>
      </c>
      <c r="GX113" s="161" t="e">
        <f>INDEX(Upload_Download!$I$4:$I$1004,MATCH(GZ113&amp;GX$3,Upload_Download!$O$4:$O$1004,0),1)</f>
        <v>#N/A</v>
      </c>
      <c r="GY113" s="161" t="e">
        <f>INDEX(Upload_Download!$I$4:$I$1004,MATCH(GZ113&amp;GY$3,Upload_Download!$O$4:$O$1004,0),1)</f>
        <v>#N/A</v>
      </c>
      <c r="GZ113" s="163" t="str">
        <f>INDEX(Draft!$AZ$3:$AZ$170,MATCH(GQ113&amp;GO113,Draft!$BA$3:$BA$170,0),1)</f>
        <v>Dentacoin</v>
      </c>
      <c r="HA113" s="114"/>
      <c r="HB113" s="106">
        <f t="shared" si="961"/>
        <v>14</v>
      </c>
      <c r="HC113" s="106">
        <f t="shared" si="925"/>
        <v>9</v>
      </c>
      <c r="HD113" s="106">
        <v>4</v>
      </c>
      <c r="HE113" s="107" t="str">
        <f>INDEX(Matchups!$F$4:$G$279,MATCH(HB113&amp;"_"&amp;HC113,Matchups!$E$4:$E$279,0),1)</f>
        <v>Player2</v>
      </c>
      <c r="HF113" s="107" t="str">
        <f>INDEX(Matchups!$F$4:$G$279,MATCH(HB113&amp;"_"&amp;HC113,Matchups!$E$4:$E$279,0),2)</f>
        <v>Player8</v>
      </c>
      <c r="HG113" s="114"/>
      <c r="HH113" s="160" t="str">
        <f>INDEX(Draft!$AZ$3:$AZ$170,MATCH(HE113&amp;HD113,Draft!$BA$3:$BA$170,0),1)</f>
        <v>Gala Games</v>
      </c>
      <c r="HI113" s="161" t="e">
        <f>INDEX(Upload_Download!$I$4:$I$1004,MATCH(HH113&amp;HI$3,Upload_Download!$O$4:$O$1004,0),1)</f>
        <v>#N/A</v>
      </c>
      <c r="HJ113" s="161" t="e">
        <f>INDEX(Upload_Download!$I$4:$I$1004,MATCH(HH113&amp;HJ$3,Upload_Download!$O$4:$O$1004,0),1)</f>
        <v>#N/A</v>
      </c>
      <c r="HK113" s="162" t="e">
        <f t="shared" si="962"/>
        <v>#N/A</v>
      </c>
      <c r="HL113" s="162" t="e">
        <f t="shared" si="994"/>
        <v>#N/A</v>
      </c>
      <c r="HM113" s="161" t="e">
        <f>INDEX(Upload_Download!$I$4:$I$1004,MATCH(HO113&amp;HM$3,Upload_Download!$O$4:$O$1004,0),1)</f>
        <v>#N/A</v>
      </c>
      <c r="HN113" s="161" t="e">
        <f>INDEX(Upload_Download!$I$4:$I$1004,MATCH(HO113&amp;HN$3,Upload_Download!$O$4:$O$1004,0),1)</f>
        <v>#N/A</v>
      </c>
      <c r="HO113" s="163" t="str">
        <f>INDEX(Draft!$AZ$3:$AZ$170,MATCH(HF113&amp;HD113,Draft!$BA$3:$BA$170,0),1)</f>
        <v>The Sandbox</v>
      </c>
      <c r="HP113" s="114"/>
      <c r="HQ113" s="106">
        <f t="shared" si="963"/>
        <v>15</v>
      </c>
      <c r="HR113" s="106">
        <f t="shared" si="926"/>
        <v>9</v>
      </c>
      <c r="HS113" s="106">
        <v>4</v>
      </c>
      <c r="HT113" s="107" t="str">
        <f>INDEX(Matchups!$F$4:$G$279,MATCH(HQ113&amp;"_"&amp;HR113,Matchups!$E$4:$E$279,0),1)</f>
        <v>Player24</v>
      </c>
      <c r="HU113" s="107" t="str">
        <f>INDEX(Matchups!$F$4:$G$279,MATCH(HQ113&amp;"_"&amp;HR113,Matchups!$E$4:$E$279,0),2)</f>
        <v>Player19</v>
      </c>
      <c r="HV113" s="114"/>
      <c r="HW113" s="160" t="str">
        <f>INDEX(Draft!$AZ$3:$AZ$170,MATCH(HT113&amp;HS113,Draft!$BA$3:$BA$170,0),1)</f>
        <v>DocuSign</v>
      </c>
      <c r="HX113" s="161" t="e">
        <f>INDEX(Upload_Download!$I$4:$I$1004,MATCH(HW113&amp;HX$3,Upload_Download!$O$4:$O$1004,0),1)</f>
        <v>#N/A</v>
      </c>
      <c r="HY113" s="161" t="e">
        <f>INDEX(Upload_Download!$I$4:$I$1004,MATCH(HW113&amp;HY$3,Upload_Download!$O$4:$O$1004,0),1)</f>
        <v>#N/A</v>
      </c>
      <c r="HZ113" s="162" t="e">
        <f t="shared" si="964"/>
        <v>#N/A</v>
      </c>
      <c r="IA113" s="162" t="e">
        <f t="shared" si="995"/>
        <v>#N/A</v>
      </c>
      <c r="IB113" s="161" t="e">
        <f>INDEX(Upload_Download!$I$4:$I$1004,MATCH(ID113&amp;IB$3,Upload_Download!$O$4:$O$1004,0),1)</f>
        <v>#N/A</v>
      </c>
      <c r="IC113" s="161" t="e">
        <f>INDEX(Upload_Download!$I$4:$I$1004,MATCH(ID113&amp;IC$3,Upload_Download!$O$4:$O$1004,0),1)</f>
        <v>#N/A</v>
      </c>
      <c r="ID113" s="163" t="str">
        <f>INDEX(Draft!$AZ$3:$AZ$170,MATCH(HU113&amp;HS113,Draft!$BA$3:$BA$170,0),1)</f>
        <v>Zscaler</v>
      </c>
      <c r="IF113" s="106">
        <f t="shared" si="965"/>
        <v>16</v>
      </c>
      <c r="IG113" s="106">
        <f t="shared" si="927"/>
        <v>9</v>
      </c>
      <c r="IH113" s="106">
        <v>4</v>
      </c>
      <c r="II113" s="107" t="str">
        <f>INDEX(Matchups!$F$4:$G$279,MATCH(IF113&amp;"_"&amp;IG113,Matchups!$E$4:$E$279,0),1)</f>
        <v>Player5</v>
      </c>
      <c r="IJ113" s="107" t="str">
        <f>INDEX(Matchups!$F$4:$G$279,MATCH(IF113&amp;"_"&amp;IG113,Matchups!$E$4:$E$279,0),2)</f>
        <v>Player20</v>
      </c>
      <c r="IL113" s="160" t="str">
        <f>INDEX(Draft!$AZ$3:$AZ$170,MATCH(II113&amp;IH113,Draft!$BA$3:$BA$170,0),1)</f>
        <v>Adobe</v>
      </c>
      <c r="IM113" s="161" t="e">
        <f>INDEX(Upload_Download!$I$4:$I$1004,MATCH(IL113&amp;IM$3,Upload_Download!$O$4:$O$1004,0),1)</f>
        <v>#N/A</v>
      </c>
      <c r="IN113" s="161" t="e">
        <f>INDEX(Upload_Download!$I$4:$I$1004,MATCH(IL113&amp;IN$3,Upload_Download!$O$4:$O$1004,0),1)</f>
        <v>#N/A</v>
      </c>
      <c r="IO113" s="162" t="e">
        <f t="shared" si="966"/>
        <v>#N/A</v>
      </c>
      <c r="IP113" s="162" t="e">
        <f t="shared" si="996"/>
        <v>#N/A</v>
      </c>
      <c r="IQ113" s="161" t="e">
        <f>INDEX(Upload_Download!$I$4:$I$1004,MATCH(IS113&amp;IQ$3,Upload_Download!$O$4:$O$1004,0),1)</f>
        <v>#N/A</v>
      </c>
      <c r="IR113" s="161" t="e">
        <f>INDEX(Upload_Download!$I$4:$I$1004,MATCH(IS113&amp;IR$3,Upload_Download!$O$4:$O$1004,0),1)</f>
        <v>#N/A</v>
      </c>
      <c r="IS113" s="163" t="str">
        <f>INDEX(Draft!$AZ$3:$AZ$170,MATCH(IJ113&amp;IH113,Draft!$BA$3:$BA$170,0),1)</f>
        <v>Simon Property Group</v>
      </c>
      <c r="IT113" s="114"/>
      <c r="IU113" s="106">
        <f t="shared" si="967"/>
        <v>17</v>
      </c>
      <c r="IV113" s="106">
        <f t="shared" si="928"/>
        <v>9</v>
      </c>
      <c r="IW113" s="106">
        <v>4</v>
      </c>
      <c r="IX113" s="107" t="str">
        <f>INDEX(Matchups!$F$4:$G$279,MATCH(IU113&amp;"_"&amp;IV113,Matchups!$E$4:$E$279,0),1)</f>
        <v>Player10</v>
      </c>
      <c r="IY113" s="107" t="str">
        <f>INDEX(Matchups!$F$4:$G$279,MATCH(IU113&amp;"_"&amp;IV113,Matchups!$E$4:$E$279,0),2)</f>
        <v>Player1</v>
      </c>
      <c r="IZ113" s="114"/>
      <c r="JA113" s="160" t="str">
        <f>INDEX(Draft!$AZ$3:$AZ$170,MATCH(IX113&amp;IW113,Draft!$BA$3:$BA$170,0),1)</f>
        <v>Costco</v>
      </c>
      <c r="JB113" s="161" t="e">
        <f>INDEX(Upload_Download!$I$4:$I$1004,MATCH(JA113&amp;JB$3,Upload_Download!$O$4:$O$1004,0),1)</f>
        <v>#N/A</v>
      </c>
      <c r="JC113" s="161" t="e">
        <f>INDEX(Upload_Download!$I$4:$I$1004,MATCH(JA113&amp;JC$3,Upload_Download!$O$4:$O$1004,0),1)</f>
        <v>#N/A</v>
      </c>
      <c r="JD113" s="162" t="e">
        <f t="shared" si="968"/>
        <v>#N/A</v>
      </c>
      <c r="JE113" s="162" t="e">
        <f t="shared" si="997"/>
        <v>#N/A</v>
      </c>
      <c r="JF113" s="161" t="e">
        <f>INDEX(Upload_Download!$I$4:$I$1004,MATCH(JH113&amp;JF$3,Upload_Download!$O$4:$O$1004,0),1)</f>
        <v>#N/A</v>
      </c>
      <c r="JG113" s="161" t="e">
        <f>INDEX(Upload_Download!$I$4:$I$1004,MATCH(JH113&amp;JG$3,Upload_Download!$O$4:$O$1004,0),1)</f>
        <v>#N/A</v>
      </c>
      <c r="JH113" s="163" t="str">
        <f>INDEX(Draft!$AZ$3:$AZ$170,MATCH(IY113&amp;IW113,Draft!$BA$3:$BA$170,0),1)</f>
        <v>NIO</v>
      </c>
      <c r="JI113" s="114"/>
      <c r="JJ113" s="106">
        <f t="shared" si="969"/>
        <v>18</v>
      </c>
      <c r="JK113" s="106">
        <f t="shared" si="929"/>
        <v>9</v>
      </c>
      <c r="JL113" s="106">
        <v>4</v>
      </c>
      <c r="JM113" s="107" t="str">
        <f>INDEX(Matchups!$F$4:$G$279,MATCH(JJ113&amp;"_"&amp;JK113,Matchups!$E$4:$E$279,0),1)</f>
        <v>Player8</v>
      </c>
      <c r="JN113" s="107" t="str">
        <f>INDEX(Matchups!$F$4:$G$279,MATCH(JJ113&amp;"_"&amp;JK113,Matchups!$E$4:$E$279,0),2)</f>
        <v>Player21</v>
      </c>
      <c r="JO113" s="114"/>
      <c r="JP113" s="160" t="str">
        <f>INDEX(Draft!$AZ$3:$AZ$170,MATCH(JM113&amp;JL113,Draft!$BA$3:$BA$170,0),1)</f>
        <v>The Sandbox</v>
      </c>
      <c r="JQ113" s="161" t="e">
        <f>INDEX(Upload_Download!$I$4:$I$1004,MATCH(JP113&amp;JQ$3,Upload_Download!$O$4:$O$1004,0),1)</f>
        <v>#N/A</v>
      </c>
      <c r="JR113" s="161" t="e">
        <f>INDEX(Upload_Download!$I$4:$I$1004,MATCH(JP113&amp;JR$3,Upload_Download!$O$4:$O$1004,0),1)</f>
        <v>#N/A</v>
      </c>
      <c r="JS113" s="162" t="e">
        <f t="shared" si="970"/>
        <v>#N/A</v>
      </c>
      <c r="JT113" s="162" t="e">
        <f t="shared" si="998"/>
        <v>#N/A</v>
      </c>
      <c r="JU113" s="161" t="e">
        <f>INDEX(Upload_Download!$I$4:$I$1004,MATCH(JW113&amp;JU$3,Upload_Download!$O$4:$O$1004,0),1)</f>
        <v>#N/A</v>
      </c>
      <c r="JV113" s="161" t="e">
        <f>INDEX(Upload_Download!$I$4:$I$1004,MATCH(JW113&amp;JV$3,Upload_Download!$O$4:$O$1004,0),1)</f>
        <v>#N/A</v>
      </c>
      <c r="JW113" s="163" t="str">
        <f>INDEX(Draft!$AZ$3:$AZ$170,MATCH(JN113&amp;JL113,Draft!$BA$3:$BA$170,0),1)</f>
        <v>Stellar Lumens</v>
      </c>
      <c r="JX113" s="114"/>
      <c r="JY113" s="106">
        <f t="shared" si="971"/>
        <v>19</v>
      </c>
      <c r="JZ113" s="106">
        <f t="shared" si="930"/>
        <v>9</v>
      </c>
      <c r="KA113" s="106">
        <v>4</v>
      </c>
      <c r="KB113" s="107" t="str">
        <f>INDEX(Matchups!$F$4:$G$279,MATCH(JY113&amp;"_"&amp;JZ113,Matchups!$E$4:$E$279,0),1)</f>
        <v>Player11</v>
      </c>
      <c r="KC113" s="107" t="str">
        <f>INDEX(Matchups!$F$4:$G$279,MATCH(JY113&amp;"_"&amp;JZ113,Matchups!$E$4:$E$279,0),2)</f>
        <v>Player3</v>
      </c>
      <c r="KD113" s="114"/>
      <c r="KE113" s="160" t="str">
        <f>INDEX(Draft!$AZ$3:$AZ$170,MATCH(KB113&amp;KA113,Draft!$BA$3:$BA$170,0),1)</f>
        <v>Dentacoin</v>
      </c>
      <c r="KF113" s="161" t="e">
        <f>INDEX(Upload_Download!$I$4:$I$1004,MATCH(KE113&amp;KF$3,Upload_Download!$O$4:$O$1004,0),1)</f>
        <v>#N/A</v>
      </c>
      <c r="KG113" s="161" t="e">
        <f>INDEX(Upload_Download!$I$4:$I$1004,MATCH(KE113&amp;KG$3,Upload_Download!$O$4:$O$1004,0),1)</f>
        <v>#N/A</v>
      </c>
      <c r="KH113" s="162" t="e">
        <f t="shared" si="972"/>
        <v>#N/A</v>
      </c>
      <c r="KI113" s="162" t="e">
        <f t="shared" si="999"/>
        <v>#N/A</v>
      </c>
      <c r="KJ113" s="161" t="e">
        <f>INDEX(Upload_Download!$I$4:$I$1004,MATCH(KL113&amp;KJ$3,Upload_Download!$O$4:$O$1004,0),1)</f>
        <v>#N/A</v>
      </c>
      <c r="KK113" s="161" t="e">
        <f>INDEX(Upload_Download!$I$4:$I$1004,MATCH(KL113&amp;KK$3,Upload_Download!$O$4:$O$1004,0),1)</f>
        <v>#N/A</v>
      </c>
      <c r="KL113" s="163" t="str">
        <f>INDEX(Draft!$AZ$3:$AZ$170,MATCH(KC113&amp;KA113,Draft!$BA$3:$BA$170,0),1)</f>
        <v>Shiba Inu</v>
      </c>
      <c r="KM113" s="114"/>
      <c r="KN113" s="106">
        <f t="shared" si="973"/>
        <v>20</v>
      </c>
      <c r="KO113" s="106">
        <f t="shared" si="931"/>
        <v>9</v>
      </c>
      <c r="KP113" s="106">
        <v>4</v>
      </c>
      <c r="KQ113" s="107" t="str">
        <f>INDEX(Matchups!$F$4:$G$279,MATCH(KN113&amp;"_"&amp;KO113,Matchups!$E$4:$E$279,0),1)</f>
        <v>Player16</v>
      </c>
      <c r="KR113" s="107" t="str">
        <f>INDEX(Matchups!$F$4:$G$279,MATCH(KN113&amp;"_"&amp;KO113,Matchups!$E$4:$E$279,0),2)</f>
        <v>Player13</v>
      </c>
      <c r="KS113" s="114"/>
      <c r="KT113" s="160" t="str">
        <f>INDEX(Draft!$AZ$3:$AZ$170,MATCH(KQ113&amp;KP113,Draft!$BA$3:$BA$170,0),1)</f>
        <v>Toronto Dominion Bank</v>
      </c>
      <c r="KU113" s="161" t="e">
        <f>INDEX(Upload_Download!$I$4:$I$1004,MATCH(KT113&amp;KU$3,Upload_Download!$O$4:$O$1004,0),1)</f>
        <v>#N/A</v>
      </c>
      <c r="KV113" s="161" t="e">
        <f>INDEX(Upload_Download!$I$4:$I$1004,MATCH(KT113&amp;KV$3,Upload_Download!$O$4:$O$1004,0),1)</f>
        <v>#N/A</v>
      </c>
      <c r="KW113" s="162" t="e">
        <f t="shared" si="974"/>
        <v>#N/A</v>
      </c>
      <c r="KX113" s="162" t="e">
        <f t="shared" si="1000"/>
        <v>#N/A</v>
      </c>
      <c r="KY113" s="161" t="e">
        <f>INDEX(Upload_Download!$I$4:$I$1004,MATCH(LA113&amp;KY$3,Upload_Download!$O$4:$O$1004,0),1)</f>
        <v>#N/A</v>
      </c>
      <c r="KZ113" s="161" t="e">
        <f>INDEX(Upload_Download!$I$4:$I$1004,MATCH(LA113&amp;KZ$3,Upload_Download!$O$4:$O$1004,0),1)</f>
        <v>#N/A</v>
      </c>
      <c r="LA113" s="163" t="str">
        <f>INDEX(Draft!$AZ$3:$AZ$170,MATCH(KR113&amp;KP113,Draft!$BA$3:$BA$170,0),1)</f>
        <v>Bank Of Montreal</v>
      </c>
      <c r="LB113" s="114"/>
      <c r="LC113" s="106">
        <f t="shared" si="975"/>
        <v>21</v>
      </c>
      <c r="LD113" s="106">
        <f t="shared" si="932"/>
        <v>9</v>
      </c>
      <c r="LE113" s="106">
        <v>4</v>
      </c>
      <c r="LF113" s="107" t="str">
        <f>INDEX(Matchups!$F$4:$G$279,MATCH(LC113&amp;"_"&amp;LD113,Matchups!$E$4:$E$279,0),1)</f>
        <v>Player11</v>
      </c>
      <c r="LG113" s="107" t="str">
        <f>INDEX(Matchups!$F$4:$G$279,MATCH(LC113&amp;"_"&amp;LD113,Matchups!$E$4:$E$279,0),2)</f>
        <v>Player1</v>
      </c>
      <c r="LH113" s="114"/>
      <c r="LI113" s="160" t="str">
        <f>INDEX(Draft!$AZ$3:$AZ$170,MATCH(LF113&amp;LE113,Draft!$BA$3:$BA$170,0),1)</f>
        <v>Dentacoin</v>
      </c>
      <c r="LJ113" s="161" t="e">
        <f>INDEX(Upload_Download!$I$4:$I$1004,MATCH(LI113&amp;LJ$3,Upload_Download!$O$4:$O$1004,0),1)</f>
        <v>#N/A</v>
      </c>
      <c r="LK113" s="161" t="e">
        <f>INDEX(Upload_Download!$I$4:$I$1004,MATCH(LI113&amp;LK$3,Upload_Download!$O$4:$O$1004,0),1)</f>
        <v>#N/A</v>
      </c>
      <c r="LL113" s="162" t="e">
        <f t="shared" si="976"/>
        <v>#N/A</v>
      </c>
      <c r="LM113" s="162" t="e">
        <f t="shared" si="1001"/>
        <v>#N/A</v>
      </c>
      <c r="LN113" s="161" t="e">
        <f>INDEX(Upload_Download!$I$4:$I$1004,MATCH(LP113&amp;LN$3,Upload_Download!$O$4:$O$1004,0),1)</f>
        <v>#N/A</v>
      </c>
      <c r="LO113" s="161" t="e">
        <f>INDEX(Upload_Download!$I$4:$I$1004,MATCH(LP113&amp;LO$3,Upload_Download!$O$4:$O$1004,0),1)</f>
        <v>#N/A</v>
      </c>
      <c r="LP113" s="163" t="str">
        <f>INDEX(Draft!$AZ$3:$AZ$170,MATCH(LG113&amp;LE113,Draft!$BA$3:$BA$170,0),1)</f>
        <v>NIO</v>
      </c>
      <c r="LQ113" s="114"/>
      <c r="LR113" s="106">
        <f t="shared" si="977"/>
        <v>22</v>
      </c>
      <c r="LS113" s="106">
        <f t="shared" si="933"/>
        <v>9</v>
      </c>
      <c r="LT113" s="106">
        <v>4</v>
      </c>
      <c r="LU113" s="107" t="str">
        <f>INDEX(Matchups!$F$4:$G$279,MATCH(LR113&amp;"_"&amp;LS113,Matchups!$E$4:$E$279,0),1)</f>
        <v>Player22</v>
      </c>
      <c r="LV113" s="107" t="str">
        <f>INDEX(Matchups!$F$4:$G$279,MATCH(LR113&amp;"_"&amp;LS113,Matchups!$E$4:$E$279,0),2)</f>
        <v>Player17</v>
      </c>
      <c r="LW113" s="114"/>
      <c r="LX113" s="160" t="str">
        <f>INDEX(Draft!$AZ$3:$AZ$170,MATCH(LU113&amp;LT113,Draft!$BA$3:$BA$170,0),1)</f>
        <v>UnitedHealthGroup</v>
      </c>
      <c r="LY113" s="161" t="e">
        <f>INDEX(Upload_Download!$I$4:$I$1004,MATCH(LX113&amp;LY$3,Upload_Download!$O$4:$O$1004,0),1)</f>
        <v>#N/A</v>
      </c>
      <c r="LZ113" s="161" t="e">
        <f>INDEX(Upload_Download!$I$4:$I$1004,MATCH(LX113&amp;LZ$3,Upload_Download!$O$4:$O$1004,0),1)</f>
        <v>#N/A</v>
      </c>
      <c r="MA113" s="162" t="e">
        <f t="shared" si="978"/>
        <v>#N/A</v>
      </c>
      <c r="MB113" s="162" t="e">
        <f t="shared" si="1002"/>
        <v>#N/A</v>
      </c>
      <c r="MC113" s="161" t="e">
        <f>INDEX(Upload_Download!$I$4:$I$1004,MATCH(ME113&amp;MC$3,Upload_Download!$O$4:$O$1004,0),1)</f>
        <v>#N/A</v>
      </c>
      <c r="MD113" s="161" t="e">
        <f>INDEX(Upload_Download!$I$4:$I$1004,MATCH(ME113&amp;MD$3,Upload_Download!$O$4:$O$1004,0),1)</f>
        <v>#N/A</v>
      </c>
      <c r="ME113" s="163" t="str">
        <f>INDEX(Draft!$AZ$3:$AZ$170,MATCH(LV113&amp;LT113,Draft!$BA$3:$BA$170,0),1)</f>
        <v>Penn National Gaming</v>
      </c>
      <c r="MF113" s="114"/>
      <c r="MG113" s="106">
        <f t="shared" si="979"/>
        <v>23</v>
      </c>
      <c r="MH113" s="106">
        <f t="shared" si="934"/>
        <v>9</v>
      </c>
      <c r="MI113" s="106">
        <v>4</v>
      </c>
      <c r="MJ113" s="107" t="str">
        <f>INDEX(Matchups!$F$4:$G$279,MATCH(MG113&amp;"_"&amp;MH113,Matchups!$E$4:$E$279,0),1)</f>
        <v>Player17</v>
      </c>
      <c r="MK113" s="107" t="str">
        <f>INDEX(Matchups!$F$4:$G$279,MATCH(MG113&amp;"_"&amp;MH113,Matchups!$E$4:$E$279,0),2)</f>
        <v>Player7</v>
      </c>
      <c r="ML113" s="114"/>
      <c r="MM113" s="160" t="str">
        <f>INDEX(Draft!$AZ$3:$AZ$170,MATCH(MJ113&amp;MI113,Draft!$BA$3:$BA$170,0),1)</f>
        <v>Penn National Gaming</v>
      </c>
      <c r="MN113" s="161" t="e">
        <f>INDEX(Upload_Download!$I$4:$I$1004,MATCH(MM113&amp;MN$3,Upload_Download!$O$4:$O$1004,0),1)</f>
        <v>#N/A</v>
      </c>
      <c r="MO113" s="161" t="e">
        <f>INDEX(Upload_Download!$I$4:$I$1004,MATCH(MM113&amp;MO$3,Upload_Download!$O$4:$O$1004,0),1)</f>
        <v>#N/A</v>
      </c>
      <c r="MP113" s="162" t="e">
        <f t="shared" si="980"/>
        <v>#N/A</v>
      </c>
      <c r="MQ113" s="162" t="e">
        <f t="shared" si="1003"/>
        <v>#N/A</v>
      </c>
      <c r="MR113" s="161" t="e">
        <f>INDEX(Upload_Download!$I$4:$I$1004,MATCH(MT113&amp;MR$3,Upload_Download!$O$4:$O$1004,0),1)</f>
        <v>#N/A</v>
      </c>
      <c r="MS113" s="161" t="e">
        <f>INDEX(Upload_Download!$I$4:$I$1004,MATCH(MT113&amp;MS$3,Upload_Download!$O$4:$O$1004,0),1)</f>
        <v>#N/A</v>
      </c>
      <c r="MT113" s="163" t="str">
        <f>INDEX(Draft!$AZ$3:$AZ$170,MATCH(MK113&amp;MI113,Draft!$BA$3:$BA$170,0),1)</f>
        <v>Accenture</v>
      </c>
    </row>
    <row r="114" spans="2:358" s="105" customFormat="1" ht="17">
      <c r="B114" s="184">
        <f t="shared" si="679"/>
        <v>44627</v>
      </c>
      <c r="C114" s="183">
        <f t="shared" si="680"/>
        <v>10</v>
      </c>
      <c r="D114" s="183">
        <f t="shared" si="681"/>
        <v>3</v>
      </c>
      <c r="E114" s="183" t="str">
        <f t="shared" si="538"/>
        <v>10_3</v>
      </c>
      <c r="F114" s="174" t="str">
        <f t="shared" si="539"/>
        <v>Player22</v>
      </c>
      <c r="G114" s="174" t="str">
        <f t="shared" si="540"/>
        <v>Player20</v>
      </c>
      <c r="H114" s="173"/>
      <c r="I114" s="174" t="str">
        <f>J114&amp;"_"&amp;COUNTIF(J$4:J114,J114)</f>
        <v>9_7</v>
      </c>
      <c r="J114" s="185">
        <v>9</v>
      </c>
      <c r="K114" s="185" t="s">
        <v>2658</v>
      </c>
      <c r="L114" s="186" t="s">
        <v>1027</v>
      </c>
      <c r="M114" s="185" t="s">
        <v>2675</v>
      </c>
      <c r="N114" s="114"/>
      <c r="O114" s="106">
        <f t="shared" si="935"/>
        <v>1</v>
      </c>
      <c r="P114" s="106">
        <f t="shared" si="912"/>
        <v>9</v>
      </c>
      <c r="Q114" s="106">
        <v>5</v>
      </c>
      <c r="R114" s="107" t="str">
        <f>INDEX(Matchups!$F$4:$G$279,MATCH(O114&amp;"_"&amp;P114,Matchups!$E$4:$E$279,0),1)</f>
        <v>Player23</v>
      </c>
      <c r="S114" s="107" t="str">
        <f>INDEX(Matchups!$F$4:$G$279,MATCH(O114&amp;"_"&amp;P114,Matchups!$E$4:$E$279,0),2)</f>
        <v>Player24</v>
      </c>
      <c r="U114" s="160" t="str">
        <f>INDEX(Draft!$AZ$3:$AZ$170,MATCH(R114&amp;Q114,Draft!$BA$3:$BA$170,0),1)</f>
        <v>Raytheon</v>
      </c>
      <c r="V114" s="161">
        <f>INDEX(Upload_Download!$I$4:$I$1004,MATCH(U114&amp;V$3,Upload_Download!$O$4:$O$1004,0),1)</f>
        <v>92.495742797851562</v>
      </c>
      <c r="W114" s="161">
        <f>INDEX(Upload_Download!$I$4:$I$1004,MATCH(U114&amp;W$3,Upload_Download!$O$4:$O$1004,0),1)</f>
        <v>94.743247985839844</v>
      </c>
      <c r="X114" s="162">
        <f t="shared" si="936"/>
        <v>2.429847169182886</v>
      </c>
      <c r="Y114" s="162">
        <f t="shared" si="981"/>
        <v>7.0519422684942379</v>
      </c>
      <c r="Z114" s="161">
        <f>INDEX(Upload_Download!$I$4:$I$1004,MATCH(AB114&amp;Z$3,Upload_Download!$O$4:$O$1004,0),1)</f>
        <v>166.5299987792969</v>
      </c>
      <c r="AA114" s="161">
        <f>INDEX(Upload_Download!$I$4:$I$1004,MATCH(AB114&amp;AA$3,Upload_Download!$O$4:$O$1004,0),1)</f>
        <v>155.55999755859381</v>
      </c>
      <c r="AB114" s="163" t="str">
        <f>INDEX(Draft!$AZ$3:$AZ$170,MATCH(S114&amp;Q114,Draft!$BA$3:$BA$170,0),1)</f>
        <v>Airbnb</v>
      </c>
      <c r="AD114" s="106">
        <f t="shared" si="937"/>
        <v>2</v>
      </c>
      <c r="AE114" s="106">
        <f t="shared" si="913"/>
        <v>9</v>
      </c>
      <c r="AF114" s="106">
        <v>5</v>
      </c>
      <c r="AG114" s="107" t="str">
        <f>INDEX(Matchups!$F$4:$G$279,MATCH(AD114&amp;"_"&amp;AE114,Matchups!$E$4:$E$279,0),1)</f>
        <v>Player15</v>
      </c>
      <c r="AH114" s="107" t="str">
        <f>INDEX(Matchups!$F$4:$G$279,MATCH(AD114&amp;"_"&amp;AE114,Matchups!$E$4:$E$279,0),2)</f>
        <v>Player5</v>
      </c>
      <c r="AJ114" s="160" t="str">
        <f>INDEX(Draft!$AZ$3:$AZ$170,MATCH(AG114&amp;AF114,Draft!$BA$3:$BA$170,0),1)</f>
        <v>Wrapped Bitcoin</v>
      </c>
      <c r="AK114" s="161">
        <f>INDEX(Upload_Download!$I$4:$I$1004,MATCH(AJ114&amp;AK$3,Upload_Download!$O$4:$O$1004,0),1)</f>
        <v>42211.69140625</v>
      </c>
      <c r="AL114" s="161">
        <f>INDEX(Upload_Download!$I$4:$I$1004,MATCH(AJ114&amp;AL$3,Upload_Download!$O$4:$O$1004,0),1)</f>
        <v>38448.36328125</v>
      </c>
      <c r="AM114" s="162">
        <f t="shared" si="938"/>
        <v>-8.9153691776558084</v>
      </c>
      <c r="AN114" s="162">
        <f t="shared" si="982"/>
        <v>-3.6358930243027943</v>
      </c>
      <c r="AO114" s="161">
        <f>INDEX(Upload_Download!$I$4:$I$1004,MATCH(AQ114&amp;AO$3,Upload_Download!$O$4:$O$1004,0),1)</f>
        <v>110.51999664306641</v>
      </c>
      <c r="AP114" s="161">
        <f>INDEX(Upload_Download!$I$4:$I$1004,MATCH(AQ114&amp;AP$3,Upload_Download!$O$4:$O$1004,0),1)</f>
        <v>114.69000244140619</v>
      </c>
      <c r="AQ114" s="163" t="str">
        <f>INDEX(Draft!$AZ$3:$AZ$170,MATCH(AH114&amp;AF114,Draft!$BA$3:$BA$170,0),1)</f>
        <v>Royal Bank Of Canada</v>
      </c>
      <c r="AS114" s="106">
        <f t="shared" si="939"/>
        <v>3</v>
      </c>
      <c r="AT114" s="106">
        <f t="shared" si="914"/>
        <v>9</v>
      </c>
      <c r="AU114" s="106">
        <v>5</v>
      </c>
      <c r="AV114" s="107" t="str">
        <f>INDEX(Matchups!$F$4:$G$279,MATCH(AS114&amp;"_"&amp;AT114,Matchups!$E$4:$E$279,0),1)</f>
        <v>Player18</v>
      </c>
      <c r="AW114" s="107" t="str">
        <f>INDEX(Matchups!$F$4:$G$279,MATCH(AS114&amp;"_"&amp;AT114,Matchups!$E$4:$E$279,0),2)</f>
        <v>Player12</v>
      </c>
      <c r="AY114" s="160" t="str">
        <f>INDEX(Draft!$AZ$3:$AZ$170,MATCH(AV114&amp;AU114,Draft!$BA$3:$BA$170,0),1)</f>
        <v>Nike</v>
      </c>
      <c r="AZ114" s="161">
        <f>INDEX(Upload_Download!$I$4:$I$1004,MATCH(AY114&amp;AZ$3,Upload_Download!$O$4:$O$1004,0),1)</f>
        <v>142.94999694824219</v>
      </c>
      <c r="BA114" s="161">
        <f>INDEX(Upload_Download!$I$4:$I$1004,MATCH(AY114&amp;BA$3,Upload_Download!$O$4:$O$1004,0),1)</f>
        <v>138.80000305175781</v>
      </c>
      <c r="BB114" s="162">
        <f t="shared" si="940"/>
        <v>-2.9031087688563995</v>
      </c>
      <c r="BC114" s="162">
        <f t="shared" si="983"/>
        <v>-2.1954016603191517</v>
      </c>
      <c r="BD114" s="161">
        <f>INDEX(Upload_Download!$I$4:$I$1004,MATCH(BF114&amp;BD$3,Upload_Download!$O$4:$O$1004,0),1)</f>
        <v>105.57725524902339</v>
      </c>
      <c r="BE114" s="161">
        <f>INDEX(Upload_Download!$I$4:$I$1004,MATCH(BF114&amp;BE$3,Upload_Download!$O$4:$O$1004,0),1)</f>
        <v>107.94712829589839</v>
      </c>
      <c r="BF114" s="163" t="str">
        <f>INDEX(Draft!$AZ$3:$AZ$170,MATCH(AW114&amp;AU114,Draft!$BA$3:$BA$170,0),1)</f>
        <v>Quant Network</v>
      </c>
      <c r="BH114" s="106">
        <f t="shared" si="941"/>
        <v>4</v>
      </c>
      <c r="BI114" s="106">
        <f t="shared" si="915"/>
        <v>9</v>
      </c>
      <c r="BJ114" s="106">
        <v>5</v>
      </c>
      <c r="BK114" s="107" t="str">
        <f>INDEX(Matchups!$F$4:$G$279,MATCH(BH114&amp;"_"&amp;BI114,Matchups!$E$4:$E$279,0),1)</f>
        <v>Player1</v>
      </c>
      <c r="BL114" s="107" t="str">
        <f>INDEX(Matchups!$F$4:$G$279,MATCH(BH114&amp;"_"&amp;BI114,Matchups!$E$4:$E$279,0),2)</f>
        <v>Player22</v>
      </c>
      <c r="BN114" s="160" t="str">
        <f>INDEX(Draft!$AZ$3:$AZ$170,MATCH(BK114&amp;BJ114,Draft!$BA$3:$BA$170,0),1)</f>
        <v>Marathon Petroleum Corp</v>
      </c>
      <c r="BO114" s="161">
        <f>INDEX(Upload_Download!$I$4:$I$1004,MATCH(BN114&amp;BO$3,Upload_Download!$O$4:$O$1004,0),1)</f>
        <v>76.540000915527344</v>
      </c>
      <c r="BP114" s="161" t="e">
        <f>INDEX(Upload_Download!$I$4:$I$1004,MATCH(BN114&amp;BP$3,Upload_Download!$O$4:$O$1004,0),1)</f>
        <v>#N/A</v>
      </c>
      <c r="BQ114" s="162" t="e">
        <f t="shared" si="942"/>
        <v>#N/A</v>
      </c>
      <c r="BR114" s="162" t="e">
        <f t="shared" si="984"/>
        <v>#N/A</v>
      </c>
      <c r="BS114" s="161" t="e">
        <f>INDEX(Upload_Download!$I$4:$I$1004,MATCH(BU114&amp;BS$3,Upload_Download!$O$4:$O$1004,0),1)</f>
        <v>#N/A</v>
      </c>
      <c r="BT114" s="161">
        <f>INDEX(Upload_Download!$I$4:$I$1004,MATCH(BU114&amp;BT$3,Upload_Download!$O$4:$O$1004,0),1)</f>
        <v>162.1199951171875</v>
      </c>
      <c r="BU114" s="163" t="str">
        <f>INDEX(Draft!$AZ$3:$AZ$170,MATCH(BL114&amp;BJ114,Draft!$BA$3:$BA$170,0),1)</f>
        <v>Analog Devices</v>
      </c>
      <c r="BV114" s="114"/>
      <c r="BW114" s="106">
        <f t="shared" si="943"/>
        <v>5</v>
      </c>
      <c r="BX114" s="106">
        <f t="shared" si="916"/>
        <v>9</v>
      </c>
      <c r="BY114" s="106">
        <v>5</v>
      </c>
      <c r="BZ114" s="107" t="str">
        <f>INDEX(Matchups!$F$4:$G$279,MATCH(BW114&amp;"_"&amp;BX114,Matchups!$E$4:$E$279,0),1)</f>
        <v>Player21</v>
      </c>
      <c r="CA114" s="107" t="str">
        <f>INDEX(Matchups!$F$4:$G$279,MATCH(BW114&amp;"_"&amp;BX114,Matchups!$E$4:$E$279,0),2)</f>
        <v>Player18</v>
      </c>
      <c r="CB114" s="114"/>
      <c r="CC114" s="160" t="str">
        <f>INDEX(Draft!$AZ$3:$AZ$170,MATCH(BZ114&amp;BY114,Draft!$BA$3:$BA$170,0),1)</f>
        <v>Gold</v>
      </c>
      <c r="CD114" s="161" t="e">
        <f>INDEX(Upload_Download!$I$4:$I$1004,MATCH(CC114&amp;CD$3,Upload_Download!$O$4:$O$1004,0),1)</f>
        <v>#N/A</v>
      </c>
      <c r="CE114" s="161" t="e">
        <f>INDEX(Upload_Download!$I$4:$I$1004,MATCH(CC114&amp;CE$3,Upload_Download!$O$4:$O$1004,0),1)</f>
        <v>#N/A</v>
      </c>
      <c r="CF114" s="162" t="e">
        <f t="shared" si="944"/>
        <v>#N/A</v>
      </c>
      <c r="CG114" s="162" t="e">
        <f t="shared" si="985"/>
        <v>#N/A</v>
      </c>
      <c r="CH114" s="161" t="e">
        <f>INDEX(Upload_Download!$I$4:$I$1004,MATCH(CJ114&amp;CH$3,Upload_Download!$O$4:$O$1004,0),1)</f>
        <v>#N/A</v>
      </c>
      <c r="CI114" s="161" t="e">
        <f>INDEX(Upload_Download!$I$4:$I$1004,MATCH(CJ114&amp;CI$3,Upload_Download!$O$4:$O$1004,0),1)</f>
        <v>#N/A</v>
      </c>
      <c r="CJ114" s="163" t="str">
        <f>INDEX(Draft!$AZ$3:$AZ$170,MATCH(CA114&amp;BY114,Draft!$BA$3:$BA$170,0),1)</f>
        <v>Nike</v>
      </c>
      <c r="CK114" s="114"/>
      <c r="CL114" s="106">
        <f t="shared" si="945"/>
        <v>6</v>
      </c>
      <c r="CM114" s="106">
        <f t="shared" si="917"/>
        <v>9</v>
      </c>
      <c r="CN114" s="106">
        <v>5</v>
      </c>
      <c r="CO114" s="107" t="str">
        <f>INDEX(Matchups!$F$4:$G$279,MATCH(CL114&amp;"_"&amp;CM114,Matchups!$E$4:$E$279,0),1)</f>
        <v>Player13</v>
      </c>
      <c r="CP114" s="107" t="str">
        <f>INDEX(Matchups!$F$4:$G$279,MATCH(CL114&amp;"_"&amp;CM114,Matchups!$E$4:$E$279,0),2)</f>
        <v>Player9</v>
      </c>
      <c r="CQ114" s="114"/>
      <c r="CR114" s="160" t="str">
        <f>INDEX(Draft!$AZ$3:$AZ$170,MATCH(CO114&amp;CN114,Draft!$BA$3:$BA$170,0),1)</f>
        <v>Fantom</v>
      </c>
      <c r="CS114" s="161" t="e">
        <f>INDEX(Upload_Download!$I$4:$I$1004,MATCH(CR114&amp;CS$3,Upload_Download!$O$4:$O$1004,0),1)</f>
        <v>#N/A</v>
      </c>
      <c r="CT114" s="161" t="e">
        <f>INDEX(Upload_Download!$I$4:$I$1004,MATCH(CR114&amp;CT$3,Upload_Download!$O$4:$O$1004,0),1)</f>
        <v>#N/A</v>
      </c>
      <c r="CU114" s="162" t="e">
        <f t="shared" si="946"/>
        <v>#N/A</v>
      </c>
      <c r="CV114" s="162" t="e">
        <f t="shared" si="986"/>
        <v>#N/A</v>
      </c>
      <c r="CW114" s="161" t="e">
        <f>INDEX(Upload_Download!$I$4:$I$1004,MATCH(CY114&amp;CW$3,Upload_Download!$O$4:$O$1004,0),1)</f>
        <v>#N/A</v>
      </c>
      <c r="CX114" s="161" t="e">
        <f>INDEX(Upload_Download!$I$4:$I$1004,MATCH(CY114&amp;CX$3,Upload_Download!$O$4:$O$1004,0),1)</f>
        <v>#N/A</v>
      </c>
      <c r="CY114" s="163" t="str">
        <f>INDEX(Draft!$AZ$3:$AZ$170,MATCH(CP114&amp;CN114,Draft!$BA$3:$BA$170,0),1)</f>
        <v>Proctor &amp; Gamble</v>
      </c>
      <c r="DA114" s="106">
        <f t="shared" si="947"/>
        <v>7</v>
      </c>
      <c r="DB114" s="106">
        <f t="shared" si="918"/>
        <v>9</v>
      </c>
      <c r="DC114" s="106">
        <v>5</v>
      </c>
      <c r="DD114" s="107" t="str">
        <f>INDEX(Matchups!$F$4:$G$279,MATCH(DA114&amp;"_"&amp;DB114,Matchups!$E$4:$E$279,0),1)</f>
        <v>Player6</v>
      </c>
      <c r="DE114" s="107" t="str">
        <f>INDEX(Matchups!$F$4:$G$279,MATCH(DA114&amp;"_"&amp;DB114,Matchups!$E$4:$E$279,0),2)</f>
        <v>Player15</v>
      </c>
      <c r="DG114" s="160" t="str">
        <f>INDEX(Draft!$AZ$3:$AZ$170,MATCH(DD114&amp;DC114,Draft!$BA$3:$BA$170,0),1)</f>
        <v>Royal Bank Of Canada</v>
      </c>
      <c r="DH114" s="161" t="e">
        <f>INDEX(Upload_Download!$I$4:$I$1004,MATCH(DG114&amp;DH$3,Upload_Download!$O$4:$O$1004,0),1)</f>
        <v>#N/A</v>
      </c>
      <c r="DI114" s="161" t="e">
        <f>INDEX(Upload_Download!$I$4:$I$1004,MATCH(DG114&amp;DI$3,Upload_Download!$O$4:$O$1004,0),1)</f>
        <v>#N/A</v>
      </c>
      <c r="DJ114" s="162" t="e">
        <f t="shared" si="948"/>
        <v>#N/A</v>
      </c>
      <c r="DK114" s="162" t="e">
        <f t="shared" si="987"/>
        <v>#N/A</v>
      </c>
      <c r="DL114" s="161" t="e">
        <f>INDEX(Upload_Download!$I$4:$I$1004,MATCH(DN114&amp;DL$3,Upload_Download!$O$4:$O$1004,0),1)</f>
        <v>#N/A</v>
      </c>
      <c r="DM114" s="161" t="e">
        <f>INDEX(Upload_Download!$I$4:$I$1004,MATCH(DN114&amp;DM$3,Upload_Download!$O$4:$O$1004,0),1)</f>
        <v>#N/A</v>
      </c>
      <c r="DN114" s="163" t="str">
        <f>INDEX(Draft!$AZ$3:$AZ$170,MATCH(DE114&amp;DC114,Draft!$BA$3:$BA$170,0),1)</f>
        <v>Wrapped Bitcoin</v>
      </c>
      <c r="DO114" s="114"/>
      <c r="DP114" s="106">
        <f t="shared" si="949"/>
        <v>8</v>
      </c>
      <c r="DQ114" s="106">
        <f t="shared" si="919"/>
        <v>9</v>
      </c>
      <c r="DR114" s="106">
        <v>5</v>
      </c>
      <c r="DS114" s="107" t="str">
        <f>INDEX(Matchups!$F$4:$G$279,MATCH(DP114&amp;"_"&amp;DQ114,Matchups!$E$4:$E$279,0),1)</f>
        <v>Player9</v>
      </c>
      <c r="DT114" s="107" t="str">
        <f>INDEX(Matchups!$F$4:$G$279,MATCH(DP114&amp;"_"&amp;DQ114,Matchups!$E$4:$E$279,0),2)</f>
        <v>Player10</v>
      </c>
      <c r="DU114" s="114"/>
      <c r="DV114" s="160" t="str">
        <f>INDEX(Draft!$AZ$3:$AZ$170,MATCH(DS114&amp;DR114,Draft!$BA$3:$BA$170,0),1)</f>
        <v>Proctor &amp; Gamble</v>
      </c>
      <c r="DW114" s="161" t="e">
        <f>INDEX(Upload_Download!$I$4:$I$1004,MATCH(DV114&amp;DW$3,Upload_Download!$O$4:$O$1004,0),1)</f>
        <v>#N/A</v>
      </c>
      <c r="DX114" s="161" t="e">
        <f>INDEX(Upload_Download!$I$4:$I$1004,MATCH(DV114&amp;DX$3,Upload_Download!$O$4:$O$1004,0),1)</f>
        <v>#N/A</v>
      </c>
      <c r="DY114" s="162" t="e">
        <f t="shared" si="950"/>
        <v>#N/A</v>
      </c>
      <c r="DZ114" s="162" t="e">
        <f t="shared" si="988"/>
        <v>#N/A</v>
      </c>
      <c r="EA114" s="161" t="e">
        <f>INDEX(Upload_Download!$I$4:$I$1004,MATCH(EC114&amp;EA$3,Upload_Download!$O$4:$O$1004,0),1)</f>
        <v>#N/A</v>
      </c>
      <c r="EB114" s="161" t="e">
        <f>INDEX(Upload_Download!$I$4:$I$1004,MATCH(EC114&amp;EB$3,Upload_Download!$O$4:$O$1004,0),1)</f>
        <v>#N/A</v>
      </c>
      <c r="EC114" s="163" t="str">
        <f>INDEX(Draft!$AZ$3:$AZ$170,MATCH(DT114&amp;DR114,Draft!$BA$3:$BA$170,0),1)</f>
        <v>KKR &amp; Co.</v>
      </c>
      <c r="ED114" s="114"/>
      <c r="EE114" s="106">
        <f t="shared" si="951"/>
        <v>9</v>
      </c>
      <c r="EF114" s="106">
        <f t="shared" si="920"/>
        <v>9</v>
      </c>
      <c r="EG114" s="106">
        <v>5</v>
      </c>
      <c r="EH114" s="107" t="str">
        <f>INDEX(Matchups!$F$4:$G$279,MATCH(EE114&amp;"_"&amp;EF114,Matchups!$E$4:$E$279,0),1)</f>
        <v>Player7</v>
      </c>
      <c r="EI114" s="107" t="str">
        <f>INDEX(Matchups!$F$4:$G$279,MATCH(EE114&amp;"_"&amp;EF114,Matchups!$E$4:$E$279,0),2)</f>
        <v>Player6</v>
      </c>
      <c r="EJ114" s="114"/>
      <c r="EK114" s="160" t="str">
        <f>INDEX(Draft!$AZ$3:$AZ$170,MATCH(EH114&amp;EG114,Draft!$BA$3:$BA$170,0),1)</f>
        <v>PNC Financial Services</v>
      </c>
      <c r="EL114" s="161" t="e">
        <f>INDEX(Upload_Download!$I$4:$I$1004,MATCH(EK114&amp;EL$3,Upload_Download!$O$4:$O$1004,0),1)</f>
        <v>#N/A</v>
      </c>
      <c r="EM114" s="161" t="e">
        <f>INDEX(Upload_Download!$I$4:$I$1004,MATCH(EK114&amp;EM$3,Upload_Download!$O$4:$O$1004,0),1)</f>
        <v>#N/A</v>
      </c>
      <c r="EN114" s="162" t="e">
        <f t="shared" si="952"/>
        <v>#N/A</v>
      </c>
      <c r="EO114" s="162" t="e">
        <f t="shared" si="989"/>
        <v>#N/A</v>
      </c>
      <c r="EP114" s="161" t="e">
        <f>INDEX(Upload_Download!$I$4:$I$1004,MATCH(ER114&amp;EP$3,Upload_Download!$O$4:$O$1004,0),1)</f>
        <v>#N/A</v>
      </c>
      <c r="EQ114" s="161" t="e">
        <f>INDEX(Upload_Download!$I$4:$I$1004,MATCH(ER114&amp;EQ$3,Upload_Download!$O$4:$O$1004,0),1)</f>
        <v>#N/A</v>
      </c>
      <c r="ER114" s="163" t="str">
        <f>INDEX(Draft!$AZ$3:$AZ$170,MATCH(EI114&amp;EG114,Draft!$BA$3:$BA$170,0),1)</f>
        <v>Royal Bank Of Canada</v>
      </c>
      <c r="ET114" s="106">
        <f t="shared" si="953"/>
        <v>10</v>
      </c>
      <c r="EU114" s="106">
        <f t="shared" si="921"/>
        <v>9</v>
      </c>
      <c r="EV114" s="106">
        <v>5</v>
      </c>
      <c r="EW114" s="107" t="str">
        <f>INDEX(Matchups!$F$4:$G$279,MATCH(ET114&amp;"_"&amp;EU114,Matchups!$E$4:$E$279,0),1)</f>
        <v>Player3</v>
      </c>
      <c r="EX114" s="107" t="str">
        <f>INDEX(Matchups!$F$4:$G$279,MATCH(ET114&amp;"_"&amp;EU114,Matchups!$E$4:$E$279,0),2)</f>
        <v>Player23</v>
      </c>
      <c r="EZ114" s="160" t="str">
        <f>INDEX(Draft!$AZ$3:$AZ$170,MATCH(EW114&amp;EV114,Draft!$BA$3:$BA$170,0),1)</f>
        <v>Bank of NY Mellon</v>
      </c>
      <c r="FA114" s="161" t="e">
        <f>INDEX(Upload_Download!$I$4:$I$1004,MATCH(EZ114&amp;FA$3,Upload_Download!$O$4:$O$1004,0),1)</f>
        <v>#N/A</v>
      </c>
      <c r="FB114" s="161" t="e">
        <f>INDEX(Upload_Download!$I$4:$I$1004,MATCH(EZ114&amp;FB$3,Upload_Download!$O$4:$O$1004,0),1)</f>
        <v>#N/A</v>
      </c>
      <c r="FC114" s="162" t="e">
        <f t="shared" si="954"/>
        <v>#N/A</v>
      </c>
      <c r="FD114" s="162" t="e">
        <f t="shared" si="990"/>
        <v>#N/A</v>
      </c>
      <c r="FE114" s="161" t="e">
        <f>INDEX(Upload_Download!$I$4:$I$1004,MATCH(FG114&amp;FE$3,Upload_Download!$O$4:$O$1004,0),1)</f>
        <v>#N/A</v>
      </c>
      <c r="FF114" s="161" t="e">
        <f>INDEX(Upload_Download!$I$4:$I$1004,MATCH(FG114&amp;FF$3,Upload_Download!$O$4:$O$1004,0),1)</f>
        <v>#N/A</v>
      </c>
      <c r="FG114" s="163" t="str">
        <f>INDEX(Draft!$AZ$3:$AZ$170,MATCH(EX114&amp;EV114,Draft!$BA$3:$BA$170,0),1)</f>
        <v>Raytheon</v>
      </c>
      <c r="FH114" s="114"/>
      <c r="FI114" s="106">
        <f t="shared" si="955"/>
        <v>11</v>
      </c>
      <c r="FJ114" s="106">
        <f t="shared" si="922"/>
        <v>9</v>
      </c>
      <c r="FK114" s="106">
        <v>5</v>
      </c>
      <c r="FL114" s="107" t="str">
        <f>INDEX(Matchups!$F$4:$G$279,MATCH(FI114&amp;"_"&amp;FJ114,Matchups!$E$4:$E$279,0),1)</f>
        <v>Player20</v>
      </c>
      <c r="FM114" s="107" t="str">
        <f>INDEX(Matchups!$F$4:$G$279,MATCH(FI114&amp;"_"&amp;FJ114,Matchups!$E$4:$E$279,0),2)</f>
        <v>Player14</v>
      </c>
      <c r="FN114" s="114"/>
      <c r="FO114" s="160" t="str">
        <f>INDEX(Draft!$AZ$3:$AZ$170,MATCH(FL114&amp;FK114,Draft!$BA$3:$BA$170,0),1)</f>
        <v>Curve DAO Token</v>
      </c>
      <c r="FP114" s="161" t="e">
        <f>INDEX(Upload_Download!$I$4:$I$1004,MATCH(FO114&amp;FP$3,Upload_Download!$O$4:$O$1004,0),1)</f>
        <v>#N/A</v>
      </c>
      <c r="FQ114" s="161" t="e">
        <f>INDEX(Upload_Download!$I$4:$I$1004,MATCH(FO114&amp;FQ$3,Upload_Download!$O$4:$O$1004,0),1)</f>
        <v>#N/A</v>
      </c>
      <c r="FR114" s="162" t="e">
        <f t="shared" si="956"/>
        <v>#N/A</v>
      </c>
      <c r="FS114" s="162" t="e">
        <f t="shared" si="991"/>
        <v>#N/A</v>
      </c>
      <c r="FT114" s="161" t="e">
        <f>INDEX(Upload_Download!$I$4:$I$1004,MATCH(FV114&amp;FT$3,Upload_Download!$O$4:$O$1004,0),1)</f>
        <v>#N/A</v>
      </c>
      <c r="FU114" s="161" t="e">
        <f>INDEX(Upload_Download!$I$4:$I$1004,MATCH(FV114&amp;FU$3,Upload_Download!$O$4:$O$1004,0),1)</f>
        <v>#N/A</v>
      </c>
      <c r="FV114" s="163" t="str">
        <f>INDEX(Draft!$AZ$3:$AZ$170,MATCH(FM114&amp;FK114,Draft!$BA$3:$BA$170,0),1)</f>
        <v>Coinbase</v>
      </c>
      <c r="FW114" s="114"/>
      <c r="FX114" s="106">
        <f t="shared" si="957"/>
        <v>12</v>
      </c>
      <c r="FY114" s="106">
        <f t="shared" si="923"/>
        <v>9</v>
      </c>
      <c r="FZ114" s="106">
        <v>5</v>
      </c>
      <c r="GA114" s="107" t="str">
        <f>INDEX(Matchups!$F$4:$G$279,MATCH(FX114&amp;"_"&amp;FY114,Matchups!$E$4:$E$279,0),1)</f>
        <v>Player14</v>
      </c>
      <c r="GB114" s="107" t="str">
        <f>INDEX(Matchups!$F$4:$G$279,MATCH(FX114&amp;"_"&amp;FY114,Matchups!$E$4:$E$279,0),2)</f>
        <v>Player2</v>
      </c>
      <c r="GC114" s="114"/>
      <c r="GD114" s="160" t="str">
        <f>INDEX(Draft!$AZ$3:$AZ$170,MATCH(GA114&amp;FZ114,Draft!$BA$3:$BA$170,0),1)</f>
        <v>Coinbase</v>
      </c>
      <c r="GE114" s="161" t="e">
        <f>INDEX(Upload_Download!$I$4:$I$1004,MATCH(GD114&amp;GE$3,Upload_Download!$O$4:$O$1004,0),1)</f>
        <v>#N/A</v>
      </c>
      <c r="GF114" s="161" t="e">
        <f>INDEX(Upload_Download!$I$4:$I$1004,MATCH(GD114&amp;GF$3,Upload_Download!$O$4:$O$1004,0),1)</f>
        <v>#N/A</v>
      </c>
      <c r="GG114" s="162" t="e">
        <f t="shared" si="958"/>
        <v>#N/A</v>
      </c>
      <c r="GH114" s="162" t="e">
        <f t="shared" si="992"/>
        <v>#N/A</v>
      </c>
      <c r="GI114" s="161" t="e">
        <f>INDEX(Upload_Download!$I$4:$I$1004,MATCH(GK114&amp;GI$3,Upload_Download!$O$4:$O$1004,0),1)</f>
        <v>#N/A</v>
      </c>
      <c r="GJ114" s="161" t="e">
        <f>INDEX(Upload_Download!$I$4:$I$1004,MATCH(GK114&amp;GJ$3,Upload_Download!$O$4:$O$1004,0),1)</f>
        <v>#N/A</v>
      </c>
      <c r="GK114" s="163" t="str">
        <f>INDEX(Draft!$AZ$3:$AZ$170,MATCH(GB114&amp;FZ114,Draft!$BA$3:$BA$170,0),1)</f>
        <v>Smooth Love Potion</v>
      </c>
      <c r="GM114" s="106">
        <f t="shared" si="959"/>
        <v>13</v>
      </c>
      <c r="GN114" s="106">
        <f t="shared" si="924"/>
        <v>9</v>
      </c>
      <c r="GO114" s="106">
        <v>5</v>
      </c>
      <c r="GP114" s="107" t="str">
        <f>INDEX(Matchups!$F$4:$G$279,MATCH(GM114&amp;"_"&amp;GN114,Matchups!$E$4:$E$279,0),1)</f>
        <v>Player12</v>
      </c>
      <c r="GQ114" s="107" t="str">
        <f>INDEX(Matchups!$F$4:$G$279,MATCH(GM114&amp;"_"&amp;GN114,Matchups!$E$4:$E$279,0),2)</f>
        <v>Player11</v>
      </c>
      <c r="GS114" s="160" t="str">
        <f>INDEX(Draft!$AZ$3:$AZ$170,MATCH(GP114&amp;GO114,Draft!$BA$3:$BA$170,0),1)</f>
        <v>Quant Network</v>
      </c>
      <c r="GT114" s="161" t="e">
        <f>INDEX(Upload_Download!$I$4:$I$1004,MATCH(GS114&amp;GT$3,Upload_Download!$O$4:$O$1004,0),1)</f>
        <v>#N/A</v>
      </c>
      <c r="GU114" s="161" t="e">
        <f>INDEX(Upload_Download!$I$4:$I$1004,MATCH(GS114&amp;GU$3,Upload_Download!$O$4:$O$1004,0),1)</f>
        <v>#N/A</v>
      </c>
      <c r="GV114" s="162" t="e">
        <f t="shared" si="960"/>
        <v>#N/A</v>
      </c>
      <c r="GW114" s="162" t="e">
        <f t="shared" si="993"/>
        <v>#N/A</v>
      </c>
      <c r="GX114" s="161" t="e">
        <f>INDEX(Upload_Download!$I$4:$I$1004,MATCH(GZ114&amp;GX$3,Upload_Download!$O$4:$O$1004,0),1)</f>
        <v>#N/A</v>
      </c>
      <c r="GY114" s="161" t="e">
        <f>INDEX(Upload_Download!$I$4:$I$1004,MATCH(GZ114&amp;GY$3,Upload_Download!$O$4:$O$1004,0),1)</f>
        <v>#N/A</v>
      </c>
      <c r="GZ114" s="163" t="str">
        <f>INDEX(Draft!$AZ$3:$AZ$170,MATCH(GQ114&amp;GO114,Draft!$BA$3:$BA$170,0),1)</f>
        <v>Garlicoin</v>
      </c>
      <c r="HA114" s="114"/>
      <c r="HB114" s="106">
        <f t="shared" si="961"/>
        <v>14</v>
      </c>
      <c r="HC114" s="106">
        <f t="shared" si="925"/>
        <v>9</v>
      </c>
      <c r="HD114" s="106">
        <v>5</v>
      </c>
      <c r="HE114" s="107" t="str">
        <f>INDEX(Matchups!$F$4:$G$279,MATCH(HB114&amp;"_"&amp;HC114,Matchups!$E$4:$E$279,0),1)</f>
        <v>Player2</v>
      </c>
      <c r="HF114" s="107" t="str">
        <f>INDEX(Matchups!$F$4:$G$279,MATCH(HB114&amp;"_"&amp;HC114,Matchups!$E$4:$E$279,0),2)</f>
        <v>Player8</v>
      </c>
      <c r="HG114" s="114"/>
      <c r="HH114" s="160" t="str">
        <f>INDEX(Draft!$AZ$3:$AZ$170,MATCH(HE114&amp;HD114,Draft!$BA$3:$BA$170,0),1)</f>
        <v>Smooth Love Potion</v>
      </c>
      <c r="HI114" s="161" t="e">
        <f>INDEX(Upload_Download!$I$4:$I$1004,MATCH(HH114&amp;HI$3,Upload_Download!$O$4:$O$1004,0),1)</f>
        <v>#N/A</v>
      </c>
      <c r="HJ114" s="161" t="e">
        <f>INDEX(Upload_Download!$I$4:$I$1004,MATCH(HH114&amp;HJ$3,Upload_Download!$O$4:$O$1004,0),1)</f>
        <v>#N/A</v>
      </c>
      <c r="HK114" s="162" t="e">
        <f t="shared" si="962"/>
        <v>#N/A</v>
      </c>
      <c r="HL114" s="162" t="e">
        <f t="shared" si="994"/>
        <v>#N/A</v>
      </c>
      <c r="HM114" s="161" t="e">
        <f>INDEX(Upload_Download!$I$4:$I$1004,MATCH(HO114&amp;HM$3,Upload_Download!$O$4:$O$1004,0),1)</f>
        <v>#N/A</v>
      </c>
      <c r="HN114" s="161" t="e">
        <f>INDEX(Upload_Download!$I$4:$I$1004,MATCH(HO114&amp;HN$3,Upload_Download!$O$4:$O$1004,0),1)</f>
        <v>#N/A</v>
      </c>
      <c r="HO114" s="163" t="str">
        <f>INDEX(Draft!$AZ$3:$AZ$170,MATCH(HF114&amp;HD114,Draft!$BA$3:$BA$170,0),1)</f>
        <v>Hedera Hashgraph</v>
      </c>
      <c r="HP114" s="114"/>
      <c r="HQ114" s="106">
        <f t="shared" si="963"/>
        <v>15</v>
      </c>
      <c r="HR114" s="106">
        <f t="shared" si="926"/>
        <v>9</v>
      </c>
      <c r="HS114" s="106">
        <v>5</v>
      </c>
      <c r="HT114" s="107" t="str">
        <f>INDEX(Matchups!$F$4:$G$279,MATCH(HQ114&amp;"_"&amp;HR114,Matchups!$E$4:$E$279,0),1)</f>
        <v>Player24</v>
      </c>
      <c r="HU114" s="107" t="str">
        <f>INDEX(Matchups!$F$4:$G$279,MATCH(HQ114&amp;"_"&amp;HR114,Matchups!$E$4:$E$279,0),2)</f>
        <v>Player19</v>
      </c>
      <c r="HV114" s="114"/>
      <c r="HW114" s="160" t="str">
        <f>INDEX(Draft!$AZ$3:$AZ$170,MATCH(HT114&amp;HS114,Draft!$BA$3:$BA$170,0),1)</f>
        <v>Airbnb</v>
      </c>
      <c r="HX114" s="161" t="e">
        <f>INDEX(Upload_Download!$I$4:$I$1004,MATCH(HW114&amp;HX$3,Upload_Download!$O$4:$O$1004,0),1)</f>
        <v>#N/A</v>
      </c>
      <c r="HY114" s="161" t="e">
        <f>INDEX(Upload_Download!$I$4:$I$1004,MATCH(HW114&amp;HY$3,Upload_Download!$O$4:$O$1004,0),1)</f>
        <v>#N/A</v>
      </c>
      <c r="HZ114" s="162" t="e">
        <f t="shared" si="964"/>
        <v>#N/A</v>
      </c>
      <c r="IA114" s="162" t="e">
        <f t="shared" si="995"/>
        <v>#N/A</v>
      </c>
      <c r="IB114" s="161" t="e">
        <f>INDEX(Upload_Download!$I$4:$I$1004,MATCH(ID114&amp;IB$3,Upload_Download!$O$4:$O$1004,0),1)</f>
        <v>#N/A</v>
      </c>
      <c r="IC114" s="161" t="e">
        <f>INDEX(Upload_Download!$I$4:$I$1004,MATCH(ID114&amp;IC$3,Upload_Download!$O$4:$O$1004,0),1)</f>
        <v>#N/A</v>
      </c>
      <c r="ID114" s="163" t="str">
        <f>INDEX(Draft!$AZ$3:$AZ$170,MATCH(HU114&amp;HS114,Draft!$BA$3:$BA$170,0),1)</f>
        <v>Roblox Corporation</v>
      </c>
      <c r="IF114" s="106">
        <f t="shared" si="965"/>
        <v>16</v>
      </c>
      <c r="IG114" s="106">
        <f t="shared" si="927"/>
        <v>9</v>
      </c>
      <c r="IH114" s="106">
        <v>5</v>
      </c>
      <c r="II114" s="107" t="str">
        <f>INDEX(Matchups!$F$4:$G$279,MATCH(IF114&amp;"_"&amp;IG114,Matchups!$E$4:$E$279,0),1)</f>
        <v>Player5</v>
      </c>
      <c r="IJ114" s="107" t="str">
        <f>INDEX(Matchups!$F$4:$G$279,MATCH(IF114&amp;"_"&amp;IG114,Matchups!$E$4:$E$279,0),2)</f>
        <v>Player20</v>
      </c>
      <c r="IL114" s="160" t="str">
        <f>INDEX(Draft!$AZ$3:$AZ$170,MATCH(II114&amp;IH114,Draft!$BA$3:$BA$170,0),1)</f>
        <v>Royal Bank Of Canada</v>
      </c>
      <c r="IM114" s="161" t="e">
        <f>INDEX(Upload_Download!$I$4:$I$1004,MATCH(IL114&amp;IM$3,Upload_Download!$O$4:$O$1004,0),1)</f>
        <v>#N/A</v>
      </c>
      <c r="IN114" s="161" t="e">
        <f>INDEX(Upload_Download!$I$4:$I$1004,MATCH(IL114&amp;IN$3,Upload_Download!$O$4:$O$1004,0),1)</f>
        <v>#N/A</v>
      </c>
      <c r="IO114" s="162" t="e">
        <f t="shared" si="966"/>
        <v>#N/A</v>
      </c>
      <c r="IP114" s="162" t="e">
        <f t="shared" si="996"/>
        <v>#N/A</v>
      </c>
      <c r="IQ114" s="161" t="e">
        <f>INDEX(Upload_Download!$I$4:$I$1004,MATCH(IS114&amp;IQ$3,Upload_Download!$O$4:$O$1004,0),1)</f>
        <v>#N/A</v>
      </c>
      <c r="IR114" s="161" t="e">
        <f>INDEX(Upload_Download!$I$4:$I$1004,MATCH(IS114&amp;IR$3,Upload_Download!$O$4:$O$1004,0),1)</f>
        <v>#N/A</v>
      </c>
      <c r="IS114" s="163" t="str">
        <f>INDEX(Draft!$AZ$3:$AZ$170,MATCH(IJ114&amp;IH114,Draft!$BA$3:$BA$170,0),1)</f>
        <v>Curve DAO Token</v>
      </c>
      <c r="IT114" s="114"/>
      <c r="IU114" s="106">
        <f t="shared" si="967"/>
        <v>17</v>
      </c>
      <c r="IV114" s="106">
        <f t="shared" si="928"/>
        <v>9</v>
      </c>
      <c r="IW114" s="106">
        <v>5</v>
      </c>
      <c r="IX114" s="107" t="str">
        <f>INDEX(Matchups!$F$4:$G$279,MATCH(IU114&amp;"_"&amp;IV114,Matchups!$E$4:$E$279,0),1)</f>
        <v>Player10</v>
      </c>
      <c r="IY114" s="107" t="str">
        <f>INDEX(Matchups!$F$4:$G$279,MATCH(IU114&amp;"_"&amp;IV114,Matchups!$E$4:$E$279,0),2)</f>
        <v>Player1</v>
      </c>
      <c r="IZ114" s="114"/>
      <c r="JA114" s="160" t="str">
        <f>INDEX(Draft!$AZ$3:$AZ$170,MATCH(IX114&amp;IW114,Draft!$BA$3:$BA$170,0),1)</f>
        <v>KKR &amp; Co.</v>
      </c>
      <c r="JB114" s="161" t="e">
        <f>INDEX(Upload_Download!$I$4:$I$1004,MATCH(JA114&amp;JB$3,Upload_Download!$O$4:$O$1004,0),1)</f>
        <v>#N/A</v>
      </c>
      <c r="JC114" s="161" t="e">
        <f>INDEX(Upload_Download!$I$4:$I$1004,MATCH(JA114&amp;JC$3,Upload_Download!$O$4:$O$1004,0),1)</f>
        <v>#N/A</v>
      </c>
      <c r="JD114" s="162" t="e">
        <f t="shared" si="968"/>
        <v>#N/A</v>
      </c>
      <c r="JE114" s="162" t="e">
        <f t="shared" si="997"/>
        <v>#N/A</v>
      </c>
      <c r="JF114" s="161" t="e">
        <f>INDEX(Upload_Download!$I$4:$I$1004,MATCH(JH114&amp;JF$3,Upload_Download!$O$4:$O$1004,0),1)</f>
        <v>#N/A</v>
      </c>
      <c r="JG114" s="161" t="e">
        <f>INDEX(Upload_Download!$I$4:$I$1004,MATCH(JH114&amp;JG$3,Upload_Download!$O$4:$O$1004,0),1)</f>
        <v>#N/A</v>
      </c>
      <c r="JH114" s="163" t="str">
        <f>INDEX(Draft!$AZ$3:$AZ$170,MATCH(IY114&amp;IW114,Draft!$BA$3:$BA$170,0),1)</f>
        <v>Marathon Petroleum Corp</v>
      </c>
      <c r="JI114" s="114"/>
      <c r="JJ114" s="106">
        <f t="shared" si="969"/>
        <v>18</v>
      </c>
      <c r="JK114" s="106">
        <f t="shared" si="929"/>
        <v>9</v>
      </c>
      <c r="JL114" s="106">
        <v>5</v>
      </c>
      <c r="JM114" s="107" t="str">
        <f>INDEX(Matchups!$F$4:$G$279,MATCH(JJ114&amp;"_"&amp;JK114,Matchups!$E$4:$E$279,0),1)</f>
        <v>Player8</v>
      </c>
      <c r="JN114" s="107" t="str">
        <f>INDEX(Matchups!$F$4:$G$279,MATCH(JJ114&amp;"_"&amp;JK114,Matchups!$E$4:$E$279,0),2)</f>
        <v>Player21</v>
      </c>
      <c r="JO114" s="114"/>
      <c r="JP114" s="160" t="str">
        <f>INDEX(Draft!$AZ$3:$AZ$170,MATCH(JM114&amp;JL114,Draft!$BA$3:$BA$170,0),1)</f>
        <v>Hedera Hashgraph</v>
      </c>
      <c r="JQ114" s="161" t="e">
        <f>INDEX(Upload_Download!$I$4:$I$1004,MATCH(JP114&amp;JQ$3,Upload_Download!$O$4:$O$1004,0),1)</f>
        <v>#N/A</v>
      </c>
      <c r="JR114" s="161" t="e">
        <f>INDEX(Upload_Download!$I$4:$I$1004,MATCH(JP114&amp;JR$3,Upload_Download!$O$4:$O$1004,0),1)</f>
        <v>#N/A</v>
      </c>
      <c r="JS114" s="162" t="e">
        <f t="shared" si="970"/>
        <v>#N/A</v>
      </c>
      <c r="JT114" s="162" t="e">
        <f t="shared" si="998"/>
        <v>#N/A</v>
      </c>
      <c r="JU114" s="161" t="e">
        <f>INDEX(Upload_Download!$I$4:$I$1004,MATCH(JW114&amp;JU$3,Upload_Download!$O$4:$O$1004,0),1)</f>
        <v>#N/A</v>
      </c>
      <c r="JV114" s="161" t="e">
        <f>INDEX(Upload_Download!$I$4:$I$1004,MATCH(JW114&amp;JV$3,Upload_Download!$O$4:$O$1004,0),1)</f>
        <v>#N/A</v>
      </c>
      <c r="JW114" s="163" t="str">
        <f>INDEX(Draft!$AZ$3:$AZ$170,MATCH(JN114&amp;JL114,Draft!$BA$3:$BA$170,0),1)</f>
        <v>Gold</v>
      </c>
      <c r="JX114" s="114"/>
      <c r="JY114" s="106">
        <f t="shared" si="971"/>
        <v>19</v>
      </c>
      <c r="JZ114" s="106">
        <f t="shared" si="930"/>
        <v>9</v>
      </c>
      <c r="KA114" s="106">
        <v>5</v>
      </c>
      <c r="KB114" s="107" t="str">
        <f>INDEX(Matchups!$F$4:$G$279,MATCH(JY114&amp;"_"&amp;JZ114,Matchups!$E$4:$E$279,0),1)</f>
        <v>Player11</v>
      </c>
      <c r="KC114" s="107" t="str">
        <f>INDEX(Matchups!$F$4:$G$279,MATCH(JY114&amp;"_"&amp;JZ114,Matchups!$E$4:$E$279,0),2)</f>
        <v>Player3</v>
      </c>
      <c r="KD114" s="114"/>
      <c r="KE114" s="160" t="str">
        <f>INDEX(Draft!$AZ$3:$AZ$170,MATCH(KB114&amp;KA114,Draft!$BA$3:$BA$170,0),1)</f>
        <v>Garlicoin</v>
      </c>
      <c r="KF114" s="161" t="e">
        <f>INDEX(Upload_Download!$I$4:$I$1004,MATCH(KE114&amp;KF$3,Upload_Download!$O$4:$O$1004,0),1)</f>
        <v>#N/A</v>
      </c>
      <c r="KG114" s="161" t="e">
        <f>INDEX(Upload_Download!$I$4:$I$1004,MATCH(KE114&amp;KG$3,Upload_Download!$O$4:$O$1004,0),1)</f>
        <v>#N/A</v>
      </c>
      <c r="KH114" s="162" t="e">
        <f t="shared" si="972"/>
        <v>#N/A</v>
      </c>
      <c r="KI114" s="162" t="e">
        <f t="shared" si="999"/>
        <v>#N/A</v>
      </c>
      <c r="KJ114" s="161" t="e">
        <f>INDEX(Upload_Download!$I$4:$I$1004,MATCH(KL114&amp;KJ$3,Upload_Download!$O$4:$O$1004,0),1)</f>
        <v>#N/A</v>
      </c>
      <c r="KK114" s="161" t="e">
        <f>INDEX(Upload_Download!$I$4:$I$1004,MATCH(KL114&amp;KK$3,Upload_Download!$O$4:$O$1004,0),1)</f>
        <v>#N/A</v>
      </c>
      <c r="KL114" s="163" t="str">
        <f>INDEX(Draft!$AZ$3:$AZ$170,MATCH(KC114&amp;KA114,Draft!$BA$3:$BA$170,0),1)</f>
        <v>Bank of NY Mellon</v>
      </c>
      <c r="KM114" s="114"/>
      <c r="KN114" s="106">
        <f t="shared" si="973"/>
        <v>20</v>
      </c>
      <c r="KO114" s="106">
        <f t="shared" si="931"/>
        <v>9</v>
      </c>
      <c r="KP114" s="106">
        <v>5</v>
      </c>
      <c r="KQ114" s="107" t="str">
        <f>INDEX(Matchups!$F$4:$G$279,MATCH(KN114&amp;"_"&amp;KO114,Matchups!$E$4:$E$279,0),1)</f>
        <v>Player16</v>
      </c>
      <c r="KR114" s="107" t="str">
        <f>INDEX(Matchups!$F$4:$G$279,MATCH(KN114&amp;"_"&amp;KO114,Matchups!$E$4:$E$279,0),2)</f>
        <v>Player13</v>
      </c>
      <c r="KS114" s="114"/>
      <c r="KT114" s="160" t="str">
        <f>INDEX(Draft!$AZ$3:$AZ$170,MATCH(KQ114&amp;KP114,Draft!$BA$3:$BA$170,0),1)</f>
        <v>United Parcel Service</v>
      </c>
      <c r="KU114" s="161" t="e">
        <f>INDEX(Upload_Download!$I$4:$I$1004,MATCH(KT114&amp;KU$3,Upload_Download!$O$4:$O$1004,0),1)</f>
        <v>#N/A</v>
      </c>
      <c r="KV114" s="161" t="e">
        <f>INDEX(Upload_Download!$I$4:$I$1004,MATCH(KT114&amp;KV$3,Upload_Download!$O$4:$O$1004,0),1)</f>
        <v>#N/A</v>
      </c>
      <c r="KW114" s="162" t="e">
        <f t="shared" si="974"/>
        <v>#N/A</v>
      </c>
      <c r="KX114" s="162" t="e">
        <f t="shared" si="1000"/>
        <v>#N/A</v>
      </c>
      <c r="KY114" s="161" t="e">
        <f>INDEX(Upload_Download!$I$4:$I$1004,MATCH(LA114&amp;KY$3,Upload_Download!$O$4:$O$1004,0),1)</f>
        <v>#N/A</v>
      </c>
      <c r="KZ114" s="161" t="e">
        <f>INDEX(Upload_Download!$I$4:$I$1004,MATCH(LA114&amp;KZ$3,Upload_Download!$O$4:$O$1004,0),1)</f>
        <v>#N/A</v>
      </c>
      <c r="LA114" s="163" t="str">
        <f>INDEX(Draft!$AZ$3:$AZ$170,MATCH(KR114&amp;KP114,Draft!$BA$3:$BA$170,0),1)</f>
        <v>Fantom</v>
      </c>
      <c r="LB114" s="114"/>
      <c r="LC114" s="106">
        <f t="shared" si="975"/>
        <v>21</v>
      </c>
      <c r="LD114" s="106">
        <f t="shared" si="932"/>
        <v>9</v>
      </c>
      <c r="LE114" s="106">
        <v>5</v>
      </c>
      <c r="LF114" s="107" t="str">
        <f>INDEX(Matchups!$F$4:$G$279,MATCH(LC114&amp;"_"&amp;LD114,Matchups!$E$4:$E$279,0),1)</f>
        <v>Player11</v>
      </c>
      <c r="LG114" s="107" t="str">
        <f>INDEX(Matchups!$F$4:$G$279,MATCH(LC114&amp;"_"&amp;LD114,Matchups!$E$4:$E$279,0),2)</f>
        <v>Player1</v>
      </c>
      <c r="LH114" s="114"/>
      <c r="LI114" s="160" t="str">
        <f>INDEX(Draft!$AZ$3:$AZ$170,MATCH(LF114&amp;LE114,Draft!$BA$3:$BA$170,0),1)</f>
        <v>Garlicoin</v>
      </c>
      <c r="LJ114" s="161" t="e">
        <f>INDEX(Upload_Download!$I$4:$I$1004,MATCH(LI114&amp;LJ$3,Upload_Download!$O$4:$O$1004,0),1)</f>
        <v>#N/A</v>
      </c>
      <c r="LK114" s="161" t="e">
        <f>INDEX(Upload_Download!$I$4:$I$1004,MATCH(LI114&amp;LK$3,Upload_Download!$O$4:$O$1004,0),1)</f>
        <v>#N/A</v>
      </c>
      <c r="LL114" s="162" t="e">
        <f t="shared" si="976"/>
        <v>#N/A</v>
      </c>
      <c r="LM114" s="162" t="e">
        <f t="shared" si="1001"/>
        <v>#N/A</v>
      </c>
      <c r="LN114" s="161" t="e">
        <f>INDEX(Upload_Download!$I$4:$I$1004,MATCH(LP114&amp;LN$3,Upload_Download!$O$4:$O$1004,0),1)</f>
        <v>#N/A</v>
      </c>
      <c r="LO114" s="161" t="e">
        <f>INDEX(Upload_Download!$I$4:$I$1004,MATCH(LP114&amp;LO$3,Upload_Download!$O$4:$O$1004,0),1)</f>
        <v>#N/A</v>
      </c>
      <c r="LP114" s="163" t="str">
        <f>INDEX(Draft!$AZ$3:$AZ$170,MATCH(LG114&amp;LE114,Draft!$BA$3:$BA$170,0),1)</f>
        <v>Marathon Petroleum Corp</v>
      </c>
      <c r="LQ114" s="114"/>
      <c r="LR114" s="106">
        <f t="shared" si="977"/>
        <v>22</v>
      </c>
      <c r="LS114" s="106">
        <f t="shared" si="933"/>
        <v>9</v>
      </c>
      <c r="LT114" s="106">
        <v>5</v>
      </c>
      <c r="LU114" s="107" t="str">
        <f>INDEX(Matchups!$F$4:$G$279,MATCH(LR114&amp;"_"&amp;LS114,Matchups!$E$4:$E$279,0),1)</f>
        <v>Player22</v>
      </c>
      <c r="LV114" s="107" t="str">
        <f>INDEX(Matchups!$F$4:$G$279,MATCH(LR114&amp;"_"&amp;LS114,Matchups!$E$4:$E$279,0),2)</f>
        <v>Player17</v>
      </c>
      <c r="LW114" s="114"/>
      <c r="LX114" s="160" t="str">
        <f>INDEX(Draft!$AZ$3:$AZ$170,MATCH(LU114&amp;LT114,Draft!$BA$3:$BA$170,0),1)</f>
        <v>Analog Devices</v>
      </c>
      <c r="LY114" s="161" t="e">
        <f>INDEX(Upload_Download!$I$4:$I$1004,MATCH(LX114&amp;LY$3,Upload_Download!$O$4:$O$1004,0),1)</f>
        <v>#N/A</v>
      </c>
      <c r="LZ114" s="161" t="e">
        <f>INDEX(Upload_Download!$I$4:$I$1004,MATCH(LX114&amp;LZ$3,Upload_Download!$O$4:$O$1004,0),1)</f>
        <v>#N/A</v>
      </c>
      <c r="MA114" s="162" t="e">
        <f t="shared" si="978"/>
        <v>#N/A</v>
      </c>
      <c r="MB114" s="162" t="e">
        <f t="shared" si="1002"/>
        <v>#N/A</v>
      </c>
      <c r="MC114" s="161" t="e">
        <f>INDEX(Upload_Download!$I$4:$I$1004,MATCH(ME114&amp;MC$3,Upload_Download!$O$4:$O$1004,0),1)</f>
        <v>#N/A</v>
      </c>
      <c r="MD114" s="161" t="e">
        <f>INDEX(Upload_Download!$I$4:$I$1004,MATCH(ME114&amp;MD$3,Upload_Download!$O$4:$O$1004,0),1)</f>
        <v>#N/A</v>
      </c>
      <c r="ME114" s="163" t="str">
        <f>INDEX(Draft!$AZ$3:$AZ$170,MATCH(LV114&amp;LT114,Draft!$BA$3:$BA$170,0),1)</f>
        <v>Gamestop</v>
      </c>
      <c r="MF114" s="114"/>
      <c r="MG114" s="106">
        <f t="shared" si="979"/>
        <v>23</v>
      </c>
      <c r="MH114" s="106">
        <f t="shared" si="934"/>
        <v>9</v>
      </c>
      <c r="MI114" s="106">
        <v>5</v>
      </c>
      <c r="MJ114" s="107" t="str">
        <f>INDEX(Matchups!$F$4:$G$279,MATCH(MG114&amp;"_"&amp;MH114,Matchups!$E$4:$E$279,0),1)</f>
        <v>Player17</v>
      </c>
      <c r="MK114" s="107" t="str">
        <f>INDEX(Matchups!$F$4:$G$279,MATCH(MG114&amp;"_"&amp;MH114,Matchups!$E$4:$E$279,0),2)</f>
        <v>Player7</v>
      </c>
      <c r="ML114" s="114"/>
      <c r="MM114" s="160" t="str">
        <f>INDEX(Draft!$AZ$3:$AZ$170,MATCH(MJ114&amp;MI114,Draft!$BA$3:$BA$170,0),1)</f>
        <v>Gamestop</v>
      </c>
      <c r="MN114" s="161" t="e">
        <f>INDEX(Upload_Download!$I$4:$I$1004,MATCH(MM114&amp;MN$3,Upload_Download!$O$4:$O$1004,0),1)</f>
        <v>#N/A</v>
      </c>
      <c r="MO114" s="161" t="e">
        <f>INDEX(Upload_Download!$I$4:$I$1004,MATCH(MM114&amp;MO$3,Upload_Download!$O$4:$O$1004,0),1)</f>
        <v>#N/A</v>
      </c>
      <c r="MP114" s="162" t="e">
        <f t="shared" si="980"/>
        <v>#N/A</v>
      </c>
      <c r="MQ114" s="162" t="e">
        <f t="shared" si="1003"/>
        <v>#N/A</v>
      </c>
      <c r="MR114" s="161" t="e">
        <f>INDEX(Upload_Download!$I$4:$I$1004,MATCH(MT114&amp;MR$3,Upload_Download!$O$4:$O$1004,0),1)</f>
        <v>#N/A</v>
      </c>
      <c r="MS114" s="161" t="e">
        <f>INDEX(Upload_Download!$I$4:$I$1004,MATCH(MT114&amp;MS$3,Upload_Download!$O$4:$O$1004,0),1)</f>
        <v>#N/A</v>
      </c>
      <c r="MT114" s="163" t="str">
        <f>INDEX(Draft!$AZ$3:$AZ$170,MATCH(MK114&amp;MI114,Draft!$BA$3:$BA$170,0),1)</f>
        <v>PNC Financial Services</v>
      </c>
    </row>
    <row r="115" spans="2:358" s="105" customFormat="1" ht="17">
      <c r="B115" s="184">
        <f t="shared" si="679"/>
        <v>44627</v>
      </c>
      <c r="C115" s="183">
        <f t="shared" si="680"/>
        <v>10</v>
      </c>
      <c r="D115" s="183">
        <f t="shared" si="681"/>
        <v>4</v>
      </c>
      <c r="E115" s="183" t="str">
        <f t="shared" si="538"/>
        <v>10_4</v>
      </c>
      <c r="F115" s="174" t="str">
        <f t="shared" si="539"/>
        <v>Player21</v>
      </c>
      <c r="G115" s="174" t="str">
        <f t="shared" si="540"/>
        <v>Player13</v>
      </c>
      <c r="H115" s="173"/>
      <c r="I115" s="174" t="str">
        <f>J115&amp;"_"&amp;COUNTIF(J$4:J115,J115)</f>
        <v>9_8</v>
      </c>
      <c r="J115" s="185">
        <v>9</v>
      </c>
      <c r="K115" s="185" t="s">
        <v>2676</v>
      </c>
      <c r="L115" s="186" t="s">
        <v>1027</v>
      </c>
      <c r="M115" s="185" t="s">
        <v>2664</v>
      </c>
      <c r="N115" s="114"/>
      <c r="O115" s="106">
        <f t="shared" si="935"/>
        <v>1</v>
      </c>
      <c r="P115" s="106">
        <f t="shared" si="912"/>
        <v>9</v>
      </c>
      <c r="Q115" s="106">
        <v>6</v>
      </c>
      <c r="R115" s="107" t="str">
        <f>INDEX(Matchups!$F$4:$G$279,MATCH(O115&amp;"_"&amp;P115,Matchups!$E$4:$E$279,0),1)</f>
        <v>Player23</v>
      </c>
      <c r="S115" s="107" t="str">
        <f>INDEX(Matchups!$F$4:$G$279,MATCH(O115&amp;"_"&amp;P115,Matchups!$E$4:$E$279,0),2)</f>
        <v>Player24</v>
      </c>
      <c r="U115" s="164" t="str">
        <f>INDEX(Draft!$AZ$3:$AZ$170,MATCH(R115&amp;Q115,Draft!$BA$3:$BA$170,0),1)</f>
        <v>CVS</v>
      </c>
      <c r="V115" s="207">
        <f>INDEX(Upload_Download!$I$4:$I$1004,MATCH(U115&amp;V$3,Upload_Download!$O$4:$O$1004,0),1)</f>
        <v>108.4899978637695</v>
      </c>
      <c r="W115" s="207">
        <f>INDEX(Upload_Download!$I$4:$I$1004,MATCH(U115&amp;W$3,Upload_Download!$O$4:$O$1004,0),1)</f>
        <v>104.2399978637695</v>
      </c>
      <c r="X115" s="208">
        <f t="shared" si="936"/>
        <v>-3.9174118201538821</v>
      </c>
      <c r="Y115" s="208">
        <f t="shared" si="981"/>
        <v>27.956766976314483</v>
      </c>
      <c r="Z115" s="207">
        <f>INDEX(Upload_Download!$I$4:$I$1004,MATCH(AB115&amp;Z$3,Upload_Download!$O$4:$O$1004,0),1)</f>
        <v>61.560001373291023</v>
      </c>
      <c r="AA115" s="207">
        <f>INDEX(Upload_Download!$I$4:$I$1004,MATCH(AB115&amp;AA$3,Upload_Download!$O$4:$O$1004,0),1)</f>
        <v>48.110000610351562</v>
      </c>
      <c r="AB115" s="165" t="str">
        <f>INDEX(Draft!$AZ$3:$AZ$170,MATCH(S115&amp;Q115,Draft!$BA$3:$BA$170,0),1)</f>
        <v>Asana Inc</v>
      </c>
      <c r="AD115" s="106">
        <f t="shared" si="937"/>
        <v>2</v>
      </c>
      <c r="AE115" s="106">
        <f t="shared" si="913"/>
        <v>9</v>
      </c>
      <c r="AF115" s="106">
        <v>6</v>
      </c>
      <c r="AG115" s="107" t="str">
        <f>INDEX(Matchups!$F$4:$G$279,MATCH(AD115&amp;"_"&amp;AE115,Matchups!$E$4:$E$279,0),1)</f>
        <v>Player15</v>
      </c>
      <c r="AH115" s="107" t="str">
        <f>INDEX(Matchups!$F$4:$G$279,MATCH(AD115&amp;"_"&amp;AE115,Matchups!$E$4:$E$279,0),2)</f>
        <v>Player5</v>
      </c>
      <c r="AJ115" s="164" t="str">
        <f>INDEX(Draft!$AZ$3:$AZ$170,MATCH(AG115&amp;AF115,Draft!$BA$3:$BA$170,0),1)</f>
        <v>Berkshire Hathaway</v>
      </c>
      <c r="AK115" s="207">
        <f>INDEX(Upload_Download!$I$4:$I$1004,MATCH(AJ115&amp;AK$3,Upload_Download!$O$4:$O$1004,0),1)</f>
        <v>479370</v>
      </c>
      <c r="AL115" s="207">
        <f>INDEX(Upload_Download!$I$4:$I$1004,MATCH(AJ115&amp;AL$3,Upload_Download!$O$4:$O$1004,0),1)</f>
        <v>472257</v>
      </c>
      <c r="AM115" s="208">
        <f t="shared" si="938"/>
        <v>-1.4838225170536345</v>
      </c>
      <c r="AN115" s="208">
        <f t="shared" si="982"/>
        <v>-0.95602521885836955</v>
      </c>
      <c r="AO115" s="207">
        <f>INDEX(Upload_Download!$I$4:$I$1004,MATCH(AQ115&amp;AO$3,Upload_Download!$O$4:$O$1004,0),1)</f>
        <v>67.339996337890625</v>
      </c>
      <c r="AP115" s="207">
        <f>INDEX(Upload_Download!$I$4:$I$1004,MATCH(AQ115&amp;AP$3,Upload_Download!$O$4:$O$1004,0),1)</f>
        <v>67.989997863769531</v>
      </c>
      <c r="AQ115" s="165" t="str">
        <f>INDEX(Draft!$AZ$3:$AZ$170,MATCH(AH115&amp;AF115,Draft!$BA$3:$BA$170,0),1)</f>
        <v>Marvell Technology</v>
      </c>
      <c r="AS115" s="106">
        <f t="shared" si="939"/>
        <v>3</v>
      </c>
      <c r="AT115" s="106">
        <f t="shared" si="914"/>
        <v>9</v>
      </c>
      <c r="AU115" s="106">
        <v>6</v>
      </c>
      <c r="AV115" s="107" t="str">
        <f>INDEX(Matchups!$F$4:$G$279,MATCH(AS115&amp;"_"&amp;AT115,Matchups!$E$4:$E$279,0),1)</f>
        <v>Player18</v>
      </c>
      <c r="AW115" s="107" t="str">
        <f>INDEX(Matchups!$F$4:$G$279,MATCH(AS115&amp;"_"&amp;AT115,Matchups!$E$4:$E$279,0),2)</f>
        <v>Player12</v>
      </c>
      <c r="AY115" s="164" t="str">
        <f>INDEX(Draft!$AZ$3:$AZ$170,MATCH(AV115&amp;AU115,Draft!$BA$3:$BA$170,0),1)</f>
        <v>FTX Token</v>
      </c>
      <c r="AZ115" s="207">
        <f>INDEX(Upload_Download!$I$4:$I$1004,MATCH(AY115&amp;AZ$3,Upload_Download!$O$4:$O$1004,0),1)</f>
        <v>40.907634735107422</v>
      </c>
      <c r="BA115" s="207">
        <f>INDEX(Upload_Download!$I$4:$I$1004,MATCH(AY115&amp;BA$3,Upload_Download!$O$4:$O$1004,0),1)</f>
        <v>41.570762634277337</v>
      </c>
      <c r="BB115" s="208">
        <f t="shared" si="940"/>
        <v>1.6210370104845273</v>
      </c>
      <c r="BC115" s="208">
        <f t="shared" si="983"/>
        <v>-8.2051289153116542</v>
      </c>
      <c r="BD115" s="207">
        <f>INDEX(Upload_Download!$I$4:$I$1004,MATCH(BF115&amp;BD$3,Upload_Download!$O$4:$O$1004,0),1)</f>
        <v>48.042648315429688</v>
      </c>
      <c r="BE115" s="207">
        <f>INDEX(Upload_Download!$I$4:$I$1004,MATCH(BF115&amp;BE$3,Upload_Download!$O$4:$O$1004,0),1)</f>
        <v>52.336963653564453</v>
      </c>
      <c r="BF115" s="165" t="str">
        <f>INDEX(Draft!$AZ$3:$AZ$170,MATCH(AW115&amp;AU115,Draft!$BA$3:$BA$170,0),1)</f>
        <v>Axie Infinity</v>
      </c>
      <c r="BH115" s="106">
        <f t="shared" si="941"/>
        <v>4</v>
      </c>
      <c r="BI115" s="106">
        <f t="shared" si="915"/>
        <v>9</v>
      </c>
      <c r="BJ115" s="106">
        <v>6</v>
      </c>
      <c r="BK115" s="107" t="str">
        <f>INDEX(Matchups!$F$4:$G$279,MATCH(BH115&amp;"_"&amp;BI115,Matchups!$E$4:$E$279,0),1)</f>
        <v>Player1</v>
      </c>
      <c r="BL115" s="107" t="str">
        <f>INDEX(Matchups!$F$4:$G$279,MATCH(BH115&amp;"_"&amp;BI115,Matchups!$E$4:$E$279,0),2)</f>
        <v>Player22</v>
      </c>
      <c r="BN115" s="164" t="str">
        <f>INDEX(Draft!$AZ$3:$AZ$170,MATCH(BK115&amp;BJ115,Draft!$BA$3:$BA$170,0),1)</f>
        <v>Qualcomm</v>
      </c>
      <c r="BO115" s="207">
        <f>INDEX(Upload_Download!$I$4:$I$1004,MATCH(BN115&amp;BO$3,Upload_Download!$O$4:$O$1004,0),1)</f>
        <v>170.92999267578119</v>
      </c>
      <c r="BP115" s="207" t="e">
        <f>INDEX(Upload_Download!$I$4:$I$1004,MATCH(BN115&amp;BP$3,Upload_Download!$O$4:$O$1004,0),1)</f>
        <v>#N/A</v>
      </c>
      <c r="BQ115" s="208" t="e">
        <f t="shared" si="942"/>
        <v>#N/A</v>
      </c>
      <c r="BR115" s="208" t="e">
        <f t="shared" si="984"/>
        <v>#N/A</v>
      </c>
      <c r="BS115" s="207" t="e">
        <f>INDEX(Upload_Download!$I$4:$I$1004,MATCH(BU115&amp;BS$3,Upload_Download!$O$4:$O$1004,0),1)</f>
        <v>#N/A</v>
      </c>
      <c r="BT115" s="207">
        <f>INDEX(Upload_Download!$I$4:$I$1004,MATCH(BU115&amp;BT$3,Upload_Download!$O$4:$O$1004,0),1)</f>
        <v>164.8500061035156</v>
      </c>
      <c r="BU115" s="165" t="str">
        <f>INDEX(Draft!$AZ$3:$AZ$170,MATCH(BL115&amp;BJ115,Draft!$BA$3:$BA$170,0),1)</f>
        <v>Apple</v>
      </c>
      <c r="BV115" s="114"/>
      <c r="BW115" s="106">
        <f t="shared" si="943"/>
        <v>5</v>
      </c>
      <c r="BX115" s="106">
        <f t="shared" si="916"/>
        <v>9</v>
      </c>
      <c r="BY115" s="106">
        <v>6</v>
      </c>
      <c r="BZ115" s="107" t="str">
        <f>INDEX(Matchups!$F$4:$G$279,MATCH(BW115&amp;"_"&amp;BX115,Matchups!$E$4:$E$279,0),1)</f>
        <v>Player21</v>
      </c>
      <c r="CA115" s="107" t="str">
        <f>INDEX(Matchups!$F$4:$G$279,MATCH(BW115&amp;"_"&amp;BX115,Matchups!$E$4:$E$279,0),2)</f>
        <v>Player18</v>
      </c>
      <c r="CB115" s="114"/>
      <c r="CC115" s="164" t="str">
        <f>INDEX(Draft!$AZ$3:$AZ$170,MATCH(BZ115&amp;BY115,Draft!$BA$3:$BA$170,0),1)</f>
        <v>Silver</v>
      </c>
      <c r="CD115" s="207" t="e">
        <f>INDEX(Upload_Download!$I$4:$I$1004,MATCH(CC115&amp;CD$3,Upload_Download!$O$4:$O$1004,0),1)</f>
        <v>#N/A</v>
      </c>
      <c r="CE115" s="207" t="e">
        <f>INDEX(Upload_Download!$I$4:$I$1004,MATCH(CC115&amp;CE$3,Upload_Download!$O$4:$O$1004,0),1)</f>
        <v>#N/A</v>
      </c>
      <c r="CF115" s="208" t="e">
        <f t="shared" si="944"/>
        <v>#N/A</v>
      </c>
      <c r="CG115" s="208" t="e">
        <f t="shared" si="985"/>
        <v>#N/A</v>
      </c>
      <c r="CH115" s="207" t="e">
        <f>INDEX(Upload_Download!$I$4:$I$1004,MATCH(CJ115&amp;CH$3,Upload_Download!$O$4:$O$1004,0),1)</f>
        <v>#N/A</v>
      </c>
      <c r="CI115" s="207" t="e">
        <f>INDEX(Upload_Download!$I$4:$I$1004,MATCH(CJ115&amp;CI$3,Upload_Download!$O$4:$O$1004,0),1)</f>
        <v>#N/A</v>
      </c>
      <c r="CJ115" s="165" t="str">
        <f>INDEX(Draft!$AZ$3:$AZ$170,MATCH(CA115&amp;BY115,Draft!$BA$3:$BA$170,0),1)</f>
        <v>FTX Token</v>
      </c>
      <c r="CK115" s="114"/>
      <c r="CL115" s="106">
        <f t="shared" si="945"/>
        <v>6</v>
      </c>
      <c r="CM115" s="106">
        <f t="shared" si="917"/>
        <v>9</v>
      </c>
      <c r="CN115" s="106">
        <v>6</v>
      </c>
      <c r="CO115" s="107" t="str">
        <f>INDEX(Matchups!$F$4:$G$279,MATCH(CL115&amp;"_"&amp;CM115,Matchups!$E$4:$E$279,0),1)</f>
        <v>Player13</v>
      </c>
      <c r="CP115" s="107" t="str">
        <f>INDEX(Matchups!$F$4:$G$279,MATCH(CL115&amp;"_"&amp;CM115,Matchups!$E$4:$E$279,0),2)</f>
        <v>Player9</v>
      </c>
      <c r="CQ115" s="114"/>
      <c r="CR115" s="164" t="str">
        <f>INDEX(Draft!$AZ$3:$AZ$170,MATCH(CO115&amp;CN115,Draft!$BA$3:$BA$170,0),1)</f>
        <v>Atom</v>
      </c>
      <c r="CS115" s="207" t="e">
        <f>INDEX(Upload_Download!$I$4:$I$1004,MATCH(CR115&amp;CS$3,Upload_Download!$O$4:$O$1004,0),1)</f>
        <v>#N/A</v>
      </c>
      <c r="CT115" s="207" t="e">
        <f>INDEX(Upload_Download!$I$4:$I$1004,MATCH(CR115&amp;CT$3,Upload_Download!$O$4:$O$1004,0),1)</f>
        <v>#N/A</v>
      </c>
      <c r="CU115" s="208" t="e">
        <f t="shared" si="946"/>
        <v>#N/A</v>
      </c>
      <c r="CV115" s="208" t="e">
        <f t="shared" si="986"/>
        <v>#N/A</v>
      </c>
      <c r="CW115" s="207" t="e">
        <f>INDEX(Upload_Download!$I$4:$I$1004,MATCH(CY115&amp;CW$3,Upload_Download!$O$4:$O$1004,0),1)</f>
        <v>#N/A</v>
      </c>
      <c r="CX115" s="207" t="e">
        <f>INDEX(Upload_Download!$I$4:$I$1004,MATCH(CY115&amp;CX$3,Upload_Download!$O$4:$O$1004,0),1)</f>
        <v>#N/A</v>
      </c>
      <c r="CY115" s="165" t="str">
        <f>INDEX(Draft!$AZ$3:$AZ$170,MATCH(CP115&amp;CN115,Draft!$BA$3:$BA$170,0),1)</f>
        <v>Chainlink</v>
      </c>
      <c r="DA115" s="106">
        <f t="shared" si="947"/>
        <v>7</v>
      </c>
      <c r="DB115" s="106">
        <f t="shared" si="918"/>
        <v>9</v>
      </c>
      <c r="DC115" s="106">
        <v>6</v>
      </c>
      <c r="DD115" s="107" t="str">
        <f>INDEX(Matchups!$F$4:$G$279,MATCH(DA115&amp;"_"&amp;DB115,Matchups!$E$4:$E$279,0),1)</f>
        <v>Player6</v>
      </c>
      <c r="DE115" s="107" t="str">
        <f>INDEX(Matchups!$F$4:$G$279,MATCH(DA115&amp;"_"&amp;DB115,Matchups!$E$4:$E$279,0),2)</f>
        <v>Player15</v>
      </c>
      <c r="DG115" s="164" t="str">
        <f>INDEX(Draft!$AZ$3:$AZ$170,MATCH(DD115&amp;DC115,Draft!$BA$3:$BA$170,0),1)</f>
        <v>Cisco</v>
      </c>
      <c r="DH115" s="207" t="e">
        <f>INDEX(Upload_Download!$I$4:$I$1004,MATCH(DG115&amp;DH$3,Upload_Download!$O$4:$O$1004,0),1)</f>
        <v>#N/A</v>
      </c>
      <c r="DI115" s="207" t="e">
        <f>INDEX(Upload_Download!$I$4:$I$1004,MATCH(DG115&amp;DI$3,Upload_Download!$O$4:$O$1004,0),1)</f>
        <v>#N/A</v>
      </c>
      <c r="DJ115" s="208" t="e">
        <f t="shared" si="948"/>
        <v>#N/A</v>
      </c>
      <c r="DK115" s="208" t="e">
        <f t="shared" si="987"/>
        <v>#N/A</v>
      </c>
      <c r="DL115" s="207" t="e">
        <f>INDEX(Upload_Download!$I$4:$I$1004,MATCH(DN115&amp;DL$3,Upload_Download!$O$4:$O$1004,0),1)</f>
        <v>#N/A</v>
      </c>
      <c r="DM115" s="207" t="e">
        <f>INDEX(Upload_Download!$I$4:$I$1004,MATCH(DN115&amp;DM$3,Upload_Download!$O$4:$O$1004,0),1)</f>
        <v>#N/A</v>
      </c>
      <c r="DN115" s="165" t="str">
        <f>INDEX(Draft!$AZ$3:$AZ$170,MATCH(DE115&amp;DC115,Draft!$BA$3:$BA$170,0),1)</f>
        <v>Berkshire Hathaway</v>
      </c>
      <c r="DO115" s="114"/>
      <c r="DP115" s="106">
        <f t="shared" si="949"/>
        <v>8</v>
      </c>
      <c r="DQ115" s="106">
        <f t="shared" si="919"/>
        <v>9</v>
      </c>
      <c r="DR115" s="106">
        <v>6</v>
      </c>
      <c r="DS115" s="107" t="str">
        <f>INDEX(Matchups!$F$4:$G$279,MATCH(DP115&amp;"_"&amp;DQ115,Matchups!$E$4:$E$279,0),1)</f>
        <v>Player9</v>
      </c>
      <c r="DT115" s="107" t="str">
        <f>INDEX(Matchups!$F$4:$G$279,MATCH(DP115&amp;"_"&amp;DQ115,Matchups!$E$4:$E$279,0),2)</f>
        <v>Player10</v>
      </c>
      <c r="DU115" s="114"/>
      <c r="DV115" s="164" t="str">
        <f>INDEX(Draft!$AZ$3:$AZ$170,MATCH(DS115&amp;DR115,Draft!$BA$3:$BA$170,0),1)</f>
        <v>Chainlink</v>
      </c>
      <c r="DW115" s="207" t="e">
        <f>INDEX(Upload_Download!$I$4:$I$1004,MATCH(DV115&amp;DW$3,Upload_Download!$O$4:$O$1004,0),1)</f>
        <v>#N/A</v>
      </c>
      <c r="DX115" s="207" t="e">
        <f>INDEX(Upload_Download!$I$4:$I$1004,MATCH(DV115&amp;DX$3,Upload_Download!$O$4:$O$1004,0),1)</f>
        <v>#N/A</v>
      </c>
      <c r="DY115" s="208" t="e">
        <f t="shared" si="950"/>
        <v>#N/A</v>
      </c>
      <c r="DZ115" s="208" t="e">
        <f t="shared" si="988"/>
        <v>#N/A</v>
      </c>
      <c r="EA115" s="207" t="e">
        <f>INDEX(Upload_Download!$I$4:$I$1004,MATCH(EC115&amp;EA$3,Upload_Download!$O$4:$O$1004,0),1)</f>
        <v>#N/A</v>
      </c>
      <c r="EB115" s="207" t="e">
        <f>INDEX(Upload_Download!$I$4:$I$1004,MATCH(EC115&amp;EB$3,Upload_Download!$O$4:$O$1004,0),1)</f>
        <v>#N/A</v>
      </c>
      <c r="EC115" s="165" t="str">
        <f>INDEX(Draft!$AZ$3:$AZ$170,MATCH(DT115&amp;DR115,Draft!$BA$3:$BA$170,0),1)</f>
        <v>Dell</v>
      </c>
      <c r="ED115" s="114"/>
      <c r="EE115" s="106">
        <f t="shared" si="951"/>
        <v>9</v>
      </c>
      <c r="EF115" s="106">
        <f t="shared" si="920"/>
        <v>9</v>
      </c>
      <c r="EG115" s="106">
        <v>6</v>
      </c>
      <c r="EH115" s="107" t="str">
        <f>INDEX(Matchups!$F$4:$G$279,MATCH(EE115&amp;"_"&amp;EF115,Matchups!$E$4:$E$279,0),1)</f>
        <v>Player7</v>
      </c>
      <c r="EI115" s="107" t="str">
        <f>INDEX(Matchups!$F$4:$G$279,MATCH(EE115&amp;"_"&amp;EF115,Matchups!$E$4:$E$279,0),2)</f>
        <v>Player6</v>
      </c>
      <c r="EJ115" s="114"/>
      <c r="EK115" s="164" t="str">
        <f>INDEX(Draft!$AZ$3:$AZ$170,MATCH(EH115&amp;EG115,Draft!$BA$3:$BA$170,0),1)</f>
        <v>Pfizer</v>
      </c>
      <c r="EL115" s="207" t="e">
        <f>INDEX(Upload_Download!$I$4:$I$1004,MATCH(EK115&amp;EL$3,Upload_Download!$O$4:$O$1004,0),1)</f>
        <v>#N/A</v>
      </c>
      <c r="EM115" s="207" t="e">
        <f>INDEX(Upload_Download!$I$4:$I$1004,MATCH(EK115&amp;EM$3,Upload_Download!$O$4:$O$1004,0),1)</f>
        <v>#N/A</v>
      </c>
      <c r="EN115" s="208" t="e">
        <f t="shared" si="952"/>
        <v>#N/A</v>
      </c>
      <c r="EO115" s="208" t="e">
        <f t="shared" si="989"/>
        <v>#N/A</v>
      </c>
      <c r="EP115" s="207" t="e">
        <f>INDEX(Upload_Download!$I$4:$I$1004,MATCH(ER115&amp;EP$3,Upload_Download!$O$4:$O$1004,0),1)</f>
        <v>#N/A</v>
      </c>
      <c r="EQ115" s="207" t="e">
        <f>INDEX(Upload_Download!$I$4:$I$1004,MATCH(ER115&amp;EQ$3,Upload_Download!$O$4:$O$1004,0),1)</f>
        <v>#N/A</v>
      </c>
      <c r="ER115" s="165" t="str">
        <f>INDEX(Draft!$AZ$3:$AZ$170,MATCH(EI115&amp;EG115,Draft!$BA$3:$BA$170,0),1)</f>
        <v>Cisco</v>
      </c>
      <c r="ET115" s="106">
        <f t="shared" si="953"/>
        <v>10</v>
      </c>
      <c r="EU115" s="106">
        <f t="shared" si="921"/>
        <v>9</v>
      </c>
      <c r="EV115" s="106">
        <v>6</v>
      </c>
      <c r="EW115" s="107" t="str">
        <f>INDEX(Matchups!$F$4:$G$279,MATCH(ET115&amp;"_"&amp;EU115,Matchups!$E$4:$E$279,0),1)</f>
        <v>Player3</v>
      </c>
      <c r="EX115" s="107" t="str">
        <f>INDEX(Matchups!$F$4:$G$279,MATCH(ET115&amp;"_"&amp;EU115,Matchups!$E$4:$E$279,0),2)</f>
        <v>Player23</v>
      </c>
      <c r="EZ115" s="164" t="str">
        <f>INDEX(Draft!$AZ$3:$AZ$170,MATCH(EW115&amp;EV115,Draft!$BA$3:$BA$170,0),1)</f>
        <v>Crypto.com Coin</v>
      </c>
      <c r="FA115" s="207" t="e">
        <f>INDEX(Upload_Download!$I$4:$I$1004,MATCH(EZ115&amp;FA$3,Upload_Download!$O$4:$O$1004,0),1)</f>
        <v>#N/A</v>
      </c>
      <c r="FB115" s="207" t="e">
        <f>INDEX(Upload_Download!$I$4:$I$1004,MATCH(EZ115&amp;FB$3,Upload_Download!$O$4:$O$1004,0),1)</f>
        <v>#N/A</v>
      </c>
      <c r="FC115" s="208" t="e">
        <f t="shared" si="954"/>
        <v>#N/A</v>
      </c>
      <c r="FD115" s="208" t="e">
        <f t="shared" si="990"/>
        <v>#N/A</v>
      </c>
      <c r="FE115" s="207" t="e">
        <f>INDEX(Upload_Download!$I$4:$I$1004,MATCH(FG115&amp;FE$3,Upload_Download!$O$4:$O$1004,0),1)</f>
        <v>#N/A</v>
      </c>
      <c r="FF115" s="207" t="e">
        <f>INDEX(Upload_Download!$I$4:$I$1004,MATCH(FG115&amp;FF$3,Upload_Download!$O$4:$O$1004,0),1)</f>
        <v>#N/A</v>
      </c>
      <c r="FG115" s="165" t="str">
        <f>INDEX(Draft!$AZ$3:$AZ$170,MATCH(EX115&amp;EV115,Draft!$BA$3:$BA$170,0),1)</f>
        <v>CVS</v>
      </c>
      <c r="FH115" s="114"/>
      <c r="FI115" s="106">
        <f t="shared" si="955"/>
        <v>11</v>
      </c>
      <c r="FJ115" s="106">
        <f t="shared" si="922"/>
        <v>9</v>
      </c>
      <c r="FK115" s="106">
        <v>6</v>
      </c>
      <c r="FL115" s="107" t="str">
        <f>INDEX(Matchups!$F$4:$G$279,MATCH(FI115&amp;"_"&amp;FJ115,Matchups!$E$4:$E$279,0),1)</f>
        <v>Player20</v>
      </c>
      <c r="FM115" s="107" t="str">
        <f>INDEX(Matchups!$F$4:$G$279,MATCH(FI115&amp;"_"&amp;FJ115,Matchups!$E$4:$E$279,0),2)</f>
        <v>Player14</v>
      </c>
      <c r="FN115" s="114"/>
      <c r="FO115" s="164" t="str">
        <f>INDEX(Draft!$AZ$3:$AZ$170,MATCH(FL115&amp;FK115,Draft!$BA$3:$BA$170,0),1)</f>
        <v>Immutable X</v>
      </c>
      <c r="FP115" s="207" t="e">
        <f>INDEX(Upload_Download!$I$4:$I$1004,MATCH(FO115&amp;FP$3,Upload_Download!$O$4:$O$1004,0),1)</f>
        <v>#N/A</v>
      </c>
      <c r="FQ115" s="207" t="e">
        <f>INDEX(Upload_Download!$I$4:$I$1004,MATCH(FO115&amp;FQ$3,Upload_Download!$O$4:$O$1004,0),1)</f>
        <v>#N/A</v>
      </c>
      <c r="FR115" s="208" t="e">
        <f t="shared" si="956"/>
        <v>#N/A</v>
      </c>
      <c r="FS115" s="208" t="e">
        <f t="shared" si="991"/>
        <v>#N/A</v>
      </c>
      <c r="FT115" s="207" t="e">
        <f>INDEX(Upload_Download!$I$4:$I$1004,MATCH(FV115&amp;FT$3,Upload_Download!$O$4:$O$1004,0),1)</f>
        <v>#N/A</v>
      </c>
      <c r="FU115" s="207" t="e">
        <f>INDEX(Upload_Download!$I$4:$I$1004,MATCH(FV115&amp;FU$3,Upload_Download!$O$4:$O$1004,0),1)</f>
        <v>#N/A</v>
      </c>
      <c r="FV115" s="165" t="str">
        <f>INDEX(Draft!$AZ$3:$AZ$170,MATCH(FM115&amp;FK115,Draft!$BA$3:$BA$170,0),1)</f>
        <v>Decentraland</v>
      </c>
      <c r="FW115" s="114"/>
      <c r="FX115" s="106">
        <f t="shared" si="957"/>
        <v>12</v>
      </c>
      <c r="FY115" s="106">
        <f t="shared" si="923"/>
        <v>9</v>
      </c>
      <c r="FZ115" s="106">
        <v>6</v>
      </c>
      <c r="GA115" s="107" t="str">
        <f>INDEX(Matchups!$F$4:$G$279,MATCH(FX115&amp;"_"&amp;FY115,Matchups!$E$4:$E$279,0),1)</f>
        <v>Player14</v>
      </c>
      <c r="GB115" s="107" t="str">
        <f>INDEX(Matchups!$F$4:$G$279,MATCH(FX115&amp;"_"&amp;FY115,Matchups!$E$4:$E$279,0),2)</f>
        <v>Player2</v>
      </c>
      <c r="GC115" s="114"/>
      <c r="GD115" s="164" t="str">
        <f>INDEX(Draft!$AZ$3:$AZ$170,MATCH(GA115&amp;FZ115,Draft!$BA$3:$BA$170,0),1)</f>
        <v>Decentraland</v>
      </c>
      <c r="GE115" s="207" t="e">
        <f>INDEX(Upload_Download!$I$4:$I$1004,MATCH(GD115&amp;GE$3,Upload_Download!$O$4:$O$1004,0),1)</f>
        <v>#N/A</v>
      </c>
      <c r="GF115" s="207" t="e">
        <f>INDEX(Upload_Download!$I$4:$I$1004,MATCH(GD115&amp;GF$3,Upload_Download!$O$4:$O$1004,0),1)</f>
        <v>#N/A</v>
      </c>
      <c r="GG115" s="208" t="e">
        <f t="shared" si="958"/>
        <v>#N/A</v>
      </c>
      <c r="GH115" s="208" t="e">
        <f t="shared" si="992"/>
        <v>#N/A</v>
      </c>
      <c r="GI115" s="207" t="e">
        <f>INDEX(Upload_Download!$I$4:$I$1004,MATCH(GK115&amp;GI$3,Upload_Download!$O$4:$O$1004,0),1)</f>
        <v>#N/A</v>
      </c>
      <c r="GJ115" s="207" t="e">
        <f>INDEX(Upload_Download!$I$4:$I$1004,MATCH(GK115&amp;GJ$3,Upload_Download!$O$4:$O$1004,0),1)</f>
        <v>#N/A</v>
      </c>
      <c r="GK115" s="165" t="str">
        <f>INDEX(Draft!$AZ$3:$AZ$170,MATCH(GB115&amp;FZ115,Draft!$BA$3:$BA$170,0),1)</f>
        <v>Flow</v>
      </c>
      <c r="GM115" s="106">
        <f t="shared" si="959"/>
        <v>13</v>
      </c>
      <c r="GN115" s="106">
        <f t="shared" si="924"/>
        <v>9</v>
      </c>
      <c r="GO115" s="106">
        <v>6</v>
      </c>
      <c r="GP115" s="107" t="str">
        <f>INDEX(Matchups!$F$4:$G$279,MATCH(GM115&amp;"_"&amp;GN115,Matchups!$E$4:$E$279,0),1)</f>
        <v>Player12</v>
      </c>
      <c r="GQ115" s="107" t="str">
        <f>INDEX(Matchups!$F$4:$G$279,MATCH(GM115&amp;"_"&amp;GN115,Matchups!$E$4:$E$279,0),2)</f>
        <v>Player11</v>
      </c>
      <c r="GS115" s="164" t="str">
        <f>INDEX(Draft!$AZ$3:$AZ$170,MATCH(GP115&amp;GO115,Draft!$BA$3:$BA$170,0),1)</f>
        <v>Axie Infinity</v>
      </c>
      <c r="GT115" s="207" t="e">
        <f>INDEX(Upload_Download!$I$4:$I$1004,MATCH(GS115&amp;GT$3,Upload_Download!$O$4:$O$1004,0),1)</f>
        <v>#N/A</v>
      </c>
      <c r="GU115" s="207" t="e">
        <f>INDEX(Upload_Download!$I$4:$I$1004,MATCH(GS115&amp;GU$3,Upload_Download!$O$4:$O$1004,0),1)</f>
        <v>#N/A</v>
      </c>
      <c r="GV115" s="208" t="e">
        <f t="shared" si="960"/>
        <v>#N/A</v>
      </c>
      <c r="GW115" s="208" t="e">
        <f t="shared" si="993"/>
        <v>#N/A</v>
      </c>
      <c r="GX115" s="207" t="e">
        <f>INDEX(Upload_Download!$I$4:$I$1004,MATCH(GZ115&amp;GX$3,Upload_Download!$O$4:$O$1004,0),1)</f>
        <v>#N/A</v>
      </c>
      <c r="GY115" s="207" t="e">
        <f>INDEX(Upload_Download!$I$4:$I$1004,MATCH(GZ115&amp;GY$3,Upload_Download!$O$4:$O$1004,0),1)</f>
        <v>#N/A</v>
      </c>
      <c r="GZ115" s="165" t="str">
        <f>INDEX(Draft!$AZ$3:$AZ$170,MATCH(GQ115&amp;GO115,Draft!$BA$3:$BA$170,0),1)</f>
        <v>Unobtanium</v>
      </c>
      <c r="HA115" s="114"/>
      <c r="HB115" s="106">
        <f t="shared" si="961"/>
        <v>14</v>
      </c>
      <c r="HC115" s="106">
        <f t="shared" si="925"/>
        <v>9</v>
      </c>
      <c r="HD115" s="106">
        <v>6</v>
      </c>
      <c r="HE115" s="107" t="str">
        <f>INDEX(Matchups!$F$4:$G$279,MATCH(HB115&amp;"_"&amp;HC115,Matchups!$E$4:$E$279,0),1)</f>
        <v>Player2</v>
      </c>
      <c r="HF115" s="107" t="str">
        <f>INDEX(Matchups!$F$4:$G$279,MATCH(HB115&amp;"_"&amp;HC115,Matchups!$E$4:$E$279,0),2)</f>
        <v>Player8</v>
      </c>
      <c r="HG115" s="114"/>
      <c r="HH115" s="164" t="str">
        <f>INDEX(Draft!$AZ$3:$AZ$170,MATCH(HE115&amp;HD115,Draft!$BA$3:$BA$170,0),1)</f>
        <v>Flow</v>
      </c>
      <c r="HI115" s="207" t="e">
        <f>INDEX(Upload_Download!$I$4:$I$1004,MATCH(HH115&amp;HI$3,Upload_Download!$O$4:$O$1004,0),1)</f>
        <v>#N/A</v>
      </c>
      <c r="HJ115" s="207" t="e">
        <f>INDEX(Upload_Download!$I$4:$I$1004,MATCH(HH115&amp;HJ$3,Upload_Download!$O$4:$O$1004,0),1)</f>
        <v>#N/A</v>
      </c>
      <c r="HK115" s="208" t="e">
        <f t="shared" si="962"/>
        <v>#N/A</v>
      </c>
      <c r="HL115" s="208" t="e">
        <f t="shared" si="994"/>
        <v>#N/A</v>
      </c>
      <c r="HM115" s="207" t="e">
        <f>INDEX(Upload_Download!$I$4:$I$1004,MATCH(HO115&amp;HM$3,Upload_Download!$O$4:$O$1004,0),1)</f>
        <v>#N/A</v>
      </c>
      <c r="HN115" s="207" t="e">
        <f>INDEX(Upload_Download!$I$4:$I$1004,MATCH(HO115&amp;HN$3,Upload_Download!$O$4:$O$1004,0),1)</f>
        <v>#N/A</v>
      </c>
      <c r="HO115" s="165" t="str">
        <f>INDEX(Draft!$AZ$3:$AZ$170,MATCH(HF115&amp;HD115,Draft!$BA$3:$BA$170,0),1)</f>
        <v>Algorand</v>
      </c>
      <c r="HP115" s="114"/>
      <c r="HQ115" s="106">
        <f t="shared" si="963"/>
        <v>15</v>
      </c>
      <c r="HR115" s="106">
        <f t="shared" si="926"/>
        <v>9</v>
      </c>
      <c r="HS115" s="106">
        <v>6</v>
      </c>
      <c r="HT115" s="107" t="str">
        <f>INDEX(Matchups!$F$4:$G$279,MATCH(HQ115&amp;"_"&amp;HR115,Matchups!$E$4:$E$279,0),1)</f>
        <v>Player24</v>
      </c>
      <c r="HU115" s="107" t="str">
        <f>INDEX(Matchups!$F$4:$G$279,MATCH(HQ115&amp;"_"&amp;HR115,Matchups!$E$4:$E$279,0),2)</f>
        <v>Player19</v>
      </c>
      <c r="HV115" s="114"/>
      <c r="HW115" s="164" t="str">
        <f>INDEX(Draft!$AZ$3:$AZ$170,MATCH(HT115&amp;HS115,Draft!$BA$3:$BA$170,0),1)</f>
        <v>Asana Inc</v>
      </c>
      <c r="HX115" s="207" t="e">
        <f>INDEX(Upload_Download!$I$4:$I$1004,MATCH(HW115&amp;HX$3,Upload_Download!$O$4:$O$1004,0),1)</f>
        <v>#N/A</v>
      </c>
      <c r="HY115" s="207" t="e">
        <f>INDEX(Upload_Download!$I$4:$I$1004,MATCH(HW115&amp;HY$3,Upload_Download!$O$4:$O$1004,0),1)</f>
        <v>#N/A</v>
      </c>
      <c r="HZ115" s="208" t="e">
        <f t="shared" si="964"/>
        <v>#N/A</v>
      </c>
      <c r="IA115" s="208" t="e">
        <f t="shared" si="995"/>
        <v>#N/A</v>
      </c>
      <c r="IB115" s="207" t="e">
        <f>INDEX(Upload_Download!$I$4:$I$1004,MATCH(ID115&amp;IB$3,Upload_Download!$O$4:$O$1004,0),1)</f>
        <v>#N/A</v>
      </c>
      <c r="IC115" s="207" t="e">
        <f>INDEX(Upload_Download!$I$4:$I$1004,MATCH(ID115&amp;IC$3,Upload_Download!$O$4:$O$1004,0),1)</f>
        <v>#N/A</v>
      </c>
      <c r="ID115" s="165" t="str">
        <f>INDEX(Draft!$AZ$3:$AZ$170,MATCH(HU115&amp;HS115,Draft!$BA$3:$BA$170,0),1)</f>
        <v>VeChain</v>
      </c>
      <c r="IF115" s="106">
        <f t="shared" si="965"/>
        <v>16</v>
      </c>
      <c r="IG115" s="106">
        <f t="shared" si="927"/>
        <v>9</v>
      </c>
      <c r="IH115" s="106">
        <v>6</v>
      </c>
      <c r="II115" s="107" t="str">
        <f>INDEX(Matchups!$F$4:$G$279,MATCH(IF115&amp;"_"&amp;IG115,Matchups!$E$4:$E$279,0),1)</f>
        <v>Player5</v>
      </c>
      <c r="IJ115" s="107" t="str">
        <f>INDEX(Matchups!$F$4:$G$279,MATCH(IF115&amp;"_"&amp;IG115,Matchups!$E$4:$E$279,0),2)</f>
        <v>Player20</v>
      </c>
      <c r="IL115" s="164" t="str">
        <f>INDEX(Draft!$AZ$3:$AZ$170,MATCH(II115&amp;IH115,Draft!$BA$3:$BA$170,0),1)</f>
        <v>Marvell Technology</v>
      </c>
      <c r="IM115" s="207" t="e">
        <f>INDEX(Upload_Download!$I$4:$I$1004,MATCH(IL115&amp;IM$3,Upload_Download!$O$4:$O$1004,0),1)</f>
        <v>#N/A</v>
      </c>
      <c r="IN115" s="207" t="e">
        <f>INDEX(Upload_Download!$I$4:$I$1004,MATCH(IL115&amp;IN$3,Upload_Download!$O$4:$O$1004,0),1)</f>
        <v>#N/A</v>
      </c>
      <c r="IO115" s="208" t="e">
        <f t="shared" si="966"/>
        <v>#N/A</v>
      </c>
      <c r="IP115" s="208" t="e">
        <f t="shared" si="996"/>
        <v>#N/A</v>
      </c>
      <c r="IQ115" s="207" t="e">
        <f>INDEX(Upload_Download!$I$4:$I$1004,MATCH(IS115&amp;IQ$3,Upload_Download!$O$4:$O$1004,0),1)</f>
        <v>#N/A</v>
      </c>
      <c r="IR115" s="207" t="e">
        <f>INDEX(Upload_Download!$I$4:$I$1004,MATCH(IS115&amp;IR$3,Upload_Download!$O$4:$O$1004,0),1)</f>
        <v>#N/A</v>
      </c>
      <c r="IS115" s="165" t="str">
        <f>INDEX(Draft!$AZ$3:$AZ$170,MATCH(IJ115&amp;IH115,Draft!$BA$3:$BA$170,0),1)</f>
        <v>Immutable X</v>
      </c>
      <c r="IT115" s="114"/>
      <c r="IU115" s="106">
        <f t="shared" si="967"/>
        <v>17</v>
      </c>
      <c r="IV115" s="106">
        <f t="shared" si="928"/>
        <v>9</v>
      </c>
      <c r="IW115" s="106">
        <v>6</v>
      </c>
      <c r="IX115" s="107" t="str">
        <f>INDEX(Matchups!$F$4:$G$279,MATCH(IU115&amp;"_"&amp;IV115,Matchups!$E$4:$E$279,0),1)</f>
        <v>Player10</v>
      </c>
      <c r="IY115" s="107" t="str">
        <f>INDEX(Matchups!$F$4:$G$279,MATCH(IU115&amp;"_"&amp;IV115,Matchups!$E$4:$E$279,0),2)</f>
        <v>Player1</v>
      </c>
      <c r="IZ115" s="114"/>
      <c r="JA115" s="164" t="str">
        <f>INDEX(Draft!$AZ$3:$AZ$170,MATCH(IX115&amp;IW115,Draft!$BA$3:$BA$170,0),1)</f>
        <v>Dell</v>
      </c>
      <c r="JB115" s="207" t="e">
        <f>INDEX(Upload_Download!$I$4:$I$1004,MATCH(JA115&amp;JB$3,Upload_Download!$O$4:$O$1004,0),1)</f>
        <v>#N/A</v>
      </c>
      <c r="JC115" s="207" t="e">
        <f>INDEX(Upload_Download!$I$4:$I$1004,MATCH(JA115&amp;JC$3,Upload_Download!$O$4:$O$1004,0),1)</f>
        <v>#N/A</v>
      </c>
      <c r="JD115" s="208" t="e">
        <f t="shared" si="968"/>
        <v>#N/A</v>
      </c>
      <c r="JE115" s="208" t="e">
        <f t="shared" si="997"/>
        <v>#N/A</v>
      </c>
      <c r="JF115" s="207" t="e">
        <f>INDEX(Upload_Download!$I$4:$I$1004,MATCH(JH115&amp;JF$3,Upload_Download!$O$4:$O$1004,0),1)</f>
        <v>#N/A</v>
      </c>
      <c r="JG115" s="207" t="e">
        <f>INDEX(Upload_Download!$I$4:$I$1004,MATCH(JH115&amp;JG$3,Upload_Download!$O$4:$O$1004,0),1)</f>
        <v>#N/A</v>
      </c>
      <c r="JH115" s="165" t="str">
        <f>INDEX(Draft!$AZ$3:$AZ$170,MATCH(IY115&amp;IW115,Draft!$BA$3:$BA$170,0),1)</f>
        <v>Qualcomm</v>
      </c>
      <c r="JI115" s="114"/>
      <c r="JJ115" s="106">
        <f t="shared" si="969"/>
        <v>18</v>
      </c>
      <c r="JK115" s="106">
        <f t="shared" si="929"/>
        <v>9</v>
      </c>
      <c r="JL115" s="106">
        <v>6</v>
      </c>
      <c r="JM115" s="107" t="str">
        <f>INDEX(Matchups!$F$4:$G$279,MATCH(JJ115&amp;"_"&amp;JK115,Matchups!$E$4:$E$279,0),1)</f>
        <v>Player8</v>
      </c>
      <c r="JN115" s="107" t="str">
        <f>INDEX(Matchups!$F$4:$G$279,MATCH(JJ115&amp;"_"&amp;JK115,Matchups!$E$4:$E$279,0),2)</f>
        <v>Player21</v>
      </c>
      <c r="JO115" s="114"/>
      <c r="JP115" s="164" t="str">
        <f>INDEX(Draft!$AZ$3:$AZ$170,MATCH(JM115&amp;JL115,Draft!$BA$3:$BA$170,0),1)</f>
        <v>Algorand</v>
      </c>
      <c r="JQ115" s="207" t="e">
        <f>INDEX(Upload_Download!$I$4:$I$1004,MATCH(JP115&amp;JQ$3,Upload_Download!$O$4:$O$1004,0),1)</f>
        <v>#N/A</v>
      </c>
      <c r="JR115" s="207" t="e">
        <f>INDEX(Upload_Download!$I$4:$I$1004,MATCH(JP115&amp;JR$3,Upload_Download!$O$4:$O$1004,0),1)</f>
        <v>#N/A</v>
      </c>
      <c r="JS115" s="208" t="e">
        <f t="shared" si="970"/>
        <v>#N/A</v>
      </c>
      <c r="JT115" s="208" t="e">
        <f t="shared" si="998"/>
        <v>#N/A</v>
      </c>
      <c r="JU115" s="207" t="e">
        <f>INDEX(Upload_Download!$I$4:$I$1004,MATCH(JW115&amp;JU$3,Upload_Download!$O$4:$O$1004,0),1)</f>
        <v>#N/A</v>
      </c>
      <c r="JV115" s="207" t="e">
        <f>INDEX(Upload_Download!$I$4:$I$1004,MATCH(JW115&amp;JV$3,Upload_Download!$O$4:$O$1004,0),1)</f>
        <v>#N/A</v>
      </c>
      <c r="JW115" s="165" t="str">
        <f>INDEX(Draft!$AZ$3:$AZ$170,MATCH(JN115&amp;JL115,Draft!$BA$3:$BA$170,0),1)</f>
        <v>Silver</v>
      </c>
      <c r="JX115" s="114"/>
      <c r="JY115" s="106">
        <f t="shared" si="971"/>
        <v>19</v>
      </c>
      <c r="JZ115" s="106">
        <f t="shared" si="930"/>
        <v>9</v>
      </c>
      <c r="KA115" s="106">
        <v>6</v>
      </c>
      <c r="KB115" s="107" t="str">
        <f>INDEX(Matchups!$F$4:$G$279,MATCH(JY115&amp;"_"&amp;JZ115,Matchups!$E$4:$E$279,0),1)</f>
        <v>Player11</v>
      </c>
      <c r="KC115" s="107" t="str">
        <f>INDEX(Matchups!$F$4:$G$279,MATCH(JY115&amp;"_"&amp;JZ115,Matchups!$E$4:$E$279,0),2)</f>
        <v>Player3</v>
      </c>
      <c r="KD115" s="114"/>
      <c r="KE115" s="164" t="str">
        <f>INDEX(Draft!$AZ$3:$AZ$170,MATCH(KB115&amp;KA115,Draft!$BA$3:$BA$170,0),1)</f>
        <v>Unobtanium</v>
      </c>
      <c r="KF115" s="207" t="e">
        <f>INDEX(Upload_Download!$I$4:$I$1004,MATCH(KE115&amp;KF$3,Upload_Download!$O$4:$O$1004,0),1)</f>
        <v>#N/A</v>
      </c>
      <c r="KG115" s="207" t="e">
        <f>INDEX(Upload_Download!$I$4:$I$1004,MATCH(KE115&amp;KG$3,Upload_Download!$O$4:$O$1004,0),1)</f>
        <v>#N/A</v>
      </c>
      <c r="KH115" s="208" t="e">
        <f t="shared" si="972"/>
        <v>#N/A</v>
      </c>
      <c r="KI115" s="208" t="e">
        <f t="shared" si="999"/>
        <v>#N/A</v>
      </c>
      <c r="KJ115" s="207" t="e">
        <f>INDEX(Upload_Download!$I$4:$I$1004,MATCH(KL115&amp;KJ$3,Upload_Download!$O$4:$O$1004,0),1)</f>
        <v>#N/A</v>
      </c>
      <c r="KK115" s="207" t="e">
        <f>INDEX(Upload_Download!$I$4:$I$1004,MATCH(KL115&amp;KK$3,Upload_Download!$O$4:$O$1004,0),1)</f>
        <v>#N/A</v>
      </c>
      <c r="KL115" s="165" t="str">
        <f>INDEX(Draft!$AZ$3:$AZ$170,MATCH(KC115&amp;KA115,Draft!$BA$3:$BA$170,0),1)</f>
        <v>Crypto.com Coin</v>
      </c>
      <c r="KM115" s="114"/>
      <c r="KN115" s="106">
        <f t="shared" si="973"/>
        <v>20</v>
      </c>
      <c r="KO115" s="106">
        <f t="shared" si="931"/>
        <v>9</v>
      </c>
      <c r="KP115" s="106">
        <v>6</v>
      </c>
      <c r="KQ115" s="107" t="str">
        <f>INDEX(Matchups!$F$4:$G$279,MATCH(KN115&amp;"_"&amp;KO115,Matchups!$E$4:$E$279,0),1)</f>
        <v>Player16</v>
      </c>
      <c r="KR115" s="107" t="str">
        <f>INDEX(Matchups!$F$4:$G$279,MATCH(KN115&amp;"_"&amp;KO115,Matchups!$E$4:$E$279,0),2)</f>
        <v>Player13</v>
      </c>
      <c r="KS115" s="114"/>
      <c r="KT115" s="164" t="str">
        <f>INDEX(Draft!$AZ$3:$AZ$170,MATCH(KQ115&amp;KP115,Draft!$BA$3:$BA$170,0),1)</f>
        <v>Dollar Tree</v>
      </c>
      <c r="KU115" s="207" t="e">
        <f>INDEX(Upload_Download!$I$4:$I$1004,MATCH(KT115&amp;KU$3,Upload_Download!$O$4:$O$1004,0),1)</f>
        <v>#N/A</v>
      </c>
      <c r="KV115" s="207" t="e">
        <f>INDEX(Upload_Download!$I$4:$I$1004,MATCH(KT115&amp;KV$3,Upload_Download!$O$4:$O$1004,0),1)</f>
        <v>#N/A</v>
      </c>
      <c r="KW115" s="208" t="e">
        <f t="shared" si="974"/>
        <v>#N/A</v>
      </c>
      <c r="KX115" s="208" t="e">
        <f t="shared" si="1000"/>
        <v>#N/A</v>
      </c>
      <c r="KY115" s="207" t="e">
        <f>INDEX(Upload_Download!$I$4:$I$1004,MATCH(LA115&amp;KY$3,Upload_Download!$O$4:$O$1004,0),1)</f>
        <v>#N/A</v>
      </c>
      <c r="KZ115" s="207" t="e">
        <f>INDEX(Upload_Download!$I$4:$I$1004,MATCH(LA115&amp;KZ$3,Upload_Download!$O$4:$O$1004,0),1)</f>
        <v>#N/A</v>
      </c>
      <c r="LA115" s="165" t="str">
        <f>INDEX(Draft!$AZ$3:$AZ$170,MATCH(KR115&amp;KP115,Draft!$BA$3:$BA$170,0),1)</f>
        <v>Atom</v>
      </c>
      <c r="LB115" s="114"/>
      <c r="LC115" s="106">
        <f t="shared" si="975"/>
        <v>21</v>
      </c>
      <c r="LD115" s="106">
        <f t="shared" si="932"/>
        <v>9</v>
      </c>
      <c r="LE115" s="106">
        <v>6</v>
      </c>
      <c r="LF115" s="107" t="str">
        <f>INDEX(Matchups!$F$4:$G$279,MATCH(LC115&amp;"_"&amp;LD115,Matchups!$E$4:$E$279,0),1)</f>
        <v>Player11</v>
      </c>
      <c r="LG115" s="107" t="str">
        <f>INDEX(Matchups!$F$4:$G$279,MATCH(LC115&amp;"_"&amp;LD115,Matchups!$E$4:$E$279,0),2)</f>
        <v>Player1</v>
      </c>
      <c r="LH115" s="114"/>
      <c r="LI115" s="164" t="str">
        <f>INDEX(Draft!$AZ$3:$AZ$170,MATCH(LF115&amp;LE115,Draft!$BA$3:$BA$170,0),1)</f>
        <v>Unobtanium</v>
      </c>
      <c r="LJ115" s="207" t="e">
        <f>INDEX(Upload_Download!$I$4:$I$1004,MATCH(LI115&amp;LJ$3,Upload_Download!$O$4:$O$1004,0),1)</f>
        <v>#N/A</v>
      </c>
      <c r="LK115" s="207" t="e">
        <f>INDEX(Upload_Download!$I$4:$I$1004,MATCH(LI115&amp;LK$3,Upload_Download!$O$4:$O$1004,0),1)</f>
        <v>#N/A</v>
      </c>
      <c r="LL115" s="208" t="e">
        <f t="shared" si="976"/>
        <v>#N/A</v>
      </c>
      <c r="LM115" s="208" t="e">
        <f t="shared" si="1001"/>
        <v>#N/A</v>
      </c>
      <c r="LN115" s="207" t="e">
        <f>INDEX(Upload_Download!$I$4:$I$1004,MATCH(LP115&amp;LN$3,Upload_Download!$O$4:$O$1004,0),1)</f>
        <v>#N/A</v>
      </c>
      <c r="LO115" s="207" t="e">
        <f>INDEX(Upload_Download!$I$4:$I$1004,MATCH(LP115&amp;LO$3,Upload_Download!$O$4:$O$1004,0),1)</f>
        <v>#N/A</v>
      </c>
      <c r="LP115" s="165" t="str">
        <f>INDEX(Draft!$AZ$3:$AZ$170,MATCH(LG115&amp;LE115,Draft!$BA$3:$BA$170,0),1)</f>
        <v>Qualcomm</v>
      </c>
      <c r="LQ115" s="114"/>
      <c r="LR115" s="106">
        <f t="shared" si="977"/>
        <v>22</v>
      </c>
      <c r="LS115" s="106">
        <f t="shared" si="933"/>
        <v>9</v>
      </c>
      <c r="LT115" s="106">
        <v>6</v>
      </c>
      <c r="LU115" s="107" t="str">
        <f>INDEX(Matchups!$F$4:$G$279,MATCH(LR115&amp;"_"&amp;LS115,Matchups!$E$4:$E$279,0),1)</f>
        <v>Player22</v>
      </c>
      <c r="LV115" s="107" t="str">
        <f>INDEX(Matchups!$F$4:$G$279,MATCH(LR115&amp;"_"&amp;LS115,Matchups!$E$4:$E$279,0),2)</f>
        <v>Player17</v>
      </c>
      <c r="LW115" s="114"/>
      <c r="LX115" s="164" t="str">
        <f>INDEX(Draft!$AZ$3:$AZ$170,MATCH(LU115&amp;LT115,Draft!$BA$3:$BA$170,0),1)</f>
        <v>Apple</v>
      </c>
      <c r="LY115" s="207" t="e">
        <f>INDEX(Upload_Download!$I$4:$I$1004,MATCH(LX115&amp;LY$3,Upload_Download!$O$4:$O$1004,0),1)</f>
        <v>#N/A</v>
      </c>
      <c r="LZ115" s="207" t="e">
        <f>INDEX(Upload_Download!$I$4:$I$1004,MATCH(LX115&amp;LZ$3,Upload_Download!$O$4:$O$1004,0),1)</f>
        <v>#N/A</v>
      </c>
      <c r="MA115" s="208" t="e">
        <f t="shared" si="978"/>
        <v>#N/A</v>
      </c>
      <c r="MB115" s="208" t="e">
        <f t="shared" si="1002"/>
        <v>#N/A</v>
      </c>
      <c r="MC115" s="207" t="e">
        <f>INDEX(Upload_Download!$I$4:$I$1004,MATCH(ME115&amp;MC$3,Upload_Download!$O$4:$O$1004,0),1)</f>
        <v>#N/A</v>
      </c>
      <c r="MD115" s="207" t="e">
        <f>INDEX(Upload_Download!$I$4:$I$1004,MATCH(ME115&amp;MD$3,Upload_Download!$O$4:$O$1004,0),1)</f>
        <v>#N/A</v>
      </c>
      <c r="ME115" s="165" t="str">
        <f>INDEX(Draft!$AZ$3:$AZ$170,MATCH(LV115&amp;LT115,Draft!$BA$3:$BA$170,0),1)</f>
        <v>Disney</v>
      </c>
      <c r="MF115" s="114"/>
      <c r="MG115" s="106">
        <f t="shared" si="979"/>
        <v>23</v>
      </c>
      <c r="MH115" s="106">
        <f t="shared" si="934"/>
        <v>9</v>
      </c>
      <c r="MI115" s="106">
        <v>6</v>
      </c>
      <c r="MJ115" s="107" t="str">
        <f>INDEX(Matchups!$F$4:$G$279,MATCH(MG115&amp;"_"&amp;MH115,Matchups!$E$4:$E$279,0),1)</f>
        <v>Player17</v>
      </c>
      <c r="MK115" s="107" t="str">
        <f>INDEX(Matchups!$F$4:$G$279,MATCH(MG115&amp;"_"&amp;MH115,Matchups!$E$4:$E$279,0),2)</f>
        <v>Player7</v>
      </c>
      <c r="ML115" s="114"/>
      <c r="MM115" s="164" t="str">
        <f>INDEX(Draft!$AZ$3:$AZ$170,MATCH(MJ115&amp;MI115,Draft!$BA$3:$BA$170,0),1)</f>
        <v>Disney</v>
      </c>
      <c r="MN115" s="207" t="e">
        <f>INDEX(Upload_Download!$I$4:$I$1004,MATCH(MM115&amp;MN$3,Upload_Download!$O$4:$O$1004,0),1)</f>
        <v>#N/A</v>
      </c>
      <c r="MO115" s="207" t="e">
        <f>INDEX(Upload_Download!$I$4:$I$1004,MATCH(MM115&amp;MO$3,Upload_Download!$O$4:$O$1004,0),1)</f>
        <v>#N/A</v>
      </c>
      <c r="MP115" s="208" t="e">
        <f t="shared" si="980"/>
        <v>#N/A</v>
      </c>
      <c r="MQ115" s="208" t="e">
        <f t="shared" si="1003"/>
        <v>#N/A</v>
      </c>
      <c r="MR115" s="207" t="e">
        <f>INDEX(Upload_Download!$I$4:$I$1004,MATCH(MT115&amp;MR$3,Upload_Download!$O$4:$O$1004,0),1)</f>
        <v>#N/A</v>
      </c>
      <c r="MS115" s="207" t="e">
        <f>INDEX(Upload_Download!$I$4:$I$1004,MATCH(MT115&amp;MS$3,Upload_Download!$O$4:$O$1004,0),1)</f>
        <v>#N/A</v>
      </c>
      <c r="MT115" s="165" t="str">
        <f>INDEX(Draft!$AZ$3:$AZ$170,MATCH(MK115&amp;MI115,Draft!$BA$3:$BA$170,0),1)</f>
        <v>Pfizer</v>
      </c>
    </row>
    <row r="116" spans="2:358" s="105" customFormat="1" ht="17" hidden="1" customHeight="1">
      <c r="B116" s="184">
        <f t="shared" si="679"/>
        <v>44627</v>
      </c>
      <c r="C116" s="183">
        <f t="shared" si="680"/>
        <v>10</v>
      </c>
      <c r="D116" s="183">
        <f t="shared" si="681"/>
        <v>5</v>
      </c>
      <c r="E116" s="183" t="str">
        <f t="shared" si="538"/>
        <v>10_5</v>
      </c>
      <c r="F116" s="174" t="str">
        <f t="shared" si="539"/>
        <v>Player9</v>
      </c>
      <c r="G116" s="174" t="str">
        <f t="shared" si="540"/>
        <v>Player8</v>
      </c>
      <c r="H116" s="173"/>
      <c r="I116" s="174" t="str">
        <f>J116&amp;"_"&amp;COUNTIF(J$4:J116,J116)</f>
        <v>9_9</v>
      </c>
      <c r="J116" s="185">
        <v>9</v>
      </c>
      <c r="K116" s="185" t="s">
        <v>2660</v>
      </c>
      <c r="L116" s="186" t="s">
        <v>1027</v>
      </c>
      <c r="M116" s="185" t="s">
        <v>2659</v>
      </c>
      <c r="N116" s="114"/>
      <c r="O116" s="106">
        <f t="shared" si="935"/>
        <v>1</v>
      </c>
      <c r="P116" s="106">
        <f t="shared" si="912"/>
        <v>9</v>
      </c>
      <c r="Q116" s="106">
        <v>7</v>
      </c>
      <c r="R116" s="107" t="str">
        <f>INDEX(Matchups!$F$4:$G$279,MATCH(O116&amp;"_"&amp;P116,Matchups!$E$4:$E$279,0),1)</f>
        <v>Player23</v>
      </c>
      <c r="S116" s="107" t="str">
        <f>INDEX(Matchups!$F$4:$G$279,MATCH(O116&amp;"_"&amp;P116,Matchups!$E$4:$E$279,0),2)</f>
        <v>Player24</v>
      </c>
      <c r="U116" s="164" t="e">
        <f>INDEX(Draft!$AZ$3:$AZ$170,MATCH(R116&amp;Q116,Draft!$BA$3:$BA$170,0),1)</f>
        <v>#N/A</v>
      </c>
      <c r="V116" s="156"/>
      <c r="W116" s="156"/>
      <c r="X116" s="157"/>
      <c r="Y116" s="158"/>
      <c r="Z116" s="156"/>
      <c r="AA116" s="156"/>
      <c r="AB116" s="165" t="e">
        <f>INDEX(Draft!$AZ$3:$AZ$170,MATCH(S116&amp;Q116,Draft!$BA$3:$BA$170,0),1)</f>
        <v>#N/A</v>
      </c>
      <c r="AD116" s="106">
        <f t="shared" si="937"/>
        <v>2</v>
      </c>
      <c r="AE116" s="106">
        <f t="shared" si="913"/>
        <v>9</v>
      </c>
      <c r="AF116" s="106">
        <v>7</v>
      </c>
      <c r="AG116" s="107" t="str">
        <f>INDEX(Matchups!$F$4:$G$279,MATCH(AD116&amp;"_"&amp;AE116,Matchups!$E$4:$E$279,0),1)</f>
        <v>Player15</v>
      </c>
      <c r="AH116" s="107" t="str">
        <f>INDEX(Matchups!$F$4:$G$279,MATCH(AD116&amp;"_"&amp;AE116,Matchups!$E$4:$E$279,0),2)</f>
        <v>Player5</v>
      </c>
      <c r="AJ116" s="164" t="e">
        <f>INDEX(Draft!$AZ$3:$AZ$170,MATCH(AG116&amp;AF116,Draft!$BA$3:$BA$170,0),1)</f>
        <v>#N/A</v>
      </c>
      <c r="AK116" s="156"/>
      <c r="AL116" s="156"/>
      <c r="AM116" s="157"/>
      <c r="AN116" s="158"/>
      <c r="AO116" s="156"/>
      <c r="AP116" s="156"/>
      <c r="AQ116" s="165" t="e">
        <f>INDEX(Draft!$AZ$3:$AZ$170,MATCH(AH116&amp;AF116,Draft!$BA$3:$BA$170,0),1)</f>
        <v>#N/A</v>
      </c>
      <c r="AS116" s="106">
        <f t="shared" si="939"/>
        <v>3</v>
      </c>
      <c r="AT116" s="106">
        <f t="shared" si="914"/>
        <v>9</v>
      </c>
      <c r="AU116" s="106">
        <v>7</v>
      </c>
      <c r="AV116" s="107" t="str">
        <f>INDEX(Matchups!$F$4:$G$279,MATCH(AS116&amp;"_"&amp;AT116,Matchups!$E$4:$E$279,0),1)</f>
        <v>Player18</v>
      </c>
      <c r="AW116" s="107" t="str">
        <f>INDEX(Matchups!$F$4:$G$279,MATCH(AS116&amp;"_"&amp;AT116,Matchups!$E$4:$E$279,0),2)</f>
        <v>Player12</v>
      </c>
      <c r="AY116" s="164" t="e">
        <f>INDEX(Draft!$AZ$3:$AZ$170,MATCH(AV116&amp;AU116,Draft!$BA$3:$BA$170,0),1)</f>
        <v>#N/A</v>
      </c>
      <c r="AZ116" s="156"/>
      <c r="BA116" s="156"/>
      <c r="BB116" s="157"/>
      <c r="BC116" s="158"/>
      <c r="BD116" s="156"/>
      <c r="BE116" s="156"/>
      <c r="BF116" s="165" t="e">
        <f>INDEX(Draft!$AZ$3:$AZ$170,MATCH(AW116&amp;AU116,Draft!$BA$3:$BA$170,0),1)</f>
        <v>#N/A</v>
      </c>
      <c r="BH116" s="106">
        <f t="shared" si="941"/>
        <v>4</v>
      </c>
      <c r="BI116" s="106">
        <f t="shared" si="915"/>
        <v>9</v>
      </c>
      <c r="BJ116" s="106">
        <v>7</v>
      </c>
      <c r="BK116" s="107" t="str">
        <f>INDEX(Matchups!$F$4:$G$279,MATCH(BH116&amp;"_"&amp;BI116,Matchups!$E$4:$E$279,0),1)</f>
        <v>Player1</v>
      </c>
      <c r="BL116" s="107" t="str">
        <f>INDEX(Matchups!$F$4:$G$279,MATCH(BH116&amp;"_"&amp;BI116,Matchups!$E$4:$E$279,0),2)</f>
        <v>Player22</v>
      </c>
      <c r="BN116" s="164" t="e">
        <f>INDEX(Draft!$AZ$3:$AZ$170,MATCH(BK116&amp;BJ116,Draft!$BA$3:$BA$170,0),1)</f>
        <v>#N/A</v>
      </c>
      <c r="BO116" s="156"/>
      <c r="BP116" s="156"/>
      <c r="BQ116" s="157"/>
      <c r="BR116" s="158"/>
      <c r="BS116" s="156"/>
      <c r="BT116" s="156"/>
      <c r="BU116" s="165" t="e">
        <f>INDEX(Draft!$AZ$3:$AZ$170,MATCH(BL116&amp;BJ116,Draft!$BA$3:$BA$170,0),1)</f>
        <v>#N/A</v>
      </c>
      <c r="BV116" s="114"/>
      <c r="BW116" s="106">
        <f t="shared" si="943"/>
        <v>5</v>
      </c>
      <c r="BX116" s="106">
        <f t="shared" si="916"/>
        <v>9</v>
      </c>
      <c r="BY116" s="106">
        <v>7</v>
      </c>
      <c r="BZ116" s="107" t="str">
        <f>INDEX(Matchups!$F$4:$G$279,MATCH(BW116&amp;"_"&amp;BX116,Matchups!$E$4:$E$279,0),1)</f>
        <v>Player21</v>
      </c>
      <c r="CA116" s="107" t="str">
        <f>INDEX(Matchups!$F$4:$G$279,MATCH(BW116&amp;"_"&amp;BX116,Matchups!$E$4:$E$279,0),2)</f>
        <v>Player18</v>
      </c>
      <c r="CB116" s="114"/>
      <c r="CC116" s="164" t="e">
        <f>INDEX(Draft!$AZ$3:$AZ$170,MATCH(BZ116&amp;BY116,Draft!$BA$3:$BA$170,0),1)</f>
        <v>#N/A</v>
      </c>
      <c r="CD116" s="156"/>
      <c r="CE116" s="156"/>
      <c r="CF116" s="157"/>
      <c r="CG116" s="158"/>
      <c r="CH116" s="156"/>
      <c r="CI116" s="156"/>
      <c r="CJ116" s="165" t="e">
        <f>INDEX(Draft!$AZ$3:$AZ$170,MATCH(CA116&amp;BY116,Draft!$BA$3:$BA$170,0),1)</f>
        <v>#N/A</v>
      </c>
      <c r="CK116" s="114"/>
      <c r="CL116" s="106">
        <f t="shared" si="945"/>
        <v>6</v>
      </c>
      <c r="CM116" s="106">
        <f t="shared" si="917"/>
        <v>9</v>
      </c>
      <c r="CN116" s="106">
        <v>7</v>
      </c>
      <c r="CO116" s="107" t="str">
        <f>INDEX(Matchups!$F$4:$G$279,MATCH(CL116&amp;"_"&amp;CM116,Matchups!$E$4:$E$279,0),1)</f>
        <v>Player13</v>
      </c>
      <c r="CP116" s="107" t="str">
        <f>INDEX(Matchups!$F$4:$G$279,MATCH(CL116&amp;"_"&amp;CM116,Matchups!$E$4:$E$279,0),2)</f>
        <v>Player9</v>
      </c>
      <c r="CQ116" s="114"/>
      <c r="CR116" s="164" t="e">
        <f>INDEX(Draft!$AZ$3:$AZ$170,MATCH(CO116&amp;CN116,Draft!$BA$3:$BA$170,0),1)</f>
        <v>#N/A</v>
      </c>
      <c r="CS116" s="156"/>
      <c r="CT116" s="156"/>
      <c r="CU116" s="157"/>
      <c r="CV116" s="158"/>
      <c r="CW116" s="156"/>
      <c r="CX116" s="156"/>
      <c r="CY116" s="165" t="e">
        <f>INDEX(Draft!$AZ$3:$AZ$170,MATCH(CP116&amp;CN116,Draft!$BA$3:$BA$170,0),1)</f>
        <v>#N/A</v>
      </c>
      <c r="DA116" s="106">
        <f t="shared" si="947"/>
        <v>7</v>
      </c>
      <c r="DB116" s="106">
        <f t="shared" si="918"/>
        <v>9</v>
      </c>
      <c r="DC116" s="106">
        <v>7</v>
      </c>
      <c r="DD116" s="107" t="str">
        <f>INDEX(Matchups!$F$4:$G$279,MATCH(DA116&amp;"_"&amp;DB116,Matchups!$E$4:$E$279,0),1)</f>
        <v>Player6</v>
      </c>
      <c r="DE116" s="107" t="str">
        <f>INDEX(Matchups!$F$4:$G$279,MATCH(DA116&amp;"_"&amp;DB116,Matchups!$E$4:$E$279,0),2)</f>
        <v>Player15</v>
      </c>
      <c r="DG116" s="164" t="e">
        <f>INDEX(Draft!$AZ$3:$AZ$170,MATCH(DD116&amp;DC116,Draft!$BA$3:$BA$170,0),1)</f>
        <v>#N/A</v>
      </c>
      <c r="DH116" s="156"/>
      <c r="DI116" s="156"/>
      <c r="DJ116" s="157"/>
      <c r="DK116" s="158"/>
      <c r="DL116" s="156"/>
      <c r="DM116" s="156"/>
      <c r="DN116" s="165" t="e">
        <f>INDEX(Draft!$AZ$3:$AZ$170,MATCH(DE116&amp;DC116,Draft!$BA$3:$BA$170,0),1)</f>
        <v>#N/A</v>
      </c>
      <c r="DO116" s="114"/>
      <c r="DP116" s="106">
        <f t="shared" si="949"/>
        <v>8</v>
      </c>
      <c r="DQ116" s="106">
        <f t="shared" si="919"/>
        <v>9</v>
      </c>
      <c r="DR116" s="106">
        <v>7</v>
      </c>
      <c r="DS116" s="107" t="str">
        <f>INDEX(Matchups!$F$4:$G$279,MATCH(DP116&amp;"_"&amp;DQ116,Matchups!$E$4:$E$279,0),1)</f>
        <v>Player9</v>
      </c>
      <c r="DT116" s="107" t="str">
        <f>INDEX(Matchups!$F$4:$G$279,MATCH(DP116&amp;"_"&amp;DQ116,Matchups!$E$4:$E$279,0),2)</f>
        <v>Player10</v>
      </c>
      <c r="DU116" s="114"/>
      <c r="DV116" s="164" t="e">
        <f>INDEX(Draft!$AZ$3:$AZ$170,MATCH(DS116&amp;DR116,Draft!$BA$3:$BA$170,0),1)</f>
        <v>#N/A</v>
      </c>
      <c r="DW116" s="156"/>
      <c r="DX116" s="156"/>
      <c r="DY116" s="157"/>
      <c r="DZ116" s="158"/>
      <c r="EA116" s="156"/>
      <c r="EB116" s="156"/>
      <c r="EC116" s="165" t="e">
        <f>INDEX(Draft!$AZ$3:$AZ$170,MATCH(DT116&amp;DR116,Draft!$BA$3:$BA$170,0),1)</f>
        <v>#N/A</v>
      </c>
      <c r="ED116" s="114"/>
      <c r="EE116" s="106">
        <f t="shared" si="951"/>
        <v>9</v>
      </c>
      <c r="EF116" s="106">
        <f t="shared" si="920"/>
        <v>9</v>
      </c>
      <c r="EG116" s="106">
        <v>7</v>
      </c>
      <c r="EH116" s="107" t="str">
        <f>INDEX(Matchups!$F$4:$G$279,MATCH(EE116&amp;"_"&amp;EF116,Matchups!$E$4:$E$279,0),1)</f>
        <v>Player7</v>
      </c>
      <c r="EI116" s="107" t="str">
        <f>INDEX(Matchups!$F$4:$G$279,MATCH(EE116&amp;"_"&amp;EF116,Matchups!$E$4:$E$279,0),2)</f>
        <v>Player6</v>
      </c>
      <c r="EJ116" s="114"/>
      <c r="EK116" s="164" t="e">
        <f>INDEX(Draft!$AZ$3:$AZ$170,MATCH(EH116&amp;EG116,Draft!$BA$3:$BA$170,0),1)</f>
        <v>#N/A</v>
      </c>
      <c r="EL116" s="156"/>
      <c r="EM116" s="156"/>
      <c r="EN116" s="157"/>
      <c r="EO116" s="158"/>
      <c r="EP116" s="156"/>
      <c r="EQ116" s="156"/>
      <c r="ER116" s="165" t="e">
        <f>INDEX(Draft!$AZ$3:$AZ$170,MATCH(EI116&amp;EG116,Draft!$BA$3:$BA$170,0),1)</f>
        <v>#N/A</v>
      </c>
      <c r="ET116" s="106">
        <f t="shared" si="953"/>
        <v>10</v>
      </c>
      <c r="EU116" s="106">
        <f t="shared" si="921"/>
        <v>9</v>
      </c>
      <c r="EV116" s="106">
        <v>7</v>
      </c>
      <c r="EW116" s="107" t="str">
        <f>INDEX(Matchups!$F$4:$G$279,MATCH(ET116&amp;"_"&amp;EU116,Matchups!$E$4:$E$279,0),1)</f>
        <v>Player3</v>
      </c>
      <c r="EX116" s="107" t="str">
        <f>INDEX(Matchups!$F$4:$G$279,MATCH(ET116&amp;"_"&amp;EU116,Matchups!$E$4:$E$279,0),2)</f>
        <v>Player23</v>
      </c>
      <c r="EZ116" s="164" t="e">
        <f>INDEX(Draft!$AZ$3:$AZ$170,MATCH(EW116&amp;EV116,Draft!$BA$3:$BA$170,0),1)</f>
        <v>#N/A</v>
      </c>
      <c r="FA116" s="156"/>
      <c r="FB116" s="156"/>
      <c r="FC116" s="157"/>
      <c r="FD116" s="158"/>
      <c r="FE116" s="156"/>
      <c r="FF116" s="156"/>
      <c r="FG116" s="165" t="e">
        <f>INDEX(Draft!$AZ$3:$AZ$170,MATCH(EX116&amp;EV116,Draft!$BA$3:$BA$170,0),1)</f>
        <v>#N/A</v>
      </c>
      <c r="FH116" s="114"/>
      <c r="FI116" s="106">
        <f t="shared" si="955"/>
        <v>11</v>
      </c>
      <c r="FJ116" s="106">
        <f t="shared" si="922"/>
        <v>9</v>
      </c>
      <c r="FK116" s="106">
        <v>7</v>
      </c>
      <c r="FL116" s="107" t="str">
        <f>INDEX(Matchups!$F$4:$G$279,MATCH(FI116&amp;"_"&amp;FJ116,Matchups!$E$4:$E$279,0),1)</f>
        <v>Player20</v>
      </c>
      <c r="FM116" s="107" t="str">
        <f>INDEX(Matchups!$F$4:$G$279,MATCH(FI116&amp;"_"&amp;FJ116,Matchups!$E$4:$E$279,0),2)</f>
        <v>Player14</v>
      </c>
      <c r="FN116" s="114"/>
      <c r="FO116" s="164" t="e">
        <f>INDEX(Draft!$AZ$3:$AZ$170,MATCH(FL116&amp;FK116,Draft!$BA$3:$BA$170,0),1)</f>
        <v>#N/A</v>
      </c>
      <c r="FP116" s="156"/>
      <c r="FQ116" s="156"/>
      <c r="FR116" s="157"/>
      <c r="FS116" s="158"/>
      <c r="FT116" s="156"/>
      <c r="FU116" s="156"/>
      <c r="FV116" s="165" t="e">
        <f>INDEX(Draft!$AZ$3:$AZ$170,MATCH(FM116&amp;FK116,Draft!$BA$3:$BA$170,0),1)</f>
        <v>#N/A</v>
      </c>
      <c r="FW116" s="114"/>
      <c r="FX116" s="106">
        <f t="shared" si="957"/>
        <v>12</v>
      </c>
      <c r="FY116" s="106">
        <f t="shared" si="923"/>
        <v>9</v>
      </c>
      <c r="FZ116" s="106">
        <v>7</v>
      </c>
      <c r="GA116" s="107" t="str">
        <f>INDEX(Matchups!$F$4:$G$279,MATCH(FX116&amp;"_"&amp;FY116,Matchups!$E$4:$E$279,0),1)</f>
        <v>Player14</v>
      </c>
      <c r="GB116" s="107" t="str">
        <f>INDEX(Matchups!$F$4:$G$279,MATCH(FX116&amp;"_"&amp;FY116,Matchups!$E$4:$E$279,0),2)</f>
        <v>Player2</v>
      </c>
      <c r="GC116" s="114"/>
      <c r="GD116" s="164" t="e">
        <f>INDEX(Draft!$AZ$3:$AZ$170,MATCH(GA116&amp;FZ116,Draft!$BA$3:$BA$170,0),1)</f>
        <v>#N/A</v>
      </c>
      <c r="GE116" s="156"/>
      <c r="GF116" s="156"/>
      <c r="GG116" s="157"/>
      <c r="GH116" s="158"/>
      <c r="GI116" s="156"/>
      <c r="GJ116" s="156"/>
      <c r="GK116" s="165" t="e">
        <f>INDEX(Draft!$AZ$3:$AZ$170,MATCH(GB116&amp;FZ116,Draft!$BA$3:$BA$170,0),1)</f>
        <v>#N/A</v>
      </c>
      <c r="GM116" s="106">
        <f t="shared" si="959"/>
        <v>13</v>
      </c>
      <c r="GN116" s="106">
        <f t="shared" si="924"/>
        <v>9</v>
      </c>
      <c r="GO116" s="106">
        <v>7</v>
      </c>
      <c r="GP116" s="107" t="str">
        <f>INDEX(Matchups!$F$4:$G$279,MATCH(GM116&amp;"_"&amp;GN116,Matchups!$E$4:$E$279,0),1)</f>
        <v>Player12</v>
      </c>
      <c r="GQ116" s="107" t="str">
        <f>INDEX(Matchups!$F$4:$G$279,MATCH(GM116&amp;"_"&amp;GN116,Matchups!$E$4:$E$279,0),2)</f>
        <v>Player11</v>
      </c>
      <c r="GS116" s="164" t="e">
        <f>INDEX(Draft!$AZ$3:$AZ$170,MATCH(GP116&amp;GO116,Draft!$BA$3:$BA$170,0),1)</f>
        <v>#N/A</v>
      </c>
      <c r="GT116" s="156"/>
      <c r="GU116" s="156"/>
      <c r="GV116" s="157"/>
      <c r="GW116" s="158"/>
      <c r="GX116" s="156"/>
      <c r="GY116" s="156"/>
      <c r="GZ116" s="165" t="e">
        <f>INDEX(Draft!$AZ$3:$AZ$170,MATCH(GQ116&amp;GO116,Draft!$BA$3:$BA$170,0),1)</f>
        <v>#N/A</v>
      </c>
      <c r="HA116" s="114"/>
      <c r="HB116" s="106">
        <f t="shared" si="961"/>
        <v>14</v>
      </c>
      <c r="HC116" s="106">
        <f t="shared" si="925"/>
        <v>9</v>
      </c>
      <c r="HD116" s="106">
        <v>7</v>
      </c>
      <c r="HE116" s="107" t="str">
        <f>INDEX(Matchups!$F$4:$G$279,MATCH(HB116&amp;"_"&amp;HC116,Matchups!$E$4:$E$279,0),1)</f>
        <v>Player2</v>
      </c>
      <c r="HF116" s="107" t="str">
        <f>INDEX(Matchups!$F$4:$G$279,MATCH(HB116&amp;"_"&amp;HC116,Matchups!$E$4:$E$279,0),2)</f>
        <v>Player8</v>
      </c>
      <c r="HG116" s="114"/>
      <c r="HH116" s="164" t="e">
        <f>INDEX(Draft!$AZ$3:$AZ$170,MATCH(HE116&amp;HD116,Draft!$BA$3:$BA$170,0),1)</f>
        <v>#N/A</v>
      </c>
      <c r="HI116" s="156"/>
      <c r="HJ116" s="156"/>
      <c r="HK116" s="157"/>
      <c r="HL116" s="158"/>
      <c r="HM116" s="156"/>
      <c r="HN116" s="156"/>
      <c r="HO116" s="165" t="e">
        <f>INDEX(Draft!$AZ$3:$AZ$170,MATCH(HF116&amp;HD116,Draft!$BA$3:$BA$170,0),1)</f>
        <v>#N/A</v>
      </c>
      <c r="HP116" s="114"/>
      <c r="HQ116" s="106">
        <f t="shared" si="963"/>
        <v>15</v>
      </c>
      <c r="HR116" s="106">
        <f t="shared" si="926"/>
        <v>9</v>
      </c>
      <c r="HS116" s="106">
        <v>7</v>
      </c>
      <c r="HT116" s="107" t="str">
        <f>INDEX(Matchups!$F$4:$G$279,MATCH(HQ116&amp;"_"&amp;HR116,Matchups!$E$4:$E$279,0),1)</f>
        <v>Player24</v>
      </c>
      <c r="HU116" s="107" t="str">
        <f>INDEX(Matchups!$F$4:$G$279,MATCH(HQ116&amp;"_"&amp;HR116,Matchups!$E$4:$E$279,0),2)</f>
        <v>Player19</v>
      </c>
      <c r="HV116" s="114"/>
      <c r="HW116" s="164" t="e">
        <f>INDEX(Draft!$AZ$3:$AZ$170,MATCH(HT116&amp;HS116,Draft!$BA$3:$BA$170,0),1)</f>
        <v>#N/A</v>
      </c>
      <c r="HX116" s="156"/>
      <c r="HY116" s="156"/>
      <c r="HZ116" s="157"/>
      <c r="IA116" s="158"/>
      <c r="IB116" s="156"/>
      <c r="IC116" s="156"/>
      <c r="ID116" s="165" t="e">
        <f>INDEX(Draft!$AZ$3:$AZ$170,MATCH(HU116&amp;HS116,Draft!$BA$3:$BA$170,0),1)</f>
        <v>#N/A</v>
      </c>
      <c r="IF116" s="106">
        <f t="shared" si="965"/>
        <v>16</v>
      </c>
      <c r="IG116" s="106">
        <f t="shared" si="927"/>
        <v>9</v>
      </c>
      <c r="IH116" s="106">
        <v>7</v>
      </c>
      <c r="II116" s="107" t="str">
        <f>INDEX(Matchups!$F$4:$G$279,MATCH(IF116&amp;"_"&amp;IG116,Matchups!$E$4:$E$279,0),1)</f>
        <v>Player5</v>
      </c>
      <c r="IJ116" s="107" t="str">
        <f>INDEX(Matchups!$F$4:$G$279,MATCH(IF116&amp;"_"&amp;IG116,Matchups!$E$4:$E$279,0),2)</f>
        <v>Player20</v>
      </c>
      <c r="IL116" s="164" t="e">
        <f>INDEX(Draft!$AZ$3:$AZ$170,MATCH(II116&amp;IH116,Draft!$BA$3:$BA$170,0),1)</f>
        <v>#N/A</v>
      </c>
      <c r="IM116" s="156"/>
      <c r="IN116" s="156"/>
      <c r="IO116" s="157"/>
      <c r="IP116" s="158"/>
      <c r="IQ116" s="156"/>
      <c r="IR116" s="156"/>
      <c r="IS116" s="165" t="e">
        <f>INDEX(Draft!$AZ$3:$AZ$170,MATCH(IJ116&amp;IH116,Draft!$BA$3:$BA$170,0),1)</f>
        <v>#N/A</v>
      </c>
      <c r="IT116" s="114"/>
      <c r="IU116" s="106">
        <f t="shared" si="967"/>
        <v>17</v>
      </c>
      <c r="IV116" s="106">
        <f t="shared" si="928"/>
        <v>9</v>
      </c>
      <c r="IW116" s="106">
        <v>7</v>
      </c>
      <c r="IX116" s="107" t="str">
        <f>INDEX(Matchups!$F$4:$G$279,MATCH(IU116&amp;"_"&amp;IV116,Matchups!$E$4:$E$279,0),1)</f>
        <v>Player10</v>
      </c>
      <c r="IY116" s="107" t="str">
        <f>INDEX(Matchups!$F$4:$G$279,MATCH(IU116&amp;"_"&amp;IV116,Matchups!$E$4:$E$279,0),2)</f>
        <v>Player1</v>
      </c>
      <c r="IZ116" s="114"/>
      <c r="JA116" s="164" t="e">
        <f>INDEX(Draft!$AZ$3:$AZ$170,MATCH(IX116&amp;IW116,Draft!$BA$3:$BA$170,0),1)</f>
        <v>#N/A</v>
      </c>
      <c r="JB116" s="156"/>
      <c r="JC116" s="156"/>
      <c r="JD116" s="157"/>
      <c r="JE116" s="158"/>
      <c r="JF116" s="156"/>
      <c r="JG116" s="156"/>
      <c r="JH116" s="165" t="e">
        <f>INDEX(Draft!$AZ$3:$AZ$170,MATCH(IY116&amp;IW116,Draft!$BA$3:$BA$170,0),1)</f>
        <v>#N/A</v>
      </c>
      <c r="JI116" s="114"/>
      <c r="JJ116" s="106">
        <f t="shared" si="969"/>
        <v>18</v>
      </c>
      <c r="JK116" s="106">
        <f t="shared" si="929"/>
        <v>9</v>
      </c>
      <c r="JL116" s="106">
        <v>7</v>
      </c>
      <c r="JM116" s="107" t="str">
        <f>INDEX(Matchups!$F$4:$G$279,MATCH(JJ116&amp;"_"&amp;JK116,Matchups!$E$4:$E$279,0),1)</f>
        <v>Player8</v>
      </c>
      <c r="JN116" s="107" t="str">
        <f>INDEX(Matchups!$F$4:$G$279,MATCH(JJ116&amp;"_"&amp;JK116,Matchups!$E$4:$E$279,0),2)</f>
        <v>Player21</v>
      </c>
      <c r="JO116" s="114"/>
      <c r="JP116" s="164" t="e">
        <f>INDEX(Draft!$AZ$3:$AZ$170,MATCH(JM116&amp;JL116,Draft!$BA$3:$BA$170,0),1)</f>
        <v>#N/A</v>
      </c>
      <c r="JQ116" s="156"/>
      <c r="JR116" s="156"/>
      <c r="JS116" s="157"/>
      <c r="JT116" s="158"/>
      <c r="JU116" s="156"/>
      <c r="JV116" s="156"/>
      <c r="JW116" s="165" t="e">
        <f>INDEX(Draft!$AZ$3:$AZ$170,MATCH(JN116&amp;JL116,Draft!$BA$3:$BA$170,0),1)</f>
        <v>#N/A</v>
      </c>
      <c r="JX116" s="114"/>
      <c r="JY116" s="106">
        <f t="shared" si="971"/>
        <v>19</v>
      </c>
      <c r="JZ116" s="106">
        <f t="shared" si="930"/>
        <v>9</v>
      </c>
      <c r="KA116" s="106">
        <v>7</v>
      </c>
      <c r="KB116" s="107" t="str">
        <f>INDEX(Matchups!$F$4:$G$279,MATCH(JY116&amp;"_"&amp;JZ116,Matchups!$E$4:$E$279,0),1)</f>
        <v>Player11</v>
      </c>
      <c r="KC116" s="107" t="str">
        <f>INDEX(Matchups!$F$4:$G$279,MATCH(JY116&amp;"_"&amp;JZ116,Matchups!$E$4:$E$279,0),2)</f>
        <v>Player3</v>
      </c>
      <c r="KD116" s="114"/>
      <c r="KE116" s="164" t="e">
        <f>INDEX(Draft!$AZ$3:$AZ$170,MATCH(KB116&amp;KA116,Draft!$BA$3:$BA$170,0),1)</f>
        <v>#N/A</v>
      </c>
      <c r="KF116" s="156"/>
      <c r="KG116" s="156"/>
      <c r="KH116" s="157"/>
      <c r="KI116" s="158"/>
      <c r="KJ116" s="156"/>
      <c r="KK116" s="156"/>
      <c r="KL116" s="165" t="e">
        <f>INDEX(Draft!$AZ$3:$AZ$170,MATCH(KC116&amp;KA116,Draft!$BA$3:$BA$170,0),1)</f>
        <v>#N/A</v>
      </c>
      <c r="KM116" s="114"/>
      <c r="KN116" s="106">
        <f t="shared" si="973"/>
        <v>20</v>
      </c>
      <c r="KO116" s="106">
        <f t="shared" si="931"/>
        <v>9</v>
      </c>
      <c r="KP116" s="106">
        <v>7</v>
      </c>
      <c r="KQ116" s="107" t="str">
        <f>INDEX(Matchups!$F$4:$G$279,MATCH(KN116&amp;"_"&amp;KO116,Matchups!$E$4:$E$279,0),1)</f>
        <v>Player16</v>
      </c>
      <c r="KR116" s="107" t="str">
        <f>INDEX(Matchups!$F$4:$G$279,MATCH(KN116&amp;"_"&amp;KO116,Matchups!$E$4:$E$279,0),2)</f>
        <v>Player13</v>
      </c>
      <c r="KS116" s="114"/>
      <c r="KT116" s="164" t="e">
        <f>INDEX(Draft!$AZ$3:$AZ$170,MATCH(KQ116&amp;KP116,Draft!$BA$3:$BA$170,0),1)</f>
        <v>#N/A</v>
      </c>
      <c r="KU116" s="156"/>
      <c r="KV116" s="156"/>
      <c r="KW116" s="157"/>
      <c r="KX116" s="158"/>
      <c r="KY116" s="156"/>
      <c r="KZ116" s="156"/>
      <c r="LA116" s="165" t="e">
        <f>INDEX(Draft!$AZ$3:$AZ$170,MATCH(KR116&amp;KP116,Draft!$BA$3:$BA$170,0),1)</f>
        <v>#N/A</v>
      </c>
      <c r="LB116" s="114"/>
      <c r="LC116" s="106">
        <f t="shared" si="975"/>
        <v>21</v>
      </c>
      <c r="LD116" s="106">
        <f t="shared" si="932"/>
        <v>9</v>
      </c>
      <c r="LE116" s="106">
        <v>7</v>
      </c>
      <c r="LF116" s="107" t="str">
        <f>INDEX(Matchups!$F$4:$G$279,MATCH(LC116&amp;"_"&amp;LD116,Matchups!$E$4:$E$279,0),1)</f>
        <v>Player11</v>
      </c>
      <c r="LG116" s="107" t="str">
        <f>INDEX(Matchups!$F$4:$G$279,MATCH(LC116&amp;"_"&amp;LD116,Matchups!$E$4:$E$279,0),2)</f>
        <v>Player1</v>
      </c>
      <c r="LH116" s="114"/>
      <c r="LI116" s="164" t="e">
        <f>INDEX(Draft!$AZ$3:$AZ$170,MATCH(LF116&amp;LE116,Draft!$BA$3:$BA$170,0),1)</f>
        <v>#N/A</v>
      </c>
      <c r="LJ116" s="156"/>
      <c r="LK116" s="156"/>
      <c r="LL116" s="157"/>
      <c r="LM116" s="158"/>
      <c r="LN116" s="156"/>
      <c r="LO116" s="156"/>
      <c r="LP116" s="165" t="e">
        <f>INDEX(Draft!$AZ$3:$AZ$170,MATCH(LG116&amp;LE116,Draft!$BA$3:$BA$170,0),1)</f>
        <v>#N/A</v>
      </c>
      <c r="LQ116" s="114"/>
      <c r="LR116" s="106">
        <f t="shared" si="977"/>
        <v>22</v>
      </c>
      <c r="LS116" s="106">
        <f t="shared" si="933"/>
        <v>9</v>
      </c>
      <c r="LT116" s="106">
        <v>7</v>
      </c>
      <c r="LU116" s="107" t="str">
        <f>INDEX(Matchups!$F$4:$G$279,MATCH(LR116&amp;"_"&amp;LS116,Matchups!$E$4:$E$279,0),1)</f>
        <v>Player22</v>
      </c>
      <c r="LV116" s="107" t="str">
        <f>INDEX(Matchups!$F$4:$G$279,MATCH(LR116&amp;"_"&amp;LS116,Matchups!$E$4:$E$279,0),2)</f>
        <v>Player17</v>
      </c>
      <c r="LW116" s="114"/>
      <c r="LX116" s="164" t="e">
        <f>INDEX(Draft!$AZ$3:$AZ$170,MATCH(LU116&amp;LT116,Draft!$BA$3:$BA$170,0),1)</f>
        <v>#N/A</v>
      </c>
      <c r="LY116" s="156"/>
      <c r="LZ116" s="156"/>
      <c r="MA116" s="157"/>
      <c r="MB116" s="158"/>
      <c r="MC116" s="156"/>
      <c r="MD116" s="156"/>
      <c r="ME116" s="165" t="e">
        <f>INDEX(Draft!$AZ$3:$AZ$170,MATCH(LV116&amp;LT116,Draft!$BA$3:$BA$170,0),1)</f>
        <v>#N/A</v>
      </c>
      <c r="MF116" s="114"/>
      <c r="MG116" s="106">
        <f t="shared" si="979"/>
        <v>23</v>
      </c>
      <c r="MH116" s="106">
        <f t="shared" si="934"/>
        <v>9</v>
      </c>
      <c r="MI116" s="106">
        <v>7</v>
      </c>
      <c r="MJ116" s="107" t="str">
        <f>INDEX(Matchups!$F$4:$G$279,MATCH(MG116&amp;"_"&amp;MH116,Matchups!$E$4:$E$279,0),1)</f>
        <v>Player17</v>
      </c>
      <c r="MK116" s="107" t="str">
        <f>INDEX(Matchups!$F$4:$G$279,MATCH(MG116&amp;"_"&amp;MH116,Matchups!$E$4:$E$279,0),2)</f>
        <v>Player7</v>
      </c>
      <c r="ML116" s="114"/>
      <c r="MM116" s="164" t="e">
        <f>INDEX(Draft!$AZ$3:$AZ$170,MATCH(MJ116&amp;MI116,Draft!$BA$3:$BA$170,0),1)</f>
        <v>#N/A</v>
      </c>
      <c r="MN116" s="156"/>
      <c r="MO116" s="156"/>
      <c r="MP116" s="157"/>
      <c r="MQ116" s="158"/>
      <c r="MR116" s="156"/>
      <c r="MS116" s="156"/>
      <c r="MT116" s="165" t="e">
        <f>INDEX(Draft!$AZ$3:$AZ$170,MATCH(MK116&amp;MI116,Draft!$BA$3:$BA$170,0),1)</f>
        <v>#N/A</v>
      </c>
    </row>
    <row r="117" spans="2:358" s="105" customFormat="1" ht="18" thickBot="1">
      <c r="B117" s="184">
        <f t="shared" si="679"/>
        <v>44627</v>
      </c>
      <c r="C117" s="183">
        <f t="shared" si="680"/>
        <v>10</v>
      </c>
      <c r="D117" s="183">
        <f t="shared" si="681"/>
        <v>6</v>
      </c>
      <c r="E117" s="183" t="str">
        <f t="shared" si="538"/>
        <v>10_6</v>
      </c>
      <c r="F117" s="174" t="str">
        <f t="shared" si="539"/>
        <v>Player14</v>
      </c>
      <c r="G117" s="174" t="str">
        <f t="shared" si="540"/>
        <v>Player1</v>
      </c>
      <c r="H117" s="173"/>
      <c r="I117" s="174" t="str">
        <f>J117&amp;"_"&amp;COUNTIF(J$4:J117,J117)</f>
        <v>9_10</v>
      </c>
      <c r="J117" s="185">
        <v>9</v>
      </c>
      <c r="K117" s="185" t="s">
        <v>2665</v>
      </c>
      <c r="L117" s="186" t="s">
        <v>1027</v>
      </c>
      <c r="M117" s="185" t="s">
        <v>2677</v>
      </c>
      <c r="N117" s="114"/>
      <c r="O117" s="106">
        <f t="shared" ref="O117" si="1004">O116</f>
        <v>1</v>
      </c>
      <c r="P117" s="106">
        <f t="shared" si="912"/>
        <v>9</v>
      </c>
      <c r="Q117" s="106"/>
      <c r="R117" s="107" t="str">
        <f>INDEX(Matchups!$F$4:$G$279,MATCH(O117&amp;"_"&amp;P117,Matchups!$E$4:$E$279,0),1)</f>
        <v>Player23</v>
      </c>
      <c r="S117" s="107" t="str">
        <f>INDEX(Matchups!$F$4:$G$279,MATCH(O117&amp;"_"&amp;P117,Matchups!$E$4:$E$279,0),2)</f>
        <v>Player24</v>
      </c>
      <c r="U117" s="166" t="s">
        <v>1863</v>
      </c>
      <c r="V117" s="167"/>
      <c r="W117" s="167"/>
      <c r="X117" s="168">
        <f>SUM(X110:X116)</f>
        <v>-1.372060487208306</v>
      </c>
      <c r="Y117" s="168">
        <f>SUM(Y110:Y116)</f>
        <v>33.283873171762046</v>
      </c>
      <c r="Z117" s="167"/>
      <c r="AA117" s="167"/>
      <c r="AB117" s="169" t="s">
        <v>1863</v>
      </c>
      <c r="AD117" s="106">
        <f t="shared" ref="AD117" si="1005">AD116</f>
        <v>2</v>
      </c>
      <c r="AE117" s="106">
        <f t="shared" si="913"/>
        <v>9</v>
      </c>
      <c r="AF117" s="106"/>
      <c r="AG117" s="107" t="str">
        <f>INDEX(Matchups!$F$4:$G$279,MATCH(AD117&amp;"_"&amp;AE117,Matchups!$E$4:$E$279,0),1)</f>
        <v>Player15</v>
      </c>
      <c r="AH117" s="107" t="str">
        <f>INDEX(Matchups!$F$4:$G$279,MATCH(AD117&amp;"_"&amp;AE117,Matchups!$E$4:$E$279,0),2)</f>
        <v>Player5</v>
      </c>
      <c r="AJ117" s="166" t="s">
        <v>1863</v>
      </c>
      <c r="AK117" s="167"/>
      <c r="AL117" s="167"/>
      <c r="AM117" s="168">
        <f>SUM(AM110:AM116)</f>
        <v>-48.145722065568243</v>
      </c>
      <c r="AN117" s="168">
        <f>SUM(AN110:AN116)</f>
        <v>-20.795943762957602</v>
      </c>
      <c r="AO117" s="167"/>
      <c r="AP117" s="167"/>
      <c r="AQ117" s="169" t="s">
        <v>1863</v>
      </c>
      <c r="AS117" s="106">
        <f t="shared" ref="AS117" si="1006">AS116</f>
        <v>3</v>
      </c>
      <c r="AT117" s="106">
        <f t="shared" si="914"/>
        <v>9</v>
      </c>
      <c r="AU117" s="106"/>
      <c r="AV117" s="107" t="str">
        <f>INDEX(Matchups!$F$4:$G$279,MATCH(AS117&amp;"_"&amp;AT117,Matchups!$E$4:$E$279,0),1)</f>
        <v>Player18</v>
      </c>
      <c r="AW117" s="107" t="str">
        <f>INDEX(Matchups!$F$4:$G$279,MATCH(AS117&amp;"_"&amp;AT117,Matchups!$E$4:$E$279,0),2)</f>
        <v>Player12</v>
      </c>
      <c r="AY117" s="166" t="s">
        <v>1863</v>
      </c>
      <c r="AZ117" s="167"/>
      <c r="BA117" s="167"/>
      <c r="BB117" s="168">
        <f>SUM(BB110:BB116)</f>
        <v>0.92587959612325799</v>
      </c>
      <c r="BC117" s="168">
        <f>SUM(BC110:BC116)</f>
        <v>-7.3092460612267702</v>
      </c>
      <c r="BD117" s="167"/>
      <c r="BE117" s="167"/>
      <c r="BF117" s="169" t="s">
        <v>1863</v>
      </c>
      <c r="BH117" s="106">
        <f t="shared" ref="BH117" si="1007">BH116</f>
        <v>4</v>
      </c>
      <c r="BI117" s="106">
        <f t="shared" si="915"/>
        <v>9</v>
      </c>
      <c r="BJ117" s="106"/>
      <c r="BK117" s="107" t="str">
        <f>INDEX(Matchups!$F$4:$G$279,MATCH(BH117&amp;"_"&amp;BI117,Matchups!$E$4:$E$279,0),1)</f>
        <v>Player1</v>
      </c>
      <c r="BL117" s="107" t="str">
        <f>INDEX(Matchups!$F$4:$G$279,MATCH(BH117&amp;"_"&amp;BI117,Matchups!$E$4:$E$279,0),2)</f>
        <v>Player22</v>
      </c>
      <c r="BN117" s="166" t="s">
        <v>1863</v>
      </c>
      <c r="BO117" s="167"/>
      <c r="BP117" s="167"/>
      <c r="BQ117" s="168" t="e">
        <f>SUM(BQ110:BQ116)</f>
        <v>#N/A</v>
      </c>
      <c r="BR117" s="168" t="e">
        <f>SUM(BR110:BR116)</f>
        <v>#N/A</v>
      </c>
      <c r="BS117" s="167"/>
      <c r="BT117" s="167"/>
      <c r="BU117" s="169" t="s">
        <v>1863</v>
      </c>
      <c r="BV117" s="114"/>
      <c r="BW117" s="106">
        <f t="shared" ref="BW117" si="1008">BW116</f>
        <v>5</v>
      </c>
      <c r="BX117" s="106">
        <f t="shared" si="916"/>
        <v>9</v>
      </c>
      <c r="BY117" s="106"/>
      <c r="BZ117" s="107" t="str">
        <f>INDEX(Matchups!$F$4:$G$279,MATCH(BW117&amp;"_"&amp;BX117,Matchups!$E$4:$E$279,0),1)</f>
        <v>Player21</v>
      </c>
      <c r="CA117" s="107" t="str">
        <f>INDEX(Matchups!$F$4:$G$279,MATCH(BW117&amp;"_"&amp;BX117,Matchups!$E$4:$E$279,0),2)</f>
        <v>Player18</v>
      </c>
      <c r="CB117" s="114"/>
      <c r="CC117" s="166" t="s">
        <v>1863</v>
      </c>
      <c r="CD117" s="167"/>
      <c r="CE117" s="167"/>
      <c r="CF117" s="168" t="e">
        <f>SUM(CF110:CF116)</f>
        <v>#N/A</v>
      </c>
      <c r="CG117" s="168" t="e">
        <f>SUM(CG110:CG116)</f>
        <v>#N/A</v>
      </c>
      <c r="CH117" s="167"/>
      <c r="CI117" s="167"/>
      <c r="CJ117" s="169" t="s">
        <v>1863</v>
      </c>
      <c r="CK117" s="114"/>
      <c r="CL117" s="106">
        <f t="shared" ref="CL117" si="1009">CL116</f>
        <v>6</v>
      </c>
      <c r="CM117" s="106">
        <f t="shared" si="917"/>
        <v>9</v>
      </c>
      <c r="CN117" s="106"/>
      <c r="CO117" s="107" t="str">
        <f>INDEX(Matchups!$F$4:$G$279,MATCH(CL117&amp;"_"&amp;CM117,Matchups!$E$4:$E$279,0),1)</f>
        <v>Player13</v>
      </c>
      <c r="CP117" s="107" t="str">
        <f>INDEX(Matchups!$F$4:$G$279,MATCH(CL117&amp;"_"&amp;CM117,Matchups!$E$4:$E$279,0),2)</f>
        <v>Player9</v>
      </c>
      <c r="CQ117" s="114"/>
      <c r="CR117" s="166" t="s">
        <v>1863</v>
      </c>
      <c r="CS117" s="167"/>
      <c r="CT117" s="167"/>
      <c r="CU117" s="168" t="e">
        <f>SUM(CU110:CU116)</f>
        <v>#N/A</v>
      </c>
      <c r="CV117" s="168" t="e">
        <f>SUM(CV110:CV116)</f>
        <v>#N/A</v>
      </c>
      <c r="CW117" s="167"/>
      <c r="CX117" s="167"/>
      <c r="CY117" s="169" t="s">
        <v>1863</v>
      </c>
      <c r="DA117" s="106">
        <f t="shared" ref="DA117" si="1010">DA116</f>
        <v>7</v>
      </c>
      <c r="DB117" s="106">
        <f t="shared" si="918"/>
        <v>9</v>
      </c>
      <c r="DC117" s="106"/>
      <c r="DD117" s="107" t="str">
        <f>INDEX(Matchups!$F$4:$G$279,MATCH(DA117&amp;"_"&amp;DB117,Matchups!$E$4:$E$279,0),1)</f>
        <v>Player6</v>
      </c>
      <c r="DE117" s="107" t="str">
        <f>INDEX(Matchups!$F$4:$G$279,MATCH(DA117&amp;"_"&amp;DB117,Matchups!$E$4:$E$279,0),2)</f>
        <v>Player15</v>
      </c>
      <c r="DG117" s="166" t="s">
        <v>1863</v>
      </c>
      <c r="DH117" s="167"/>
      <c r="DI117" s="167"/>
      <c r="DJ117" s="168" t="e">
        <f>SUM(DJ110:DJ116)</f>
        <v>#N/A</v>
      </c>
      <c r="DK117" s="168" t="e">
        <f>SUM(DK110:DK116)</f>
        <v>#N/A</v>
      </c>
      <c r="DL117" s="167"/>
      <c r="DM117" s="167"/>
      <c r="DN117" s="169" t="s">
        <v>1863</v>
      </c>
      <c r="DO117" s="114"/>
      <c r="DP117" s="106">
        <f t="shared" ref="DP117" si="1011">DP116</f>
        <v>8</v>
      </c>
      <c r="DQ117" s="106">
        <f t="shared" si="919"/>
        <v>9</v>
      </c>
      <c r="DR117" s="106"/>
      <c r="DS117" s="107" t="str">
        <f>INDEX(Matchups!$F$4:$G$279,MATCH(DP117&amp;"_"&amp;DQ117,Matchups!$E$4:$E$279,0),1)</f>
        <v>Player9</v>
      </c>
      <c r="DT117" s="107" t="str">
        <f>INDEX(Matchups!$F$4:$G$279,MATCH(DP117&amp;"_"&amp;DQ117,Matchups!$E$4:$E$279,0),2)</f>
        <v>Player10</v>
      </c>
      <c r="DU117" s="114"/>
      <c r="DV117" s="166" t="s">
        <v>1863</v>
      </c>
      <c r="DW117" s="167"/>
      <c r="DX117" s="167"/>
      <c r="DY117" s="168" t="e">
        <f>SUM(DY110:DY116)</f>
        <v>#N/A</v>
      </c>
      <c r="DZ117" s="168" t="e">
        <f>SUM(DZ110:DZ116)</f>
        <v>#N/A</v>
      </c>
      <c r="EA117" s="167"/>
      <c r="EB117" s="167"/>
      <c r="EC117" s="169" t="s">
        <v>1863</v>
      </c>
      <c r="ED117" s="114"/>
      <c r="EE117" s="106">
        <f t="shared" ref="EE117" si="1012">EE116</f>
        <v>9</v>
      </c>
      <c r="EF117" s="106">
        <f t="shared" si="920"/>
        <v>9</v>
      </c>
      <c r="EG117" s="106"/>
      <c r="EH117" s="107" t="str">
        <f>INDEX(Matchups!$F$4:$G$279,MATCH(EE117&amp;"_"&amp;EF117,Matchups!$E$4:$E$279,0),1)</f>
        <v>Player7</v>
      </c>
      <c r="EI117" s="107" t="str">
        <f>INDEX(Matchups!$F$4:$G$279,MATCH(EE117&amp;"_"&amp;EF117,Matchups!$E$4:$E$279,0),2)</f>
        <v>Player6</v>
      </c>
      <c r="EJ117" s="114"/>
      <c r="EK117" s="166" t="s">
        <v>1863</v>
      </c>
      <c r="EL117" s="167"/>
      <c r="EM117" s="167"/>
      <c r="EN117" s="168" t="e">
        <f>SUM(EN110:EN116)</f>
        <v>#N/A</v>
      </c>
      <c r="EO117" s="168" t="e">
        <f>SUM(EO110:EO116)</f>
        <v>#N/A</v>
      </c>
      <c r="EP117" s="167"/>
      <c r="EQ117" s="167"/>
      <c r="ER117" s="169" t="s">
        <v>1863</v>
      </c>
      <c r="ET117" s="106">
        <f t="shared" ref="ET117" si="1013">ET116</f>
        <v>10</v>
      </c>
      <c r="EU117" s="106">
        <f t="shared" si="921"/>
        <v>9</v>
      </c>
      <c r="EV117" s="106"/>
      <c r="EW117" s="107" t="str">
        <f>INDEX(Matchups!$F$4:$G$279,MATCH(ET117&amp;"_"&amp;EU117,Matchups!$E$4:$E$279,0),1)</f>
        <v>Player3</v>
      </c>
      <c r="EX117" s="107" t="str">
        <f>INDEX(Matchups!$F$4:$G$279,MATCH(ET117&amp;"_"&amp;EU117,Matchups!$E$4:$E$279,0),2)</f>
        <v>Player23</v>
      </c>
      <c r="EZ117" s="166" t="s">
        <v>1863</v>
      </c>
      <c r="FA117" s="167"/>
      <c r="FB117" s="167"/>
      <c r="FC117" s="168" t="e">
        <f>SUM(FC110:FC116)</f>
        <v>#N/A</v>
      </c>
      <c r="FD117" s="168" t="e">
        <f>SUM(FD110:FD116)</f>
        <v>#N/A</v>
      </c>
      <c r="FE117" s="167"/>
      <c r="FF117" s="167"/>
      <c r="FG117" s="169" t="s">
        <v>1863</v>
      </c>
      <c r="FH117" s="114"/>
      <c r="FI117" s="106">
        <f t="shared" ref="FI117" si="1014">FI116</f>
        <v>11</v>
      </c>
      <c r="FJ117" s="106">
        <f t="shared" si="922"/>
        <v>9</v>
      </c>
      <c r="FK117" s="106"/>
      <c r="FL117" s="107" t="str">
        <f>INDEX(Matchups!$F$4:$G$279,MATCH(FI117&amp;"_"&amp;FJ117,Matchups!$E$4:$E$279,0),1)</f>
        <v>Player20</v>
      </c>
      <c r="FM117" s="107" t="str">
        <f>INDEX(Matchups!$F$4:$G$279,MATCH(FI117&amp;"_"&amp;FJ117,Matchups!$E$4:$E$279,0),2)</f>
        <v>Player14</v>
      </c>
      <c r="FN117" s="114"/>
      <c r="FO117" s="166" t="s">
        <v>1863</v>
      </c>
      <c r="FP117" s="167"/>
      <c r="FQ117" s="167"/>
      <c r="FR117" s="168" t="e">
        <f>SUM(FR110:FR116)</f>
        <v>#N/A</v>
      </c>
      <c r="FS117" s="168" t="e">
        <f>SUM(FS110:FS116)</f>
        <v>#N/A</v>
      </c>
      <c r="FT117" s="167"/>
      <c r="FU117" s="167"/>
      <c r="FV117" s="169" t="s">
        <v>1863</v>
      </c>
      <c r="FW117" s="114"/>
      <c r="FX117" s="106">
        <f t="shared" ref="FX117" si="1015">FX116</f>
        <v>12</v>
      </c>
      <c r="FY117" s="106">
        <f t="shared" si="923"/>
        <v>9</v>
      </c>
      <c r="FZ117" s="106"/>
      <c r="GA117" s="107" t="str">
        <f>INDEX(Matchups!$F$4:$G$279,MATCH(FX117&amp;"_"&amp;FY117,Matchups!$E$4:$E$279,0),1)</f>
        <v>Player14</v>
      </c>
      <c r="GB117" s="107" t="str">
        <f>INDEX(Matchups!$F$4:$G$279,MATCH(FX117&amp;"_"&amp;FY117,Matchups!$E$4:$E$279,0),2)</f>
        <v>Player2</v>
      </c>
      <c r="GC117" s="114"/>
      <c r="GD117" s="166" t="s">
        <v>1863</v>
      </c>
      <c r="GE117" s="167"/>
      <c r="GF117" s="167"/>
      <c r="GG117" s="168" t="e">
        <f>SUM(GG110:GG116)</f>
        <v>#N/A</v>
      </c>
      <c r="GH117" s="168" t="e">
        <f>SUM(GH110:GH116)</f>
        <v>#N/A</v>
      </c>
      <c r="GI117" s="167"/>
      <c r="GJ117" s="167"/>
      <c r="GK117" s="169" t="s">
        <v>1863</v>
      </c>
      <c r="GM117" s="106">
        <f t="shared" ref="GM117" si="1016">GM116</f>
        <v>13</v>
      </c>
      <c r="GN117" s="106">
        <f t="shared" si="924"/>
        <v>9</v>
      </c>
      <c r="GO117" s="106"/>
      <c r="GP117" s="107" t="str">
        <f>INDEX(Matchups!$F$4:$G$279,MATCH(GM117&amp;"_"&amp;GN117,Matchups!$E$4:$E$279,0),1)</f>
        <v>Player12</v>
      </c>
      <c r="GQ117" s="107" t="str">
        <f>INDEX(Matchups!$F$4:$G$279,MATCH(GM117&amp;"_"&amp;GN117,Matchups!$E$4:$E$279,0),2)</f>
        <v>Player11</v>
      </c>
      <c r="GS117" s="166" t="s">
        <v>1863</v>
      </c>
      <c r="GT117" s="167"/>
      <c r="GU117" s="167"/>
      <c r="GV117" s="168" t="e">
        <f>SUM(GV110:GV116)</f>
        <v>#N/A</v>
      </c>
      <c r="GW117" s="168" t="e">
        <f>SUM(GW110:GW116)</f>
        <v>#N/A</v>
      </c>
      <c r="GX117" s="167"/>
      <c r="GY117" s="167"/>
      <c r="GZ117" s="169" t="s">
        <v>1863</v>
      </c>
      <c r="HA117" s="114"/>
      <c r="HB117" s="106">
        <f t="shared" ref="HB117" si="1017">HB116</f>
        <v>14</v>
      </c>
      <c r="HC117" s="106">
        <f t="shared" si="925"/>
        <v>9</v>
      </c>
      <c r="HD117" s="106"/>
      <c r="HE117" s="107" t="str">
        <f>INDEX(Matchups!$F$4:$G$279,MATCH(HB117&amp;"_"&amp;HC117,Matchups!$E$4:$E$279,0),1)</f>
        <v>Player2</v>
      </c>
      <c r="HF117" s="107" t="str">
        <f>INDEX(Matchups!$F$4:$G$279,MATCH(HB117&amp;"_"&amp;HC117,Matchups!$E$4:$E$279,0),2)</f>
        <v>Player8</v>
      </c>
      <c r="HG117" s="114"/>
      <c r="HH117" s="166" t="s">
        <v>1863</v>
      </c>
      <c r="HI117" s="167"/>
      <c r="HJ117" s="167"/>
      <c r="HK117" s="168" t="e">
        <f>SUM(HK110:HK116)</f>
        <v>#N/A</v>
      </c>
      <c r="HL117" s="168" t="e">
        <f>SUM(HL110:HL116)</f>
        <v>#N/A</v>
      </c>
      <c r="HM117" s="167"/>
      <c r="HN117" s="167"/>
      <c r="HO117" s="169" t="s">
        <v>1863</v>
      </c>
      <c r="HP117" s="114"/>
      <c r="HQ117" s="106">
        <f t="shared" ref="HQ117" si="1018">HQ116</f>
        <v>15</v>
      </c>
      <c r="HR117" s="106">
        <f t="shared" si="926"/>
        <v>9</v>
      </c>
      <c r="HS117" s="106"/>
      <c r="HT117" s="107" t="str">
        <f>INDEX(Matchups!$F$4:$G$279,MATCH(HQ117&amp;"_"&amp;HR117,Matchups!$E$4:$E$279,0),1)</f>
        <v>Player24</v>
      </c>
      <c r="HU117" s="107" t="str">
        <f>INDEX(Matchups!$F$4:$G$279,MATCH(HQ117&amp;"_"&amp;HR117,Matchups!$E$4:$E$279,0),2)</f>
        <v>Player19</v>
      </c>
      <c r="HV117" s="114"/>
      <c r="HW117" s="166" t="s">
        <v>1863</v>
      </c>
      <c r="HX117" s="167"/>
      <c r="HY117" s="167"/>
      <c r="HZ117" s="168" t="e">
        <f>SUM(HZ110:HZ116)</f>
        <v>#N/A</v>
      </c>
      <c r="IA117" s="168" t="e">
        <f>SUM(IA110:IA116)</f>
        <v>#N/A</v>
      </c>
      <c r="IB117" s="167"/>
      <c r="IC117" s="167"/>
      <c r="ID117" s="169" t="s">
        <v>1863</v>
      </c>
      <c r="IF117" s="106">
        <f t="shared" ref="IF117" si="1019">IF116</f>
        <v>16</v>
      </c>
      <c r="IG117" s="106">
        <f t="shared" si="927"/>
        <v>9</v>
      </c>
      <c r="IH117" s="106"/>
      <c r="II117" s="107" t="str">
        <f>INDEX(Matchups!$F$4:$G$279,MATCH(IF117&amp;"_"&amp;IG117,Matchups!$E$4:$E$279,0),1)</f>
        <v>Player5</v>
      </c>
      <c r="IJ117" s="107" t="str">
        <f>INDEX(Matchups!$F$4:$G$279,MATCH(IF117&amp;"_"&amp;IG117,Matchups!$E$4:$E$279,0),2)</f>
        <v>Player20</v>
      </c>
      <c r="IL117" s="166" t="s">
        <v>1863</v>
      </c>
      <c r="IM117" s="167"/>
      <c r="IN117" s="167"/>
      <c r="IO117" s="168" t="e">
        <f>SUM(IO110:IO116)</f>
        <v>#N/A</v>
      </c>
      <c r="IP117" s="168" t="e">
        <f>SUM(IP110:IP116)</f>
        <v>#N/A</v>
      </c>
      <c r="IQ117" s="167"/>
      <c r="IR117" s="167"/>
      <c r="IS117" s="169" t="s">
        <v>1863</v>
      </c>
      <c r="IT117" s="114"/>
      <c r="IU117" s="106">
        <f t="shared" ref="IU117" si="1020">IU116</f>
        <v>17</v>
      </c>
      <c r="IV117" s="106">
        <f t="shared" si="928"/>
        <v>9</v>
      </c>
      <c r="IW117" s="106"/>
      <c r="IX117" s="107" t="str">
        <f>INDEX(Matchups!$F$4:$G$279,MATCH(IU117&amp;"_"&amp;IV117,Matchups!$E$4:$E$279,0),1)</f>
        <v>Player10</v>
      </c>
      <c r="IY117" s="107" t="str">
        <f>INDEX(Matchups!$F$4:$G$279,MATCH(IU117&amp;"_"&amp;IV117,Matchups!$E$4:$E$279,0),2)</f>
        <v>Player1</v>
      </c>
      <c r="IZ117" s="114"/>
      <c r="JA117" s="166" t="s">
        <v>1863</v>
      </c>
      <c r="JB117" s="167"/>
      <c r="JC117" s="167"/>
      <c r="JD117" s="168" t="e">
        <f>SUM(JD110:JD116)</f>
        <v>#N/A</v>
      </c>
      <c r="JE117" s="168" t="e">
        <f>SUM(JE110:JE116)</f>
        <v>#N/A</v>
      </c>
      <c r="JF117" s="167"/>
      <c r="JG117" s="167"/>
      <c r="JH117" s="169" t="s">
        <v>1863</v>
      </c>
      <c r="JI117" s="114"/>
      <c r="JJ117" s="106">
        <f t="shared" ref="JJ117" si="1021">JJ116</f>
        <v>18</v>
      </c>
      <c r="JK117" s="106">
        <f t="shared" si="929"/>
        <v>9</v>
      </c>
      <c r="JL117" s="106"/>
      <c r="JM117" s="107" t="str">
        <f>INDEX(Matchups!$F$4:$G$279,MATCH(JJ117&amp;"_"&amp;JK117,Matchups!$E$4:$E$279,0),1)</f>
        <v>Player8</v>
      </c>
      <c r="JN117" s="107" t="str">
        <f>INDEX(Matchups!$F$4:$G$279,MATCH(JJ117&amp;"_"&amp;JK117,Matchups!$E$4:$E$279,0),2)</f>
        <v>Player21</v>
      </c>
      <c r="JO117" s="114"/>
      <c r="JP117" s="166" t="s">
        <v>1863</v>
      </c>
      <c r="JQ117" s="167"/>
      <c r="JR117" s="167"/>
      <c r="JS117" s="168" t="e">
        <f>SUM(JS110:JS116)</f>
        <v>#N/A</v>
      </c>
      <c r="JT117" s="168" t="e">
        <f>SUM(JT110:JT116)</f>
        <v>#N/A</v>
      </c>
      <c r="JU117" s="167"/>
      <c r="JV117" s="167"/>
      <c r="JW117" s="169" t="s">
        <v>1863</v>
      </c>
      <c r="JX117" s="114"/>
      <c r="JY117" s="106">
        <f t="shared" ref="JY117" si="1022">JY116</f>
        <v>19</v>
      </c>
      <c r="JZ117" s="106">
        <f t="shared" si="930"/>
        <v>9</v>
      </c>
      <c r="KA117" s="106"/>
      <c r="KB117" s="107" t="str">
        <f>INDEX(Matchups!$F$4:$G$279,MATCH(JY117&amp;"_"&amp;JZ117,Matchups!$E$4:$E$279,0),1)</f>
        <v>Player11</v>
      </c>
      <c r="KC117" s="107" t="str">
        <f>INDEX(Matchups!$F$4:$G$279,MATCH(JY117&amp;"_"&amp;JZ117,Matchups!$E$4:$E$279,0),2)</f>
        <v>Player3</v>
      </c>
      <c r="KD117" s="114"/>
      <c r="KE117" s="166" t="s">
        <v>1863</v>
      </c>
      <c r="KF117" s="167"/>
      <c r="KG117" s="167"/>
      <c r="KH117" s="168" t="e">
        <f>SUM(KH110:KH116)</f>
        <v>#N/A</v>
      </c>
      <c r="KI117" s="168" t="e">
        <f>SUM(KI110:KI116)</f>
        <v>#N/A</v>
      </c>
      <c r="KJ117" s="167"/>
      <c r="KK117" s="167"/>
      <c r="KL117" s="169" t="s">
        <v>1863</v>
      </c>
      <c r="KM117" s="114"/>
      <c r="KN117" s="106">
        <f t="shared" ref="KN117" si="1023">KN116</f>
        <v>20</v>
      </c>
      <c r="KO117" s="106">
        <f t="shared" si="931"/>
        <v>9</v>
      </c>
      <c r="KP117" s="106"/>
      <c r="KQ117" s="107" t="str">
        <f>INDEX(Matchups!$F$4:$G$279,MATCH(KN117&amp;"_"&amp;KO117,Matchups!$E$4:$E$279,0),1)</f>
        <v>Player16</v>
      </c>
      <c r="KR117" s="107" t="str">
        <f>INDEX(Matchups!$F$4:$G$279,MATCH(KN117&amp;"_"&amp;KO117,Matchups!$E$4:$E$279,0),2)</f>
        <v>Player13</v>
      </c>
      <c r="KS117" s="114"/>
      <c r="KT117" s="166" t="s">
        <v>1863</v>
      </c>
      <c r="KU117" s="167"/>
      <c r="KV117" s="167"/>
      <c r="KW117" s="168" t="e">
        <f>SUM(KW110:KW116)</f>
        <v>#N/A</v>
      </c>
      <c r="KX117" s="168" t="e">
        <f>SUM(KX110:KX116)</f>
        <v>#N/A</v>
      </c>
      <c r="KY117" s="167"/>
      <c r="KZ117" s="167"/>
      <c r="LA117" s="169" t="s">
        <v>1863</v>
      </c>
      <c r="LB117" s="114"/>
      <c r="LC117" s="106">
        <f t="shared" ref="LC117" si="1024">LC116</f>
        <v>21</v>
      </c>
      <c r="LD117" s="106">
        <f t="shared" si="932"/>
        <v>9</v>
      </c>
      <c r="LE117" s="106"/>
      <c r="LF117" s="107" t="str">
        <f>INDEX(Matchups!$F$4:$G$279,MATCH(LC117&amp;"_"&amp;LD117,Matchups!$E$4:$E$279,0),1)</f>
        <v>Player11</v>
      </c>
      <c r="LG117" s="107" t="str">
        <f>INDEX(Matchups!$F$4:$G$279,MATCH(LC117&amp;"_"&amp;LD117,Matchups!$E$4:$E$279,0),2)</f>
        <v>Player1</v>
      </c>
      <c r="LH117" s="114"/>
      <c r="LI117" s="166" t="s">
        <v>1863</v>
      </c>
      <c r="LJ117" s="167"/>
      <c r="LK117" s="167"/>
      <c r="LL117" s="168" t="e">
        <f>SUM(LL110:LL116)</f>
        <v>#N/A</v>
      </c>
      <c r="LM117" s="168" t="e">
        <f>SUM(LM110:LM116)</f>
        <v>#N/A</v>
      </c>
      <c r="LN117" s="167"/>
      <c r="LO117" s="167"/>
      <c r="LP117" s="169" t="s">
        <v>1863</v>
      </c>
      <c r="LQ117" s="114"/>
      <c r="LR117" s="106">
        <f t="shared" ref="LR117" si="1025">LR116</f>
        <v>22</v>
      </c>
      <c r="LS117" s="106">
        <f t="shared" si="933"/>
        <v>9</v>
      </c>
      <c r="LT117" s="106"/>
      <c r="LU117" s="107" t="str">
        <f>INDEX(Matchups!$F$4:$G$279,MATCH(LR117&amp;"_"&amp;LS117,Matchups!$E$4:$E$279,0),1)</f>
        <v>Player22</v>
      </c>
      <c r="LV117" s="107" t="str">
        <f>INDEX(Matchups!$F$4:$G$279,MATCH(LR117&amp;"_"&amp;LS117,Matchups!$E$4:$E$279,0),2)</f>
        <v>Player17</v>
      </c>
      <c r="LW117" s="114"/>
      <c r="LX117" s="166" t="s">
        <v>1863</v>
      </c>
      <c r="LY117" s="167"/>
      <c r="LZ117" s="167"/>
      <c r="MA117" s="168" t="e">
        <f>SUM(MA110:MA116)</f>
        <v>#N/A</v>
      </c>
      <c r="MB117" s="168" t="e">
        <f>SUM(MB110:MB116)</f>
        <v>#N/A</v>
      </c>
      <c r="MC117" s="167"/>
      <c r="MD117" s="167"/>
      <c r="ME117" s="169" t="s">
        <v>1863</v>
      </c>
      <c r="MF117" s="114"/>
      <c r="MG117" s="106">
        <f t="shared" ref="MG117" si="1026">MG116</f>
        <v>23</v>
      </c>
      <c r="MH117" s="106">
        <f t="shared" si="934"/>
        <v>9</v>
      </c>
      <c r="MI117" s="106"/>
      <c r="MJ117" s="107" t="str">
        <f>INDEX(Matchups!$F$4:$G$279,MATCH(MG117&amp;"_"&amp;MH117,Matchups!$E$4:$E$279,0),1)</f>
        <v>Player17</v>
      </c>
      <c r="MK117" s="107" t="str">
        <f>INDEX(Matchups!$F$4:$G$279,MATCH(MG117&amp;"_"&amp;MH117,Matchups!$E$4:$E$279,0),2)</f>
        <v>Player7</v>
      </c>
      <c r="ML117" s="114"/>
      <c r="MM117" s="166" t="s">
        <v>1863</v>
      </c>
      <c r="MN117" s="167"/>
      <c r="MO117" s="167"/>
      <c r="MP117" s="168" t="e">
        <f>SUM(MP110:MP116)</f>
        <v>#N/A</v>
      </c>
      <c r="MQ117" s="168" t="e">
        <f>SUM(MQ110:MQ116)</f>
        <v>#N/A</v>
      </c>
      <c r="MR117" s="167"/>
      <c r="MS117" s="167"/>
      <c r="MT117" s="169" t="s">
        <v>1863</v>
      </c>
    </row>
    <row r="118" spans="2:358" s="105" customFormat="1" ht="17">
      <c r="B118" s="184">
        <f t="shared" si="679"/>
        <v>44627</v>
      </c>
      <c r="C118" s="183">
        <f t="shared" si="680"/>
        <v>10</v>
      </c>
      <c r="D118" s="183">
        <f t="shared" si="681"/>
        <v>7</v>
      </c>
      <c r="E118" s="183" t="str">
        <f t="shared" si="538"/>
        <v>10_7</v>
      </c>
      <c r="F118" s="174" t="str">
        <f t="shared" si="539"/>
        <v>Player19</v>
      </c>
      <c r="G118" s="174" t="str">
        <f t="shared" si="540"/>
        <v>Player12</v>
      </c>
      <c r="H118" s="173"/>
      <c r="I118" s="174" t="str">
        <f>J118&amp;"_"&amp;COUNTIF(J$4:J118,J118)</f>
        <v>9_11</v>
      </c>
      <c r="J118" s="185">
        <v>9</v>
      </c>
      <c r="K118" s="185" t="s">
        <v>1879</v>
      </c>
      <c r="L118" s="186" t="s">
        <v>1027</v>
      </c>
      <c r="M118" s="185" t="s">
        <v>2673</v>
      </c>
      <c r="N118" s="114"/>
      <c r="O118" s="67"/>
      <c r="P118" s="67"/>
      <c r="Q118" s="67"/>
      <c r="R118" s="67"/>
      <c r="S118" s="67"/>
      <c r="U118" s="57"/>
      <c r="V118" s="114"/>
      <c r="W118" s="114"/>
      <c r="X118" s="21" t="s">
        <v>1839</v>
      </c>
      <c r="Y118" s="21" t="str">
        <f>IF(X117&gt;Y117,U108,AB108)</f>
        <v>Player24</v>
      </c>
      <c r="Z118" s="114"/>
      <c r="AA118" s="114"/>
      <c r="AB118" s="151"/>
      <c r="AD118" s="67"/>
      <c r="AE118" s="67"/>
      <c r="AF118" s="67"/>
      <c r="AG118" s="67"/>
      <c r="AH118" s="67"/>
      <c r="AJ118" s="57"/>
      <c r="AK118" s="114"/>
      <c r="AL118" s="114"/>
      <c r="AM118" s="21" t="s">
        <v>1839</v>
      </c>
      <c r="AN118" s="21" t="str">
        <f>IF(AM117&gt;AN117,AJ108,AQ108)</f>
        <v>Player5</v>
      </c>
      <c r="AO118" s="114"/>
      <c r="AP118" s="114"/>
      <c r="AQ118" s="151"/>
      <c r="AS118" s="67"/>
      <c r="AT118" s="67"/>
      <c r="AU118" s="67"/>
      <c r="AV118" s="67"/>
      <c r="AW118" s="67"/>
      <c r="AY118" s="57"/>
      <c r="AZ118" s="114"/>
      <c r="BA118" s="114"/>
      <c r="BB118" s="21" t="s">
        <v>1839</v>
      </c>
      <c r="BC118" s="21" t="str">
        <f>IF(BB117&gt;BC117,AY108,BF108)</f>
        <v>Player18</v>
      </c>
      <c r="BD118" s="114"/>
      <c r="BE118" s="114"/>
      <c r="BF118" s="151"/>
      <c r="BH118" s="67"/>
      <c r="BI118" s="67"/>
      <c r="BJ118" s="67"/>
      <c r="BK118" s="67"/>
      <c r="BL118" s="67"/>
      <c r="BN118" s="57"/>
      <c r="BO118" s="114"/>
      <c r="BP118" s="114"/>
      <c r="BQ118" s="21" t="s">
        <v>1839</v>
      </c>
      <c r="BR118" s="21" t="e">
        <f>IF(BQ117&gt;BR117,BN108,BU108)</f>
        <v>#N/A</v>
      </c>
      <c r="BS118" s="114"/>
      <c r="BT118" s="114"/>
      <c r="BU118" s="151"/>
      <c r="BV118" s="114"/>
      <c r="BW118" s="67"/>
      <c r="BX118" s="67"/>
      <c r="BY118" s="67"/>
      <c r="BZ118" s="67"/>
      <c r="CA118" s="67"/>
      <c r="CB118" s="114"/>
      <c r="CC118" s="57"/>
      <c r="CD118" s="114"/>
      <c r="CE118" s="114"/>
      <c r="CF118" s="21" t="s">
        <v>1839</v>
      </c>
      <c r="CG118" s="21" t="e">
        <f>IF(CF117&gt;CG117,CC108,CJ108)</f>
        <v>#N/A</v>
      </c>
      <c r="CH118" s="114"/>
      <c r="CI118" s="114"/>
      <c r="CJ118" s="151"/>
      <c r="CK118" s="114"/>
      <c r="CL118" s="67"/>
      <c r="CM118" s="67"/>
      <c r="CN118" s="67"/>
      <c r="CO118" s="67"/>
      <c r="CP118" s="67"/>
      <c r="CQ118" s="114"/>
      <c r="CR118" s="57"/>
      <c r="CS118" s="114"/>
      <c r="CT118" s="114"/>
      <c r="CU118" s="21" t="s">
        <v>1839</v>
      </c>
      <c r="CV118" s="21" t="e">
        <f>IF(CU117&gt;CV117,CR108,CY108)</f>
        <v>#N/A</v>
      </c>
      <c r="CW118" s="114"/>
      <c r="CX118" s="114"/>
      <c r="CY118" s="151"/>
      <c r="DA118" s="67"/>
      <c r="DB118" s="67"/>
      <c r="DC118" s="67"/>
      <c r="DD118" s="67"/>
      <c r="DE118" s="67"/>
      <c r="DG118" s="57"/>
      <c r="DH118" s="114"/>
      <c r="DI118" s="114"/>
      <c r="DJ118" s="21" t="s">
        <v>1839</v>
      </c>
      <c r="DK118" s="21" t="e">
        <f>IF(DJ117&gt;DK117,DG108,DN108)</f>
        <v>#N/A</v>
      </c>
      <c r="DL118" s="114"/>
      <c r="DM118" s="114"/>
      <c r="DN118" s="151"/>
      <c r="DO118" s="114"/>
      <c r="DP118" s="67"/>
      <c r="DQ118" s="67"/>
      <c r="DR118" s="67"/>
      <c r="DS118" s="67"/>
      <c r="DT118" s="67"/>
      <c r="DU118" s="114"/>
      <c r="DV118" s="57"/>
      <c r="DW118" s="114"/>
      <c r="DX118" s="114"/>
      <c r="DY118" s="21" t="s">
        <v>1839</v>
      </c>
      <c r="DZ118" s="21" t="e">
        <f>IF(DY117&gt;DZ117,DV108,EC108)</f>
        <v>#N/A</v>
      </c>
      <c r="EA118" s="114"/>
      <c r="EB118" s="114"/>
      <c r="EC118" s="151"/>
      <c r="ED118" s="114"/>
      <c r="EE118" s="67"/>
      <c r="EF118" s="67"/>
      <c r="EG118" s="67"/>
      <c r="EH118" s="67"/>
      <c r="EI118" s="67"/>
      <c r="EJ118" s="114"/>
      <c r="EK118" s="57"/>
      <c r="EL118" s="114"/>
      <c r="EM118" s="114"/>
      <c r="EN118" s="21" t="s">
        <v>1839</v>
      </c>
      <c r="EO118" s="21" t="e">
        <f>IF(EN117&gt;EO117,EK108,ER108)</f>
        <v>#N/A</v>
      </c>
      <c r="EP118" s="114"/>
      <c r="EQ118" s="114"/>
      <c r="ER118" s="151"/>
      <c r="ET118" s="67"/>
      <c r="EU118" s="67"/>
      <c r="EV118" s="67"/>
      <c r="EW118" s="67"/>
      <c r="EX118" s="67"/>
      <c r="EZ118" s="57"/>
      <c r="FA118" s="114"/>
      <c r="FB118" s="114"/>
      <c r="FC118" s="21" t="s">
        <v>1839</v>
      </c>
      <c r="FD118" s="21" t="e">
        <f>IF(FC117&gt;FD117,EZ108,FG108)</f>
        <v>#N/A</v>
      </c>
      <c r="FE118" s="114"/>
      <c r="FF118" s="114"/>
      <c r="FG118" s="151"/>
      <c r="FH118" s="114"/>
      <c r="FI118" s="67"/>
      <c r="FJ118" s="67"/>
      <c r="FK118" s="67"/>
      <c r="FL118" s="67"/>
      <c r="FM118" s="67"/>
      <c r="FN118" s="114"/>
      <c r="FO118" s="57"/>
      <c r="FP118" s="114"/>
      <c r="FQ118" s="114"/>
      <c r="FR118" s="21" t="s">
        <v>1839</v>
      </c>
      <c r="FS118" s="21" t="e">
        <f>IF(FR117&gt;FS117,FO108,FV108)</f>
        <v>#N/A</v>
      </c>
      <c r="FT118" s="114"/>
      <c r="FU118" s="114"/>
      <c r="FV118" s="151"/>
      <c r="FW118" s="114"/>
      <c r="FX118" s="67"/>
      <c r="FY118" s="67"/>
      <c r="FZ118" s="67"/>
      <c r="GA118" s="67"/>
      <c r="GB118" s="67"/>
      <c r="GC118" s="114"/>
      <c r="GD118" s="57"/>
      <c r="GE118" s="114"/>
      <c r="GF118" s="114"/>
      <c r="GG118" s="21" t="s">
        <v>1839</v>
      </c>
      <c r="GH118" s="21" t="e">
        <f>IF(GG117&gt;GH117,GD108,GK108)</f>
        <v>#N/A</v>
      </c>
      <c r="GI118" s="114"/>
      <c r="GJ118" s="114"/>
      <c r="GK118" s="151"/>
      <c r="GM118" s="67"/>
      <c r="GN118" s="67"/>
      <c r="GO118" s="67"/>
      <c r="GP118" s="67"/>
      <c r="GQ118" s="67"/>
      <c r="GS118" s="57"/>
      <c r="GT118" s="114"/>
      <c r="GU118" s="114"/>
      <c r="GV118" s="21" t="s">
        <v>1839</v>
      </c>
      <c r="GW118" s="21" t="e">
        <f>IF(GV117&gt;GW117,GS108,GZ108)</f>
        <v>#N/A</v>
      </c>
      <c r="GX118" s="114"/>
      <c r="GY118" s="114"/>
      <c r="GZ118" s="151"/>
      <c r="HA118" s="114"/>
      <c r="HB118" s="67"/>
      <c r="HC118" s="67"/>
      <c r="HD118" s="67"/>
      <c r="HE118" s="67"/>
      <c r="HF118" s="67"/>
      <c r="HG118" s="114"/>
      <c r="HH118" s="57"/>
      <c r="HI118" s="114"/>
      <c r="HJ118" s="114"/>
      <c r="HK118" s="21" t="s">
        <v>1839</v>
      </c>
      <c r="HL118" s="21" t="e">
        <f>IF(HK117&gt;HL117,HH108,HO108)</f>
        <v>#N/A</v>
      </c>
      <c r="HM118" s="114"/>
      <c r="HN118" s="114"/>
      <c r="HO118" s="151"/>
      <c r="HP118" s="114"/>
      <c r="HQ118" s="67"/>
      <c r="HR118" s="67"/>
      <c r="HS118" s="67"/>
      <c r="HT118" s="67"/>
      <c r="HU118" s="67"/>
      <c r="HV118" s="114"/>
      <c r="HW118" s="57"/>
      <c r="HX118" s="114"/>
      <c r="HY118" s="114"/>
      <c r="HZ118" s="21" t="s">
        <v>1839</v>
      </c>
      <c r="IA118" s="21" t="e">
        <f>IF(HZ117&gt;IA117,HW108,ID108)</f>
        <v>#N/A</v>
      </c>
      <c r="IB118" s="114"/>
      <c r="IC118" s="114"/>
      <c r="ID118" s="151"/>
      <c r="IF118" s="67"/>
      <c r="IG118" s="67"/>
      <c r="IH118" s="67"/>
      <c r="II118" s="67"/>
      <c r="IJ118" s="67"/>
      <c r="IL118" s="57"/>
      <c r="IM118" s="114"/>
      <c r="IN118" s="114"/>
      <c r="IO118" s="21" t="s">
        <v>1839</v>
      </c>
      <c r="IP118" s="21" t="e">
        <f>IF(IO117&gt;IP117,IL108,IS108)</f>
        <v>#N/A</v>
      </c>
      <c r="IQ118" s="114"/>
      <c r="IR118" s="114"/>
      <c r="IS118" s="151"/>
      <c r="IT118" s="114"/>
      <c r="IU118" s="67"/>
      <c r="IV118" s="67"/>
      <c r="IW118" s="67"/>
      <c r="IX118" s="67"/>
      <c r="IY118" s="67"/>
      <c r="IZ118" s="114"/>
      <c r="JA118" s="57"/>
      <c r="JB118" s="114"/>
      <c r="JC118" s="114"/>
      <c r="JD118" s="21" t="s">
        <v>1839</v>
      </c>
      <c r="JE118" s="21" t="e">
        <f>IF(JD117&gt;JE117,JA108,JH108)</f>
        <v>#N/A</v>
      </c>
      <c r="JF118" s="114"/>
      <c r="JG118" s="114"/>
      <c r="JH118" s="151"/>
      <c r="JI118" s="114"/>
      <c r="JJ118" s="67"/>
      <c r="JK118" s="67"/>
      <c r="JL118" s="67"/>
      <c r="JM118" s="67"/>
      <c r="JN118" s="67"/>
      <c r="JO118" s="114"/>
      <c r="JP118" s="57"/>
      <c r="JQ118" s="114"/>
      <c r="JR118" s="114"/>
      <c r="JS118" s="21" t="s">
        <v>1839</v>
      </c>
      <c r="JT118" s="21" t="e">
        <f>IF(JS117&gt;JT117,JP108,JW108)</f>
        <v>#N/A</v>
      </c>
      <c r="JU118" s="114"/>
      <c r="JV118" s="114"/>
      <c r="JW118" s="151"/>
      <c r="JX118" s="114"/>
      <c r="JY118" s="67"/>
      <c r="JZ118" s="67"/>
      <c r="KA118" s="67"/>
      <c r="KB118" s="67"/>
      <c r="KC118" s="67"/>
      <c r="KD118" s="114"/>
      <c r="KE118" s="57"/>
      <c r="KF118" s="114"/>
      <c r="KG118" s="114"/>
      <c r="KH118" s="21" t="s">
        <v>1839</v>
      </c>
      <c r="KI118" s="21" t="e">
        <f>IF(KH117&gt;KI117,KE108,KL108)</f>
        <v>#N/A</v>
      </c>
      <c r="KJ118" s="114"/>
      <c r="KK118" s="114"/>
      <c r="KL118" s="151"/>
      <c r="KM118" s="114"/>
      <c r="KN118" s="67"/>
      <c r="KO118" s="67"/>
      <c r="KP118" s="67"/>
      <c r="KQ118" s="67"/>
      <c r="KR118" s="67"/>
      <c r="KS118" s="114"/>
      <c r="KT118" s="57"/>
      <c r="KU118" s="114"/>
      <c r="KV118" s="114"/>
      <c r="KW118" s="21" t="s">
        <v>1839</v>
      </c>
      <c r="KX118" s="21" t="e">
        <f>IF(KW117&gt;KX117,KT108,LA108)</f>
        <v>#N/A</v>
      </c>
      <c r="KY118" s="114"/>
      <c r="KZ118" s="114"/>
      <c r="LA118" s="151"/>
      <c r="LB118" s="114"/>
      <c r="LC118" s="67"/>
      <c r="LD118" s="67"/>
      <c r="LE118" s="67"/>
      <c r="LF118" s="67"/>
      <c r="LG118" s="67"/>
      <c r="LH118" s="114"/>
      <c r="LI118" s="57"/>
      <c r="LJ118" s="114"/>
      <c r="LK118" s="114"/>
      <c r="LL118" s="21" t="s">
        <v>1839</v>
      </c>
      <c r="LM118" s="21" t="e">
        <f>IF(LL117&gt;LM117,LI108,LP108)</f>
        <v>#N/A</v>
      </c>
      <c r="LN118" s="114"/>
      <c r="LO118" s="114"/>
      <c r="LP118" s="151"/>
      <c r="LQ118" s="114"/>
      <c r="LR118" s="67"/>
      <c r="LS118" s="67"/>
      <c r="LT118" s="67"/>
      <c r="LU118" s="67"/>
      <c r="LV118" s="67"/>
      <c r="LW118" s="114"/>
      <c r="LX118" s="57"/>
      <c r="LY118" s="114"/>
      <c r="LZ118" s="114"/>
      <c r="MA118" s="21" t="s">
        <v>1839</v>
      </c>
      <c r="MB118" s="21" t="e">
        <f>IF(MA117&gt;MB117,LX108,ME108)</f>
        <v>#N/A</v>
      </c>
      <c r="MC118" s="114"/>
      <c r="MD118" s="114"/>
      <c r="ME118" s="151"/>
      <c r="MF118" s="114"/>
      <c r="MG118" s="67"/>
      <c r="MH118" s="67"/>
      <c r="MI118" s="67"/>
      <c r="MJ118" s="67"/>
      <c r="MK118" s="67"/>
      <c r="ML118" s="114"/>
      <c r="MM118" s="57"/>
      <c r="MN118" s="114"/>
      <c r="MO118" s="114"/>
      <c r="MP118" s="21" t="s">
        <v>1839</v>
      </c>
      <c r="MQ118" s="21" t="e">
        <f>IF(MP117&gt;MQ117,MM108,MT108)</f>
        <v>#N/A</v>
      </c>
      <c r="MR118" s="114"/>
      <c r="MS118" s="114"/>
      <c r="MT118" s="151"/>
    </row>
    <row r="119" spans="2:358" s="105" customFormat="1" ht="17">
      <c r="B119" s="184">
        <f t="shared" si="679"/>
        <v>44627</v>
      </c>
      <c r="C119" s="183">
        <f t="shared" si="680"/>
        <v>10</v>
      </c>
      <c r="D119" s="183">
        <f t="shared" si="681"/>
        <v>8</v>
      </c>
      <c r="E119" s="183" t="str">
        <f t="shared" si="538"/>
        <v>10_8</v>
      </c>
      <c r="F119" s="174" t="str">
        <f t="shared" si="539"/>
        <v>Player15</v>
      </c>
      <c r="G119" s="174" t="str">
        <f t="shared" si="540"/>
        <v>Player7</v>
      </c>
      <c r="H119" s="173"/>
      <c r="I119" s="174" t="str">
        <f>J119&amp;"_"&amp;COUNTIF(J$4:J119,J119)</f>
        <v>9_12</v>
      </c>
      <c r="J119" s="185">
        <v>9</v>
      </c>
      <c r="K119" s="185" t="s">
        <v>2661</v>
      </c>
      <c r="L119" s="186" t="s">
        <v>1027</v>
      </c>
      <c r="M119" s="185" t="s">
        <v>2666</v>
      </c>
      <c r="N119" s="114"/>
      <c r="O119" s="67"/>
      <c r="P119" s="67"/>
      <c r="Q119" s="67"/>
      <c r="R119" s="67"/>
      <c r="S119" s="67"/>
      <c r="U119" s="57"/>
      <c r="V119" s="114"/>
      <c r="W119" s="114"/>
      <c r="X119" s="21" t="s">
        <v>1883</v>
      </c>
      <c r="Y119" s="21" t="str">
        <f>IF(X117&gt;Y117,AB108,U108)</f>
        <v>Player23</v>
      </c>
      <c r="Z119" s="114"/>
      <c r="AA119" s="114"/>
      <c r="AB119" s="151"/>
      <c r="AD119" s="67"/>
      <c r="AE119" s="67"/>
      <c r="AF119" s="67"/>
      <c r="AG119" s="67"/>
      <c r="AH119" s="67"/>
      <c r="AJ119" s="57"/>
      <c r="AK119" s="114"/>
      <c r="AL119" s="114"/>
      <c r="AM119" s="21" t="s">
        <v>1883</v>
      </c>
      <c r="AN119" s="21" t="str">
        <f>IF(AM117&gt;AN117,AQ108,AJ108)</f>
        <v>Player15</v>
      </c>
      <c r="AO119" s="114"/>
      <c r="AP119" s="114"/>
      <c r="AQ119" s="151"/>
      <c r="AS119" s="67"/>
      <c r="AT119" s="67"/>
      <c r="AU119" s="67"/>
      <c r="AV119" s="67"/>
      <c r="AW119" s="67"/>
      <c r="AY119" s="57"/>
      <c r="AZ119" s="114"/>
      <c r="BA119" s="114"/>
      <c r="BB119" s="21" t="s">
        <v>1883</v>
      </c>
      <c r="BC119" s="21" t="str">
        <f>IF(BB117&gt;BC117,BF108,AY108)</f>
        <v>Player12</v>
      </c>
      <c r="BD119" s="114"/>
      <c r="BE119" s="114"/>
      <c r="BF119" s="151"/>
      <c r="BH119" s="67"/>
      <c r="BI119" s="67"/>
      <c r="BJ119" s="67"/>
      <c r="BK119" s="67"/>
      <c r="BL119" s="67"/>
      <c r="BN119" s="57"/>
      <c r="BO119" s="114"/>
      <c r="BP119" s="114"/>
      <c r="BQ119" s="21" t="s">
        <v>1883</v>
      </c>
      <c r="BR119" s="21" t="e">
        <f>IF(BQ117&gt;BR117,BU108,BN108)</f>
        <v>#N/A</v>
      </c>
      <c r="BS119" s="114"/>
      <c r="BT119" s="114"/>
      <c r="BU119" s="151"/>
      <c r="BV119" s="114"/>
      <c r="BW119" s="67"/>
      <c r="BX119" s="67"/>
      <c r="BY119" s="67"/>
      <c r="BZ119" s="67"/>
      <c r="CA119" s="67"/>
      <c r="CB119" s="114"/>
      <c r="CC119" s="57"/>
      <c r="CD119" s="114"/>
      <c r="CE119" s="114"/>
      <c r="CF119" s="21" t="s">
        <v>1883</v>
      </c>
      <c r="CG119" s="21" t="e">
        <f>IF(CF117&gt;CG117,CJ108,CC108)</f>
        <v>#N/A</v>
      </c>
      <c r="CH119" s="114"/>
      <c r="CI119" s="114"/>
      <c r="CJ119" s="151"/>
      <c r="CK119" s="114"/>
      <c r="CL119" s="67"/>
      <c r="CM119" s="67"/>
      <c r="CN119" s="67"/>
      <c r="CO119" s="67"/>
      <c r="CP119" s="67"/>
      <c r="CQ119" s="114"/>
      <c r="CR119" s="57"/>
      <c r="CS119" s="114"/>
      <c r="CT119" s="114"/>
      <c r="CU119" s="21" t="s">
        <v>1883</v>
      </c>
      <c r="CV119" s="21" t="e">
        <f>IF(CU117&gt;CV117,CY108,CR108)</f>
        <v>#N/A</v>
      </c>
      <c r="CW119" s="114"/>
      <c r="CX119" s="114"/>
      <c r="CY119" s="151"/>
      <c r="DA119" s="67"/>
      <c r="DB119" s="67"/>
      <c r="DC119" s="67"/>
      <c r="DD119" s="67"/>
      <c r="DE119" s="67"/>
      <c r="DG119" s="57"/>
      <c r="DH119" s="114"/>
      <c r="DI119" s="114"/>
      <c r="DJ119" s="21" t="s">
        <v>1883</v>
      </c>
      <c r="DK119" s="21" t="e">
        <f>IF(DJ117&gt;DK117,DN108,DG108)</f>
        <v>#N/A</v>
      </c>
      <c r="DL119" s="114"/>
      <c r="DM119" s="114"/>
      <c r="DN119" s="151"/>
      <c r="DO119" s="114"/>
      <c r="DP119" s="67"/>
      <c r="DQ119" s="67"/>
      <c r="DR119" s="67"/>
      <c r="DS119" s="67"/>
      <c r="DT119" s="67"/>
      <c r="DU119" s="114"/>
      <c r="DV119" s="57"/>
      <c r="DW119" s="114"/>
      <c r="DX119" s="114"/>
      <c r="DY119" s="21" t="s">
        <v>1883</v>
      </c>
      <c r="DZ119" s="21" t="e">
        <f>IF(DY117&gt;DZ117,EC108,DV108)</f>
        <v>#N/A</v>
      </c>
      <c r="EA119" s="114"/>
      <c r="EB119" s="114"/>
      <c r="EC119" s="151"/>
      <c r="ED119" s="114"/>
      <c r="EE119" s="67"/>
      <c r="EF119" s="67"/>
      <c r="EG119" s="67"/>
      <c r="EH119" s="67"/>
      <c r="EI119" s="67"/>
      <c r="EJ119" s="114"/>
      <c r="EK119" s="57"/>
      <c r="EL119" s="114"/>
      <c r="EM119" s="114"/>
      <c r="EN119" s="21" t="s">
        <v>1883</v>
      </c>
      <c r="EO119" s="21" t="e">
        <f>IF(EN117&gt;EO117,ER108,EK108)</f>
        <v>#N/A</v>
      </c>
      <c r="EP119" s="114"/>
      <c r="EQ119" s="114"/>
      <c r="ER119" s="151"/>
      <c r="ET119" s="67"/>
      <c r="EU119" s="67"/>
      <c r="EV119" s="67"/>
      <c r="EW119" s="67"/>
      <c r="EX119" s="67"/>
      <c r="EZ119" s="57"/>
      <c r="FA119" s="114"/>
      <c r="FB119" s="114"/>
      <c r="FC119" s="21" t="s">
        <v>1883</v>
      </c>
      <c r="FD119" s="21" t="e">
        <f>IF(FC117&gt;FD117,FG108,EZ108)</f>
        <v>#N/A</v>
      </c>
      <c r="FE119" s="114"/>
      <c r="FF119" s="114"/>
      <c r="FG119" s="151"/>
      <c r="FH119" s="114"/>
      <c r="FI119" s="67"/>
      <c r="FJ119" s="67"/>
      <c r="FK119" s="67"/>
      <c r="FL119" s="67"/>
      <c r="FM119" s="67"/>
      <c r="FN119" s="114"/>
      <c r="FO119" s="57"/>
      <c r="FP119" s="114"/>
      <c r="FQ119" s="114"/>
      <c r="FR119" s="21" t="s">
        <v>1883</v>
      </c>
      <c r="FS119" s="21" t="e">
        <f>IF(FR117&gt;FS117,FV108,FO108)</f>
        <v>#N/A</v>
      </c>
      <c r="FT119" s="114"/>
      <c r="FU119" s="114"/>
      <c r="FV119" s="151"/>
      <c r="FW119" s="114"/>
      <c r="FX119" s="67"/>
      <c r="FY119" s="67"/>
      <c r="FZ119" s="67"/>
      <c r="GA119" s="67"/>
      <c r="GB119" s="67"/>
      <c r="GC119" s="114"/>
      <c r="GD119" s="57"/>
      <c r="GE119" s="114"/>
      <c r="GF119" s="114"/>
      <c r="GG119" s="21" t="s">
        <v>1883</v>
      </c>
      <c r="GH119" s="21" t="e">
        <f>IF(GG117&gt;GH117,GK108,GD108)</f>
        <v>#N/A</v>
      </c>
      <c r="GI119" s="114"/>
      <c r="GJ119" s="114"/>
      <c r="GK119" s="151"/>
      <c r="GM119" s="67"/>
      <c r="GN119" s="67"/>
      <c r="GO119" s="67"/>
      <c r="GP119" s="67"/>
      <c r="GQ119" s="67"/>
      <c r="GS119" s="57"/>
      <c r="GT119" s="114"/>
      <c r="GU119" s="114"/>
      <c r="GV119" s="21" t="s">
        <v>1883</v>
      </c>
      <c r="GW119" s="21" t="e">
        <f>IF(GV117&gt;GW117,GZ108,GS108)</f>
        <v>#N/A</v>
      </c>
      <c r="GX119" s="114"/>
      <c r="GY119" s="114"/>
      <c r="GZ119" s="151"/>
      <c r="HA119" s="114"/>
      <c r="HB119" s="67"/>
      <c r="HC119" s="67"/>
      <c r="HD119" s="67"/>
      <c r="HE119" s="67"/>
      <c r="HF119" s="67"/>
      <c r="HG119" s="114"/>
      <c r="HH119" s="57"/>
      <c r="HI119" s="114"/>
      <c r="HJ119" s="114"/>
      <c r="HK119" s="21" t="s">
        <v>1883</v>
      </c>
      <c r="HL119" s="21" t="e">
        <f>IF(HK117&gt;HL117,HO108,HH108)</f>
        <v>#N/A</v>
      </c>
      <c r="HM119" s="114"/>
      <c r="HN119" s="114"/>
      <c r="HO119" s="151"/>
      <c r="HP119" s="114"/>
      <c r="HQ119" s="67"/>
      <c r="HR119" s="67"/>
      <c r="HS119" s="67"/>
      <c r="HT119" s="67"/>
      <c r="HU119" s="67"/>
      <c r="HV119" s="114"/>
      <c r="HW119" s="57"/>
      <c r="HX119" s="114"/>
      <c r="HY119" s="114"/>
      <c r="HZ119" s="21" t="s">
        <v>1883</v>
      </c>
      <c r="IA119" s="21" t="e">
        <f>IF(HZ117&gt;IA117,ID108,HW108)</f>
        <v>#N/A</v>
      </c>
      <c r="IB119" s="114"/>
      <c r="IC119" s="114"/>
      <c r="ID119" s="151"/>
      <c r="IF119" s="67"/>
      <c r="IG119" s="67"/>
      <c r="IH119" s="67"/>
      <c r="II119" s="67"/>
      <c r="IJ119" s="67"/>
      <c r="IL119" s="57"/>
      <c r="IM119" s="114"/>
      <c r="IN119" s="114"/>
      <c r="IO119" s="21" t="s">
        <v>1883</v>
      </c>
      <c r="IP119" s="21" t="e">
        <f>IF(IO117&gt;IP117,IS108,IL108)</f>
        <v>#N/A</v>
      </c>
      <c r="IQ119" s="114"/>
      <c r="IR119" s="114"/>
      <c r="IS119" s="151"/>
      <c r="IT119" s="114"/>
      <c r="IU119" s="67"/>
      <c r="IV119" s="67"/>
      <c r="IW119" s="67"/>
      <c r="IX119" s="67"/>
      <c r="IY119" s="67"/>
      <c r="IZ119" s="114"/>
      <c r="JA119" s="57"/>
      <c r="JB119" s="114"/>
      <c r="JC119" s="114"/>
      <c r="JD119" s="21" t="s">
        <v>1883</v>
      </c>
      <c r="JE119" s="21" t="e">
        <f>IF(JD117&gt;JE117,JH108,JA108)</f>
        <v>#N/A</v>
      </c>
      <c r="JF119" s="114"/>
      <c r="JG119" s="114"/>
      <c r="JH119" s="151"/>
      <c r="JI119" s="114"/>
      <c r="JJ119" s="67"/>
      <c r="JK119" s="67"/>
      <c r="JL119" s="67"/>
      <c r="JM119" s="67"/>
      <c r="JN119" s="67"/>
      <c r="JO119" s="114"/>
      <c r="JP119" s="57"/>
      <c r="JQ119" s="114"/>
      <c r="JR119" s="114"/>
      <c r="JS119" s="21" t="s">
        <v>1883</v>
      </c>
      <c r="JT119" s="21" t="e">
        <f>IF(JS117&gt;JT117,JW108,JP108)</f>
        <v>#N/A</v>
      </c>
      <c r="JU119" s="114"/>
      <c r="JV119" s="114"/>
      <c r="JW119" s="151"/>
      <c r="JX119" s="114"/>
      <c r="JY119" s="67"/>
      <c r="JZ119" s="67"/>
      <c r="KA119" s="67"/>
      <c r="KB119" s="67"/>
      <c r="KC119" s="67"/>
      <c r="KD119" s="114"/>
      <c r="KE119" s="57"/>
      <c r="KF119" s="114"/>
      <c r="KG119" s="114"/>
      <c r="KH119" s="21" t="s">
        <v>1883</v>
      </c>
      <c r="KI119" s="21" t="e">
        <f>IF(KH117&gt;KI117,KL108,KE108)</f>
        <v>#N/A</v>
      </c>
      <c r="KJ119" s="114"/>
      <c r="KK119" s="114"/>
      <c r="KL119" s="151"/>
      <c r="KM119" s="114"/>
      <c r="KN119" s="67"/>
      <c r="KO119" s="67"/>
      <c r="KP119" s="67"/>
      <c r="KQ119" s="67"/>
      <c r="KR119" s="67"/>
      <c r="KS119" s="114"/>
      <c r="KT119" s="57"/>
      <c r="KU119" s="114"/>
      <c r="KV119" s="114"/>
      <c r="KW119" s="21" t="s">
        <v>1883</v>
      </c>
      <c r="KX119" s="21" t="e">
        <f>IF(KW117&gt;KX117,LA108,KT108)</f>
        <v>#N/A</v>
      </c>
      <c r="KY119" s="114"/>
      <c r="KZ119" s="114"/>
      <c r="LA119" s="151"/>
      <c r="LB119" s="114"/>
      <c r="LC119" s="67"/>
      <c r="LD119" s="67"/>
      <c r="LE119" s="67"/>
      <c r="LF119" s="67"/>
      <c r="LG119" s="67"/>
      <c r="LH119" s="114"/>
      <c r="LI119" s="57"/>
      <c r="LJ119" s="114"/>
      <c r="LK119" s="114"/>
      <c r="LL119" s="21" t="s">
        <v>1883</v>
      </c>
      <c r="LM119" s="21" t="e">
        <f>IF(LL117&gt;LM117,LP108,LI108)</f>
        <v>#N/A</v>
      </c>
      <c r="LN119" s="114"/>
      <c r="LO119" s="114"/>
      <c r="LP119" s="151"/>
      <c r="LQ119" s="114"/>
      <c r="LR119" s="67"/>
      <c r="LS119" s="67"/>
      <c r="LT119" s="67"/>
      <c r="LU119" s="67"/>
      <c r="LV119" s="67"/>
      <c r="LW119" s="114"/>
      <c r="LX119" s="57"/>
      <c r="LY119" s="114"/>
      <c r="LZ119" s="114"/>
      <c r="MA119" s="21" t="s">
        <v>1883</v>
      </c>
      <c r="MB119" s="21" t="e">
        <f>IF(MA117&gt;MB117,ME108,LX108)</f>
        <v>#N/A</v>
      </c>
      <c r="MC119" s="114"/>
      <c r="MD119" s="114"/>
      <c r="ME119" s="151"/>
      <c r="MF119" s="114"/>
      <c r="MG119" s="67"/>
      <c r="MH119" s="67"/>
      <c r="MI119" s="67"/>
      <c r="MJ119" s="67"/>
      <c r="MK119" s="67"/>
      <c r="ML119" s="114"/>
      <c r="MM119" s="57"/>
      <c r="MN119" s="114"/>
      <c r="MO119" s="114"/>
      <c r="MP119" s="21" t="s">
        <v>1883</v>
      </c>
      <c r="MQ119" s="21" t="e">
        <f>IF(MP117&gt;MQ117,MT108,MM108)</f>
        <v>#N/A</v>
      </c>
      <c r="MR119" s="114"/>
      <c r="MS119" s="114"/>
      <c r="MT119" s="151"/>
    </row>
    <row r="120" spans="2:358" s="105" customFormat="1" ht="18" thickBot="1">
      <c r="B120" s="184">
        <f t="shared" si="679"/>
        <v>44627</v>
      </c>
      <c r="C120" s="183">
        <f t="shared" si="680"/>
        <v>10</v>
      </c>
      <c r="D120" s="183">
        <f t="shared" si="681"/>
        <v>9</v>
      </c>
      <c r="E120" s="183" t="str">
        <f t="shared" si="538"/>
        <v>10_9</v>
      </c>
      <c r="F120" s="174" t="str">
        <f t="shared" si="539"/>
        <v>Player3</v>
      </c>
      <c r="G120" s="174" t="str">
        <f t="shared" si="540"/>
        <v>Player23</v>
      </c>
      <c r="H120" s="173"/>
      <c r="I120" s="174" t="str">
        <f>J120&amp;"_"&amp;COUNTIF(J$4:J120,J120)</f>
        <v>_0</v>
      </c>
      <c r="J120" s="185"/>
      <c r="K120" s="173"/>
      <c r="L120" s="174"/>
      <c r="M120" s="173"/>
      <c r="N120" s="114"/>
      <c r="O120" s="67"/>
      <c r="P120" s="67"/>
      <c r="Q120" s="67"/>
      <c r="R120" s="67"/>
      <c r="S120" s="67"/>
      <c r="U120" s="57"/>
      <c r="V120" s="114"/>
      <c r="W120" s="114"/>
      <c r="X120" s="114"/>
      <c r="Y120" s="114"/>
      <c r="Z120" s="114"/>
      <c r="AA120" s="114"/>
      <c r="AB120" s="151"/>
      <c r="AD120" s="67"/>
      <c r="AE120" s="67"/>
      <c r="AF120" s="67"/>
      <c r="AG120" s="67"/>
      <c r="AH120" s="67"/>
      <c r="AJ120" s="57"/>
      <c r="AK120" s="114"/>
      <c r="AL120" s="114"/>
      <c r="AM120" s="114"/>
      <c r="AN120" s="114"/>
      <c r="AO120" s="114"/>
      <c r="AP120" s="114"/>
      <c r="AQ120" s="151"/>
      <c r="AS120" s="67"/>
      <c r="AT120" s="67"/>
      <c r="AU120" s="67"/>
      <c r="AV120" s="67"/>
      <c r="AW120" s="67"/>
      <c r="AY120" s="57"/>
      <c r="AZ120" s="114"/>
      <c r="BA120" s="114"/>
      <c r="BB120" s="114"/>
      <c r="BC120" s="114"/>
      <c r="BD120" s="114"/>
      <c r="BE120" s="114"/>
      <c r="BF120" s="151"/>
      <c r="BH120" s="67"/>
      <c r="BI120" s="67"/>
      <c r="BJ120" s="67"/>
      <c r="BK120" s="67"/>
      <c r="BL120" s="67"/>
      <c r="BN120" s="57"/>
      <c r="BO120" s="114"/>
      <c r="BP120" s="114"/>
      <c r="BQ120" s="114"/>
      <c r="BR120" s="114"/>
      <c r="BS120" s="114"/>
      <c r="BT120" s="114"/>
      <c r="BU120" s="151"/>
      <c r="BV120" s="114"/>
      <c r="BW120" s="67"/>
      <c r="BX120" s="67"/>
      <c r="BY120" s="67"/>
      <c r="BZ120" s="67"/>
      <c r="CA120" s="67"/>
      <c r="CB120" s="114"/>
      <c r="CC120" s="57"/>
      <c r="CD120" s="114"/>
      <c r="CE120" s="114"/>
      <c r="CF120" s="114"/>
      <c r="CG120" s="114"/>
      <c r="CH120" s="114"/>
      <c r="CI120" s="114"/>
      <c r="CJ120" s="151"/>
      <c r="CK120" s="114"/>
      <c r="CL120" s="67"/>
      <c r="CM120" s="67"/>
      <c r="CN120" s="67"/>
      <c r="CO120" s="67"/>
      <c r="CP120" s="67"/>
      <c r="CQ120" s="114"/>
      <c r="CR120" s="57"/>
      <c r="CS120" s="114"/>
      <c r="CT120" s="114"/>
      <c r="CU120" s="114"/>
      <c r="CV120" s="114"/>
      <c r="CW120" s="114"/>
      <c r="CX120" s="114"/>
      <c r="CY120" s="151"/>
      <c r="DA120" s="67"/>
      <c r="DB120" s="67"/>
      <c r="DC120" s="67"/>
      <c r="DD120" s="67"/>
      <c r="DE120" s="67"/>
      <c r="DG120" s="57"/>
      <c r="DH120" s="114"/>
      <c r="DI120" s="114"/>
      <c r="DJ120" s="114"/>
      <c r="DK120" s="114"/>
      <c r="DL120" s="114"/>
      <c r="DM120" s="114"/>
      <c r="DN120" s="151"/>
      <c r="DO120" s="114"/>
      <c r="DP120" s="67"/>
      <c r="DQ120" s="67"/>
      <c r="DR120" s="67"/>
      <c r="DS120" s="67"/>
      <c r="DT120" s="67"/>
      <c r="DU120" s="114"/>
      <c r="DV120" s="57"/>
      <c r="DW120" s="114"/>
      <c r="DX120" s="114"/>
      <c r="DY120" s="114"/>
      <c r="DZ120" s="114"/>
      <c r="EA120" s="114"/>
      <c r="EB120" s="114"/>
      <c r="EC120" s="151"/>
      <c r="ED120" s="114"/>
      <c r="EE120" s="67"/>
      <c r="EF120" s="67"/>
      <c r="EG120" s="67"/>
      <c r="EH120" s="67"/>
      <c r="EI120" s="67"/>
      <c r="EJ120" s="114"/>
      <c r="EK120" s="57"/>
      <c r="EL120" s="114"/>
      <c r="EM120" s="114"/>
      <c r="EN120" s="114"/>
      <c r="EO120" s="114"/>
      <c r="EP120" s="114"/>
      <c r="EQ120" s="114"/>
      <c r="ER120" s="151"/>
      <c r="ET120" s="67"/>
      <c r="EU120" s="67"/>
      <c r="EV120" s="67"/>
      <c r="EW120" s="67"/>
      <c r="EX120" s="67"/>
      <c r="EZ120" s="57"/>
      <c r="FA120" s="114"/>
      <c r="FB120" s="114"/>
      <c r="FC120" s="114"/>
      <c r="FD120" s="114"/>
      <c r="FE120" s="114"/>
      <c r="FF120" s="114"/>
      <c r="FG120" s="151"/>
      <c r="FH120" s="114"/>
      <c r="FI120" s="67"/>
      <c r="FJ120" s="67"/>
      <c r="FK120" s="67"/>
      <c r="FL120" s="67"/>
      <c r="FM120" s="67"/>
      <c r="FN120" s="114"/>
      <c r="FO120" s="57"/>
      <c r="FP120" s="114"/>
      <c r="FQ120" s="114"/>
      <c r="FR120" s="114"/>
      <c r="FS120" s="114"/>
      <c r="FT120" s="114"/>
      <c r="FU120" s="114"/>
      <c r="FV120" s="151"/>
      <c r="FW120" s="114"/>
      <c r="FX120" s="67"/>
      <c r="FY120" s="67"/>
      <c r="FZ120" s="67"/>
      <c r="GA120" s="67"/>
      <c r="GB120" s="67"/>
      <c r="GC120" s="114"/>
      <c r="GD120" s="57"/>
      <c r="GE120" s="114"/>
      <c r="GF120" s="114"/>
      <c r="GG120" s="114"/>
      <c r="GH120" s="114"/>
      <c r="GI120" s="114"/>
      <c r="GJ120" s="114"/>
      <c r="GK120" s="151"/>
      <c r="GM120" s="67"/>
      <c r="GN120" s="67"/>
      <c r="GO120" s="67"/>
      <c r="GP120" s="67"/>
      <c r="GQ120" s="67"/>
      <c r="GS120" s="57"/>
      <c r="GT120" s="114"/>
      <c r="GU120" s="114"/>
      <c r="GV120" s="114"/>
      <c r="GW120" s="114"/>
      <c r="GX120" s="114"/>
      <c r="GY120" s="114"/>
      <c r="GZ120" s="151"/>
      <c r="HA120" s="114"/>
      <c r="HB120" s="67"/>
      <c r="HC120" s="67"/>
      <c r="HD120" s="67"/>
      <c r="HE120" s="67"/>
      <c r="HF120" s="67"/>
      <c r="HG120" s="114"/>
      <c r="HH120" s="57"/>
      <c r="HI120" s="114"/>
      <c r="HJ120" s="114"/>
      <c r="HK120" s="114"/>
      <c r="HL120" s="114"/>
      <c r="HM120" s="114"/>
      <c r="HN120" s="114"/>
      <c r="HO120" s="151"/>
      <c r="HP120" s="114"/>
      <c r="HQ120" s="67"/>
      <c r="HR120" s="67"/>
      <c r="HS120" s="67"/>
      <c r="HT120" s="67"/>
      <c r="HU120" s="67"/>
      <c r="HV120" s="114"/>
      <c r="HW120" s="57"/>
      <c r="HX120" s="114"/>
      <c r="HY120" s="114"/>
      <c r="HZ120" s="114"/>
      <c r="IA120" s="114"/>
      <c r="IB120" s="114"/>
      <c r="IC120" s="114"/>
      <c r="ID120" s="151"/>
      <c r="IF120" s="67"/>
      <c r="IG120" s="67"/>
      <c r="IH120" s="67"/>
      <c r="II120" s="67"/>
      <c r="IJ120" s="67"/>
      <c r="IL120" s="57"/>
      <c r="IM120" s="114"/>
      <c r="IN120" s="114"/>
      <c r="IO120" s="114"/>
      <c r="IP120" s="114"/>
      <c r="IQ120" s="114"/>
      <c r="IR120" s="114"/>
      <c r="IS120" s="151"/>
      <c r="IT120" s="114"/>
      <c r="IU120" s="67"/>
      <c r="IV120" s="67"/>
      <c r="IW120" s="67"/>
      <c r="IX120" s="67"/>
      <c r="IY120" s="67"/>
      <c r="IZ120" s="114"/>
      <c r="JA120" s="57"/>
      <c r="JB120" s="114"/>
      <c r="JC120" s="114"/>
      <c r="JD120" s="114"/>
      <c r="JE120" s="114"/>
      <c r="JF120" s="114"/>
      <c r="JG120" s="114"/>
      <c r="JH120" s="151"/>
      <c r="JI120" s="114"/>
      <c r="JJ120" s="67"/>
      <c r="JK120" s="67"/>
      <c r="JL120" s="67"/>
      <c r="JM120" s="67"/>
      <c r="JN120" s="67"/>
      <c r="JO120" s="114"/>
      <c r="JP120" s="57"/>
      <c r="JQ120" s="114"/>
      <c r="JR120" s="114"/>
      <c r="JS120" s="114"/>
      <c r="JT120" s="114"/>
      <c r="JU120" s="114"/>
      <c r="JV120" s="114"/>
      <c r="JW120" s="151"/>
      <c r="JX120" s="114"/>
      <c r="JY120" s="67"/>
      <c r="JZ120" s="67"/>
      <c r="KA120" s="67"/>
      <c r="KB120" s="67"/>
      <c r="KC120" s="67"/>
      <c r="KD120" s="114"/>
      <c r="KE120" s="57"/>
      <c r="KF120" s="114"/>
      <c r="KG120" s="114"/>
      <c r="KH120" s="114"/>
      <c r="KI120" s="114"/>
      <c r="KJ120" s="114"/>
      <c r="KK120" s="114"/>
      <c r="KL120" s="151"/>
      <c r="KM120" s="114"/>
      <c r="KN120" s="67"/>
      <c r="KO120" s="67"/>
      <c r="KP120" s="67"/>
      <c r="KQ120" s="67"/>
      <c r="KR120" s="67"/>
      <c r="KS120" s="114"/>
      <c r="KT120" s="57"/>
      <c r="KU120" s="114"/>
      <c r="KV120" s="114"/>
      <c r="KW120" s="114"/>
      <c r="KX120" s="114"/>
      <c r="KY120" s="114"/>
      <c r="KZ120" s="114"/>
      <c r="LA120" s="151"/>
      <c r="LB120" s="114"/>
      <c r="LC120" s="67"/>
      <c r="LD120" s="67"/>
      <c r="LE120" s="67"/>
      <c r="LF120" s="67"/>
      <c r="LG120" s="67"/>
      <c r="LH120" s="114"/>
      <c r="LI120" s="57"/>
      <c r="LJ120" s="114"/>
      <c r="LK120" s="114"/>
      <c r="LL120" s="114"/>
      <c r="LM120" s="114"/>
      <c r="LN120" s="114"/>
      <c r="LO120" s="114"/>
      <c r="LP120" s="151"/>
      <c r="LQ120" s="114"/>
      <c r="LR120" s="67"/>
      <c r="LS120" s="67"/>
      <c r="LT120" s="67"/>
      <c r="LU120" s="67"/>
      <c r="LV120" s="67"/>
      <c r="LW120" s="114"/>
      <c r="LX120" s="57"/>
      <c r="LY120" s="114"/>
      <c r="LZ120" s="114"/>
      <c r="MA120" s="114"/>
      <c r="MB120" s="114"/>
      <c r="MC120" s="114"/>
      <c r="MD120" s="114"/>
      <c r="ME120" s="151"/>
      <c r="MF120" s="114"/>
      <c r="MG120" s="67"/>
      <c r="MH120" s="67"/>
      <c r="MI120" s="67"/>
      <c r="MJ120" s="67"/>
      <c r="MK120" s="67"/>
      <c r="ML120" s="114"/>
      <c r="MM120" s="57"/>
      <c r="MN120" s="114"/>
      <c r="MO120" s="114"/>
      <c r="MP120" s="114"/>
      <c r="MQ120" s="114"/>
      <c r="MR120" s="114"/>
      <c r="MS120" s="114"/>
      <c r="MT120" s="151"/>
    </row>
    <row r="121" spans="2:358" s="105" customFormat="1" ht="17">
      <c r="B121" s="184">
        <f t="shared" si="679"/>
        <v>44627</v>
      </c>
      <c r="C121" s="183">
        <f t="shared" si="680"/>
        <v>10</v>
      </c>
      <c r="D121" s="183">
        <f t="shared" si="681"/>
        <v>10</v>
      </c>
      <c r="E121" s="183" t="str">
        <f t="shared" si="538"/>
        <v>10_10</v>
      </c>
      <c r="F121" s="174" t="str">
        <f t="shared" si="539"/>
        <v>Player17</v>
      </c>
      <c r="G121" s="174" t="str">
        <f t="shared" si="540"/>
        <v>Player5</v>
      </c>
      <c r="H121" s="173"/>
      <c r="I121" s="174" t="str">
        <f>J121&amp;"_"&amp;COUNTIF(J$4:J121,J121)</f>
        <v>10_1</v>
      </c>
      <c r="J121" s="185">
        <v>10</v>
      </c>
      <c r="K121" s="185" t="s">
        <v>2657</v>
      </c>
      <c r="L121" s="186" t="s">
        <v>1027</v>
      </c>
      <c r="M121" s="185" t="s">
        <v>2659</v>
      </c>
      <c r="N121" s="114"/>
      <c r="O121" s="67"/>
      <c r="P121" s="67"/>
      <c r="Q121" s="67"/>
      <c r="R121" s="67"/>
      <c r="S121" s="67"/>
      <c r="U121" s="170" t="str">
        <f>INDEX(Matchups!$F$4:$G$279,MATCH(O123&amp;"_"&amp;P123,Matchups!$E$4:$E$279,0),1)</f>
        <v>Player7</v>
      </c>
      <c r="V121" s="76"/>
      <c r="W121" s="76"/>
      <c r="X121" s="265" t="s">
        <v>1882</v>
      </c>
      <c r="Y121" s="265"/>
      <c r="Z121" s="76"/>
      <c r="AA121" s="76"/>
      <c r="AB121" s="171" t="str">
        <f>INDEX(Matchups!$F$4:$G$279,MATCH(O123&amp;"_"&amp;P123,Matchups!$E$4:$E$279,0),2)</f>
        <v>Player20</v>
      </c>
      <c r="AD121" s="67"/>
      <c r="AE121" s="67"/>
      <c r="AF121" s="67"/>
      <c r="AG121" s="67"/>
      <c r="AH121" s="67"/>
      <c r="AJ121" s="170" t="str">
        <f>INDEX(Matchups!$F$4:$G$279,MATCH(AD123&amp;"_"&amp;AE123,Matchups!$E$4:$E$279,0),1)</f>
        <v>Player3</v>
      </c>
      <c r="AK121" s="76"/>
      <c r="AL121" s="76"/>
      <c r="AM121" s="265" t="s">
        <v>1882</v>
      </c>
      <c r="AN121" s="265"/>
      <c r="AO121" s="76"/>
      <c r="AP121" s="76"/>
      <c r="AQ121" s="171" t="str">
        <f>INDEX(Matchups!$F$4:$G$279,MATCH(AD123&amp;"_"&amp;AE123,Matchups!$E$4:$E$279,0),2)</f>
        <v>Player16</v>
      </c>
      <c r="AS121" s="67"/>
      <c r="AT121" s="67"/>
      <c r="AU121" s="67"/>
      <c r="AV121" s="67"/>
      <c r="AW121" s="67"/>
      <c r="AY121" s="170" t="str">
        <f>INDEX(Matchups!$F$4:$G$279,MATCH(AS123&amp;"_"&amp;AT123,Matchups!$E$4:$E$279,0),1)</f>
        <v>Player10</v>
      </c>
      <c r="AZ121" s="76"/>
      <c r="BA121" s="76"/>
      <c r="BB121" s="265" t="s">
        <v>1882</v>
      </c>
      <c r="BC121" s="265"/>
      <c r="BD121" s="76"/>
      <c r="BE121" s="76"/>
      <c r="BF121" s="171" t="str">
        <f>INDEX(Matchups!$F$4:$G$279,MATCH(AS123&amp;"_"&amp;AT123,Matchups!$E$4:$E$279,0),2)</f>
        <v>Player7</v>
      </c>
      <c r="BH121" s="67"/>
      <c r="BI121" s="67"/>
      <c r="BJ121" s="67"/>
      <c r="BK121" s="67"/>
      <c r="BL121" s="67"/>
      <c r="BN121" s="170" t="str">
        <f>INDEX(Matchups!$F$4:$G$279,MATCH(BH123&amp;"_"&amp;BI123,Matchups!$E$4:$E$279,0),1)</f>
        <v>Player8</v>
      </c>
      <c r="BO121" s="76"/>
      <c r="BP121" s="76"/>
      <c r="BQ121" s="265" t="s">
        <v>1882</v>
      </c>
      <c r="BR121" s="265"/>
      <c r="BS121" s="76"/>
      <c r="BT121" s="76"/>
      <c r="BU121" s="171" t="str">
        <f>INDEX(Matchups!$F$4:$G$279,MATCH(BH123&amp;"_"&amp;BI123,Matchups!$E$4:$E$279,0),2)</f>
        <v>Player11</v>
      </c>
      <c r="BV121" s="114"/>
      <c r="BW121" s="67"/>
      <c r="BX121" s="67"/>
      <c r="BY121" s="67"/>
      <c r="BZ121" s="67"/>
      <c r="CA121" s="67"/>
      <c r="CB121" s="114"/>
      <c r="CC121" s="170" t="str">
        <f>INDEX(Matchups!$F$4:$G$279,MATCH(BW123&amp;"_"&amp;BX123,Matchups!$E$4:$E$279,0),1)</f>
        <v>Player9</v>
      </c>
      <c r="CD121" s="76"/>
      <c r="CE121" s="76"/>
      <c r="CF121" s="265" t="s">
        <v>1882</v>
      </c>
      <c r="CG121" s="265"/>
      <c r="CH121" s="76"/>
      <c r="CI121" s="76"/>
      <c r="CJ121" s="171" t="str">
        <f>INDEX(Matchups!$F$4:$G$279,MATCH(BW123&amp;"_"&amp;BX123,Matchups!$E$4:$E$279,0),2)</f>
        <v>Player17</v>
      </c>
      <c r="CK121" s="114"/>
      <c r="CL121" s="67"/>
      <c r="CM121" s="67"/>
      <c r="CN121" s="67"/>
      <c r="CO121" s="67"/>
      <c r="CP121" s="67"/>
      <c r="CQ121" s="114"/>
      <c r="CR121" s="170" t="str">
        <f>INDEX(Matchups!$F$4:$G$279,MATCH(CL123&amp;"_"&amp;CM123,Matchups!$E$4:$E$279,0),1)</f>
        <v>Player20</v>
      </c>
      <c r="CS121" s="76"/>
      <c r="CT121" s="76"/>
      <c r="CU121" s="265" t="s">
        <v>1882</v>
      </c>
      <c r="CV121" s="265"/>
      <c r="CW121" s="76"/>
      <c r="CX121" s="76"/>
      <c r="CY121" s="171" t="str">
        <f>INDEX(Matchups!$F$4:$G$279,MATCH(CL123&amp;"_"&amp;CM123,Matchups!$E$4:$E$279,0),2)</f>
        <v>Player21</v>
      </c>
      <c r="DA121" s="67"/>
      <c r="DB121" s="67"/>
      <c r="DC121" s="67"/>
      <c r="DD121" s="67"/>
      <c r="DE121" s="67"/>
      <c r="DG121" s="170" t="str">
        <f>INDEX(Matchups!$F$4:$G$279,MATCH(DA123&amp;"_"&amp;DB123,Matchups!$E$4:$E$279,0),1)</f>
        <v>Player11</v>
      </c>
      <c r="DH121" s="76"/>
      <c r="DI121" s="76"/>
      <c r="DJ121" s="265" t="s">
        <v>1882</v>
      </c>
      <c r="DK121" s="265"/>
      <c r="DL121" s="76"/>
      <c r="DM121" s="76"/>
      <c r="DN121" s="171" t="str">
        <f>INDEX(Matchups!$F$4:$G$279,MATCH(DA123&amp;"_"&amp;DB123,Matchups!$E$4:$E$279,0),2)</f>
        <v>Player19</v>
      </c>
      <c r="DO121" s="114"/>
      <c r="DP121" s="67"/>
      <c r="DQ121" s="67"/>
      <c r="DR121" s="67"/>
      <c r="DS121" s="67"/>
      <c r="DT121" s="67"/>
      <c r="DU121" s="114"/>
      <c r="DV121" s="170" t="str">
        <f>INDEX(Matchups!$F$4:$G$279,MATCH(DP123&amp;"_"&amp;DQ123,Matchups!$E$4:$E$279,0),1)</f>
        <v>Player14</v>
      </c>
      <c r="DW121" s="76"/>
      <c r="DX121" s="76"/>
      <c r="DY121" s="265" t="s">
        <v>1882</v>
      </c>
      <c r="DZ121" s="265"/>
      <c r="EA121" s="76"/>
      <c r="EB121" s="76"/>
      <c r="EC121" s="171" t="str">
        <f>INDEX(Matchups!$F$4:$G$279,MATCH(DP123&amp;"_"&amp;DQ123,Matchups!$E$4:$E$279,0),2)</f>
        <v>Player18</v>
      </c>
      <c r="ED121" s="114"/>
      <c r="EE121" s="67"/>
      <c r="EF121" s="67"/>
      <c r="EG121" s="67"/>
      <c r="EH121" s="67"/>
      <c r="EI121" s="67"/>
      <c r="EJ121" s="114"/>
      <c r="EK121" s="170" t="str">
        <f>INDEX(Matchups!$F$4:$G$279,MATCH(EE123&amp;"_"&amp;EF123,Matchups!$E$4:$E$279,0),1)</f>
        <v>Player12</v>
      </c>
      <c r="EL121" s="76"/>
      <c r="EM121" s="76"/>
      <c r="EN121" s="265" t="s">
        <v>1882</v>
      </c>
      <c r="EO121" s="265"/>
      <c r="EP121" s="76"/>
      <c r="EQ121" s="76"/>
      <c r="ER121" s="171" t="str">
        <f>INDEX(Matchups!$F$4:$G$279,MATCH(EE123&amp;"_"&amp;EF123,Matchups!$E$4:$E$279,0),2)</f>
        <v>Player24</v>
      </c>
      <c r="ET121" s="67"/>
      <c r="EU121" s="67"/>
      <c r="EV121" s="67"/>
      <c r="EW121" s="67"/>
      <c r="EX121" s="67"/>
      <c r="EZ121" s="170" t="str">
        <f>INDEX(Matchups!$F$4:$G$279,MATCH(ET123&amp;"_"&amp;EU123,Matchups!$E$4:$E$279,0),1)</f>
        <v>Player17</v>
      </c>
      <c r="FA121" s="76"/>
      <c r="FB121" s="76"/>
      <c r="FC121" s="265" t="s">
        <v>1882</v>
      </c>
      <c r="FD121" s="265"/>
      <c r="FE121" s="76"/>
      <c r="FF121" s="76"/>
      <c r="FG121" s="171" t="str">
        <f>INDEX(Matchups!$F$4:$G$279,MATCH(ET123&amp;"_"&amp;EU123,Matchups!$E$4:$E$279,0),2)</f>
        <v>Player5</v>
      </c>
      <c r="FH121" s="114"/>
      <c r="FI121" s="67"/>
      <c r="FJ121" s="67"/>
      <c r="FK121" s="67"/>
      <c r="FL121" s="67"/>
      <c r="FM121" s="67"/>
      <c r="FN121" s="114"/>
      <c r="FO121" s="170" t="str">
        <f>INDEX(Matchups!$F$4:$G$279,MATCH(FI123&amp;"_"&amp;FJ123,Matchups!$E$4:$E$279,0),1)</f>
        <v>Player24</v>
      </c>
      <c r="FP121" s="76"/>
      <c r="FQ121" s="76"/>
      <c r="FR121" s="265" t="s">
        <v>1882</v>
      </c>
      <c r="FS121" s="265"/>
      <c r="FT121" s="76"/>
      <c r="FU121" s="76"/>
      <c r="FV121" s="171" t="str">
        <f>INDEX(Matchups!$F$4:$G$279,MATCH(FI123&amp;"_"&amp;FJ123,Matchups!$E$4:$E$279,0),2)</f>
        <v>Player9</v>
      </c>
      <c r="FW121" s="114"/>
      <c r="FX121" s="67"/>
      <c r="FY121" s="67"/>
      <c r="FZ121" s="67"/>
      <c r="GA121" s="67"/>
      <c r="GB121" s="67"/>
      <c r="GC121" s="114"/>
      <c r="GD121" s="170" t="str">
        <f>INDEX(Matchups!$F$4:$G$279,MATCH(FX123&amp;"_"&amp;FY123,Matchups!$E$4:$E$279,0),1)</f>
        <v>Player19</v>
      </c>
      <c r="GE121" s="76"/>
      <c r="GF121" s="76"/>
      <c r="GG121" s="265" t="s">
        <v>1882</v>
      </c>
      <c r="GH121" s="265"/>
      <c r="GI121" s="76"/>
      <c r="GJ121" s="76"/>
      <c r="GK121" s="171" t="str">
        <f>INDEX(Matchups!$F$4:$G$279,MATCH(FX123&amp;"_"&amp;FY123,Matchups!$E$4:$E$279,0),2)</f>
        <v>Player10</v>
      </c>
      <c r="GM121" s="67"/>
      <c r="GN121" s="67"/>
      <c r="GO121" s="67"/>
      <c r="GP121" s="67"/>
      <c r="GQ121" s="67"/>
      <c r="GS121" s="170" t="str">
        <f>INDEX(Matchups!$F$4:$G$279,MATCH(GM123&amp;"_"&amp;GN123,Matchups!$E$4:$E$279,0),1)</f>
        <v>Player1</v>
      </c>
      <c r="GT121" s="76"/>
      <c r="GU121" s="76"/>
      <c r="GV121" s="265" t="s">
        <v>1882</v>
      </c>
      <c r="GW121" s="265"/>
      <c r="GX121" s="76"/>
      <c r="GY121" s="76"/>
      <c r="GZ121" s="171" t="str">
        <f>INDEX(Matchups!$F$4:$G$279,MATCH(GM123&amp;"_"&amp;GN123,Matchups!$E$4:$E$279,0),2)</f>
        <v>Player6</v>
      </c>
      <c r="HA121" s="114"/>
      <c r="HB121" s="67"/>
      <c r="HC121" s="67"/>
      <c r="HD121" s="67"/>
      <c r="HE121" s="67"/>
      <c r="HF121" s="67"/>
      <c r="HG121" s="114"/>
      <c r="HH121" s="170" t="str">
        <f>INDEX(Matchups!$F$4:$G$279,MATCH(HB123&amp;"_"&amp;HC123,Matchups!$E$4:$E$279,0),1)</f>
        <v>Player16</v>
      </c>
      <c r="HI121" s="76"/>
      <c r="HJ121" s="76"/>
      <c r="HK121" s="265" t="s">
        <v>1882</v>
      </c>
      <c r="HL121" s="265"/>
      <c r="HM121" s="76"/>
      <c r="HN121" s="76"/>
      <c r="HO121" s="171" t="str">
        <f>INDEX(Matchups!$F$4:$G$279,MATCH(HB123&amp;"_"&amp;HC123,Matchups!$E$4:$E$279,0),2)</f>
        <v>Player1</v>
      </c>
      <c r="HP121" s="114"/>
      <c r="HQ121" s="67"/>
      <c r="HR121" s="67"/>
      <c r="HS121" s="67"/>
      <c r="HT121" s="67"/>
      <c r="HU121" s="67"/>
      <c r="HV121" s="114"/>
      <c r="HW121" s="170" t="str">
        <f>INDEX(Matchups!$F$4:$G$279,MATCH(HQ123&amp;"_"&amp;HR123,Matchups!$E$4:$E$279,0),1)</f>
        <v>Player6</v>
      </c>
      <c r="HX121" s="76"/>
      <c r="HY121" s="76"/>
      <c r="HZ121" s="265" t="s">
        <v>1882</v>
      </c>
      <c r="IA121" s="265"/>
      <c r="IB121" s="76"/>
      <c r="IC121" s="76"/>
      <c r="ID121" s="171" t="str">
        <f>INDEX(Matchups!$F$4:$G$279,MATCH(HQ123&amp;"_"&amp;HR123,Matchups!$E$4:$E$279,0),2)</f>
        <v>Player14</v>
      </c>
      <c r="IF121" s="67"/>
      <c r="IG121" s="67"/>
      <c r="IH121" s="67"/>
      <c r="II121" s="67"/>
      <c r="IJ121" s="67"/>
      <c r="IL121" s="170" t="str">
        <f>INDEX(Matchups!$F$4:$G$279,MATCH(IF123&amp;"_"&amp;IG123,Matchups!$E$4:$E$279,0),1)</f>
        <v>Player23</v>
      </c>
      <c r="IM121" s="76"/>
      <c r="IN121" s="76"/>
      <c r="IO121" s="265" t="s">
        <v>1882</v>
      </c>
      <c r="IP121" s="265"/>
      <c r="IQ121" s="76"/>
      <c r="IR121" s="76"/>
      <c r="IS121" s="171" t="str">
        <f>INDEX(Matchups!$F$4:$G$279,MATCH(IF123&amp;"_"&amp;IG123,Matchups!$E$4:$E$279,0),2)</f>
        <v>Player13</v>
      </c>
      <c r="IT121" s="114"/>
      <c r="IU121" s="67"/>
      <c r="IV121" s="67"/>
      <c r="IW121" s="67"/>
      <c r="IX121" s="67"/>
      <c r="IY121" s="67"/>
      <c r="IZ121" s="114"/>
      <c r="JA121" s="170" t="str">
        <f>INDEX(Matchups!$F$4:$G$279,MATCH(IU123&amp;"_"&amp;IV123,Matchups!$E$4:$E$279,0),1)</f>
        <v>Player2</v>
      </c>
      <c r="JB121" s="76"/>
      <c r="JC121" s="76"/>
      <c r="JD121" s="265" t="s">
        <v>1882</v>
      </c>
      <c r="JE121" s="265"/>
      <c r="JF121" s="76"/>
      <c r="JG121" s="76"/>
      <c r="JH121" s="171" t="str">
        <f>INDEX(Matchups!$F$4:$G$279,MATCH(IU123&amp;"_"&amp;IV123,Matchups!$E$4:$E$279,0),2)</f>
        <v>Player12</v>
      </c>
      <c r="JI121" s="114"/>
      <c r="JJ121" s="67"/>
      <c r="JK121" s="67"/>
      <c r="JL121" s="67"/>
      <c r="JM121" s="67"/>
      <c r="JN121" s="67"/>
      <c r="JO121" s="114"/>
      <c r="JP121" s="170" t="str">
        <f>INDEX(Matchups!$F$4:$G$279,MATCH(JJ123&amp;"_"&amp;JK123,Matchups!$E$4:$E$279,0),1)</f>
        <v>Player13</v>
      </c>
      <c r="JQ121" s="76"/>
      <c r="JR121" s="76"/>
      <c r="JS121" s="265" t="s">
        <v>1882</v>
      </c>
      <c r="JT121" s="265"/>
      <c r="JU121" s="76"/>
      <c r="JV121" s="76"/>
      <c r="JW121" s="171" t="str">
        <f>INDEX(Matchups!$F$4:$G$279,MATCH(JJ123&amp;"_"&amp;JK123,Matchups!$E$4:$E$279,0),2)</f>
        <v>Player22</v>
      </c>
      <c r="JX121" s="114"/>
      <c r="JY121" s="67"/>
      <c r="JZ121" s="67"/>
      <c r="KA121" s="67"/>
      <c r="KB121" s="67"/>
      <c r="KC121" s="67"/>
      <c r="KD121" s="114"/>
      <c r="KE121" s="170" t="str">
        <f>INDEX(Matchups!$F$4:$G$279,MATCH(JY123&amp;"_"&amp;JZ123,Matchups!$E$4:$E$279,0),1)</f>
        <v>Player22</v>
      </c>
      <c r="KF121" s="76"/>
      <c r="KG121" s="76"/>
      <c r="KH121" s="265" t="s">
        <v>1882</v>
      </c>
      <c r="KI121" s="265"/>
      <c r="KJ121" s="76"/>
      <c r="KK121" s="76"/>
      <c r="KL121" s="171" t="str">
        <f>INDEX(Matchups!$F$4:$G$279,MATCH(JY123&amp;"_"&amp;JZ123,Matchups!$E$4:$E$279,0),2)</f>
        <v>Player15</v>
      </c>
      <c r="KM121" s="114"/>
      <c r="KN121" s="67"/>
      <c r="KO121" s="67"/>
      <c r="KP121" s="67"/>
      <c r="KQ121" s="67"/>
      <c r="KR121" s="67"/>
      <c r="KS121" s="114"/>
      <c r="KT121" s="170" t="str">
        <f>INDEX(Matchups!$F$4:$G$279,MATCH(KN123&amp;"_"&amp;KO123,Matchups!$E$4:$E$279,0),1)</f>
        <v>Player5</v>
      </c>
      <c r="KU121" s="76"/>
      <c r="KV121" s="76"/>
      <c r="KW121" s="265" t="s">
        <v>1882</v>
      </c>
      <c r="KX121" s="265"/>
      <c r="KY121" s="76"/>
      <c r="KZ121" s="76"/>
      <c r="LA121" s="171" t="str">
        <f>INDEX(Matchups!$F$4:$G$279,MATCH(KN123&amp;"_"&amp;KO123,Matchups!$E$4:$E$279,0),2)</f>
        <v>Player8</v>
      </c>
      <c r="LB121" s="114"/>
      <c r="LC121" s="67"/>
      <c r="LD121" s="67"/>
      <c r="LE121" s="67"/>
      <c r="LF121" s="67"/>
      <c r="LG121" s="67"/>
      <c r="LH121" s="114"/>
      <c r="LI121" s="170" t="str">
        <f>INDEX(Matchups!$F$4:$G$279,MATCH(LC123&amp;"_"&amp;LD123,Matchups!$E$4:$E$279,0),1)</f>
        <v>Player22</v>
      </c>
      <c r="LJ121" s="76"/>
      <c r="LK121" s="76"/>
      <c r="LL121" s="265" t="s">
        <v>1882</v>
      </c>
      <c r="LM121" s="265"/>
      <c r="LN121" s="76"/>
      <c r="LO121" s="76"/>
      <c r="LP121" s="171" t="str">
        <f>INDEX(Matchups!$F$4:$G$279,MATCH(LC123&amp;"_"&amp;LD123,Matchups!$E$4:$E$279,0),2)</f>
        <v>Player12</v>
      </c>
      <c r="LQ121" s="114"/>
      <c r="LR121" s="67"/>
      <c r="LS121" s="67"/>
      <c r="LT121" s="67"/>
      <c r="LU121" s="67"/>
      <c r="LV121" s="67"/>
      <c r="LW121" s="114"/>
      <c r="LX121" s="170" t="str">
        <f>INDEX(Matchups!$F$4:$G$279,MATCH(LR123&amp;"_"&amp;LS123,Matchups!$E$4:$E$279,0),1)</f>
        <v>Player21</v>
      </c>
      <c r="LY121" s="76"/>
      <c r="LZ121" s="76"/>
      <c r="MA121" s="265" t="s">
        <v>1882</v>
      </c>
      <c r="MB121" s="265"/>
      <c r="MC121" s="76"/>
      <c r="MD121" s="76"/>
      <c r="ME121" s="171" t="str">
        <f>INDEX(Matchups!$F$4:$G$279,MATCH(LR123&amp;"_"&amp;LS123,Matchups!$E$4:$E$279,0),2)</f>
        <v>Player3</v>
      </c>
      <c r="MF121" s="114"/>
      <c r="MG121" s="67"/>
      <c r="MH121" s="67"/>
      <c r="MI121" s="67"/>
      <c r="MJ121" s="67"/>
      <c r="MK121" s="67"/>
      <c r="ML121" s="114"/>
      <c r="MM121" s="170" t="str">
        <f>INDEX(Matchups!$F$4:$G$279,MATCH(MG123&amp;"_"&amp;MH123,Matchups!$E$4:$E$279,0),1)</f>
        <v>Player18</v>
      </c>
      <c r="MN121" s="76"/>
      <c r="MO121" s="76"/>
      <c r="MP121" s="265" t="s">
        <v>1882</v>
      </c>
      <c r="MQ121" s="265"/>
      <c r="MR121" s="76"/>
      <c r="MS121" s="76"/>
      <c r="MT121" s="171" t="str">
        <f>INDEX(Matchups!$F$4:$G$279,MATCH(MG123&amp;"_"&amp;MH123,Matchups!$E$4:$E$279,0),2)</f>
        <v>Player23</v>
      </c>
    </row>
    <row r="122" spans="2:358" s="105" customFormat="1" ht="17">
      <c r="B122" s="184">
        <f t="shared" si="679"/>
        <v>44627</v>
      </c>
      <c r="C122" s="183">
        <f t="shared" si="680"/>
        <v>10</v>
      </c>
      <c r="D122" s="183">
        <f t="shared" si="681"/>
        <v>11</v>
      </c>
      <c r="E122" s="183" t="str">
        <f t="shared" si="538"/>
        <v>10_11</v>
      </c>
      <c r="F122" s="174" t="str">
        <f t="shared" si="539"/>
        <v>Player18</v>
      </c>
      <c r="G122" s="174" t="str">
        <f t="shared" si="540"/>
        <v>Player16</v>
      </c>
      <c r="H122" s="173"/>
      <c r="I122" s="174" t="str">
        <f>J122&amp;"_"&amp;COUNTIF(J$4:J122,J122)</f>
        <v>10_2</v>
      </c>
      <c r="J122" s="185">
        <v>10</v>
      </c>
      <c r="K122" s="185" t="s">
        <v>2664</v>
      </c>
      <c r="L122" s="186" t="s">
        <v>1027</v>
      </c>
      <c r="M122" s="185" t="s">
        <v>2677</v>
      </c>
      <c r="N122" s="114"/>
      <c r="O122" s="69" t="s">
        <v>1874</v>
      </c>
      <c r="P122" s="69" t="s">
        <v>1824</v>
      </c>
      <c r="Q122" s="69" t="s">
        <v>829</v>
      </c>
      <c r="R122" s="69" t="s">
        <v>1879</v>
      </c>
      <c r="S122" s="69" t="s">
        <v>1880</v>
      </c>
      <c r="U122" s="159" t="s">
        <v>1016</v>
      </c>
      <c r="V122" s="78" t="s">
        <v>1885</v>
      </c>
      <c r="W122" s="78" t="s">
        <v>1884</v>
      </c>
      <c r="X122" s="78" t="s">
        <v>1862</v>
      </c>
      <c r="Y122" s="78" t="s">
        <v>1862</v>
      </c>
      <c r="Z122" s="78" t="s">
        <v>1884</v>
      </c>
      <c r="AA122" s="78" t="s">
        <v>1885</v>
      </c>
      <c r="AB122" s="101" t="s">
        <v>1016</v>
      </c>
      <c r="AD122" s="69" t="s">
        <v>1874</v>
      </c>
      <c r="AE122" s="69" t="s">
        <v>1824</v>
      </c>
      <c r="AF122" s="69" t="s">
        <v>829</v>
      </c>
      <c r="AG122" s="69" t="s">
        <v>1879</v>
      </c>
      <c r="AH122" s="69" t="s">
        <v>1880</v>
      </c>
      <c r="AJ122" s="159" t="s">
        <v>1016</v>
      </c>
      <c r="AK122" s="78" t="s">
        <v>1885</v>
      </c>
      <c r="AL122" s="78" t="s">
        <v>1884</v>
      </c>
      <c r="AM122" s="78" t="s">
        <v>1862</v>
      </c>
      <c r="AN122" s="78" t="s">
        <v>1862</v>
      </c>
      <c r="AO122" s="78" t="s">
        <v>1884</v>
      </c>
      <c r="AP122" s="78" t="s">
        <v>1885</v>
      </c>
      <c r="AQ122" s="101" t="s">
        <v>1016</v>
      </c>
      <c r="AS122" s="69" t="s">
        <v>1874</v>
      </c>
      <c r="AT122" s="69" t="s">
        <v>1824</v>
      </c>
      <c r="AU122" s="69" t="s">
        <v>829</v>
      </c>
      <c r="AV122" s="69" t="s">
        <v>1879</v>
      </c>
      <c r="AW122" s="69" t="s">
        <v>1880</v>
      </c>
      <c r="AY122" s="159" t="s">
        <v>1016</v>
      </c>
      <c r="AZ122" s="78" t="s">
        <v>1885</v>
      </c>
      <c r="BA122" s="78" t="s">
        <v>1884</v>
      </c>
      <c r="BB122" s="78" t="s">
        <v>1862</v>
      </c>
      <c r="BC122" s="78" t="s">
        <v>1862</v>
      </c>
      <c r="BD122" s="78" t="s">
        <v>1884</v>
      </c>
      <c r="BE122" s="78" t="s">
        <v>1885</v>
      </c>
      <c r="BF122" s="101" t="s">
        <v>1016</v>
      </c>
      <c r="BH122" s="69" t="s">
        <v>1874</v>
      </c>
      <c r="BI122" s="69" t="s">
        <v>1824</v>
      </c>
      <c r="BJ122" s="69" t="s">
        <v>829</v>
      </c>
      <c r="BK122" s="69" t="s">
        <v>1879</v>
      </c>
      <c r="BL122" s="69" t="s">
        <v>1880</v>
      </c>
      <c r="BN122" s="159" t="s">
        <v>1016</v>
      </c>
      <c r="BO122" s="78" t="s">
        <v>1885</v>
      </c>
      <c r="BP122" s="78" t="s">
        <v>1884</v>
      </c>
      <c r="BQ122" s="78" t="s">
        <v>1862</v>
      </c>
      <c r="BR122" s="78" t="s">
        <v>1862</v>
      </c>
      <c r="BS122" s="78" t="s">
        <v>1884</v>
      </c>
      <c r="BT122" s="78" t="s">
        <v>1885</v>
      </c>
      <c r="BU122" s="101" t="s">
        <v>1016</v>
      </c>
      <c r="BV122" s="114"/>
      <c r="BW122" s="69" t="s">
        <v>1874</v>
      </c>
      <c r="BX122" s="69" t="s">
        <v>1824</v>
      </c>
      <c r="BY122" s="69" t="s">
        <v>829</v>
      </c>
      <c r="BZ122" s="69" t="s">
        <v>1879</v>
      </c>
      <c r="CA122" s="69" t="s">
        <v>1880</v>
      </c>
      <c r="CB122" s="114"/>
      <c r="CC122" s="159" t="s">
        <v>1016</v>
      </c>
      <c r="CD122" s="78" t="s">
        <v>1885</v>
      </c>
      <c r="CE122" s="78" t="s">
        <v>1884</v>
      </c>
      <c r="CF122" s="78" t="s">
        <v>1862</v>
      </c>
      <c r="CG122" s="78" t="s">
        <v>1862</v>
      </c>
      <c r="CH122" s="78" t="s">
        <v>1884</v>
      </c>
      <c r="CI122" s="78" t="s">
        <v>1885</v>
      </c>
      <c r="CJ122" s="101" t="s">
        <v>1016</v>
      </c>
      <c r="CK122" s="114"/>
      <c r="CL122" s="69" t="s">
        <v>1874</v>
      </c>
      <c r="CM122" s="69" t="s">
        <v>1824</v>
      </c>
      <c r="CN122" s="69" t="s">
        <v>829</v>
      </c>
      <c r="CO122" s="69" t="s">
        <v>1879</v>
      </c>
      <c r="CP122" s="69" t="s">
        <v>1880</v>
      </c>
      <c r="CQ122" s="114"/>
      <c r="CR122" s="159" t="s">
        <v>1016</v>
      </c>
      <c r="CS122" s="78" t="s">
        <v>1885</v>
      </c>
      <c r="CT122" s="78" t="s">
        <v>1884</v>
      </c>
      <c r="CU122" s="78" t="s">
        <v>1862</v>
      </c>
      <c r="CV122" s="78" t="s">
        <v>1862</v>
      </c>
      <c r="CW122" s="78" t="s">
        <v>1884</v>
      </c>
      <c r="CX122" s="78" t="s">
        <v>1885</v>
      </c>
      <c r="CY122" s="101" t="s">
        <v>1016</v>
      </c>
      <c r="DA122" s="69" t="s">
        <v>1874</v>
      </c>
      <c r="DB122" s="69" t="s">
        <v>1824</v>
      </c>
      <c r="DC122" s="69" t="s">
        <v>829</v>
      </c>
      <c r="DD122" s="69" t="s">
        <v>1879</v>
      </c>
      <c r="DE122" s="69" t="s">
        <v>1880</v>
      </c>
      <c r="DG122" s="159" t="s">
        <v>1016</v>
      </c>
      <c r="DH122" s="78" t="s">
        <v>1885</v>
      </c>
      <c r="DI122" s="78" t="s">
        <v>1884</v>
      </c>
      <c r="DJ122" s="78" t="s">
        <v>1862</v>
      </c>
      <c r="DK122" s="78" t="s">
        <v>1862</v>
      </c>
      <c r="DL122" s="78" t="s">
        <v>1884</v>
      </c>
      <c r="DM122" s="78" t="s">
        <v>1885</v>
      </c>
      <c r="DN122" s="101" t="s">
        <v>1016</v>
      </c>
      <c r="DO122" s="114"/>
      <c r="DP122" s="69" t="s">
        <v>1874</v>
      </c>
      <c r="DQ122" s="69" t="s">
        <v>1824</v>
      </c>
      <c r="DR122" s="69" t="s">
        <v>829</v>
      </c>
      <c r="DS122" s="69" t="s">
        <v>1879</v>
      </c>
      <c r="DT122" s="69" t="s">
        <v>1880</v>
      </c>
      <c r="DU122" s="114"/>
      <c r="DV122" s="159" t="s">
        <v>1016</v>
      </c>
      <c r="DW122" s="78" t="s">
        <v>1885</v>
      </c>
      <c r="DX122" s="78" t="s">
        <v>1884</v>
      </c>
      <c r="DY122" s="78" t="s">
        <v>1862</v>
      </c>
      <c r="DZ122" s="78" t="s">
        <v>1862</v>
      </c>
      <c r="EA122" s="78" t="s">
        <v>1884</v>
      </c>
      <c r="EB122" s="78" t="s">
        <v>1885</v>
      </c>
      <c r="EC122" s="101" t="s">
        <v>1016</v>
      </c>
      <c r="ED122" s="114"/>
      <c r="EE122" s="69" t="s">
        <v>1874</v>
      </c>
      <c r="EF122" s="69" t="s">
        <v>1824</v>
      </c>
      <c r="EG122" s="69" t="s">
        <v>829</v>
      </c>
      <c r="EH122" s="69" t="s">
        <v>1879</v>
      </c>
      <c r="EI122" s="69" t="s">
        <v>1880</v>
      </c>
      <c r="EJ122" s="114"/>
      <c r="EK122" s="159" t="s">
        <v>1016</v>
      </c>
      <c r="EL122" s="78" t="s">
        <v>1885</v>
      </c>
      <c r="EM122" s="78" t="s">
        <v>1884</v>
      </c>
      <c r="EN122" s="78" t="s">
        <v>1862</v>
      </c>
      <c r="EO122" s="78" t="s">
        <v>1862</v>
      </c>
      <c r="EP122" s="78" t="s">
        <v>1884</v>
      </c>
      <c r="EQ122" s="78" t="s">
        <v>1885</v>
      </c>
      <c r="ER122" s="101" t="s">
        <v>1016</v>
      </c>
      <c r="ET122" s="69" t="s">
        <v>1874</v>
      </c>
      <c r="EU122" s="69" t="s">
        <v>1824</v>
      </c>
      <c r="EV122" s="69" t="s">
        <v>829</v>
      </c>
      <c r="EW122" s="69" t="s">
        <v>1879</v>
      </c>
      <c r="EX122" s="69" t="s">
        <v>1880</v>
      </c>
      <c r="EZ122" s="159" t="s">
        <v>1016</v>
      </c>
      <c r="FA122" s="78" t="s">
        <v>1885</v>
      </c>
      <c r="FB122" s="78" t="s">
        <v>1884</v>
      </c>
      <c r="FC122" s="78" t="s">
        <v>1862</v>
      </c>
      <c r="FD122" s="78" t="s">
        <v>1862</v>
      </c>
      <c r="FE122" s="78" t="s">
        <v>1884</v>
      </c>
      <c r="FF122" s="78" t="s">
        <v>1885</v>
      </c>
      <c r="FG122" s="101" t="s">
        <v>1016</v>
      </c>
      <c r="FH122" s="114"/>
      <c r="FI122" s="69" t="s">
        <v>1874</v>
      </c>
      <c r="FJ122" s="69" t="s">
        <v>1824</v>
      </c>
      <c r="FK122" s="69" t="s">
        <v>829</v>
      </c>
      <c r="FL122" s="69" t="s">
        <v>1879</v>
      </c>
      <c r="FM122" s="69" t="s">
        <v>1880</v>
      </c>
      <c r="FN122" s="114"/>
      <c r="FO122" s="159" t="s">
        <v>1016</v>
      </c>
      <c r="FP122" s="78" t="s">
        <v>1885</v>
      </c>
      <c r="FQ122" s="78" t="s">
        <v>1884</v>
      </c>
      <c r="FR122" s="78" t="s">
        <v>1862</v>
      </c>
      <c r="FS122" s="78" t="s">
        <v>1862</v>
      </c>
      <c r="FT122" s="78" t="s">
        <v>1884</v>
      </c>
      <c r="FU122" s="78" t="s">
        <v>1885</v>
      </c>
      <c r="FV122" s="101" t="s">
        <v>1016</v>
      </c>
      <c r="FW122" s="114"/>
      <c r="FX122" s="69" t="s">
        <v>1874</v>
      </c>
      <c r="FY122" s="69" t="s">
        <v>1824</v>
      </c>
      <c r="FZ122" s="69" t="s">
        <v>829</v>
      </c>
      <c r="GA122" s="69" t="s">
        <v>1879</v>
      </c>
      <c r="GB122" s="69" t="s">
        <v>1880</v>
      </c>
      <c r="GC122" s="114"/>
      <c r="GD122" s="159" t="s">
        <v>1016</v>
      </c>
      <c r="GE122" s="78" t="s">
        <v>1885</v>
      </c>
      <c r="GF122" s="78" t="s">
        <v>1884</v>
      </c>
      <c r="GG122" s="78" t="s">
        <v>1862</v>
      </c>
      <c r="GH122" s="78" t="s">
        <v>1862</v>
      </c>
      <c r="GI122" s="78" t="s">
        <v>1884</v>
      </c>
      <c r="GJ122" s="78" t="s">
        <v>1885</v>
      </c>
      <c r="GK122" s="101" t="s">
        <v>1016</v>
      </c>
      <c r="GM122" s="69" t="s">
        <v>1874</v>
      </c>
      <c r="GN122" s="69" t="s">
        <v>1824</v>
      </c>
      <c r="GO122" s="69" t="s">
        <v>829</v>
      </c>
      <c r="GP122" s="69" t="s">
        <v>1879</v>
      </c>
      <c r="GQ122" s="69" t="s">
        <v>1880</v>
      </c>
      <c r="GS122" s="159" t="s">
        <v>1016</v>
      </c>
      <c r="GT122" s="78" t="s">
        <v>1885</v>
      </c>
      <c r="GU122" s="78" t="s">
        <v>1884</v>
      </c>
      <c r="GV122" s="78" t="s">
        <v>1862</v>
      </c>
      <c r="GW122" s="78" t="s">
        <v>1862</v>
      </c>
      <c r="GX122" s="78" t="s">
        <v>1884</v>
      </c>
      <c r="GY122" s="78" t="s">
        <v>1885</v>
      </c>
      <c r="GZ122" s="101" t="s">
        <v>1016</v>
      </c>
      <c r="HA122" s="114"/>
      <c r="HB122" s="69" t="s">
        <v>1874</v>
      </c>
      <c r="HC122" s="69" t="s">
        <v>1824</v>
      </c>
      <c r="HD122" s="69" t="s">
        <v>829</v>
      </c>
      <c r="HE122" s="69" t="s">
        <v>1879</v>
      </c>
      <c r="HF122" s="69" t="s">
        <v>1880</v>
      </c>
      <c r="HG122" s="114"/>
      <c r="HH122" s="159" t="s">
        <v>1016</v>
      </c>
      <c r="HI122" s="78" t="s">
        <v>1885</v>
      </c>
      <c r="HJ122" s="78" t="s">
        <v>1884</v>
      </c>
      <c r="HK122" s="78" t="s">
        <v>1862</v>
      </c>
      <c r="HL122" s="78" t="s">
        <v>1862</v>
      </c>
      <c r="HM122" s="78" t="s">
        <v>1884</v>
      </c>
      <c r="HN122" s="78" t="s">
        <v>1885</v>
      </c>
      <c r="HO122" s="101" t="s">
        <v>1016</v>
      </c>
      <c r="HP122" s="114"/>
      <c r="HQ122" s="69" t="s">
        <v>1874</v>
      </c>
      <c r="HR122" s="69" t="s">
        <v>1824</v>
      </c>
      <c r="HS122" s="69" t="s">
        <v>829</v>
      </c>
      <c r="HT122" s="69" t="s">
        <v>1879</v>
      </c>
      <c r="HU122" s="69" t="s">
        <v>1880</v>
      </c>
      <c r="HV122" s="114"/>
      <c r="HW122" s="159" t="s">
        <v>1016</v>
      </c>
      <c r="HX122" s="78" t="s">
        <v>1885</v>
      </c>
      <c r="HY122" s="78" t="s">
        <v>1884</v>
      </c>
      <c r="HZ122" s="78" t="s">
        <v>1862</v>
      </c>
      <c r="IA122" s="78" t="s">
        <v>1862</v>
      </c>
      <c r="IB122" s="78" t="s">
        <v>1884</v>
      </c>
      <c r="IC122" s="78" t="s">
        <v>1885</v>
      </c>
      <c r="ID122" s="101" t="s">
        <v>1016</v>
      </c>
      <c r="IF122" s="69" t="s">
        <v>1874</v>
      </c>
      <c r="IG122" s="69" t="s">
        <v>1824</v>
      </c>
      <c r="IH122" s="69" t="s">
        <v>829</v>
      </c>
      <c r="II122" s="69" t="s">
        <v>1879</v>
      </c>
      <c r="IJ122" s="69" t="s">
        <v>1880</v>
      </c>
      <c r="IL122" s="159" t="s">
        <v>1016</v>
      </c>
      <c r="IM122" s="78" t="s">
        <v>1885</v>
      </c>
      <c r="IN122" s="78" t="s">
        <v>1884</v>
      </c>
      <c r="IO122" s="78" t="s">
        <v>1862</v>
      </c>
      <c r="IP122" s="78" t="s">
        <v>1862</v>
      </c>
      <c r="IQ122" s="78" t="s">
        <v>1884</v>
      </c>
      <c r="IR122" s="78" t="s">
        <v>1885</v>
      </c>
      <c r="IS122" s="101" t="s">
        <v>1016</v>
      </c>
      <c r="IT122" s="114"/>
      <c r="IU122" s="69" t="s">
        <v>1874</v>
      </c>
      <c r="IV122" s="69" t="s">
        <v>1824</v>
      </c>
      <c r="IW122" s="69" t="s">
        <v>829</v>
      </c>
      <c r="IX122" s="69" t="s">
        <v>1879</v>
      </c>
      <c r="IY122" s="69" t="s">
        <v>1880</v>
      </c>
      <c r="IZ122" s="114"/>
      <c r="JA122" s="159" t="s">
        <v>1016</v>
      </c>
      <c r="JB122" s="78" t="s">
        <v>1885</v>
      </c>
      <c r="JC122" s="78" t="s">
        <v>1884</v>
      </c>
      <c r="JD122" s="78" t="s">
        <v>1862</v>
      </c>
      <c r="JE122" s="78" t="s">
        <v>1862</v>
      </c>
      <c r="JF122" s="78" t="s">
        <v>1884</v>
      </c>
      <c r="JG122" s="78" t="s">
        <v>1885</v>
      </c>
      <c r="JH122" s="101" t="s">
        <v>1016</v>
      </c>
      <c r="JI122" s="114"/>
      <c r="JJ122" s="69" t="s">
        <v>1874</v>
      </c>
      <c r="JK122" s="69" t="s">
        <v>1824</v>
      </c>
      <c r="JL122" s="69" t="s">
        <v>829</v>
      </c>
      <c r="JM122" s="69" t="s">
        <v>1879</v>
      </c>
      <c r="JN122" s="69" t="s">
        <v>1880</v>
      </c>
      <c r="JO122" s="114"/>
      <c r="JP122" s="159" t="s">
        <v>1016</v>
      </c>
      <c r="JQ122" s="78" t="s">
        <v>1885</v>
      </c>
      <c r="JR122" s="78" t="s">
        <v>1884</v>
      </c>
      <c r="JS122" s="78" t="s">
        <v>1862</v>
      </c>
      <c r="JT122" s="78" t="s">
        <v>1862</v>
      </c>
      <c r="JU122" s="78" t="s">
        <v>1884</v>
      </c>
      <c r="JV122" s="78" t="s">
        <v>1885</v>
      </c>
      <c r="JW122" s="101" t="s">
        <v>1016</v>
      </c>
      <c r="JX122" s="114"/>
      <c r="JY122" s="69" t="s">
        <v>1874</v>
      </c>
      <c r="JZ122" s="69" t="s">
        <v>1824</v>
      </c>
      <c r="KA122" s="69" t="s">
        <v>829</v>
      </c>
      <c r="KB122" s="69" t="s">
        <v>1879</v>
      </c>
      <c r="KC122" s="69" t="s">
        <v>1880</v>
      </c>
      <c r="KD122" s="114"/>
      <c r="KE122" s="159" t="s">
        <v>1016</v>
      </c>
      <c r="KF122" s="78" t="s">
        <v>1885</v>
      </c>
      <c r="KG122" s="78" t="s">
        <v>1884</v>
      </c>
      <c r="KH122" s="78" t="s">
        <v>1862</v>
      </c>
      <c r="KI122" s="78" t="s">
        <v>1862</v>
      </c>
      <c r="KJ122" s="78" t="s">
        <v>1884</v>
      </c>
      <c r="KK122" s="78" t="s">
        <v>1885</v>
      </c>
      <c r="KL122" s="101" t="s">
        <v>1016</v>
      </c>
      <c r="KM122" s="114"/>
      <c r="KN122" s="69" t="s">
        <v>1874</v>
      </c>
      <c r="KO122" s="69" t="s">
        <v>1824</v>
      </c>
      <c r="KP122" s="69" t="s">
        <v>829</v>
      </c>
      <c r="KQ122" s="69" t="s">
        <v>1879</v>
      </c>
      <c r="KR122" s="69" t="s">
        <v>1880</v>
      </c>
      <c r="KS122" s="114"/>
      <c r="KT122" s="159" t="s">
        <v>1016</v>
      </c>
      <c r="KU122" s="78" t="s">
        <v>1885</v>
      </c>
      <c r="KV122" s="78" t="s">
        <v>1884</v>
      </c>
      <c r="KW122" s="78" t="s">
        <v>1862</v>
      </c>
      <c r="KX122" s="78" t="s">
        <v>1862</v>
      </c>
      <c r="KY122" s="78" t="s">
        <v>1884</v>
      </c>
      <c r="KZ122" s="78" t="s">
        <v>1885</v>
      </c>
      <c r="LA122" s="101" t="s">
        <v>1016</v>
      </c>
      <c r="LB122" s="114"/>
      <c r="LC122" s="69" t="s">
        <v>1874</v>
      </c>
      <c r="LD122" s="69" t="s">
        <v>1824</v>
      </c>
      <c r="LE122" s="69" t="s">
        <v>829</v>
      </c>
      <c r="LF122" s="69" t="s">
        <v>1879</v>
      </c>
      <c r="LG122" s="69" t="s">
        <v>1880</v>
      </c>
      <c r="LH122" s="114"/>
      <c r="LI122" s="159" t="s">
        <v>1016</v>
      </c>
      <c r="LJ122" s="78" t="s">
        <v>1885</v>
      </c>
      <c r="LK122" s="78" t="s">
        <v>1884</v>
      </c>
      <c r="LL122" s="78" t="s">
        <v>1862</v>
      </c>
      <c r="LM122" s="78" t="s">
        <v>1862</v>
      </c>
      <c r="LN122" s="78" t="s">
        <v>1884</v>
      </c>
      <c r="LO122" s="78" t="s">
        <v>1885</v>
      </c>
      <c r="LP122" s="101" t="s">
        <v>1016</v>
      </c>
      <c r="LQ122" s="114"/>
      <c r="LR122" s="69" t="s">
        <v>1874</v>
      </c>
      <c r="LS122" s="69" t="s">
        <v>1824</v>
      </c>
      <c r="LT122" s="69" t="s">
        <v>829</v>
      </c>
      <c r="LU122" s="69" t="s">
        <v>1879</v>
      </c>
      <c r="LV122" s="69" t="s">
        <v>1880</v>
      </c>
      <c r="LW122" s="114"/>
      <c r="LX122" s="159" t="s">
        <v>1016</v>
      </c>
      <c r="LY122" s="78" t="s">
        <v>1885</v>
      </c>
      <c r="LZ122" s="78" t="s">
        <v>1884</v>
      </c>
      <c r="MA122" s="78" t="s">
        <v>1862</v>
      </c>
      <c r="MB122" s="78" t="s">
        <v>1862</v>
      </c>
      <c r="MC122" s="78" t="s">
        <v>1884</v>
      </c>
      <c r="MD122" s="78" t="s">
        <v>1885</v>
      </c>
      <c r="ME122" s="101" t="s">
        <v>1016</v>
      </c>
      <c r="MF122" s="114"/>
      <c r="MG122" s="69" t="s">
        <v>1874</v>
      </c>
      <c r="MH122" s="69" t="s">
        <v>1824</v>
      </c>
      <c r="MI122" s="69" t="s">
        <v>829</v>
      </c>
      <c r="MJ122" s="69" t="s">
        <v>1879</v>
      </c>
      <c r="MK122" s="69" t="s">
        <v>1880</v>
      </c>
      <c r="ML122" s="114"/>
      <c r="MM122" s="159" t="s">
        <v>1016</v>
      </c>
      <c r="MN122" s="78" t="s">
        <v>1885</v>
      </c>
      <c r="MO122" s="78" t="s">
        <v>1884</v>
      </c>
      <c r="MP122" s="78" t="s">
        <v>1862</v>
      </c>
      <c r="MQ122" s="78" t="s">
        <v>1862</v>
      </c>
      <c r="MR122" s="78" t="s">
        <v>1884</v>
      </c>
      <c r="MS122" s="78" t="s">
        <v>1885</v>
      </c>
      <c r="MT122" s="101" t="s">
        <v>1016</v>
      </c>
    </row>
    <row r="123" spans="2:358" s="105" customFormat="1" ht="18" thickBot="1">
      <c r="B123" s="187">
        <f t="shared" si="679"/>
        <v>44627</v>
      </c>
      <c r="C123" s="188">
        <f t="shared" si="680"/>
        <v>10</v>
      </c>
      <c r="D123" s="188">
        <f t="shared" si="681"/>
        <v>12</v>
      </c>
      <c r="E123" s="188" t="str">
        <f t="shared" si="538"/>
        <v>10_12</v>
      </c>
      <c r="F123" s="189" t="str">
        <f t="shared" si="539"/>
        <v>Player10</v>
      </c>
      <c r="G123" s="189" t="str">
        <f t="shared" si="540"/>
        <v>Player2</v>
      </c>
      <c r="H123" s="173"/>
      <c r="I123" s="174" t="str">
        <f>J123&amp;"_"&amp;COUNTIF(J$4:J123,J123)</f>
        <v>10_3</v>
      </c>
      <c r="J123" s="185">
        <v>10</v>
      </c>
      <c r="K123" s="185" t="s">
        <v>2675</v>
      </c>
      <c r="L123" s="186" t="s">
        <v>1027</v>
      </c>
      <c r="M123" s="185" t="s">
        <v>2673</v>
      </c>
      <c r="N123" s="114"/>
      <c r="O123" s="106">
        <f>O110</f>
        <v>1</v>
      </c>
      <c r="P123" s="106">
        <f t="shared" ref="P123:P130" si="1027">P110+1</f>
        <v>10</v>
      </c>
      <c r="Q123" s="106">
        <v>1</v>
      </c>
      <c r="R123" s="107" t="str">
        <f>INDEX(Matchups!$F$4:$G$279,MATCH(O123&amp;"_"&amp;P123,Matchups!$E$4:$E$279,0),1)</f>
        <v>Player7</v>
      </c>
      <c r="S123" s="107" t="str">
        <f>INDEX(Matchups!$F$4:$G$279,MATCH(O123&amp;"_"&amp;P123,Matchups!$E$4:$E$279,0),2)</f>
        <v>Player20</v>
      </c>
      <c r="U123" s="160" t="str">
        <f>INDEX(Draft!$AZ$3:$AZ$170,MATCH(R123&amp;Q123,Draft!$BA$3:$BA$170,0),1)</f>
        <v>Tesla</v>
      </c>
      <c r="V123" s="161">
        <f>INDEX(Upload_Download!$I$4:$I$1004,MATCH(U123&amp;V$3,Upload_Download!$O$4:$O$1004,0),1)</f>
        <v>923.32000732421875</v>
      </c>
      <c r="W123" s="161">
        <f>INDEX(Upload_Download!$I$4:$I$1004,MATCH(U123&amp;W$3,Upload_Download!$O$4:$O$1004,0),1)</f>
        <v>860</v>
      </c>
      <c r="X123" s="162">
        <f>100*(W123/V123-1)</f>
        <v>-6.8578615021806062</v>
      </c>
      <c r="Y123" s="162">
        <f>100*(Z123/AA123-1)</f>
        <v>-5.6913837128542033</v>
      </c>
      <c r="Z123" s="161">
        <f>INDEX(Upload_Download!$I$4:$I$1004,MATCH(AB123&amp;Z$3,Upload_Download!$O$4:$O$1004,0),1)</f>
        <v>2883.46337890625</v>
      </c>
      <c r="AA123" s="161">
        <f>INDEX(Upload_Download!$I$4:$I$1004,MATCH(AB123&amp;AA$3,Upload_Download!$O$4:$O$1004,0),1)</f>
        <v>3057.47607421875</v>
      </c>
      <c r="AB123" s="163" t="str">
        <f>INDEX(Draft!$AZ$3:$AZ$170,MATCH(S123&amp;Q123,Draft!$BA$3:$BA$170,0),1)</f>
        <v>Ethereum</v>
      </c>
      <c r="AD123" s="106">
        <f>AD110</f>
        <v>2</v>
      </c>
      <c r="AE123" s="106">
        <f t="shared" ref="AE123:AE130" si="1028">AE110+1</f>
        <v>10</v>
      </c>
      <c r="AF123" s="106">
        <v>1</v>
      </c>
      <c r="AG123" s="107" t="str">
        <f>INDEX(Matchups!$F$4:$G$279,MATCH(AD123&amp;"_"&amp;AE123,Matchups!$E$4:$E$279,0),1)</f>
        <v>Player3</v>
      </c>
      <c r="AH123" s="107" t="str">
        <f>INDEX(Matchups!$F$4:$G$279,MATCH(AD123&amp;"_"&amp;AE123,Matchups!$E$4:$E$279,0),2)</f>
        <v>Player16</v>
      </c>
      <c r="AJ123" s="160" t="str">
        <f>INDEX(Draft!$AZ$3:$AZ$170,MATCH(AG123&amp;AF123,Draft!$BA$3:$BA$170,0),1)</f>
        <v>Bitcoin</v>
      </c>
      <c r="AK123" s="161">
        <f>INDEX(Upload_Download!$I$4:$I$1004,MATCH(AJ123&amp;AK$3,Upload_Download!$O$4:$O$1004,0),1)</f>
        <v>42197.515625</v>
      </c>
      <c r="AL123" s="161">
        <f>INDEX(Upload_Download!$I$4:$I$1004,MATCH(AJ123&amp;AL$3,Upload_Download!$O$4:$O$1004,0),1)</f>
        <v>38431.37890625</v>
      </c>
      <c r="AM123" s="162">
        <f>100*(AL123/AK123-1)</f>
        <v>-8.9250200230241656</v>
      </c>
      <c r="AN123" s="162">
        <f>100*(AO123/AP123-1)</f>
        <v>-0.35116506177325091</v>
      </c>
      <c r="AO123" s="161">
        <f>INDEX(Upload_Download!$I$4:$I$1004,MATCH(AQ123&amp;AO$3,Upload_Download!$O$4:$O$1004,0),1)</f>
        <v>856.97998046875</v>
      </c>
      <c r="AP123" s="161">
        <f>INDEX(Upload_Download!$I$4:$I$1004,MATCH(AQ123&amp;AP$3,Upload_Download!$O$4:$O$1004,0),1)</f>
        <v>860</v>
      </c>
      <c r="AQ123" s="163" t="str">
        <f>INDEX(Draft!$AZ$3:$AZ$170,MATCH(AH123&amp;AF123,Draft!$BA$3:$BA$170,0),1)</f>
        <v>Tesla</v>
      </c>
      <c r="AS123" s="106">
        <f>AS110</f>
        <v>3</v>
      </c>
      <c r="AT123" s="106">
        <f t="shared" ref="AT123:AT130" si="1029">AT110+1</f>
        <v>10</v>
      </c>
      <c r="AU123" s="106">
        <v>1</v>
      </c>
      <c r="AV123" s="107" t="str">
        <f>INDEX(Matchups!$F$4:$G$279,MATCH(AS123&amp;"_"&amp;AT123,Matchups!$E$4:$E$279,0),1)</f>
        <v>Player10</v>
      </c>
      <c r="AW123" s="107" t="str">
        <f>INDEX(Matchups!$F$4:$G$279,MATCH(AS123&amp;"_"&amp;AT123,Matchups!$E$4:$E$279,0),2)</f>
        <v>Player7</v>
      </c>
      <c r="AY123" s="160" t="str">
        <f>INDEX(Draft!$AZ$3:$AZ$170,MATCH(AV123&amp;AU123,Draft!$BA$3:$BA$170,0),1)</f>
        <v>Bitcoin</v>
      </c>
      <c r="AZ123" s="161">
        <f>INDEX(Upload_Download!$I$4:$I$1004,MATCH(AY123&amp;AZ$3,Upload_Download!$O$4:$O$1004,0),1)</f>
        <v>38431.37890625</v>
      </c>
      <c r="BA123" s="161">
        <f>INDEX(Upload_Download!$I$4:$I$1004,MATCH(AY123&amp;BA$3,Upload_Download!$O$4:$O$1004,0),1)</f>
        <v>37709.78515625</v>
      </c>
      <c r="BB123" s="162">
        <f>100*(BA123/AZ123-1)</f>
        <v>-1.8776160797151387</v>
      </c>
      <c r="BC123" s="162">
        <f>100*(BD123/BE123-1)</f>
        <v>-5.4972095527592524</v>
      </c>
      <c r="BD123" s="161">
        <f>INDEX(Upload_Download!$I$4:$I$1004,MATCH(BF123&amp;BD$3,Upload_Download!$O$4:$O$1004,0),1)</f>
        <v>809.8699951171875</v>
      </c>
      <c r="BE123" s="161">
        <f>INDEX(Upload_Download!$I$4:$I$1004,MATCH(BF123&amp;BE$3,Upload_Download!$O$4:$O$1004,0),1)</f>
        <v>856.97998046875</v>
      </c>
      <c r="BF123" s="163" t="str">
        <f>INDEX(Draft!$AZ$3:$AZ$170,MATCH(AW123&amp;AU123,Draft!$BA$3:$BA$170,0),1)</f>
        <v>Tesla</v>
      </c>
      <c r="BH123" s="106">
        <f>BH110</f>
        <v>4</v>
      </c>
      <c r="BI123" s="106">
        <f t="shared" ref="BI123:BI130" si="1030">BI110+1</f>
        <v>10</v>
      </c>
      <c r="BJ123" s="106">
        <v>1</v>
      </c>
      <c r="BK123" s="107" t="str">
        <f>INDEX(Matchups!$F$4:$G$279,MATCH(BH123&amp;"_"&amp;BI123,Matchups!$E$4:$E$279,0),1)</f>
        <v>Player8</v>
      </c>
      <c r="BL123" s="107" t="str">
        <f>INDEX(Matchups!$F$4:$G$279,MATCH(BH123&amp;"_"&amp;BI123,Matchups!$E$4:$E$279,0),2)</f>
        <v>Player11</v>
      </c>
      <c r="BN123" s="160" t="str">
        <f>INDEX(Draft!$AZ$3:$AZ$170,MATCH(BK123&amp;BJ123,Draft!$BA$3:$BA$170,0),1)</f>
        <v>Solana</v>
      </c>
      <c r="BO123" s="161">
        <f>INDEX(Upload_Download!$I$4:$I$1004,MATCH(BN123&amp;BO$3,Upload_Download!$O$4:$O$1004,0),1)</f>
        <v>85.519050598144531</v>
      </c>
      <c r="BP123" s="161" t="e">
        <f>INDEX(Upload_Download!$I$4:$I$1004,MATCH(BN123&amp;BP$3,Upload_Download!$O$4:$O$1004,0),1)</f>
        <v>#N/A</v>
      </c>
      <c r="BQ123" s="162" t="e">
        <f>100*(BP123/BO123-1)</f>
        <v>#N/A</v>
      </c>
      <c r="BR123" s="162" t="e">
        <f>100*(BS123/BT123-1)</f>
        <v>#N/A</v>
      </c>
      <c r="BS123" s="161" t="e">
        <f>INDEX(Upload_Download!$I$4:$I$1004,MATCH(BU123&amp;BS$3,Upload_Download!$O$4:$O$1004,0),1)</f>
        <v>#N/A</v>
      </c>
      <c r="BT123" s="161">
        <f>INDEX(Upload_Download!$I$4:$I$1004,MATCH(BU123&amp;BT$3,Upload_Download!$O$4:$O$1004,0),1)</f>
        <v>0.85833501815795898</v>
      </c>
      <c r="BU123" s="163" t="str">
        <f>INDEX(Draft!$AZ$3:$AZ$170,MATCH(BL123&amp;BJ123,Draft!$BA$3:$BA$170,0),1)</f>
        <v>Cardano</v>
      </c>
      <c r="BV123" s="114"/>
      <c r="BW123" s="106">
        <f>BW110</f>
        <v>5</v>
      </c>
      <c r="BX123" s="106">
        <f t="shared" ref="BX123:BX130" si="1031">BX110+1</f>
        <v>10</v>
      </c>
      <c r="BY123" s="106">
        <v>1</v>
      </c>
      <c r="BZ123" s="107" t="str">
        <f>INDEX(Matchups!$F$4:$G$279,MATCH(BW123&amp;"_"&amp;BX123,Matchups!$E$4:$E$279,0),1)</f>
        <v>Player9</v>
      </c>
      <c r="CA123" s="107" t="str">
        <f>INDEX(Matchups!$F$4:$G$279,MATCH(BW123&amp;"_"&amp;BX123,Matchups!$E$4:$E$279,0),2)</f>
        <v>Player17</v>
      </c>
      <c r="CB123" s="114"/>
      <c r="CC123" s="160" t="str">
        <f>INDEX(Draft!$AZ$3:$AZ$170,MATCH(BZ123&amp;BY123,Draft!$BA$3:$BA$170,0),1)</f>
        <v>Apple</v>
      </c>
      <c r="CD123" s="161" t="e">
        <f>INDEX(Upload_Download!$I$4:$I$1004,MATCH(CC123&amp;CD$3,Upload_Download!$O$4:$O$1004,0),1)</f>
        <v>#N/A</v>
      </c>
      <c r="CE123" s="161" t="e">
        <f>INDEX(Upload_Download!$I$4:$I$1004,MATCH(CC123&amp;CE$3,Upload_Download!$O$4:$O$1004,0),1)</f>
        <v>#N/A</v>
      </c>
      <c r="CF123" s="162" t="e">
        <f>100*(CE123/CD123-1)</f>
        <v>#N/A</v>
      </c>
      <c r="CG123" s="162" t="e">
        <f>100*(CH123/CI123-1)</f>
        <v>#N/A</v>
      </c>
      <c r="CH123" s="161" t="e">
        <f>INDEX(Upload_Download!$I$4:$I$1004,MATCH(CJ123&amp;CH$3,Upload_Download!$O$4:$O$1004,0),1)</f>
        <v>#N/A</v>
      </c>
      <c r="CI123" s="161" t="e">
        <f>INDEX(Upload_Download!$I$4:$I$1004,MATCH(CJ123&amp;CI$3,Upload_Download!$O$4:$O$1004,0),1)</f>
        <v>#N/A</v>
      </c>
      <c r="CJ123" s="163" t="str">
        <f>INDEX(Draft!$AZ$3:$AZ$170,MATCH(CA123&amp;BY123,Draft!$BA$3:$BA$170,0),1)</f>
        <v>Ethereum</v>
      </c>
      <c r="CK123" s="114"/>
      <c r="CL123" s="106">
        <f>CL110</f>
        <v>6</v>
      </c>
      <c r="CM123" s="106">
        <f t="shared" ref="CM123:CM130" si="1032">CM110+1</f>
        <v>10</v>
      </c>
      <c r="CN123" s="106">
        <v>1</v>
      </c>
      <c r="CO123" s="107" t="str">
        <f>INDEX(Matchups!$F$4:$G$279,MATCH(CL123&amp;"_"&amp;CM123,Matchups!$E$4:$E$279,0),1)</f>
        <v>Player20</v>
      </c>
      <c r="CP123" s="107" t="str">
        <f>INDEX(Matchups!$F$4:$G$279,MATCH(CL123&amp;"_"&amp;CM123,Matchups!$E$4:$E$279,0),2)</f>
        <v>Player21</v>
      </c>
      <c r="CQ123" s="114"/>
      <c r="CR123" s="160" t="str">
        <f>INDEX(Draft!$AZ$3:$AZ$170,MATCH(CO123&amp;CN123,Draft!$BA$3:$BA$170,0),1)</f>
        <v>Ethereum</v>
      </c>
      <c r="CS123" s="161" t="e">
        <f>INDEX(Upload_Download!$I$4:$I$1004,MATCH(CR123&amp;CS$3,Upload_Download!$O$4:$O$1004,0),1)</f>
        <v>#N/A</v>
      </c>
      <c r="CT123" s="161" t="e">
        <f>INDEX(Upload_Download!$I$4:$I$1004,MATCH(CR123&amp;CT$3,Upload_Download!$O$4:$O$1004,0),1)</f>
        <v>#N/A</v>
      </c>
      <c r="CU123" s="162" t="e">
        <f>100*(CT123/CS123-1)</f>
        <v>#N/A</v>
      </c>
      <c r="CV123" s="162" t="e">
        <f>100*(CW123/CX123-1)</f>
        <v>#N/A</v>
      </c>
      <c r="CW123" s="161" t="e">
        <f>INDEX(Upload_Download!$I$4:$I$1004,MATCH(CY123&amp;CW$3,Upload_Download!$O$4:$O$1004,0),1)</f>
        <v>#N/A</v>
      </c>
      <c r="CX123" s="161" t="e">
        <f>INDEX(Upload_Download!$I$4:$I$1004,MATCH(CY123&amp;CX$3,Upload_Download!$O$4:$O$1004,0),1)</f>
        <v>#N/A</v>
      </c>
      <c r="CY123" s="163" t="str">
        <f>INDEX(Draft!$AZ$3:$AZ$170,MATCH(CP123&amp;CN123,Draft!$BA$3:$BA$170,0),1)</f>
        <v>Solana</v>
      </c>
      <c r="DA123" s="106">
        <f>DA110</f>
        <v>7</v>
      </c>
      <c r="DB123" s="106">
        <f t="shared" ref="DB123:DB130" si="1033">DB110+1</f>
        <v>10</v>
      </c>
      <c r="DC123" s="106">
        <v>1</v>
      </c>
      <c r="DD123" s="107" t="str">
        <f>INDEX(Matchups!$F$4:$G$279,MATCH(DA123&amp;"_"&amp;DB123,Matchups!$E$4:$E$279,0),1)</f>
        <v>Player11</v>
      </c>
      <c r="DE123" s="107" t="str">
        <f>INDEX(Matchups!$F$4:$G$279,MATCH(DA123&amp;"_"&amp;DB123,Matchups!$E$4:$E$279,0),2)</f>
        <v>Player19</v>
      </c>
      <c r="DG123" s="160" t="str">
        <f>INDEX(Draft!$AZ$3:$AZ$170,MATCH(DD123&amp;DC123,Draft!$BA$3:$BA$170,0),1)</f>
        <v>Cardano</v>
      </c>
      <c r="DH123" s="161" t="e">
        <f>INDEX(Upload_Download!$I$4:$I$1004,MATCH(DG123&amp;DH$3,Upload_Download!$O$4:$O$1004,0),1)</f>
        <v>#N/A</v>
      </c>
      <c r="DI123" s="161" t="e">
        <f>INDEX(Upload_Download!$I$4:$I$1004,MATCH(DG123&amp;DI$3,Upload_Download!$O$4:$O$1004,0),1)</f>
        <v>#N/A</v>
      </c>
      <c r="DJ123" s="162" t="e">
        <f>100*(DI123/DH123-1)</f>
        <v>#N/A</v>
      </c>
      <c r="DK123" s="162" t="e">
        <f>100*(DL123/DM123-1)</f>
        <v>#N/A</v>
      </c>
      <c r="DL123" s="161" t="e">
        <f>INDEX(Upload_Download!$I$4:$I$1004,MATCH(DN123&amp;DL$3,Upload_Download!$O$4:$O$1004,0),1)</f>
        <v>#N/A</v>
      </c>
      <c r="DM123" s="161" t="e">
        <f>INDEX(Upload_Download!$I$4:$I$1004,MATCH(DN123&amp;DM$3,Upload_Download!$O$4:$O$1004,0),1)</f>
        <v>#N/A</v>
      </c>
      <c r="DN123" s="163" t="str">
        <f>INDEX(Draft!$AZ$3:$AZ$170,MATCH(DE123&amp;DC123,Draft!$BA$3:$BA$170,0),1)</f>
        <v>Visa</v>
      </c>
      <c r="DO123" s="114"/>
      <c r="DP123" s="106">
        <f>DP110</f>
        <v>8</v>
      </c>
      <c r="DQ123" s="106">
        <f t="shared" ref="DQ123:DQ130" si="1034">DQ110+1</f>
        <v>10</v>
      </c>
      <c r="DR123" s="106">
        <v>1</v>
      </c>
      <c r="DS123" s="107" t="str">
        <f>INDEX(Matchups!$F$4:$G$279,MATCH(DP123&amp;"_"&amp;DQ123,Matchups!$E$4:$E$279,0),1)</f>
        <v>Player14</v>
      </c>
      <c r="DT123" s="107" t="str">
        <f>INDEX(Matchups!$F$4:$G$279,MATCH(DP123&amp;"_"&amp;DQ123,Matchups!$E$4:$E$279,0),2)</f>
        <v>Player18</v>
      </c>
      <c r="DU123" s="114"/>
      <c r="DV123" s="160" t="str">
        <f>INDEX(Draft!$AZ$3:$AZ$170,MATCH(DS123&amp;DR123,Draft!$BA$3:$BA$170,0),1)</f>
        <v>Taiwanese Semiconductor</v>
      </c>
      <c r="DW123" s="161" t="e">
        <f>INDEX(Upload_Download!$I$4:$I$1004,MATCH(DV123&amp;DW$3,Upload_Download!$O$4:$O$1004,0),1)</f>
        <v>#N/A</v>
      </c>
      <c r="DX123" s="161" t="e">
        <f>INDEX(Upload_Download!$I$4:$I$1004,MATCH(DV123&amp;DX$3,Upload_Download!$O$4:$O$1004,0),1)</f>
        <v>#N/A</v>
      </c>
      <c r="DY123" s="162" t="e">
        <f>100*(DX123/DW123-1)</f>
        <v>#N/A</v>
      </c>
      <c r="DZ123" s="162" t="e">
        <f>100*(EA123/EB123-1)</f>
        <v>#N/A</v>
      </c>
      <c r="EA123" s="161" t="e">
        <f>INDEX(Upload_Download!$I$4:$I$1004,MATCH(EC123&amp;EA$3,Upload_Download!$O$4:$O$1004,0),1)</f>
        <v>#N/A</v>
      </c>
      <c r="EB123" s="161" t="e">
        <f>INDEX(Upload_Download!$I$4:$I$1004,MATCH(EC123&amp;EB$3,Upload_Download!$O$4:$O$1004,0),1)</f>
        <v>#N/A</v>
      </c>
      <c r="EC123" s="163" t="str">
        <f>INDEX(Draft!$AZ$3:$AZ$170,MATCH(DT123&amp;DR123,Draft!$BA$3:$BA$170,0),1)</f>
        <v>Amazon</v>
      </c>
      <c r="ED123" s="114"/>
      <c r="EE123" s="106">
        <f>EE110</f>
        <v>9</v>
      </c>
      <c r="EF123" s="106">
        <f t="shared" ref="EF123:EF130" si="1035">EF110+1</f>
        <v>10</v>
      </c>
      <c r="EG123" s="106">
        <v>1</v>
      </c>
      <c r="EH123" s="107" t="str">
        <f>INDEX(Matchups!$F$4:$G$279,MATCH(EE123&amp;"_"&amp;EF123,Matchups!$E$4:$E$279,0),1)</f>
        <v>Player12</v>
      </c>
      <c r="EI123" s="107" t="str">
        <f>INDEX(Matchups!$F$4:$G$279,MATCH(EE123&amp;"_"&amp;EF123,Matchups!$E$4:$E$279,0),2)</f>
        <v>Player24</v>
      </c>
      <c r="EJ123" s="114"/>
      <c r="EK123" s="160" t="str">
        <f>INDEX(Draft!$AZ$3:$AZ$170,MATCH(EH123&amp;EG123,Draft!$BA$3:$BA$170,0),1)</f>
        <v>Tesla</v>
      </c>
      <c r="EL123" s="161" t="e">
        <f>INDEX(Upload_Download!$I$4:$I$1004,MATCH(EK123&amp;EL$3,Upload_Download!$O$4:$O$1004,0),1)</f>
        <v>#N/A</v>
      </c>
      <c r="EM123" s="161" t="e">
        <f>INDEX(Upload_Download!$I$4:$I$1004,MATCH(EK123&amp;EM$3,Upload_Download!$O$4:$O$1004,0),1)</f>
        <v>#N/A</v>
      </c>
      <c r="EN123" s="162" t="e">
        <f>100*(EM123/EL123-1)</f>
        <v>#N/A</v>
      </c>
      <c r="EO123" s="162" t="e">
        <f>100*(EP123/EQ123-1)</f>
        <v>#N/A</v>
      </c>
      <c r="EP123" s="161" t="e">
        <f>INDEX(Upload_Download!$I$4:$I$1004,MATCH(ER123&amp;EP$3,Upload_Download!$O$4:$O$1004,0),1)</f>
        <v>#N/A</v>
      </c>
      <c r="EQ123" s="161" t="e">
        <f>INDEX(Upload_Download!$I$4:$I$1004,MATCH(ER123&amp;EQ$3,Upload_Download!$O$4:$O$1004,0),1)</f>
        <v>#N/A</v>
      </c>
      <c r="ER123" s="163" t="str">
        <f>INDEX(Draft!$AZ$3:$AZ$170,MATCH(EI123&amp;EG123,Draft!$BA$3:$BA$170,0),1)</f>
        <v>Bitcoin</v>
      </c>
      <c r="ET123" s="106">
        <f>ET110</f>
        <v>10</v>
      </c>
      <c r="EU123" s="106">
        <f t="shared" ref="EU123:EU130" si="1036">EU110+1</f>
        <v>10</v>
      </c>
      <c r="EV123" s="106">
        <v>1</v>
      </c>
      <c r="EW123" s="107" t="str">
        <f>INDEX(Matchups!$F$4:$G$279,MATCH(ET123&amp;"_"&amp;EU123,Matchups!$E$4:$E$279,0),1)</f>
        <v>Player17</v>
      </c>
      <c r="EX123" s="107" t="str">
        <f>INDEX(Matchups!$F$4:$G$279,MATCH(ET123&amp;"_"&amp;EU123,Matchups!$E$4:$E$279,0),2)</f>
        <v>Player5</v>
      </c>
      <c r="EZ123" s="160" t="str">
        <f>INDEX(Draft!$AZ$3:$AZ$170,MATCH(EW123&amp;EV123,Draft!$BA$3:$BA$170,0),1)</f>
        <v>Ethereum</v>
      </c>
      <c r="FA123" s="161" t="e">
        <f>INDEX(Upload_Download!$I$4:$I$1004,MATCH(EZ123&amp;FA$3,Upload_Download!$O$4:$O$1004,0),1)</f>
        <v>#N/A</v>
      </c>
      <c r="FB123" s="161" t="e">
        <f>INDEX(Upload_Download!$I$4:$I$1004,MATCH(EZ123&amp;FB$3,Upload_Download!$O$4:$O$1004,0),1)</f>
        <v>#N/A</v>
      </c>
      <c r="FC123" s="162" t="e">
        <f>100*(FB123/FA123-1)</f>
        <v>#N/A</v>
      </c>
      <c r="FD123" s="162" t="e">
        <f>100*(FE123/FF123-1)</f>
        <v>#N/A</v>
      </c>
      <c r="FE123" s="161" t="e">
        <f>INDEX(Upload_Download!$I$4:$I$1004,MATCH(FG123&amp;FE$3,Upload_Download!$O$4:$O$1004,0),1)</f>
        <v>#N/A</v>
      </c>
      <c r="FF123" s="161" t="e">
        <f>INDEX(Upload_Download!$I$4:$I$1004,MATCH(FG123&amp;FF$3,Upload_Download!$O$4:$O$1004,0),1)</f>
        <v>#N/A</v>
      </c>
      <c r="FG123" s="163" t="str">
        <f>INDEX(Draft!$AZ$3:$AZ$170,MATCH(EX123&amp;EV123,Draft!$BA$3:$BA$170,0),1)</f>
        <v>Tesla</v>
      </c>
      <c r="FH123" s="114"/>
      <c r="FI123" s="106">
        <f>FI110</f>
        <v>11</v>
      </c>
      <c r="FJ123" s="106">
        <f t="shared" ref="FJ123:FJ130" si="1037">FJ110+1</f>
        <v>10</v>
      </c>
      <c r="FK123" s="106">
        <v>1</v>
      </c>
      <c r="FL123" s="107" t="str">
        <f>INDEX(Matchups!$F$4:$G$279,MATCH(FI123&amp;"_"&amp;FJ123,Matchups!$E$4:$E$279,0),1)</f>
        <v>Player24</v>
      </c>
      <c r="FM123" s="107" t="str">
        <f>INDEX(Matchups!$F$4:$G$279,MATCH(FI123&amp;"_"&amp;FJ123,Matchups!$E$4:$E$279,0),2)</f>
        <v>Player9</v>
      </c>
      <c r="FN123" s="114"/>
      <c r="FO123" s="160" t="str">
        <f>INDEX(Draft!$AZ$3:$AZ$170,MATCH(FL123&amp;FK123,Draft!$BA$3:$BA$170,0),1)</f>
        <v>Bitcoin</v>
      </c>
      <c r="FP123" s="161" t="e">
        <f>INDEX(Upload_Download!$I$4:$I$1004,MATCH(FO123&amp;FP$3,Upload_Download!$O$4:$O$1004,0),1)</f>
        <v>#N/A</v>
      </c>
      <c r="FQ123" s="161" t="e">
        <f>INDEX(Upload_Download!$I$4:$I$1004,MATCH(FO123&amp;FQ$3,Upload_Download!$O$4:$O$1004,0),1)</f>
        <v>#N/A</v>
      </c>
      <c r="FR123" s="162" t="e">
        <f>100*(FQ123/FP123-1)</f>
        <v>#N/A</v>
      </c>
      <c r="FS123" s="162" t="e">
        <f>100*(FT123/FU123-1)</f>
        <v>#N/A</v>
      </c>
      <c r="FT123" s="161" t="e">
        <f>INDEX(Upload_Download!$I$4:$I$1004,MATCH(FV123&amp;FT$3,Upload_Download!$O$4:$O$1004,0),1)</f>
        <v>#N/A</v>
      </c>
      <c r="FU123" s="161" t="e">
        <f>INDEX(Upload_Download!$I$4:$I$1004,MATCH(FV123&amp;FU$3,Upload_Download!$O$4:$O$1004,0),1)</f>
        <v>#N/A</v>
      </c>
      <c r="FV123" s="163" t="str">
        <f>INDEX(Draft!$AZ$3:$AZ$170,MATCH(FM123&amp;FK123,Draft!$BA$3:$BA$170,0),1)</f>
        <v>Apple</v>
      </c>
      <c r="FW123" s="114"/>
      <c r="FX123" s="106">
        <f>FX110</f>
        <v>12</v>
      </c>
      <c r="FY123" s="106">
        <f t="shared" ref="FY123:FY130" si="1038">FY110+1</f>
        <v>10</v>
      </c>
      <c r="FZ123" s="106">
        <v>1</v>
      </c>
      <c r="GA123" s="107" t="str">
        <f>INDEX(Matchups!$F$4:$G$279,MATCH(FX123&amp;"_"&amp;FY123,Matchups!$E$4:$E$279,0),1)</f>
        <v>Player19</v>
      </c>
      <c r="GB123" s="107" t="str">
        <f>INDEX(Matchups!$F$4:$G$279,MATCH(FX123&amp;"_"&amp;FY123,Matchups!$E$4:$E$279,0),2)</f>
        <v>Player10</v>
      </c>
      <c r="GC123" s="114"/>
      <c r="GD123" s="160" t="str">
        <f>INDEX(Draft!$AZ$3:$AZ$170,MATCH(GA123&amp;FZ123,Draft!$BA$3:$BA$170,0),1)</f>
        <v>Visa</v>
      </c>
      <c r="GE123" s="161" t="e">
        <f>INDEX(Upload_Download!$I$4:$I$1004,MATCH(GD123&amp;GE$3,Upload_Download!$O$4:$O$1004,0),1)</f>
        <v>#N/A</v>
      </c>
      <c r="GF123" s="161" t="e">
        <f>INDEX(Upload_Download!$I$4:$I$1004,MATCH(GD123&amp;GF$3,Upload_Download!$O$4:$O$1004,0),1)</f>
        <v>#N/A</v>
      </c>
      <c r="GG123" s="162" t="e">
        <f>100*(GF123/GE123-1)</f>
        <v>#N/A</v>
      </c>
      <c r="GH123" s="162" t="e">
        <f>100*(GI123/GJ123-1)</f>
        <v>#N/A</v>
      </c>
      <c r="GI123" s="161" t="e">
        <f>INDEX(Upload_Download!$I$4:$I$1004,MATCH(GK123&amp;GI$3,Upload_Download!$O$4:$O$1004,0),1)</f>
        <v>#N/A</v>
      </c>
      <c r="GJ123" s="161" t="e">
        <f>INDEX(Upload_Download!$I$4:$I$1004,MATCH(GK123&amp;GJ$3,Upload_Download!$O$4:$O$1004,0),1)</f>
        <v>#N/A</v>
      </c>
      <c r="GK123" s="163" t="str">
        <f>INDEX(Draft!$AZ$3:$AZ$170,MATCH(GB123&amp;FZ123,Draft!$BA$3:$BA$170,0),1)</f>
        <v>Bitcoin</v>
      </c>
      <c r="GM123" s="106">
        <f>GM110</f>
        <v>13</v>
      </c>
      <c r="GN123" s="106">
        <f t="shared" ref="GN123:GN130" si="1039">GN110+1</f>
        <v>10</v>
      </c>
      <c r="GO123" s="106">
        <v>1</v>
      </c>
      <c r="GP123" s="107" t="str">
        <f>INDEX(Matchups!$F$4:$G$279,MATCH(GM123&amp;"_"&amp;GN123,Matchups!$E$4:$E$279,0),1)</f>
        <v>Player1</v>
      </c>
      <c r="GQ123" s="107" t="str">
        <f>INDEX(Matchups!$F$4:$G$279,MATCH(GM123&amp;"_"&amp;GN123,Matchups!$E$4:$E$279,0),2)</f>
        <v>Player6</v>
      </c>
      <c r="GS123" s="160" t="str">
        <f>INDEX(Draft!$AZ$3:$AZ$170,MATCH(GP123&amp;GO123,Draft!$BA$3:$BA$170,0),1)</f>
        <v>Meta Platforms</v>
      </c>
      <c r="GT123" s="161" t="e">
        <f>INDEX(Upload_Download!$I$4:$I$1004,MATCH(GS123&amp;GT$3,Upload_Download!$O$4:$O$1004,0),1)</f>
        <v>#N/A</v>
      </c>
      <c r="GU123" s="161" t="e">
        <f>INDEX(Upload_Download!$I$4:$I$1004,MATCH(GS123&amp;GU$3,Upload_Download!$O$4:$O$1004,0),1)</f>
        <v>#N/A</v>
      </c>
      <c r="GV123" s="162" t="e">
        <f>100*(GU123/GT123-1)</f>
        <v>#N/A</v>
      </c>
      <c r="GW123" s="162" t="e">
        <f>100*(GX123/GY123-1)</f>
        <v>#N/A</v>
      </c>
      <c r="GX123" s="161" t="e">
        <f>INDEX(Upload_Download!$I$4:$I$1004,MATCH(GZ123&amp;GX$3,Upload_Download!$O$4:$O$1004,0),1)</f>
        <v>#N/A</v>
      </c>
      <c r="GY123" s="161" t="e">
        <f>INDEX(Upload_Download!$I$4:$I$1004,MATCH(GZ123&amp;GY$3,Upload_Download!$O$4:$O$1004,0),1)</f>
        <v>#N/A</v>
      </c>
      <c r="GZ123" s="163" t="str">
        <f>INDEX(Draft!$AZ$3:$AZ$170,MATCH(GQ123&amp;GO123,Draft!$BA$3:$BA$170,0),1)</f>
        <v>Bitcoin</v>
      </c>
      <c r="HA123" s="114"/>
      <c r="HB123" s="106">
        <f>HB110</f>
        <v>14</v>
      </c>
      <c r="HC123" s="106">
        <f t="shared" ref="HC123:HC130" si="1040">HC110+1</f>
        <v>10</v>
      </c>
      <c r="HD123" s="106">
        <v>1</v>
      </c>
      <c r="HE123" s="107" t="str">
        <f>INDEX(Matchups!$F$4:$G$279,MATCH(HB123&amp;"_"&amp;HC123,Matchups!$E$4:$E$279,0),1)</f>
        <v>Player16</v>
      </c>
      <c r="HF123" s="107" t="str">
        <f>INDEX(Matchups!$F$4:$G$279,MATCH(HB123&amp;"_"&amp;HC123,Matchups!$E$4:$E$279,0),2)</f>
        <v>Player1</v>
      </c>
      <c r="HG123" s="114"/>
      <c r="HH123" s="160" t="str">
        <f>INDEX(Draft!$AZ$3:$AZ$170,MATCH(HE123&amp;HD123,Draft!$BA$3:$BA$170,0),1)</f>
        <v>Tesla</v>
      </c>
      <c r="HI123" s="161" t="e">
        <f>INDEX(Upload_Download!$I$4:$I$1004,MATCH(HH123&amp;HI$3,Upload_Download!$O$4:$O$1004,0),1)</f>
        <v>#N/A</v>
      </c>
      <c r="HJ123" s="161" t="e">
        <f>INDEX(Upload_Download!$I$4:$I$1004,MATCH(HH123&amp;HJ$3,Upload_Download!$O$4:$O$1004,0),1)</f>
        <v>#N/A</v>
      </c>
      <c r="HK123" s="162" t="e">
        <f>100*(HJ123/HI123-1)</f>
        <v>#N/A</v>
      </c>
      <c r="HL123" s="162" t="e">
        <f>100*(HM123/HN123-1)</f>
        <v>#N/A</v>
      </c>
      <c r="HM123" s="161" t="e">
        <f>INDEX(Upload_Download!$I$4:$I$1004,MATCH(HO123&amp;HM$3,Upload_Download!$O$4:$O$1004,0),1)</f>
        <v>#N/A</v>
      </c>
      <c r="HN123" s="161" t="e">
        <f>INDEX(Upload_Download!$I$4:$I$1004,MATCH(HO123&amp;HN$3,Upload_Download!$O$4:$O$1004,0),1)</f>
        <v>#N/A</v>
      </c>
      <c r="HO123" s="163" t="str">
        <f>INDEX(Draft!$AZ$3:$AZ$170,MATCH(HF123&amp;HD123,Draft!$BA$3:$BA$170,0),1)</f>
        <v>Meta Platforms</v>
      </c>
      <c r="HP123" s="114"/>
      <c r="HQ123" s="106">
        <f>HQ110</f>
        <v>15</v>
      </c>
      <c r="HR123" s="106">
        <f t="shared" ref="HR123:HR130" si="1041">HR110+1</f>
        <v>10</v>
      </c>
      <c r="HS123" s="106">
        <v>1</v>
      </c>
      <c r="HT123" s="107" t="str">
        <f>INDEX(Matchups!$F$4:$G$279,MATCH(HQ123&amp;"_"&amp;HR123,Matchups!$E$4:$E$279,0),1)</f>
        <v>Player6</v>
      </c>
      <c r="HU123" s="107" t="str">
        <f>INDEX(Matchups!$F$4:$G$279,MATCH(HQ123&amp;"_"&amp;HR123,Matchups!$E$4:$E$279,0),2)</f>
        <v>Player14</v>
      </c>
      <c r="HV123" s="114"/>
      <c r="HW123" s="160" t="str">
        <f>INDEX(Draft!$AZ$3:$AZ$170,MATCH(HT123&amp;HS123,Draft!$BA$3:$BA$170,0),1)</f>
        <v>Bitcoin</v>
      </c>
      <c r="HX123" s="161" t="e">
        <f>INDEX(Upload_Download!$I$4:$I$1004,MATCH(HW123&amp;HX$3,Upload_Download!$O$4:$O$1004,0),1)</f>
        <v>#N/A</v>
      </c>
      <c r="HY123" s="161" t="e">
        <f>INDEX(Upload_Download!$I$4:$I$1004,MATCH(HW123&amp;HY$3,Upload_Download!$O$4:$O$1004,0),1)</f>
        <v>#N/A</v>
      </c>
      <c r="HZ123" s="162" t="e">
        <f>100*(HY123/HX123-1)</f>
        <v>#N/A</v>
      </c>
      <c r="IA123" s="162" t="e">
        <f>100*(IB123/IC123-1)</f>
        <v>#N/A</v>
      </c>
      <c r="IB123" s="161" t="e">
        <f>INDEX(Upload_Download!$I$4:$I$1004,MATCH(ID123&amp;IB$3,Upload_Download!$O$4:$O$1004,0),1)</f>
        <v>#N/A</v>
      </c>
      <c r="IC123" s="161" t="e">
        <f>INDEX(Upload_Download!$I$4:$I$1004,MATCH(ID123&amp;IC$3,Upload_Download!$O$4:$O$1004,0),1)</f>
        <v>#N/A</v>
      </c>
      <c r="ID123" s="163" t="str">
        <f>INDEX(Draft!$AZ$3:$AZ$170,MATCH(HU123&amp;HS123,Draft!$BA$3:$BA$170,0),1)</f>
        <v>Taiwanese Semiconductor</v>
      </c>
      <c r="IF123" s="106">
        <f>IF110</f>
        <v>16</v>
      </c>
      <c r="IG123" s="106">
        <f t="shared" ref="IG123:IG130" si="1042">IG110+1</f>
        <v>10</v>
      </c>
      <c r="IH123" s="106">
        <v>1</v>
      </c>
      <c r="II123" s="107" t="str">
        <f>INDEX(Matchups!$F$4:$G$279,MATCH(IF123&amp;"_"&amp;IG123,Matchups!$E$4:$E$279,0),1)</f>
        <v>Player23</v>
      </c>
      <c r="IJ123" s="107" t="str">
        <f>INDEX(Matchups!$F$4:$G$279,MATCH(IF123&amp;"_"&amp;IG123,Matchups!$E$4:$E$279,0),2)</f>
        <v>Player13</v>
      </c>
      <c r="IL123" s="160" t="str">
        <f>INDEX(Draft!$AZ$3:$AZ$170,MATCH(II123&amp;IH123,Draft!$BA$3:$BA$170,0),1)</f>
        <v>NVDIA</v>
      </c>
      <c r="IM123" s="161" t="e">
        <f>INDEX(Upload_Download!$I$4:$I$1004,MATCH(IL123&amp;IM$3,Upload_Download!$O$4:$O$1004,0),1)</f>
        <v>#N/A</v>
      </c>
      <c r="IN123" s="161" t="e">
        <f>INDEX(Upload_Download!$I$4:$I$1004,MATCH(IL123&amp;IN$3,Upload_Download!$O$4:$O$1004,0),1)</f>
        <v>#N/A</v>
      </c>
      <c r="IO123" s="162" t="e">
        <f>100*(IN123/IM123-1)</f>
        <v>#N/A</v>
      </c>
      <c r="IP123" s="162" t="e">
        <f>100*(IQ123/IR123-1)</f>
        <v>#N/A</v>
      </c>
      <c r="IQ123" s="161" t="e">
        <f>INDEX(Upload_Download!$I$4:$I$1004,MATCH(IS123&amp;IQ$3,Upload_Download!$O$4:$O$1004,0),1)</f>
        <v>#N/A</v>
      </c>
      <c r="IR123" s="161" t="e">
        <f>INDEX(Upload_Download!$I$4:$I$1004,MATCH(IS123&amp;IR$3,Upload_Download!$O$4:$O$1004,0),1)</f>
        <v>#N/A</v>
      </c>
      <c r="IS123" s="163" t="str">
        <f>INDEX(Draft!$AZ$3:$AZ$170,MATCH(IJ123&amp;IH123,Draft!$BA$3:$BA$170,0),1)</f>
        <v>Microsoft</v>
      </c>
      <c r="IT123" s="114"/>
      <c r="IU123" s="106">
        <f>IU110</f>
        <v>17</v>
      </c>
      <c r="IV123" s="106">
        <f t="shared" ref="IV123:IV130" si="1043">IV110+1</f>
        <v>10</v>
      </c>
      <c r="IW123" s="106">
        <v>1</v>
      </c>
      <c r="IX123" s="107" t="str">
        <f>INDEX(Matchups!$F$4:$G$279,MATCH(IU123&amp;"_"&amp;IV123,Matchups!$E$4:$E$279,0),1)</f>
        <v>Player2</v>
      </c>
      <c r="IY123" s="107" t="str">
        <f>INDEX(Matchups!$F$4:$G$279,MATCH(IU123&amp;"_"&amp;IV123,Matchups!$E$4:$E$279,0),2)</f>
        <v>Player12</v>
      </c>
      <c r="IZ123" s="114"/>
      <c r="JA123" s="160" t="str">
        <f>INDEX(Draft!$AZ$3:$AZ$170,MATCH(IX123&amp;IW123,Draft!$BA$3:$BA$170,0),1)</f>
        <v>Cardano</v>
      </c>
      <c r="JB123" s="161" t="e">
        <f>INDEX(Upload_Download!$I$4:$I$1004,MATCH(JA123&amp;JB$3,Upload_Download!$O$4:$O$1004,0),1)</f>
        <v>#N/A</v>
      </c>
      <c r="JC123" s="161" t="e">
        <f>INDEX(Upload_Download!$I$4:$I$1004,MATCH(JA123&amp;JC$3,Upload_Download!$O$4:$O$1004,0),1)</f>
        <v>#N/A</v>
      </c>
      <c r="JD123" s="162" t="e">
        <f>100*(JC123/JB123-1)</f>
        <v>#N/A</v>
      </c>
      <c r="JE123" s="162" t="e">
        <f>100*(JF123/JG123-1)</f>
        <v>#N/A</v>
      </c>
      <c r="JF123" s="161" t="e">
        <f>INDEX(Upload_Download!$I$4:$I$1004,MATCH(JH123&amp;JF$3,Upload_Download!$O$4:$O$1004,0),1)</f>
        <v>#N/A</v>
      </c>
      <c r="JG123" s="161" t="e">
        <f>INDEX(Upload_Download!$I$4:$I$1004,MATCH(JH123&amp;JG$3,Upload_Download!$O$4:$O$1004,0),1)</f>
        <v>#N/A</v>
      </c>
      <c r="JH123" s="163" t="str">
        <f>INDEX(Draft!$AZ$3:$AZ$170,MATCH(IY123&amp;IW123,Draft!$BA$3:$BA$170,0),1)</f>
        <v>Tesla</v>
      </c>
      <c r="JI123" s="114"/>
      <c r="JJ123" s="106">
        <f>JJ110</f>
        <v>18</v>
      </c>
      <c r="JK123" s="106">
        <f t="shared" ref="JK123:JK130" si="1044">JK110+1</f>
        <v>10</v>
      </c>
      <c r="JL123" s="106">
        <v>1</v>
      </c>
      <c r="JM123" s="107" t="str">
        <f>INDEX(Matchups!$F$4:$G$279,MATCH(JJ123&amp;"_"&amp;JK123,Matchups!$E$4:$E$279,0),1)</f>
        <v>Player13</v>
      </c>
      <c r="JN123" s="107" t="str">
        <f>INDEX(Matchups!$F$4:$G$279,MATCH(JJ123&amp;"_"&amp;JK123,Matchups!$E$4:$E$279,0),2)</f>
        <v>Player22</v>
      </c>
      <c r="JO123" s="114"/>
      <c r="JP123" s="160" t="str">
        <f>INDEX(Draft!$AZ$3:$AZ$170,MATCH(JM123&amp;JL123,Draft!$BA$3:$BA$170,0),1)</f>
        <v>Microsoft</v>
      </c>
      <c r="JQ123" s="161" t="e">
        <f>INDEX(Upload_Download!$I$4:$I$1004,MATCH(JP123&amp;JQ$3,Upload_Download!$O$4:$O$1004,0),1)</f>
        <v>#N/A</v>
      </c>
      <c r="JR123" s="161" t="e">
        <f>INDEX(Upload_Download!$I$4:$I$1004,MATCH(JP123&amp;JR$3,Upload_Download!$O$4:$O$1004,0),1)</f>
        <v>#N/A</v>
      </c>
      <c r="JS123" s="162" t="e">
        <f>100*(JR123/JQ123-1)</f>
        <v>#N/A</v>
      </c>
      <c r="JT123" s="162" t="e">
        <f>100*(JU123/JV123-1)</f>
        <v>#N/A</v>
      </c>
      <c r="JU123" s="161" t="e">
        <f>INDEX(Upload_Download!$I$4:$I$1004,MATCH(JW123&amp;JU$3,Upload_Download!$O$4:$O$1004,0),1)</f>
        <v>#N/A</v>
      </c>
      <c r="JV123" s="161" t="e">
        <f>INDEX(Upload_Download!$I$4:$I$1004,MATCH(JW123&amp;JV$3,Upload_Download!$O$4:$O$1004,0),1)</f>
        <v>#N/A</v>
      </c>
      <c r="JW123" s="163" t="str">
        <f>INDEX(Draft!$AZ$3:$AZ$170,MATCH(JN123&amp;JL123,Draft!$BA$3:$BA$170,0),1)</f>
        <v>Alphabet Class C</v>
      </c>
      <c r="JX123" s="114"/>
      <c r="JY123" s="106">
        <f>JY110</f>
        <v>19</v>
      </c>
      <c r="JZ123" s="106">
        <f t="shared" ref="JZ123:JZ130" si="1045">JZ110+1</f>
        <v>10</v>
      </c>
      <c r="KA123" s="106">
        <v>1</v>
      </c>
      <c r="KB123" s="107" t="str">
        <f>INDEX(Matchups!$F$4:$G$279,MATCH(JY123&amp;"_"&amp;JZ123,Matchups!$E$4:$E$279,0),1)</f>
        <v>Player22</v>
      </c>
      <c r="KC123" s="107" t="str">
        <f>INDEX(Matchups!$F$4:$G$279,MATCH(JY123&amp;"_"&amp;JZ123,Matchups!$E$4:$E$279,0),2)</f>
        <v>Player15</v>
      </c>
      <c r="KD123" s="114"/>
      <c r="KE123" s="160" t="str">
        <f>INDEX(Draft!$AZ$3:$AZ$170,MATCH(KB123&amp;KA123,Draft!$BA$3:$BA$170,0),1)</f>
        <v>Alphabet Class C</v>
      </c>
      <c r="KF123" s="161" t="e">
        <f>INDEX(Upload_Download!$I$4:$I$1004,MATCH(KE123&amp;KF$3,Upload_Download!$O$4:$O$1004,0),1)</f>
        <v>#N/A</v>
      </c>
      <c r="KG123" s="161" t="e">
        <f>INDEX(Upload_Download!$I$4:$I$1004,MATCH(KE123&amp;KG$3,Upload_Download!$O$4:$O$1004,0),1)</f>
        <v>#N/A</v>
      </c>
      <c r="KH123" s="162" t="e">
        <f>100*(KG123/KF123-1)</f>
        <v>#N/A</v>
      </c>
      <c r="KI123" s="162" t="e">
        <f>100*(KJ123/KK123-1)</f>
        <v>#N/A</v>
      </c>
      <c r="KJ123" s="161" t="e">
        <f>INDEX(Upload_Download!$I$4:$I$1004,MATCH(KL123&amp;KJ$3,Upload_Download!$O$4:$O$1004,0),1)</f>
        <v>#N/A</v>
      </c>
      <c r="KK123" s="161" t="e">
        <f>INDEX(Upload_Download!$I$4:$I$1004,MATCH(KL123&amp;KK$3,Upload_Download!$O$4:$O$1004,0),1)</f>
        <v>#N/A</v>
      </c>
      <c r="KL123" s="163" t="str">
        <f>INDEX(Draft!$AZ$3:$AZ$170,MATCH(KC123&amp;KA123,Draft!$BA$3:$BA$170,0),1)</f>
        <v>Ethereum</v>
      </c>
      <c r="KM123" s="114"/>
      <c r="KN123" s="106">
        <f>KN110</f>
        <v>20</v>
      </c>
      <c r="KO123" s="106">
        <f t="shared" ref="KO123:KO130" si="1046">KO110+1</f>
        <v>10</v>
      </c>
      <c r="KP123" s="106">
        <v>1</v>
      </c>
      <c r="KQ123" s="107" t="str">
        <f>INDEX(Matchups!$F$4:$G$279,MATCH(KN123&amp;"_"&amp;KO123,Matchups!$E$4:$E$279,0),1)</f>
        <v>Player5</v>
      </c>
      <c r="KR123" s="107" t="str">
        <f>INDEX(Matchups!$F$4:$G$279,MATCH(KN123&amp;"_"&amp;KO123,Matchups!$E$4:$E$279,0),2)</f>
        <v>Player8</v>
      </c>
      <c r="KS123" s="114"/>
      <c r="KT123" s="160" t="str">
        <f>INDEX(Draft!$AZ$3:$AZ$170,MATCH(KQ123&amp;KP123,Draft!$BA$3:$BA$170,0),1)</f>
        <v>Tesla</v>
      </c>
      <c r="KU123" s="161" t="e">
        <f>INDEX(Upload_Download!$I$4:$I$1004,MATCH(KT123&amp;KU$3,Upload_Download!$O$4:$O$1004,0),1)</f>
        <v>#N/A</v>
      </c>
      <c r="KV123" s="161" t="e">
        <f>INDEX(Upload_Download!$I$4:$I$1004,MATCH(KT123&amp;KV$3,Upload_Download!$O$4:$O$1004,0),1)</f>
        <v>#N/A</v>
      </c>
      <c r="KW123" s="162" t="e">
        <f>100*(KV123/KU123-1)</f>
        <v>#N/A</v>
      </c>
      <c r="KX123" s="162" t="e">
        <f>100*(KY123/KZ123-1)</f>
        <v>#N/A</v>
      </c>
      <c r="KY123" s="161" t="e">
        <f>INDEX(Upload_Download!$I$4:$I$1004,MATCH(LA123&amp;KY$3,Upload_Download!$O$4:$O$1004,0),1)</f>
        <v>#N/A</v>
      </c>
      <c r="KZ123" s="161" t="e">
        <f>INDEX(Upload_Download!$I$4:$I$1004,MATCH(LA123&amp;KZ$3,Upload_Download!$O$4:$O$1004,0),1)</f>
        <v>#N/A</v>
      </c>
      <c r="LA123" s="163" t="str">
        <f>INDEX(Draft!$AZ$3:$AZ$170,MATCH(KR123&amp;KP123,Draft!$BA$3:$BA$170,0),1)</f>
        <v>Solana</v>
      </c>
      <c r="LB123" s="114"/>
      <c r="LC123" s="106">
        <f>LC110</f>
        <v>21</v>
      </c>
      <c r="LD123" s="106">
        <f t="shared" ref="LD123:LD130" si="1047">LD110+1</f>
        <v>10</v>
      </c>
      <c r="LE123" s="106">
        <v>1</v>
      </c>
      <c r="LF123" s="107" t="str">
        <f>INDEX(Matchups!$F$4:$G$279,MATCH(LC123&amp;"_"&amp;LD123,Matchups!$E$4:$E$279,0),1)</f>
        <v>Player22</v>
      </c>
      <c r="LG123" s="107" t="str">
        <f>INDEX(Matchups!$F$4:$G$279,MATCH(LC123&amp;"_"&amp;LD123,Matchups!$E$4:$E$279,0),2)</f>
        <v>Player12</v>
      </c>
      <c r="LH123" s="114"/>
      <c r="LI123" s="160" t="str">
        <f>INDEX(Draft!$AZ$3:$AZ$170,MATCH(LF123&amp;LE123,Draft!$BA$3:$BA$170,0),1)</f>
        <v>Alphabet Class C</v>
      </c>
      <c r="LJ123" s="161" t="e">
        <f>INDEX(Upload_Download!$I$4:$I$1004,MATCH(LI123&amp;LJ$3,Upload_Download!$O$4:$O$1004,0),1)</f>
        <v>#N/A</v>
      </c>
      <c r="LK123" s="161" t="e">
        <f>INDEX(Upload_Download!$I$4:$I$1004,MATCH(LI123&amp;LK$3,Upload_Download!$O$4:$O$1004,0),1)</f>
        <v>#N/A</v>
      </c>
      <c r="LL123" s="162" t="e">
        <f>100*(LK123/LJ123-1)</f>
        <v>#N/A</v>
      </c>
      <c r="LM123" s="162" t="e">
        <f>100*(LN123/LO123-1)</f>
        <v>#N/A</v>
      </c>
      <c r="LN123" s="161" t="e">
        <f>INDEX(Upload_Download!$I$4:$I$1004,MATCH(LP123&amp;LN$3,Upload_Download!$O$4:$O$1004,0),1)</f>
        <v>#N/A</v>
      </c>
      <c r="LO123" s="161" t="e">
        <f>INDEX(Upload_Download!$I$4:$I$1004,MATCH(LP123&amp;LO$3,Upload_Download!$O$4:$O$1004,0),1)</f>
        <v>#N/A</v>
      </c>
      <c r="LP123" s="163" t="str">
        <f>INDEX(Draft!$AZ$3:$AZ$170,MATCH(LG123&amp;LE123,Draft!$BA$3:$BA$170,0),1)</f>
        <v>Tesla</v>
      </c>
      <c r="LQ123" s="114"/>
      <c r="LR123" s="106">
        <f>LR110</f>
        <v>22</v>
      </c>
      <c r="LS123" s="106">
        <f t="shared" ref="LS123:LS130" si="1048">LS110+1</f>
        <v>10</v>
      </c>
      <c r="LT123" s="106">
        <v>1</v>
      </c>
      <c r="LU123" s="107" t="str">
        <f>INDEX(Matchups!$F$4:$G$279,MATCH(LR123&amp;"_"&amp;LS123,Matchups!$E$4:$E$279,0),1)</f>
        <v>Player21</v>
      </c>
      <c r="LV123" s="107" t="str">
        <f>INDEX(Matchups!$F$4:$G$279,MATCH(LR123&amp;"_"&amp;LS123,Matchups!$E$4:$E$279,0),2)</f>
        <v>Player3</v>
      </c>
      <c r="LW123" s="114"/>
      <c r="LX123" s="160" t="str">
        <f>INDEX(Draft!$AZ$3:$AZ$170,MATCH(LU123&amp;LT123,Draft!$BA$3:$BA$170,0),1)</f>
        <v>Solana</v>
      </c>
      <c r="LY123" s="161" t="e">
        <f>INDEX(Upload_Download!$I$4:$I$1004,MATCH(LX123&amp;LY$3,Upload_Download!$O$4:$O$1004,0),1)</f>
        <v>#N/A</v>
      </c>
      <c r="LZ123" s="161" t="e">
        <f>INDEX(Upload_Download!$I$4:$I$1004,MATCH(LX123&amp;LZ$3,Upload_Download!$O$4:$O$1004,0),1)</f>
        <v>#N/A</v>
      </c>
      <c r="MA123" s="162" t="e">
        <f>100*(LZ123/LY123-1)</f>
        <v>#N/A</v>
      </c>
      <c r="MB123" s="162" t="e">
        <f>100*(MC123/MD123-1)</f>
        <v>#N/A</v>
      </c>
      <c r="MC123" s="161" t="e">
        <f>INDEX(Upload_Download!$I$4:$I$1004,MATCH(ME123&amp;MC$3,Upload_Download!$O$4:$O$1004,0),1)</f>
        <v>#N/A</v>
      </c>
      <c r="MD123" s="161" t="e">
        <f>INDEX(Upload_Download!$I$4:$I$1004,MATCH(ME123&amp;MD$3,Upload_Download!$O$4:$O$1004,0),1)</f>
        <v>#N/A</v>
      </c>
      <c r="ME123" s="163" t="str">
        <f>INDEX(Draft!$AZ$3:$AZ$170,MATCH(LV123&amp;LT123,Draft!$BA$3:$BA$170,0),1)</f>
        <v>Bitcoin</v>
      </c>
      <c r="MF123" s="114"/>
      <c r="MG123" s="106">
        <f>MG110</f>
        <v>23</v>
      </c>
      <c r="MH123" s="106">
        <f t="shared" ref="MH123:MH130" si="1049">MH110+1</f>
        <v>10</v>
      </c>
      <c r="MI123" s="106">
        <v>1</v>
      </c>
      <c r="MJ123" s="107" t="str">
        <f>INDEX(Matchups!$F$4:$G$279,MATCH(MG123&amp;"_"&amp;MH123,Matchups!$E$4:$E$279,0),1)</f>
        <v>Player18</v>
      </c>
      <c r="MK123" s="107" t="str">
        <f>INDEX(Matchups!$F$4:$G$279,MATCH(MG123&amp;"_"&amp;MH123,Matchups!$E$4:$E$279,0),2)</f>
        <v>Player23</v>
      </c>
      <c r="ML123" s="114"/>
      <c r="MM123" s="160" t="str">
        <f>INDEX(Draft!$AZ$3:$AZ$170,MATCH(MJ123&amp;MI123,Draft!$BA$3:$BA$170,0),1)</f>
        <v>Amazon</v>
      </c>
      <c r="MN123" s="161" t="e">
        <f>INDEX(Upload_Download!$I$4:$I$1004,MATCH(MM123&amp;MN$3,Upload_Download!$O$4:$O$1004,0),1)</f>
        <v>#N/A</v>
      </c>
      <c r="MO123" s="161" t="e">
        <f>INDEX(Upload_Download!$I$4:$I$1004,MATCH(MM123&amp;MO$3,Upload_Download!$O$4:$O$1004,0),1)</f>
        <v>#N/A</v>
      </c>
      <c r="MP123" s="162" t="e">
        <f>100*(MO123/MN123-1)</f>
        <v>#N/A</v>
      </c>
      <c r="MQ123" s="162" t="e">
        <f>100*(MR123/MS123-1)</f>
        <v>#N/A</v>
      </c>
      <c r="MR123" s="161" t="e">
        <f>INDEX(Upload_Download!$I$4:$I$1004,MATCH(MT123&amp;MR$3,Upload_Download!$O$4:$O$1004,0),1)</f>
        <v>#N/A</v>
      </c>
      <c r="MS123" s="161" t="e">
        <f>INDEX(Upload_Download!$I$4:$I$1004,MATCH(MT123&amp;MS$3,Upload_Download!$O$4:$O$1004,0),1)</f>
        <v>#N/A</v>
      </c>
      <c r="MT123" s="163" t="str">
        <f>INDEX(Draft!$AZ$3:$AZ$170,MATCH(MK123&amp;MI123,Draft!$BA$3:$BA$170,0),1)</f>
        <v>NVDIA</v>
      </c>
    </row>
    <row r="124" spans="2:358" s="105" customFormat="1" ht="17">
      <c r="B124" s="184">
        <f t="shared" si="679"/>
        <v>44634</v>
      </c>
      <c r="C124" s="183">
        <f t="shared" si="680"/>
        <v>11</v>
      </c>
      <c r="D124" s="183">
        <f t="shared" si="681"/>
        <v>1</v>
      </c>
      <c r="E124" s="183" t="str">
        <f t="shared" si="538"/>
        <v>11_1</v>
      </c>
      <c r="F124" s="174" t="str">
        <f t="shared" si="539"/>
        <v>Player4</v>
      </c>
      <c r="G124" s="174" t="str">
        <f t="shared" si="540"/>
        <v>Player16</v>
      </c>
      <c r="H124" s="173"/>
      <c r="I124" s="174" t="str">
        <f>J124&amp;"_"&amp;COUNTIF(J$4:J124,J124)</f>
        <v>10_4</v>
      </c>
      <c r="J124" s="185">
        <v>10</v>
      </c>
      <c r="K124" s="185" t="s">
        <v>2674</v>
      </c>
      <c r="L124" s="186" t="s">
        <v>1027</v>
      </c>
      <c r="M124" s="185" t="s">
        <v>2666</v>
      </c>
      <c r="N124" s="114"/>
      <c r="O124" s="106">
        <f t="shared" ref="O124:O129" si="1050">O111</f>
        <v>1</v>
      </c>
      <c r="P124" s="106">
        <f t="shared" si="1027"/>
        <v>10</v>
      </c>
      <c r="Q124" s="106">
        <v>2</v>
      </c>
      <c r="R124" s="107" t="str">
        <f>INDEX(Matchups!$F$4:$G$279,MATCH(O124&amp;"_"&amp;P124,Matchups!$E$4:$E$279,0),1)</f>
        <v>Player7</v>
      </c>
      <c r="S124" s="107" t="str">
        <f>INDEX(Matchups!$F$4:$G$279,MATCH(O124&amp;"_"&amp;P124,Matchups!$E$4:$E$279,0),2)</f>
        <v>Player20</v>
      </c>
      <c r="U124" s="160" t="str">
        <f>INDEX(Draft!$AZ$3:$AZ$170,MATCH(R124&amp;Q124,Draft!$BA$3:$BA$170,0),1)</f>
        <v>Eli Lilly and Company</v>
      </c>
      <c r="V124" s="161">
        <f>INDEX(Upload_Download!$I$4:$I$1004,MATCH(U124&amp;V$3,Upload_Download!$O$4:$O$1004,0),1)</f>
        <v>241.26286315917969</v>
      </c>
      <c r="W124" s="161">
        <f>INDEX(Upload_Download!$I$4:$I$1004,MATCH(U124&amp;W$3,Upload_Download!$O$4:$O$1004,0),1)</f>
        <v>234.760009765625</v>
      </c>
      <c r="X124" s="162">
        <f t="shared" ref="X124:X128" si="1051">100*(W124/V124-1)</f>
        <v>-2.6953395596836072</v>
      </c>
      <c r="Y124" s="162">
        <f>100*(Z124/AA124-1)</f>
        <v>-3.7637302455701849</v>
      </c>
      <c r="Z124" s="161">
        <f>INDEX(Upload_Download!$I$4:$I$1004,MATCH(AB124&amp;Z$3,Upload_Download!$O$4:$O$1004,0),1)</f>
        <v>628.239990234375</v>
      </c>
      <c r="AA124" s="161">
        <f>INDEX(Upload_Download!$I$4:$I$1004,MATCH(AB124&amp;AA$3,Upload_Download!$O$4:$O$1004,0),1)</f>
        <v>652.80999755859375</v>
      </c>
      <c r="AB124" s="163" t="str">
        <f>INDEX(Draft!$AZ$3:$AZ$170,MATCH(S124&amp;Q124,Draft!$BA$3:$BA$170,0),1)</f>
        <v>ASML Holding</v>
      </c>
      <c r="AD124" s="106">
        <f t="shared" ref="AD124:AD129" si="1052">AD111</f>
        <v>2</v>
      </c>
      <c r="AE124" s="106">
        <f t="shared" si="1028"/>
        <v>10</v>
      </c>
      <c r="AF124" s="106">
        <v>2</v>
      </c>
      <c r="AG124" s="107" t="str">
        <f>INDEX(Matchups!$F$4:$G$279,MATCH(AD124&amp;"_"&amp;AE124,Matchups!$E$4:$E$279,0),1)</f>
        <v>Player3</v>
      </c>
      <c r="AH124" s="107" t="str">
        <f>INDEX(Matchups!$F$4:$G$279,MATCH(AD124&amp;"_"&amp;AE124,Matchups!$E$4:$E$279,0),2)</f>
        <v>Player16</v>
      </c>
      <c r="AJ124" s="160" t="str">
        <f>INDEX(Draft!$AZ$3:$AZ$170,MATCH(AG124&amp;AF124,Draft!$BA$3:$BA$170,0),1)</f>
        <v>Ford Motor Company</v>
      </c>
      <c r="AK124" s="161">
        <f>INDEX(Upload_Download!$I$4:$I$1004,MATCH(AJ124&amp;AK$3,Upload_Download!$O$4:$O$1004,0),1)</f>
        <v>17.54999923706055</v>
      </c>
      <c r="AL124" s="161">
        <f>INDEX(Upload_Download!$I$4:$I$1004,MATCH(AJ124&amp;AL$3,Upload_Download!$O$4:$O$1004,0),1)</f>
        <v>18.04000091552734</v>
      </c>
      <c r="AM124" s="162">
        <f t="shared" ref="AM124:AM128" si="1053">100*(AL124/AK124-1)</f>
        <v>2.7920324773123006</v>
      </c>
      <c r="AN124" s="162">
        <f>100*(AO124/AP124-1)</f>
        <v>-2.2080609689837827</v>
      </c>
      <c r="AO124" s="161">
        <f>INDEX(Upload_Download!$I$4:$I$1004,MATCH(AQ124&amp;AO$3,Upload_Download!$O$4:$O$1004,0),1)</f>
        <v>287.92999267578119</v>
      </c>
      <c r="AP124" s="161">
        <f>INDEX(Upload_Download!$I$4:$I$1004,MATCH(AQ124&amp;AP$3,Upload_Download!$O$4:$O$1004,0),1)</f>
        <v>294.43121337890619</v>
      </c>
      <c r="AQ124" s="163" t="str">
        <f>INDEX(Draft!$AZ$3:$AZ$170,MATCH(AH124&amp;AF124,Draft!$BA$3:$BA$170,0),1)</f>
        <v>Microsoft</v>
      </c>
      <c r="AS124" s="106">
        <f t="shared" ref="AS124:AS129" si="1054">AS111</f>
        <v>3</v>
      </c>
      <c r="AT124" s="106">
        <f t="shared" si="1029"/>
        <v>10</v>
      </c>
      <c r="AU124" s="106">
        <v>2</v>
      </c>
      <c r="AV124" s="107" t="str">
        <f>INDEX(Matchups!$F$4:$G$279,MATCH(AS124&amp;"_"&amp;AT124,Matchups!$E$4:$E$279,0),1)</f>
        <v>Player10</v>
      </c>
      <c r="AW124" s="107" t="str">
        <f>INDEX(Matchups!$F$4:$G$279,MATCH(AS124&amp;"_"&amp;AT124,Matchups!$E$4:$E$279,0),2)</f>
        <v>Player7</v>
      </c>
      <c r="AY124" s="160" t="str">
        <f>INDEX(Draft!$AZ$3:$AZ$170,MATCH(AV124&amp;AU124,Draft!$BA$3:$BA$170,0),1)</f>
        <v>Solana</v>
      </c>
      <c r="AZ124" s="161">
        <f>INDEX(Upload_Download!$I$4:$I$1004,MATCH(AY124&amp;AZ$3,Upload_Download!$O$4:$O$1004,0),1)</f>
        <v>90.901412963867188</v>
      </c>
      <c r="BA124" s="161">
        <f>INDEX(Upload_Download!$I$4:$I$1004,MATCH(AY124&amp;BA$3,Upload_Download!$O$4:$O$1004,0),1)</f>
        <v>85.519050598144531</v>
      </c>
      <c r="BB124" s="162">
        <f t="shared" ref="BB124:BB128" si="1055">100*(BA124/AZ124-1)</f>
        <v>-5.9210986828797889</v>
      </c>
      <c r="BC124" s="162">
        <f>100*(BD124/BE124-1)</f>
        <v>4.3860050151895313</v>
      </c>
      <c r="BD124" s="161">
        <f>INDEX(Upload_Download!$I$4:$I$1004,MATCH(BF124&amp;BD$3,Upload_Download!$O$4:$O$1004,0),1)</f>
        <v>250.8500061035156</v>
      </c>
      <c r="BE124" s="161">
        <f>INDEX(Upload_Download!$I$4:$I$1004,MATCH(BF124&amp;BE$3,Upload_Download!$O$4:$O$1004,0),1)</f>
        <v>240.30999755859381</v>
      </c>
      <c r="BF124" s="163" t="str">
        <f>INDEX(Draft!$AZ$3:$AZ$170,MATCH(AW124&amp;AU124,Draft!$BA$3:$BA$170,0),1)</f>
        <v>Eli Lilly and Company</v>
      </c>
      <c r="BH124" s="106">
        <f t="shared" ref="BH124:BH129" si="1056">BH111</f>
        <v>4</v>
      </c>
      <c r="BI124" s="106">
        <f t="shared" si="1030"/>
        <v>10</v>
      </c>
      <c r="BJ124" s="106">
        <v>2</v>
      </c>
      <c r="BK124" s="107" t="str">
        <f>INDEX(Matchups!$F$4:$G$279,MATCH(BH124&amp;"_"&amp;BI124,Matchups!$E$4:$E$279,0),1)</f>
        <v>Player8</v>
      </c>
      <c r="BL124" s="107" t="str">
        <f>INDEX(Matchups!$F$4:$G$279,MATCH(BH124&amp;"_"&amp;BI124,Matchups!$E$4:$E$279,0),2)</f>
        <v>Player11</v>
      </c>
      <c r="BN124" s="160" t="str">
        <f>INDEX(Draft!$AZ$3:$AZ$170,MATCH(BK124&amp;BJ124,Draft!$BA$3:$BA$170,0),1)</f>
        <v>Cardano</v>
      </c>
      <c r="BO124" s="161">
        <f>INDEX(Upload_Download!$I$4:$I$1004,MATCH(BN124&amp;BO$3,Upload_Download!$O$4:$O$1004,0),1)</f>
        <v>0.85833501815795898</v>
      </c>
      <c r="BP124" s="161" t="e">
        <f>INDEX(Upload_Download!$I$4:$I$1004,MATCH(BN124&amp;BP$3,Upload_Download!$O$4:$O$1004,0),1)</f>
        <v>#N/A</v>
      </c>
      <c r="BQ124" s="162" t="e">
        <f t="shared" ref="BQ124:BQ128" si="1057">100*(BP124/BO124-1)</f>
        <v>#N/A</v>
      </c>
      <c r="BR124" s="162" t="e">
        <f>100*(BS124/BT124-1)</f>
        <v>#N/A</v>
      </c>
      <c r="BS124" s="161" t="e">
        <f>INDEX(Upload_Download!$I$4:$I$1004,MATCH(BU124&amp;BS$3,Upload_Download!$O$4:$O$1004,0),1)</f>
        <v>#N/A</v>
      </c>
      <c r="BT124" s="161">
        <f>INDEX(Upload_Download!$I$4:$I$1004,MATCH(BU124&amp;BT$3,Upload_Download!$O$4:$O$1004,0),1)</f>
        <v>147.9700012207031</v>
      </c>
      <c r="BU124" s="163" t="str">
        <f>INDEX(Draft!$AZ$3:$AZ$170,MATCH(BL124&amp;BJ124,Draft!$BA$3:$BA$170,0),1)</f>
        <v>JP Morgan Chase</v>
      </c>
      <c r="BV124" s="114"/>
      <c r="BW124" s="106">
        <f t="shared" ref="BW124:BW129" si="1058">BW111</f>
        <v>5</v>
      </c>
      <c r="BX124" s="106">
        <f t="shared" si="1031"/>
        <v>10</v>
      </c>
      <c r="BY124" s="106">
        <v>2</v>
      </c>
      <c r="BZ124" s="107" t="str">
        <f>INDEX(Matchups!$F$4:$G$279,MATCH(BW124&amp;"_"&amp;BX124,Matchups!$E$4:$E$279,0),1)</f>
        <v>Player9</v>
      </c>
      <c r="CA124" s="107" t="str">
        <f>INDEX(Matchups!$F$4:$G$279,MATCH(BW124&amp;"_"&amp;BX124,Matchups!$E$4:$E$279,0),2)</f>
        <v>Player17</v>
      </c>
      <c r="CB124" s="114"/>
      <c r="CC124" s="160" t="str">
        <f>INDEX(Draft!$AZ$3:$AZ$170,MATCH(BZ124&amp;BY124,Draft!$BA$3:$BA$170,0),1)</f>
        <v>Bitcoin</v>
      </c>
      <c r="CD124" s="161" t="e">
        <f>INDEX(Upload_Download!$I$4:$I$1004,MATCH(CC124&amp;CD$3,Upload_Download!$O$4:$O$1004,0),1)</f>
        <v>#N/A</v>
      </c>
      <c r="CE124" s="161" t="e">
        <f>INDEX(Upload_Download!$I$4:$I$1004,MATCH(CC124&amp;CE$3,Upload_Download!$O$4:$O$1004,0),1)</f>
        <v>#N/A</v>
      </c>
      <c r="CF124" s="162" t="e">
        <f t="shared" ref="CF124:CF128" si="1059">100*(CE124/CD124-1)</f>
        <v>#N/A</v>
      </c>
      <c r="CG124" s="162" t="e">
        <f>100*(CH124/CI124-1)</f>
        <v>#N/A</v>
      </c>
      <c r="CH124" s="161" t="e">
        <f>INDEX(Upload_Download!$I$4:$I$1004,MATCH(CJ124&amp;CH$3,Upload_Download!$O$4:$O$1004,0),1)</f>
        <v>#N/A</v>
      </c>
      <c r="CI124" s="161" t="e">
        <f>INDEX(Upload_Download!$I$4:$I$1004,MATCH(CJ124&amp;CI$3,Upload_Download!$O$4:$O$1004,0),1)</f>
        <v>#N/A</v>
      </c>
      <c r="CJ124" s="163" t="str">
        <f>INDEX(Draft!$AZ$3:$AZ$170,MATCH(CA124&amp;BY124,Draft!$BA$3:$BA$170,0),1)</f>
        <v>Dogecoin</v>
      </c>
      <c r="CK124" s="114"/>
      <c r="CL124" s="106">
        <f t="shared" ref="CL124:CL129" si="1060">CL111</f>
        <v>6</v>
      </c>
      <c r="CM124" s="106">
        <f t="shared" si="1032"/>
        <v>10</v>
      </c>
      <c r="CN124" s="106">
        <v>2</v>
      </c>
      <c r="CO124" s="107" t="str">
        <f>INDEX(Matchups!$F$4:$G$279,MATCH(CL124&amp;"_"&amp;CM124,Matchups!$E$4:$E$279,0),1)</f>
        <v>Player20</v>
      </c>
      <c r="CP124" s="107" t="str">
        <f>INDEX(Matchups!$F$4:$G$279,MATCH(CL124&amp;"_"&amp;CM124,Matchups!$E$4:$E$279,0),2)</f>
        <v>Player21</v>
      </c>
      <c r="CQ124" s="114"/>
      <c r="CR124" s="160" t="str">
        <f>INDEX(Draft!$AZ$3:$AZ$170,MATCH(CO124&amp;CN124,Draft!$BA$3:$BA$170,0),1)</f>
        <v>ASML Holding</v>
      </c>
      <c r="CS124" s="161" t="e">
        <f>INDEX(Upload_Download!$I$4:$I$1004,MATCH(CR124&amp;CS$3,Upload_Download!$O$4:$O$1004,0),1)</f>
        <v>#N/A</v>
      </c>
      <c r="CT124" s="161" t="e">
        <f>INDEX(Upload_Download!$I$4:$I$1004,MATCH(CR124&amp;CT$3,Upload_Download!$O$4:$O$1004,0),1)</f>
        <v>#N/A</v>
      </c>
      <c r="CU124" s="162" t="e">
        <f t="shared" ref="CU124:CU128" si="1061">100*(CT124/CS124-1)</f>
        <v>#N/A</v>
      </c>
      <c r="CV124" s="162" t="e">
        <f>100*(CW124/CX124-1)</f>
        <v>#N/A</v>
      </c>
      <c r="CW124" s="161" t="e">
        <f>INDEX(Upload_Download!$I$4:$I$1004,MATCH(CY124&amp;CW$3,Upload_Download!$O$4:$O$1004,0),1)</f>
        <v>#N/A</v>
      </c>
      <c r="CX124" s="161" t="e">
        <f>INDEX(Upload_Download!$I$4:$I$1004,MATCH(CY124&amp;CX$3,Upload_Download!$O$4:$O$1004,0),1)</f>
        <v>#N/A</v>
      </c>
      <c r="CY124" s="163" t="str">
        <f>INDEX(Draft!$AZ$3:$AZ$170,MATCH(CP124&amp;CN124,Draft!$BA$3:$BA$170,0),1)</f>
        <v>Terra</v>
      </c>
      <c r="DA124" s="106">
        <f t="shared" ref="DA124:DA129" si="1062">DA111</f>
        <v>7</v>
      </c>
      <c r="DB124" s="106">
        <f t="shared" si="1033"/>
        <v>10</v>
      </c>
      <c r="DC124" s="106">
        <v>2</v>
      </c>
      <c r="DD124" s="107" t="str">
        <f>INDEX(Matchups!$F$4:$G$279,MATCH(DA124&amp;"_"&amp;DB124,Matchups!$E$4:$E$279,0),1)</f>
        <v>Player11</v>
      </c>
      <c r="DE124" s="107" t="str">
        <f>INDEX(Matchups!$F$4:$G$279,MATCH(DA124&amp;"_"&amp;DB124,Matchups!$E$4:$E$279,0),2)</f>
        <v>Player19</v>
      </c>
      <c r="DG124" s="160" t="str">
        <f>INDEX(Draft!$AZ$3:$AZ$170,MATCH(DD124&amp;DC124,Draft!$BA$3:$BA$170,0),1)</f>
        <v>JP Morgan Chase</v>
      </c>
      <c r="DH124" s="161" t="e">
        <f>INDEX(Upload_Download!$I$4:$I$1004,MATCH(DG124&amp;DH$3,Upload_Download!$O$4:$O$1004,0),1)</f>
        <v>#N/A</v>
      </c>
      <c r="DI124" s="161" t="e">
        <f>INDEX(Upload_Download!$I$4:$I$1004,MATCH(DG124&amp;DI$3,Upload_Download!$O$4:$O$1004,0),1)</f>
        <v>#N/A</v>
      </c>
      <c r="DJ124" s="162" t="e">
        <f t="shared" ref="DJ124:DJ128" si="1063">100*(DI124/DH124-1)</f>
        <v>#N/A</v>
      </c>
      <c r="DK124" s="162" t="e">
        <f>100*(DL124/DM124-1)</f>
        <v>#N/A</v>
      </c>
      <c r="DL124" s="161" t="e">
        <f>INDEX(Upload_Download!$I$4:$I$1004,MATCH(DN124&amp;DL$3,Upload_Download!$O$4:$O$1004,0),1)</f>
        <v>#N/A</v>
      </c>
      <c r="DM124" s="161" t="e">
        <f>INDEX(Upload_Download!$I$4:$I$1004,MATCH(DN124&amp;DM$3,Upload_Download!$O$4:$O$1004,0),1)</f>
        <v>#N/A</v>
      </c>
      <c r="DN124" s="163" t="str">
        <f>INDEX(Draft!$AZ$3:$AZ$170,MATCH(DE124&amp;DC124,Draft!$BA$3:$BA$170,0),1)</f>
        <v>Wells Fargo</v>
      </c>
      <c r="DO124" s="114"/>
      <c r="DP124" s="106">
        <f t="shared" ref="DP124:DP129" si="1064">DP111</f>
        <v>8</v>
      </c>
      <c r="DQ124" s="106">
        <f t="shared" si="1034"/>
        <v>10</v>
      </c>
      <c r="DR124" s="106">
        <v>2</v>
      </c>
      <c r="DS124" s="107" t="str">
        <f>INDEX(Matchups!$F$4:$G$279,MATCH(DP124&amp;"_"&amp;DQ124,Matchups!$E$4:$E$279,0),1)</f>
        <v>Player14</v>
      </c>
      <c r="DT124" s="107" t="str">
        <f>INDEX(Matchups!$F$4:$G$279,MATCH(DP124&amp;"_"&amp;DQ124,Matchups!$E$4:$E$279,0),2)</f>
        <v>Player18</v>
      </c>
      <c r="DU124" s="114"/>
      <c r="DV124" s="160" t="str">
        <f>INDEX(Draft!$AZ$3:$AZ$170,MATCH(DS124&amp;DR124,Draft!$BA$3:$BA$170,0),1)</f>
        <v>Blackstone</v>
      </c>
      <c r="DW124" s="161" t="e">
        <f>INDEX(Upload_Download!$I$4:$I$1004,MATCH(DV124&amp;DW$3,Upload_Download!$O$4:$O$1004,0),1)</f>
        <v>#N/A</v>
      </c>
      <c r="DX124" s="161" t="e">
        <f>INDEX(Upload_Download!$I$4:$I$1004,MATCH(DV124&amp;DX$3,Upload_Download!$O$4:$O$1004,0),1)</f>
        <v>#N/A</v>
      </c>
      <c r="DY124" s="162" t="e">
        <f t="shared" ref="DY124:DY128" si="1065">100*(DX124/DW124-1)</f>
        <v>#N/A</v>
      </c>
      <c r="DZ124" s="162" t="e">
        <f>100*(EA124/EB124-1)</f>
        <v>#N/A</v>
      </c>
      <c r="EA124" s="161" t="e">
        <f>INDEX(Upload_Download!$I$4:$I$1004,MATCH(EC124&amp;EA$3,Upload_Download!$O$4:$O$1004,0),1)</f>
        <v>#N/A</v>
      </c>
      <c r="EB124" s="161" t="e">
        <f>INDEX(Upload_Download!$I$4:$I$1004,MATCH(EC124&amp;EB$3,Upload_Download!$O$4:$O$1004,0),1)</f>
        <v>#N/A</v>
      </c>
      <c r="EC124" s="163" t="str">
        <f>INDEX(Draft!$AZ$3:$AZ$170,MATCH(DT124&amp;DR124,Draft!$BA$3:$BA$170,0),1)</f>
        <v>NVDIA</v>
      </c>
      <c r="ED124" s="114"/>
      <c r="EE124" s="106">
        <f t="shared" ref="EE124:EE129" si="1066">EE111</f>
        <v>9</v>
      </c>
      <c r="EF124" s="106">
        <f t="shared" si="1035"/>
        <v>10</v>
      </c>
      <c r="EG124" s="106">
        <v>2</v>
      </c>
      <c r="EH124" s="107" t="str">
        <f>INDEX(Matchups!$F$4:$G$279,MATCH(EE124&amp;"_"&amp;EF124,Matchups!$E$4:$E$279,0),1)</f>
        <v>Player12</v>
      </c>
      <c r="EI124" s="107" t="str">
        <f>INDEX(Matchups!$F$4:$G$279,MATCH(EE124&amp;"_"&amp;EF124,Matchups!$E$4:$E$279,0),2)</f>
        <v>Player24</v>
      </c>
      <c r="EJ124" s="114"/>
      <c r="EK124" s="160" t="str">
        <f>INDEX(Draft!$AZ$3:$AZ$170,MATCH(EH124&amp;EG124,Draft!$BA$3:$BA$170,0),1)</f>
        <v>Atlassian</v>
      </c>
      <c r="EL124" s="161" t="e">
        <f>INDEX(Upload_Download!$I$4:$I$1004,MATCH(EK124&amp;EL$3,Upload_Download!$O$4:$O$1004,0),1)</f>
        <v>#N/A</v>
      </c>
      <c r="EM124" s="161" t="e">
        <f>INDEX(Upload_Download!$I$4:$I$1004,MATCH(EK124&amp;EM$3,Upload_Download!$O$4:$O$1004,0),1)</f>
        <v>#N/A</v>
      </c>
      <c r="EN124" s="162" t="e">
        <f t="shared" ref="EN124:EN128" si="1067">100*(EM124/EL124-1)</f>
        <v>#N/A</v>
      </c>
      <c r="EO124" s="162" t="e">
        <f>100*(EP124/EQ124-1)</f>
        <v>#N/A</v>
      </c>
      <c r="EP124" s="161" t="e">
        <f>INDEX(Upload_Download!$I$4:$I$1004,MATCH(ER124&amp;EP$3,Upload_Download!$O$4:$O$1004,0),1)</f>
        <v>#N/A</v>
      </c>
      <c r="EQ124" s="161" t="e">
        <f>INDEX(Upload_Download!$I$4:$I$1004,MATCH(ER124&amp;EQ$3,Upload_Download!$O$4:$O$1004,0),1)</f>
        <v>#N/A</v>
      </c>
      <c r="ER124" s="163" t="str">
        <f>INDEX(Draft!$AZ$3:$AZ$170,MATCH(EI124&amp;EG124,Draft!$BA$3:$BA$170,0),1)</f>
        <v>Alphabet Class A</v>
      </c>
      <c r="ET124" s="106">
        <f t="shared" ref="ET124:ET129" si="1068">ET111</f>
        <v>10</v>
      </c>
      <c r="EU124" s="106">
        <f t="shared" si="1036"/>
        <v>10</v>
      </c>
      <c r="EV124" s="106">
        <v>2</v>
      </c>
      <c r="EW124" s="107" t="str">
        <f>INDEX(Matchups!$F$4:$G$279,MATCH(ET124&amp;"_"&amp;EU124,Matchups!$E$4:$E$279,0),1)</f>
        <v>Player17</v>
      </c>
      <c r="EX124" s="107" t="str">
        <f>INDEX(Matchups!$F$4:$G$279,MATCH(ET124&amp;"_"&amp;EU124,Matchups!$E$4:$E$279,0),2)</f>
        <v>Player5</v>
      </c>
      <c r="EZ124" s="160" t="str">
        <f>INDEX(Draft!$AZ$3:$AZ$170,MATCH(EW124&amp;EV124,Draft!$BA$3:$BA$170,0),1)</f>
        <v>Dogecoin</v>
      </c>
      <c r="FA124" s="161" t="e">
        <f>INDEX(Upload_Download!$I$4:$I$1004,MATCH(EZ124&amp;FA$3,Upload_Download!$O$4:$O$1004,0),1)</f>
        <v>#N/A</v>
      </c>
      <c r="FB124" s="161" t="e">
        <f>INDEX(Upload_Download!$I$4:$I$1004,MATCH(EZ124&amp;FB$3,Upload_Download!$O$4:$O$1004,0),1)</f>
        <v>#N/A</v>
      </c>
      <c r="FC124" s="162" t="e">
        <f t="shared" ref="FC124:FC128" si="1069">100*(FB124/FA124-1)</f>
        <v>#N/A</v>
      </c>
      <c r="FD124" s="162" t="e">
        <f>100*(FE124/FF124-1)</f>
        <v>#N/A</v>
      </c>
      <c r="FE124" s="161" t="e">
        <f>INDEX(Upload_Download!$I$4:$I$1004,MATCH(FG124&amp;FE$3,Upload_Download!$O$4:$O$1004,0),1)</f>
        <v>#N/A</v>
      </c>
      <c r="FF124" s="161" t="e">
        <f>INDEX(Upload_Download!$I$4:$I$1004,MATCH(FG124&amp;FF$3,Upload_Download!$O$4:$O$1004,0),1)</f>
        <v>#N/A</v>
      </c>
      <c r="FG124" s="163" t="str">
        <f>INDEX(Draft!$AZ$3:$AZ$170,MATCH(EX124&amp;EV124,Draft!$BA$3:$BA$170,0),1)</f>
        <v>Alphabet Class C</v>
      </c>
      <c r="FH124" s="114"/>
      <c r="FI124" s="106">
        <f t="shared" ref="FI124:FI129" si="1070">FI111</f>
        <v>11</v>
      </c>
      <c r="FJ124" s="106">
        <f t="shared" si="1037"/>
        <v>10</v>
      </c>
      <c r="FK124" s="106">
        <v>2</v>
      </c>
      <c r="FL124" s="107" t="str">
        <f>INDEX(Matchups!$F$4:$G$279,MATCH(FI124&amp;"_"&amp;FJ124,Matchups!$E$4:$E$279,0),1)</f>
        <v>Player24</v>
      </c>
      <c r="FM124" s="107" t="str">
        <f>INDEX(Matchups!$F$4:$G$279,MATCH(FI124&amp;"_"&amp;FJ124,Matchups!$E$4:$E$279,0),2)</f>
        <v>Player9</v>
      </c>
      <c r="FN124" s="114"/>
      <c r="FO124" s="160" t="str">
        <f>INDEX(Draft!$AZ$3:$AZ$170,MATCH(FL124&amp;FK124,Draft!$BA$3:$BA$170,0),1)</f>
        <v>Alphabet Class A</v>
      </c>
      <c r="FP124" s="161" t="e">
        <f>INDEX(Upload_Download!$I$4:$I$1004,MATCH(FO124&amp;FP$3,Upload_Download!$O$4:$O$1004,0),1)</f>
        <v>#N/A</v>
      </c>
      <c r="FQ124" s="161" t="e">
        <f>INDEX(Upload_Download!$I$4:$I$1004,MATCH(FO124&amp;FQ$3,Upload_Download!$O$4:$O$1004,0),1)</f>
        <v>#N/A</v>
      </c>
      <c r="FR124" s="162" t="e">
        <f t="shared" ref="FR124:FR128" si="1071">100*(FQ124/FP124-1)</f>
        <v>#N/A</v>
      </c>
      <c r="FS124" s="162" t="e">
        <f>100*(FT124/FU124-1)</f>
        <v>#N/A</v>
      </c>
      <c r="FT124" s="161" t="e">
        <f>INDEX(Upload_Download!$I$4:$I$1004,MATCH(FV124&amp;FT$3,Upload_Download!$O$4:$O$1004,0),1)</f>
        <v>#N/A</v>
      </c>
      <c r="FU124" s="161" t="e">
        <f>INDEX(Upload_Download!$I$4:$I$1004,MATCH(FV124&amp;FU$3,Upload_Download!$O$4:$O$1004,0),1)</f>
        <v>#N/A</v>
      </c>
      <c r="FV124" s="163" t="str">
        <f>INDEX(Draft!$AZ$3:$AZ$170,MATCH(FM124&amp;FK124,Draft!$BA$3:$BA$170,0),1)</f>
        <v>Bitcoin</v>
      </c>
      <c r="FW124" s="114"/>
      <c r="FX124" s="106">
        <f t="shared" ref="FX124:FX129" si="1072">FX111</f>
        <v>12</v>
      </c>
      <c r="FY124" s="106">
        <f t="shared" si="1038"/>
        <v>10</v>
      </c>
      <c r="FZ124" s="106">
        <v>2</v>
      </c>
      <c r="GA124" s="107" t="str">
        <f>INDEX(Matchups!$F$4:$G$279,MATCH(FX124&amp;"_"&amp;FY124,Matchups!$E$4:$E$279,0),1)</f>
        <v>Player19</v>
      </c>
      <c r="GB124" s="107" t="str">
        <f>INDEX(Matchups!$F$4:$G$279,MATCH(FX124&amp;"_"&amp;FY124,Matchups!$E$4:$E$279,0),2)</f>
        <v>Player10</v>
      </c>
      <c r="GC124" s="114"/>
      <c r="GD124" s="160" t="str">
        <f>INDEX(Draft!$AZ$3:$AZ$170,MATCH(GA124&amp;FZ124,Draft!$BA$3:$BA$170,0),1)</f>
        <v>Wells Fargo</v>
      </c>
      <c r="GE124" s="161" t="e">
        <f>INDEX(Upload_Download!$I$4:$I$1004,MATCH(GD124&amp;GE$3,Upload_Download!$O$4:$O$1004,0),1)</f>
        <v>#N/A</v>
      </c>
      <c r="GF124" s="161" t="e">
        <f>INDEX(Upload_Download!$I$4:$I$1004,MATCH(GD124&amp;GF$3,Upload_Download!$O$4:$O$1004,0),1)</f>
        <v>#N/A</v>
      </c>
      <c r="GG124" s="162" t="e">
        <f t="shared" ref="GG124:GG128" si="1073">100*(GF124/GE124-1)</f>
        <v>#N/A</v>
      </c>
      <c r="GH124" s="162" t="e">
        <f>100*(GI124/GJ124-1)</f>
        <v>#N/A</v>
      </c>
      <c r="GI124" s="161" t="e">
        <f>INDEX(Upload_Download!$I$4:$I$1004,MATCH(GK124&amp;GI$3,Upload_Download!$O$4:$O$1004,0),1)</f>
        <v>#N/A</v>
      </c>
      <c r="GJ124" s="161" t="e">
        <f>INDEX(Upload_Download!$I$4:$I$1004,MATCH(GK124&amp;GJ$3,Upload_Download!$O$4:$O$1004,0),1)</f>
        <v>#N/A</v>
      </c>
      <c r="GK124" s="163" t="str">
        <f>INDEX(Draft!$AZ$3:$AZ$170,MATCH(GB124&amp;FZ124,Draft!$BA$3:$BA$170,0),1)</f>
        <v>Solana</v>
      </c>
      <c r="GM124" s="106">
        <f t="shared" ref="GM124:GM129" si="1074">GM111</f>
        <v>13</v>
      </c>
      <c r="GN124" s="106">
        <f t="shared" si="1039"/>
        <v>10</v>
      </c>
      <c r="GO124" s="106">
        <v>2</v>
      </c>
      <c r="GP124" s="107" t="str">
        <f>INDEX(Matchups!$F$4:$G$279,MATCH(GM124&amp;"_"&amp;GN124,Matchups!$E$4:$E$279,0),1)</f>
        <v>Player1</v>
      </c>
      <c r="GQ124" s="107" t="str">
        <f>INDEX(Matchups!$F$4:$G$279,MATCH(GM124&amp;"_"&amp;GN124,Matchups!$E$4:$E$279,0),2)</f>
        <v>Player6</v>
      </c>
      <c r="GS124" s="160" t="str">
        <f>INDEX(Draft!$AZ$3:$AZ$170,MATCH(GP124&amp;GO124,Draft!$BA$3:$BA$170,0),1)</f>
        <v>Ethereum</v>
      </c>
      <c r="GT124" s="161" t="e">
        <f>INDEX(Upload_Download!$I$4:$I$1004,MATCH(GS124&amp;GT$3,Upload_Download!$O$4:$O$1004,0),1)</f>
        <v>#N/A</v>
      </c>
      <c r="GU124" s="161" t="e">
        <f>INDEX(Upload_Download!$I$4:$I$1004,MATCH(GS124&amp;GU$3,Upload_Download!$O$4:$O$1004,0),1)</f>
        <v>#N/A</v>
      </c>
      <c r="GV124" s="162" t="e">
        <f t="shared" ref="GV124:GV128" si="1075">100*(GU124/GT124-1)</f>
        <v>#N/A</v>
      </c>
      <c r="GW124" s="162" t="e">
        <f>100*(GX124/GY124-1)</f>
        <v>#N/A</v>
      </c>
      <c r="GX124" s="161" t="e">
        <f>INDEX(Upload_Download!$I$4:$I$1004,MATCH(GZ124&amp;GX$3,Upload_Download!$O$4:$O$1004,0),1)</f>
        <v>#N/A</v>
      </c>
      <c r="GY124" s="161" t="e">
        <f>INDEX(Upload_Download!$I$4:$I$1004,MATCH(GZ124&amp;GY$3,Upload_Download!$O$4:$O$1004,0),1)</f>
        <v>#N/A</v>
      </c>
      <c r="GZ124" s="163" t="str">
        <f>INDEX(Draft!$AZ$3:$AZ$170,MATCH(GQ124&amp;GO124,Draft!$BA$3:$BA$170,0),1)</f>
        <v>Goldman Sachs</v>
      </c>
      <c r="HA124" s="114"/>
      <c r="HB124" s="106">
        <f t="shared" ref="HB124:HB129" si="1076">HB111</f>
        <v>14</v>
      </c>
      <c r="HC124" s="106">
        <f t="shared" si="1040"/>
        <v>10</v>
      </c>
      <c r="HD124" s="106">
        <v>2</v>
      </c>
      <c r="HE124" s="107" t="str">
        <f>INDEX(Matchups!$F$4:$G$279,MATCH(HB124&amp;"_"&amp;HC124,Matchups!$E$4:$E$279,0),1)</f>
        <v>Player16</v>
      </c>
      <c r="HF124" s="107" t="str">
        <f>INDEX(Matchups!$F$4:$G$279,MATCH(HB124&amp;"_"&amp;HC124,Matchups!$E$4:$E$279,0),2)</f>
        <v>Player1</v>
      </c>
      <c r="HG124" s="114"/>
      <c r="HH124" s="160" t="str">
        <f>INDEX(Draft!$AZ$3:$AZ$170,MATCH(HE124&amp;HD124,Draft!$BA$3:$BA$170,0),1)</f>
        <v>Microsoft</v>
      </c>
      <c r="HI124" s="161" t="e">
        <f>INDEX(Upload_Download!$I$4:$I$1004,MATCH(HH124&amp;HI$3,Upload_Download!$O$4:$O$1004,0),1)</f>
        <v>#N/A</v>
      </c>
      <c r="HJ124" s="161" t="e">
        <f>INDEX(Upload_Download!$I$4:$I$1004,MATCH(HH124&amp;HJ$3,Upload_Download!$O$4:$O$1004,0),1)</f>
        <v>#N/A</v>
      </c>
      <c r="HK124" s="162" t="e">
        <f t="shared" ref="HK124:HK128" si="1077">100*(HJ124/HI124-1)</f>
        <v>#N/A</v>
      </c>
      <c r="HL124" s="162" t="e">
        <f>100*(HM124/HN124-1)</f>
        <v>#N/A</v>
      </c>
      <c r="HM124" s="161" t="e">
        <f>INDEX(Upload_Download!$I$4:$I$1004,MATCH(HO124&amp;HM$3,Upload_Download!$O$4:$O$1004,0),1)</f>
        <v>#N/A</v>
      </c>
      <c r="HN124" s="161" t="e">
        <f>INDEX(Upload_Download!$I$4:$I$1004,MATCH(HO124&amp;HN$3,Upload_Download!$O$4:$O$1004,0),1)</f>
        <v>#N/A</v>
      </c>
      <c r="HO124" s="163" t="str">
        <f>INDEX(Draft!$AZ$3:$AZ$170,MATCH(HF124&amp;HD124,Draft!$BA$3:$BA$170,0),1)</f>
        <v>Ethereum</v>
      </c>
      <c r="HP124" s="114"/>
      <c r="HQ124" s="106">
        <f t="shared" ref="HQ124:HQ129" si="1078">HQ111</f>
        <v>15</v>
      </c>
      <c r="HR124" s="106">
        <f t="shared" si="1041"/>
        <v>10</v>
      </c>
      <c r="HS124" s="106">
        <v>2</v>
      </c>
      <c r="HT124" s="107" t="str">
        <f>INDEX(Matchups!$F$4:$G$279,MATCH(HQ124&amp;"_"&amp;HR124,Matchups!$E$4:$E$279,0),1)</f>
        <v>Player6</v>
      </c>
      <c r="HU124" s="107" t="str">
        <f>INDEX(Matchups!$F$4:$G$279,MATCH(HQ124&amp;"_"&amp;HR124,Matchups!$E$4:$E$279,0),2)</f>
        <v>Player14</v>
      </c>
      <c r="HV124" s="114"/>
      <c r="HW124" s="160" t="str">
        <f>INDEX(Draft!$AZ$3:$AZ$170,MATCH(HT124&amp;HS124,Draft!$BA$3:$BA$170,0),1)</f>
        <v>Goldman Sachs</v>
      </c>
      <c r="HX124" s="161" t="e">
        <f>INDEX(Upload_Download!$I$4:$I$1004,MATCH(HW124&amp;HX$3,Upload_Download!$O$4:$O$1004,0),1)</f>
        <v>#N/A</v>
      </c>
      <c r="HY124" s="161" t="e">
        <f>INDEX(Upload_Download!$I$4:$I$1004,MATCH(HW124&amp;HY$3,Upload_Download!$O$4:$O$1004,0),1)</f>
        <v>#N/A</v>
      </c>
      <c r="HZ124" s="162" t="e">
        <f t="shared" ref="HZ124:HZ128" si="1079">100*(HY124/HX124-1)</f>
        <v>#N/A</v>
      </c>
      <c r="IA124" s="162" t="e">
        <f>100*(IB124/IC124-1)</f>
        <v>#N/A</v>
      </c>
      <c r="IB124" s="161" t="e">
        <f>INDEX(Upload_Download!$I$4:$I$1004,MATCH(ID124&amp;IB$3,Upload_Download!$O$4:$O$1004,0),1)</f>
        <v>#N/A</v>
      </c>
      <c r="IC124" s="161" t="e">
        <f>INDEX(Upload_Download!$I$4:$I$1004,MATCH(ID124&amp;IC$3,Upload_Download!$O$4:$O$1004,0),1)</f>
        <v>#N/A</v>
      </c>
      <c r="ID124" s="163" t="str">
        <f>INDEX(Draft!$AZ$3:$AZ$170,MATCH(HU124&amp;HS124,Draft!$BA$3:$BA$170,0),1)</f>
        <v>Blackstone</v>
      </c>
      <c r="IF124" s="106">
        <f t="shared" ref="IF124:IF129" si="1080">IF111</f>
        <v>16</v>
      </c>
      <c r="IG124" s="106">
        <f t="shared" si="1042"/>
        <v>10</v>
      </c>
      <c r="IH124" s="106">
        <v>2</v>
      </c>
      <c r="II124" s="107" t="str">
        <f>INDEX(Matchups!$F$4:$G$279,MATCH(IF124&amp;"_"&amp;IG124,Matchups!$E$4:$E$279,0),1)</f>
        <v>Player23</v>
      </c>
      <c r="IJ124" s="107" t="str">
        <f>INDEX(Matchups!$F$4:$G$279,MATCH(IF124&amp;"_"&amp;IG124,Matchups!$E$4:$E$279,0),2)</f>
        <v>Player13</v>
      </c>
      <c r="IL124" s="160" t="str">
        <f>INDEX(Draft!$AZ$3:$AZ$170,MATCH(II124&amp;IH124,Draft!$BA$3:$BA$170,0),1)</f>
        <v>Polkadot</v>
      </c>
      <c r="IM124" s="161" t="e">
        <f>INDEX(Upload_Download!$I$4:$I$1004,MATCH(IL124&amp;IM$3,Upload_Download!$O$4:$O$1004,0),1)</f>
        <v>#N/A</v>
      </c>
      <c r="IN124" s="161" t="e">
        <f>INDEX(Upload_Download!$I$4:$I$1004,MATCH(IL124&amp;IN$3,Upload_Download!$O$4:$O$1004,0),1)</f>
        <v>#N/A</v>
      </c>
      <c r="IO124" s="162" t="e">
        <f t="shared" ref="IO124:IO128" si="1081">100*(IN124/IM124-1)</f>
        <v>#N/A</v>
      </c>
      <c r="IP124" s="162" t="e">
        <f>100*(IQ124/IR124-1)</f>
        <v>#N/A</v>
      </c>
      <c r="IQ124" s="161" t="e">
        <f>INDEX(Upload_Download!$I$4:$I$1004,MATCH(IS124&amp;IQ$3,Upload_Download!$O$4:$O$1004,0),1)</f>
        <v>#N/A</v>
      </c>
      <c r="IR124" s="161" t="e">
        <f>INDEX(Upload_Download!$I$4:$I$1004,MATCH(IS124&amp;IR$3,Upload_Download!$O$4:$O$1004,0),1)</f>
        <v>#N/A</v>
      </c>
      <c r="IS124" s="163" t="str">
        <f>INDEX(Draft!$AZ$3:$AZ$170,MATCH(IJ124&amp;IH124,Draft!$BA$3:$BA$170,0),1)</f>
        <v>Bank of America</v>
      </c>
      <c r="IT124" s="114"/>
      <c r="IU124" s="106">
        <f t="shared" ref="IU124:IU129" si="1082">IU111</f>
        <v>17</v>
      </c>
      <c r="IV124" s="106">
        <f t="shared" si="1043"/>
        <v>10</v>
      </c>
      <c r="IW124" s="106">
        <v>2</v>
      </c>
      <c r="IX124" s="107" t="str">
        <f>INDEX(Matchups!$F$4:$G$279,MATCH(IU124&amp;"_"&amp;IV124,Matchups!$E$4:$E$279,0),1)</f>
        <v>Player2</v>
      </c>
      <c r="IY124" s="107" t="str">
        <f>INDEX(Matchups!$F$4:$G$279,MATCH(IU124&amp;"_"&amp;IV124,Matchups!$E$4:$E$279,0),2)</f>
        <v>Player12</v>
      </c>
      <c r="IZ124" s="114"/>
      <c r="JA124" s="160" t="str">
        <f>INDEX(Draft!$AZ$3:$AZ$170,MATCH(IX124&amp;IW124,Draft!$BA$3:$BA$170,0),1)</f>
        <v>UNUS SED LEO</v>
      </c>
      <c r="JB124" s="161" t="e">
        <f>INDEX(Upload_Download!$I$4:$I$1004,MATCH(JA124&amp;JB$3,Upload_Download!$O$4:$O$1004,0),1)</f>
        <v>#N/A</v>
      </c>
      <c r="JC124" s="161" t="e">
        <f>INDEX(Upload_Download!$I$4:$I$1004,MATCH(JA124&amp;JC$3,Upload_Download!$O$4:$O$1004,0),1)</f>
        <v>#N/A</v>
      </c>
      <c r="JD124" s="162" t="e">
        <f t="shared" ref="JD124:JD128" si="1083">100*(JC124/JB124-1)</f>
        <v>#N/A</v>
      </c>
      <c r="JE124" s="162" t="e">
        <f>100*(JF124/JG124-1)</f>
        <v>#N/A</v>
      </c>
      <c r="JF124" s="161" t="e">
        <f>INDEX(Upload_Download!$I$4:$I$1004,MATCH(JH124&amp;JF$3,Upload_Download!$O$4:$O$1004,0),1)</f>
        <v>#N/A</v>
      </c>
      <c r="JG124" s="161" t="e">
        <f>INDEX(Upload_Download!$I$4:$I$1004,MATCH(JH124&amp;JG$3,Upload_Download!$O$4:$O$1004,0),1)</f>
        <v>#N/A</v>
      </c>
      <c r="JH124" s="163" t="str">
        <f>INDEX(Draft!$AZ$3:$AZ$170,MATCH(IY124&amp;IW124,Draft!$BA$3:$BA$170,0),1)</f>
        <v>Atlassian</v>
      </c>
      <c r="JI124" s="114"/>
      <c r="JJ124" s="106">
        <f t="shared" ref="JJ124:JJ129" si="1084">JJ111</f>
        <v>18</v>
      </c>
      <c r="JK124" s="106">
        <f t="shared" si="1044"/>
        <v>10</v>
      </c>
      <c r="JL124" s="106">
        <v>2</v>
      </c>
      <c r="JM124" s="107" t="str">
        <f>INDEX(Matchups!$F$4:$G$279,MATCH(JJ124&amp;"_"&amp;JK124,Matchups!$E$4:$E$279,0),1)</f>
        <v>Player13</v>
      </c>
      <c r="JN124" s="107" t="str">
        <f>INDEX(Matchups!$F$4:$G$279,MATCH(JJ124&amp;"_"&amp;JK124,Matchups!$E$4:$E$279,0),2)</f>
        <v>Player22</v>
      </c>
      <c r="JO124" s="114"/>
      <c r="JP124" s="160" t="str">
        <f>INDEX(Draft!$AZ$3:$AZ$170,MATCH(JM124&amp;JL124,Draft!$BA$3:$BA$170,0),1)</f>
        <v>Bank of America</v>
      </c>
      <c r="JQ124" s="161" t="e">
        <f>INDEX(Upload_Download!$I$4:$I$1004,MATCH(JP124&amp;JQ$3,Upload_Download!$O$4:$O$1004,0),1)</f>
        <v>#N/A</v>
      </c>
      <c r="JR124" s="161" t="e">
        <f>INDEX(Upload_Download!$I$4:$I$1004,MATCH(JP124&amp;JR$3,Upload_Download!$O$4:$O$1004,0),1)</f>
        <v>#N/A</v>
      </c>
      <c r="JS124" s="162" t="e">
        <f t="shared" ref="JS124:JS128" si="1085">100*(JR124/JQ124-1)</f>
        <v>#N/A</v>
      </c>
      <c r="JT124" s="162" t="e">
        <f>100*(JU124/JV124-1)</f>
        <v>#N/A</v>
      </c>
      <c r="JU124" s="161" t="e">
        <f>INDEX(Upload_Download!$I$4:$I$1004,MATCH(JW124&amp;JU$3,Upload_Download!$O$4:$O$1004,0),1)</f>
        <v>#N/A</v>
      </c>
      <c r="JV124" s="161" t="e">
        <f>INDEX(Upload_Download!$I$4:$I$1004,MATCH(JW124&amp;JV$3,Upload_Download!$O$4:$O$1004,0),1)</f>
        <v>#N/A</v>
      </c>
      <c r="JW124" s="163" t="str">
        <f>INDEX(Draft!$AZ$3:$AZ$170,MATCH(JN124&amp;JL124,Draft!$BA$3:$BA$170,0),1)</f>
        <v>Target</v>
      </c>
      <c r="JX124" s="114"/>
      <c r="JY124" s="106">
        <f t="shared" ref="JY124:JY129" si="1086">JY111</f>
        <v>19</v>
      </c>
      <c r="JZ124" s="106">
        <f t="shared" si="1045"/>
        <v>10</v>
      </c>
      <c r="KA124" s="106">
        <v>2</v>
      </c>
      <c r="KB124" s="107" t="str">
        <f>INDEX(Matchups!$F$4:$G$279,MATCH(JY124&amp;"_"&amp;JZ124,Matchups!$E$4:$E$279,0),1)</f>
        <v>Player22</v>
      </c>
      <c r="KC124" s="107" t="str">
        <f>INDEX(Matchups!$F$4:$G$279,MATCH(JY124&amp;"_"&amp;JZ124,Matchups!$E$4:$E$279,0),2)</f>
        <v>Player15</v>
      </c>
      <c r="KD124" s="114"/>
      <c r="KE124" s="160" t="str">
        <f>INDEX(Draft!$AZ$3:$AZ$170,MATCH(KB124&amp;KA124,Draft!$BA$3:$BA$170,0),1)</f>
        <v>Target</v>
      </c>
      <c r="KF124" s="161" t="e">
        <f>INDEX(Upload_Download!$I$4:$I$1004,MATCH(KE124&amp;KF$3,Upload_Download!$O$4:$O$1004,0),1)</f>
        <v>#N/A</v>
      </c>
      <c r="KG124" s="161" t="e">
        <f>INDEX(Upload_Download!$I$4:$I$1004,MATCH(KE124&amp;KG$3,Upload_Download!$O$4:$O$1004,0),1)</f>
        <v>#N/A</v>
      </c>
      <c r="KH124" s="162" t="e">
        <f t="shared" ref="KH124:KH128" si="1087">100*(KG124/KF124-1)</f>
        <v>#N/A</v>
      </c>
      <c r="KI124" s="162" t="e">
        <f>100*(KJ124/KK124-1)</f>
        <v>#N/A</v>
      </c>
      <c r="KJ124" s="161" t="e">
        <f>INDEX(Upload_Download!$I$4:$I$1004,MATCH(KL124&amp;KJ$3,Upload_Download!$O$4:$O$1004,0),1)</f>
        <v>#N/A</v>
      </c>
      <c r="KK124" s="161" t="e">
        <f>INDEX(Upload_Download!$I$4:$I$1004,MATCH(KL124&amp;KK$3,Upload_Download!$O$4:$O$1004,0),1)</f>
        <v>#N/A</v>
      </c>
      <c r="KL124" s="163" t="str">
        <f>INDEX(Draft!$AZ$3:$AZ$170,MATCH(KC124&amp;KA124,Draft!$BA$3:$BA$170,0),1)</f>
        <v>Tesla</v>
      </c>
      <c r="KM124" s="114"/>
      <c r="KN124" s="106">
        <f t="shared" ref="KN124:KN129" si="1088">KN111</f>
        <v>20</v>
      </c>
      <c r="KO124" s="106">
        <f t="shared" si="1046"/>
        <v>10</v>
      </c>
      <c r="KP124" s="106">
        <v>2</v>
      </c>
      <c r="KQ124" s="107" t="str">
        <f>INDEX(Matchups!$F$4:$G$279,MATCH(KN124&amp;"_"&amp;KO124,Matchups!$E$4:$E$279,0),1)</f>
        <v>Player5</v>
      </c>
      <c r="KR124" s="107" t="str">
        <f>INDEX(Matchups!$F$4:$G$279,MATCH(KN124&amp;"_"&amp;KO124,Matchups!$E$4:$E$279,0),2)</f>
        <v>Player8</v>
      </c>
      <c r="KS124" s="114"/>
      <c r="KT124" s="160" t="str">
        <f>INDEX(Draft!$AZ$3:$AZ$170,MATCH(KQ124&amp;KP124,Draft!$BA$3:$BA$170,0),1)</f>
        <v>Alphabet Class C</v>
      </c>
      <c r="KU124" s="161" t="e">
        <f>INDEX(Upload_Download!$I$4:$I$1004,MATCH(KT124&amp;KU$3,Upload_Download!$O$4:$O$1004,0),1)</f>
        <v>#N/A</v>
      </c>
      <c r="KV124" s="161" t="e">
        <f>INDEX(Upload_Download!$I$4:$I$1004,MATCH(KT124&amp;KV$3,Upload_Download!$O$4:$O$1004,0),1)</f>
        <v>#N/A</v>
      </c>
      <c r="KW124" s="162" t="e">
        <f t="shared" ref="KW124:KW128" si="1089">100*(KV124/KU124-1)</f>
        <v>#N/A</v>
      </c>
      <c r="KX124" s="162" t="e">
        <f>100*(KY124/KZ124-1)</f>
        <v>#N/A</v>
      </c>
      <c r="KY124" s="161" t="e">
        <f>INDEX(Upload_Download!$I$4:$I$1004,MATCH(LA124&amp;KY$3,Upload_Download!$O$4:$O$1004,0),1)</f>
        <v>#N/A</v>
      </c>
      <c r="KZ124" s="161" t="e">
        <f>INDEX(Upload_Download!$I$4:$I$1004,MATCH(LA124&amp;KZ$3,Upload_Download!$O$4:$O$1004,0),1)</f>
        <v>#N/A</v>
      </c>
      <c r="LA124" s="163" t="str">
        <f>INDEX(Draft!$AZ$3:$AZ$170,MATCH(KR124&amp;KP124,Draft!$BA$3:$BA$170,0),1)</f>
        <v>Cardano</v>
      </c>
      <c r="LB124" s="114"/>
      <c r="LC124" s="106">
        <f t="shared" ref="LC124:LC129" si="1090">LC111</f>
        <v>21</v>
      </c>
      <c r="LD124" s="106">
        <f t="shared" si="1047"/>
        <v>10</v>
      </c>
      <c r="LE124" s="106">
        <v>2</v>
      </c>
      <c r="LF124" s="107" t="str">
        <f>INDEX(Matchups!$F$4:$G$279,MATCH(LC124&amp;"_"&amp;LD124,Matchups!$E$4:$E$279,0),1)</f>
        <v>Player22</v>
      </c>
      <c r="LG124" s="107" t="str">
        <f>INDEX(Matchups!$F$4:$G$279,MATCH(LC124&amp;"_"&amp;LD124,Matchups!$E$4:$E$279,0),2)</f>
        <v>Player12</v>
      </c>
      <c r="LH124" s="114"/>
      <c r="LI124" s="160" t="str">
        <f>INDEX(Draft!$AZ$3:$AZ$170,MATCH(LF124&amp;LE124,Draft!$BA$3:$BA$170,0),1)</f>
        <v>Target</v>
      </c>
      <c r="LJ124" s="161" t="e">
        <f>INDEX(Upload_Download!$I$4:$I$1004,MATCH(LI124&amp;LJ$3,Upload_Download!$O$4:$O$1004,0),1)</f>
        <v>#N/A</v>
      </c>
      <c r="LK124" s="161" t="e">
        <f>INDEX(Upload_Download!$I$4:$I$1004,MATCH(LI124&amp;LK$3,Upload_Download!$O$4:$O$1004,0),1)</f>
        <v>#N/A</v>
      </c>
      <c r="LL124" s="162" t="e">
        <f t="shared" ref="LL124:LL128" si="1091">100*(LK124/LJ124-1)</f>
        <v>#N/A</v>
      </c>
      <c r="LM124" s="162" t="e">
        <f>100*(LN124/LO124-1)</f>
        <v>#N/A</v>
      </c>
      <c r="LN124" s="161" t="e">
        <f>INDEX(Upload_Download!$I$4:$I$1004,MATCH(LP124&amp;LN$3,Upload_Download!$O$4:$O$1004,0),1)</f>
        <v>#N/A</v>
      </c>
      <c r="LO124" s="161" t="e">
        <f>INDEX(Upload_Download!$I$4:$I$1004,MATCH(LP124&amp;LO$3,Upload_Download!$O$4:$O$1004,0),1)</f>
        <v>#N/A</v>
      </c>
      <c r="LP124" s="163" t="str">
        <f>INDEX(Draft!$AZ$3:$AZ$170,MATCH(LG124&amp;LE124,Draft!$BA$3:$BA$170,0),1)</f>
        <v>Atlassian</v>
      </c>
      <c r="LQ124" s="114"/>
      <c r="LR124" s="106">
        <f t="shared" ref="LR124:LR129" si="1092">LR111</f>
        <v>22</v>
      </c>
      <c r="LS124" s="106">
        <f t="shared" si="1048"/>
        <v>10</v>
      </c>
      <c r="LT124" s="106">
        <v>2</v>
      </c>
      <c r="LU124" s="107" t="str">
        <f>INDEX(Matchups!$F$4:$G$279,MATCH(LR124&amp;"_"&amp;LS124,Matchups!$E$4:$E$279,0),1)</f>
        <v>Player21</v>
      </c>
      <c r="LV124" s="107" t="str">
        <f>INDEX(Matchups!$F$4:$G$279,MATCH(LR124&amp;"_"&amp;LS124,Matchups!$E$4:$E$279,0),2)</f>
        <v>Player3</v>
      </c>
      <c r="LW124" s="114"/>
      <c r="LX124" s="160" t="str">
        <f>INDEX(Draft!$AZ$3:$AZ$170,MATCH(LU124&amp;LT124,Draft!$BA$3:$BA$170,0),1)</f>
        <v>Terra</v>
      </c>
      <c r="LY124" s="161" t="e">
        <f>INDEX(Upload_Download!$I$4:$I$1004,MATCH(LX124&amp;LY$3,Upload_Download!$O$4:$O$1004,0),1)</f>
        <v>#N/A</v>
      </c>
      <c r="LZ124" s="161" t="e">
        <f>INDEX(Upload_Download!$I$4:$I$1004,MATCH(LX124&amp;LZ$3,Upload_Download!$O$4:$O$1004,0),1)</f>
        <v>#N/A</v>
      </c>
      <c r="MA124" s="162" t="e">
        <f t="shared" ref="MA124:MA128" si="1093">100*(LZ124/LY124-1)</f>
        <v>#N/A</v>
      </c>
      <c r="MB124" s="162" t="e">
        <f>100*(MC124/MD124-1)</f>
        <v>#N/A</v>
      </c>
      <c r="MC124" s="161" t="e">
        <f>INDEX(Upload_Download!$I$4:$I$1004,MATCH(ME124&amp;MC$3,Upload_Download!$O$4:$O$1004,0),1)</f>
        <v>#N/A</v>
      </c>
      <c r="MD124" s="161" t="e">
        <f>INDEX(Upload_Download!$I$4:$I$1004,MATCH(ME124&amp;MD$3,Upload_Download!$O$4:$O$1004,0),1)</f>
        <v>#N/A</v>
      </c>
      <c r="ME124" s="163" t="str">
        <f>INDEX(Draft!$AZ$3:$AZ$170,MATCH(LV124&amp;LT124,Draft!$BA$3:$BA$170,0),1)</f>
        <v>Ford Motor Company</v>
      </c>
      <c r="MF124" s="114"/>
      <c r="MG124" s="106">
        <f t="shared" ref="MG124:MG129" si="1094">MG111</f>
        <v>23</v>
      </c>
      <c r="MH124" s="106">
        <f t="shared" si="1049"/>
        <v>10</v>
      </c>
      <c r="MI124" s="106">
        <v>2</v>
      </c>
      <c r="MJ124" s="107" t="str">
        <f>INDEX(Matchups!$F$4:$G$279,MATCH(MG124&amp;"_"&amp;MH124,Matchups!$E$4:$E$279,0),1)</f>
        <v>Player18</v>
      </c>
      <c r="MK124" s="107" t="str">
        <f>INDEX(Matchups!$F$4:$G$279,MATCH(MG124&amp;"_"&amp;MH124,Matchups!$E$4:$E$279,0),2)</f>
        <v>Player23</v>
      </c>
      <c r="ML124" s="114"/>
      <c r="MM124" s="160" t="str">
        <f>INDEX(Draft!$AZ$3:$AZ$170,MATCH(MJ124&amp;MI124,Draft!$BA$3:$BA$170,0),1)</f>
        <v>NVDIA</v>
      </c>
      <c r="MN124" s="161" t="e">
        <f>INDEX(Upload_Download!$I$4:$I$1004,MATCH(MM124&amp;MN$3,Upload_Download!$O$4:$O$1004,0),1)</f>
        <v>#N/A</v>
      </c>
      <c r="MO124" s="161" t="e">
        <f>INDEX(Upload_Download!$I$4:$I$1004,MATCH(MM124&amp;MO$3,Upload_Download!$O$4:$O$1004,0),1)</f>
        <v>#N/A</v>
      </c>
      <c r="MP124" s="162" t="e">
        <f t="shared" ref="MP124:MP128" si="1095">100*(MO124/MN124-1)</f>
        <v>#N/A</v>
      </c>
      <c r="MQ124" s="162" t="e">
        <f>100*(MR124/MS124-1)</f>
        <v>#N/A</v>
      </c>
      <c r="MR124" s="161" t="e">
        <f>INDEX(Upload_Download!$I$4:$I$1004,MATCH(MT124&amp;MR$3,Upload_Download!$O$4:$O$1004,0),1)</f>
        <v>#N/A</v>
      </c>
      <c r="MS124" s="161" t="e">
        <f>INDEX(Upload_Download!$I$4:$I$1004,MATCH(MT124&amp;MS$3,Upload_Download!$O$4:$O$1004,0),1)</f>
        <v>#N/A</v>
      </c>
      <c r="MT124" s="163" t="str">
        <f>INDEX(Draft!$AZ$3:$AZ$170,MATCH(MK124&amp;MI124,Draft!$BA$3:$BA$170,0),1)</f>
        <v>Polkadot</v>
      </c>
    </row>
    <row r="125" spans="2:358" s="105" customFormat="1" ht="17">
      <c r="B125" s="184">
        <f t="shared" si="679"/>
        <v>44634</v>
      </c>
      <c r="C125" s="183">
        <f t="shared" si="680"/>
        <v>11</v>
      </c>
      <c r="D125" s="183">
        <f t="shared" si="681"/>
        <v>2</v>
      </c>
      <c r="E125" s="183" t="str">
        <f t="shared" si="538"/>
        <v>11_2</v>
      </c>
      <c r="F125" s="174" t="str">
        <f t="shared" si="539"/>
        <v>Player5</v>
      </c>
      <c r="G125" s="174" t="str">
        <f t="shared" si="540"/>
        <v>Player2</v>
      </c>
      <c r="H125" s="173"/>
      <c r="I125" s="174" t="str">
        <f>J125&amp;"_"&amp;COUNTIF(J$4:J125,J125)</f>
        <v>10_5</v>
      </c>
      <c r="J125" s="185">
        <v>10</v>
      </c>
      <c r="K125" s="185" t="s">
        <v>2662</v>
      </c>
      <c r="L125" s="186" t="s">
        <v>1027</v>
      </c>
      <c r="M125" s="185" t="s">
        <v>2661</v>
      </c>
      <c r="N125" s="114"/>
      <c r="O125" s="106">
        <f t="shared" si="1050"/>
        <v>1</v>
      </c>
      <c r="P125" s="106">
        <f t="shared" si="1027"/>
        <v>10</v>
      </c>
      <c r="Q125" s="106">
        <v>3</v>
      </c>
      <c r="R125" s="107" t="str">
        <f>INDEX(Matchups!$F$4:$G$279,MATCH(O125&amp;"_"&amp;P125,Matchups!$E$4:$E$279,0),1)</f>
        <v>Player7</v>
      </c>
      <c r="S125" s="107" t="str">
        <f>INDEX(Matchups!$F$4:$G$279,MATCH(O125&amp;"_"&amp;P125,Matchups!$E$4:$E$279,0),2)</f>
        <v>Player20</v>
      </c>
      <c r="U125" s="160" t="str">
        <f>INDEX(Draft!$AZ$3:$AZ$170,MATCH(R125&amp;Q125,Draft!$BA$3:$BA$170,0),1)</f>
        <v>American Express</v>
      </c>
      <c r="V125" s="161">
        <f>INDEX(Upload_Download!$I$4:$I$1004,MATCH(U125&amp;V$3,Upload_Download!$O$4:$O$1004,0),1)</f>
        <v>185.8500061035156</v>
      </c>
      <c r="W125" s="161">
        <f>INDEX(Upload_Download!$I$4:$I$1004,MATCH(U125&amp;W$3,Upload_Download!$O$4:$O$1004,0),1)</f>
        <v>191.80999755859381</v>
      </c>
      <c r="X125" s="162">
        <f t="shared" si="1051"/>
        <v>3.2068825716145444</v>
      </c>
      <c r="Y125" s="162">
        <f t="shared" ref="Y125:Y128" si="1096">100*(Z125/AA125-1)</f>
        <v>-0.38177580755566209</v>
      </c>
      <c r="Z125" s="161">
        <f>INDEX(Upload_Download!$I$4:$I$1004,MATCH(AB125&amp;Z$3,Upload_Download!$O$4:$O$1004,0),1)</f>
        <v>80.209999084472656</v>
      </c>
      <c r="AA125" s="161">
        <f>INDEX(Upload_Download!$I$4:$I$1004,MATCH(AB125&amp;AA$3,Upload_Download!$O$4:$O$1004,0),1)</f>
        <v>80.51739501953125</v>
      </c>
      <c r="AB125" s="163" t="str">
        <f>INDEX(Draft!$AZ$3:$AZ$170,MATCH(S125&amp;Q125,Draft!$BA$3:$BA$170,0),1)</f>
        <v>Exxon Mobil</v>
      </c>
      <c r="AD125" s="106">
        <f t="shared" si="1052"/>
        <v>2</v>
      </c>
      <c r="AE125" s="106">
        <f t="shared" si="1028"/>
        <v>10</v>
      </c>
      <c r="AF125" s="106">
        <v>3</v>
      </c>
      <c r="AG125" s="107" t="str">
        <f>INDEX(Matchups!$F$4:$G$279,MATCH(AD125&amp;"_"&amp;AE125,Matchups!$E$4:$E$279,0),1)</f>
        <v>Player3</v>
      </c>
      <c r="AH125" s="107" t="str">
        <f>INDEX(Matchups!$F$4:$G$279,MATCH(AD125&amp;"_"&amp;AE125,Matchups!$E$4:$E$279,0),2)</f>
        <v>Player16</v>
      </c>
      <c r="AJ125" s="160" t="str">
        <f>INDEX(Draft!$AZ$3:$AZ$170,MATCH(AG125&amp;AF125,Draft!$BA$3:$BA$170,0),1)</f>
        <v>Spotify</v>
      </c>
      <c r="AK125" s="161">
        <f>INDEX(Upload_Download!$I$4:$I$1004,MATCH(AJ125&amp;AK$3,Upload_Download!$O$4:$O$1004,0),1)</f>
        <v>161.92999267578119</v>
      </c>
      <c r="AL125" s="161">
        <f>INDEX(Upload_Download!$I$4:$I$1004,MATCH(AJ125&amp;AL$3,Upload_Download!$O$4:$O$1004,0),1)</f>
        <v>152.27000427246091</v>
      </c>
      <c r="AM125" s="162">
        <f t="shared" si="1053"/>
        <v>-5.9655337740066923</v>
      </c>
      <c r="AN125" s="162">
        <f t="shared" ref="AN125:AN128" si="1097">100*(AO125/AP125-1)</f>
        <v>-1.4253468941195391</v>
      </c>
      <c r="AO125" s="161">
        <f>INDEX(Upload_Download!$I$4:$I$1004,MATCH(AQ125&amp;AO$3,Upload_Download!$O$4:$O$1004,0),1)</f>
        <v>222.69000244140619</v>
      </c>
      <c r="AP125" s="161">
        <f>INDEX(Upload_Download!$I$4:$I$1004,MATCH(AQ125&amp;AP$3,Upload_Download!$O$4:$O$1004,0),1)</f>
        <v>225.9100036621094</v>
      </c>
      <c r="AQ125" s="163" t="str">
        <f>INDEX(Draft!$AZ$3:$AZ$170,MATCH(AH125&amp;AF125,Draft!$BA$3:$BA$170,0),1)</f>
        <v>Lowe's</v>
      </c>
      <c r="AS125" s="106">
        <f t="shared" si="1054"/>
        <v>3</v>
      </c>
      <c r="AT125" s="106">
        <f t="shared" si="1029"/>
        <v>10</v>
      </c>
      <c r="AU125" s="106">
        <v>3</v>
      </c>
      <c r="AV125" s="107" t="str">
        <f>INDEX(Matchups!$F$4:$G$279,MATCH(AS125&amp;"_"&amp;AT125,Matchups!$E$4:$E$279,0),1)</f>
        <v>Player10</v>
      </c>
      <c r="AW125" s="107" t="str">
        <f>INDEX(Matchups!$F$4:$G$279,MATCH(AS125&amp;"_"&amp;AT125,Matchups!$E$4:$E$279,0),2)</f>
        <v>Player7</v>
      </c>
      <c r="AY125" s="160" t="str">
        <f>INDEX(Draft!$AZ$3:$AZ$170,MATCH(AV125&amp;AU125,Draft!$BA$3:$BA$170,0),1)</f>
        <v>Snowflake</v>
      </c>
      <c r="AZ125" s="161">
        <f>INDEX(Upload_Download!$I$4:$I$1004,MATCH(AY125&amp;AZ$3,Upload_Download!$O$4:$O$1004,0),1)</f>
        <v>273.76998901367188</v>
      </c>
      <c r="BA125" s="161">
        <f>INDEX(Upload_Download!$I$4:$I$1004,MATCH(AY125&amp;BA$3,Upload_Download!$O$4:$O$1004,0),1)</f>
        <v>269.42001342773438</v>
      </c>
      <c r="BB125" s="162">
        <f t="shared" si="1055"/>
        <v>-1.5889161560803</v>
      </c>
      <c r="BC125" s="162">
        <f t="shared" ref="BC125:BC128" si="1098">100*(BD125/BE125-1)</f>
        <v>-0.60036850350494442</v>
      </c>
      <c r="BD125" s="161">
        <f>INDEX(Upload_Download!$I$4:$I$1004,MATCH(BF125&amp;BD$3,Upload_Download!$O$4:$O$1004,0),1)</f>
        <v>193.71000671386719</v>
      </c>
      <c r="BE125" s="161">
        <f>INDEX(Upload_Download!$I$4:$I$1004,MATCH(BF125&amp;BE$3,Upload_Download!$O$4:$O$1004,0),1)</f>
        <v>194.8800048828125</v>
      </c>
      <c r="BF125" s="163" t="str">
        <f>INDEX(Draft!$AZ$3:$AZ$170,MATCH(AW125&amp;AU125,Draft!$BA$3:$BA$170,0),1)</f>
        <v>American Express</v>
      </c>
      <c r="BH125" s="106">
        <f t="shared" si="1056"/>
        <v>4</v>
      </c>
      <c r="BI125" s="106">
        <f t="shared" si="1030"/>
        <v>10</v>
      </c>
      <c r="BJ125" s="106">
        <v>3</v>
      </c>
      <c r="BK125" s="107" t="str">
        <f>INDEX(Matchups!$F$4:$G$279,MATCH(BH125&amp;"_"&amp;BI125,Matchups!$E$4:$E$279,0),1)</f>
        <v>Player8</v>
      </c>
      <c r="BL125" s="107" t="str">
        <f>INDEX(Matchups!$F$4:$G$279,MATCH(BH125&amp;"_"&amp;BI125,Matchups!$E$4:$E$279,0),2)</f>
        <v>Player11</v>
      </c>
      <c r="BN125" s="160" t="str">
        <f>INDEX(Draft!$AZ$3:$AZ$170,MATCH(BK125&amp;BJ125,Draft!$BA$3:$BA$170,0),1)</f>
        <v>Lucid Group</v>
      </c>
      <c r="BO125" s="161">
        <f>INDEX(Upload_Download!$I$4:$I$1004,MATCH(BN125&amp;BO$3,Upload_Download!$O$4:$O$1004,0),1)</f>
        <v>26.35000038146973</v>
      </c>
      <c r="BP125" s="161" t="e">
        <f>INDEX(Upload_Download!$I$4:$I$1004,MATCH(BN125&amp;BP$3,Upload_Download!$O$4:$O$1004,0),1)</f>
        <v>#N/A</v>
      </c>
      <c r="BQ125" s="162" t="e">
        <f t="shared" si="1057"/>
        <v>#N/A</v>
      </c>
      <c r="BR125" s="162" t="e">
        <f t="shared" ref="BR125:BR128" si="1099">100*(BS125/BT125-1)</f>
        <v>#N/A</v>
      </c>
      <c r="BS125" s="161" t="e">
        <f>INDEX(Upload_Download!$I$4:$I$1004,MATCH(BU125&amp;BS$3,Upload_Download!$O$4:$O$1004,0),1)</f>
        <v>#N/A</v>
      </c>
      <c r="BT125" s="161">
        <f>INDEX(Upload_Download!$I$4:$I$1004,MATCH(BU125&amp;BT$3,Upload_Download!$O$4:$O$1004,0),1)</f>
        <v>5.2789999172091484E-3</v>
      </c>
      <c r="BU125" s="163" t="str">
        <f>INDEX(Draft!$AZ$3:$AZ$170,MATCH(BL125&amp;BJ125,Draft!$BA$3:$BA$170,0),1)</f>
        <v>Potcoin</v>
      </c>
      <c r="BV125" s="114"/>
      <c r="BW125" s="106">
        <f t="shared" si="1058"/>
        <v>5</v>
      </c>
      <c r="BX125" s="106">
        <f t="shared" si="1031"/>
        <v>10</v>
      </c>
      <c r="BY125" s="106">
        <v>3</v>
      </c>
      <c r="BZ125" s="107" t="str">
        <f>INDEX(Matchups!$F$4:$G$279,MATCH(BW125&amp;"_"&amp;BX125,Matchups!$E$4:$E$279,0),1)</f>
        <v>Player9</v>
      </c>
      <c r="CA125" s="107" t="str">
        <f>INDEX(Matchups!$F$4:$G$279,MATCH(BW125&amp;"_"&amp;BX125,Matchups!$E$4:$E$279,0),2)</f>
        <v>Player17</v>
      </c>
      <c r="CB125" s="114"/>
      <c r="CC125" s="160" t="str">
        <f>INDEX(Draft!$AZ$3:$AZ$170,MATCH(BZ125&amp;BY125,Draft!$BA$3:$BA$170,0),1)</f>
        <v>Novavax</v>
      </c>
      <c r="CD125" s="161" t="e">
        <f>INDEX(Upload_Download!$I$4:$I$1004,MATCH(CC125&amp;CD$3,Upload_Download!$O$4:$O$1004,0),1)</f>
        <v>#N/A</v>
      </c>
      <c r="CE125" s="161" t="e">
        <f>INDEX(Upload_Download!$I$4:$I$1004,MATCH(CC125&amp;CE$3,Upload_Download!$O$4:$O$1004,0),1)</f>
        <v>#N/A</v>
      </c>
      <c r="CF125" s="162" t="e">
        <f t="shared" si="1059"/>
        <v>#N/A</v>
      </c>
      <c r="CG125" s="162" t="e">
        <f t="shared" ref="CG125:CG128" si="1100">100*(CH125/CI125-1)</f>
        <v>#N/A</v>
      </c>
      <c r="CH125" s="161" t="e">
        <f>INDEX(Upload_Download!$I$4:$I$1004,MATCH(CJ125&amp;CH$3,Upload_Download!$O$4:$O$1004,0),1)</f>
        <v>#N/A</v>
      </c>
      <c r="CI125" s="161" t="e">
        <f>INDEX(Upload_Download!$I$4:$I$1004,MATCH(CJ125&amp;CI$3,Upload_Download!$O$4:$O$1004,0),1)</f>
        <v>#N/A</v>
      </c>
      <c r="CJ125" s="163" t="str">
        <f>INDEX(Draft!$AZ$3:$AZ$170,MATCH(CA125&amp;BY125,Draft!$BA$3:$BA$170,0),1)</f>
        <v>Sony</v>
      </c>
      <c r="CK125" s="114"/>
      <c r="CL125" s="106">
        <f t="shared" si="1060"/>
        <v>6</v>
      </c>
      <c r="CM125" s="106">
        <f t="shared" si="1032"/>
        <v>10</v>
      </c>
      <c r="CN125" s="106">
        <v>3</v>
      </c>
      <c r="CO125" s="107" t="str">
        <f>INDEX(Matchups!$F$4:$G$279,MATCH(CL125&amp;"_"&amp;CM125,Matchups!$E$4:$E$279,0),1)</f>
        <v>Player20</v>
      </c>
      <c r="CP125" s="107" t="str">
        <f>INDEX(Matchups!$F$4:$G$279,MATCH(CL125&amp;"_"&amp;CM125,Matchups!$E$4:$E$279,0),2)</f>
        <v>Player21</v>
      </c>
      <c r="CQ125" s="114"/>
      <c r="CR125" s="160" t="str">
        <f>INDEX(Draft!$AZ$3:$AZ$170,MATCH(CO125&amp;CN125,Draft!$BA$3:$BA$170,0),1)</f>
        <v>Exxon Mobil</v>
      </c>
      <c r="CS125" s="161" t="e">
        <f>INDEX(Upload_Download!$I$4:$I$1004,MATCH(CR125&amp;CS$3,Upload_Download!$O$4:$O$1004,0),1)</f>
        <v>#N/A</v>
      </c>
      <c r="CT125" s="161" t="e">
        <f>INDEX(Upload_Download!$I$4:$I$1004,MATCH(CR125&amp;CT$3,Upload_Download!$O$4:$O$1004,0),1)</f>
        <v>#N/A</v>
      </c>
      <c r="CU125" s="162" t="e">
        <f t="shared" si="1061"/>
        <v>#N/A</v>
      </c>
      <c r="CV125" s="162" t="e">
        <f t="shared" ref="CV125:CV128" si="1101">100*(CW125/CX125-1)</f>
        <v>#N/A</v>
      </c>
      <c r="CW125" s="161" t="e">
        <f>INDEX(Upload_Download!$I$4:$I$1004,MATCH(CY125&amp;CW$3,Upload_Download!$O$4:$O$1004,0),1)</f>
        <v>#N/A</v>
      </c>
      <c r="CX125" s="161" t="e">
        <f>INDEX(Upload_Download!$I$4:$I$1004,MATCH(CY125&amp;CX$3,Upload_Download!$O$4:$O$1004,0),1)</f>
        <v>#N/A</v>
      </c>
      <c r="CY125" s="163" t="str">
        <f>INDEX(Draft!$AZ$3:$AZ$170,MATCH(CP125&amp;CN125,Draft!$BA$3:$BA$170,0),1)</f>
        <v>Uniswap</v>
      </c>
      <c r="DA125" s="106">
        <f t="shared" si="1062"/>
        <v>7</v>
      </c>
      <c r="DB125" s="106">
        <f t="shared" si="1033"/>
        <v>10</v>
      </c>
      <c r="DC125" s="106">
        <v>3</v>
      </c>
      <c r="DD125" s="107" t="str">
        <f>INDEX(Matchups!$F$4:$G$279,MATCH(DA125&amp;"_"&amp;DB125,Matchups!$E$4:$E$279,0),1)</f>
        <v>Player11</v>
      </c>
      <c r="DE125" s="107" t="str">
        <f>INDEX(Matchups!$F$4:$G$279,MATCH(DA125&amp;"_"&amp;DB125,Matchups!$E$4:$E$279,0),2)</f>
        <v>Player19</v>
      </c>
      <c r="DG125" s="160" t="str">
        <f>INDEX(Draft!$AZ$3:$AZ$170,MATCH(DD125&amp;DC125,Draft!$BA$3:$BA$170,0),1)</f>
        <v>Potcoin</v>
      </c>
      <c r="DH125" s="161" t="e">
        <f>INDEX(Upload_Download!$I$4:$I$1004,MATCH(DG125&amp;DH$3,Upload_Download!$O$4:$O$1004,0),1)</f>
        <v>#N/A</v>
      </c>
      <c r="DI125" s="161" t="e">
        <f>INDEX(Upload_Download!$I$4:$I$1004,MATCH(DG125&amp;DI$3,Upload_Download!$O$4:$O$1004,0),1)</f>
        <v>#N/A</v>
      </c>
      <c r="DJ125" s="162" t="e">
        <f t="shared" si="1063"/>
        <v>#N/A</v>
      </c>
      <c r="DK125" s="162" t="e">
        <f t="shared" ref="DK125:DK128" si="1102">100*(DL125/DM125-1)</f>
        <v>#N/A</v>
      </c>
      <c r="DL125" s="161" t="e">
        <f>INDEX(Upload_Download!$I$4:$I$1004,MATCH(DN125&amp;DL$3,Upload_Download!$O$4:$O$1004,0),1)</f>
        <v>#N/A</v>
      </c>
      <c r="DM125" s="161" t="e">
        <f>INDEX(Upload_Download!$I$4:$I$1004,MATCH(DN125&amp;DM$3,Upload_Download!$O$4:$O$1004,0),1)</f>
        <v>#N/A</v>
      </c>
      <c r="DN125" s="163" t="str">
        <f>INDEX(Draft!$AZ$3:$AZ$170,MATCH(DE125&amp;DC125,Draft!$BA$3:$BA$170,0),1)</f>
        <v>Arista Networks</v>
      </c>
      <c r="DO125" s="114"/>
      <c r="DP125" s="106">
        <f t="shared" si="1064"/>
        <v>8</v>
      </c>
      <c r="DQ125" s="106">
        <f t="shared" si="1034"/>
        <v>10</v>
      </c>
      <c r="DR125" s="106">
        <v>3</v>
      </c>
      <c r="DS125" s="107" t="str">
        <f>INDEX(Matchups!$F$4:$G$279,MATCH(DP125&amp;"_"&amp;DQ125,Matchups!$E$4:$E$279,0),1)</f>
        <v>Player14</v>
      </c>
      <c r="DT125" s="107" t="str">
        <f>INDEX(Matchups!$F$4:$G$279,MATCH(DP125&amp;"_"&amp;DQ125,Matchups!$E$4:$E$279,0),2)</f>
        <v>Player18</v>
      </c>
      <c r="DU125" s="114"/>
      <c r="DV125" s="160" t="str">
        <f>INDEX(Draft!$AZ$3:$AZ$170,MATCH(DS125&amp;DR125,Draft!$BA$3:$BA$170,0),1)</f>
        <v>Novo Nordisk A/S</v>
      </c>
      <c r="DW125" s="161" t="e">
        <f>INDEX(Upload_Download!$I$4:$I$1004,MATCH(DV125&amp;DW$3,Upload_Download!$O$4:$O$1004,0),1)</f>
        <v>#N/A</v>
      </c>
      <c r="DX125" s="161" t="e">
        <f>INDEX(Upload_Download!$I$4:$I$1004,MATCH(DV125&amp;DX$3,Upload_Download!$O$4:$O$1004,0),1)</f>
        <v>#N/A</v>
      </c>
      <c r="DY125" s="162" t="e">
        <f t="shared" si="1065"/>
        <v>#N/A</v>
      </c>
      <c r="DZ125" s="162" t="e">
        <f t="shared" ref="DZ125:DZ128" si="1103">100*(EA125/EB125-1)</f>
        <v>#N/A</v>
      </c>
      <c r="EA125" s="161" t="e">
        <f>INDEX(Upload_Download!$I$4:$I$1004,MATCH(EC125&amp;EA$3,Upload_Download!$O$4:$O$1004,0),1)</f>
        <v>#N/A</v>
      </c>
      <c r="EB125" s="161" t="e">
        <f>INDEX(Upload_Download!$I$4:$I$1004,MATCH(EC125&amp;EB$3,Upload_Download!$O$4:$O$1004,0),1)</f>
        <v>#N/A</v>
      </c>
      <c r="EC125" s="163" t="str">
        <f>INDEX(Draft!$AZ$3:$AZ$170,MATCH(DT125&amp;DR125,Draft!$BA$3:$BA$170,0),1)</f>
        <v>Morgan Stanley</v>
      </c>
      <c r="ED125" s="114"/>
      <c r="EE125" s="106">
        <f t="shared" si="1066"/>
        <v>9</v>
      </c>
      <c r="EF125" s="106">
        <f t="shared" si="1035"/>
        <v>10</v>
      </c>
      <c r="EG125" s="106">
        <v>3</v>
      </c>
      <c r="EH125" s="107" t="str">
        <f>INDEX(Matchups!$F$4:$G$279,MATCH(EE125&amp;"_"&amp;EF125,Matchups!$E$4:$E$279,0),1)</f>
        <v>Player12</v>
      </c>
      <c r="EI125" s="107" t="str">
        <f>INDEX(Matchups!$F$4:$G$279,MATCH(EE125&amp;"_"&amp;EF125,Matchups!$E$4:$E$279,0),2)</f>
        <v>Player24</v>
      </c>
      <c r="EJ125" s="114"/>
      <c r="EK125" s="160" t="str">
        <f>INDEX(Draft!$AZ$3:$AZ$170,MATCH(EH125&amp;EG125,Draft!$BA$3:$BA$170,0),1)</f>
        <v>Applied Materials</v>
      </c>
      <c r="EL125" s="161" t="e">
        <f>INDEX(Upload_Download!$I$4:$I$1004,MATCH(EK125&amp;EL$3,Upload_Download!$O$4:$O$1004,0),1)</f>
        <v>#N/A</v>
      </c>
      <c r="EM125" s="161" t="e">
        <f>INDEX(Upload_Download!$I$4:$I$1004,MATCH(EK125&amp;EM$3,Upload_Download!$O$4:$O$1004,0),1)</f>
        <v>#N/A</v>
      </c>
      <c r="EN125" s="162" t="e">
        <f t="shared" si="1067"/>
        <v>#N/A</v>
      </c>
      <c r="EO125" s="162" t="e">
        <f t="shared" ref="EO125:EO128" si="1104">100*(EP125/EQ125-1)</f>
        <v>#N/A</v>
      </c>
      <c r="EP125" s="161" t="e">
        <f>INDEX(Upload_Download!$I$4:$I$1004,MATCH(ER125&amp;EP$3,Upload_Download!$O$4:$O$1004,0),1)</f>
        <v>#N/A</v>
      </c>
      <c r="EQ125" s="161" t="e">
        <f>INDEX(Upload_Download!$I$4:$I$1004,MATCH(ER125&amp;EQ$3,Upload_Download!$O$4:$O$1004,0),1)</f>
        <v>#N/A</v>
      </c>
      <c r="ER125" s="163" t="str">
        <f>INDEX(Draft!$AZ$3:$AZ$170,MATCH(EI125&amp;EG125,Draft!$BA$3:$BA$170,0),1)</f>
        <v>Cloudflare</v>
      </c>
      <c r="ET125" s="106">
        <f t="shared" si="1068"/>
        <v>10</v>
      </c>
      <c r="EU125" s="106">
        <f t="shared" si="1036"/>
        <v>10</v>
      </c>
      <c r="EV125" s="106">
        <v>3</v>
      </c>
      <c r="EW125" s="107" t="str">
        <f>INDEX(Matchups!$F$4:$G$279,MATCH(ET125&amp;"_"&amp;EU125,Matchups!$E$4:$E$279,0),1)</f>
        <v>Player17</v>
      </c>
      <c r="EX125" s="107" t="str">
        <f>INDEX(Matchups!$F$4:$G$279,MATCH(ET125&amp;"_"&amp;EU125,Matchups!$E$4:$E$279,0),2)</f>
        <v>Player5</v>
      </c>
      <c r="EZ125" s="160" t="str">
        <f>INDEX(Draft!$AZ$3:$AZ$170,MATCH(EW125&amp;EV125,Draft!$BA$3:$BA$170,0),1)</f>
        <v>Sony</v>
      </c>
      <c r="FA125" s="161" t="e">
        <f>INDEX(Upload_Download!$I$4:$I$1004,MATCH(EZ125&amp;FA$3,Upload_Download!$O$4:$O$1004,0),1)</f>
        <v>#N/A</v>
      </c>
      <c r="FB125" s="161" t="e">
        <f>INDEX(Upload_Download!$I$4:$I$1004,MATCH(EZ125&amp;FB$3,Upload_Download!$O$4:$O$1004,0),1)</f>
        <v>#N/A</v>
      </c>
      <c r="FC125" s="162" t="e">
        <f t="shared" si="1069"/>
        <v>#N/A</v>
      </c>
      <c r="FD125" s="162" t="e">
        <f t="shared" ref="FD125:FD128" si="1105">100*(FE125/FF125-1)</f>
        <v>#N/A</v>
      </c>
      <c r="FE125" s="161" t="e">
        <f>INDEX(Upload_Download!$I$4:$I$1004,MATCH(FG125&amp;FE$3,Upload_Download!$O$4:$O$1004,0),1)</f>
        <v>#N/A</v>
      </c>
      <c r="FF125" s="161" t="e">
        <f>INDEX(Upload_Download!$I$4:$I$1004,MATCH(FG125&amp;FF$3,Upload_Download!$O$4:$O$1004,0),1)</f>
        <v>#N/A</v>
      </c>
      <c r="FG125" s="163" t="str">
        <f>INDEX(Draft!$AZ$3:$AZ$170,MATCH(EX125&amp;EV125,Draft!$BA$3:$BA$170,0),1)</f>
        <v>Oracle</v>
      </c>
      <c r="FH125" s="114"/>
      <c r="FI125" s="106">
        <f t="shared" si="1070"/>
        <v>11</v>
      </c>
      <c r="FJ125" s="106">
        <f t="shared" si="1037"/>
        <v>10</v>
      </c>
      <c r="FK125" s="106">
        <v>3</v>
      </c>
      <c r="FL125" s="107" t="str">
        <f>INDEX(Matchups!$F$4:$G$279,MATCH(FI125&amp;"_"&amp;FJ125,Matchups!$E$4:$E$279,0),1)</f>
        <v>Player24</v>
      </c>
      <c r="FM125" s="107" t="str">
        <f>INDEX(Matchups!$F$4:$G$279,MATCH(FI125&amp;"_"&amp;FJ125,Matchups!$E$4:$E$279,0),2)</f>
        <v>Player9</v>
      </c>
      <c r="FN125" s="114"/>
      <c r="FO125" s="160" t="str">
        <f>INDEX(Draft!$AZ$3:$AZ$170,MATCH(FL125&amp;FK125,Draft!$BA$3:$BA$170,0),1)</f>
        <v>Cloudflare</v>
      </c>
      <c r="FP125" s="161" t="e">
        <f>INDEX(Upload_Download!$I$4:$I$1004,MATCH(FO125&amp;FP$3,Upload_Download!$O$4:$O$1004,0),1)</f>
        <v>#N/A</v>
      </c>
      <c r="FQ125" s="161" t="e">
        <f>INDEX(Upload_Download!$I$4:$I$1004,MATCH(FO125&amp;FQ$3,Upload_Download!$O$4:$O$1004,0),1)</f>
        <v>#N/A</v>
      </c>
      <c r="FR125" s="162" t="e">
        <f t="shared" si="1071"/>
        <v>#N/A</v>
      </c>
      <c r="FS125" s="162" t="e">
        <f t="shared" ref="FS125:FS128" si="1106">100*(FT125/FU125-1)</f>
        <v>#N/A</v>
      </c>
      <c r="FT125" s="161" t="e">
        <f>INDEX(Upload_Download!$I$4:$I$1004,MATCH(FV125&amp;FT$3,Upload_Download!$O$4:$O$1004,0),1)</f>
        <v>#N/A</v>
      </c>
      <c r="FU125" s="161" t="e">
        <f>INDEX(Upload_Download!$I$4:$I$1004,MATCH(FV125&amp;FU$3,Upload_Download!$O$4:$O$1004,0),1)</f>
        <v>#N/A</v>
      </c>
      <c r="FV125" s="163" t="str">
        <f>INDEX(Draft!$AZ$3:$AZ$170,MATCH(FM125&amp;FK125,Draft!$BA$3:$BA$170,0),1)</f>
        <v>Novavax</v>
      </c>
      <c r="FW125" s="114"/>
      <c r="FX125" s="106">
        <f t="shared" si="1072"/>
        <v>12</v>
      </c>
      <c r="FY125" s="106">
        <f t="shared" si="1038"/>
        <v>10</v>
      </c>
      <c r="FZ125" s="106">
        <v>3</v>
      </c>
      <c r="GA125" s="107" t="str">
        <f>INDEX(Matchups!$F$4:$G$279,MATCH(FX125&amp;"_"&amp;FY125,Matchups!$E$4:$E$279,0),1)</f>
        <v>Player19</v>
      </c>
      <c r="GB125" s="107" t="str">
        <f>INDEX(Matchups!$F$4:$G$279,MATCH(FX125&amp;"_"&amp;FY125,Matchups!$E$4:$E$279,0),2)</f>
        <v>Player10</v>
      </c>
      <c r="GC125" s="114"/>
      <c r="GD125" s="160" t="str">
        <f>INDEX(Draft!$AZ$3:$AZ$170,MATCH(GA125&amp;FZ125,Draft!$BA$3:$BA$170,0),1)</f>
        <v>Arista Networks</v>
      </c>
      <c r="GE125" s="161" t="e">
        <f>INDEX(Upload_Download!$I$4:$I$1004,MATCH(GD125&amp;GE$3,Upload_Download!$O$4:$O$1004,0),1)</f>
        <v>#N/A</v>
      </c>
      <c r="GF125" s="161" t="e">
        <f>INDEX(Upload_Download!$I$4:$I$1004,MATCH(GD125&amp;GF$3,Upload_Download!$O$4:$O$1004,0),1)</f>
        <v>#N/A</v>
      </c>
      <c r="GG125" s="162" t="e">
        <f t="shared" si="1073"/>
        <v>#N/A</v>
      </c>
      <c r="GH125" s="162" t="e">
        <f t="shared" ref="GH125:GH128" si="1107">100*(GI125/GJ125-1)</f>
        <v>#N/A</v>
      </c>
      <c r="GI125" s="161" t="e">
        <f>INDEX(Upload_Download!$I$4:$I$1004,MATCH(GK125&amp;GI$3,Upload_Download!$O$4:$O$1004,0),1)</f>
        <v>#N/A</v>
      </c>
      <c r="GJ125" s="161" t="e">
        <f>INDEX(Upload_Download!$I$4:$I$1004,MATCH(GK125&amp;GJ$3,Upload_Download!$O$4:$O$1004,0),1)</f>
        <v>#N/A</v>
      </c>
      <c r="GK125" s="163" t="str">
        <f>INDEX(Draft!$AZ$3:$AZ$170,MATCH(GB125&amp;FZ125,Draft!$BA$3:$BA$170,0),1)</f>
        <v>Snowflake</v>
      </c>
      <c r="GM125" s="106">
        <f t="shared" si="1074"/>
        <v>13</v>
      </c>
      <c r="GN125" s="106">
        <f t="shared" si="1039"/>
        <v>10</v>
      </c>
      <c r="GO125" s="106">
        <v>3</v>
      </c>
      <c r="GP125" s="107" t="str">
        <f>INDEX(Matchups!$F$4:$G$279,MATCH(GM125&amp;"_"&amp;GN125,Matchups!$E$4:$E$279,0),1)</f>
        <v>Player1</v>
      </c>
      <c r="GQ125" s="107" t="str">
        <f>INDEX(Matchups!$F$4:$G$279,MATCH(GM125&amp;"_"&amp;GN125,Matchups!$E$4:$E$279,0),2)</f>
        <v>Player6</v>
      </c>
      <c r="GS125" s="160" t="str">
        <f>INDEX(Draft!$AZ$3:$AZ$170,MATCH(GP125&amp;GO125,Draft!$BA$3:$BA$170,0),1)</f>
        <v>Netflix</v>
      </c>
      <c r="GT125" s="161" t="e">
        <f>INDEX(Upload_Download!$I$4:$I$1004,MATCH(GS125&amp;GT$3,Upload_Download!$O$4:$O$1004,0),1)</f>
        <v>#N/A</v>
      </c>
      <c r="GU125" s="161" t="e">
        <f>INDEX(Upload_Download!$I$4:$I$1004,MATCH(GS125&amp;GU$3,Upload_Download!$O$4:$O$1004,0),1)</f>
        <v>#N/A</v>
      </c>
      <c r="GV125" s="162" t="e">
        <f t="shared" si="1075"/>
        <v>#N/A</v>
      </c>
      <c r="GW125" s="162" t="e">
        <f t="shared" ref="GW125:GW128" si="1108">100*(GX125/GY125-1)</f>
        <v>#N/A</v>
      </c>
      <c r="GX125" s="161" t="e">
        <f>INDEX(Upload_Download!$I$4:$I$1004,MATCH(GZ125&amp;GX$3,Upload_Download!$O$4:$O$1004,0),1)</f>
        <v>#N/A</v>
      </c>
      <c r="GY125" s="161" t="e">
        <f>INDEX(Upload_Download!$I$4:$I$1004,MATCH(GZ125&amp;GY$3,Upload_Download!$O$4:$O$1004,0),1)</f>
        <v>#N/A</v>
      </c>
      <c r="GZ125" s="163" t="str">
        <f>INDEX(Draft!$AZ$3:$AZ$170,MATCH(GQ125&amp;GO125,Draft!$BA$3:$BA$170,0),1)</f>
        <v>ConocoPhillips</v>
      </c>
      <c r="HA125" s="114"/>
      <c r="HB125" s="106">
        <f t="shared" si="1076"/>
        <v>14</v>
      </c>
      <c r="HC125" s="106">
        <f t="shared" si="1040"/>
        <v>10</v>
      </c>
      <c r="HD125" s="106">
        <v>3</v>
      </c>
      <c r="HE125" s="107" t="str">
        <f>INDEX(Matchups!$F$4:$G$279,MATCH(HB125&amp;"_"&amp;HC125,Matchups!$E$4:$E$279,0),1)</f>
        <v>Player16</v>
      </c>
      <c r="HF125" s="107" t="str">
        <f>INDEX(Matchups!$F$4:$G$279,MATCH(HB125&amp;"_"&amp;HC125,Matchups!$E$4:$E$279,0),2)</f>
        <v>Player1</v>
      </c>
      <c r="HG125" s="114"/>
      <c r="HH125" s="160" t="str">
        <f>INDEX(Draft!$AZ$3:$AZ$170,MATCH(HE125&amp;HD125,Draft!$BA$3:$BA$170,0),1)</f>
        <v>Lowe's</v>
      </c>
      <c r="HI125" s="161" t="e">
        <f>INDEX(Upload_Download!$I$4:$I$1004,MATCH(HH125&amp;HI$3,Upload_Download!$O$4:$O$1004,0),1)</f>
        <v>#N/A</v>
      </c>
      <c r="HJ125" s="161" t="e">
        <f>INDEX(Upload_Download!$I$4:$I$1004,MATCH(HH125&amp;HJ$3,Upload_Download!$O$4:$O$1004,0),1)</f>
        <v>#N/A</v>
      </c>
      <c r="HK125" s="162" t="e">
        <f t="shared" si="1077"/>
        <v>#N/A</v>
      </c>
      <c r="HL125" s="162" t="e">
        <f t="shared" ref="HL125:HL128" si="1109">100*(HM125/HN125-1)</f>
        <v>#N/A</v>
      </c>
      <c r="HM125" s="161" t="e">
        <f>INDEX(Upload_Download!$I$4:$I$1004,MATCH(HO125&amp;HM$3,Upload_Download!$O$4:$O$1004,0),1)</f>
        <v>#N/A</v>
      </c>
      <c r="HN125" s="161" t="e">
        <f>INDEX(Upload_Download!$I$4:$I$1004,MATCH(HO125&amp;HN$3,Upload_Download!$O$4:$O$1004,0),1)</f>
        <v>#N/A</v>
      </c>
      <c r="HO125" s="163" t="str">
        <f>INDEX(Draft!$AZ$3:$AZ$170,MATCH(HF125&amp;HD125,Draft!$BA$3:$BA$170,0),1)</f>
        <v>Netflix</v>
      </c>
      <c r="HP125" s="114"/>
      <c r="HQ125" s="106">
        <f t="shared" si="1078"/>
        <v>15</v>
      </c>
      <c r="HR125" s="106">
        <f t="shared" si="1041"/>
        <v>10</v>
      </c>
      <c r="HS125" s="106">
        <v>3</v>
      </c>
      <c r="HT125" s="107" t="str">
        <f>INDEX(Matchups!$F$4:$G$279,MATCH(HQ125&amp;"_"&amp;HR125,Matchups!$E$4:$E$279,0),1)</f>
        <v>Player6</v>
      </c>
      <c r="HU125" s="107" t="str">
        <f>INDEX(Matchups!$F$4:$G$279,MATCH(HQ125&amp;"_"&amp;HR125,Matchups!$E$4:$E$279,0),2)</f>
        <v>Player14</v>
      </c>
      <c r="HV125" s="114"/>
      <c r="HW125" s="160" t="str">
        <f>INDEX(Draft!$AZ$3:$AZ$170,MATCH(HT125&amp;HS125,Draft!$BA$3:$BA$170,0),1)</f>
        <v>ConocoPhillips</v>
      </c>
      <c r="HX125" s="161" t="e">
        <f>INDEX(Upload_Download!$I$4:$I$1004,MATCH(HW125&amp;HX$3,Upload_Download!$O$4:$O$1004,0),1)</f>
        <v>#N/A</v>
      </c>
      <c r="HY125" s="161" t="e">
        <f>INDEX(Upload_Download!$I$4:$I$1004,MATCH(HW125&amp;HY$3,Upload_Download!$O$4:$O$1004,0),1)</f>
        <v>#N/A</v>
      </c>
      <c r="HZ125" s="162" t="e">
        <f t="shared" si="1079"/>
        <v>#N/A</v>
      </c>
      <c r="IA125" s="162" t="e">
        <f t="shared" ref="IA125:IA128" si="1110">100*(IB125/IC125-1)</f>
        <v>#N/A</v>
      </c>
      <c r="IB125" s="161" t="e">
        <f>INDEX(Upload_Download!$I$4:$I$1004,MATCH(ID125&amp;IB$3,Upload_Download!$O$4:$O$1004,0),1)</f>
        <v>#N/A</v>
      </c>
      <c r="IC125" s="161" t="e">
        <f>INDEX(Upload_Download!$I$4:$I$1004,MATCH(ID125&amp;IC$3,Upload_Download!$O$4:$O$1004,0),1)</f>
        <v>#N/A</v>
      </c>
      <c r="ID125" s="163" t="str">
        <f>INDEX(Draft!$AZ$3:$AZ$170,MATCH(HU125&amp;HS125,Draft!$BA$3:$BA$170,0),1)</f>
        <v>Novo Nordisk A/S</v>
      </c>
      <c r="IF125" s="106">
        <f t="shared" si="1080"/>
        <v>16</v>
      </c>
      <c r="IG125" s="106">
        <f t="shared" si="1042"/>
        <v>10</v>
      </c>
      <c r="IH125" s="106">
        <v>3</v>
      </c>
      <c r="II125" s="107" t="str">
        <f>INDEX(Matchups!$F$4:$G$279,MATCH(IF125&amp;"_"&amp;IG125,Matchups!$E$4:$E$279,0),1)</f>
        <v>Player23</v>
      </c>
      <c r="IJ125" s="107" t="str">
        <f>INDEX(Matchups!$F$4:$G$279,MATCH(IF125&amp;"_"&amp;IG125,Matchups!$E$4:$E$279,0),2)</f>
        <v>Player13</v>
      </c>
      <c r="IL125" s="160" t="str">
        <f>INDEX(Draft!$AZ$3:$AZ$170,MATCH(II125&amp;IH125,Draft!$BA$3:$BA$170,0),1)</f>
        <v>XRP</v>
      </c>
      <c r="IM125" s="161" t="e">
        <f>INDEX(Upload_Download!$I$4:$I$1004,MATCH(IL125&amp;IM$3,Upload_Download!$O$4:$O$1004,0),1)</f>
        <v>#N/A</v>
      </c>
      <c r="IN125" s="161" t="e">
        <f>INDEX(Upload_Download!$I$4:$I$1004,MATCH(IL125&amp;IN$3,Upload_Download!$O$4:$O$1004,0),1)</f>
        <v>#N/A</v>
      </c>
      <c r="IO125" s="162" t="e">
        <f t="shared" si="1081"/>
        <v>#N/A</v>
      </c>
      <c r="IP125" s="162" t="e">
        <f t="shared" ref="IP125:IP128" si="1111">100*(IQ125/IR125-1)</f>
        <v>#N/A</v>
      </c>
      <c r="IQ125" s="161" t="e">
        <f>INDEX(Upload_Download!$I$4:$I$1004,MATCH(IS125&amp;IQ$3,Upload_Download!$O$4:$O$1004,0),1)</f>
        <v>#N/A</v>
      </c>
      <c r="IR125" s="161" t="e">
        <f>INDEX(Upload_Download!$I$4:$I$1004,MATCH(IS125&amp;IR$3,Upload_Download!$O$4:$O$1004,0),1)</f>
        <v>#N/A</v>
      </c>
      <c r="IS125" s="163" t="str">
        <f>INDEX(Draft!$AZ$3:$AZ$170,MATCH(IJ125&amp;IH125,Draft!$BA$3:$BA$170,0),1)</f>
        <v>Intuit</v>
      </c>
      <c r="IT125" s="114"/>
      <c r="IU125" s="106">
        <f t="shared" si="1082"/>
        <v>17</v>
      </c>
      <c r="IV125" s="106">
        <f t="shared" si="1043"/>
        <v>10</v>
      </c>
      <c r="IW125" s="106">
        <v>3</v>
      </c>
      <c r="IX125" s="107" t="str">
        <f>INDEX(Matchups!$F$4:$G$279,MATCH(IU125&amp;"_"&amp;IV125,Matchups!$E$4:$E$279,0),1)</f>
        <v>Player2</v>
      </c>
      <c r="IY125" s="107" t="str">
        <f>INDEX(Matchups!$F$4:$G$279,MATCH(IU125&amp;"_"&amp;IV125,Matchups!$E$4:$E$279,0),2)</f>
        <v>Player12</v>
      </c>
      <c r="IZ125" s="114"/>
      <c r="JA125" s="160" t="str">
        <f>INDEX(Draft!$AZ$3:$AZ$170,MATCH(IX125&amp;IW125,Draft!$BA$3:$BA$170,0),1)</f>
        <v>IoTeX</v>
      </c>
      <c r="JB125" s="161" t="e">
        <f>INDEX(Upload_Download!$I$4:$I$1004,MATCH(JA125&amp;JB$3,Upload_Download!$O$4:$O$1004,0),1)</f>
        <v>#N/A</v>
      </c>
      <c r="JC125" s="161" t="e">
        <f>INDEX(Upload_Download!$I$4:$I$1004,MATCH(JA125&amp;JC$3,Upload_Download!$O$4:$O$1004,0),1)</f>
        <v>#N/A</v>
      </c>
      <c r="JD125" s="162" t="e">
        <f t="shared" si="1083"/>
        <v>#N/A</v>
      </c>
      <c r="JE125" s="162" t="e">
        <f t="shared" ref="JE125:JE128" si="1112">100*(JF125/JG125-1)</f>
        <v>#N/A</v>
      </c>
      <c r="JF125" s="161" t="e">
        <f>INDEX(Upload_Download!$I$4:$I$1004,MATCH(JH125&amp;JF$3,Upload_Download!$O$4:$O$1004,0),1)</f>
        <v>#N/A</v>
      </c>
      <c r="JG125" s="161" t="e">
        <f>INDEX(Upload_Download!$I$4:$I$1004,MATCH(JH125&amp;JG$3,Upload_Download!$O$4:$O$1004,0),1)</f>
        <v>#N/A</v>
      </c>
      <c r="JH125" s="163" t="str">
        <f>INDEX(Draft!$AZ$3:$AZ$170,MATCH(IY125&amp;IW125,Draft!$BA$3:$BA$170,0),1)</f>
        <v>Applied Materials</v>
      </c>
      <c r="JI125" s="114"/>
      <c r="JJ125" s="106">
        <f t="shared" si="1084"/>
        <v>18</v>
      </c>
      <c r="JK125" s="106">
        <f t="shared" si="1044"/>
        <v>10</v>
      </c>
      <c r="JL125" s="106">
        <v>3</v>
      </c>
      <c r="JM125" s="107" t="str">
        <f>INDEX(Matchups!$F$4:$G$279,MATCH(JJ125&amp;"_"&amp;JK125,Matchups!$E$4:$E$279,0),1)</f>
        <v>Player13</v>
      </c>
      <c r="JN125" s="107" t="str">
        <f>INDEX(Matchups!$F$4:$G$279,MATCH(JJ125&amp;"_"&amp;JK125,Matchups!$E$4:$E$279,0),2)</f>
        <v>Player22</v>
      </c>
      <c r="JO125" s="114"/>
      <c r="JP125" s="160" t="str">
        <f>INDEX(Draft!$AZ$3:$AZ$170,MATCH(JM125&amp;JL125,Draft!$BA$3:$BA$170,0),1)</f>
        <v>Intuit</v>
      </c>
      <c r="JQ125" s="161" t="e">
        <f>INDEX(Upload_Download!$I$4:$I$1004,MATCH(JP125&amp;JQ$3,Upload_Download!$O$4:$O$1004,0),1)</f>
        <v>#N/A</v>
      </c>
      <c r="JR125" s="161" t="e">
        <f>INDEX(Upload_Download!$I$4:$I$1004,MATCH(JP125&amp;JR$3,Upload_Download!$O$4:$O$1004,0),1)</f>
        <v>#N/A</v>
      </c>
      <c r="JS125" s="162" t="e">
        <f t="shared" si="1085"/>
        <v>#N/A</v>
      </c>
      <c r="JT125" s="162" t="e">
        <f t="shared" ref="JT125:JT128" si="1113">100*(JU125/JV125-1)</f>
        <v>#N/A</v>
      </c>
      <c r="JU125" s="161" t="e">
        <f>INDEX(Upload_Download!$I$4:$I$1004,MATCH(JW125&amp;JU$3,Upload_Download!$O$4:$O$1004,0),1)</f>
        <v>#N/A</v>
      </c>
      <c r="JV125" s="161" t="e">
        <f>INDEX(Upload_Download!$I$4:$I$1004,MATCH(JW125&amp;JV$3,Upload_Download!$O$4:$O$1004,0),1)</f>
        <v>#N/A</v>
      </c>
      <c r="JW125" s="163" t="str">
        <f>INDEX(Draft!$AZ$3:$AZ$170,MATCH(JN125&amp;JL125,Draft!$BA$3:$BA$170,0),1)</f>
        <v>The Home Depot</v>
      </c>
      <c r="JX125" s="114"/>
      <c r="JY125" s="106">
        <f t="shared" si="1086"/>
        <v>19</v>
      </c>
      <c r="JZ125" s="106">
        <f t="shared" si="1045"/>
        <v>10</v>
      </c>
      <c r="KA125" s="106">
        <v>3</v>
      </c>
      <c r="KB125" s="107" t="str">
        <f>INDEX(Matchups!$F$4:$G$279,MATCH(JY125&amp;"_"&amp;JZ125,Matchups!$E$4:$E$279,0),1)</f>
        <v>Player22</v>
      </c>
      <c r="KC125" s="107" t="str">
        <f>INDEX(Matchups!$F$4:$G$279,MATCH(JY125&amp;"_"&amp;JZ125,Matchups!$E$4:$E$279,0),2)</f>
        <v>Player15</v>
      </c>
      <c r="KD125" s="114"/>
      <c r="KE125" s="160" t="str">
        <f>INDEX(Draft!$AZ$3:$AZ$170,MATCH(KB125&amp;KA125,Draft!$BA$3:$BA$170,0),1)</f>
        <v>The Home Depot</v>
      </c>
      <c r="KF125" s="161" t="e">
        <f>INDEX(Upload_Download!$I$4:$I$1004,MATCH(KE125&amp;KF$3,Upload_Download!$O$4:$O$1004,0),1)</f>
        <v>#N/A</v>
      </c>
      <c r="KG125" s="161" t="e">
        <f>INDEX(Upload_Download!$I$4:$I$1004,MATCH(KE125&amp;KG$3,Upload_Download!$O$4:$O$1004,0),1)</f>
        <v>#N/A</v>
      </c>
      <c r="KH125" s="162" t="e">
        <f t="shared" si="1087"/>
        <v>#N/A</v>
      </c>
      <c r="KI125" s="162" t="e">
        <f t="shared" ref="KI125:KI128" si="1114">100*(KJ125/KK125-1)</f>
        <v>#N/A</v>
      </c>
      <c r="KJ125" s="161" t="e">
        <f>INDEX(Upload_Download!$I$4:$I$1004,MATCH(KL125&amp;KJ$3,Upload_Download!$O$4:$O$1004,0),1)</f>
        <v>#N/A</v>
      </c>
      <c r="KK125" s="161" t="e">
        <f>INDEX(Upload_Download!$I$4:$I$1004,MATCH(KL125&amp;KK$3,Upload_Download!$O$4:$O$1004,0),1)</f>
        <v>#N/A</v>
      </c>
      <c r="KL125" s="163" t="str">
        <f>INDEX(Draft!$AZ$3:$AZ$170,MATCH(KC125&amp;KA125,Draft!$BA$3:$BA$170,0),1)</f>
        <v>Polygon</v>
      </c>
      <c r="KM125" s="114"/>
      <c r="KN125" s="106">
        <f t="shared" si="1088"/>
        <v>20</v>
      </c>
      <c r="KO125" s="106">
        <f t="shared" si="1046"/>
        <v>10</v>
      </c>
      <c r="KP125" s="106">
        <v>3</v>
      </c>
      <c r="KQ125" s="107" t="str">
        <f>INDEX(Matchups!$F$4:$G$279,MATCH(KN125&amp;"_"&amp;KO125,Matchups!$E$4:$E$279,0),1)</f>
        <v>Player5</v>
      </c>
      <c r="KR125" s="107" t="str">
        <f>INDEX(Matchups!$F$4:$G$279,MATCH(KN125&amp;"_"&amp;KO125,Matchups!$E$4:$E$279,0),2)</f>
        <v>Player8</v>
      </c>
      <c r="KS125" s="114"/>
      <c r="KT125" s="160" t="str">
        <f>INDEX(Draft!$AZ$3:$AZ$170,MATCH(KQ125&amp;KP125,Draft!$BA$3:$BA$170,0),1)</f>
        <v>Oracle</v>
      </c>
      <c r="KU125" s="161" t="e">
        <f>INDEX(Upload_Download!$I$4:$I$1004,MATCH(KT125&amp;KU$3,Upload_Download!$O$4:$O$1004,0),1)</f>
        <v>#N/A</v>
      </c>
      <c r="KV125" s="161" t="e">
        <f>INDEX(Upload_Download!$I$4:$I$1004,MATCH(KT125&amp;KV$3,Upload_Download!$O$4:$O$1004,0),1)</f>
        <v>#N/A</v>
      </c>
      <c r="KW125" s="162" t="e">
        <f t="shared" si="1089"/>
        <v>#N/A</v>
      </c>
      <c r="KX125" s="162" t="e">
        <f t="shared" ref="KX125:KX128" si="1115">100*(KY125/KZ125-1)</f>
        <v>#N/A</v>
      </c>
      <c r="KY125" s="161" t="e">
        <f>INDEX(Upload_Download!$I$4:$I$1004,MATCH(LA125&amp;KY$3,Upload_Download!$O$4:$O$1004,0),1)</f>
        <v>#N/A</v>
      </c>
      <c r="KZ125" s="161" t="e">
        <f>INDEX(Upload_Download!$I$4:$I$1004,MATCH(LA125&amp;KZ$3,Upload_Download!$O$4:$O$1004,0),1)</f>
        <v>#N/A</v>
      </c>
      <c r="LA125" s="163" t="str">
        <f>INDEX(Draft!$AZ$3:$AZ$170,MATCH(KR125&amp;KP125,Draft!$BA$3:$BA$170,0),1)</f>
        <v>Lucid Group</v>
      </c>
      <c r="LB125" s="114"/>
      <c r="LC125" s="106">
        <f t="shared" si="1090"/>
        <v>21</v>
      </c>
      <c r="LD125" s="106">
        <f t="shared" si="1047"/>
        <v>10</v>
      </c>
      <c r="LE125" s="106">
        <v>3</v>
      </c>
      <c r="LF125" s="107" t="str">
        <f>INDEX(Matchups!$F$4:$G$279,MATCH(LC125&amp;"_"&amp;LD125,Matchups!$E$4:$E$279,0),1)</f>
        <v>Player22</v>
      </c>
      <c r="LG125" s="107" t="str">
        <f>INDEX(Matchups!$F$4:$G$279,MATCH(LC125&amp;"_"&amp;LD125,Matchups!$E$4:$E$279,0),2)</f>
        <v>Player12</v>
      </c>
      <c r="LH125" s="114"/>
      <c r="LI125" s="160" t="str">
        <f>INDEX(Draft!$AZ$3:$AZ$170,MATCH(LF125&amp;LE125,Draft!$BA$3:$BA$170,0),1)</f>
        <v>The Home Depot</v>
      </c>
      <c r="LJ125" s="161" t="e">
        <f>INDEX(Upload_Download!$I$4:$I$1004,MATCH(LI125&amp;LJ$3,Upload_Download!$O$4:$O$1004,0),1)</f>
        <v>#N/A</v>
      </c>
      <c r="LK125" s="161" t="e">
        <f>INDEX(Upload_Download!$I$4:$I$1004,MATCH(LI125&amp;LK$3,Upload_Download!$O$4:$O$1004,0),1)</f>
        <v>#N/A</v>
      </c>
      <c r="LL125" s="162" t="e">
        <f t="shared" si="1091"/>
        <v>#N/A</v>
      </c>
      <c r="LM125" s="162" t="e">
        <f t="shared" ref="LM125:LM128" si="1116">100*(LN125/LO125-1)</f>
        <v>#N/A</v>
      </c>
      <c r="LN125" s="161" t="e">
        <f>INDEX(Upload_Download!$I$4:$I$1004,MATCH(LP125&amp;LN$3,Upload_Download!$O$4:$O$1004,0),1)</f>
        <v>#N/A</v>
      </c>
      <c r="LO125" s="161" t="e">
        <f>INDEX(Upload_Download!$I$4:$I$1004,MATCH(LP125&amp;LO$3,Upload_Download!$O$4:$O$1004,0),1)</f>
        <v>#N/A</v>
      </c>
      <c r="LP125" s="163" t="str">
        <f>INDEX(Draft!$AZ$3:$AZ$170,MATCH(LG125&amp;LE125,Draft!$BA$3:$BA$170,0),1)</f>
        <v>Applied Materials</v>
      </c>
      <c r="LQ125" s="114"/>
      <c r="LR125" s="106">
        <f t="shared" si="1092"/>
        <v>22</v>
      </c>
      <c r="LS125" s="106">
        <f t="shared" si="1048"/>
        <v>10</v>
      </c>
      <c r="LT125" s="106">
        <v>3</v>
      </c>
      <c r="LU125" s="107" t="str">
        <f>INDEX(Matchups!$F$4:$G$279,MATCH(LR125&amp;"_"&amp;LS125,Matchups!$E$4:$E$279,0),1)</f>
        <v>Player21</v>
      </c>
      <c r="LV125" s="107" t="str">
        <f>INDEX(Matchups!$F$4:$G$279,MATCH(LR125&amp;"_"&amp;LS125,Matchups!$E$4:$E$279,0),2)</f>
        <v>Player3</v>
      </c>
      <c r="LW125" s="114"/>
      <c r="LX125" s="160" t="str">
        <f>INDEX(Draft!$AZ$3:$AZ$170,MATCH(LU125&amp;LT125,Draft!$BA$3:$BA$170,0),1)</f>
        <v>Uniswap</v>
      </c>
      <c r="LY125" s="161" t="e">
        <f>INDEX(Upload_Download!$I$4:$I$1004,MATCH(LX125&amp;LY$3,Upload_Download!$O$4:$O$1004,0),1)</f>
        <v>#N/A</v>
      </c>
      <c r="LZ125" s="161" t="e">
        <f>INDEX(Upload_Download!$I$4:$I$1004,MATCH(LX125&amp;LZ$3,Upload_Download!$O$4:$O$1004,0),1)</f>
        <v>#N/A</v>
      </c>
      <c r="MA125" s="162" t="e">
        <f t="shared" si="1093"/>
        <v>#N/A</v>
      </c>
      <c r="MB125" s="162" t="e">
        <f t="shared" ref="MB125:MB128" si="1117">100*(MC125/MD125-1)</f>
        <v>#N/A</v>
      </c>
      <c r="MC125" s="161" t="e">
        <f>INDEX(Upload_Download!$I$4:$I$1004,MATCH(ME125&amp;MC$3,Upload_Download!$O$4:$O$1004,0),1)</f>
        <v>#N/A</v>
      </c>
      <c r="MD125" s="161" t="e">
        <f>INDEX(Upload_Download!$I$4:$I$1004,MATCH(ME125&amp;MD$3,Upload_Download!$O$4:$O$1004,0),1)</f>
        <v>#N/A</v>
      </c>
      <c r="ME125" s="163" t="str">
        <f>INDEX(Draft!$AZ$3:$AZ$170,MATCH(LV125&amp;LT125,Draft!$BA$3:$BA$170,0),1)</f>
        <v>Spotify</v>
      </c>
      <c r="MF125" s="114"/>
      <c r="MG125" s="106">
        <f t="shared" si="1094"/>
        <v>23</v>
      </c>
      <c r="MH125" s="106">
        <f t="shared" si="1049"/>
        <v>10</v>
      </c>
      <c r="MI125" s="106">
        <v>3</v>
      </c>
      <c r="MJ125" s="107" t="str">
        <f>INDEX(Matchups!$F$4:$G$279,MATCH(MG125&amp;"_"&amp;MH125,Matchups!$E$4:$E$279,0),1)</f>
        <v>Player18</v>
      </c>
      <c r="MK125" s="107" t="str">
        <f>INDEX(Matchups!$F$4:$G$279,MATCH(MG125&amp;"_"&amp;MH125,Matchups!$E$4:$E$279,0),2)</f>
        <v>Player23</v>
      </c>
      <c r="ML125" s="114"/>
      <c r="MM125" s="160" t="str">
        <f>INDEX(Draft!$AZ$3:$AZ$170,MATCH(MJ125&amp;MI125,Draft!$BA$3:$BA$170,0),1)</f>
        <v>Morgan Stanley</v>
      </c>
      <c r="MN125" s="161" t="e">
        <f>INDEX(Upload_Download!$I$4:$I$1004,MATCH(MM125&amp;MN$3,Upload_Download!$O$4:$O$1004,0),1)</f>
        <v>#N/A</v>
      </c>
      <c r="MO125" s="161" t="e">
        <f>INDEX(Upload_Download!$I$4:$I$1004,MATCH(MM125&amp;MO$3,Upload_Download!$O$4:$O$1004,0),1)</f>
        <v>#N/A</v>
      </c>
      <c r="MP125" s="162" t="e">
        <f t="shared" si="1095"/>
        <v>#N/A</v>
      </c>
      <c r="MQ125" s="162" t="e">
        <f t="shared" ref="MQ125:MQ128" si="1118">100*(MR125/MS125-1)</f>
        <v>#N/A</v>
      </c>
      <c r="MR125" s="161" t="e">
        <f>INDEX(Upload_Download!$I$4:$I$1004,MATCH(MT125&amp;MR$3,Upload_Download!$O$4:$O$1004,0),1)</f>
        <v>#N/A</v>
      </c>
      <c r="MS125" s="161" t="e">
        <f>INDEX(Upload_Download!$I$4:$I$1004,MATCH(MT125&amp;MS$3,Upload_Download!$O$4:$O$1004,0),1)</f>
        <v>#N/A</v>
      </c>
      <c r="MT125" s="163" t="str">
        <f>INDEX(Draft!$AZ$3:$AZ$170,MATCH(MK125&amp;MI125,Draft!$BA$3:$BA$170,0),1)</f>
        <v>XRP</v>
      </c>
    </row>
    <row r="126" spans="2:358" s="105" customFormat="1" ht="17">
      <c r="B126" s="184">
        <f t="shared" si="679"/>
        <v>44634</v>
      </c>
      <c r="C126" s="183">
        <f t="shared" si="680"/>
        <v>11</v>
      </c>
      <c r="D126" s="183">
        <f t="shared" si="681"/>
        <v>3</v>
      </c>
      <c r="E126" s="183" t="str">
        <f t="shared" si="538"/>
        <v>11_3</v>
      </c>
      <c r="F126" s="174" t="str">
        <f t="shared" si="539"/>
        <v>Player23</v>
      </c>
      <c r="G126" s="174" t="str">
        <f t="shared" si="540"/>
        <v>Player10</v>
      </c>
      <c r="H126" s="173"/>
      <c r="I126" s="174" t="str">
        <f>J126&amp;"_"&amp;COUNTIF(J$4:J126,J126)</f>
        <v>10_6</v>
      </c>
      <c r="J126" s="185">
        <v>10</v>
      </c>
      <c r="K126" s="185" t="s">
        <v>2667</v>
      </c>
      <c r="L126" s="186" t="s">
        <v>1027</v>
      </c>
      <c r="M126" s="185" t="s">
        <v>1879</v>
      </c>
      <c r="N126" s="114"/>
      <c r="O126" s="106">
        <f t="shared" si="1050"/>
        <v>1</v>
      </c>
      <c r="P126" s="106">
        <f t="shared" si="1027"/>
        <v>10</v>
      </c>
      <c r="Q126" s="106">
        <v>4</v>
      </c>
      <c r="R126" s="107" t="str">
        <f>INDEX(Matchups!$F$4:$G$279,MATCH(O126&amp;"_"&amp;P126,Matchups!$E$4:$E$279,0),1)</f>
        <v>Player7</v>
      </c>
      <c r="S126" s="107" t="str">
        <f>INDEX(Matchups!$F$4:$G$279,MATCH(O126&amp;"_"&amp;P126,Matchups!$E$4:$E$279,0),2)</f>
        <v>Player20</v>
      </c>
      <c r="U126" s="160" t="str">
        <f>INDEX(Draft!$AZ$3:$AZ$170,MATCH(R126&amp;Q126,Draft!$BA$3:$BA$170,0),1)</f>
        <v>Accenture</v>
      </c>
      <c r="V126" s="161">
        <f>INDEX(Upload_Download!$I$4:$I$1004,MATCH(U126&amp;V$3,Upload_Download!$O$4:$O$1004,0),1)</f>
        <v>347.5</v>
      </c>
      <c r="W126" s="161">
        <f>INDEX(Upload_Download!$I$4:$I$1004,MATCH(U126&amp;W$3,Upload_Download!$O$4:$O$1004,0),1)</f>
        <v>329.17999267578119</v>
      </c>
      <c r="X126" s="162">
        <f t="shared" si="1051"/>
        <v>-5.2719445537320331</v>
      </c>
      <c r="Y126" s="162">
        <f t="shared" si="1096"/>
        <v>-2.3074741794537612</v>
      </c>
      <c r="Z126" s="161">
        <f>INDEX(Upload_Download!$I$4:$I$1004,MATCH(AB126&amp;Z$3,Upload_Download!$O$4:$O$1004,0),1)</f>
        <v>141.83000183105469</v>
      </c>
      <c r="AA126" s="161">
        <f>INDEX(Upload_Download!$I$4:$I$1004,MATCH(AB126&amp;AA$3,Upload_Download!$O$4:$O$1004,0),1)</f>
        <v>145.17999267578119</v>
      </c>
      <c r="AB126" s="163" t="str">
        <f>INDEX(Draft!$AZ$3:$AZ$170,MATCH(S126&amp;Q126,Draft!$BA$3:$BA$170,0),1)</f>
        <v>Simon Property Group</v>
      </c>
      <c r="AD126" s="106">
        <f t="shared" si="1052"/>
        <v>2</v>
      </c>
      <c r="AE126" s="106">
        <f t="shared" si="1028"/>
        <v>10</v>
      </c>
      <c r="AF126" s="106">
        <v>4</v>
      </c>
      <c r="AG126" s="107" t="str">
        <f>INDEX(Matchups!$F$4:$G$279,MATCH(AD126&amp;"_"&amp;AE126,Matchups!$E$4:$E$279,0),1)</f>
        <v>Player3</v>
      </c>
      <c r="AH126" s="107" t="str">
        <f>INDEX(Matchups!$F$4:$G$279,MATCH(AD126&amp;"_"&amp;AE126,Matchups!$E$4:$E$279,0),2)</f>
        <v>Player16</v>
      </c>
      <c r="AJ126" s="160" t="str">
        <f>INDEX(Draft!$AZ$3:$AZ$170,MATCH(AG126&amp;AF126,Draft!$BA$3:$BA$170,0),1)</f>
        <v>Shiba Inu</v>
      </c>
      <c r="AK126" s="161">
        <f>INDEX(Upload_Download!$I$4:$I$1004,MATCH(AJ126&amp;AK$3,Upload_Download!$O$4:$O$1004,0),1)</f>
        <v>2.9999999242136252E-5</v>
      </c>
      <c r="AL126" s="161">
        <f>INDEX(Upload_Download!$I$4:$I$1004,MATCH(AJ126&amp;AL$3,Upload_Download!$O$4:$O$1004,0),1)</f>
        <v>2.5999999706982632E-5</v>
      </c>
      <c r="AM126" s="162">
        <f t="shared" si="1053"/>
        <v>-13.333332120673703</v>
      </c>
      <c r="AN126" s="162">
        <f t="shared" si="1097"/>
        <v>-1.6079458275114589</v>
      </c>
      <c r="AO126" s="161">
        <f>INDEX(Upload_Download!$I$4:$I$1004,MATCH(AQ126&amp;AO$3,Upload_Download!$O$4:$O$1004,0),1)</f>
        <v>83.220001220703125</v>
      </c>
      <c r="AP126" s="161">
        <f>INDEX(Upload_Download!$I$4:$I$1004,MATCH(AQ126&amp;AP$3,Upload_Download!$O$4:$O$1004,0),1)</f>
        <v>84.580001831054688</v>
      </c>
      <c r="AQ126" s="163" t="str">
        <f>INDEX(Draft!$AZ$3:$AZ$170,MATCH(AH126&amp;AF126,Draft!$BA$3:$BA$170,0),1)</f>
        <v>Toronto Dominion Bank</v>
      </c>
      <c r="AS126" s="106">
        <f t="shared" si="1054"/>
        <v>3</v>
      </c>
      <c r="AT126" s="106">
        <f t="shared" si="1029"/>
        <v>10</v>
      </c>
      <c r="AU126" s="106">
        <v>4</v>
      </c>
      <c r="AV126" s="107" t="str">
        <f>INDEX(Matchups!$F$4:$G$279,MATCH(AS126&amp;"_"&amp;AT126,Matchups!$E$4:$E$279,0),1)</f>
        <v>Player10</v>
      </c>
      <c r="AW126" s="107" t="str">
        <f>INDEX(Matchups!$F$4:$G$279,MATCH(AS126&amp;"_"&amp;AT126,Matchups!$E$4:$E$279,0),2)</f>
        <v>Player7</v>
      </c>
      <c r="AY126" s="160" t="str">
        <f>INDEX(Draft!$AZ$3:$AZ$170,MATCH(AV126&amp;AU126,Draft!$BA$3:$BA$170,0),1)</f>
        <v>Costco</v>
      </c>
      <c r="AZ126" s="161">
        <f>INDEX(Upload_Download!$I$4:$I$1004,MATCH(AY126&amp;AZ$3,Upload_Download!$O$4:$O$1004,0),1)</f>
        <v>512.66998291015625</v>
      </c>
      <c r="BA126" s="161">
        <f>INDEX(Upload_Download!$I$4:$I$1004,MATCH(AY126&amp;BA$3,Upload_Download!$O$4:$O$1004,0),1)</f>
        <v>517.489990234375</v>
      </c>
      <c r="BB126" s="162">
        <f t="shared" si="1055"/>
        <v>0.94017740162162244</v>
      </c>
      <c r="BC126" s="162">
        <f t="shared" si="1098"/>
        <v>0.41410334397335991</v>
      </c>
      <c r="BD126" s="161">
        <f>INDEX(Upload_Download!$I$4:$I$1004,MATCH(BF126&amp;BD$3,Upload_Download!$O$4:$O$1004,0),1)</f>
        <v>322.510009765625</v>
      </c>
      <c r="BE126" s="161">
        <f>INDEX(Upload_Download!$I$4:$I$1004,MATCH(BF126&amp;BE$3,Upload_Download!$O$4:$O$1004,0),1)</f>
        <v>321.17999267578119</v>
      </c>
      <c r="BF126" s="163" t="str">
        <f>INDEX(Draft!$AZ$3:$AZ$170,MATCH(AW126&amp;AU126,Draft!$BA$3:$BA$170,0),1)</f>
        <v>Accenture</v>
      </c>
      <c r="BH126" s="106">
        <f t="shared" si="1056"/>
        <v>4</v>
      </c>
      <c r="BI126" s="106">
        <f t="shared" si="1030"/>
        <v>10</v>
      </c>
      <c r="BJ126" s="106">
        <v>4</v>
      </c>
      <c r="BK126" s="107" t="str">
        <f>INDEX(Matchups!$F$4:$G$279,MATCH(BH126&amp;"_"&amp;BI126,Matchups!$E$4:$E$279,0),1)</f>
        <v>Player8</v>
      </c>
      <c r="BL126" s="107" t="str">
        <f>INDEX(Matchups!$F$4:$G$279,MATCH(BH126&amp;"_"&amp;BI126,Matchups!$E$4:$E$279,0),2)</f>
        <v>Player11</v>
      </c>
      <c r="BN126" s="160" t="str">
        <f>INDEX(Draft!$AZ$3:$AZ$170,MATCH(BK126&amp;BJ126,Draft!$BA$3:$BA$170,0),1)</f>
        <v>The Sandbox</v>
      </c>
      <c r="BO126" s="161">
        <f>INDEX(Upload_Download!$I$4:$I$1004,MATCH(BN126&amp;BO$3,Upload_Download!$O$4:$O$1004,0),1)</f>
        <v>2.9013290405273442</v>
      </c>
      <c r="BP126" s="161" t="e">
        <f>INDEX(Upload_Download!$I$4:$I$1004,MATCH(BN126&amp;BP$3,Upload_Download!$O$4:$O$1004,0),1)</f>
        <v>#N/A</v>
      </c>
      <c r="BQ126" s="162" t="e">
        <f t="shared" si="1057"/>
        <v>#N/A</v>
      </c>
      <c r="BR126" s="162" t="e">
        <f t="shared" si="1099"/>
        <v>#N/A</v>
      </c>
      <c r="BS126" s="161" t="e">
        <f>INDEX(Upload_Download!$I$4:$I$1004,MATCH(BU126&amp;BS$3,Upload_Download!$O$4:$O$1004,0),1)</f>
        <v>#N/A</v>
      </c>
      <c r="BT126" s="161">
        <f>INDEX(Upload_Download!$I$4:$I$1004,MATCH(BU126&amp;BT$3,Upload_Download!$O$4:$O$1004,0),1)</f>
        <v>1.200000042445026E-5</v>
      </c>
      <c r="BU126" s="163" t="str">
        <f>INDEX(Draft!$AZ$3:$AZ$170,MATCH(BL126&amp;BJ126,Draft!$BA$3:$BA$170,0),1)</f>
        <v>Dentacoin</v>
      </c>
      <c r="BV126" s="114"/>
      <c r="BW126" s="106">
        <f t="shared" si="1058"/>
        <v>5</v>
      </c>
      <c r="BX126" s="106">
        <f t="shared" si="1031"/>
        <v>10</v>
      </c>
      <c r="BY126" s="106">
        <v>4</v>
      </c>
      <c r="BZ126" s="107" t="str">
        <f>INDEX(Matchups!$F$4:$G$279,MATCH(BW126&amp;"_"&amp;BX126,Matchups!$E$4:$E$279,0),1)</f>
        <v>Player9</v>
      </c>
      <c r="CA126" s="107" t="str">
        <f>INDEX(Matchups!$F$4:$G$279,MATCH(BW126&amp;"_"&amp;BX126,Matchups!$E$4:$E$279,0),2)</f>
        <v>Player17</v>
      </c>
      <c r="CB126" s="114"/>
      <c r="CC126" s="160" t="str">
        <f>INDEX(Draft!$AZ$3:$AZ$170,MATCH(BZ126&amp;BY126,Draft!$BA$3:$BA$170,0),1)</f>
        <v>Avalanche</v>
      </c>
      <c r="CD126" s="161" t="e">
        <f>INDEX(Upload_Download!$I$4:$I$1004,MATCH(CC126&amp;CD$3,Upload_Download!$O$4:$O$1004,0),1)</f>
        <v>#N/A</v>
      </c>
      <c r="CE126" s="161" t="e">
        <f>INDEX(Upload_Download!$I$4:$I$1004,MATCH(CC126&amp;CE$3,Upload_Download!$O$4:$O$1004,0),1)</f>
        <v>#N/A</v>
      </c>
      <c r="CF126" s="162" t="e">
        <f t="shared" si="1059"/>
        <v>#N/A</v>
      </c>
      <c r="CG126" s="162" t="e">
        <f t="shared" si="1100"/>
        <v>#N/A</v>
      </c>
      <c r="CH126" s="161" t="e">
        <f>INDEX(Upload_Download!$I$4:$I$1004,MATCH(CJ126&amp;CH$3,Upload_Download!$O$4:$O$1004,0),1)</f>
        <v>#N/A</v>
      </c>
      <c r="CI126" s="161" t="e">
        <f>INDEX(Upload_Download!$I$4:$I$1004,MATCH(CJ126&amp;CI$3,Upload_Download!$O$4:$O$1004,0),1)</f>
        <v>#N/A</v>
      </c>
      <c r="CJ126" s="163" t="str">
        <f>INDEX(Draft!$AZ$3:$AZ$170,MATCH(CA126&amp;BY126,Draft!$BA$3:$BA$170,0),1)</f>
        <v>Penn National Gaming</v>
      </c>
      <c r="CK126" s="114"/>
      <c r="CL126" s="106">
        <f t="shared" si="1060"/>
        <v>6</v>
      </c>
      <c r="CM126" s="106">
        <f t="shared" si="1032"/>
        <v>10</v>
      </c>
      <c r="CN126" s="106">
        <v>4</v>
      </c>
      <c r="CO126" s="107" t="str">
        <f>INDEX(Matchups!$F$4:$G$279,MATCH(CL126&amp;"_"&amp;CM126,Matchups!$E$4:$E$279,0),1)</f>
        <v>Player20</v>
      </c>
      <c r="CP126" s="107" t="str">
        <f>INDEX(Matchups!$F$4:$G$279,MATCH(CL126&amp;"_"&amp;CM126,Matchups!$E$4:$E$279,0),2)</f>
        <v>Player21</v>
      </c>
      <c r="CQ126" s="114"/>
      <c r="CR126" s="160" t="str">
        <f>INDEX(Draft!$AZ$3:$AZ$170,MATCH(CO126&amp;CN126,Draft!$BA$3:$BA$170,0),1)</f>
        <v>Simon Property Group</v>
      </c>
      <c r="CS126" s="161" t="e">
        <f>INDEX(Upload_Download!$I$4:$I$1004,MATCH(CR126&amp;CS$3,Upload_Download!$O$4:$O$1004,0),1)</f>
        <v>#N/A</v>
      </c>
      <c r="CT126" s="161" t="e">
        <f>INDEX(Upload_Download!$I$4:$I$1004,MATCH(CR126&amp;CT$3,Upload_Download!$O$4:$O$1004,0),1)</f>
        <v>#N/A</v>
      </c>
      <c r="CU126" s="162" t="e">
        <f t="shared" si="1061"/>
        <v>#N/A</v>
      </c>
      <c r="CV126" s="162" t="e">
        <f t="shared" si="1101"/>
        <v>#N/A</v>
      </c>
      <c r="CW126" s="161" t="e">
        <f>INDEX(Upload_Download!$I$4:$I$1004,MATCH(CY126&amp;CW$3,Upload_Download!$O$4:$O$1004,0),1)</f>
        <v>#N/A</v>
      </c>
      <c r="CX126" s="161" t="e">
        <f>INDEX(Upload_Download!$I$4:$I$1004,MATCH(CY126&amp;CX$3,Upload_Download!$O$4:$O$1004,0),1)</f>
        <v>#N/A</v>
      </c>
      <c r="CY126" s="163" t="str">
        <f>INDEX(Draft!$AZ$3:$AZ$170,MATCH(CP126&amp;CN126,Draft!$BA$3:$BA$170,0),1)</f>
        <v>Stellar Lumens</v>
      </c>
      <c r="DA126" s="106">
        <f t="shared" si="1062"/>
        <v>7</v>
      </c>
      <c r="DB126" s="106">
        <f t="shared" si="1033"/>
        <v>10</v>
      </c>
      <c r="DC126" s="106">
        <v>4</v>
      </c>
      <c r="DD126" s="107" t="str">
        <f>INDEX(Matchups!$F$4:$G$279,MATCH(DA126&amp;"_"&amp;DB126,Matchups!$E$4:$E$279,0),1)</f>
        <v>Player11</v>
      </c>
      <c r="DE126" s="107" t="str">
        <f>INDEX(Matchups!$F$4:$G$279,MATCH(DA126&amp;"_"&amp;DB126,Matchups!$E$4:$E$279,0),2)</f>
        <v>Player19</v>
      </c>
      <c r="DG126" s="160" t="str">
        <f>INDEX(Draft!$AZ$3:$AZ$170,MATCH(DD126&amp;DC126,Draft!$BA$3:$BA$170,0),1)</f>
        <v>Dentacoin</v>
      </c>
      <c r="DH126" s="161" t="e">
        <f>INDEX(Upload_Download!$I$4:$I$1004,MATCH(DG126&amp;DH$3,Upload_Download!$O$4:$O$1004,0),1)</f>
        <v>#N/A</v>
      </c>
      <c r="DI126" s="161" t="e">
        <f>INDEX(Upload_Download!$I$4:$I$1004,MATCH(DG126&amp;DI$3,Upload_Download!$O$4:$O$1004,0),1)</f>
        <v>#N/A</v>
      </c>
      <c r="DJ126" s="162" t="e">
        <f t="shared" si="1063"/>
        <v>#N/A</v>
      </c>
      <c r="DK126" s="162" t="e">
        <f t="shared" si="1102"/>
        <v>#N/A</v>
      </c>
      <c r="DL126" s="161" t="e">
        <f>INDEX(Upload_Download!$I$4:$I$1004,MATCH(DN126&amp;DL$3,Upload_Download!$O$4:$O$1004,0),1)</f>
        <v>#N/A</v>
      </c>
      <c r="DM126" s="161" t="e">
        <f>INDEX(Upload_Download!$I$4:$I$1004,MATCH(DN126&amp;DM$3,Upload_Download!$O$4:$O$1004,0),1)</f>
        <v>#N/A</v>
      </c>
      <c r="DN126" s="163" t="str">
        <f>INDEX(Draft!$AZ$3:$AZ$170,MATCH(DE126&amp;DC126,Draft!$BA$3:$BA$170,0),1)</f>
        <v>Zscaler</v>
      </c>
      <c r="DO126" s="114"/>
      <c r="DP126" s="106">
        <f t="shared" si="1064"/>
        <v>8</v>
      </c>
      <c r="DQ126" s="106">
        <f t="shared" si="1034"/>
        <v>10</v>
      </c>
      <c r="DR126" s="106">
        <v>4</v>
      </c>
      <c r="DS126" s="107" t="str">
        <f>INDEX(Matchups!$F$4:$G$279,MATCH(DP126&amp;"_"&amp;DQ126,Matchups!$E$4:$E$279,0),1)</f>
        <v>Player14</v>
      </c>
      <c r="DT126" s="107" t="str">
        <f>INDEX(Matchups!$F$4:$G$279,MATCH(DP126&amp;"_"&amp;DQ126,Matchups!$E$4:$E$279,0),2)</f>
        <v>Player18</v>
      </c>
      <c r="DU126" s="114"/>
      <c r="DV126" s="160" t="str">
        <f>INDEX(Draft!$AZ$3:$AZ$170,MATCH(DS126&amp;DR126,Draft!$BA$3:$BA$170,0),1)</f>
        <v>Brookfield Asset Mgmt</v>
      </c>
      <c r="DW126" s="161" t="e">
        <f>INDEX(Upload_Download!$I$4:$I$1004,MATCH(DV126&amp;DW$3,Upload_Download!$O$4:$O$1004,0),1)</f>
        <v>#N/A</v>
      </c>
      <c r="DX126" s="161" t="e">
        <f>INDEX(Upload_Download!$I$4:$I$1004,MATCH(DV126&amp;DX$3,Upload_Download!$O$4:$O$1004,0),1)</f>
        <v>#N/A</v>
      </c>
      <c r="DY126" s="162" t="e">
        <f t="shared" si="1065"/>
        <v>#N/A</v>
      </c>
      <c r="DZ126" s="162" t="e">
        <f t="shared" si="1103"/>
        <v>#N/A</v>
      </c>
      <c r="EA126" s="161" t="e">
        <f>INDEX(Upload_Download!$I$4:$I$1004,MATCH(EC126&amp;EA$3,Upload_Download!$O$4:$O$1004,0),1)</f>
        <v>#N/A</v>
      </c>
      <c r="EB126" s="161" t="e">
        <f>INDEX(Upload_Download!$I$4:$I$1004,MATCH(EC126&amp;EB$3,Upload_Download!$O$4:$O$1004,0),1)</f>
        <v>#N/A</v>
      </c>
      <c r="EC126" s="163" t="str">
        <f>INDEX(Draft!$AZ$3:$AZ$170,MATCH(DT126&amp;DR126,Draft!$BA$3:$BA$170,0),1)</f>
        <v>Charles Schwab</v>
      </c>
      <c r="ED126" s="114"/>
      <c r="EE126" s="106">
        <f t="shared" si="1066"/>
        <v>9</v>
      </c>
      <c r="EF126" s="106">
        <f t="shared" si="1035"/>
        <v>10</v>
      </c>
      <c r="EG126" s="106">
        <v>4</v>
      </c>
      <c r="EH126" s="107" t="str">
        <f>INDEX(Matchups!$F$4:$G$279,MATCH(EE126&amp;"_"&amp;EF126,Matchups!$E$4:$E$279,0),1)</f>
        <v>Player12</v>
      </c>
      <c r="EI126" s="107" t="str">
        <f>INDEX(Matchups!$F$4:$G$279,MATCH(EE126&amp;"_"&amp;EF126,Matchups!$E$4:$E$279,0),2)</f>
        <v>Player24</v>
      </c>
      <c r="EJ126" s="114"/>
      <c r="EK126" s="160" t="str">
        <f>INDEX(Draft!$AZ$3:$AZ$170,MATCH(EH126&amp;EG126,Draft!$BA$3:$BA$170,0),1)</f>
        <v>DoorDash</v>
      </c>
      <c r="EL126" s="161" t="e">
        <f>INDEX(Upload_Download!$I$4:$I$1004,MATCH(EK126&amp;EL$3,Upload_Download!$O$4:$O$1004,0),1)</f>
        <v>#N/A</v>
      </c>
      <c r="EM126" s="161" t="e">
        <f>INDEX(Upload_Download!$I$4:$I$1004,MATCH(EK126&amp;EM$3,Upload_Download!$O$4:$O$1004,0),1)</f>
        <v>#N/A</v>
      </c>
      <c r="EN126" s="162" t="e">
        <f t="shared" si="1067"/>
        <v>#N/A</v>
      </c>
      <c r="EO126" s="162" t="e">
        <f t="shared" si="1104"/>
        <v>#N/A</v>
      </c>
      <c r="EP126" s="161" t="e">
        <f>INDEX(Upload_Download!$I$4:$I$1004,MATCH(ER126&amp;EP$3,Upload_Download!$O$4:$O$1004,0),1)</f>
        <v>#N/A</v>
      </c>
      <c r="EQ126" s="161" t="e">
        <f>INDEX(Upload_Download!$I$4:$I$1004,MATCH(ER126&amp;EQ$3,Upload_Download!$O$4:$O$1004,0),1)</f>
        <v>#N/A</v>
      </c>
      <c r="ER126" s="163" t="str">
        <f>INDEX(Draft!$AZ$3:$AZ$170,MATCH(EI126&amp;EG126,Draft!$BA$3:$BA$170,0),1)</f>
        <v>DocuSign</v>
      </c>
      <c r="ET126" s="106">
        <f t="shared" si="1068"/>
        <v>10</v>
      </c>
      <c r="EU126" s="106">
        <f t="shared" si="1036"/>
        <v>10</v>
      </c>
      <c r="EV126" s="106">
        <v>4</v>
      </c>
      <c r="EW126" s="107" t="str">
        <f>INDEX(Matchups!$F$4:$G$279,MATCH(ET126&amp;"_"&amp;EU126,Matchups!$E$4:$E$279,0),1)</f>
        <v>Player17</v>
      </c>
      <c r="EX126" s="107" t="str">
        <f>INDEX(Matchups!$F$4:$G$279,MATCH(ET126&amp;"_"&amp;EU126,Matchups!$E$4:$E$279,0),2)</f>
        <v>Player5</v>
      </c>
      <c r="EZ126" s="160" t="str">
        <f>INDEX(Draft!$AZ$3:$AZ$170,MATCH(EW126&amp;EV126,Draft!$BA$3:$BA$170,0),1)</f>
        <v>Penn National Gaming</v>
      </c>
      <c r="FA126" s="161" t="e">
        <f>INDEX(Upload_Download!$I$4:$I$1004,MATCH(EZ126&amp;FA$3,Upload_Download!$O$4:$O$1004,0),1)</f>
        <v>#N/A</v>
      </c>
      <c r="FB126" s="161" t="e">
        <f>INDEX(Upload_Download!$I$4:$I$1004,MATCH(EZ126&amp;FB$3,Upload_Download!$O$4:$O$1004,0),1)</f>
        <v>#N/A</v>
      </c>
      <c r="FC126" s="162" t="e">
        <f t="shared" si="1069"/>
        <v>#N/A</v>
      </c>
      <c r="FD126" s="162" t="e">
        <f t="shared" si="1105"/>
        <v>#N/A</v>
      </c>
      <c r="FE126" s="161" t="e">
        <f>INDEX(Upload_Download!$I$4:$I$1004,MATCH(FG126&amp;FE$3,Upload_Download!$O$4:$O$1004,0),1)</f>
        <v>#N/A</v>
      </c>
      <c r="FF126" s="161" t="e">
        <f>INDEX(Upload_Download!$I$4:$I$1004,MATCH(FG126&amp;FF$3,Upload_Download!$O$4:$O$1004,0),1)</f>
        <v>#N/A</v>
      </c>
      <c r="FG126" s="163" t="str">
        <f>INDEX(Draft!$AZ$3:$AZ$170,MATCH(EX126&amp;EV126,Draft!$BA$3:$BA$170,0),1)</f>
        <v>Adobe</v>
      </c>
      <c r="FH126" s="114"/>
      <c r="FI126" s="106">
        <f t="shared" si="1070"/>
        <v>11</v>
      </c>
      <c r="FJ126" s="106">
        <f t="shared" si="1037"/>
        <v>10</v>
      </c>
      <c r="FK126" s="106">
        <v>4</v>
      </c>
      <c r="FL126" s="107" t="str">
        <f>INDEX(Matchups!$F$4:$G$279,MATCH(FI126&amp;"_"&amp;FJ126,Matchups!$E$4:$E$279,0),1)</f>
        <v>Player24</v>
      </c>
      <c r="FM126" s="107" t="str">
        <f>INDEX(Matchups!$F$4:$G$279,MATCH(FI126&amp;"_"&amp;FJ126,Matchups!$E$4:$E$279,0),2)</f>
        <v>Player9</v>
      </c>
      <c r="FN126" s="114"/>
      <c r="FO126" s="160" t="str">
        <f>INDEX(Draft!$AZ$3:$AZ$170,MATCH(FL126&amp;FK126,Draft!$BA$3:$BA$170,0),1)</f>
        <v>DocuSign</v>
      </c>
      <c r="FP126" s="161" t="e">
        <f>INDEX(Upload_Download!$I$4:$I$1004,MATCH(FO126&amp;FP$3,Upload_Download!$O$4:$O$1004,0),1)</f>
        <v>#N/A</v>
      </c>
      <c r="FQ126" s="161" t="e">
        <f>INDEX(Upload_Download!$I$4:$I$1004,MATCH(FO126&amp;FQ$3,Upload_Download!$O$4:$O$1004,0),1)</f>
        <v>#N/A</v>
      </c>
      <c r="FR126" s="162" t="e">
        <f t="shared" si="1071"/>
        <v>#N/A</v>
      </c>
      <c r="FS126" s="162" t="e">
        <f t="shared" si="1106"/>
        <v>#N/A</v>
      </c>
      <c r="FT126" s="161" t="e">
        <f>INDEX(Upload_Download!$I$4:$I$1004,MATCH(FV126&amp;FT$3,Upload_Download!$O$4:$O$1004,0),1)</f>
        <v>#N/A</v>
      </c>
      <c r="FU126" s="161" t="e">
        <f>INDEX(Upload_Download!$I$4:$I$1004,MATCH(FV126&amp;FU$3,Upload_Download!$O$4:$O$1004,0),1)</f>
        <v>#N/A</v>
      </c>
      <c r="FV126" s="163" t="str">
        <f>INDEX(Draft!$AZ$3:$AZ$170,MATCH(FM126&amp;FK126,Draft!$BA$3:$BA$170,0),1)</f>
        <v>Avalanche</v>
      </c>
      <c r="FW126" s="114"/>
      <c r="FX126" s="106">
        <f t="shared" si="1072"/>
        <v>12</v>
      </c>
      <c r="FY126" s="106">
        <f t="shared" si="1038"/>
        <v>10</v>
      </c>
      <c r="FZ126" s="106">
        <v>4</v>
      </c>
      <c r="GA126" s="107" t="str">
        <f>INDEX(Matchups!$F$4:$G$279,MATCH(FX126&amp;"_"&amp;FY126,Matchups!$E$4:$E$279,0),1)</f>
        <v>Player19</v>
      </c>
      <c r="GB126" s="107" t="str">
        <f>INDEX(Matchups!$F$4:$G$279,MATCH(FX126&amp;"_"&amp;FY126,Matchups!$E$4:$E$279,0),2)</f>
        <v>Player10</v>
      </c>
      <c r="GC126" s="114"/>
      <c r="GD126" s="160" t="str">
        <f>INDEX(Draft!$AZ$3:$AZ$170,MATCH(GA126&amp;FZ126,Draft!$BA$3:$BA$170,0),1)</f>
        <v>Zscaler</v>
      </c>
      <c r="GE126" s="161" t="e">
        <f>INDEX(Upload_Download!$I$4:$I$1004,MATCH(GD126&amp;GE$3,Upload_Download!$O$4:$O$1004,0),1)</f>
        <v>#N/A</v>
      </c>
      <c r="GF126" s="161" t="e">
        <f>INDEX(Upload_Download!$I$4:$I$1004,MATCH(GD126&amp;GF$3,Upload_Download!$O$4:$O$1004,0),1)</f>
        <v>#N/A</v>
      </c>
      <c r="GG126" s="162" t="e">
        <f t="shared" si="1073"/>
        <v>#N/A</v>
      </c>
      <c r="GH126" s="162" t="e">
        <f t="shared" si="1107"/>
        <v>#N/A</v>
      </c>
      <c r="GI126" s="161" t="e">
        <f>INDEX(Upload_Download!$I$4:$I$1004,MATCH(GK126&amp;GI$3,Upload_Download!$O$4:$O$1004,0),1)</f>
        <v>#N/A</v>
      </c>
      <c r="GJ126" s="161" t="e">
        <f>INDEX(Upload_Download!$I$4:$I$1004,MATCH(GK126&amp;GJ$3,Upload_Download!$O$4:$O$1004,0),1)</f>
        <v>#N/A</v>
      </c>
      <c r="GK126" s="163" t="str">
        <f>INDEX(Draft!$AZ$3:$AZ$170,MATCH(GB126&amp;FZ126,Draft!$BA$3:$BA$170,0),1)</f>
        <v>Costco</v>
      </c>
      <c r="GM126" s="106">
        <f t="shared" si="1074"/>
        <v>13</v>
      </c>
      <c r="GN126" s="106">
        <f t="shared" si="1039"/>
        <v>10</v>
      </c>
      <c r="GO126" s="106">
        <v>4</v>
      </c>
      <c r="GP126" s="107" t="str">
        <f>INDEX(Matchups!$F$4:$G$279,MATCH(GM126&amp;"_"&amp;GN126,Matchups!$E$4:$E$279,0),1)</f>
        <v>Player1</v>
      </c>
      <c r="GQ126" s="107" t="str">
        <f>INDEX(Matchups!$F$4:$G$279,MATCH(GM126&amp;"_"&amp;GN126,Matchups!$E$4:$E$279,0),2)</f>
        <v>Player6</v>
      </c>
      <c r="GS126" s="160" t="str">
        <f>INDEX(Draft!$AZ$3:$AZ$170,MATCH(GP126&amp;GO126,Draft!$BA$3:$BA$170,0),1)</f>
        <v>NIO</v>
      </c>
      <c r="GT126" s="161" t="e">
        <f>INDEX(Upload_Download!$I$4:$I$1004,MATCH(GS126&amp;GT$3,Upload_Download!$O$4:$O$1004,0),1)</f>
        <v>#N/A</v>
      </c>
      <c r="GU126" s="161" t="e">
        <f>INDEX(Upload_Download!$I$4:$I$1004,MATCH(GS126&amp;GU$3,Upload_Download!$O$4:$O$1004,0),1)</f>
        <v>#N/A</v>
      </c>
      <c r="GV126" s="162" t="e">
        <f t="shared" si="1075"/>
        <v>#N/A</v>
      </c>
      <c r="GW126" s="162" t="e">
        <f t="shared" si="1108"/>
        <v>#N/A</v>
      </c>
      <c r="GX126" s="161" t="e">
        <f>INDEX(Upload_Download!$I$4:$I$1004,MATCH(GZ126&amp;GX$3,Upload_Download!$O$4:$O$1004,0),1)</f>
        <v>#N/A</v>
      </c>
      <c r="GY126" s="161" t="e">
        <f>INDEX(Upload_Download!$I$4:$I$1004,MATCH(GZ126&amp;GY$3,Upload_Download!$O$4:$O$1004,0),1)</f>
        <v>#N/A</v>
      </c>
      <c r="GZ126" s="163" t="str">
        <f>INDEX(Draft!$AZ$3:$AZ$170,MATCH(GQ126&amp;GO126,Draft!$BA$3:$BA$170,0),1)</f>
        <v>Freeport-McMoRan</v>
      </c>
      <c r="HA126" s="114"/>
      <c r="HB126" s="106">
        <f t="shared" si="1076"/>
        <v>14</v>
      </c>
      <c r="HC126" s="106">
        <f t="shared" si="1040"/>
        <v>10</v>
      </c>
      <c r="HD126" s="106">
        <v>4</v>
      </c>
      <c r="HE126" s="107" t="str">
        <f>INDEX(Matchups!$F$4:$G$279,MATCH(HB126&amp;"_"&amp;HC126,Matchups!$E$4:$E$279,0),1)</f>
        <v>Player16</v>
      </c>
      <c r="HF126" s="107" t="str">
        <f>INDEX(Matchups!$F$4:$G$279,MATCH(HB126&amp;"_"&amp;HC126,Matchups!$E$4:$E$279,0),2)</f>
        <v>Player1</v>
      </c>
      <c r="HG126" s="114"/>
      <c r="HH126" s="160" t="str">
        <f>INDEX(Draft!$AZ$3:$AZ$170,MATCH(HE126&amp;HD126,Draft!$BA$3:$BA$170,0),1)</f>
        <v>Toronto Dominion Bank</v>
      </c>
      <c r="HI126" s="161" t="e">
        <f>INDEX(Upload_Download!$I$4:$I$1004,MATCH(HH126&amp;HI$3,Upload_Download!$O$4:$O$1004,0),1)</f>
        <v>#N/A</v>
      </c>
      <c r="HJ126" s="161" t="e">
        <f>INDEX(Upload_Download!$I$4:$I$1004,MATCH(HH126&amp;HJ$3,Upload_Download!$O$4:$O$1004,0),1)</f>
        <v>#N/A</v>
      </c>
      <c r="HK126" s="162" t="e">
        <f t="shared" si="1077"/>
        <v>#N/A</v>
      </c>
      <c r="HL126" s="162" t="e">
        <f t="shared" si="1109"/>
        <v>#N/A</v>
      </c>
      <c r="HM126" s="161" t="e">
        <f>INDEX(Upload_Download!$I$4:$I$1004,MATCH(HO126&amp;HM$3,Upload_Download!$O$4:$O$1004,0),1)</f>
        <v>#N/A</v>
      </c>
      <c r="HN126" s="161" t="e">
        <f>INDEX(Upload_Download!$I$4:$I$1004,MATCH(HO126&amp;HN$3,Upload_Download!$O$4:$O$1004,0),1)</f>
        <v>#N/A</v>
      </c>
      <c r="HO126" s="163" t="str">
        <f>INDEX(Draft!$AZ$3:$AZ$170,MATCH(HF126&amp;HD126,Draft!$BA$3:$BA$170,0),1)</f>
        <v>NIO</v>
      </c>
      <c r="HP126" s="114"/>
      <c r="HQ126" s="106">
        <f t="shared" si="1078"/>
        <v>15</v>
      </c>
      <c r="HR126" s="106">
        <f t="shared" si="1041"/>
        <v>10</v>
      </c>
      <c r="HS126" s="106">
        <v>4</v>
      </c>
      <c r="HT126" s="107" t="str">
        <f>INDEX(Matchups!$F$4:$G$279,MATCH(HQ126&amp;"_"&amp;HR126,Matchups!$E$4:$E$279,0),1)</f>
        <v>Player6</v>
      </c>
      <c r="HU126" s="107" t="str">
        <f>INDEX(Matchups!$F$4:$G$279,MATCH(HQ126&amp;"_"&amp;HR126,Matchups!$E$4:$E$279,0),2)</f>
        <v>Player14</v>
      </c>
      <c r="HV126" s="114"/>
      <c r="HW126" s="160" t="str">
        <f>INDEX(Draft!$AZ$3:$AZ$170,MATCH(HT126&amp;HS126,Draft!$BA$3:$BA$170,0),1)</f>
        <v>Freeport-McMoRan</v>
      </c>
      <c r="HX126" s="161" t="e">
        <f>INDEX(Upload_Download!$I$4:$I$1004,MATCH(HW126&amp;HX$3,Upload_Download!$O$4:$O$1004,0),1)</f>
        <v>#N/A</v>
      </c>
      <c r="HY126" s="161" t="e">
        <f>INDEX(Upload_Download!$I$4:$I$1004,MATCH(HW126&amp;HY$3,Upload_Download!$O$4:$O$1004,0),1)</f>
        <v>#N/A</v>
      </c>
      <c r="HZ126" s="162" t="e">
        <f t="shared" si="1079"/>
        <v>#N/A</v>
      </c>
      <c r="IA126" s="162" t="e">
        <f t="shared" si="1110"/>
        <v>#N/A</v>
      </c>
      <c r="IB126" s="161" t="e">
        <f>INDEX(Upload_Download!$I$4:$I$1004,MATCH(ID126&amp;IB$3,Upload_Download!$O$4:$O$1004,0),1)</f>
        <v>#N/A</v>
      </c>
      <c r="IC126" s="161" t="e">
        <f>INDEX(Upload_Download!$I$4:$I$1004,MATCH(ID126&amp;IC$3,Upload_Download!$O$4:$O$1004,0),1)</f>
        <v>#N/A</v>
      </c>
      <c r="ID126" s="163" t="str">
        <f>INDEX(Draft!$AZ$3:$AZ$170,MATCH(HU126&amp;HS126,Draft!$BA$3:$BA$170,0),1)</f>
        <v>Brookfield Asset Mgmt</v>
      </c>
      <c r="IF126" s="106">
        <f t="shared" si="1080"/>
        <v>16</v>
      </c>
      <c r="IG126" s="106">
        <f t="shared" si="1042"/>
        <v>10</v>
      </c>
      <c r="IH126" s="106">
        <v>4</v>
      </c>
      <c r="II126" s="107" t="str">
        <f>INDEX(Matchups!$F$4:$G$279,MATCH(IF126&amp;"_"&amp;IG126,Matchups!$E$4:$E$279,0),1)</f>
        <v>Player23</v>
      </c>
      <c r="IJ126" s="107" t="str">
        <f>INDEX(Matchups!$F$4:$G$279,MATCH(IF126&amp;"_"&amp;IG126,Matchups!$E$4:$E$279,0),2)</f>
        <v>Player13</v>
      </c>
      <c r="IL126" s="160" t="str">
        <f>INDEX(Draft!$AZ$3:$AZ$170,MATCH(II126&amp;IH126,Draft!$BA$3:$BA$170,0),1)</f>
        <v>Shopify</v>
      </c>
      <c r="IM126" s="161" t="e">
        <f>INDEX(Upload_Download!$I$4:$I$1004,MATCH(IL126&amp;IM$3,Upload_Download!$O$4:$O$1004,0),1)</f>
        <v>#N/A</v>
      </c>
      <c r="IN126" s="161" t="e">
        <f>INDEX(Upload_Download!$I$4:$I$1004,MATCH(IL126&amp;IN$3,Upload_Download!$O$4:$O$1004,0),1)</f>
        <v>#N/A</v>
      </c>
      <c r="IO126" s="162" t="e">
        <f t="shared" si="1081"/>
        <v>#N/A</v>
      </c>
      <c r="IP126" s="162" t="e">
        <f t="shared" si="1111"/>
        <v>#N/A</v>
      </c>
      <c r="IQ126" s="161" t="e">
        <f>INDEX(Upload_Download!$I$4:$I$1004,MATCH(IS126&amp;IQ$3,Upload_Download!$O$4:$O$1004,0),1)</f>
        <v>#N/A</v>
      </c>
      <c r="IR126" s="161" t="e">
        <f>INDEX(Upload_Download!$I$4:$I$1004,MATCH(IS126&amp;IR$3,Upload_Download!$O$4:$O$1004,0),1)</f>
        <v>#N/A</v>
      </c>
      <c r="IS126" s="163" t="str">
        <f>INDEX(Draft!$AZ$3:$AZ$170,MATCH(IJ126&amp;IH126,Draft!$BA$3:$BA$170,0),1)</f>
        <v>Bank Of Montreal</v>
      </c>
      <c r="IT126" s="114"/>
      <c r="IU126" s="106">
        <f t="shared" si="1082"/>
        <v>17</v>
      </c>
      <c r="IV126" s="106">
        <f t="shared" si="1043"/>
        <v>10</v>
      </c>
      <c r="IW126" s="106">
        <v>4</v>
      </c>
      <c r="IX126" s="107" t="str">
        <f>INDEX(Matchups!$F$4:$G$279,MATCH(IU126&amp;"_"&amp;IV126,Matchups!$E$4:$E$279,0),1)</f>
        <v>Player2</v>
      </c>
      <c r="IY126" s="107" t="str">
        <f>INDEX(Matchups!$F$4:$G$279,MATCH(IU126&amp;"_"&amp;IV126,Matchups!$E$4:$E$279,0),2)</f>
        <v>Player12</v>
      </c>
      <c r="IZ126" s="114"/>
      <c r="JA126" s="160" t="str">
        <f>INDEX(Draft!$AZ$3:$AZ$170,MATCH(IX126&amp;IW126,Draft!$BA$3:$BA$170,0),1)</f>
        <v>Gala Games</v>
      </c>
      <c r="JB126" s="161" t="e">
        <f>INDEX(Upload_Download!$I$4:$I$1004,MATCH(JA126&amp;JB$3,Upload_Download!$O$4:$O$1004,0),1)</f>
        <v>#N/A</v>
      </c>
      <c r="JC126" s="161" t="e">
        <f>INDEX(Upload_Download!$I$4:$I$1004,MATCH(JA126&amp;JC$3,Upload_Download!$O$4:$O$1004,0),1)</f>
        <v>#N/A</v>
      </c>
      <c r="JD126" s="162" t="e">
        <f t="shared" si="1083"/>
        <v>#N/A</v>
      </c>
      <c r="JE126" s="162" t="e">
        <f t="shared" si="1112"/>
        <v>#N/A</v>
      </c>
      <c r="JF126" s="161" t="e">
        <f>INDEX(Upload_Download!$I$4:$I$1004,MATCH(JH126&amp;JF$3,Upload_Download!$O$4:$O$1004,0),1)</f>
        <v>#N/A</v>
      </c>
      <c r="JG126" s="161" t="e">
        <f>INDEX(Upload_Download!$I$4:$I$1004,MATCH(JH126&amp;JG$3,Upload_Download!$O$4:$O$1004,0),1)</f>
        <v>#N/A</v>
      </c>
      <c r="JH126" s="163" t="str">
        <f>INDEX(Draft!$AZ$3:$AZ$170,MATCH(IY126&amp;IW126,Draft!$BA$3:$BA$170,0),1)</f>
        <v>DoorDash</v>
      </c>
      <c r="JI126" s="114"/>
      <c r="JJ126" s="106">
        <f t="shared" si="1084"/>
        <v>18</v>
      </c>
      <c r="JK126" s="106">
        <f t="shared" si="1044"/>
        <v>10</v>
      </c>
      <c r="JL126" s="106">
        <v>4</v>
      </c>
      <c r="JM126" s="107" t="str">
        <f>INDEX(Matchups!$F$4:$G$279,MATCH(JJ126&amp;"_"&amp;JK126,Matchups!$E$4:$E$279,0),1)</f>
        <v>Player13</v>
      </c>
      <c r="JN126" s="107" t="str">
        <f>INDEX(Matchups!$F$4:$G$279,MATCH(JJ126&amp;"_"&amp;JK126,Matchups!$E$4:$E$279,0),2)</f>
        <v>Player22</v>
      </c>
      <c r="JO126" s="114"/>
      <c r="JP126" s="160" t="str">
        <f>INDEX(Draft!$AZ$3:$AZ$170,MATCH(JM126&amp;JL126,Draft!$BA$3:$BA$170,0),1)</f>
        <v>Bank Of Montreal</v>
      </c>
      <c r="JQ126" s="161" t="e">
        <f>INDEX(Upload_Download!$I$4:$I$1004,MATCH(JP126&amp;JQ$3,Upload_Download!$O$4:$O$1004,0),1)</f>
        <v>#N/A</v>
      </c>
      <c r="JR126" s="161" t="e">
        <f>INDEX(Upload_Download!$I$4:$I$1004,MATCH(JP126&amp;JR$3,Upload_Download!$O$4:$O$1004,0),1)</f>
        <v>#N/A</v>
      </c>
      <c r="JS126" s="162" t="e">
        <f t="shared" si="1085"/>
        <v>#N/A</v>
      </c>
      <c r="JT126" s="162" t="e">
        <f t="shared" si="1113"/>
        <v>#N/A</v>
      </c>
      <c r="JU126" s="161" t="e">
        <f>INDEX(Upload_Download!$I$4:$I$1004,MATCH(JW126&amp;JU$3,Upload_Download!$O$4:$O$1004,0),1)</f>
        <v>#N/A</v>
      </c>
      <c r="JV126" s="161" t="e">
        <f>INDEX(Upload_Download!$I$4:$I$1004,MATCH(JW126&amp;JV$3,Upload_Download!$O$4:$O$1004,0),1)</f>
        <v>#N/A</v>
      </c>
      <c r="JW126" s="163" t="str">
        <f>INDEX(Draft!$AZ$3:$AZ$170,MATCH(JN126&amp;JL126,Draft!$BA$3:$BA$170,0),1)</f>
        <v>UnitedHealthGroup</v>
      </c>
      <c r="JX126" s="114"/>
      <c r="JY126" s="106">
        <f t="shared" si="1086"/>
        <v>19</v>
      </c>
      <c r="JZ126" s="106">
        <f t="shared" si="1045"/>
        <v>10</v>
      </c>
      <c r="KA126" s="106">
        <v>4</v>
      </c>
      <c r="KB126" s="107" t="str">
        <f>INDEX(Matchups!$F$4:$G$279,MATCH(JY126&amp;"_"&amp;JZ126,Matchups!$E$4:$E$279,0),1)</f>
        <v>Player22</v>
      </c>
      <c r="KC126" s="107" t="str">
        <f>INDEX(Matchups!$F$4:$G$279,MATCH(JY126&amp;"_"&amp;JZ126,Matchups!$E$4:$E$279,0),2)</f>
        <v>Player15</v>
      </c>
      <c r="KD126" s="114"/>
      <c r="KE126" s="160" t="str">
        <f>INDEX(Draft!$AZ$3:$AZ$170,MATCH(KB126&amp;KA126,Draft!$BA$3:$BA$170,0),1)</f>
        <v>UnitedHealthGroup</v>
      </c>
      <c r="KF126" s="161" t="e">
        <f>INDEX(Upload_Download!$I$4:$I$1004,MATCH(KE126&amp;KF$3,Upload_Download!$O$4:$O$1004,0),1)</f>
        <v>#N/A</v>
      </c>
      <c r="KG126" s="161" t="e">
        <f>INDEX(Upload_Download!$I$4:$I$1004,MATCH(KE126&amp;KG$3,Upload_Download!$O$4:$O$1004,0),1)</f>
        <v>#N/A</v>
      </c>
      <c r="KH126" s="162" t="e">
        <f t="shared" si="1087"/>
        <v>#N/A</v>
      </c>
      <c r="KI126" s="162" t="e">
        <f t="shared" si="1114"/>
        <v>#N/A</v>
      </c>
      <c r="KJ126" s="161" t="e">
        <f>INDEX(Upload_Download!$I$4:$I$1004,MATCH(KL126&amp;KJ$3,Upload_Download!$O$4:$O$1004,0),1)</f>
        <v>#N/A</v>
      </c>
      <c r="KK126" s="161" t="e">
        <f>INDEX(Upload_Download!$I$4:$I$1004,MATCH(KL126&amp;KK$3,Upload_Download!$O$4:$O$1004,0),1)</f>
        <v>#N/A</v>
      </c>
      <c r="KL126" s="163" t="str">
        <f>INDEX(Draft!$AZ$3:$AZ$170,MATCH(KC126&amp;KA126,Draft!$BA$3:$BA$170,0),1)</f>
        <v>Sea Limited</v>
      </c>
      <c r="KM126" s="114"/>
      <c r="KN126" s="106">
        <f t="shared" si="1088"/>
        <v>20</v>
      </c>
      <c r="KO126" s="106">
        <f t="shared" si="1046"/>
        <v>10</v>
      </c>
      <c r="KP126" s="106">
        <v>4</v>
      </c>
      <c r="KQ126" s="107" t="str">
        <f>INDEX(Matchups!$F$4:$G$279,MATCH(KN126&amp;"_"&amp;KO126,Matchups!$E$4:$E$279,0),1)</f>
        <v>Player5</v>
      </c>
      <c r="KR126" s="107" t="str">
        <f>INDEX(Matchups!$F$4:$G$279,MATCH(KN126&amp;"_"&amp;KO126,Matchups!$E$4:$E$279,0),2)</f>
        <v>Player8</v>
      </c>
      <c r="KS126" s="114"/>
      <c r="KT126" s="160" t="str">
        <f>INDEX(Draft!$AZ$3:$AZ$170,MATCH(KQ126&amp;KP126,Draft!$BA$3:$BA$170,0),1)</f>
        <v>Adobe</v>
      </c>
      <c r="KU126" s="161" t="e">
        <f>INDEX(Upload_Download!$I$4:$I$1004,MATCH(KT126&amp;KU$3,Upload_Download!$O$4:$O$1004,0),1)</f>
        <v>#N/A</v>
      </c>
      <c r="KV126" s="161" t="e">
        <f>INDEX(Upload_Download!$I$4:$I$1004,MATCH(KT126&amp;KV$3,Upload_Download!$O$4:$O$1004,0),1)</f>
        <v>#N/A</v>
      </c>
      <c r="KW126" s="162" t="e">
        <f t="shared" si="1089"/>
        <v>#N/A</v>
      </c>
      <c r="KX126" s="162" t="e">
        <f t="shared" si="1115"/>
        <v>#N/A</v>
      </c>
      <c r="KY126" s="161" t="e">
        <f>INDEX(Upload_Download!$I$4:$I$1004,MATCH(LA126&amp;KY$3,Upload_Download!$O$4:$O$1004,0),1)</f>
        <v>#N/A</v>
      </c>
      <c r="KZ126" s="161" t="e">
        <f>INDEX(Upload_Download!$I$4:$I$1004,MATCH(LA126&amp;KZ$3,Upload_Download!$O$4:$O$1004,0),1)</f>
        <v>#N/A</v>
      </c>
      <c r="LA126" s="163" t="str">
        <f>INDEX(Draft!$AZ$3:$AZ$170,MATCH(KR126&amp;KP126,Draft!$BA$3:$BA$170,0),1)</f>
        <v>The Sandbox</v>
      </c>
      <c r="LB126" s="114"/>
      <c r="LC126" s="106">
        <f t="shared" si="1090"/>
        <v>21</v>
      </c>
      <c r="LD126" s="106">
        <f t="shared" si="1047"/>
        <v>10</v>
      </c>
      <c r="LE126" s="106">
        <v>4</v>
      </c>
      <c r="LF126" s="107" t="str">
        <f>INDEX(Matchups!$F$4:$G$279,MATCH(LC126&amp;"_"&amp;LD126,Matchups!$E$4:$E$279,0),1)</f>
        <v>Player22</v>
      </c>
      <c r="LG126" s="107" t="str">
        <f>INDEX(Matchups!$F$4:$G$279,MATCH(LC126&amp;"_"&amp;LD126,Matchups!$E$4:$E$279,0),2)</f>
        <v>Player12</v>
      </c>
      <c r="LH126" s="114"/>
      <c r="LI126" s="160" t="str">
        <f>INDEX(Draft!$AZ$3:$AZ$170,MATCH(LF126&amp;LE126,Draft!$BA$3:$BA$170,0),1)</f>
        <v>UnitedHealthGroup</v>
      </c>
      <c r="LJ126" s="161" t="e">
        <f>INDEX(Upload_Download!$I$4:$I$1004,MATCH(LI126&amp;LJ$3,Upload_Download!$O$4:$O$1004,0),1)</f>
        <v>#N/A</v>
      </c>
      <c r="LK126" s="161" t="e">
        <f>INDEX(Upload_Download!$I$4:$I$1004,MATCH(LI126&amp;LK$3,Upload_Download!$O$4:$O$1004,0),1)</f>
        <v>#N/A</v>
      </c>
      <c r="LL126" s="162" t="e">
        <f t="shared" si="1091"/>
        <v>#N/A</v>
      </c>
      <c r="LM126" s="162" t="e">
        <f t="shared" si="1116"/>
        <v>#N/A</v>
      </c>
      <c r="LN126" s="161" t="e">
        <f>INDEX(Upload_Download!$I$4:$I$1004,MATCH(LP126&amp;LN$3,Upload_Download!$O$4:$O$1004,0),1)</f>
        <v>#N/A</v>
      </c>
      <c r="LO126" s="161" t="e">
        <f>INDEX(Upload_Download!$I$4:$I$1004,MATCH(LP126&amp;LO$3,Upload_Download!$O$4:$O$1004,0),1)</f>
        <v>#N/A</v>
      </c>
      <c r="LP126" s="163" t="str">
        <f>INDEX(Draft!$AZ$3:$AZ$170,MATCH(LG126&amp;LE126,Draft!$BA$3:$BA$170,0),1)</f>
        <v>DoorDash</v>
      </c>
      <c r="LQ126" s="114"/>
      <c r="LR126" s="106">
        <f t="shared" si="1092"/>
        <v>22</v>
      </c>
      <c r="LS126" s="106">
        <f t="shared" si="1048"/>
        <v>10</v>
      </c>
      <c r="LT126" s="106">
        <v>4</v>
      </c>
      <c r="LU126" s="107" t="str">
        <f>INDEX(Matchups!$F$4:$G$279,MATCH(LR126&amp;"_"&amp;LS126,Matchups!$E$4:$E$279,0),1)</f>
        <v>Player21</v>
      </c>
      <c r="LV126" s="107" t="str">
        <f>INDEX(Matchups!$F$4:$G$279,MATCH(LR126&amp;"_"&amp;LS126,Matchups!$E$4:$E$279,0),2)</f>
        <v>Player3</v>
      </c>
      <c r="LW126" s="114"/>
      <c r="LX126" s="160" t="str">
        <f>INDEX(Draft!$AZ$3:$AZ$170,MATCH(LU126&amp;LT126,Draft!$BA$3:$BA$170,0),1)</f>
        <v>Stellar Lumens</v>
      </c>
      <c r="LY126" s="161" t="e">
        <f>INDEX(Upload_Download!$I$4:$I$1004,MATCH(LX126&amp;LY$3,Upload_Download!$O$4:$O$1004,0),1)</f>
        <v>#N/A</v>
      </c>
      <c r="LZ126" s="161" t="e">
        <f>INDEX(Upload_Download!$I$4:$I$1004,MATCH(LX126&amp;LZ$3,Upload_Download!$O$4:$O$1004,0),1)</f>
        <v>#N/A</v>
      </c>
      <c r="MA126" s="162" t="e">
        <f t="shared" si="1093"/>
        <v>#N/A</v>
      </c>
      <c r="MB126" s="162" t="e">
        <f t="shared" si="1117"/>
        <v>#N/A</v>
      </c>
      <c r="MC126" s="161" t="e">
        <f>INDEX(Upload_Download!$I$4:$I$1004,MATCH(ME126&amp;MC$3,Upload_Download!$O$4:$O$1004,0),1)</f>
        <v>#N/A</v>
      </c>
      <c r="MD126" s="161" t="e">
        <f>INDEX(Upload_Download!$I$4:$I$1004,MATCH(ME126&amp;MD$3,Upload_Download!$O$4:$O$1004,0),1)</f>
        <v>#N/A</v>
      </c>
      <c r="ME126" s="163" t="str">
        <f>INDEX(Draft!$AZ$3:$AZ$170,MATCH(LV126&amp;LT126,Draft!$BA$3:$BA$170,0),1)</f>
        <v>Shiba Inu</v>
      </c>
      <c r="MF126" s="114"/>
      <c r="MG126" s="106">
        <f t="shared" si="1094"/>
        <v>23</v>
      </c>
      <c r="MH126" s="106">
        <f t="shared" si="1049"/>
        <v>10</v>
      </c>
      <c r="MI126" s="106">
        <v>4</v>
      </c>
      <c r="MJ126" s="107" t="str">
        <f>INDEX(Matchups!$F$4:$G$279,MATCH(MG126&amp;"_"&amp;MH126,Matchups!$E$4:$E$279,0),1)</f>
        <v>Player18</v>
      </c>
      <c r="MK126" s="107" t="str">
        <f>INDEX(Matchups!$F$4:$G$279,MATCH(MG126&amp;"_"&amp;MH126,Matchups!$E$4:$E$279,0),2)</f>
        <v>Player23</v>
      </c>
      <c r="ML126" s="114"/>
      <c r="MM126" s="160" t="str">
        <f>INDEX(Draft!$AZ$3:$AZ$170,MATCH(MJ126&amp;MI126,Draft!$BA$3:$BA$170,0),1)</f>
        <v>Charles Schwab</v>
      </c>
      <c r="MN126" s="161" t="e">
        <f>INDEX(Upload_Download!$I$4:$I$1004,MATCH(MM126&amp;MN$3,Upload_Download!$O$4:$O$1004,0),1)</f>
        <v>#N/A</v>
      </c>
      <c r="MO126" s="161" t="e">
        <f>INDEX(Upload_Download!$I$4:$I$1004,MATCH(MM126&amp;MO$3,Upload_Download!$O$4:$O$1004,0),1)</f>
        <v>#N/A</v>
      </c>
      <c r="MP126" s="162" t="e">
        <f t="shared" si="1095"/>
        <v>#N/A</v>
      </c>
      <c r="MQ126" s="162" t="e">
        <f t="shared" si="1118"/>
        <v>#N/A</v>
      </c>
      <c r="MR126" s="161" t="e">
        <f>INDEX(Upload_Download!$I$4:$I$1004,MATCH(MT126&amp;MR$3,Upload_Download!$O$4:$O$1004,0),1)</f>
        <v>#N/A</v>
      </c>
      <c r="MS126" s="161" t="e">
        <f>INDEX(Upload_Download!$I$4:$I$1004,MATCH(MT126&amp;MS$3,Upload_Download!$O$4:$O$1004,0),1)</f>
        <v>#N/A</v>
      </c>
      <c r="MT126" s="163" t="str">
        <f>INDEX(Draft!$AZ$3:$AZ$170,MATCH(MK126&amp;MI126,Draft!$BA$3:$BA$170,0),1)</f>
        <v>Shopify</v>
      </c>
    </row>
    <row r="127" spans="2:358" s="105" customFormat="1" ht="17">
      <c r="B127" s="184">
        <f t="shared" si="679"/>
        <v>44634</v>
      </c>
      <c r="C127" s="183">
        <f t="shared" si="680"/>
        <v>11</v>
      </c>
      <c r="D127" s="183">
        <f t="shared" si="681"/>
        <v>4</v>
      </c>
      <c r="E127" s="183" t="str">
        <f t="shared" si="538"/>
        <v>11_4</v>
      </c>
      <c r="F127" s="174" t="str">
        <f t="shared" si="539"/>
        <v>Player7</v>
      </c>
      <c r="G127" s="174" t="str">
        <f t="shared" si="540"/>
        <v>Player18</v>
      </c>
      <c r="H127" s="173"/>
      <c r="I127" s="174" t="str">
        <f>J127&amp;"_"&amp;COUNTIF(J$4:J127,J127)</f>
        <v>10_7</v>
      </c>
      <c r="J127" s="185">
        <v>10</v>
      </c>
      <c r="K127" s="185" t="s">
        <v>2672</v>
      </c>
      <c r="L127" s="186" t="s">
        <v>1027</v>
      </c>
      <c r="M127" s="185" t="s">
        <v>2665</v>
      </c>
      <c r="N127" s="114"/>
      <c r="O127" s="106">
        <f t="shared" si="1050"/>
        <v>1</v>
      </c>
      <c r="P127" s="106">
        <f t="shared" si="1027"/>
        <v>10</v>
      </c>
      <c r="Q127" s="106">
        <v>5</v>
      </c>
      <c r="R127" s="107" t="str">
        <f>INDEX(Matchups!$F$4:$G$279,MATCH(O127&amp;"_"&amp;P127,Matchups!$E$4:$E$279,0),1)</f>
        <v>Player7</v>
      </c>
      <c r="S127" s="107" t="str">
        <f>INDEX(Matchups!$F$4:$G$279,MATCH(O127&amp;"_"&amp;P127,Matchups!$E$4:$E$279,0),2)</f>
        <v>Player20</v>
      </c>
      <c r="U127" s="160" t="str">
        <f>INDEX(Draft!$AZ$3:$AZ$170,MATCH(R127&amp;Q127,Draft!$BA$3:$BA$170,0),1)</f>
        <v>PNC Financial Services</v>
      </c>
      <c r="V127" s="161">
        <f>INDEX(Upload_Download!$I$4:$I$1004,MATCH(U127&amp;V$3,Upload_Download!$O$4:$O$1004,0),1)</f>
        <v>210.3500061035156</v>
      </c>
      <c r="W127" s="161">
        <f>INDEX(Upload_Download!$I$4:$I$1004,MATCH(U127&amp;W$3,Upload_Download!$O$4:$O$1004,0),1)</f>
        <v>207.36000061035159</v>
      </c>
      <c r="X127" s="162">
        <f t="shared" si="1051"/>
        <v>-1.4214430265776179</v>
      </c>
      <c r="Y127" s="162">
        <f t="shared" si="1096"/>
        <v>-15.766004522525645</v>
      </c>
      <c r="Z127" s="161">
        <f>INDEX(Upload_Download!$I$4:$I$1004,MATCH(AB127&amp;Z$3,Upload_Download!$O$4:$O$1004,0),1)</f>
        <v>2.886421918869019</v>
      </c>
      <c r="AA127" s="161">
        <f>INDEX(Upload_Download!$I$4:$I$1004,MATCH(AB127&amp;AA$3,Upload_Download!$O$4:$O$1004,0),1)</f>
        <v>3.426671028137207</v>
      </c>
      <c r="AB127" s="163" t="str">
        <f>INDEX(Draft!$AZ$3:$AZ$170,MATCH(S127&amp;Q127,Draft!$BA$3:$BA$170,0),1)</f>
        <v>Curve DAO Token</v>
      </c>
      <c r="AD127" s="106">
        <f t="shared" si="1052"/>
        <v>2</v>
      </c>
      <c r="AE127" s="106">
        <f t="shared" si="1028"/>
        <v>10</v>
      </c>
      <c r="AF127" s="106">
        <v>5</v>
      </c>
      <c r="AG127" s="107" t="str">
        <f>INDEX(Matchups!$F$4:$G$279,MATCH(AD127&amp;"_"&amp;AE127,Matchups!$E$4:$E$279,0),1)</f>
        <v>Player3</v>
      </c>
      <c r="AH127" s="107" t="str">
        <f>INDEX(Matchups!$F$4:$G$279,MATCH(AD127&amp;"_"&amp;AE127,Matchups!$E$4:$E$279,0),2)</f>
        <v>Player16</v>
      </c>
      <c r="AJ127" s="160" t="str">
        <f>INDEX(Draft!$AZ$3:$AZ$170,MATCH(AG127&amp;AF127,Draft!$BA$3:$BA$170,0),1)</f>
        <v>Bank of NY Mellon</v>
      </c>
      <c r="AK127" s="161">
        <f>INDEX(Upload_Download!$I$4:$I$1004,MATCH(AJ127&amp;AK$3,Upload_Download!$O$4:$O$1004,0),1)</f>
        <v>62.330001831054688</v>
      </c>
      <c r="AL127" s="161">
        <f>INDEX(Upload_Download!$I$4:$I$1004,MATCH(AJ127&amp;AL$3,Upload_Download!$O$4:$O$1004,0),1)</f>
        <v>56.380001068115227</v>
      </c>
      <c r="AM127" s="162">
        <f t="shared" si="1053"/>
        <v>-9.545965968470405</v>
      </c>
      <c r="AN127" s="162">
        <f t="shared" si="1097"/>
        <v>-1.2219632735009034</v>
      </c>
      <c r="AO127" s="161">
        <f>INDEX(Upload_Download!$I$4:$I$1004,MATCH(AQ127&amp;AO$3,Upload_Download!$O$4:$O$1004,0),1)</f>
        <v>209.36000061035159</v>
      </c>
      <c r="AP127" s="161">
        <f>INDEX(Upload_Download!$I$4:$I$1004,MATCH(AQ127&amp;AP$3,Upload_Download!$O$4:$O$1004,0),1)</f>
        <v>211.949951171875</v>
      </c>
      <c r="AQ127" s="163" t="str">
        <f>INDEX(Draft!$AZ$3:$AZ$170,MATCH(AH127&amp;AF127,Draft!$BA$3:$BA$170,0),1)</f>
        <v>United Parcel Service</v>
      </c>
      <c r="AS127" s="106">
        <f t="shared" si="1054"/>
        <v>3</v>
      </c>
      <c r="AT127" s="106">
        <f t="shared" si="1029"/>
        <v>10</v>
      </c>
      <c r="AU127" s="106">
        <v>5</v>
      </c>
      <c r="AV127" s="107" t="str">
        <f>INDEX(Matchups!$F$4:$G$279,MATCH(AS127&amp;"_"&amp;AT127,Matchups!$E$4:$E$279,0),1)</f>
        <v>Player10</v>
      </c>
      <c r="AW127" s="107" t="str">
        <f>INDEX(Matchups!$F$4:$G$279,MATCH(AS127&amp;"_"&amp;AT127,Matchups!$E$4:$E$279,0),2)</f>
        <v>Player7</v>
      </c>
      <c r="AY127" s="160" t="str">
        <f>INDEX(Draft!$AZ$3:$AZ$170,MATCH(AV127&amp;AU127,Draft!$BA$3:$BA$170,0),1)</f>
        <v>KKR &amp; Co.</v>
      </c>
      <c r="AZ127" s="161">
        <f>INDEX(Upload_Download!$I$4:$I$1004,MATCH(AY127&amp;AZ$3,Upload_Download!$O$4:$O$1004,0),1)</f>
        <v>59.139999389648438</v>
      </c>
      <c r="BA127" s="161">
        <f>INDEX(Upload_Download!$I$4:$I$1004,MATCH(AY127&amp;BA$3,Upload_Download!$O$4:$O$1004,0),1)</f>
        <v>61.009998321533203</v>
      </c>
      <c r="BB127" s="162">
        <f t="shared" si="1055"/>
        <v>3.1619867284139458</v>
      </c>
      <c r="BC127" s="162">
        <f t="shared" si="1098"/>
        <v>0.74563802438387672</v>
      </c>
      <c r="BD127" s="161">
        <f>INDEX(Upload_Download!$I$4:$I$1004,MATCH(BF127&amp;BD$3,Upload_Download!$O$4:$O$1004,0),1)</f>
        <v>202.66999816894531</v>
      </c>
      <c r="BE127" s="161">
        <f>INDEX(Upload_Download!$I$4:$I$1004,MATCH(BF127&amp;BE$3,Upload_Download!$O$4:$O$1004,0),1)</f>
        <v>201.16999816894531</v>
      </c>
      <c r="BF127" s="163" t="str">
        <f>INDEX(Draft!$AZ$3:$AZ$170,MATCH(AW127&amp;AU127,Draft!$BA$3:$BA$170,0),1)</f>
        <v>PNC Financial Services</v>
      </c>
      <c r="BH127" s="106">
        <f t="shared" si="1056"/>
        <v>4</v>
      </c>
      <c r="BI127" s="106">
        <f t="shared" si="1030"/>
        <v>10</v>
      </c>
      <c r="BJ127" s="106">
        <v>5</v>
      </c>
      <c r="BK127" s="107" t="str">
        <f>INDEX(Matchups!$F$4:$G$279,MATCH(BH127&amp;"_"&amp;BI127,Matchups!$E$4:$E$279,0),1)</f>
        <v>Player8</v>
      </c>
      <c r="BL127" s="107" t="str">
        <f>INDEX(Matchups!$F$4:$G$279,MATCH(BH127&amp;"_"&amp;BI127,Matchups!$E$4:$E$279,0),2)</f>
        <v>Player11</v>
      </c>
      <c r="BN127" s="160" t="str">
        <f>INDEX(Draft!$AZ$3:$AZ$170,MATCH(BK127&amp;BJ127,Draft!$BA$3:$BA$170,0),1)</f>
        <v>Hedera Hashgraph</v>
      </c>
      <c r="BO127" s="161">
        <f>INDEX(Upload_Download!$I$4:$I$1004,MATCH(BN127&amp;BO$3,Upload_Download!$O$4:$O$1004,0),1)</f>
        <v>0.21006700396537781</v>
      </c>
      <c r="BP127" s="161" t="e">
        <f>INDEX(Upload_Download!$I$4:$I$1004,MATCH(BN127&amp;BP$3,Upload_Download!$O$4:$O$1004,0),1)</f>
        <v>#N/A</v>
      </c>
      <c r="BQ127" s="162" t="e">
        <f t="shared" si="1057"/>
        <v>#N/A</v>
      </c>
      <c r="BR127" s="162" t="e">
        <f t="shared" si="1099"/>
        <v>#N/A</v>
      </c>
      <c r="BS127" s="161" t="e">
        <f>INDEX(Upload_Download!$I$4:$I$1004,MATCH(BU127&amp;BS$3,Upload_Download!$O$4:$O$1004,0),1)</f>
        <v>#N/A</v>
      </c>
      <c r="BT127" s="161">
        <f>INDEX(Upload_Download!$I$4:$I$1004,MATCH(BU127&amp;BT$3,Upload_Download!$O$4:$O$1004,0),1)</f>
        <v>6.3303999602794647E-2</v>
      </c>
      <c r="BU127" s="163" t="str">
        <f>INDEX(Draft!$AZ$3:$AZ$170,MATCH(BL127&amp;BJ127,Draft!$BA$3:$BA$170,0),1)</f>
        <v>Garlicoin</v>
      </c>
      <c r="BV127" s="114"/>
      <c r="BW127" s="106">
        <f t="shared" si="1058"/>
        <v>5</v>
      </c>
      <c r="BX127" s="106">
        <f t="shared" si="1031"/>
        <v>10</v>
      </c>
      <c r="BY127" s="106">
        <v>5</v>
      </c>
      <c r="BZ127" s="107" t="str">
        <f>INDEX(Matchups!$F$4:$G$279,MATCH(BW127&amp;"_"&amp;BX127,Matchups!$E$4:$E$279,0),1)</f>
        <v>Player9</v>
      </c>
      <c r="CA127" s="107" t="str">
        <f>INDEX(Matchups!$F$4:$G$279,MATCH(BW127&amp;"_"&amp;BX127,Matchups!$E$4:$E$279,0),2)</f>
        <v>Player17</v>
      </c>
      <c r="CB127" s="114"/>
      <c r="CC127" s="160" t="str">
        <f>INDEX(Draft!$AZ$3:$AZ$170,MATCH(BZ127&amp;BY127,Draft!$BA$3:$BA$170,0),1)</f>
        <v>Proctor &amp; Gamble</v>
      </c>
      <c r="CD127" s="161" t="e">
        <f>INDEX(Upload_Download!$I$4:$I$1004,MATCH(CC127&amp;CD$3,Upload_Download!$O$4:$O$1004,0),1)</f>
        <v>#N/A</v>
      </c>
      <c r="CE127" s="161" t="e">
        <f>INDEX(Upload_Download!$I$4:$I$1004,MATCH(CC127&amp;CE$3,Upload_Download!$O$4:$O$1004,0),1)</f>
        <v>#N/A</v>
      </c>
      <c r="CF127" s="162" t="e">
        <f t="shared" si="1059"/>
        <v>#N/A</v>
      </c>
      <c r="CG127" s="162" t="e">
        <f t="shared" si="1100"/>
        <v>#N/A</v>
      </c>
      <c r="CH127" s="161" t="e">
        <f>INDEX(Upload_Download!$I$4:$I$1004,MATCH(CJ127&amp;CH$3,Upload_Download!$O$4:$O$1004,0),1)</f>
        <v>#N/A</v>
      </c>
      <c r="CI127" s="161" t="e">
        <f>INDEX(Upload_Download!$I$4:$I$1004,MATCH(CJ127&amp;CI$3,Upload_Download!$O$4:$O$1004,0),1)</f>
        <v>#N/A</v>
      </c>
      <c r="CJ127" s="163" t="str">
        <f>INDEX(Draft!$AZ$3:$AZ$170,MATCH(CA127&amp;BY127,Draft!$BA$3:$BA$170,0),1)</f>
        <v>Gamestop</v>
      </c>
      <c r="CK127" s="114"/>
      <c r="CL127" s="106">
        <f t="shared" si="1060"/>
        <v>6</v>
      </c>
      <c r="CM127" s="106">
        <f t="shared" si="1032"/>
        <v>10</v>
      </c>
      <c r="CN127" s="106">
        <v>5</v>
      </c>
      <c r="CO127" s="107" t="str">
        <f>INDEX(Matchups!$F$4:$G$279,MATCH(CL127&amp;"_"&amp;CM127,Matchups!$E$4:$E$279,0),1)</f>
        <v>Player20</v>
      </c>
      <c r="CP127" s="107" t="str">
        <f>INDEX(Matchups!$F$4:$G$279,MATCH(CL127&amp;"_"&amp;CM127,Matchups!$E$4:$E$279,0),2)</f>
        <v>Player21</v>
      </c>
      <c r="CQ127" s="114"/>
      <c r="CR127" s="160" t="str">
        <f>INDEX(Draft!$AZ$3:$AZ$170,MATCH(CO127&amp;CN127,Draft!$BA$3:$BA$170,0),1)</f>
        <v>Curve DAO Token</v>
      </c>
      <c r="CS127" s="161" t="e">
        <f>INDEX(Upload_Download!$I$4:$I$1004,MATCH(CR127&amp;CS$3,Upload_Download!$O$4:$O$1004,0),1)</f>
        <v>#N/A</v>
      </c>
      <c r="CT127" s="161" t="e">
        <f>INDEX(Upload_Download!$I$4:$I$1004,MATCH(CR127&amp;CT$3,Upload_Download!$O$4:$O$1004,0),1)</f>
        <v>#N/A</v>
      </c>
      <c r="CU127" s="162" t="e">
        <f t="shared" si="1061"/>
        <v>#N/A</v>
      </c>
      <c r="CV127" s="162" t="e">
        <f t="shared" si="1101"/>
        <v>#N/A</v>
      </c>
      <c r="CW127" s="161" t="e">
        <f>INDEX(Upload_Download!$I$4:$I$1004,MATCH(CY127&amp;CW$3,Upload_Download!$O$4:$O$1004,0),1)</f>
        <v>#N/A</v>
      </c>
      <c r="CX127" s="161" t="e">
        <f>INDEX(Upload_Download!$I$4:$I$1004,MATCH(CY127&amp;CX$3,Upload_Download!$O$4:$O$1004,0),1)</f>
        <v>#N/A</v>
      </c>
      <c r="CY127" s="163" t="str">
        <f>INDEX(Draft!$AZ$3:$AZ$170,MATCH(CP127&amp;CN127,Draft!$BA$3:$BA$170,0),1)</f>
        <v>Gold</v>
      </c>
      <c r="DA127" s="106">
        <f t="shared" si="1062"/>
        <v>7</v>
      </c>
      <c r="DB127" s="106">
        <f t="shared" si="1033"/>
        <v>10</v>
      </c>
      <c r="DC127" s="106">
        <v>5</v>
      </c>
      <c r="DD127" s="107" t="str">
        <f>INDEX(Matchups!$F$4:$G$279,MATCH(DA127&amp;"_"&amp;DB127,Matchups!$E$4:$E$279,0),1)</f>
        <v>Player11</v>
      </c>
      <c r="DE127" s="107" t="str">
        <f>INDEX(Matchups!$F$4:$G$279,MATCH(DA127&amp;"_"&amp;DB127,Matchups!$E$4:$E$279,0),2)</f>
        <v>Player19</v>
      </c>
      <c r="DG127" s="160" t="str">
        <f>INDEX(Draft!$AZ$3:$AZ$170,MATCH(DD127&amp;DC127,Draft!$BA$3:$BA$170,0),1)</f>
        <v>Garlicoin</v>
      </c>
      <c r="DH127" s="161" t="e">
        <f>INDEX(Upload_Download!$I$4:$I$1004,MATCH(DG127&amp;DH$3,Upload_Download!$O$4:$O$1004,0),1)</f>
        <v>#N/A</v>
      </c>
      <c r="DI127" s="161" t="e">
        <f>INDEX(Upload_Download!$I$4:$I$1004,MATCH(DG127&amp;DI$3,Upload_Download!$O$4:$O$1004,0),1)</f>
        <v>#N/A</v>
      </c>
      <c r="DJ127" s="162" t="e">
        <f t="shared" si="1063"/>
        <v>#N/A</v>
      </c>
      <c r="DK127" s="162" t="e">
        <f t="shared" si="1102"/>
        <v>#N/A</v>
      </c>
      <c r="DL127" s="161" t="e">
        <f>INDEX(Upload_Download!$I$4:$I$1004,MATCH(DN127&amp;DL$3,Upload_Download!$O$4:$O$1004,0),1)</f>
        <v>#N/A</v>
      </c>
      <c r="DM127" s="161" t="e">
        <f>INDEX(Upload_Download!$I$4:$I$1004,MATCH(DN127&amp;DM$3,Upload_Download!$O$4:$O$1004,0),1)</f>
        <v>#N/A</v>
      </c>
      <c r="DN127" s="163" t="str">
        <f>INDEX(Draft!$AZ$3:$AZ$170,MATCH(DE127&amp;DC127,Draft!$BA$3:$BA$170,0),1)</f>
        <v>Roblox Corporation</v>
      </c>
      <c r="DO127" s="114"/>
      <c r="DP127" s="106">
        <f t="shared" si="1064"/>
        <v>8</v>
      </c>
      <c r="DQ127" s="106">
        <f t="shared" si="1034"/>
        <v>10</v>
      </c>
      <c r="DR127" s="106">
        <v>5</v>
      </c>
      <c r="DS127" s="107" t="str">
        <f>INDEX(Matchups!$F$4:$G$279,MATCH(DP127&amp;"_"&amp;DQ127,Matchups!$E$4:$E$279,0),1)</f>
        <v>Player14</v>
      </c>
      <c r="DT127" s="107" t="str">
        <f>INDEX(Matchups!$F$4:$G$279,MATCH(DP127&amp;"_"&amp;DQ127,Matchups!$E$4:$E$279,0),2)</f>
        <v>Player18</v>
      </c>
      <c r="DU127" s="114"/>
      <c r="DV127" s="160" t="str">
        <f>INDEX(Draft!$AZ$3:$AZ$170,MATCH(DS127&amp;DR127,Draft!$BA$3:$BA$170,0),1)</f>
        <v>Coinbase</v>
      </c>
      <c r="DW127" s="161" t="e">
        <f>INDEX(Upload_Download!$I$4:$I$1004,MATCH(DV127&amp;DW$3,Upload_Download!$O$4:$O$1004,0),1)</f>
        <v>#N/A</v>
      </c>
      <c r="DX127" s="161" t="e">
        <f>INDEX(Upload_Download!$I$4:$I$1004,MATCH(DV127&amp;DX$3,Upload_Download!$O$4:$O$1004,0),1)</f>
        <v>#N/A</v>
      </c>
      <c r="DY127" s="162" t="e">
        <f t="shared" si="1065"/>
        <v>#N/A</v>
      </c>
      <c r="DZ127" s="162" t="e">
        <f t="shared" si="1103"/>
        <v>#N/A</v>
      </c>
      <c r="EA127" s="161" t="e">
        <f>INDEX(Upload_Download!$I$4:$I$1004,MATCH(EC127&amp;EA$3,Upload_Download!$O$4:$O$1004,0),1)</f>
        <v>#N/A</v>
      </c>
      <c r="EB127" s="161" t="e">
        <f>INDEX(Upload_Download!$I$4:$I$1004,MATCH(EC127&amp;EB$3,Upload_Download!$O$4:$O$1004,0),1)</f>
        <v>#N/A</v>
      </c>
      <c r="EC127" s="163" t="str">
        <f>INDEX(Draft!$AZ$3:$AZ$170,MATCH(DT127&amp;DR127,Draft!$BA$3:$BA$170,0),1)</f>
        <v>Nike</v>
      </c>
      <c r="ED127" s="114"/>
      <c r="EE127" s="106">
        <f t="shared" si="1066"/>
        <v>9</v>
      </c>
      <c r="EF127" s="106">
        <f t="shared" si="1035"/>
        <v>10</v>
      </c>
      <c r="EG127" s="106">
        <v>5</v>
      </c>
      <c r="EH127" s="107" t="str">
        <f>INDEX(Matchups!$F$4:$G$279,MATCH(EE127&amp;"_"&amp;EF127,Matchups!$E$4:$E$279,0),1)</f>
        <v>Player12</v>
      </c>
      <c r="EI127" s="107" t="str">
        <f>INDEX(Matchups!$F$4:$G$279,MATCH(EE127&amp;"_"&amp;EF127,Matchups!$E$4:$E$279,0),2)</f>
        <v>Player24</v>
      </c>
      <c r="EJ127" s="114"/>
      <c r="EK127" s="160" t="str">
        <f>INDEX(Draft!$AZ$3:$AZ$170,MATCH(EH127&amp;EG127,Draft!$BA$3:$BA$170,0),1)</f>
        <v>Quant Network</v>
      </c>
      <c r="EL127" s="161" t="e">
        <f>INDEX(Upload_Download!$I$4:$I$1004,MATCH(EK127&amp;EL$3,Upload_Download!$O$4:$O$1004,0),1)</f>
        <v>#N/A</v>
      </c>
      <c r="EM127" s="161" t="e">
        <f>INDEX(Upload_Download!$I$4:$I$1004,MATCH(EK127&amp;EM$3,Upload_Download!$O$4:$O$1004,0),1)</f>
        <v>#N/A</v>
      </c>
      <c r="EN127" s="162" t="e">
        <f t="shared" si="1067"/>
        <v>#N/A</v>
      </c>
      <c r="EO127" s="162" t="e">
        <f t="shared" si="1104"/>
        <v>#N/A</v>
      </c>
      <c r="EP127" s="161" t="e">
        <f>INDEX(Upload_Download!$I$4:$I$1004,MATCH(ER127&amp;EP$3,Upload_Download!$O$4:$O$1004,0),1)</f>
        <v>#N/A</v>
      </c>
      <c r="EQ127" s="161" t="e">
        <f>INDEX(Upload_Download!$I$4:$I$1004,MATCH(ER127&amp;EQ$3,Upload_Download!$O$4:$O$1004,0),1)</f>
        <v>#N/A</v>
      </c>
      <c r="ER127" s="163" t="str">
        <f>INDEX(Draft!$AZ$3:$AZ$170,MATCH(EI127&amp;EG127,Draft!$BA$3:$BA$170,0),1)</f>
        <v>Airbnb</v>
      </c>
      <c r="ET127" s="106">
        <f t="shared" si="1068"/>
        <v>10</v>
      </c>
      <c r="EU127" s="106">
        <f t="shared" si="1036"/>
        <v>10</v>
      </c>
      <c r="EV127" s="106">
        <v>5</v>
      </c>
      <c r="EW127" s="107" t="str">
        <f>INDEX(Matchups!$F$4:$G$279,MATCH(ET127&amp;"_"&amp;EU127,Matchups!$E$4:$E$279,0),1)</f>
        <v>Player17</v>
      </c>
      <c r="EX127" s="107" t="str">
        <f>INDEX(Matchups!$F$4:$G$279,MATCH(ET127&amp;"_"&amp;EU127,Matchups!$E$4:$E$279,0),2)</f>
        <v>Player5</v>
      </c>
      <c r="EZ127" s="160" t="str">
        <f>INDEX(Draft!$AZ$3:$AZ$170,MATCH(EW127&amp;EV127,Draft!$BA$3:$BA$170,0),1)</f>
        <v>Gamestop</v>
      </c>
      <c r="FA127" s="161" t="e">
        <f>INDEX(Upload_Download!$I$4:$I$1004,MATCH(EZ127&amp;FA$3,Upload_Download!$O$4:$O$1004,0),1)</f>
        <v>#N/A</v>
      </c>
      <c r="FB127" s="161" t="e">
        <f>INDEX(Upload_Download!$I$4:$I$1004,MATCH(EZ127&amp;FB$3,Upload_Download!$O$4:$O$1004,0),1)</f>
        <v>#N/A</v>
      </c>
      <c r="FC127" s="162" t="e">
        <f t="shared" si="1069"/>
        <v>#N/A</v>
      </c>
      <c r="FD127" s="162" t="e">
        <f t="shared" si="1105"/>
        <v>#N/A</v>
      </c>
      <c r="FE127" s="161" t="e">
        <f>INDEX(Upload_Download!$I$4:$I$1004,MATCH(FG127&amp;FE$3,Upload_Download!$O$4:$O$1004,0),1)</f>
        <v>#N/A</v>
      </c>
      <c r="FF127" s="161" t="e">
        <f>INDEX(Upload_Download!$I$4:$I$1004,MATCH(FG127&amp;FF$3,Upload_Download!$O$4:$O$1004,0),1)</f>
        <v>#N/A</v>
      </c>
      <c r="FG127" s="163" t="str">
        <f>INDEX(Draft!$AZ$3:$AZ$170,MATCH(EX127&amp;EV127,Draft!$BA$3:$BA$170,0),1)</f>
        <v>Royal Bank Of Canada</v>
      </c>
      <c r="FH127" s="114"/>
      <c r="FI127" s="106">
        <f t="shared" si="1070"/>
        <v>11</v>
      </c>
      <c r="FJ127" s="106">
        <f t="shared" si="1037"/>
        <v>10</v>
      </c>
      <c r="FK127" s="106">
        <v>5</v>
      </c>
      <c r="FL127" s="107" t="str">
        <f>INDEX(Matchups!$F$4:$G$279,MATCH(FI127&amp;"_"&amp;FJ127,Matchups!$E$4:$E$279,0),1)</f>
        <v>Player24</v>
      </c>
      <c r="FM127" s="107" t="str">
        <f>INDEX(Matchups!$F$4:$G$279,MATCH(FI127&amp;"_"&amp;FJ127,Matchups!$E$4:$E$279,0),2)</f>
        <v>Player9</v>
      </c>
      <c r="FN127" s="114"/>
      <c r="FO127" s="160" t="str">
        <f>INDEX(Draft!$AZ$3:$AZ$170,MATCH(FL127&amp;FK127,Draft!$BA$3:$BA$170,0),1)</f>
        <v>Airbnb</v>
      </c>
      <c r="FP127" s="161" t="e">
        <f>INDEX(Upload_Download!$I$4:$I$1004,MATCH(FO127&amp;FP$3,Upload_Download!$O$4:$O$1004,0),1)</f>
        <v>#N/A</v>
      </c>
      <c r="FQ127" s="161" t="e">
        <f>INDEX(Upload_Download!$I$4:$I$1004,MATCH(FO127&amp;FQ$3,Upload_Download!$O$4:$O$1004,0),1)</f>
        <v>#N/A</v>
      </c>
      <c r="FR127" s="162" t="e">
        <f t="shared" si="1071"/>
        <v>#N/A</v>
      </c>
      <c r="FS127" s="162" t="e">
        <f t="shared" si="1106"/>
        <v>#N/A</v>
      </c>
      <c r="FT127" s="161" t="e">
        <f>INDEX(Upload_Download!$I$4:$I$1004,MATCH(FV127&amp;FT$3,Upload_Download!$O$4:$O$1004,0),1)</f>
        <v>#N/A</v>
      </c>
      <c r="FU127" s="161" t="e">
        <f>INDEX(Upload_Download!$I$4:$I$1004,MATCH(FV127&amp;FU$3,Upload_Download!$O$4:$O$1004,0),1)</f>
        <v>#N/A</v>
      </c>
      <c r="FV127" s="163" t="str">
        <f>INDEX(Draft!$AZ$3:$AZ$170,MATCH(FM127&amp;FK127,Draft!$BA$3:$BA$170,0),1)</f>
        <v>Proctor &amp; Gamble</v>
      </c>
      <c r="FW127" s="114"/>
      <c r="FX127" s="106">
        <f t="shared" si="1072"/>
        <v>12</v>
      </c>
      <c r="FY127" s="106">
        <f t="shared" si="1038"/>
        <v>10</v>
      </c>
      <c r="FZ127" s="106">
        <v>5</v>
      </c>
      <c r="GA127" s="107" t="str">
        <f>INDEX(Matchups!$F$4:$G$279,MATCH(FX127&amp;"_"&amp;FY127,Matchups!$E$4:$E$279,0),1)</f>
        <v>Player19</v>
      </c>
      <c r="GB127" s="107" t="str">
        <f>INDEX(Matchups!$F$4:$G$279,MATCH(FX127&amp;"_"&amp;FY127,Matchups!$E$4:$E$279,0),2)</f>
        <v>Player10</v>
      </c>
      <c r="GC127" s="114"/>
      <c r="GD127" s="160" t="str">
        <f>INDEX(Draft!$AZ$3:$AZ$170,MATCH(GA127&amp;FZ127,Draft!$BA$3:$BA$170,0),1)</f>
        <v>Roblox Corporation</v>
      </c>
      <c r="GE127" s="161" t="e">
        <f>INDEX(Upload_Download!$I$4:$I$1004,MATCH(GD127&amp;GE$3,Upload_Download!$O$4:$O$1004,0),1)</f>
        <v>#N/A</v>
      </c>
      <c r="GF127" s="161" t="e">
        <f>INDEX(Upload_Download!$I$4:$I$1004,MATCH(GD127&amp;GF$3,Upload_Download!$O$4:$O$1004,0),1)</f>
        <v>#N/A</v>
      </c>
      <c r="GG127" s="162" t="e">
        <f t="shared" si="1073"/>
        <v>#N/A</v>
      </c>
      <c r="GH127" s="162" t="e">
        <f t="shared" si="1107"/>
        <v>#N/A</v>
      </c>
      <c r="GI127" s="161" t="e">
        <f>INDEX(Upload_Download!$I$4:$I$1004,MATCH(GK127&amp;GI$3,Upload_Download!$O$4:$O$1004,0),1)</f>
        <v>#N/A</v>
      </c>
      <c r="GJ127" s="161" t="e">
        <f>INDEX(Upload_Download!$I$4:$I$1004,MATCH(GK127&amp;GJ$3,Upload_Download!$O$4:$O$1004,0),1)</f>
        <v>#N/A</v>
      </c>
      <c r="GK127" s="163" t="str">
        <f>INDEX(Draft!$AZ$3:$AZ$170,MATCH(GB127&amp;FZ127,Draft!$BA$3:$BA$170,0),1)</f>
        <v>KKR &amp; Co.</v>
      </c>
      <c r="GM127" s="106">
        <f t="shared" si="1074"/>
        <v>13</v>
      </c>
      <c r="GN127" s="106">
        <f t="shared" si="1039"/>
        <v>10</v>
      </c>
      <c r="GO127" s="106">
        <v>5</v>
      </c>
      <c r="GP127" s="107" t="str">
        <f>INDEX(Matchups!$F$4:$G$279,MATCH(GM127&amp;"_"&amp;GN127,Matchups!$E$4:$E$279,0),1)</f>
        <v>Player1</v>
      </c>
      <c r="GQ127" s="107" t="str">
        <f>INDEX(Matchups!$F$4:$G$279,MATCH(GM127&amp;"_"&amp;GN127,Matchups!$E$4:$E$279,0),2)</f>
        <v>Player6</v>
      </c>
      <c r="GS127" s="160" t="str">
        <f>INDEX(Draft!$AZ$3:$AZ$170,MATCH(GP127&amp;GO127,Draft!$BA$3:$BA$170,0),1)</f>
        <v>Marathon Petroleum Corp</v>
      </c>
      <c r="GT127" s="161" t="e">
        <f>INDEX(Upload_Download!$I$4:$I$1004,MATCH(GS127&amp;GT$3,Upload_Download!$O$4:$O$1004,0),1)</f>
        <v>#N/A</v>
      </c>
      <c r="GU127" s="161" t="e">
        <f>INDEX(Upload_Download!$I$4:$I$1004,MATCH(GS127&amp;GU$3,Upload_Download!$O$4:$O$1004,0),1)</f>
        <v>#N/A</v>
      </c>
      <c r="GV127" s="162" t="e">
        <f t="shared" si="1075"/>
        <v>#N/A</v>
      </c>
      <c r="GW127" s="162" t="e">
        <f t="shared" si="1108"/>
        <v>#N/A</v>
      </c>
      <c r="GX127" s="161" t="e">
        <f>INDEX(Upload_Download!$I$4:$I$1004,MATCH(GZ127&amp;GX$3,Upload_Download!$O$4:$O$1004,0),1)</f>
        <v>#N/A</v>
      </c>
      <c r="GY127" s="161" t="e">
        <f>INDEX(Upload_Download!$I$4:$I$1004,MATCH(GZ127&amp;GY$3,Upload_Download!$O$4:$O$1004,0),1)</f>
        <v>#N/A</v>
      </c>
      <c r="GZ127" s="163" t="str">
        <f>INDEX(Draft!$AZ$3:$AZ$170,MATCH(GQ127&amp;GO127,Draft!$BA$3:$BA$170,0),1)</f>
        <v>Royal Bank Of Canada</v>
      </c>
      <c r="HA127" s="114"/>
      <c r="HB127" s="106">
        <f t="shared" si="1076"/>
        <v>14</v>
      </c>
      <c r="HC127" s="106">
        <f t="shared" si="1040"/>
        <v>10</v>
      </c>
      <c r="HD127" s="106">
        <v>5</v>
      </c>
      <c r="HE127" s="107" t="str">
        <f>INDEX(Matchups!$F$4:$G$279,MATCH(HB127&amp;"_"&amp;HC127,Matchups!$E$4:$E$279,0),1)</f>
        <v>Player16</v>
      </c>
      <c r="HF127" s="107" t="str">
        <f>INDEX(Matchups!$F$4:$G$279,MATCH(HB127&amp;"_"&amp;HC127,Matchups!$E$4:$E$279,0),2)</f>
        <v>Player1</v>
      </c>
      <c r="HG127" s="114"/>
      <c r="HH127" s="160" t="str">
        <f>INDEX(Draft!$AZ$3:$AZ$170,MATCH(HE127&amp;HD127,Draft!$BA$3:$BA$170,0),1)</f>
        <v>United Parcel Service</v>
      </c>
      <c r="HI127" s="161" t="e">
        <f>INDEX(Upload_Download!$I$4:$I$1004,MATCH(HH127&amp;HI$3,Upload_Download!$O$4:$O$1004,0),1)</f>
        <v>#N/A</v>
      </c>
      <c r="HJ127" s="161" t="e">
        <f>INDEX(Upload_Download!$I$4:$I$1004,MATCH(HH127&amp;HJ$3,Upload_Download!$O$4:$O$1004,0),1)</f>
        <v>#N/A</v>
      </c>
      <c r="HK127" s="162" t="e">
        <f t="shared" si="1077"/>
        <v>#N/A</v>
      </c>
      <c r="HL127" s="162" t="e">
        <f t="shared" si="1109"/>
        <v>#N/A</v>
      </c>
      <c r="HM127" s="161" t="e">
        <f>INDEX(Upload_Download!$I$4:$I$1004,MATCH(HO127&amp;HM$3,Upload_Download!$O$4:$O$1004,0),1)</f>
        <v>#N/A</v>
      </c>
      <c r="HN127" s="161" t="e">
        <f>INDEX(Upload_Download!$I$4:$I$1004,MATCH(HO127&amp;HN$3,Upload_Download!$O$4:$O$1004,0),1)</f>
        <v>#N/A</v>
      </c>
      <c r="HO127" s="163" t="str">
        <f>INDEX(Draft!$AZ$3:$AZ$170,MATCH(HF127&amp;HD127,Draft!$BA$3:$BA$170,0),1)</f>
        <v>Marathon Petroleum Corp</v>
      </c>
      <c r="HP127" s="114"/>
      <c r="HQ127" s="106">
        <f t="shared" si="1078"/>
        <v>15</v>
      </c>
      <c r="HR127" s="106">
        <f t="shared" si="1041"/>
        <v>10</v>
      </c>
      <c r="HS127" s="106">
        <v>5</v>
      </c>
      <c r="HT127" s="107" t="str">
        <f>INDEX(Matchups!$F$4:$G$279,MATCH(HQ127&amp;"_"&amp;HR127,Matchups!$E$4:$E$279,0),1)</f>
        <v>Player6</v>
      </c>
      <c r="HU127" s="107" t="str">
        <f>INDEX(Matchups!$F$4:$G$279,MATCH(HQ127&amp;"_"&amp;HR127,Matchups!$E$4:$E$279,0),2)</f>
        <v>Player14</v>
      </c>
      <c r="HV127" s="114"/>
      <c r="HW127" s="160" t="str">
        <f>INDEX(Draft!$AZ$3:$AZ$170,MATCH(HT127&amp;HS127,Draft!$BA$3:$BA$170,0),1)</f>
        <v>Royal Bank Of Canada</v>
      </c>
      <c r="HX127" s="161" t="e">
        <f>INDEX(Upload_Download!$I$4:$I$1004,MATCH(HW127&amp;HX$3,Upload_Download!$O$4:$O$1004,0),1)</f>
        <v>#N/A</v>
      </c>
      <c r="HY127" s="161" t="e">
        <f>INDEX(Upload_Download!$I$4:$I$1004,MATCH(HW127&amp;HY$3,Upload_Download!$O$4:$O$1004,0),1)</f>
        <v>#N/A</v>
      </c>
      <c r="HZ127" s="162" t="e">
        <f t="shared" si="1079"/>
        <v>#N/A</v>
      </c>
      <c r="IA127" s="162" t="e">
        <f t="shared" si="1110"/>
        <v>#N/A</v>
      </c>
      <c r="IB127" s="161" t="e">
        <f>INDEX(Upload_Download!$I$4:$I$1004,MATCH(ID127&amp;IB$3,Upload_Download!$O$4:$O$1004,0),1)</f>
        <v>#N/A</v>
      </c>
      <c r="IC127" s="161" t="e">
        <f>INDEX(Upload_Download!$I$4:$I$1004,MATCH(ID127&amp;IC$3,Upload_Download!$O$4:$O$1004,0),1)</f>
        <v>#N/A</v>
      </c>
      <c r="ID127" s="163" t="str">
        <f>INDEX(Draft!$AZ$3:$AZ$170,MATCH(HU127&amp;HS127,Draft!$BA$3:$BA$170,0),1)</f>
        <v>Coinbase</v>
      </c>
      <c r="IF127" s="106">
        <f t="shared" si="1080"/>
        <v>16</v>
      </c>
      <c r="IG127" s="106">
        <f t="shared" si="1042"/>
        <v>10</v>
      </c>
      <c r="IH127" s="106">
        <v>5</v>
      </c>
      <c r="II127" s="107" t="str">
        <f>INDEX(Matchups!$F$4:$G$279,MATCH(IF127&amp;"_"&amp;IG127,Matchups!$E$4:$E$279,0),1)</f>
        <v>Player23</v>
      </c>
      <c r="IJ127" s="107" t="str">
        <f>INDEX(Matchups!$F$4:$G$279,MATCH(IF127&amp;"_"&amp;IG127,Matchups!$E$4:$E$279,0),2)</f>
        <v>Player13</v>
      </c>
      <c r="IL127" s="160" t="str">
        <f>INDEX(Draft!$AZ$3:$AZ$170,MATCH(II127&amp;IH127,Draft!$BA$3:$BA$170,0),1)</f>
        <v>Raytheon</v>
      </c>
      <c r="IM127" s="161" t="e">
        <f>INDEX(Upload_Download!$I$4:$I$1004,MATCH(IL127&amp;IM$3,Upload_Download!$O$4:$O$1004,0),1)</f>
        <v>#N/A</v>
      </c>
      <c r="IN127" s="161" t="e">
        <f>INDEX(Upload_Download!$I$4:$I$1004,MATCH(IL127&amp;IN$3,Upload_Download!$O$4:$O$1004,0),1)</f>
        <v>#N/A</v>
      </c>
      <c r="IO127" s="162" t="e">
        <f t="shared" si="1081"/>
        <v>#N/A</v>
      </c>
      <c r="IP127" s="162" t="e">
        <f t="shared" si="1111"/>
        <v>#N/A</v>
      </c>
      <c r="IQ127" s="161" t="e">
        <f>INDEX(Upload_Download!$I$4:$I$1004,MATCH(IS127&amp;IQ$3,Upload_Download!$O$4:$O$1004,0),1)</f>
        <v>#N/A</v>
      </c>
      <c r="IR127" s="161" t="e">
        <f>INDEX(Upload_Download!$I$4:$I$1004,MATCH(IS127&amp;IR$3,Upload_Download!$O$4:$O$1004,0),1)</f>
        <v>#N/A</v>
      </c>
      <c r="IS127" s="163" t="str">
        <f>INDEX(Draft!$AZ$3:$AZ$170,MATCH(IJ127&amp;IH127,Draft!$BA$3:$BA$170,0),1)</f>
        <v>Fantom</v>
      </c>
      <c r="IT127" s="114"/>
      <c r="IU127" s="106">
        <f t="shared" si="1082"/>
        <v>17</v>
      </c>
      <c r="IV127" s="106">
        <f t="shared" si="1043"/>
        <v>10</v>
      </c>
      <c r="IW127" s="106">
        <v>5</v>
      </c>
      <c r="IX127" s="107" t="str">
        <f>INDEX(Matchups!$F$4:$G$279,MATCH(IU127&amp;"_"&amp;IV127,Matchups!$E$4:$E$279,0),1)</f>
        <v>Player2</v>
      </c>
      <c r="IY127" s="107" t="str">
        <f>INDEX(Matchups!$F$4:$G$279,MATCH(IU127&amp;"_"&amp;IV127,Matchups!$E$4:$E$279,0),2)</f>
        <v>Player12</v>
      </c>
      <c r="IZ127" s="114"/>
      <c r="JA127" s="160" t="str">
        <f>INDEX(Draft!$AZ$3:$AZ$170,MATCH(IX127&amp;IW127,Draft!$BA$3:$BA$170,0),1)</f>
        <v>Smooth Love Potion</v>
      </c>
      <c r="JB127" s="161" t="e">
        <f>INDEX(Upload_Download!$I$4:$I$1004,MATCH(JA127&amp;JB$3,Upload_Download!$O$4:$O$1004,0),1)</f>
        <v>#N/A</v>
      </c>
      <c r="JC127" s="161" t="e">
        <f>INDEX(Upload_Download!$I$4:$I$1004,MATCH(JA127&amp;JC$3,Upload_Download!$O$4:$O$1004,0),1)</f>
        <v>#N/A</v>
      </c>
      <c r="JD127" s="162" t="e">
        <f t="shared" si="1083"/>
        <v>#N/A</v>
      </c>
      <c r="JE127" s="162" t="e">
        <f t="shared" si="1112"/>
        <v>#N/A</v>
      </c>
      <c r="JF127" s="161" t="e">
        <f>INDEX(Upload_Download!$I$4:$I$1004,MATCH(JH127&amp;JF$3,Upload_Download!$O$4:$O$1004,0),1)</f>
        <v>#N/A</v>
      </c>
      <c r="JG127" s="161" t="e">
        <f>INDEX(Upload_Download!$I$4:$I$1004,MATCH(JH127&amp;JG$3,Upload_Download!$O$4:$O$1004,0),1)</f>
        <v>#N/A</v>
      </c>
      <c r="JH127" s="163" t="str">
        <f>INDEX(Draft!$AZ$3:$AZ$170,MATCH(IY127&amp;IW127,Draft!$BA$3:$BA$170,0),1)</f>
        <v>Quant Network</v>
      </c>
      <c r="JI127" s="114"/>
      <c r="JJ127" s="106">
        <f t="shared" si="1084"/>
        <v>18</v>
      </c>
      <c r="JK127" s="106">
        <f t="shared" si="1044"/>
        <v>10</v>
      </c>
      <c r="JL127" s="106">
        <v>5</v>
      </c>
      <c r="JM127" s="107" t="str">
        <f>INDEX(Matchups!$F$4:$G$279,MATCH(JJ127&amp;"_"&amp;JK127,Matchups!$E$4:$E$279,0),1)</f>
        <v>Player13</v>
      </c>
      <c r="JN127" s="107" t="str">
        <f>INDEX(Matchups!$F$4:$G$279,MATCH(JJ127&amp;"_"&amp;JK127,Matchups!$E$4:$E$279,0),2)</f>
        <v>Player22</v>
      </c>
      <c r="JO127" s="114"/>
      <c r="JP127" s="160" t="str">
        <f>INDEX(Draft!$AZ$3:$AZ$170,MATCH(JM127&amp;JL127,Draft!$BA$3:$BA$170,0),1)</f>
        <v>Fantom</v>
      </c>
      <c r="JQ127" s="161" t="e">
        <f>INDEX(Upload_Download!$I$4:$I$1004,MATCH(JP127&amp;JQ$3,Upload_Download!$O$4:$O$1004,0),1)</f>
        <v>#N/A</v>
      </c>
      <c r="JR127" s="161" t="e">
        <f>INDEX(Upload_Download!$I$4:$I$1004,MATCH(JP127&amp;JR$3,Upload_Download!$O$4:$O$1004,0),1)</f>
        <v>#N/A</v>
      </c>
      <c r="JS127" s="162" t="e">
        <f t="shared" si="1085"/>
        <v>#N/A</v>
      </c>
      <c r="JT127" s="162" t="e">
        <f t="shared" si="1113"/>
        <v>#N/A</v>
      </c>
      <c r="JU127" s="161" t="e">
        <f>INDEX(Upload_Download!$I$4:$I$1004,MATCH(JW127&amp;JU$3,Upload_Download!$O$4:$O$1004,0),1)</f>
        <v>#N/A</v>
      </c>
      <c r="JV127" s="161" t="e">
        <f>INDEX(Upload_Download!$I$4:$I$1004,MATCH(JW127&amp;JV$3,Upload_Download!$O$4:$O$1004,0),1)</f>
        <v>#N/A</v>
      </c>
      <c r="JW127" s="163" t="str">
        <f>INDEX(Draft!$AZ$3:$AZ$170,MATCH(JN127&amp;JL127,Draft!$BA$3:$BA$170,0),1)</f>
        <v>Analog Devices</v>
      </c>
      <c r="JX127" s="114"/>
      <c r="JY127" s="106">
        <f t="shared" si="1086"/>
        <v>19</v>
      </c>
      <c r="JZ127" s="106">
        <f t="shared" si="1045"/>
        <v>10</v>
      </c>
      <c r="KA127" s="106">
        <v>5</v>
      </c>
      <c r="KB127" s="107" t="str">
        <f>INDEX(Matchups!$F$4:$G$279,MATCH(JY127&amp;"_"&amp;JZ127,Matchups!$E$4:$E$279,0),1)</f>
        <v>Player22</v>
      </c>
      <c r="KC127" s="107" t="str">
        <f>INDEX(Matchups!$F$4:$G$279,MATCH(JY127&amp;"_"&amp;JZ127,Matchups!$E$4:$E$279,0),2)</f>
        <v>Player15</v>
      </c>
      <c r="KD127" s="114"/>
      <c r="KE127" s="160" t="str">
        <f>INDEX(Draft!$AZ$3:$AZ$170,MATCH(KB127&amp;KA127,Draft!$BA$3:$BA$170,0),1)</f>
        <v>Analog Devices</v>
      </c>
      <c r="KF127" s="161" t="e">
        <f>INDEX(Upload_Download!$I$4:$I$1004,MATCH(KE127&amp;KF$3,Upload_Download!$O$4:$O$1004,0),1)</f>
        <v>#N/A</v>
      </c>
      <c r="KG127" s="161" t="e">
        <f>INDEX(Upload_Download!$I$4:$I$1004,MATCH(KE127&amp;KG$3,Upload_Download!$O$4:$O$1004,0),1)</f>
        <v>#N/A</v>
      </c>
      <c r="KH127" s="162" t="e">
        <f t="shared" si="1087"/>
        <v>#N/A</v>
      </c>
      <c r="KI127" s="162" t="e">
        <f t="shared" si="1114"/>
        <v>#N/A</v>
      </c>
      <c r="KJ127" s="161" t="e">
        <f>INDEX(Upload_Download!$I$4:$I$1004,MATCH(KL127&amp;KJ$3,Upload_Download!$O$4:$O$1004,0),1)</f>
        <v>#N/A</v>
      </c>
      <c r="KK127" s="161" t="e">
        <f>INDEX(Upload_Download!$I$4:$I$1004,MATCH(KL127&amp;KK$3,Upload_Download!$O$4:$O$1004,0),1)</f>
        <v>#N/A</v>
      </c>
      <c r="KL127" s="163" t="str">
        <f>INDEX(Draft!$AZ$3:$AZ$170,MATCH(KC127&amp;KA127,Draft!$BA$3:$BA$170,0),1)</f>
        <v>Wrapped Bitcoin</v>
      </c>
      <c r="KM127" s="114"/>
      <c r="KN127" s="106">
        <f t="shared" si="1088"/>
        <v>20</v>
      </c>
      <c r="KO127" s="106">
        <f t="shared" si="1046"/>
        <v>10</v>
      </c>
      <c r="KP127" s="106">
        <v>5</v>
      </c>
      <c r="KQ127" s="107" t="str">
        <f>INDEX(Matchups!$F$4:$G$279,MATCH(KN127&amp;"_"&amp;KO127,Matchups!$E$4:$E$279,0),1)</f>
        <v>Player5</v>
      </c>
      <c r="KR127" s="107" t="str">
        <f>INDEX(Matchups!$F$4:$G$279,MATCH(KN127&amp;"_"&amp;KO127,Matchups!$E$4:$E$279,0),2)</f>
        <v>Player8</v>
      </c>
      <c r="KS127" s="114"/>
      <c r="KT127" s="160" t="str">
        <f>INDEX(Draft!$AZ$3:$AZ$170,MATCH(KQ127&amp;KP127,Draft!$BA$3:$BA$170,0),1)</f>
        <v>Royal Bank Of Canada</v>
      </c>
      <c r="KU127" s="161" t="e">
        <f>INDEX(Upload_Download!$I$4:$I$1004,MATCH(KT127&amp;KU$3,Upload_Download!$O$4:$O$1004,0),1)</f>
        <v>#N/A</v>
      </c>
      <c r="KV127" s="161" t="e">
        <f>INDEX(Upload_Download!$I$4:$I$1004,MATCH(KT127&amp;KV$3,Upload_Download!$O$4:$O$1004,0),1)</f>
        <v>#N/A</v>
      </c>
      <c r="KW127" s="162" t="e">
        <f t="shared" si="1089"/>
        <v>#N/A</v>
      </c>
      <c r="KX127" s="162" t="e">
        <f t="shared" si="1115"/>
        <v>#N/A</v>
      </c>
      <c r="KY127" s="161" t="e">
        <f>INDEX(Upload_Download!$I$4:$I$1004,MATCH(LA127&amp;KY$3,Upload_Download!$O$4:$O$1004,0),1)</f>
        <v>#N/A</v>
      </c>
      <c r="KZ127" s="161" t="e">
        <f>INDEX(Upload_Download!$I$4:$I$1004,MATCH(LA127&amp;KZ$3,Upload_Download!$O$4:$O$1004,0),1)</f>
        <v>#N/A</v>
      </c>
      <c r="LA127" s="163" t="str">
        <f>INDEX(Draft!$AZ$3:$AZ$170,MATCH(KR127&amp;KP127,Draft!$BA$3:$BA$170,0),1)</f>
        <v>Hedera Hashgraph</v>
      </c>
      <c r="LB127" s="114"/>
      <c r="LC127" s="106">
        <f t="shared" si="1090"/>
        <v>21</v>
      </c>
      <c r="LD127" s="106">
        <f t="shared" si="1047"/>
        <v>10</v>
      </c>
      <c r="LE127" s="106">
        <v>5</v>
      </c>
      <c r="LF127" s="107" t="str">
        <f>INDEX(Matchups!$F$4:$G$279,MATCH(LC127&amp;"_"&amp;LD127,Matchups!$E$4:$E$279,0),1)</f>
        <v>Player22</v>
      </c>
      <c r="LG127" s="107" t="str">
        <f>INDEX(Matchups!$F$4:$G$279,MATCH(LC127&amp;"_"&amp;LD127,Matchups!$E$4:$E$279,0),2)</f>
        <v>Player12</v>
      </c>
      <c r="LH127" s="114"/>
      <c r="LI127" s="160" t="str">
        <f>INDEX(Draft!$AZ$3:$AZ$170,MATCH(LF127&amp;LE127,Draft!$BA$3:$BA$170,0),1)</f>
        <v>Analog Devices</v>
      </c>
      <c r="LJ127" s="161" t="e">
        <f>INDEX(Upload_Download!$I$4:$I$1004,MATCH(LI127&amp;LJ$3,Upload_Download!$O$4:$O$1004,0),1)</f>
        <v>#N/A</v>
      </c>
      <c r="LK127" s="161" t="e">
        <f>INDEX(Upload_Download!$I$4:$I$1004,MATCH(LI127&amp;LK$3,Upload_Download!$O$4:$O$1004,0),1)</f>
        <v>#N/A</v>
      </c>
      <c r="LL127" s="162" t="e">
        <f t="shared" si="1091"/>
        <v>#N/A</v>
      </c>
      <c r="LM127" s="162" t="e">
        <f t="shared" si="1116"/>
        <v>#N/A</v>
      </c>
      <c r="LN127" s="161" t="e">
        <f>INDEX(Upload_Download!$I$4:$I$1004,MATCH(LP127&amp;LN$3,Upload_Download!$O$4:$O$1004,0),1)</f>
        <v>#N/A</v>
      </c>
      <c r="LO127" s="161" t="e">
        <f>INDEX(Upload_Download!$I$4:$I$1004,MATCH(LP127&amp;LO$3,Upload_Download!$O$4:$O$1004,0),1)</f>
        <v>#N/A</v>
      </c>
      <c r="LP127" s="163" t="str">
        <f>INDEX(Draft!$AZ$3:$AZ$170,MATCH(LG127&amp;LE127,Draft!$BA$3:$BA$170,0),1)</f>
        <v>Quant Network</v>
      </c>
      <c r="LQ127" s="114"/>
      <c r="LR127" s="106">
        <f t="shared" si="1092"/>
        <v>22</v>
      </c>
      <c r="LS127" s="106">
        <f t="shared" si="1048"/>
        <v>10</v>
      </c>
      <c r="LT127" s="106">
        <v>5</v>
      </c>
      <c r="LU127" s="107" t="str">
        <f>INDEX(Matchups!$F$4:$G$279,MATCH(LR127&amp;"_"&amp;LS127,Matchups!$E$4:$E$279,0),1)</f>
        <v>Player21</v>
      </c>
      <c r="LV127" s="107" t="str">
        <f>INDEX(Matchups!$F$4:$G$279,MATCH(LR127&amp;"_"&amp;LS127,Matchups!$E$4:$E$279,0),2)</f>
        <v>Player3</v>
      </c>
      <c r="LW127" s="114"/>
      <c r="LX127" s="160" t="str">
        <f>INDEX(Draft!$AZ$3:$AZ$170,MATCH(LU127&amp;LT127,Draft!$BA$3:$BA$170,0),1)</f>
        <v>Gold</v>
      </c>
      <c r="LY127" s="161" t="e">
        <f>INDEX(Upload_Download!$I$4:$I$1004,MATCH(LX127&amp;LY$3,Upload_Download!$O$4:$O$1004,0),1)</f>
        <v>#N/A</v>
      </c>
      <c r="LZ127" s="161" t="e">
        <f>INDEX(Upload_Download!$I$4:$I$1004,MATCH(LX127&amp;LZ$3,Upload_Download!$O$4:$O$1004,0),1)</f>
        <v>#N/A</v>
      </c>
      <c r="MA127" s="162" t="e">
        <f t="shared" si="1093"/>
        <v>#N/A</v>
      </c>
      <c r="MB127" s="162" t="e">
        <f t="shared" si="1117"/>
        <v>#N/A</v>
      </c>
      <c r="MC127" s="161" t="e">
        <f>INDEX(Upload_Download!$I$4:$I$1004,MATCH(ME127&amp;MC$3,Upload_Download!$O$4:$O$1004,0),1)</f>
        <v>#N/A</v>
      </c>
      <c r="MD127" s="161" t="e">
        <f>INDEX(Upload_Download!$I$4:$I$1004,MATCH(ME127&amp;MD$3,Upload_Download!$O$4:$O$1004,0),1)</f>
        <v>#N/A</v>
      </c>
      <c r="ME127" s="163" t="str">
        <f>INDEX(Draft!$AZ$3:$AZ$170,MATCH(LV127&amp;LT127,Draft!$BA$3:$BA$170,0),1)</f>
        <v>Bank of NY Mellon</v>
      </c>
      <c r="MF127" s="114"/>
      <c r="MG127" s="106">
        <f t="shared" si="1094"/>
        <v>23</v>
      </c>
      <c r="MH127" s="106">
        <f t="shared" si="1049"/>
        <v>10</v>
      </c>
      <c r="MI127" s="106">
        <v>5</v>
      </c>
      <c r="MJ127" s="107" t="str">
        <f>INDEX(Matchups!$F$4:$G$279,MATCH(MG127&amp;"_"&amp;MH127,Matchups!$E$4:$E$279,0),1)</f>
        <v>Player18</v>
      </c>
      <c r="MK127" s="107" t="str">
        <f>INDEX(Matchups!$F$4:$G$279,MATCH(MG127&amp;"_"&amp;MH127,Matchups!$E$4:$E$279,0),2)</f>
        <v>Player23</v>
      </c>
      <c r="ML127" s="114"/>
      <c r="MM127" s="160" t="str">
        <f>INDEX(Draft!$AZ$3:$AZ$170,MATCH(MJ127&amp;MI127,Draft!$BA$3:$BA$170,0),1)</f>
        <v>Nike</v>
      </c>
      <c r="MN127" s="161" t="e">
        <f>INDEX(Upload_Download!$I$4:$I$1004,MATCH(MM127&amp;MN$3,Upload_Download!$O$4:$O$1004,0),1)</f>
        <v>#N/A</v>
      </c>
      <c r="MO127" s="161" t="e">
        <f>INDEX(Upload_Download!$I$4:$I$1004,MATCH(MM127&amp;MO$3,Upload_Download!$O$4:$O$1004,0),1)</f>
        <v>#N/A</v>
      </c>
      <c r="MP127" s="162" t="e">
        <f t="shared" si="1095"/>
        <v>#N/A</v>
      </c>
      <c r="MQ127" s="162" t="e">
        <f t="shared" si="1118"/>
        <v>#N/A</v>
      </c>
      <c r="MR127" s="161" t="e">
        <f>INDEX(Upload_Download!$I$4:$I$1004,MATCH(MT127&amp;MR$3,Upload_Download!$O$4:$O$1004,0),1)</f>
        <v>#N/A</v>
      </c>
      <c r="MS127" s="161" t="e">
        <f>INDEX(Upload_Download!$I$4:$I$1004,MATCH(MT127&amp;MS$3,Upload_Download!$O$4:$O$1004,0),1)</f>
        <v>#N/A</v>
      </c>
      <c r="MT127" s="163" t="str">
        <f>INDEX(Draft!$AZ$3:$AZ$170,MATCH(MK127&amp;MI127,Draft!$BA$3:$BA$170,0),1)</f>
        <v>Raytheon</v>
      </c>
    </row>
    <row r="128" spans="2:358" s="105" customFormat="1" ht="17">
      <c r="B128" s="184">
        <f t="shared" si="679"/>
        <v>44634</v>
      </c>
      <c r="C128" s="183">
        <f t="shared" si="680"/>
        <v>11</v>
      </c>
      <c r="D128" s="183">
        <f t="shared" si="681"/>
        <v>5</v>
      </c>
      <c r="E128" s="183" t="str">
        <f t="shared" si="538"/>
        <v>11_5</v>
      </c>
      <c r="F128" s="174" t="str">
        <f t="shared" si="539"/>
        <v>Player12</v>
      </c>
      <c r="G128" s="174" t="str">
        <f t="shared" si="540"/>
        <v>Player17</v>
      </c>
      <c r="H128" s="173"/>
      <c r="I128" s="174" t="str">
        <f>J128&amp;"_"&amp;COUNTIF(J$4:J128,J128)</f>
        <v>10_8</v>
      </c>
      <c r="J128" s="185">
        <v>10</v>
      </c>
      <c r="K128" s="185" t="s">
        <v>2668</v>
      </c>
      <c r="L128" s="186" t="s">
        <v>1027</v>
      </c>
      <c r="M128" s="185" t="s">
        <v>2660</v>
      </c>
      <c r="N128" s="114"/>
      <c r="O128" s="106">
        <f t="shared" si="1050"/>
        <v>1</v>
      </c>
      <c r="P128" s="106">
        <f t="shared" si="1027"/>
        <v>10</v>
      </c>
      <c r="Q128" s="106">
        <v>6</v>
      </c>
      <c r="R128" s="107" t="str">
        <f>INDEX(Matchups!$F$4:$G$279,MATCH(O128&amp;"_"&amp;P128,Matchups!$E$4:$E$279,0),1)</f>
        <v>Player7</v>
      </c>
      <c r="S128" s="107" t="str">
        <f>INDEX(Matchups!$F$4:$G$279,MATCH(O128&amp;"_"&amp;P128,Matchups!$E$4:$E$279,0),2)</f>
        <v>Player20</v>
      </c>
      <c r="U128" s="164" t="str">
        <f>INDEX(Draft!$AZ$3:$AZ$170,MATCH(R128&amp;Q128,Draft!$BA$3:$BA$170,0),1)</f>
        <v>Pfizer</v>
      </c>
      <c r="V128" s="207">
        <f>INDEX(Upload_Download!$I$4:$I$1004,MATCH(U128&amp;V$3,Upload_Download!$O$4:$O$1004,0),1)</f>
        <v>53</v>
      </c>
      <c r="W128" s="207">
        <f>INDEX(Upload_Download!$I$4:$I$1004,MATCH(U128&amp;W$3,Upload_Download!$O$4:$O$1004,0),1)</f>
        <v>50.779998779296882</v>
      </c>
      <c r="X128" s="208">
        <f t="shared" si="1051"/>
        <v>-4.1886815484964535</v>
      </c>
      <c r="Y128" s="208">
        <f t="shared" si="1096"/>
        <v>-19.021149178188178</v>
      </c>
      <c r="Z128" s="207">
        <f>INDEX(Upload_Download!$I$4:$I$1004,MATCH(AB128&amp;Z$3,Upload_Download!$O$4:$O$1004,0),1)</f>
        <v>2.2883400917053218</v>
      </c>
      <c r="AA128" s="207">
        <f>INDEX(Upload_Download!$I$4:$I$1004,MATCH(AB128&amp;AA$3,Upload_Download!$O$4:$O$1004,0),1)</f>
        <v>2.825849056243896</v>
      </c>
      <c r="AB128" s="165" t="str">
        <f>INDEX(Draft!$AZ$3:$AZ$170,MATCH(S128&amp;Q128,Draft!$BA$3:$BA$170,0),1)</f>
        <v>Immutable X</v>
      </c>
      <c r="AD128" s="106">
        <f t="shared" si="1052"/>
        <v>2</v>
      </c>
      <c r="AE128" s="106">
        <f t="shared" si="1028"/>
        <v>10</v>
      </c>
      <c r="AF128" s="106">
        <v>6</v>
      </c>
      <c r="AG128" s="107" t="str">
        <f>INDEX(Matchups!$F$4:$G$279,MATCH(AD128&amp;"_"&amp;AE128,Matchups!$E$4:$E$279,0),1)</f>
        <v>Player3</v>
      </c>
      <c r="AH128" s="107" t="str">
        <f>INDEX(Matchups!$F$4:$G$279,MATCH(AD128&amp;"_"&amp;AE128,Matchups!$E$4:$E$279,0),2)</f>
        <v>Player16</v>
      </c>
      <c r="AJ128" s="164" t="str">
        <f>INDEX(Draft!$AZ$3:$AZ$170,MATCH(AG128&amp;AF128,Draft!$BA$3:$BA$170,0),1)</f>
        <v>Crypto.com Coin</v>
      </c>
      <c r="AK128" s="207">
        <f>INDEX(Upload_Download!$I$4:$I$1004,MATCH(AJ128&amp;AK$3,Upload_Download!$O$4:$O$1004,0),1)</f>
        <v>0.50466501712799072</v>
      </c>
      <c r="AL128" s="207">
        <f>INDEX(Upload_Download!$I$4:$I$1004,MATCH(AJ128&amp;AL$3,Upload_Download!$O$4:$O$1004,0),1)</f>
        <v>0.40456199645996088</v>
      </c>
      <c r="AM128" s="208">
        <f t="shared" si="1053"/>
        <v>-19.83553788564706</v>
      </c>
      <c r="AN128" s="208">
        <f t="shared" si="1097"/>
        <v>3.936552390621495</v>
      </c>
      <c r="AO128" s="207">
        <f>INDEX(Upload_Download!$I$4:$I$1004,MATCH(AQ128&amp;AO$3,Upload_Download!$O$4:$O$1004,0),1)</f>
        <v>142.8399963378906</v>
      </c>
      <c r="AP128" s="207">
        <f>INDEX(Upload_Download!$I$4:$I$1004,MATCH(AQ128&amp;AP$3,Upload_Download!$O$4:$O$1004,0),1)</f>
        <v>137.42999267578119</v>
      </c>
      <c r="AQ128" s="165" t="str">
        <f>INDEX(Draft!$AZ$3:$AZ$170,MATCH(AH128&amp;AF128,Draft!$BA$3:$BA$170,0),1)</f>
        <v>Dollar Tree</v>
      </c>
      <c r="AS128" s="106">
        <f t="shared" si="1054"/>
        <v>3</v>
      </c>
      <c r="AT128" s="106">
        <f t="shared" si="1029"/>
        <v>10</v>
      </c>
      <c r="AU128" s="106">
        <v>6</v>
      </c>
      <c r="AV128" s="107" t="str">
        <f>INDEX(Matchups!$F$4:$G$279,MATCH(AS128&amp;"_"&amp;AT128,Matchups!$E$4:$E$279,0),1)</f>
        <v>Player10</v>
      </c>
      <c r="AW128" s="107" t="str">
        <f>INDEX(Matchups!$F$4:$G$279,MATCH(AS128&amp;"_"&amp;AT128,Matchups!$E$4:$E$279,0),2)</f>
        <v>Player7</v>
      </c>
      <c r="AY128" s="164" t="str">
        <f>INDEX(Draft!$AZ$3:$AZ$170,MATCH(AV128&amp;AU128,Draft!$BA$3:$BA$170,0),1)</f>
        <v>Dell</v>
      </c>
      <c r="AZ128" s="207">
        <f>INDEX(Upload_Download!$I$4:$I$1004,MATCH(AY128&amp;AZ$3,Upload_Download!$O$4:$O$1004,0),1)</f>
        <v>58.900001525878913</v>
      </c>
      <c r="BA128" s="207">
        <f>INDEX(Upload_Download!$I$4:$I$1004,MATCH(AY128&amp;BA$3,Upload_Download!$O$4:$O$1004,0),1)</f>
        <v>51.459999084472663</v>
      </c>
      <c r="BB128" s="208">
        <f t="shared" si="1055"/>
        <v>-12.63158276513343</v>
      </c>
      <c r="BC128" s="208">
        <f t="shared" si="1098"/>
        <v>-1.6690656891986455</v>
      </c>
      <c r="BD128" s="207">
        <f>INDEX(Upload_Download!$I$4:$I$1004,MATCH(BF128&amp;BD$3,Upload_Download!$O$4:$O$1004,0),1)</f>
        <v>47.720001220703118</v>
      </c>
      <c r="BE128" s="207">
        <f>INDEX(Upload_Download!$I$4:$I$1004,MATCH(BF128&amp;BE$3,Upload_Download!$O$4:$O$1004,0),1)</f>
        <v>48.529998779296882</v>
      </c>
      <c r="BF128" s="165" t="str">
        <f>INDEX(Draft!$AZ$3:$AZ$170,MATCH(AW128&amp;AU128,Draft!$BA$3:$BA$170,0),1)</f>
        <v>Pfizer</v>
      </c>
      <c r="BH128" s="106">
        <f t="shared" si="1056"/>
        <v>4</v>
      </c>
      <c r="BI128" s="106">
        <f t="shared" si="1030"/>
        <v>10</v>
      </c>
      <c r="BJ128" s="106">
        <v>6</v>
      </c>
      <c r="BK128" s="107" t="str">
        <f>INDEX(Matchups!$F$4:$G$279,MATCH(BH128&amp;"_"&amp;BI128,Matchups!$E$4:$E$279,0),1)</f>
        <v>Player8</v>
      </c>
      <c r="BL128" s="107" t="str">
        <f>INDEX(Matchups!$F$4:$G$279,MATCH(BH128&amp;"_"&amp;BI128,Matchups!$E$4:$E$279,0),2)</f>
        <v>Player11</v>
      </c>
      <c r="BN128" s="164" t="str">
        <f>INDEX(Draft!$AZ$3:$AZ$170,MATCH(BK128&amp;BJ128,Draft!$BA$3:$BA$170,0),1)</f>
        <v>Algorand</v>
      </c>
      <c r="BO128" s="207">
        <f>INDEX(Upload_Download!$I$4:$I$1004,MATCH(BN128&amp;BO$3,Upload_Download!$O$4:$O$1004,0),1)</f>
        <v>0.79830000000000001</v>
      </c>
      <c r="BP128" s="207" t="e">
        <f>INDEX(Upload_Download!$I$4:$I$1004,MATCH(BN128&amp;BP$3,Upload_Download!$O$4:$O$1004,0),1)</f>
        <v>#N/A</v>
      </c>
      <c r="BQ128" s="208" t="e">
        <f t="shared" si="1057"/>
        <v>#N/A</v>
      </c>
      <c r="BR128" s="208" t="e">
        <f t="shared" si="1099"/>
        <v>#N/A</v>
      </c>
      <c r="BS128" s="207" t="e">
        <f>INDEX(Upload_Download!$I$4:$I$1004,MATCH(BU128&amp;BS$3,Upload_Download!$O$4:$O$1004,0),1)</f>
        <v>#N/A</v>
      </c>
      <c r="BT128" s="207">
        <f>INDEX(Upload_Download!$I$4:$I$1004,MATCH(BU128&amp;BT$3,Upload_Download!$O$4:$O$1004,0),1)</f>
        <v>21.85914421081543</v>
      </c>
      <c r="BU128" s="165" t="str">
        <f>INDEX(Draft!$AZ$3:$AZ$170,MATCH(BL128&amp;BJ128,Draft!$BA$3:$BA$170,0),1)</f>
        <v>Unobtanium</v>
      </c>
      <c r="BV128" s="114"/>
      <c r="BW128" s="106">
        <f t="shared" si="1058"/>
        <v>5</v>
      </c>
      <c r="BX128" s="106">
        <f t="shared" si="1031"/>
        <v>10</v>
      </c>
      <c r="BY128" s="106">
        <v>6</v>
      </c>
      <c r="BZ128" s="107" t="str">
        <f>INDEX(Matchups!$F$4:$G$279,MATCH(BW128&amp;"_"&amp;BX128,Matchups!$E$4:$E$279,0),1)</f>
        <v>Player9</v>
      </c>
      <c r="CA128" s="107" t="str">
        <f>INDEX(Matchups!$F$4:$G$279,MATCH(BW128&amp;"_"&amp;BX128,Matchups!$E$4:$E$279,0),2)</f>
        <v>Player17</v>
      </c>
      <c r="CB128" s="114"/>
      <c r="CC128" s="164" t="str">
        <f>INDEX(Draft!$AZ$3:$AZ$170,MATCH(BZ128&amp;BY128,Draft!$BA$3:$BA$170,0),1)</f>
        <v>Chainlink</v>
      </c>
      <c r="CD128" s="207" t="e">
        <f>INDEX(Upload_Download!$I$4:$I$1004,MATCH(CC128&amp;CD$3,Upload_Download!$O$4:$O$1004,0),1)</f>
        <v>#N/A</v>
      </c>
      <c r="CE128" s="207" t="e">
        <f>INDEX(Upload_Download!$I$4:$I$1004,MATCH(CC128&amp;CE$3,Upload_Download!$O$4:$O$1004,0),1)</f>
        <v>#N/A</v>
      </c>
      <c r="CF128" s="208" t="e">
        <f t="shared" si="1059"/>
        <v>#N/A</v>
      </c>
      <c r="CG128" s="208" t="e">
        <f t="shared" si="1100"/>
        <v>#N/A</v>
      </c>
      <c r="CH128" s="207" t="e">
        <f>INDEX(Upload_Download!$I$4:$I$1004,MATCH(CJ128&amp;CH$3,Upload_Download!$O$4:$O$1004,0),1)</f>
        <v>#N/A</v>
      </c>
      <c r="CI128" s="207" t="e">
        <f>INDEX(Upload_Download!$I$4:$I$1004,MATCH(CJ128&amp;CI$3,Upload_Download!$O$4:$O$1004,0),1)</f>
        <v>#N/A</v>
      </c>
      <c r="CJ128" s="165" t="str">
        <f>INDEX(Draft!$AZ$3:$AZ$170,MATCH(CA128&amp;BY128,Draft!$BA$3:$BA$170,0),1)</f>
        <v>Disney</v>
      </c>
      <c r="CK128" s="114"/>
      <c r="CL128" s="106">
        <f t="shared" si="1060"/>
        <v>6</v>
      </c>
      <c r="CM128" s="106">
        <f t="shared" si="1032"/>
        <v>10</v>
      </c>
      <c r="CN128" s="106">
        <v>6</v>
      </c>
      <c r="CO128" s="107" t="str">
        <f>INDEX(Matchups!$F$4:$G$279,MATCH(CL128&amp;"_"&amp;CM128,Matchups!$E$4:$E$279,0),1)</f>
        <v>Player20</v>
      </c>
      <c r="CP128" s="107" t="str">
        <f>INDEX(Matchups!$F$4:$G$279,MATCH(CL128&amp;"_"&amp;CM128,Matchups!$E$4:$E$279,0),2)</f>
        <v>Player21</v>
      </c>
      <c r="CQ128" s="114"/>
      <c r="CR128" s="164" t="str">
        <f>INDEX(Draft!$AZ$3:$AZ$170,MATCH(CO128&amp;CN128,Draft!$BA$3:$BA$170,0),1)</f>
        <v>Immutable X</v>
      </c>
      <c r="CS128" s="207" t="e">
        <f>INDEX(Upload_Download!$I$4:$I$1004,MATCH(CR128&amp;CS$3,Upload_Download!$O$4:$O$1004,0),1)</f>
        <v>#N/A</v>
      </c>
      <c r="CT128" s="207" t="e">
        <f>INDEX(Upload_Download!$I$4:$I$1004,MATCH(CR128&amp;CT$3,Upload_Download!$O$4:$O$1004,0),1)</f>
        <v>#N/A</v>
      </c>
      <c r="CU128" s="208" t="e">
        <f t="shared" si="1061"/>
        <v>#N/A</v>
      </c>
      <c r="CV128" s="208" t="e">
        <f t="shared" si="1101"/>
        <v>#N/A</v>
      </c>
      <c r="CW128" s="207" t="e">
        <f>INDEX(Upload_Download!$I$4:$I$1004,MATCH(CY128&amp;CW$3,Upload_Download!$O$4:$O$1004,0),1)</f>
        <v>#N/A</v>
      </c>
      <c r="CX128" s="207" t="e">
        <f>INDEX(Upload_Download!$I$4:$I$1004,MATCH(CY128&amp;CX$3,Upload_Download!$O$4:$O$1004,0),1)</f>
        <v>#N/A</v>
      </c>
      <c r="CY128" s="165" t="str">
        <f>INDEX(Draft!$AZ$3:$AZ$170,MATCH(CP128&amp;CN128,Draft!$BA$3:$BA$170,0),1)</f>
        <v>Silver</v>
      </c>
      <c r="DA128" s="106">
        <f t="shared" si="1062"/>
        <v>7</v>
      </c>
      <c r="DB128" s="106">
        <f t="shared" si="1033"/>
        <v>10</v>
      </c>
      <c r="DC128" s="106">
        <v>6</v>
      </c>
      <c r="DD128" s="107" t="str">
        <f>INDEX(Matchups!$F$4:$G$279,MATCH(DA128&amp;"_"&amp;DB128,Matchups!$E$4:$E$279,0),1)</f>
        <v>Player11</v>
      </c>
      <c r="DE128" s="107" t="str">
        <f>INDEX(Matchups!$F$4:$G$279,MATCH(DA128&amp;"_"&amp;DB128,Matchups!$E$4:$E$279,0),2)</f>
        <v>Player19</v>
      </c>
      <c r="DG128" s="164" t="str">
        <f>INDEX(Draft!$AZ$3:$AZ$170,MATCH(DD128&amp;DC128,Draft!$BA$3:$BA$170,0),1)</f>
        <v>Unobtanium</v>
      </c>
      <c r="DH128" s="207" t="e">
        <f>INDEX(Upload_Download!$I$4:$I$1004,MATCH(DG128&amp;DH$3,Upload_Download!$O$4:$O$1004,0),1)</f>
        <v>#N/A</v>
      </c>
      <c r="DI128" s="207" t="e">
        <f>INDEX(Upload_Download!$I$4:$I$1004,MATCH(DG128&amp;DI$3,Upload_Download!$O$4:$O$1004,0),1)</f>
        <v>#N/A</v>
      </c>
      <c r="DJ128" s="208" t="e">
        <f t="shared" si="1063"/>
        <v>#N/A</v>
      </c>
      <c r="DK128" s="208" t="e">
        <f t="shared" si="1102"/>
        <v>#N/A</v>
      </c>
      <c r="DL128" s="207" t="e">
        <f>INDEX(Upload_Download!$I$4:$I$1004,MATCH(DN128&amp;DL$3,Upload_Download!$O$4:$O$1004,0),1)</f>
        <v>#N/A</v>
      </c>
      <c r="DM128" s="207" t="e">
        <f>INDEX(Upload_Download!$I$4:$I$1004,MATCH(DN128&amp;DM$3,Upload_Download!$O$4:$O$1004,0),1)</f>
        <v>#N/A</v>
      </c>
      <c r="DN128" s="165" t="str">
        <f>INDEX(Draft!$AZ$3:$AZ$170,MATCH(DE128&amp;DC128,Draft!$BA$3:$BA$170,0),1)</f>
        <v>VeChain</v>
      </c>
      <c r="DO128" s="114"/>
      <c r="DP128" s="106">
        <f t="shared" si="1064"/>
        <v>8</v>
      </c>
      <c r="DQ128" s="106">
        <f t="shared" si="1034"/>
        <v>10</v>
      </c>
      <c r="DR128" s="106">
        <v>6</v>
      </c>
      <c r="DS128" s="107" t="str">
        <f>INDEX(Matchups!$F$4:$G$279,MATCH(DP128&amp;"_"&amp;DQ128,Matchups!$E$4:$E$279,0),1)</f>
        <v>Player14</v>
      </c>
      <c r="DT128" s="107" t="str">
        <f>INDEX(Matchups!$F$4:$G$279,MATCH(DP128&amp;"_"&amp;DQ128,Matchups!$E$4:$E$279,0),2)</f>
        <v>Player18</v>
      </c>
      <c r="DU128" s="114"/>
      <c r="DV128" s="164" t="str">
        <f>INDEX(Draft!$AZ$3:$AZ$170,MATCH(DS128&amp;DR128,Draft!$BA$3:$BA$170,0),1)</f>
        <v>Decentraland</v>
      </c>
      <c r="DW128" s="207" t="e">
        <f>INDEX(Upload_Download!$I$4:$I$1004,MATCH(DV128&amp;DW$3,Upload_Download!$O$4:$O$1004,0),1)</f>
        <v>#N/A</v>
      </c>
      <c r="DX128" s="207" t="e">
        <f>INDEX(Upload_Download!$I$4:$I$1004,MATCH(DV128&amp;DX$3,Upload_Download!$O$4:$O$1004,0),1)</f>
        <v>#N/A</v>
      </c>
      <c r="DY128" s="208" t="e">
        <f t="shared" si="1065"/>
        <v>#N/A</v>
      </c>
      <c r="DZ128" s="208" t="e">
        <f t="shared" si="1103"/>
        <v>#N/A</v>
      </c>
      <c r="EA128" s="207" t="e">
        <f>INDEX(Upload_Download!$I$4:$I$1004,MATCH(EC128&amp;EA$3,Upload_Download!$O$4:$O$1004,0),1)</f>
        <v>#N/A</v>
      </c>
      <c r="EB128" s="207" t="e">
        <f>INDEX(Upload_Download!$I$4:$I$1004,MATCH(EC128&amp;EB$3,Upload_Download!$O$4:$O$1004,0),1)</f>
        <v>#N/A</v>
      </c>
      <c r="EC128" s="165" t="str">
        <f>INDEX(Draft!$AZ$3:$AZ$170,MATCH(DT128&amp;DR128,Draft!$BA$3:$BA$170,0),1)</f>
        <v>FTX Token</v>
      </c>
      <c r="ED128" s="114"/>
      <c r="EE128" s="106">
        <f t="shared" si="1066"/>
        <v>9</v>
      </c>
      <c r="EF128" s="106">
        <f t="shared" si="1035"/>
        <v>10</v>
      </c>
      <c r="EG128" s="106">
        <v>6</v>
      </c>
      <c r="EH128" s="107" t="str">
        <f>INDEX(Matchups!$F$4:$G$279,MATCH(EE128&amp;"_"&amp;EF128,Matchups!$E$4:$E$279,0),1)</f>
        <v>Player12</v>
      </c>
      <c r="EI128" s="107" t="str">
        <f>INDEX(Matchups!$F$4:$G$279,MATCH(EE128&amp;"_"&amp;EF128,Matchups!$E$4:$E$279,0),2)</f>
        <v>Player24</v>
      </c>
      <c r="EJ128" s="114"/>
      <c r="EK128" s="164" t="str">
        <f>INDEX(Draft!$AZ$3:$AZ$170,MATCH(EH128&amp;EG128,Draft!$BA$3:$BA$170,0),1)</f>
        <v>Axie Infinity</v>
      </c>
      <c r="EL128" s="207" t="e">
        <f>INDEX(Upload_Download!$I$4:$I$1004,MATCH(EK128&amp;EL$3,Upload_Download!$O$4:$O$1004,0),1)</f>
        <v>#N/A</v>
      </c>
      <c r="EM128" s="207" t="e">
        <f>INDEX(Upload_Download!$I$4:$I$1004,MATCH(EK128&amp;EM$3,Upload_Download!$O$4:$O$1004,0),1)</f>
        <v>#N/A</v>
      </c>
      <c r="EN128" s="208" t="e">
        <f t="shared" si="1067"/>
        <v>#N/A</v>
      </c>
      <c r="EO128" s="208" t="e">
        <f t="shared" si="1104"/>
        <v>#N/A</v>
      </c>
      <c r="EP128" s="207" t="e">
        <f>INDEX(Upload_Download!$I$4:$I$1004,MATCH(ER128&amp;EP$3,Upload_Download!$O$4:$O$1004,0),1)</f>
        <v>#N/A</v>
      </c>
      <c r="EQ128" s="207" t="e">
        <f>INDEX(Upload_Download!$I$4:$I$1004,MATCH(ER128&amp;EQ$3,Upload_Download!$O$4:$O$1004,0),1)</f>
        <v>#N/A</v>
      </c>
      <c r="ER128" s="165" t="str">
        <f>INDEX(Draft!$AZ$3:$AZ$170,MATCH(EI128&amp;EG128,Draft!$BA$3:$BA$170,0),1)</f>
        <v>Asana Inc</v>
      </c>
      <c r="ET128" s="106">
        <f t="shared" si="1068"/>
        <v>10</v>
      </c>
      <c r="EU128" s="106">
        <f t="shared" si="1036"/>
        <v>10</v>
      </c>
      <c r="EV128" s="106">
        <v>6</v>
      </c>
      <c r="EW128" s="107" t="str">
        <f>INDEX(Matchups!$F$4:$G$279,MATCH(ET128&amp;"_"&amp;EU128,Matchups!$E$4:$E$279,0),1)</f>
        <v>Player17</v>
      </c>
      <c r="EX128" s="107" t="str">
        <f>INDEX(Matchups!$F$4:$G$279,MATCH(ET128&amp;"_"&amp;EU128,Matchups!$E$4:$E$279,0),2)</f>
        <v>Player5</v>
      </c>
      <c r="EZ128" s="164" t="str">
        <f>INDEX(Draft!$AZ$3:$AZ$170,MATCH(EW128&amp;EV128,Draft!$BA$3:$BA$170,0),1)</f>
        <v>Disney</v>
      </c>
      <c r="FA128" s="207" t="e">
        <f>INDEX(Upload_Download!$I$4:$I$1004,MATCH(EZ128&amp;FA$3,Upload_Download!$O$4:$O$1004,0),1)</f>
        <v>#N/A</v>
      </c>
      <c r="FB128" s="207" t="e">
        <f>INDEX(Upload_Download!$I$4:$I$1004,MATCH(EZ128&amp;FB$3,Upload_Download!$O$4:$O$1004,0),1)</f>
        <v>#N/A</v>
      </c>
      <c r="FC128" s="208" t="e">
        <f t="shared" si="1069"/>
        <v>#N/A</v>
      </c>
      <c r="FD128" s="208" t="e">
        <f t="shared" si="1105"/>
        <v>#N/A</v>
      </c>
      <c r="FE128" s="207" t="e">
        <f>INDEX(Upload_Download!$I$4:$I$1004,MATCH(FG128&amp;FE$3,Upload_Download!$O$4:$O$1004,0),1)</f>
        <v>#N/A</v>
      </c>
      <c r="FF128" s="207" t="e">
        <f>INDEX(Upload_Download!$I$4:$I$1004,MATCH(FG128&amp;FF$3,Upload_Download!$O$4:$O$1004,0),1)</f>
        <v>#N/A</v>
      </c>
      <c r="FG128" s="165" t="str">
        <f>INDEX(Draft!$AZ$3:$AZ$170,MATCH(EX128&amp;EV128,Draft!$BA$3:$BA$170,0),1)</f>
        <v>Marvell Technology</v>
      </c>
      <c r="FH128" s="114"/>
      <c r="FI128" s="106">
        <f t="shared" si="1070"/>
        <v>11</v>
      </c>
      <c r="FJ128" s="106">
        <f t="shared" si="1037"/>
        <v>10</v>
      </c>
      <c r="FK128" s="106">
        <v>6</v>
      </c>
      <c r="FL128" s="107" t="str">
        <f>INDEX(Matchups!$F$4:$G$279,MATCH(FI128&amp;"_"&amp;FJ128,Matchups!$E$4:$E$279,0),1)</f>
        <v>Player24</v>
      </c>
      <c r="FM128" s="107" t="str">
        <f>INDEX(Matchups!$F$4:$G$279,MATCH(FI128&amp;"_"&amp;FJ128,Matchups!$E$4:$E$279,0),2)</f>
        <v>Player9</v>
      </c>
      <c r="FN128" s="114"/>
      <c r="FO128" s="164" t="str">
        <f>INDEX(Draft!$AZ$3:$AZ$170,MATCH(FL128&amp;FK128,Draft!$BA$3:$BA$170,0),1)</f>
        <v>Asana Inc</v>
      </c>
      <c r="FP128" s="207" t="e">
        <f>INDEX(Upload_Download!$I$4:$I$1004,MATCH(FO128&amp;FP$3,Upload_Download!$O$4:$O$1004,0),1)</f>
        <v>#N/A</v>
      </c>
      <c r="FQ128" s="207" t="e">
        <f>INDEX(Upload_Download!$I$4:$I$1004,MATCH(FO128&amp;FQ$3,Upload_Download!$O$4:$O$1004,0),1)</f>
        <v>#N/A</v>
      </c>
      <c r="FR128" s="208" t="e">
        <f t="shared" si="1071"/>
        <v>#N/A</v>
      </c>
      <c r="FS128" s="208" t="e">
        <f t="shared" si="1106"/>
        <v>#N/A</v>
      </c>
      <c r="FT128" s="207" t="e">
        <f>INDEX(Upload_Download!$I$4:$I$1004,MATCH(FV128&amp;FT$3,Upload_Download!$O$4:$O$1004,0),1)</f>
        <v>#N/A</v>
      </c>
      <c r="FU128" s="207" t="e">
        <f>INDEX(Upload_Download!$I$4:$I$1004,MATCH(FV128&amp;FU$3,Upload_Download!$O$4:$O$1004,0),1)</f>
        <v>#N/A</v>
      </c>
      <c r="FV128" s="165" t="str">
        <f>INDEX(Draft!$AZ$3:$AZ$170,MATCH(FM128&amp;FK128,Draft!$BA$3:$BA$170,0),1)</f>
        <v>Chainlink</v>
      </c>
      <c r="FW128" s="114"/>
      <c r="FX128" s="106">
        <f t="shared" si="1072"/>
        <v>12</v>
      </c>
      <c r="FY128" s="106">
        <f t="shared" si="1038"/>
        <v>10</v>
      </c>
      <c r="FZ128" s="106">
        <v>6</v>
      </c>
      <c r="GA128" s="107" t="str">
        <f>INDEX(Matchups!$F$4:$G$279,MATCH(FX128&amp;"_"&amp;FY128,Matchups!$E$4:$E$279,0),1)</f>
        <v>Player19</v>
      </c>
      <c r="GB128" s="107" t="str">
        <f>INDEX(Matchups!$F$4:$G$279,MATCH(FX128&amp;"_"&amp;FY128,Matchups!$E$4:$E$279,0),2)</f>
        <v>Player10</v>
      </c>
      <c r="GC128" s="114"/>
      <c r="GD128" s="164" t="str">
        <f>INDEX(Draft!$AZ$3:$AZ$170,MATCH(GA128&amp;FZ128,Draft!$BA$3:$BA$170,0),1)</f>
        <v>VeChain</v>
      </c>
      <c r="GE128" s="207" t="e">
        <f>INDEX(Upload_Download!$I$4:$I$1004,MATCH(GD128&amp;GE$3,Upload_Download!$O$4:$O$1004,0),1)</f>
        <v>#N/A</v>
      </c>
      <c r="GF128" s="207" t="e">
        <f>INDEX(Upload_Download!$I$4:$I$1004,MATCH(GD128&amp;GF$3,Upload_Download!$O$4:$O$1004,0),1)</f>
        <v>#N/A</v>
      </c>
      <c r="GG128" s="208" t="e">
        <f t="shared" si="1073"/>
        <v>#N/A</v>
      </c>
      <c r="GH128" s="208" t="e">
        <f t="shared" si="1107"/>
        <v>#N/A</v>
      </c>
      <c r="GI128" s="207" t="e">
        <f>INDEX(Upload_Download!$I$4:$I$1004,MATCH(GK128&amp;GI$3,Upload_Download!$O$4:$O$1004,0),1)</f>
        <v>#N/A</v>
      </c>
      <c r="GJ128" s="207" t="e">
        <f>INDEX(Upload_Download!$I$4:$I$1004,MATCH(GK128&amp;GJ$3,Upload_Download!$O$4:$O$1004,0),1)</f>
        <v>#N/A</v>
      </c>
      <c r="GK128" s="165" t="str">
        <f>INDEX(Draft!$AZ$3:$AZ$170,MATCH(GB128&amp;FZ128,Draft!$BA$3:$BA$170,0),1)</f>
        <v>Dell</v>
      </c>
      <c r="GM128" s="106">
        <f t="shared" si="1074"/>
        <v>13</v>
      </c>
      <c r="GN128" s="106">
        <f t="shared" si="1039"/>
        <v>10</v>
      </c>
      <c r="GO128" s="106">
        <v>6</v>
      </c>
      <c r="GP128" s="107" t="str">
        <f>INDEX(Matchups!$F$4:$G$279,MATCH(GM128&amp;"_"&amp;GN128,Matchups!$E$4:$E$279,0),1)</f>
        <v>Player1</v>
      </c>
      <c r="GQ128" s="107" t="str">
        <f>INDEX(Matchups!$F$4:$G$279,MATCH(GM128&amp;"_"&amp;GN128,Matchups!$E$4:$E$279,0),2)</f>
        <v>Player6</v>
      </c>
      <c r="GS128" s="164" t="str">
        <f>INDEX(Draft!$AZ$3:$AZ$170,MATCH(GP128&amp;GO128,Draft!$BA$3:$BA$170,0),1)</f>
        <v>Qualcomm</v>
      </c>
      <c r="GT128" s="207" t="e">
        <f>INDEX(Upload_Download!$I$4:$I$1004,MATCH(GS128&amp;GT$3,Upload_Download!$O$4:$O$1004,0),1)</f>
        <v>#N/A</v>
      </c>
      <c r="GU128" s="207" t="e">
        <f>INDEX(Upload_Download!$I$4:$I$1004,MATCH(GS128&amp;GU$3,Upload_Download!$O$4:$O$1004,0),1)</f>
        <v>#N/A</v>
      </c>
      <c r="GV128" s="208" t="e">
        <f t="shared" si="1075"/>
        <v>#N/A</v>
      </c>
      <c r="GW128" s="208" t="e">
        <f t="shared" si="1108"/>
        <v>#N/A</v>
      </c>
      <c r="GX128" s="207" t="e">
        <f>INDEX(Upload_Download!$I$4:$I$1004,MATCH(GZ128&amp;GX$3,Upload_Download!$O$4:$O$1004,0),1)</f>
        <v>#N/A</v>
      </c>
      <c r="GY128" s="207" t="e">
        <f>INDEX(Upload_Download!$I$4:$I$1004,MATCH(GZ128&amp;GY$3,Upload_Download!$O$4:$O$1004,0),1)</f>
        <v>#N/A</v>
      </c>
      <c r="GZ128" s="165" t="str">
        <f>INDEX(Draft!$AZ$3:$AZ$170,MATCH(GQ128&amp;GO128,Draft!$BA$3:$BA$170,0),1)</f>
        <v>Cisco</v>
      </c>
      <c r="HA128" s="114"/>
      <c r="HB128" s="106">
        <f t="shared" si="1076"/>
        <v>14</v>
      </c>
      <c r="HC128" s="106">
        <f t="shared" si="1040"/>
        <v>10</v>
      </c>
      <c r="HD128" s="106">
        <v>6</v>
      </c>
      <c r="HE128" s="107" t="str">
        <f>INDEX(Matchups!$F$4:$G$279,MATCH(HB128&amp;"_"&amp;HC128,Matchups!$E$4:$E$279,0),1)</f>
        <v>Player16</v>
      </c>
      <c r="HF128" s="107" t="str">
        <f>INDEX(Matchups!$F$4:$G$279,MATCH(HB128&amp;"_"&amp;HC128,Matchups!$E$4:$E$279,0),2)</f>
        <v>Player1</v>
      </c>
      <c r="HG128" s="114"/>
      <c r="HH128" s="164" t="str">
        <f>INDEX(Draft!$AZ$3:$AZ$170,MATCH(HE128&amp;HD128,Draft!$BA$3:$BA$170,0),1)</f>
        <v>Dollar Tree</v>
      </c>
      <c r="HI128" s="207" t="e">
        <f>INDEX(Upload_Download!$I$4:$I$1004,MATCH(HH128&amp;HI$3,Upload_Download!$O$4:$O$1004,0),1)</f>
        <v>#N/A</v>
      </c>
      <c r="HJ128" s="207" t="e">
        <f>INDEX(Upload_Download!$I$4:$I$1004,MATCH(HH128&amp;HJ$3,Upload_Download!$O$4:$O$1004,0),1)</f>
        <v>#N/A</v>
      </c>
      <c r="HK128" s="208" t="e">
        <f t="shared" si="1077"/>
        <v>#N/A</v>
      </c>
      <c r="HL128" s="208" t="e">
        <f t="shared" si="1109"/>
        <v>#N/A</v>
      </c>
      <c r="HM128" s="207" t="e">
        <f>INDEX(Upload_Download!$I$4:$I$1004,MATCH(HO128&amp;HM$3,Upload_Download!$O$4:$O$1004,0),1)</f>
        <v>#N/A</v>
      </c>
      <c r="HN128" s="207" t="e">
        <f>INDEX(Upload_Download!$I$4:$I$1004,MATCH(HO128&amp;HN$3,Upload_Download!$O$4:$O$1004,0),1)</f>
        <v>#N/A</v>
      </c>
      <c r="HO128" s="165" t="str">
        <f>INDEX(Draft!$AZ$3:$AZ$170,MATCH(HF128&amp;HD128,Draft!$BA$3:$BA$170,0),1)</f>
        <v>Qualcomm</v>
      </c>
      <c r="HP128" s="114"/>
      <c r="HQ128" s="106">
        <f t="shared" si="1078"/>
        <v>15</v>
      </c>
      <c r="HR128" s="106">
        <f t="shared" si="1041"/>
        <v>10</v>
      </c>
      <c r="HS128" s="106">
        <v>6</v>
      </c>
      <c r="HT128" s="107" t="str">
        <f>INDEX(Matchups!$F$4:$G$279,MATCH(HQ128&amp;"_"&amp;HR128,Matchups!$E$4:$E$279,0),1)</f>
        <v>Player6</v>
      </c>
      <c r="HU128" s="107" t="str">
        <f>INDEX(Matchups!$F$4:$G$279,MATCH(HQ128&amp;"_"&amp;HR128,Matchups!$E$4:$E$279,0),2)</f>
        <v>Player14</v>
      </c>
      <c r="HV128" s="114"/>
      <c r="HW128" s="164" t="str">
        <f>INDEX(Draft!$AZ$3:$AZ$170,MATCH(HT128&amp;HS128,Draft!$BA$3:$BA$170,0),1)</f>
        <v>Cisco</v>
      </c>
      <c r="HX128" s="207" t="e">
        <f>INDEX(Upload_Download!$I$4:$I$1004,MATCH(HW128&amp;HX$3,Upload_Download!$O$4:$O$1004,0),1)</f>
        <v>#N/A</v>
      </c>
      <c r="HY128" s="207" t="e">
        <f>INDEX(Upload_Download!$I$4:$I$1004,MATCH(HW128&amp;HY$3,Upload_Download!$O$4:$O$1004,0),1)</f>
        <v>#N/A</v>
      </c>
      <c r="HZ128" s="208" t="e">
        <f t="shared" si="1079"/>
        <v>#N/A</v>
      </c>
      <c r="IA128" s="208" t="e">
        <f t="shared" si="1110"/>
        <v>#N/A</v>
      </c>
      <c r="IB128" s="207" t="e">
        <f>INDEX(Upload_Download!$I$4:$I$1004,MATCH(ID128&amp;IB$3,Upload_Download!$O$4:$O$1004,0),1)</f>
        <v>#N/A</v>
      </c>
      <c r="IC128" s="207" t="e">
        <f>INDEX(Upload_Download!$I$4:$I$1004,MATCH(ID128&amp;IC$3,Upload_Download!$O$4:$O$1004,0),1)</f>
        <v>#N/A</v>
      </c>
      <c r="ID128" s="165" t="str">
        <f>INDEX(Draft!$AZ$3:$AZ$170,MATCH(HU128&amp;HS128,Draft!$BA$3:$BA$170,0),1)</f>
        <v>Decentraland</v>
      </c>
      <c r="IF128" s="106">
        <f t="shared" si="1080"/>
        <v>16</v>
      </c>
      <c r="IG128" s="106">
        <f t="shared" si="1042"/>
        <v>10</v>
      </c>
      <c r="IH128" s="106">
        <v>6</v>
      </c>
      <c r="II128" s="107" t="str">
        <f>INDEX(Matchups!$F$4:$G$279,MATCH(IF128&amp;"_"&amp;IG128,Matchups!$E$4:$E$279,0),1)</f>
        <v>Player23</v>
      </c>
      <c r="IJ128" s="107" t="str">
        <f>INDEX(Matchups!$F$4:$G$279,MATCH(IF128&amp;"_"&amp;IG128,Matchups!$E$4:$E$279,0),2)</f>
        <v>Player13</v>
      </c>
      <c r="IL128" s="164" t="str">
        <f>INDEX(Draft!$AZ$3:$AZ$170,MATCH(II128&amp;IH128,Draft!$BA$3:$BA$170,0),1)</f>
        <v>CVS</v>
      </c>
      <c r="IM128" s="207" t="e">
        <f>INDEX(Upload_Download!$I$4:$I$1004,MATCH(IL128&amp;IM$3,Upload_Download!$O$4:$O$1004,0),1)</f>
        <v>#N/A</v>
      </c>
      <c r="IN128" s="207" t="e">
        <f>INDEX(Upload_Download!$I$4:$I$1004,MATCH(IL128&amp;IN$3,Upload_Download!$O$4:$O$1004,0),1)</f>
        <v>#N/A</v>
      </c>
      <c r="IO128" s="208" t="e">
        <f t="shared" si="1081"/>
        <v>#N/A</v>
      </c>
      <c r="IP128" s="208" t="e">
        <f t="shared" si="1111"/>
        <v>#N/A</v>
      </c>
      <c r="IQ128" s="207" t="e">
        <f>INDEX(Upload_Download!$I$4:$I$1004,MATCH(IS128&amp;IQ$3,Upload_Download!$O$4:$O$1004,0),1)</f>
        <v>#N/A</v>
      </c>
      <c r="IR128" s="207" t="e">
        <f>INDEX(Upload_Download!$I$4:$I$1004,MATCH(IS128&amp;IR$3,Upload_Download!$O$4:$O$1004,0),1)</f>
        <v>#N/A</v>
      </c>
      <c r="IS128" s="165" t="str">
        <f>INDEX(Draft!$AZ$3:$AZ$170,MATCH(IJ128&amp;IH128,Draft!$BA$3:$BA$170,0),1)</f>
        <v>Atom</v>
      </c>
      <c r="IT128" s="114"/>
      <c r="IU128" s="106">
        <f t="shared" si="1082"/>
        <v>17</v>
      </c>
      <c r="IV128" s="106">
        <f t="shared" si="1043"/>
        <v>10</v>
      </c>
      <c r="IW128" s="106">
        <v>6</v>
      </c>
      <c r="IX128" s="107" t="str">
        <f>INDEX(Matchups!$F$4:$G$279,MATCH(IU128&amp;"_"&amp;IV128,Matchups!$E$4:$E$279,0),1)</f>
        <v>Player2</v>
      </c>
      <c r="IY128" s="107" t="str">
        <f>INDEX(Matchups!$F$4:$G$279,MATCH(IU128&amp;"_"&amp;IV128,Matchups!$E$4:$E$279,0),2)</f>
        <v>Player12</v>
      </c>
      <c r="IZ128" s="114"/>
      <c r="JA128" s="164" t="str">
        <f>INDEX(Draft!$AZ$3:$AZ$170,MATCH(IX128&amp;IW128,Draft!$BA$3:$BA$170,0),1)</f>
        <v>Flow</v>
      </c>
      <c r="JB128" s="207" t="e">
        <f>INDEX(Upload_Download!$I$4:$I$1004,MATCH(JA128&amp;JB$3,Upload_Download!$O$4:$O$1004,0),1)</f>
        <v>#N/A</v>
      </c>
      <c r="JC128" s="207" t="e">
        <f>INDEX(Upload_Download!$I$4:$I$1004,MATCH(JA128&amp;JC$3,Upload_Download!$O$4:$O$1004,0),1)</f>
        <v>#N/A</v>
      </c>
      <c r="JD128" s="208" t="e">
        <f t="shared" si="1083"/>
        <v>#N/A</v>
      </c>
      <c r="JE128" s="208" t="e">
        <f t="shared" si="1112"/>
        <v>#N/A</v>
      </c>
      <c r="JF128" s="207" t="e">
        <f>INDEX(Upload_Download!$I$4:$I$1004,MATCH(JH128&amp;JF$3,Upload_Download!$O$4:$O$1004,0),1)</f>
        <v>#N/A</v>
      </c>
      <c r="JG128" s="207" t="e">
        <f>INDEX(Upload_Download!$I$4:$I$1004,MATCH(JH128&amp;JG$3,Upload_Download!$O$4:$O$1004,0),1)</f>
        <v>#N/A</v>
      </c>
      <c r="JH128" s="165" t="str">
        <f>INDEX(Draft!$AZ$3:$AZ$170,MATCH(IY128&amp;IW128,Draft!$BA$3:$BA$170,0),1)</f>
        <v>Axie Infinity</v>
      </c>
      <c r="JI128" s="114"/>
      <c r="JJ128" s="106">
        <f t="shared" si="1084"/>
        <v>18</v>
      </c>
      <c r="JK128" s="106">
        <f t="shared" si="1044"/>
        <v>10</v>
      </c>
      <c r="JL128" s="106">
        <v>6</v>
      </c>
      <c r="JM128" s="107" t="str">
        <f>INDEX(Matchups!$F$4:$G$279,MATCH(JJ128&amp;"_"&amp;JK128,Matchups!$E$4:$E$279,0),1)</f>
        <v>Player13</v>
      </c>
      <c r="JN128" s="107" t="str">
        <f>INDEX(Matchups!$F$4:$G$279,MATCH(JJ128&amp;"_"&amp;JK128,Matchups!$E$4:$E$279,0),2)</f>
        <v>Player22</v>
      </c>
      <c r="JO128" s="114"/>
      <c r="JP128" s="164" t="str">
        <f>INDEX(Draft!$AZ$3:$AZ$170,MATCH(JM128&amp;JL128,Draft!$BA$3:$BA$170,0),1)</f>
        <v>Atom</v>
      </c>
      <c r="JQ128" s="207" t="e">
        <f>INDEX(Upload_Download!$I$4:$I$1004,MATCH(JP128&amp;JQ$3,Upload_Download!$O$4:$O$1004,0),1)</f>
        <v>#N/A</v>
      </c>
      <c r="JR128" s="207" t="e">
        <f>INDEX(Upload_Download!$I$4:$I$1004,MATCH(JP128&amp;JR$3,Upload_Download!$O$4:$O$1004,0),1)</f>
        <v>#N/A</v>
      </c>
      <c r="JS128" s="208" t="e">
        <f t="shared" si="1085"/>
        <v>#N/A</v>
      </c>
      <c r="JT128" s="208" t="e">
        <f t="shared" si="1113"/>
        <v>#N/A</v>
      </c>
      <c r="JU128" s="207" t="e">
        <f>INDEX(Upload_Download!$I$4:$I$1004,MATCH(JW128&amp;JU$3,Upload_Download!$O$4:$O$1004,0),1)</f>
        <v>#N/A</v>
      </c>
      <c r="JV128" s="207" t="e">
        <f>INDEX(Upload_Download!$I$4:$I$1004,MATCH(JW128&amp;JV$3,Upload_Download!$O$4:$O$1004,0),1)</f>
        <v>#N/A</v>
      </c>
      <c r="JW128" s="165" t="str">
        <f>INDEX(Draft!$AZ$3:$AZ$170,MATCH(JN128&amp;JL128,Draft!$BA$3:$BA$170,0),1)</f>
        <v>Apple</v>
      </c>
      <c r="JX128" s="114"/>
      <c r="JY128" s="106">
        <f t="shared" si="1086"/>
        <v>19</v>
      </c>
      <c r="JZ128" s="106">
        <f t="shared" si="1045"/>
        <v>10</v>
      </c>
      <c r="KA128" s="106">
        <v>6</v>
      </c>
      <c r="KB128" s="107" t="str">
        <f>INDEX(Matchups!$F$4:$G$279,MATCH(JY128&amp;"_"&amp;JZ128,Matchups!$E$4:$E$279,0),1)</f>
        <v>Player22</v>
      </c>
      <c r="KC128" s="107" t="str">
        <f>INDEX(Matchups!$F$4:$G$279,MATCH(JY128&amp;"_"&amp;JZ128,Matchups!$E$4:$E$279,0),2)</f>
        <v>Player15</v>
      </c>
      <c r="KD128" s="114"/>
      <c r="KE128" s="164" t="str">
        <f>INDEX(Draft!$AZ$3:$AZ$170,MATCH(KB128&amp;KA128,Draft!$BA$3:$BA$170,0),1)</f>
        <v>Apple</v>
      </c>
      <c r="KF128" s="207" t="e">
        <f>INDEX(Upload_Download!$I$4:$I$1004,MATCH(KE128&amp;KF$3,Upload_Download!$O$4:$O$1004,0),1)</f>
        <v>#N/A</v>
      </c>
      <c r="KG128" s="207" t="e">
        <f>INDEX(Upload_Download!$I$4:$I$1004,MATCH(KE128&amp;KG$3,Upload_Download!$O$4:$O$1004,0),1)</f>
        <v>#N/A</v>
      </c>
      <c r="KH128" s="208" t="e">
        <f t="shared" si="1087"/>
        <v>#N/A</v>
      </c>
      <c r="KI128" s="208" t="e">
        <f t="shared" si="1114"/>
        <v>#N/A</v>
      </c>
      <c r="KJ128" s="207" t="e">
        <f>INDEX(Upload_Download!$I$4:$I$1004,MATCH(KL128&amp;KJ$3,Upload_Download!$O$4:$O$1004,0),1)</f>
        <v>#N/A</v>
      </c>
      <c r="KK128" s="207" t="e">
        <f>INDEX(Upload_Download!$I$4:$I$1004,MATCH(KL128&amp;KK$3,Upload_Download!$O$4:$O$1004,0),1)</f>
        <v>#N/A</v>
      </c>
      <c r="KL128" s="165" t="str">
        <f>INDEX(Draft!$AZ$3:$AZ$170,MATCH(KC128&amp;KA128,Draft!$BA$3:$BA$170,0),1)</f>
        <v>Berkshire Hathaway</v>
      </c>
      <c r="KM128" s="114"/>
      <c r="KN128" s="106">
        <f t="shared" si="1088"/>
        <v>20</v>
      </c>
      <c r="KO128" s="106">
        <f t="shared" si="1046"/>
        <v>10</v>
      </c>
      <c r="KP128" s="106">
        <v>6</v>
      </c>
      <c r="KQ128" s="107" t="str">
        <f>INDEX(Matchups!$F$4:$G$279,MATCH(KN128&amp;"_"&amp;KO128,Matchups!$E$4:$E$279,0),1)</f>
        <v>Player5</v>
      </c>
      <c r="KR128" s="107" t="str">
        <f>INDEX(Matchups!$F$4:$G$279,MATCH(KN128&amp;"_"&amp;KO128,Matchups!$E$4:$E$279,0),2)</f>
        <v>Player8</v>
      </c>
      <c r="KS128" s="114"/>
      <c r="KT128" s="164" t="str">
        <f>INDEX(Draft!$AZ$3:$AZ$170,MATCH(KQ128&amp;KP128,Draft!$BA$3:$BA$170,0),1)</f>
        <v>Marvell Technology</v>
      </c>
      <c r="KU128" s="207" t="e">
        <f>INDEX(Upload_Download!$I$4:$I$1004,MATCH(KT128&amp;KU$3,Upload_Download!$O$4:$O$1004,0),1)</f>
        <v>#N/A</v>
      </c>
      <c r="KV128" s="207" t="e">
        <f>INDEX(Upload_Download!$I$4:$I$1004,MATCH(KT128&amp;KV$3,Upload_Download!$O$4:$O$1004,0),1)</f>
        <v>#N/A</v>
      </c>
      <c r="KW128" s="208" t="e">
        <f t="shared" si="1089"/>
        <v>#N/A</v>
      </c>
      <c r="KX128" s="208" t="e">
        <f t="shared" si="1115"/>
        <v>#N/A</v>
      </c>
      <c r="KY128" s="207" t="e">
        <f>INDEX(Upload_Download!$I$4:$I$1004,MATCH(LA128&amp;KY$3,Upload_Download!$O$4:$O$1004,0),1)</f>
        <v>#N/A</v>
      </c>
      <c r="KZ128" s="207" t="e">
        <f>INDEX(Upload_Download!$I$4:$I$1004,MATCH(LA128&amp;KZ$3,Upload_Download!$O$4:$O$1004,0),1)</f>
        <v>#N/A</v>
      </c>
      <c r="LA128" s="165" t="str">
        <f>INDEX(Draft!$AZ$3:$AZ$170,MATCH(KR128&amp;KP128,Draft!$BA$3:$BA$170,0),1)</f>
        <v>Algorand</v>
      </c>
      <c r="LB128" s="114"/>
      <c r="LC128" s="106">
        <f t="shared" si="1090"/>
        <v>21</v>
      </c>
      <c r="LD128" s="106">
        <f t="shared" si="1047"/>
        <v>10</v>
      </c>
      <c r="LE128" s="106">
        <v>6</v>
      </c>
      <c r="LF128" s="107" t="str">
        <f>INDEX(Matchups!$F$4:$G$279,MATCH(LC128&amp;"_"&amp;LD128,Matchups!$E$4:$E$279,0),1)</f>
        <v>Player22</v>
      </c>
      <c r="LG128" s="107" t="str">
        <f>INDEX(Matchups!$F$4:$G$279,MATCH(LC128&amp;"_"&amp;LD128,Matchups!$E$4:$E$279,0),2)</f>
        <v>Player12</v>
      </c>
      <c r="LH128" s="114"/>
      <c r="LI128" s="164" t="str">
        <f>INDEX(Draft!$AZ$3:$AZ$170,MATCH(LF128&amp;LE128,Draft!$BA$3:$BA$170,0),1)</f>
        <v>Apple</v>
      </c>
      <c r="LJ128" s="207" t="e">
        <f>INDEX(Upload_Download!$I$4:$I$1004,MATCH(LI128&amp;LJ$3,Upload_Download!$O$4:$O$1004,0),1)</f>
        <v>#N/A</v>
      </c>
      <c r="LK128" s="207" t="e">
        <f>INDEX(Upload_Download!$I$4:$I$1004,MATCH(LI128&amp;LK$3,Upload_Download!$O$4:$O$1004,0),1)</f>
        <v>#N/A</v>
      </c>
      <c r="LL128" s="208" t="e">
        <f t="shared" si="1091"/>
        <v>#N/A</v>
      </c>
      <c r="LM128" s="208" t="e">
        <f t="shared" si="1116"/>
        <v>#N/A</v>
      </c>
      <c r="LN128" s="207" t="e">
        <f>INDEX(Upload_Download!$I$4:$I$1004,MATCH(LP128&amp;LN$3,Upload_Download!$O$4:$O$1004,0),1)</f>
        <v>#N/A</v>
      </c>
      <c r="LO128" s="207" t="e">
        <f>INDEX(Upload_Download!$I$4:$I$1004,MATCH(LP128&amp;LO$3,Upload_Download!$O$4:$O$1004,0),1)</f>
        <v>#N/A</v>
      </c>
      <c r="LP128" s="165" t="str">
        <f>INDEX(Draft!$AZ$3:$AZ$170,MATCH(LG128&amp;LE128,Draft!$BA$3:$BA$170,0),1)</f>
        <v>Axie Infinity</v>
      </c>
      <c r="LQ128" s="114"/>
      <c r="LR128" s="106">
        <f t="shared" si="1092"/>
        <v>22</v>
      </c>
      <c r="LS128" s="106">
        <f t="shared" si="1048"/>
        <v>10</v>
      </c>
      <c r="LT128" s="106">
        <v>6</v>
      </c>
      <c r="LU128" s="107" t="str">
        <f>INDEX(Matchups!$F$4:$G$279,MATCH(LR128&amp;"_"&amp;LS128,Matchups!$E$4:$E$279,0),1)</f>
        <v>Player21</v>
      </c>
      <c r="LV128" s="107" t="str">
        <f>INDEX(Matchups!$F$4:$G$279,MATCH(LR128&amp;"_"&amp;LS128,Matchups!$E$4:$E$279,0),2)</f>
        <v>Player3</v>
      </c>
      <c r="LW128" s="114"/>
      <c r="LX128" s="164" t="str">
        <f>INDEX(Draft!$AZ$3:$AZ$170,MATCH(LU128&amp;LT128,Draft!$BA$3:$BA$170,0),1)</f>
        <v>Silver</v>
      </c>
      <c r="LY128" s="207" t="e">
        <f>INDEX(Upload_Download!$I$4:$I$1004,MATCH(LX128&amp;LY$3,Upload_Download!$O$4:$O$1004,0),1)</f>
        <v>#N/A</v>
      </c>
      <c r="LZ128" s="207" t="e">
        <f>INDEX(Upload_Download!$I$4:$I$1004,MATCH(LX128&amp;LZ$3,Upload_Download!$O$4:$O$1004,0),1)</f>
        <v>#N/A</v>
      </c>
      <c r="MA128" s="208" t="e">
        <f t="shared" si="1093"/>
        <v>#N/A</v>
      </c>
      <c r="MB128" s="208" t="e">
        <f t="shared" si="1117"/>
        <v>#N/A</v>
      </c>
      <c r="MC128" s="207" t="e">
        <f>INDEX(Upload_Download!$I$4:$I$1004,MATCH(ME128&amp;MC$3,Upload_Download!$O$4:$O$1004,0),1)</f>
        <v>#N/A</v>
      </c>
      <c r="MD128" s="207" t="e">
        <f>INDEX(Upload_Download!$I$4:$I$1004,MATCH(ME128&amp;MD$3,Upload_Download!$O$4:$O$1004,0),1)</f>
        <v>#N/A</v>
      </c>
      <c r="ME128" s="165" t="str">
        <f>INDEX(Draft!$AZ$3:$AZ$170,MATCH(LV128&amp;LT128,Draft!$BA$3:$BA$170,0),1)</f>
        <v>Crypto.com Coin</v>
      </c>
      <c r="MF128" s="114"/>
      <c r="MG128" s="106">
        <f t="shared" si="1094"/>
        <v>23</v>
      </c>
      <c r="MH128" s="106">
        <f t="shared" si="1049"/>
        <v>10</v>
      </c>
      <c r="MI128" s="106">
        <v>6</v>
      </c>
      <c r="MJ128" s="107" t="str">
        <f>INDEX(Matchups!$F$4:$G$279,MATCH(MG128&amp;"_"&amp;MH128,Matchups!$E$4:$E$279,0),1)</f>
        <v>Player18</v>
      </c>
      <c r="MK128" s="107" t="str">
        <f>INDEX(Matchups!$F$4:$G$279,MATCH(MG128&amp;"_"&amp;MH128,Matchups!$E$4:$E$279,0),2)</f>
        <v>Player23</v>
      </c>
      <c r="ML128" s="114"/>
      <c r="MM128" s="164" t="str">
        <f>INDEX(Draft!$AZ$3:$AZ$170,MATCH(MJ128&amp;MI128,Draft!$BA$3:$BA$170,0),1)</f>
        <v>FTX Token</v>
      </c>
      <c r="MN128" s="207" t="e">
        <f>INDEX(Upload_Download!$I$4:$I$1004,MATCH(MM128&amp;MN$3,Upload_Download!$O$4:$O$1004,0),1)</f>
        <v>#N/A</v>
      </c>
      <c r="MO128" s="207" t="e">
        <f>INDEX(Upload_Download!$I$4:$I$1004,MATCH(MM128&amp;MO$3,Upload_Download!$O$4:$O$1004,0),1)</f>
        <v>#N/A</v>
      </c>
      <c r="MP128" s="208" t="e">
        <f t="shared" si="1095"/>
        <v>#N/A</v>
      </c>
      <c r="MQ128" s="208" t="e">
        <f t="shared" si="1118"/>
        <v>#N/A</v>
      </c>
      <c r="MR128" s="207" t="e">
        <f>INDEX(Upload_Download!$I$4:$I$1004,MATCH(MT128&amp;MR$3,Upload_Download!$O$4:$O$1004,0),1)</f>
        <v>#N/A</v>
      </c>
      <c r="MS128" s="207" t="e">
        <f>INDEX(Upload_Download!$I$4:$I$1004,MATCH(MT128&amp;MS$3,Upload_Download!$O$4:$O$1004,0),1)</f>
        <v>#N/A</v>
      </c>
      <c r="MT128" s="165" t="str">
        <f>INDEX(Draft!$AZ$3:$AZ$170,MATCH(MK128&amp;MI128,Draft!$BA$3:$BA$170,0),1)</f>
        <v>CVS</v>
      </c>
    </row>
    <row r="129" spans="2:358" s="105" customFormat="1" ht="17" hidden="1" customHeight="1">
      <c r="B129" s="184">
        <f t="shared" si="679"/>
        <v>44634</v>
      </c>
      <c r="C129" s="183">
        <f t="shared" si="680"/>
        <v>11</v>
      </c>
      <c r="D129" s="183">
        <f t="shared" si="681"/>
        <v>6</v>
      </c>
      <c r="E129" s="183" t="str">
        <f t="shared" si="538"/>
        <v>11_6</v>
      </c>
      <c r="F129" s="174" t="str">
        <f t="shared" si="539"/>
        <v>Player1</v>
      </c>
      <c r="G129" s="174" t="str">
        <f t="shared" si="540"/>
        <v>Player3</v>
      </c>
      <c r="H129" s="173"/>
      <c r="I129" s="174" t="str">
        <f>J129&amp;"_"&amp;COUNTIF(J$4:J129,J129)</f>
        <v>10_9</v>
      </c>
      <c r="J129" s="185">
        <v>10</v>
      </c>
      <c r="K129" s="185" t="s">
        <v>2656</v>
      </c>
      <c r="L129" s="186" t="s">
        <v>1027</v>
      </c>
      <c r="M129" s="185" t="s">
        <v>2676</v>
      </c>
      <c r="N129" s="114"/>
      <c r="O129" s="106">
        <f t="shared" si="1050"/>
        <v>1</v>
      </c>
      <c r="P129" s="106">
        <f t="shared" si="1027"/>
        <v>10</v>
      </c>
      <c r="Q129" s="106">
        <v>7</v>
      </c>
      <c r="R129" s="107" t="str">
        <f>INDEX(Matchups!$F$4:$G$279,MATCH(O129&amp;"_"&amp;P129,Matchups!$E$4:$E$279,0),1)</f>
        <v>Player7</v>
      </c>
      <c r="S129" s="107" t="str">
        <f>INDEX(Matchups!$F$4:$G$279,MATCH(O129&amp;"_"&amp;P129,Matchups!$E$4:$E$279,0),2)</f>
        <v>Player20</v>
      </c>
      <c r="U129" s="164" t="e">
        <f>INDEX(Draft!$AZ$3:$AZ$170,MATCH(R129&amp;Q129,Draft!$BA$3:$BA$170,0),1)</f>
        <v>#N/A</v>
      </c>
      <c r="V129" s="156"/>
      <c r="W129" s="156"/>
      <c r="X129" s="157"/>
      <c r="Y129" s="158"/>
      <c r="Z129" s="156"/>
      <c r="AA129" s="156"/>
      <c r="AB129" s="165" t="e">
        <f>INDEX(Draft!$AZ$3:$AZ$170,MATCH(S129&amp;Q129,Draft!$BA$3:$BA$170,0),1)</f>
        <v>#N/A</v>
      </c>
      <c r="AD129" s="106">
        <f t="shared" si="1052"/>
        <v>2</v>
      </c>
      <c r="AE129" s="106">
        <f t="shared" si="1028"/>
        <v>10</v>
      </c>
      <c r="AF129" s="106">
        <v>7</v>
      </c>
      <c r="AG129" s="107" t="str">
        <f>INDEX(Matchups!$F$4:$G$279,MATCH(AD129&amp;"_"&amp;AE129,Matchups!$E$4:$E$279,0),1)</f>
        <v>Player3</v>
      </c>
      <c r="AH129" s="107" t="str">
        <f>INDEX(Matchups!$F$4:$G$279,MATCH(AD129&amp;"_"&amp;AE129,Matchups!$E$4:$E$279,0),2)</f>
        <v>Player16</v>
      </c>
      <c r="AJ129" s="164" t="e">
        <f>INDEX(Draft!$AZ$3:$AZ$170,MATCH(AG129&amp;AF129,Draft!$BA$3:$BA$170,0),1)</f>
        <v>#N/A</v>
      </c>
      <c r="AK129" s="156"/>
      <c r="AL129" s="156"/>
      <c r="AM129" s="157"/>
      <c r="AN129" s="158"/>
      <c r="AO129" s="156"/>
      <c r="AP129" s="156"/>
      <c r="AQ129" s="165" t="e">
        <f>INDEX(Draft!$AZ$3:$AZ$170,MATCH(AH129&amp;AF129,Draft!$BA$3:$BA$170,0),1)</f>
        <v>#N/A</v>
      </c>
      <c r="AS129" s="106">
        <f t="shared" si="1054"/>
        <v>3</v>
      </c>
      <c r="AT129" s="106">
        <f t="shared" si="1029"/>
        <v>10</v>
      </c>
      <c r="AU129" s="106">
        <v>7</v>
      </c>
      <c r="AV129" s="107" t="str">
        <f>INDEX(Matchups!$F$4:$G$279,MATCH(AS129&amp;"_"&amp;AT129,Matchups!$E$4:$E$279,0),1)</f>
        <v>Player10</v>
      </c>
      <c r="AW129" s="107" t="str">
        <f>INDEX(Matchups!$F$4:$G$279,MATCH(AS129&amp;"_"&amp;AT129,Matchups!$E$4:$E$279,0),2)</f>
        <v>Player7</v>
      </c>
      <c r="AY129" s="164" t="e">
        <f>INDEX(Draft!$AZ$3:$AZ$170,MATCH(AV129&amp;AU129,Draft!$BA$3:$BA$170,0),1)</f>
        <v>#N/A</v>
      </c>
      <c r="AZ129" s="156"/>
      <c r="BA129" s="156"/>
      <c r="BB129" s="157"/>
      <c r="BC129" s="158"/>
      <c r="BD129" s="156"/>
      <c r="BE129" s="156"/>
      <c r="BF129" s="165" t="e">
        <f>INDEX(Draft!$AZ$3:$AZ$170,MATCH(AW129&amp;AU129,Draft!$BA$3:$BA$170,0),1)</f>
        <v>#N/A</v>
      </c>
      <c r="BH129" s="106">
        <f t="shared" si="1056"/>
        <v>4</v>
      </c>
      <c r="BI129" s="106">
        <f t="shared" si="1030"/>
        <v>10</v>
      </c>
      <c r="BJ129" s="106">
        <v>7</v>
      </c>
      <c r="BK129" s="107" t="str">
        <f>INDEX(Matchups!$F$4:$G$279,MATCH(BH129&amp;"_"&amp;BI129,Matchups!$E$4:$E$279,0),1)</f>
        <v>Player8</v>
      </c>
      <c r="BL129" s="107" t="str">
        <f>INDEX(Matchups!$F$4:$G$279,MATCH(BH129&amp;"_"&amp;BI129,Matchups!$E$4:$E$279,0),2)</f>
        <v>Player11</v>
      </c>
      <c r="BN129" s="164" t="e">
        <f>INDEX(Draft!$AZ$3:$AZ$170,MATCH(BK129&amp;BJ129,Draft!$BA$3:$BA$170,0),1)</f>
        <v>#N/A</v>
      </c>
      <c r="BO129" s="156"/>
      <c r="BP129" s="156"/>
      <c r="BQ129" s="157"/>
      <c r="BR129" s="158"/>
      <c r="BS129" s="156"/>
      <c r="BT129" s="156"/>
      <c r="BU129" s="165" t="e">
        <f>INDEX(Draft!$AZ$3:$AZ$170,MATCH(BL129&amp;BJ129,Draft!$BA$3:$BA$170,0),1)</f>
        <v>#N/A</v>
      </c>
      <c r="BV129" s="114"/>
      <c r="BW129" s="106">
        <f t="shared" si="1058"/>
        <v>5</v>
      </c>
      <c r="BX129" s="106">
        <f t="shared" si="1031"/>
        <v>10</v>
      </c>
      <c r="BY129" s="106">
        <v>7</v>
      </c>
      <c r="BZ129" s="107" t="str">
        <f>INDEX(Matchups!$F$4:$G$279,MATCH(BW129&amp;"_"&amp;BX129,Matchups!$E$4:$E$279,0),1)</f>
        <v>Player9</v>
      </c>
      <c r="CA129" s="107" t="str">
        <f>INDEX(Matchups!$F$4:$G$279,MATCH(BW129&amp;"_"&amp;BX129,Matchups!$E$4:$E$279,0),2)</f>
        <v>Player17</v>
      </c>
      <c r="CB129" s="114"/>
      <c r="CC129" s="164" t="e">
        <f>INDEX(Draft!$AZ$3:$AZ$170,MATCH(BZ129&amp;BY129,Draft!$BA$3:$BA$170,0),1)</f>
        <v>#N/A</v>
      </c>
      <c r="CD129" s="156"/>
      <c r="CE129" s="156"/>
      <c r="CF129" s="157"/>
      <c r="CG129" s="158"/>
      <c r="CH129" s="156"/>
      <c r="CI129" s="156"/>
      <c r="CJ129" s="165" t="e">
        <f>INDEX(Draft!$AZ$3:$AZ$170,MATCH(CA129&amp;BY129,Draft!$BA$3:$BA$170,0),1)</f>
        <v>#N/A</v>
      </c>
      <c r="CK129" s="114"/>
      <c r="CL129" s="106">
        <f t="shared" si="1060"/>
        <v>6</v>
      </c>
      <c r="CM129" s="106">
        <f t="shared" si="1032"/>
        <v>10</v>
      </c>
      <c r="CN129" s="106">
        <v>7</v>
      </c>
      <c r="CO129" s="107" t="str">
        <f>INDEX(Matchups!$F$4:$G$279,MATCH(CL129&amp;"_"&amp;CM129,Matchups!$E$4:$E$279,0),1)</f>
        <v>Player20</v>
      </c>
      <c r="CP129" s="107" t="str">
        <f>INDEX(Matchups!$F$4:$G$279,MATCH(CL129&amp;"_"&amp;CM129,Matchups!$E$4:$E$279,0),2)</f>
        <v>Player21</v>
      </c>
      <c r="CQ129" s="114"/>
      <c r="CR129" s="164" t="e">
        <f>INDEX(Draft!$AZ$3:$AZ$170,MATCH(CO129&amp;CN129,Draft!$BA$3:$BA$170,0),1)</f>
        <v>#N/A</v>
      </c>
      <c r="CS129" s="156"/>
      <c r="CT129" s="156"/>
      <c r="CU129" s="157"/>
      <c r="CV129" s="158"/>
      <c r="CW129" s="156"/>
      <c r="CX129" s="156"/>
      <c r="CY129" s="165" t="e">
        <f>INDEX(Draft!$AZ$3:$AZ$170,MATCH(CP129&amp;CN129,Draft!$BA$3:$BA$170,0),1)</f>
        <v>#N/A</v>
      </c>
      <c r="DA129" s="106">
        <f t="shared" si="1062"/>
        <v>7</v>
      </c>
      <c r="DB129" s="106">
        <f t="shared" si="1033"/>
        <v>10</v>
      </c>
      <c r="DC129" s="106">
        <v>7</v>
      </c>
      <c r="DD129" s="107" t="str">
        <f>INDEX(Matchups!$F$4:$G$279,MATCH(DA129&amp;"_"&amp;DB129,Matchups!$E$4:$E$279,0),1)</f>
        <v>Player11</v>
      </c>
      <c r="DE129" s="107" t="str">
        <f>INDEX(Matchups!$F$4:$G$279,MATCH(DA129&amp;"_"&amp;DB129,Matchups!$E$4:$E$279,0),2)</f>
        <v>Player19</v>
      </c>
      <c r="DG129" s="164" t="e">
        <f>INDEX(Draft!$AZ$3:$AZ$170,MATCH(DD129&amp;DC129,Draft!$BA$3:$BA$170,0),1)</f>
        <v>#N/A</v>
      </c>
      <c r="DH129" s="156"/>
      <c r="DI129" s="156"/>
      <c r="DJ129" s="157"/>
      <c r="DK129" s="158"/>
      <c r="DL129" s="156"/>
      <c r="DM129" s="156"/>
      <c r="DN129" s="165" t="e">
        <f>INDEX(Draft!$AZ$3:$AZ$170,MATCH(DE129&amp;DC129,Draft!$BA$3:$BA$170,0),1)</f>
        <v>#N/A</v>
      </c>
      <c r="DO129" s="114"/>
      <c r="DP129" s="106">
        <f t="shared" si="1064"/>
        <v>8</v>
      </c>
      <c r="DQ129" s="106">
        <f t="shared" si="1034"/>
        <v>10</v>
      </c>
      <c r="DR129" s="106">
        <v>7</v>
      </c>
      <c r="DS129" s="107" t="str">
        <f>INDEX(Matchups!$F$4:$G$279,MATCH(DP129&amp;"_"&amp;DQ129,Matchups!$E$4:$E$279,0),1)</f>
        <v>Player14</v>
      </c>
      <c r="DT129" s="107" t="str">
        <f>INDEX(Matchups!$F$4:$G$279,MATCH(DP129&amp;"_"&amp;DQ129,Matchups!$E$4:$E$279,0),2)</f>
        <v>Player18</v>
      </c>
      <c r="DU129" s="114"/>
      <c r="DV129" s="164" t="e">
        <f>INDEX(Draft!$AZ$3:$AZ$170,MATCH(DS129&amp;DR129,Draft!$BA$3:$BA$170,0),1)</f>
        <v>#N/A</v>
      </c>
      <c r="DW129" s="156"/>
      <c r="DX129" s="156"/>
      <c r="DY129" s="157"/>
      <c r="DZ129" s="158"/>
      <c r="EA129" s="156"/>
      <c r="EB129" s="156"/>
      <c r="EC129" s="165" t="e">
        <f>INDEX(Draft!$AZ$3:$AZ$170,MATCH(DT129&amp;DR129,Draft!$BA$3:$BA$170,0),1)</f>
        <v>#N/A</v>
      </c>
      <c r="ED129" s="114"/>
      <c r="EE129" s="106">
        <f t="shared" si="1066"/>
        <v>9</v>
      </c>
      <c r="EF129" s="106">
        <f t="shared" si="1035"/>
        <v>10</v>
      </c>
      <c r="EG129" s="106">
        <v>7</v>
      </c>
      <c r="EH129" s="107" t="str">
        <f>INDEX(Matchups!$F$4:$G$279,MATCH(EE129&amp;"_"&amp;EF129,Matchups!$E$4:$E$279,0),1)</f>
        <v>Player12</v>
      </c>
      <c r="EI129" s="107" t="str">
        <f>INDEX(Matchups!$F$4:$G$279,MATCH(EE129&amp;"_"&amp;EF129,Matchups!$E$4:$E$279,0),2)</f>
        <v>Player24</v>
      </c>
      <c r="EJ129" s="114"/>
      <c r="EK129" s="164" t="e">
        <f>INDEX(Draft!$AZ$3:$AZ$170,MATCH(EH129&amp;EG129,Draft!$BA$3:$BA$170,0),1)</f>
        <v>#N/A</v>
      </c>
      <c r="EL129" s="156"/>
      <c r="EM129" s="156"/>
      <c r="EN129" s="157"/>
      <c r="EO129" s="158"/>
      <c r="EP129" s="156"/>
      <c r="EQ129" s="156"/>
      <c r="ER129" s="165" t="e">
        <f>INDEX(Draft!$AZ$3:$AZ$170,MATCH(EI129&amp;EG129,Draft!$BA$3:$BA$170,0),1)</f>
        <v>#N/A</v>
      </c>
      <c r="ET129" s="106">
        <f t="shared" si="1068"/>
        <v>10</v>
      </c>
      <c r="EU129" s="106">
        <f t="shared" si="1036"/>
        <v>10</v>
      </c>
      <c r="EV129" s="106">
        <v>7</v>
      </c>
      <c r="EW129" s="107" t="str">
        <f>INDEX(Matchups!$F$4:$G$279,MATCH(ET129&amp;"_"&amp;EU129,Matchups!$E$4:$E$279,0),1)</f>
        <v>Player17</v>
      </c>
      <c r="EX129" s="107" t="str">
        <f>INDEX(Matchups!$F$4:$G$279,MATCH(ET129&amp;"_"&amp;EU129,Matchups!$E$4:$E$279,0),2)</f>
        <v>Player5</v>
      </c>
      <c r="EZ129" s="164" t="e">
        <f>INDEX(Draft!$AZ$3:$AZ$170,MATCH(EW129&amp;EV129,Draft!$BA$3:$BA$170,0),1)</f>
        <v>#N/A</v>
      </c>
      <c r="FA129" s="156"/>
      <c r="FB129" s="156"/>
      <c r="FC129" s="157"/>
      <c r="FD129" s="158"/>
      <c r="FE129" s="156"/>
      <c r="FF129" s="156"/>
      <c r="FG129" s="165" t="e">
        <f>INDEX(Draft!$AZ$3:$AZ$170,MATCH(EX129&amp;EV129,Draft!$BA$3:$BA$170,0),1)</f>
        <v>#N/A</v>
      </c>
      <c r="FH129" s="114"/>
      <c r="FI129" s="106">
        <f t="shared" si="1070"/>
        <v>11</v>
      </c>
      <c r="FJ129" s="106">
        <f t="shared" si="1037"/>
        <v>10</v>
      </c>
      <c r="FK129" s="106">
        <v>7</v>
      </c>
      <c r="FL129" s="107" t="str">
        <f>INDEX(Matchups!$F$4:$G$279,MATCH(FI129&amp;"_"&amp;FJ129,Matchups!$E$4:$E$279,0),1)</f>
        <v>Player24</v>
      </c>
      <c r="FM129" s="107" t="str">
        <f>INDEX(Matchups!$F$4:$G$279,MATCH(FI129&amp;"_"&amp;FJ129,Matchups!$E$4:$E$279,0),2)</f>
        <v>Player9</v>
      </c>
      <c r="FN129" s="114"/>
      <c r="FO129" s="164" t="e">
        <f>INDEX(Draft!$AZ$3:$AZ$170,MATCH(FL129&amp;FK129,Draft!$BA$3:$BA$170,0),1)</f>
        <v>#N/A</v>
      </c>
      <c r="FP129" s="156"/>
      <c r="FQ129" s="156"/>
      <c r="FR129" s="157"/>
      <c r="FS129" s="158"/>
      <c r="FT129" s="156"/>
      <c r="FU129" s="156"/>
      <c r="FV129" s="165" t="e">
        <f>INDEX(Draft!$AZ$3:$AZ$170,MATCH(FM129&amp;FK129,Draft!$BA$3:$BA$170,0),1)</f>
        <v>#N/A</v>
      </c>
      <c r="FW129" s="114"/>
      <c r="FX129" s="106">
        <f t="shared" si="1072"/>
        <v>12</v>
      </c>
      <c r="FY129" s="106">
        <f t="shared" si="1038"/>
        <v>10</v>
      </c>
      <c r="FZ129" s="106">
        <v>7</v>
      </c>
      <c r="GA129" s="107" t="str">
        <f>INDEX(Matchups!$F$4:$G$279,MATCH(FX129&amp;"_"&amp;FY129,Matchups!$E$4:$E$279,0),1)</f>
        <v>Player19</v>
      </c>
      <c r="GB129" s="107" t="str">
        <f>INDEX(Matchups!$F$4:$G$279,MATCH(FX129&amp;"_"&amp;FY129,Matchups!$E$4:$E$279,0),2)</f>
        <v>Player10</v>
      </c>
      <c r="GC129" s="114"/>
      <c r="GD129" s="164" t="e">
        <f>INDEX(Draft!$AZ$3:$AZ$170,MATCH(GA129&amp;FZ129,Draft!$BA$3:$BA$170,0),1)</f>
        <v>#N/A</v>
      </c>
      <c r="GE129" s="156"/>
      <c r="GF129" s="156"/>
      <c r="GG129" s="157"/>
      <c r="GH129" s="158"/>
      <c r="GI129" s="156"/>
      <c r="GJ129" s="156"/>
      <c r="GK129" s="165" t="e">
        <f>INDEX(Draft!$AZ$3:$AZ$170,MATCH(GB129&amp;FZ129,Draft!$BA$3:$BA$170,0),1)</f>
        <v>#N/A</v>
      </c>
      <c r="GM129" s="106">
        <f t="shared" si="1074"/>
        <v>13</v>
      </c>
      <c r="GN129" s="106">
        <f t="shared" si="1039"/>
        <v>10</v>
      </c>
      <c r="GO129" s="106">
        <v>7</v>
      </c>
      <c r="GP129" s="107" t="str">
        <f>INDEX(Matchups!$F$4:$G$279,MATCH(GM129&amp;"_"&amp;GN129,Matchups!$E$4:$E$279,0),1)</f>
        <v>Player1</v>
      </c>
      <c r="GQ129" s="107" t="str">
        <f>INDEX(Matchups!$F$4:$G$279,MATCH(GM129&amp;"_"&amp;GN129,Matchups!$E$4:$E$279,0),2)</f>
        <v>Player6</v>
      </c>
      <c r="GS129" s="164" t="e">
        <f>INDEX(Draft!$AZ$3:$AZ$170,MATCH(GP129&amp;GO129,Draft!$BA$3:$BA$170,0),1)</f>
        <v>#N/A</v>
      </c>
      <c r="GT129" s="156"/>
      <c r="GU129" s="156"/>
      <c r="GV129" s="157"/>
      <c r="GW129" s="158"/>
      <c r="GX129" s="156"/>
      <c r="GY129" s="156"/>
      <c r="GZ129" s="165" t="e">
        <f>INDEX(Draft!$AZ$3:$AZ$170,MATCH(GQ129&amp;GO129,Draft!$BA$3:$BA$170,0),1)</f>
        <v>#N/A</v>
      </c>
      <c r="HA129" s="114"/>
      <c r="HB129" s="106">
        <f t="shared" si="1076"/>
        <v>14</v>
      </c>
      <c r="HC129" s="106">
        <f t="shared" si="1040"/>
        <v>10</v>
      </c>
      <c r="HD129" s="106">
        <v>7</v>
      </c>
      <c r="HE129" s="107" t="str">
        <f>INDEX(Matchups!$F$4:$G$279,MATCH(HB129&amp;"_"&amp;HC129,Matchups!$E$4:$E$279,0),1)</f>
        <v>Player16</v>
      </c>
      <c r="HF129" s="107" t="str">
        <f>INDEX(Matchups!$F$4:$G$279,MATCH(HB129&amp;"_"&amp;HC129,Matchups!$E$4:$E$279,0),2)</f>
        <v>Player1</v>
      </c>
      <c r="HG129" s="114"/>
      <c r="HH129" s="164" t="e">
        <f>INDEX(Draft!$AZ$3:$AZ$170,MATCH(HE129&amp;HD129,Draft!$BA$3:$BA$170,0),1)</f>
        <v>#N/A</v>
      </c>
      <c r="HI129" s="156"/>
      <c r="HJ129" s="156"/>
      <c r="HK129" s="157"/>
      <c r="HL129" s="158"/>
      <c r="HM129" s="156"/>
      <c r="HN129" s="156"/>
      <c r="HO129" s="165" t="e">
        <f>INDEX(Draft!$AZ$3:$AZ$170,MATCH(HF129&amp;HD129,Draft!$BA$3:$BA$170,0),1)</f>
        <v>#N/A</v>
      </c>
      <c r="HP129" s="114"/>
      <c r="HQ129" s="106">
        <f t="shared" si="1078"/>
        <v>15</v>
      </c>
      <c r="HR129" s="106">
        <f t="shared" si="1041"/>
        <v>10</v>
      </c>
      <c r="HS129" s="106">
        <v>7</v>
      </c>
      <c r="HT129" s="107" t="str">
        <f>INDEX(Matchups!$F$4:$G$279,MATCH(HQ129&amp;"_"&amp;HR129,Matchups!$E$4:$E$279,0),1)</f>
        <v>Player6</v>
      </c>
      <c r="HU129" s="107" t="str">
        <f>INDEX(Matchups!$F$4:$G$279,MATCH(HQ129&amp;"_"&amp;HR129,Matchups!$E$4:$E$279,0),2)</f>
        <v>Player14</v>
      </c>
      <c r="HV129" s="114"/>
      <c r="HW129" s="164" t="e">
        <f>INDEX(Draft!$AZ$3:$AZ$170,MATCH(HT129&amp;HS129,Draft!$BA$3:$BA$170,0),1)</f>
        <v>#N/A</v>
      </c>
      <c r="HX129" s="156"/>
      <c r="HY129" s="156"/>
      <c r="HZ129" s="157"/>
      <c r="IA129" s="158"/>
      <c r="IB129" s="156"/>
      <c r="IC129" s="156"/>
      <c r="ID129" s="165" t="e">
        <f>INDEX(Draft!$AZ$3:$AZ$170,MATCH(HU129&amp;HS129,Draft!$BA$3:$BA$170,0),1)</f>
        <v>#N/A</v>
      </c>
      <c r="IF129" s="106">
        <f t="shared" si="1080"/>
        <v>16</v>
      </c>
      <c r="IG129" s="106">
        <f t="shared" si="1042"/>
        <v>10</v>
      </c>
      <c r="IH129" s="106">
        <v>7</v>
      </c>
      <c r="II129" s="107" t="str">
        <f>INDEX(Matchups!$F$4:$G$279,MATCH(IF129&amp;"_"&amp;IG129,Matchups!$E$4:$E$279,0),1)</f>
        <v>Player23</v>
      </c>
      <c r="IJ129" s="107" t="str">
        <f>INDEX(Matchups!$F$4:$G$279,MATCH(IF129&amp;"_"&amp;IG129,Matchups!$E$4:$E$279,0),2)</f>
        <v>Player13</v>
      </c>
      <c r="IL129" s="164" t="e">
        <f>INDEX(Draft!$AZ$3:$AZ$170,MATCH(II129&amp;IH129,Draft!$BA$3:$BA$170,0),1)</f>
        <v>#N/A</v>
      </c>
      <c r="IM129" s="156"/>
      <c r="IN129" s="156"/>
      <c r="IO129" s="157"/>
      <c r="IP129" s="158"/>
      <c r="IQ129" s="156"/>
      <c r="IR129" s="156"/>
      <c r="IS129" s="165" t="e">
        <f>INDEX(Draft!$AZ$3:$AZ$170,MATCH(IJ129&amp;IH129,Draft!$BA$3:$BA$170,0),1)</f>
        <v>#N/A</v>
      </c>
      <c r="IT129" s="114"/>
      <c r="IU129" s="106">
        <f t="shared" si="1082"/>
        <v>17</v>
      </c>
      <c r="IV129" s="106">
        <f t="shared" si="1043"/>
        <v>10</v>
      </c>
      <c r="IW129" s="106">
        <v>7</v>
      </c>
      <c r="IX129" s="107" t="str">
        <f>INDEX(Matchups!$F$4:$G$279,MATCH(IU129&amp;"_"&amp;IV129,Matchups!$E$4:$E$279,0),1)</f>
        <v>Player2</v>
      </c>
      <c r="IY129" s="107" t="str">
        <f>INDEX(Matchups!$F$4:$G$279,MATCH(IU129&amp;"_"&amp;IV129,Matchups!$E$4:$E$279,0),2)</f>
        <v>Player12</v>
      </c>
      <c r="IZ129" s="114"/>
      <c r="JA129" s="164" t="e">
        <f>INDEX(Draft!$AZ$3:$AZ$170,MATCH(IX129&amp;IW129,Draft!$BA$3:$BA$170,0),1)</f>
        <v>#N/A</v>
      </c>
      <c r="JB129" s="156"/>
      <c r="JC129" s="156"/>
      <c r="JD129" s="157"/>
      <c r="JE129" s="158"/>
      <c r="JF129" s="156"/>
      <c r="JG129" s="156"/>
      <c r="JH129" s="165" t="e">
        <f>INDEX(Draft!$AZ$3:$AZ$170,MATCH(IY129&amp;IW129,Draft!$BA$3:$BA$170,0),1)</f>
        <v>#N/A</v>
      </c>
      <c r="JI129" s="114"/>
      <c r="JJ129" s="106">
        <f t="shared" si="1084"/>
        <v>18</v>
      </c>
      <c r="JK129" s="106">
        <f t="shared" si="1044"/>
        <v>10</v>
      </c>
      <c r="JL129" s="106">
        <v>7</v>
      </c>
      <c r="JM129" s="107" t="str">
        <f>INDEX(Matchups!$F$4:$G$279,MATCH(JJ129&amp;"_"&amp;JK129,Matchups!$E$4:$E$279,0),1)</f>
        <v>Player13</v>
      </c>
      <c r="JN129" s="107" t="str">
        <f>INDEX(Matchups!$F$4:$G$279,MATCH(JJ129&amp;"_"&amp;JK129,Matchups!$E$4:$E$279,0),2)</f>
        <v>Player22</v>
      </c>
      <c r="JO129" s="114"/>
      <c r="JP129" s="164" t="e">
        <f>INDEX(Draft!$AZ$3:$AZ$170,MATCH(JM129&amp;JL129,Draft!$BA$3:$BA$170,0),1)</f>
        <v>#N/A</v>
      </c>
      <c r="JQ129" s="156"/>
      <c r="JR129" s="156"/>
      <c r="JS129" s="157"/>
      <c r="JT129" s="158"/>
      <c r="JU129" s="156"/>
      <c r="JV129" s="156"/>
      <c r="JW129" s="165" t="e">
        <f>INDEX(Draft!$AZ$3:$AZ$170,MATCH(JN129&amp;JL129,Draft!$BA$3:$BA$170,0),1)</f>
        <v>#N/A</v>
      </c>
      <c r="JX129" s="114"/>
      <c r="JY129" s="106">
        <f t="shared" si="1086"/>
        <v>19</v>
      </c>
      <c r="JZ129" s="106">
        <f t="shared" si="1045"/>
        <v>10</v>
      </c>
      <c r="KA129" s="106">
        <v>7</v>
      </c>
      <c r="KB129" s="107" t="str">
        <f>INDEX(Matchups!$F$4:$G$279,MATCH(JY129&amp;"_"&amp;JZ129,Matchups!$E$4:$E$279,0),1)</f>
        <v>Player22</v>
      </c>
      <c r="KC129" s="107" t="str">
        <f>INDEX(Matchups!$F$4:$G$279,MATCH(JY129&amp;"_"&amp;JZ129,Matchups!$E$4:$E$279,0),2)</f>
        <v>Player15</v>
      </c>
      <c r="KD129" s="114"/>
      <c r="KE129" s="164" t="e">
        <f>INDEX(Draft!$AZ$3:$AZ$170,MATCH(KB129&amp;KA129,Draft!$BA$3:$BA$170,0),1)</f>
        <v>#N/A</v>
      </c>
      <c r="KF129" s="156"/>
      <c r="KG129" s="156"/>
      <c r="KH129" s="157"/>
      <c r="KI129" s="158"/>
      <c r="KJ129" s="156"/>
      <c r="KK129" s="156"/>
      <c r="KL129" s="165" t="e">
        <f>INDEX(Draft!$AZ$3:$AZ$170,MATCH(KC129&amp;KA129,Draft!$BA$3:$BA$170,0),1)</f>
        <v>#N/A</v>
      </c>
      <c r="KM129" s="114"/>
      <c r="KN129" s="106">
        <f t="shared" si="1088"/>
        <v>20</v>
      </c>
      <c r="KO129" s="106">
        <f t="shared" si="1046"/>
        <v>10</v>
      </c>
      <c r="KP129" s="106">
        <v>7</v>
      </c>
      <c r="KQ129" s="107" t="str">
        <f>INDEX(Matchups!$F$4:$G$279,MATCH(KN129&amp;"_"&amp;KO129,Matchups!$E$4:$E$279,0),1)</f>
        <v>Player5</v>
      </c>
      <c r="KR129" s="107" t="str">
        <f>INDEX(Matchups!$F$4:$G$279,MATCH(KN129&amp;"_"&amp;KO129,Matchups!$E$4:$E$279,0),2)</f>
        <v>Player8</v>
      </c>
      <c r="KS129" s="114"/>
      <c r="KT129" s="164" t="e">
        <f>INDEX(Draft!$AZ$3:$AZ$170,MATCH(KQ129&amp;KP129,Draft!$BA$3:$BA$170,0),1)</f>
        <v>#N/A</v>
      </c>
      <c r="KU129" s="156"/>
      <c r="KV129" s="156"/>
      <c r="KW129" s="157"/>
      <c r="KX129" s="158"/>
      <c r="KY129" s="156"/>
      <c r="KZ129" s="156"/>
      <c r="LA129" s="165" t="e">
        <f>INDEX(Draft!$AZ$3:$AZ$170,MATCH(KR129&amp;KP129,Draft!$BA$3:$BA$170,0),1)</f>
        <v>#N/A</v>
      </c>
      <c r="LB129" s="114"/>
      <c r="LC129" s="106">
        <f t="shared" si="1090"/>
        <v>21</v>
      </c>
      <c r="LD129" s="106">
        <f t="shared" si="1047"/>
        <v>10</v>
      </c>
      <c r="LE129" s="106">
        <v>7</v>
      </c>
      <c r="LF129" s="107" t="str">
        <f>INDEX(Matchups!$F$4:$G$279,MATCH(LC129&amp;"_"&amp;LD129,Matchups!$E$4:$E$279,0),1)</f>
        <v>Player22</v>
      </c>
      <c r="LG129" s="107" t="str">
        <f>INDEX(Matchups!$F$4:$G$279,MATCH(LC129&amp;"_"&amp;LD129,Matchups!$E$4:$E$279,0),2)</f>
        <v>Player12</v>
      </c>
      <c r="LH129" s="114"/>
      <c r="LI129" s="164" t="e">
        <f>INDEX(Draft!$AZ$3:$AZ$170,MATCH(LF129&amp;LE129,Draft!$BA$3:$BA$170,0),1)</f>
        <v>#N/A</v>
      </c>
      <c r="LJ129" s="156"/>
      <c r="LK129" s="156"/>
      <c r="LL129" s="157"/>
      <c r="LM129" s="158"/>
      <c r="LN129" s="156"/>
      <c r="LO129" s="156"/>
      <c r="LP129" s="165" t="e">
        <f>INDEX(Draft!$AZ$3:$AZ$170,MATCH(LG129&amp;LE129,Draft!$BA$3:$BA$170,0),1)</f>
        <v>#N/A</v>
      </c>
      <c r="LQ129" s="114"/>
      <c r="LR129" s="106">
        <f t="shared" si="1092"/>
        <v>22</v>
      </c>
      <c r="LS129" s="106">
        <f t="shared" si="1048"/>
        <v>10</v>
      </c>
      <c r="LT129" s="106">
        <v>7</v>
      </c>
      <c r="LU129" s="107" t="str">
        <f>INDEX(Matchups!$F$4:$G$279,MATCH(LR129&amp;"_"&amp;LS129,Matchups!$E$4:$E$279,0),1)</f>
        <v>Player21</v>
      </c>
      <c r="LV129" s="107" t="str">
        <f>INDEX(Matchups!$F$4:$G$279,MATCH(LR129&amp;"_"&amp;LS129,Matchups!$E$4:$E$279,0),2)</f>
        <v>Player3</v>
      </c>
      <c r="LW129" s="114"/>
      <c r="LX129" s="164" t="e">
        <f>INDEX(Draft!$AZ$3:$AZ$170,MATCH(LU129&amp;LT129,Draft!$BA$3:$BA$170,0),1)</f>
        <v>#N/A</v>
      </c>
      <c r="LY129" s="156"/>
      <c r="LZ129" s="156"/>
      <c r="MA129" s="157"/>
      <c r="MB129" s="158"/>
      <c r="MC129" s="156"/>
      <c r="MD129" s="156"/>
      <c r="ME129" s="165" t="e">
        <f>INDEX(Draft!$AZ$3:$AZ$170,MATCH(LV129&amp;LT129,Draft!$BA$3:$BA$170,0),1)</f>
        <v>#N/A</v>
      </c>
      <c r="MF129" s="114"/>
      <c r="MG129" s="106">
        <f t="shared" si="1094"/>
        <v>23</v>
      </c>
      <c r="MH129" s="106">
        <f t="shared" si="1049"/>
        <v>10</v>
      </c>
      <c r="MI129" s="106">
        <v>7</v>
      </c>
      <c r="MJ129" s="107" t="str">
        <f>INDEX(Matchups!$F$4:$G$279,MATCH(MG129&amp;"_"&amp;MH129,Matchups!$E$4:$E$279,0),1)</f>
        <v>Player18</v>
      </c>
      <c r="MK129" s="107" t="str">
        <f>INDEX(Matchups!$F$4:$G$279,MATCH(MG129&amp;"_"&amp;MH129,Matchups!$E$4:$E$279,0),2)</f>
        <v>Player23</v>
      </c>
      <c r="ML129" s="114"/>
      <c r="MM129" s="164" t="e">
        <f>INDEX(Draft!$AZ$3:$AZ$170,MATCH(MJ129&amp;MI129,Draft!$BA$3:$BA$170,0),1)</f>
        <v>#N/A</v>
      </c>
      <c r="MN129" s="156"/>
      <c r="MO129" s="156"/>
      <c r="MP129" s="157"/>
      <c r="MQ129" s="158"/>
      <c r="MR129" s="156"/>
      <c r="MS129" s="156"/>
      <c r="MT129" s="165" t="e">
        <f>INDEX(Draft!$AZ$3:$AZ$170,MATCH(MK129&amp;MI129,Draft!$BA$3:$BA$170,0),1)</f>
        <v>#N/A</v>
      </c>
    </row>
    <row r="130" spans="2:358" s="105" customFormat="1" ht="18" thickBot="1">
      <c r="B130" s="184">
        <f t="shared" si="679"/>
        <v>44634</v>
      </c>
      <c r="C130" s="183">
        <f t="shared" si="680"/>
        <v>11</v>
      </c>
      <c r="D130" s="183">
        <f t="shared" si="681"/>
        <v>7</v>
      </c>
      <c r="E130" s="183" t="str">
        <f t="shared" si="538"/>
        <v>11_7</v>
      </c>
      <c r="F130" s="174" t="str">
        <f t="shared" si="539"/>
        <v>Player8</v>
      </c>
      <c r="G130" s="174" t="str">
        <f t="shared" si="540"/>
        <v>Player15</v>
      </c>
      <c r="H130" s="173"/>
      <c r="I130" s="174" t="str">
        <f>J130&amp;"_"&amp;COUNTIF(J$4:J130,J130)</f>
        <v>10_10</v>
      </c>
      <c r="J130" s="185">
        <v>10</v>
      </c>
      <c r="K130" s="185" t="s">
        <v>2670</v>
      </c>
      <c r="L130" s="186" t="s">
        <v>1027</v>
      </c>
      <c r="M130" s="185" t="s">
        <v>2658</v>
      </c>
      <c r="N130" s="114"/>
      <c r="O130" s="106">
        <f t="shared" ref="O130" si="1119">O129</f>
        <v>1</v>
      </c>
      <c r="P130" s="106">
        <f t="shared" si="1027"/>
        <v>10</v>
      </c>
      <c r="Q130" s="106"/>
      <c r="R130" s="107" t="str">
        <f>INDEX(Matchups!$F$4:$G$279,MATCH(O130&amp;"_"&amp;P130,Matchups!$E$4:$E$279,0),1)</f>
        <v>Player7</v>
      </c>
      <c r="S130" s="107" t="str">
        <f>INDEX(Matchups!$F$4:$G$279,MATCH(O130&amp;"_"&amp;P130,Matchups!$E$4:$E$279,0),2)</f>
        <v>Player20</v>
      </c>
      <c r="U130" s="166" t="s">
        <v>1863</v>
      </c>
      <c r="V130" s="167"/>
      <c r="W130" s="167"/>
      <c r="X130" s="168">
        <f>SUM(X123:X129)</f>
        <v>-17.228387619055773</v>
      </c>
      <c r="Y130" s="168">
        <f>SUM(Y123:Y129)</f>
        <v>-46.93151764614764</v>
      </c>
      <c r="Z130" s="167"/>
      <c r="AA130" s="167"/>
      <c r="AB130" s="169" t="s">
        <v>1863</v>
      </c>
      <c r="AD130" s="106">
        <f t="shared" ref="AD130" si="1120">AD129</f>
        <v>2</v>
      </c>
      <c r="AE130" s="106">
        <f t="shared" si="1028"/>
        <v>10</v>
      </c>
      <c r="AF130" s="106"/>
      <c r="AG130" s="107" t="str">
        <f>INDEX(Matchups!$F$4:$G$279,MATCH(AD130&amp;"_"&amp;AE130,Matchups!$E$4:$E$279,0),1)</f>
        <v>Player3</v>
      </c>
      <c r="AH130" s="107" t="str">
        <f>INDEX(Matchups!$F$4:$G$279,MATCH(AD130&amp;"_"&amp;AE130,Matchups!$E$4:$E$279,0),2)</f>
        <v>Player16</v>
      </c>
      <c r="AJ130" s="166" t="s">
        <v>1863</v>
      </c>
      <c r="AK130" s="167"/>
      <c r="AL130" s="167"/>
      <c r="AM130" s="168">
        <f>SUM(AM123:AM129)</f>
        <v>-54.813357294509728</v>
      </c>
      <c r="AN130" s="168">
        <f>SUM(AN123:AN129)</f>
        <v>-2.8779296352674395</v>
      </c>
      <c r="AO130" s="167"/>
      <c r="AP130" s="167"/>
      <c r="AQ130" s="169" t="s">
        <v>1863</v>
      </c>
      <c r="AS130" s="106">
        <f t="shared" ref="AS130" si="1121">AS129</f>
        <v>3</v>
      </c>
      <c r="AT130" s="106">
        <f t="shared" si="1029"/>
        <v>10</v>
      </c>
      <c r="AU130" s="106"/>
      <c r="AV130" s="107" t="str">
        <f>INDEX(Matchups!$F$4:$G$279,MATCH(AS130&amp;"_"&amp;AT130,Matchups!$E$4:$E$279,0),1)</f>
        <v>Player10</v>
      </c>
      <c r="AW130" s="107" t="str">
        <f>INDEX(Matchups!$F$4:$G$279,MATCH(AS130&amp;"_"&amp;AT130,Matchups!$E$4:$E$279,0),2)</f>
        <v>Player7</v>
      </c>
      <c r="AY130" s="166" t="s">
        <v>1863</v>
      </c>
      <c r="AZ130" s="167"/>
      <c r="BA130" s="167"/>
      <c r="BB130" s="168">
        <f>SUM(BB123:BB129)</f>
        <v>-17.91704955377309</v>
      </c>
      <c r="BC130" s="168">
        <f>SUM(BC123:BC129)</f>
        <v>-2.2208973619160743</v>
      </c>
      <c r="BD130" s="167"/>
      <c r="BE130" s="167"/>
      <c r="BF130" s="169" t="s">
        <v>1863</v>
      </c>
      <c r="BH130" s="106">
        <f t="shared" ref="BH130" si="1122">BH129</f>
        <v>4</v>
      </c>
      <c r="BI130" s="106">
        <f t="shared" si="1030"/>
        <v>10</v>
      </c>
      <c r="BJ130" s="106"/>
      <c r="BK130" s="107" t="str">
        <f>INDEX(Matchups!$F$4:$G$279,MATCH(BH130&amp;"_"&amp;BI130,Matchups!$E$4:$E$279,0),1)</f>
        <v>Player8</v>
      </c>
      <c r="BL130" s="107" t="str">
        <f>INDEX(Matchups!$F$4:$G$279,MATCH(BH130&amp;"_"&amp;BI130,Matchups!$E$4:$E$279,0),2)</f>
        <v>Player11</v>
      </c>
      <c r="BN130" s="166" t="s">
        <v>1863</v>
      </c>
      <c r="BO130" s="167"/>
      <c r="BP130" s="167"/>
      <c r="BQ130" s="168" t="e">
        <f>SUM(BQ123:BQ129)</f>
        <v>#N/A</v>
      </c>
      <c r="BR130" s="168" t="e">
        <f>SUM(BR123:BR129)</f>
        <v>#N/A</v>
      </c>
      <c r="BS130" s="167"/>
      <c r="BT130" s="167"/>
      <c r="BU130" s="169" t="s">
        <v>1863</v>
      </c>
      <c r="BV130" s="114"/>
      <c r="BW130" s="106">
        <f t="shared" ref="BW130" si="1123">BW129</f>
        <v>5</v>
      </c>
      <c r="BX130" s="106">
        <f t="shared" si="1031"/>
        <v>10</v>
      </c>
      <c r="BY130" s="106"/>
      <c r="BZ130" s="107" t="str">
        <f>INDEX(Matchups!$F$4:$G$279,MATCH(BW130&amp;"_"&amp;BX130,Matchups!$E$4:$E$279,0),1)</f>
        <v>Player9</v>
      </c>
      <c r="CA130" s="107" t="str">
        <f>INDEX(Matchups!$F$4:$G$279,MATCH(BW130&amp;"_"&amp;BX130,Matchups!$E$4:$E$279,0),2)</f>
        <v>Player17</v>
      </c>
      <c r="CB130" s="114"/>
      <c r="CC130" s="166" t="s">
        <v>1863</v>
      </c>
      <c r="CD130" s="167"/>
      <c r="CE130" s="167"/>
      <c r="CF130" s="168" t="e">
        <f>SUM(CF123:CF129)</f>
        <v>#N/A</v>
      </c>
      <c r="CG130" s="168" t="e">
        <f>SUM(CG123:CG129)</f>
        <v>#N/A</v>
      </c>
      <c r="CH130" s="167"/>
      <c r="CI130" s="167"/>
      <c r="CJ130" s="169" t="s">
        <v>1863</v>
      </c>
      <c r="CK130" s="114"/>
      <c r="CL130" s="106">
        <f t="shared" ref="CL130" si="1124">CL129</f>
        <v>6</v>
      </c>
      <c r="CM130" s="106">
        <f t="shared" si="1032"/>
        <v>10</v>
      </c>
      <c r="CN130" s="106"/>
      <c r="CO130" s="107" t="str">
        <f>INDEX(Matchups!$F$4:$G$279,MATCH(CL130&amp;"_"&amp;CM130,Matchups!$E$4:$E$279,0),1)</f>
        <v>Player20</v>
      </c>
      <c r="CP130" s="107" t="str">
        <f>INDEX(Matchups!$F$4:$G$279,MATCH(CL130&amp;"_"&amp;CM130,Matchups!$E$4:$E$279,0),2)</f>
        <v>Player21</v>
      </c>
      <c r="CQ130" s="114"/>
      <c r="CR130" s="166" t="s">
        <v>1863</v>
      </c>
      <c r="CS130" s="167"/>
      <c r="CT130" s="167"/>
      <c r="CU130" s="168" t="e">
        <f>SUM(CU123:CU129)</f>
        <v>#N/A</v>
      </c>
      <c r="CV130" s="168" t="e">
        <f>SUM(CV123:CV129)</f>
        <v>#N/A</v>
      </c>
      <c r="CW130" s="167"/>
      <c r="CX130" s="167"/>
      <c r="CY130" s="169" t="s">
        <v>1863</v>
      </c>
      <c r="DA130" s="106">
        <f t="shared" ref="DA130" si="1125">DA129</f>
        <v>7</v>
      </c>
      <c r="DB130" s="106">
        <f t="shared" si="1033"/>
        <v>10</v>
      </c>
      <c r="DC130" s="106"/>
      <c r="DD130" s="107" t="str">
        <f>INDEX(Matchups!$F$4:$G$279,MATCH(DA130&amp;"_"&amp;DB130,Matchups!$E$4:$E$279,0),1)</f>
        <v>Player11</v>
      </c>
      <c r="DE130" s="107" t="str">
        <f>INDEX(Matchups!$F$4:$G$279,MATCH(DA130&amp;"_"&amp;DB130,Matchups!$E$4:$E$279,0),2)</f>
        <v>Player19</v>
      </c>
      <c r="DG130" s="166" t="s">
        <v>1863</v>
      </c>
      <c r="DH130" s="167"/>
      <c r="DI130" s="167"/>
      <c r="DJ130" s="168" t="e">
        <f>SUM(DJ123:DJ129)</f>
        <v>#N/A</v>
      </c>
      <c r="DK130" s="168" t="e">
        <f>SUM(DK123:DK129)</f>
        <v>#N/A</v>
      </c>
      <c r="DL130" s="167"/>
      <c r="DM130" s="167"/>
      <c r="DN130" s="169" t="s">
        <v>1863</v>
      </c>
      <c r="DO130" s="114"/>
      <c r="DP130" s="106">
        <f t="shared" ref="DP130" si="1126">DP129</f>
        <v>8</v>
      </c>
      <c r="DQ130" s="106">
        <f t="shared" si="1034"/>
        <v>10</v>
      </c>
      <c r="DR130" s="106"/>
      <c r="DS130" s="107" t="str">
        <f>INDEX(Matchups!$F$4:$G$279,MATCH(DP130&amp;"_"&amp;DQ130,Matchups!$E$4:$E$279,0),1)</f>
        <v>Player14</v>
      </c>
      <c r="DT130" s="107" t="str">
        <f>INDEX(Matchups!$F$4:$G$279,MATCH(DP130&amp;"_"&amp;DQ130,Matchups!$E$4:$E$279,0),2)</f>
        <v>Player18</v>
      </c>
      <c r="DU130" s="114"/>
      <c r="DV130" s="166" t="s">
        <v>1863</v>
      </c>
      <c r="DW130" s="167"/>
      <c r="DX130" s="167"/>
      <c r="DY130" s="168" t="e">
        <f>SUM(DY123:DY129)</f>
        <v>#N/A</v>
      </c>
      <c r="DZ130" s="168" t="e">
        <f>SUM(DZ123:DZ129)</f>
        <v>#N/A</v>
      </c>
      <c r="EA130" s="167"/>
      <c r="EB130" s="167"/>
      <c r="EC130" s="169" t="s">
        <v>1863</v>
      </c>
      <c r="ED130" s="114"/>
      <c r="EE130" s="106">
        <f t="shared" ref="EE130" si="1127">EE129</f>
        <v>9</v>
      </c>
      <c r="EF130" s="106">
        <f t="shared" si="1035"/>
        <v>10</v>
      </c>
      <c r="EG130" s="106"/>
      <c r="EH130" s="107" t="str">
        <f>INDEX(Matchups!$F$4:$G$279,MATCH(EE130&amp;"_"&amp;EF130,Matchups!$E$4:$E$279,0),1)</f>
        <v>Player12</v>
      </c>
      <c r="EI130" s="107" t="str">
        <f>INDEX(Matchups!$F$4:$G$279,MATCH(EE130&amp;"_"&amp;EF130,Matchups!$E$4:$E$279,0),2)</f>
        <v>Player24</v>
      </c>
      <c r="EJ130" s="114"/>
      <c r="EK130" s="166" t="s">
        <v>1863</v>
      </c>
      <c r="EL130" s="167"/>
      <c r="EM130" s="167"/>
      <c r="EN130" s="168" t="e">
        <f>SUM(EN123:EN129)</f>
        <v>#N/A</v>
      </c>
      <c r="EO130" s="168" t="e">
        <f>SUM(EO123:EO129)</f>
        <v>#N/A</v>
      </c>
      <c r="EP130" s="167"/>
      <c r="EQ130" s="167"/>
      <c r="ER130" s="169" t="s">
        <v>1863</v>
      </c>
      <c r="ET130" s="106">
        <f t="shared" ref="ET130" si="1128">ET129</f>
        <v>10</v>
      </c>
      <c r="EU130" s="106">
        <f t="shared" si="1036"/>
        <v>10</v>
      </c>
      <c r="EV130" s="106"/>
      <c r="EW130" s="107" t="str">
        <f>INDEX(Matchups!$F$4:$G$279,MATCH(ET130&amp;"_"&amp;EU130,Matchups!$E$4:$E$279,0),1)</f>
        <v>Player17</v>
      </c>
      <c r="EX130" s="107" t="str">
        <f>INDEX(Matchups!$F$4:$G$279,MATCH(ET130&amp;"_"&amp;EU130,Matchups!$E$4:$E$279,0),2)</f>
        <v>Player5</v>
      </c>
      <c r="EZ130" s="166" t="s">
        <v>1863</v>
      </c>
      <c r="FA130" s="167"/>
      <c r="FB130" s="167"/>
      <c r="FC130" s="168" t="e">
        <f>SUM(FC123:FC129)</f>
        <v>#N/A</v>
      </c>
      <c r="FD130" s="168" t="e">
        <f>SUM(FD123:FD129)</f>
        <v>#N/A</v>
      </c>
      <c r="FE130" s="167"/>
      <c r="FF130" s="167"/>
      <c r="FG130" s="169" t="s">
        <v>1863</v>
      </c>
      <c r="FH130" s="114"/>
      <c r="FI130" s="106">
        <f t="shared" ref="FI130" si="1129">FI129</f>
        <v>11</v>
      </c>
      <c r="FJ130" s="106">
        <f t="shared" si="1037"/>
        <v>10</v>
      </c>
      <c r="FK130" s="106"/>
      <c r="FL130" s="107" t="str">
        <f>INDEX(Matchups!$F$4:$G$279,MATCH(FI130&amp;"_"&amp;FJ130,Matchups!$E$4:$E$279,0),1)</f>
        <v>Player24</v>
      </c>
      <c r="FM130" s="107" t="str">
        <f>INDEX(Matchups!$F$4:$G$279,MATCH(FI130&amp;"_"&amp;FJ130,Matchups!$E$4:$E$279,0),2)</f>
        <v>Player9</v>
      </c>
      <c r="FN130" s="114"/>
      <c r="FO130" s="166" t="s">
        <v>1863</v>
      </c>
      <c r="FP130" s="167"/>
      <c r="FQ130" s="167"/>
      <c r="FR130" s="168" t="e">
        <f>SUM(FR123:FR129)</f>
        <v>#N/A</v>
      </c>
      <c r="FS130" s="168" t="e">
        <f>SUM(FS123:FS129)</f>
        <v>#N/A</v>
      </c>
      <c r="FT130" s="167"/>
      <c r="FU130" s="167"/>
      <c r="FV130" s="169" t="s">
        <v>1863</v>
      </c>
      <c r="FW130" s="114"/>
      <c r="FX130" s="106">
        <f t="shared" ref="FX130" si="1130">FX129</f>
        <v>12</v>
      </c>
      <c r="FY130" s="106">
        <f t="shared" si="1038"/>
        <v>10</v>
      </c>
      <c r="FZ130" s="106"/>
      <c r="GA130" s="107" t="str">
        <f>INDEX(Matchups!$F$4:$G$279,MATCH(FX130&amp;"_"&amp;FY130,Matchups!$E$4:$E$279,0),1)</f>
        <v>Player19</v>
      </c>
      <c r="GB130" s="107" t="str">
        <f>INDEX(Matchups!$F$4:$G$279,MATCH(FX130&amp;"_"&amp;FY130,Matchups!$E$4:$E$279,0),2)</f>
        <v>Player10</v>
      </c>
      <c r="GC130" s="114"/>
      <c r="GD130" s="166" t="s">
        <v>1863</v>
      </c>
      <c r="GE130" s="167"/>
      <c r="GF130" s="167"/>
      <c r="GG130" s="168" t="e">
        <f>SUM(GG123:GG129)</f>
        <v>#N/A</v>
      </c>
      <c r="GH130" s="168" t="e">
        <f>SUM(GH123:GH129)</f>
        <v>#N/A</v>
      </c>
      <c r="GI130" s="167"/>
      <c r="GJ130" s="167"/>
      <c r="GK130" s="169" t="s">
        <v>1863</v>
      </c>
      <c r="GM130" s="106">
        <f t="shared" ref="GM130" si="1131">GM129</f>
        <v>13</v>
      </c>
      <c r="GN130" s="106">
        <f t="shared" si="1039"/>
        <v>10</v>
      </c>
      <c r="GO130" s="106"/>
      <c r="GP130" s="107" t="str">
        <f>INDEX(Matchups!$F$4:$G$279,MATCH(GM130&amp;"_"&amp;GN130,Matchups!$E$4:$E$279,0),1)</f>
        <v>Player1</v>
      </c>
      <c r="GQ130" s="107" t="str">
        <f>INDEX(Matchups!$F$4:$G$279,MATCH(GM130&amp;"_"&amp;GN130,Matchups!$E$4:$E$279,0),2)</f>
        <v>Player6</v>
      </c>
      <c r="GS130" s="166" t="s">
        <v>1863</v>
      </c>
      <c r="GT130" s="167"/>
      <c r="GU130" s="167"/>
      <c r="GV130" s="168" t="e">
        <f>SUM(GV123:GV129)</f>
        <v>#N/A</v>
      </c>
      <c r="GW130" s="168" t="e">
        <f>SUM(GW123:GW129)</f>
        <v>#N/A</v>
      </c>
      <c r="GX130" s="167"/>
      <c r="GY130" s="167"/>
      <c r="GZ130" s="169" t="s">
        <v>1863</v>
      </c>
      <c r="HA130" s="114"/>
      <c r="HB130" s="106">
        <f t="shared" ref="HB130" si="1132">HB129</f>
        <v>14</v>
      </c>
      <c r="HC130" s="106">
        <f t="shared" si="1040"/>
        <v>10</v>
      </c>
      <c r="HD130" s="106"/>
      <c r="HE130" s="107" t="str">
        <f>INDEX(Matchups!$F$4:$G$279,MATCH(HB130&amp;"_"&amp;HC130,Matchups!$E$4:$E$279,0),1)</f>
        <v>Player16</v>
      </c>
      <c r="HF130" s="107" t="str">
        <f>INDEX(Matchups!$F$4:$G$279,MATCH(HB130&amp;"_"&amp;HC130,Matchups!$E$4:$E$279,0),2)</f>
        <v>Player1</v>
      </c>
      <c r="HG130" s="114"/>
      <c r="HH130" s="166" t="s">
        <v>1863</v>
      </c>
      <c r="HI130" s="167"/>
      <c r="HJ130" s="167"/>
      <c r="HK130" s="168" t="e">
        <f>SUM(HK123:HK129)</f>
        <v>#N/A</v>
      </c>
      <c r="HL130" s="168" t="e">
        <f>SUM(HL123:HL129)</f>
        <v>#N/A</v>
      </c>
      <c r="HM130" s="167"/>
      <c r="HN130" s="167"/>
      <c r="HO130" s="169" t="s">
        <v>1863</v>
      </c>
      <c r="HP130" s="114"/>
      <c r="HQ130" s="106">
        <f t="shared" ref="HQ130" si="1133">HQ129</f>
        <v>15</v>
      </c>
      <c r="HR130" s="106">
        <f t="shared" si="1041"/>
        <v>10</v>
      </c>
      <c r="HS130" s="106"/>
      <c r="HT130" s="107" t="str">
        <f>INDEX(Matchups!$F$4:$G$279,MATCH(HQ130&amp;"_"&amp;HR130,Matchups!$E$4:$E$279,0),1)</f>
        <v>Player6</v>
      </c>
      <c r="HU130" s="107" t="str">
        <f>INDEX(Matchups!$F$4:$G$279,MATCH(HQ130&amp;"_"&amp;HR130,Matchups!$E$4:$E$279,0),2)</f>
        <v>Player14</v>
      </c>
      <c r="HV130" s="114"/>
      <c r="HW130" s="166" t="s">
        <v>1863</v>
      </c>
      <c r="HX130" s="167"/>
      <c r="HY130" s="167"/>
      <c r="HZ130" s="168" t="e">
        <f>SUM(HZ123:HZ129)</f>
        <v>#N/A</v>
      </c>
      <c r="IA130" s="168" t="e">
        <f>SUM(IA123:IA129)</f>
        <v>#N/A</v>
      </c>
      <c r="IB130" s="167"/>
      <c r="IC130" s="167"/>
      <c r="ID130" s="169" t="s">
        <v>1863</v>
      </c>
      <c r="IF130" s="106">
        <f t="shared" ref="IF130" si="1134">IF129</f>
        <v>16</v>
      </c>
      <c r="IG130" s="106">
        <f t="shared" si="1042"/>
        <v>10</v>
      </c>
      <c r="IH130" s="106"/>
      <c r="II130" s="107" t="str">
        <f>INDEX(Matchups!$F$4:$G$279,MATCH(IF130&amp;"_"&amp;IG130,Matchups!$E$4:$E$279,0),1)</f>
        <v>Player23</v>
      </c>
      <c r="IJ130" s="107" t="str">
        <f>INDEX(Matchups!$F$4:$G$279,MATCH(IF130&amp;"_"&amp;IG130,Matchups!$E$4:$E$279,0),2)</f>
        <v>Player13</v>
      </c>
      <c r="IL130" s="166" t="s">
        <v>1863</v>
      </c>
      <c r="IM130" s="167"/>
      <c r="IN130" s="167"/>
      <c r="IO130" s="168" t="e">
        <f>SUM(IO123:IO129)</f>
        <v>#N/A</v>
      </c>
      <c r="IP130" s="168" t="e">
        <f>SUM(IP123:IP129)</f>
        <v>#N/A</v>
      </c>
      <c r="IQ130" s="167"/>
      <c r="IR130" s="167"/>
      <c r="IS130" s="169" t="s">
        <v>1863</v>
      </c>
      <c r="IT130" s="114"/>
      <c r="IU130" s="106">
        <f t="shared" ref="IU130" si="1135">IU129</f>
        <v>17</v>
      </c>
      <c r="IV130" s="106">
        <f t="shared" si="1043"/>
        <v>10</v>
      </c>
      <c r="IW130" s="106"/>
      <c r="IX130" s="107" t="str">
        <f>INDEX(Matchups!$F$4:$G$279,MATCH(IU130&amp;"_"&amp;IV130,Matchups!$E$4:$E$279,0),1)</f>
        <v>Player2</v>
      </c>
      <c r="IY130" s="107" t="str">
        <f>INDEX(Matchups!$F$4:$G$279,MATCH(IU130&amp;"_"&amp;IV130,Matchups!$E$4:$E$279,0),2)</f>
        <v>Player12</v>
      </c>
      <c r="IZ130" s="114"/>
      <c r="JA130" s="166" t="s">
        <v>1863</v>
      </c>
      <c r="JB130" s="167"/>
      <c r="JC130" s="167"/>
      <c r="JD130" s="168" t="e">
        <f>SUM(JD123:JD129)</f>
        <v>#N/A</v>
      </c>
      <c r="JE130" s="168" t="e">
        <f>SUM(JE123:JE129)</f>
        <v>#N/A</v>
      </c>
      <c r="JF130" s="167"/>
      <c r="JG130" s="167"/>
      <c r="JH130" s="169" t="s">
        <v>1863</v>
      </c>
      <c r="JI130" s="114"/>
      <c r="JJ130" s="106">
        <f t="shared" ref="JJ130" si="1136">JJ129</f>
        <v>18</v>
      </c>
      <c r="JK130" s="106">
        <f t="shared" si="1044"/>
        <v>10</v>
      </c>
      <c r="JL130" s="106"/>
      <c r="JM130" s="107" t="str">
        <f>INDEX(Matchups!$F$4:$G$279,MATCH(JJ130&amp;"_"&amp;JK130,Matchups!$E$4:$E$279,0),1)</f>
        <v>Player13</v>
      </c>
      <c r="JN130" s="107" t="str">
        <f>INDEX(Matchups!$F$4:$G$279,MATCH(JJ130&amp;"_"&amp;JK130,Matchups!$E$4:$E$279,0),2)</f>
        <v>Player22</v>
      </c>
      <c r="JO130" s="114"/>
      <c r="JP130" s="166" t="s">
        <v>1863</v>
      </c>
      <c r="JQ130" s="167"/>
      <c r="JR130" s="167"/>
      <c r="JS130" s="168" t="e">
        <f>SUM(JS123:JS129)</f>
        <v>#N/A</v>
      </c>
      <c r="JT130" s="168" t="e">
        <f>SUM(JT123:JT129)</f>
        <v>#N/A</v>
      </c>
      <c r="JU130" s="167"/>
      <c r="JV130" s="167"/>
      <c r="JW130" s="169" t="s">
        <v>1863</v>
      </c>
      <c r="JX130" s="114"/>
      <c r="JY130" s="106">
        <f t="shared" ref="JY130" si="1137">JY129</f>
        <v>19</v>
      </c>
      <c r="JZ130" s="106">
        <f t="shared" si="1045"/>
        <v>10</v>
      </c>
      <c r="KA130" s="106"/>
      <c r="KB130" s="107" t="str">
        <f>INDEX(Matchups!$F$4:$G$279,MATCH(JY130&amp;"_"&amp;JZ130,Matchups!$E$4:$E$279,0),1)</f>
        <v>Player22</v>
      </c>
      <c r="KC130" s="107" t="str">
        <f>INDEX(Matchups!$F$4:$G$279,MATCH(JY130&amp;"_"&amp;JZ130,Matchups!$E$4:$E$279,0),2)</f>
        <v>Player15</v>
      </c>
      <c r="KD130" s="114"/>
      <c r="KE130" s="166" t="s">
        <v>1863</v>
      </c>
      <c r="KF130" s="167"/>
      <c r="KG130" s="167"/>
      <c r="KH130" s="168" t="e">
        <f>SUM(KH123:KH129)</f>
        <v>#N/A</v>
      </c>
      <c r="KI130" s="168" t="e">
        <f>SUM(KI123:KI129)</f>
        <v>#N/A</v>
      </c>
      <c r="KJ130" s="167"/>
      <c r="KK130" s="167"/>
      <c r="KL130" s="169" t="s">
        <v>1863</v>
      </c>
      <c r="KM130" s="114"/>
      <c r="KN130" s="106">
        <f t="shared" ref="KN130" si="1138">KN129</f>
        <v>20</v>
      </c>
      <c r="KO130" s="106">
        <f t="shared" si="1046"/>
        <v>10</v>
      </c>
      <c r="KP130" s="106"/>
      <c r="KQ130" s="107" t="str">
        <f>INDEX(Matchups!$F$4:$G$279,MATCH(KN130&amp;"_"&amp;KO130,Matchups!$E$4:$E$279,0),1)</f>
        <v>Player5</v>
      </c>
      <c r="KR130" s="107" t="str">
        <f>INDEX(Matchups!$F$4:$G$279,MATCH(KN130&amp;"_"&amp;KO130,Matchups!$E$4:$E$279,0),2)</f>
        <v>Player8</v>
      </c>
      <c r="KS130" s="114"/>
      <c r="KT130" s="166" t="s">
        <v>1863</v>
      </c>
      <c r="KU130" s="167"/>
      <c r="KV130" s="167"/>
      <c r="KW130" s="168" t="e">
        <f>SUM(KW123:KW129)</f>
        <v>#N/A</v>
      </c>
      <c r="KX130" s="168" t="e">
        <f>SUM(KX123:KX129)</f>
        <v>#N/A</v>
      </c>
      <c r="KY130" s="167"/>
      <c r="KZ130" s="167"/>
      <c r="LA130" s="169" t="s">
        <v>1863</v>
      </c>
      <c r="LB130" s="114"/>
      <c r="LC130" s="106">
        <f t="shared" ref="LC130" si="1139">LC129</f>
        <v>21</v>
      </c>
      <c r="LD130" s="106">
        <f t="shared" si="1047"/>
        <v>10</v>
      </c>
      <c r="LE130" s="106"/>
      <c r="LF130" s="107" t="str">
        <f>INDEX(Matchups!$F$4:$G$279,MATCH(LC130&amp;"_"&amp;LD130,Matchups!$E$4:$E$279,0),1)</f>
        <v>Player22</v>
      </c>
      <c r="LG130" s="107" t="str">
        <f>INDEX(Matchups!$F$4:$G$279,MATCH(LC130&amp;"_"&amp;LD130,Matchups!$E$4:$E$279,0),2)</f>
        <v>Player12</v>
      </c>
      <c r="LH130" s="114"/>
      <c r="LI130" s="166" t="s">
        <v>1863</v>
      </c>
      <c r="LJ130" s="167"/>
      <c r="LK130" s="167"/>
      <c r="LL130" s="168" t="e">
        <f>SUM(LL123:LL129)</f>
        <v>#N/A</v>
      </c>
      <c r="LM130" s="168" t="e">
        <f>SUM(LM123:LM129)</f>
        <v>#N/A</v>
      </c>
      <c r="LN130" s="167"/>
      <c r="LO130" s="167"/>
      <c r="LP130" s="169" t="s">
        <v>1863</v>
      </c>
      <c r="LQ130" s="114"/>
      <c r="LR130" s="106">
        <f t="shared" ref="LR130" si="1140">LR129</f>
        <v>22</v>
      </c>
      <c r="LS130" s="106">
        <f t="shared" si="1048"/>
        <v>10</v>
      </c>
      <c r="LT130" s="106"/>
      <c r="LU130" s="107" t="str">
        <f>INDEX(Matchups!$F$4:$G$279,MATCH(LR130&amp;"_"&amp;LS130,Matchups!$E$4:$E$279,0),1)</f>
        <v>Player21</v>
      </c>
      <c r="LV130" s="107" t="str">
        <f>INDEX(Matchups!$F$4:$G$279,MATCH(LR130&amp;"_"&amp;LS130,Matchups!$E$4:$E$279,0),2)</f>
        <v>Player3</v>
      </c>
      <c r="LW130" s="114"/>
      <c r="LX130" s="166" t="s">
        <v>1863</v>
      </c>
      <c r="LY130" s="167"/>
      <c r="LZ130" s="167"/>
      <c r="MA130" s="168" t="e">
        <f>SUM(MA123:MA129)</f>
        <v>#N/A</v>
      </c>
      <c r="MB130" s="168" t="e">
        <f>SUM(MB123:MB129)</f>
        <v>#N/A</v>
      </c>
      <c r="MC130" s="167"/>
      <c r="MD130" s="167"/>
      <c r="ME130" s="169" t="s">
        <v>1863</v>
      </c>
      <c r="MF130" s="114"/>
      <c r="MG130" s="106">
        <f t="shared" ref="MG130" si="1141">MG129</f>
        <v>23</v>
      </c>
      <c r="MH130" s="106">
        <f t="shared" si="1049"/>
        <v>10</v>
      </c>
      <c r="MI130" s="106"/>
      <c r="MJ130" s="107" t="str">
        <f>INDEX(Matchups!$F$4:$G$279,MATCH(MG130&amp;"_"&amp;MH130,Matchups!$E$4:$E$279,0),1)</f>
        <v>Player18</v>
      </c>
      <c r="MK130" s="107" t="str">
        <f>INDEX(Matchups!$F$4:$G$279,MATCH(MG130&amp;"_"&amp;MH130,Matchups!$E$4:$E$279,0),2)</f>
        <v>Player23</v>
      </c>
      <c r="ML130" s="114"/>
      <c r="MM130" s="166" t="s">
        <v>1863</v>
      </c>
      <c r="MN130" s="167"/>
      <c r="MO130" s="167"/>
      <c r="MP130" s="168" t="e">
        <f>SUM(MP123:MP129)</f>
        <v>#N/A</v>
      </c>
      <c r="MQ130" s="168" t="e">
        <f>SUM(MQ123:MQ129)</f>
        <v>#N/A</v>
      </c>
      <c r="MR130" s="167"/>
      <c r="MS130" s="167"/>
      <c r="MT130" s="169" t="s">
        <v>1863</v>
      </c>
    </row>
    <row r="131" spans="2:358" s="105" customFormat="1" ht="17">
      <c r="B131" s="184">
        <f t="shared" si="679"/>
        <v>44634</v>
      </c>
      <c r="C131" s="183">
        <f t="shared" si="680"/>
        <v>11</v>
      </c>
      <c r="D131" s="183">
        <f t="shared" si="681"/>
        <v>8</v>
      </c>
      <c r="E131" s="183" t="str">
        <f t="shared" si="538"/>
        <v>11_8</v>
      </c>
      <c r="F131" s="174" t="str">
        <f t="shared" si="539"/>
        <v>Player13</v>
      </c>
      <c r="G131" s="174" t="str">
        <f t="shared" si="540"/>
        <v>Player19</v>
      </c>
      <c r="H131" s="173"/>
      <c r="I131" s="174" t="str">
        <f>J131&amp;"_"&amp;COUNTIF(J$4:J131,J131)</f>
        <v>10_11</v>
      </c>
      <c r="J131" s="185">
        <v>10</v>
      </c>
      <c r="K131" s="185" t="s">
        <v>2671</v>
      </c>
      <c r="L131" s="186" t="s">
        <v>1027</v>
      </c>
      <c r="M131" s="185" t="s">
        <v>2669</v>
      </c>
      <c r="N131" s="114"/>
      <c r="O131" s="67"/>
      <c r="P131" s="67"/>
      <c r="Q131" s="67"/>
      <c r="R131" s="67"/>
      <c r="S131" s="67"/>
      <c r="U131" s="57"/>
      <c r="V131" s="114"/>
      <c r="W131" s="114"/>
      <c r="X131" s="21" t="s">
        <v>1839</v>
      </c>
      <c r="Y131" s="21" t="str">
        <f>IF(X130&gt;Y130,U121,AB121)</f>
        <v>Player7</v>
      </c>
      <c r="Z131" s="114"/>
      <c r="AA131" s="114"/>
      <c r="AB131" s="151"/>
      <c r="AD131" s="67"/>
      <c r="AE131" s="67"/>
      <c r="AF131" s="67"/>
      <c r="AG131" s="67"/>
      <c r="AH131" s="67"/>
      <c r="AJ131" s="57"/>
      <c r="AK131" s="114"/>
      <c r="AL131" s="114"/>
      <c r="AM131" s="21" t="s">
        <v>1839</v>
      </c>
      <c r="AN131" s="21" t="str">
        <f>IF(AM130&gt;AN130,AJ121,AQ121)</f>
        <v>Player16</v>
      </c>
      <c r="AO131" s="114"/>
      <c r="AP131" s="114"/>
      <c r="AQ131" s="151"/>
      <c r="AS131" s="67"/>
      <c r="AT131" s="67"/>
      <c r="AU131" s="67"/>
      <c r="AV131" s="67"/>
      <c r="AW131" s="67"/>
      <c r="AY131" s="57"/>
      <c r="AZ131" s="114"/>
      <c r="BA131" s="114"/>
      <c r="BB131" s="21" t="s">
        <v>1839</v>
      </c>
      <c r="BC131" s="21" t="str">
        <f>IF(BB130&gt;BC130,AY121,BF121)</f>
        <v>Player7</v>
      </c>
      <c r="BD131" s="114"/>
      <c r="BE131" s="114"/>
      <c r="BF131" s="151"/>
      <c r="BH131" s="67"/>
      <c r="BI131" s="67"/>
      <c r="BJ131" s="67"/>
      <c r="BK131" s="67"/>
      <c r="BL131" s="67"/>
      <c r="BN131" s="57"/>
      <c r="BO131" s="114"/>
      <c r="BP131" s="114"/>
      <c r="BQ131" s="21" t="s">
        <v>1839</v>
      </c>
      <c r="BR131" s="21" t="e">
        <f>IF(BQ130&gt;BR130,BN121,BU121)</f>
        <v>#N/A</v>
      </c>
      <c r="BS131" s="114"/>
      <c r="BT131" s="114"/>
      <c r="BU131" s="151"/>
      <c r="BV131" s="114"/>
      <c r="BW131" s="67"/>
      <c r="BX131" s="67"/>
      <c r="BY131" s="67"/>
      <c r="BZ131" s="67"/>
      <c r="CA131" s="67"/>
      <c r="CB131" s="114"/>
      <c r="CC131" s="57"/>
      <c r="CD131" s="114"/>
      <c r="CE131" s="114"/>
      <c r="CF131" s="21" t="s">
        <v>1839</v>
      </c>
      <c r="CG131" s="21" t="e">
        <f>IF(CF130&gt;CG130,CC121,CJ121)</f>
        <v>#N/A</v>
      </c>
      <c r="CH131" s="114"/>
      <c r="CI131" s="114"/>
      <c r="CJ131" s="151"/>
      <c r="CK131" s="114"/>
      <c r="CL131" s="67"/>
      <c r="CM131" s="67"/>
      <c r="CN131" s="67"/>
      <c r="CO131" s="67"/>
      <c r="CP131" s="67"/>
      <c r="CQ131" s="114"/>
      <c r="CR131" s="57"/>
      <c r="CS131" s="114"/>
      <c r="CT131" s="114"/>
      <c r="CU131" s="21" t="s">
        <v>1839</v>
      </c>
      <c r="CV131" s="21" t="e">
        <f>IF(CU130&gt;CV130,CR121,CY121)</f>
        <v>#N/A</v>
      </c>
      <c r="CW131" s="114"/>
      <c r="CX131" s="114"/>
      <c r="CY131" s="151"/>
      <c r="DA131" s="67"/>
      <c r="DB131" s="67"/>
      <c r="DC131" s="67"/>
      <c r="DD131" s="67"/>
      <c r="DE131" s="67"/>
      <c r="DG131" s="57"/>
      <c r="DH131" s="114"/>
      <c r="DI131" s="114"/>
      <c r="DJ131" s="21" t="s">
        <v>1839</v>
      </c>
      <c r="DK131" s="21" t="e">
        <f>IF(DJ130&gt;DK130,DG121,DN121)</f>
        <v>#N/A</v>
      </c>
      <c r="DL131" s="114"/>
      <c r="DM131" s="114"/>
      <c r="DN131" s="151"/>
      <c r="DO131" s="114"/>
      <c r="DP131" s="67"/>
      <c r="DQ131" s="67"/>
      <c r="DR131" s="67"/>
      <c r="DS131" s="67"/>
      <c r="DT131" s="67"/>
      <c r="DU131" s="114"/>
      <c r="DV131" s="57"/>
      <c r="DW131" s="114"/>
      <c r="DX131" s="114"/>
      <c r="DY131" s="21" t="s">
        <v>1839</v>
      </c>
      <c r="DZ131" s="21" t="e">
        <f>IF(DY130&gt;DZ130,DV121,EC121)</f>
        <v>#N/A</v>
      </c>
      <c r="EA131" s="114"/>
      <c r="EB131" s="114"/>
      <c r="EC131" s="151"/>
      <c r="ED131" s="114"/>
      <c r="EE131" s="67"/>
      <c r="EF131" s="67"/>
      <c r="EG131" s="67"/>
      <c r="EH131" s="67"/>
      <c r="EI131" s="67"/>
      <c r="EJ131" s="114"/>
      <c r="EK131" s="57"/>
      <c r="EL131" s="114"/>
      <c r="EM131" s="114"/>
      <c r="EN131" s="21" t="s">
        <v>1839</v>
      </c>
      <c r="EO131" s="21" t="e">
        <f>IF(EN130&gt;EO130,EK121,ER121)</f>
        <v>#N/A</v>
      </c>
      <c r="EP131" s="114"/>
      <c r="EQ131" s="114"/>
      <c r="ER131" s="151"/>
      <c r="ET131" s="67"/>
      <c r="EU131" s="67"/>
      <c r="EV131" s="67"/>
      <c r="EW131" s="67"/>
      <c r="EX131" s="67"/>
      <c r="EZ131" s="57"/>
      <c r="FA131" s="114"/>
      <c r="FB131" s="114"/>
      <c r="FC131" s="21" t="s">
        <v>1839</v>
      </c>
      <c r="FD131" s="21" t="e">
        <f>IF(FC130&gt;FD130,EZ121,FG121)</f>
        <v>#N/A</v>
      </c>
      <c r="FE131" s="114"/>
      <c r="FF131" s="114"/>
      <c r="FG131" s="151"/>
      <c r="FH131" s="114"/>
      <c r="FI131" s="67"/>
      <c r="FJ131" s="67"/>
      <c r="FK131" s="67"/>
      <c r="FL131" s="67"/>
      <c r="FM131" s="67"/>
      <c r="FN131" s="114"/>
      <c r="FO131" s="57"/>
      <c r="FP131" s="114"/>
      <c r="FQ131" s="114"/>
      <c r="FR131" s="21" t="s">
        <v>1839</v>
      </c>
      <c r="FS131" s="21" t="e">
        <f>IF(FR130&gt;FS130,FO121,FV121)</f>
        <v>#N/A</v>
      </c>
      <c r="FT131" s="114"/>
      <c r="FU131" s="114"/>
      <c r="FV131" s="151"/>
      <c r="FW131" s="114"/>
      <c r="FX131" s="67"/>
      <c r="FY131" s="67"/>
      <c r="FZ131" s="67"/>
      <c r="GA131" s="67"/>
      <c r="GB131" s="67"/>
      <c r="GC131" s="114"/>
      <c r="GD131" s="57"/>
      <c r="GE131" s="114"/>
      <c r="GF131" s="114"/>
      <c r="GG131" s="21" t="s">
        <v>1839</v>
      </c>
      <c r="GH131" s="21" t="e">
        <f>IF(GG130&gt;GH130,GD121,GK121)</f>
        <v>#N/A</v>
      </c>
      <c r="GI131" s="114"/>
      <c r="GJ131" s="114"/>
      <c r="GK131" s="151"/>
      <c r="GM131" s="67"/>
      <c r="GN131" s="67"/>
      <c r="GO131" s="67"/>
      <c r="GP131" s="67"/>
      <c r="GQ131" s="67"/>
      <c r="GS131" s="57"/>
      <c r="GT131" s="114"/>
      <c r="GU131" s="114"/>
      <c r="GV131" s="21" t="s">
        <v>1839</v>
      </c>
      <c r="GW131" s="21" t="e">
        <f>IF(GV130&gt;GW130,GS121,GZ121)</f>
        <v>#N/A</v>
      </c>
      <c r="GX131" s="114"/>
      <c r="GY131" s="114"/>
      <c r="GZ131" s="151"/>
      <c r="HA131" s="114"/>
      <c r="HB131" s="67"/>
      <c r="HC131" s="67"/>
      <c r="HD131" s="67"/>
      <c r="HE131" s="67"/>
      <c r="HF131" s="67"/>
      <c r="HG131" s="114"/>
      <c r="HH131" s="57"/>
      <c r="HI131" s="114"/>
      <c r="HJ131" s="114"/>
      <c r="HK131" s="21" t="s">
        <v>1839</v>
      </c>
      <c r="HL131" s="21" t="e">
        <f>IF(HK130&gt;HL130,HH121,HO121)</f>
        <v>#N/A</v>
      </c>
      <c r="HM131" s="114"/>
      <c r="HN131" s="114"/>
      <c r="HO131" s="151"/>
      <c r="HP131" s="114"/>
      <c r="HQ131" s="67"/>
      <c r="HR131" s="67"/>
      <c r="HS131" s="67"/>
      <c r="HT131" s="67"/>
      <c r="HU131" s="67"/>
      <c r="HV131" s="114"/>
      <c r="HW131" s="57"/>
      <c r="HX131" s="114"/>
      <c r="HY131" s="114"/>
      <c r="HZ131" s="21" t="s">
        <v>1839</v>
      </c>
      <c r="IA131" s="21" t="e">
        <f>IF(HZ130&gt;IA130,HW121,ID121)</f>
        <v>#N/A</v>
      </c>
      <c r="IB131" s="114"/>
      <c r="IC131" s="114"/>
      <c r="ID131" s="151"/>
      <c r="IF131" s="67"/>
      <c r="IG131" s="67"/>
      <c r="IH131" s="67"/>
      <c r="II131" s="67"/>
      <c r="IJ131" s="67"/>
      <c r="IL131" s="57"/>
      <c r="IM131" s="114"/>
      <c r="IN131" s="114"/>
      <c r="IO131" s="21" t="s">
        <v>1839</v>
      </c>
      <c r="IP131" s="21" t="e">
        <f>IF(IO130&gt;IP130,IL121,IS121)</f>
        <v>#N/A</v>
      </c>
      <c r="IQ131" s="114"/>
      <c r="IR131" s="114"/>
      <c r="IS131" s="151"/>
      <c r="IT131" s="114"/>
      <c r="IU131" s="67"/>
      <c r="IV131" s="67"/>
      <c r="IW131" s="67"/>
      <c r="IX131" s="67"/>
      <c r="IY131" s="67"/>
      <c r="IZ131" s="114"/>
      <c r="JA131" s="57"/>
      <c r="JB131" s="114"/>
      <c r="JC131" s="114"/>
      <c r="JD131" s="21" t="s">
        <v>1839</v>
      </c>
      <c r="JE131" s="21" t="e">
        <f>IF(JD130&gt;JE130,JA121,JH121)</f>
        <v>#N/A</v>
      </c>
      <c r="JF131" s="114"/>
      <c r="JG131" s="114"/>
      <c r="JH131" s="151"/>
      <c r="JI131" s="114"/>
      <c r="JJ131" s="67"/>
      <c r="JK131" s="67"/>
      <c r="JL131" s="67"/>
      <c r="JM131" s="67"/>
      <c r="JN131" s="67"/>
      <c r="JO131" s="114"/>
      <c r="JP131" s="57"/>
      <c r="JQ131" s="114"/>
      <c r="JR131" s="114"/>
      <c r="JS131" s="21" t="s">
        <v>1839</v>
      </c>
      <c r="JT131" s="21" t="e">
        <f>IF(JS130&gt;JT130,JP121,JW121)</f>
        <v>#N/A</v>
      </c>
      <c r="JU131" s="114"/>
      <c r="JV131" s="114"/>
      <c r="JW131" s="151"/>
      <c r="JX131" s="114"/>
      <c r="JY131" s="67"/>
      <c r="JZ131" s="67"/>
      <c r="KA131" s="67"/>
      <c r="KB131" s="67"/>
      <c r="KC131" s="67"/>
      <c r="KD131" s="114"/>
      <c r="KE131" s="57"/>
      <c r="KF131" s="114"/>
      <c r="KG131" s="114"/>
      <c r="KH131" s="21" t="s">
        <v>1839</v>
      </c>
      <c r="KI131" s="21" t="e">
        <f>IF(KH130&gt;KI130,KE121,KL121)</f>
        <v>#N/A</v>
      </c>
      <c r="KJ131" s="114"/>
      <c r="KK131" s="114"/>
      <c r="KL131" s="151"/>
      <c r="KM131" s="114"/>
      <c r="KN131" s="67"/>
      <c r="KO131" s="67"/>
      <c r="KP131" s="67"/>
      <c r="KQ131" s="67"/>
      <c r="KR131" s="67"/>
      <c r="KS131" s="114"/>
      <c r="KT131" s="57"/>
      <c r="KU131" s="114"/>
      <c r="KV131" s="114"/>
      <c r="KW131" s="21" t="s">
        <v>1839</v>
      </c>
      <c r="KX131" s="21" t="e">
        <f>IF(KW130&gt;KX130,KT121,LA121)</f>
        <v>#N/A</v>
      </c>
      <c r="KY131" s="114"/>
      <c r="KZ131" s="114"/>
      <c r="LA131" s="151"/>
      <c r="LB131" s="114"/>
      <c r="LC131" s="67"/>
      <c r="LD131" s="67"/>
      <c r="LE131" s="67"/>
      <c r="LF131" s="67"/>
      <c r="LG131" s="67"/>
      <c r="LH131" s="114"/>
      <c r="LI131" s="57"/>
      <c r="LJ131" s="114"/>
      <c r="LK131" s="114"/>
      <c r="LL131" s="21" t="s">
        <v>1839</v>
      </c>
      <c r="LM131" s="21" t="e">
        <f>IF(LL130&gt;LM130,LI121,LP121)</f>
        <v>#N/A</v>
      </c>
      <c r="LN131" s="114"/>
      <c r="LO131" s="114"/>
      <c r="LP131" s="151"/>
      <c r="LQ131" s="114"/>
      <c r="LR131" s="67"/>
      <c r="LS131" s="67"/>
      <c r="LT131" s="67"/>
      <c r="LU131" s="67"/>
      <c r="LV131" s="67"/>
      <c r="LW131" s="114"/>
      <c r="LX131" s="57"/>
      <c r="LY131" s="114"/>
      <c r="LZ131" s="114"/>
      <c r="MA131" s="21" t="s">
        <v>1839</v>
      </c>
      <c r="MB131" s="21" t="e">
        <f>IF(MA130&gt;MB130,LX121,ME121)</f>
        <v>#N/A</v>
      </c>
      <c r="MC131" s="114"/>
      <c r="MD131" s="114"/>
      <c r="ME131" s="151"/>
      <c r="MF131" s="114"/>
      <c r="MG131" s="67"/>
      <c r="MH131" s="67"/>
      <c r="MI131" s="67"/>
      <c r="MJ131" s="67"/>
      <c r="MK131" s="67"/>
      <c r="ML131" s="114"/>
      <c r="MM131" s="57"/>
      <c r="MN131" s="114"/>
      <c r="MO131" s="114"/>
      <c r="MP131" s="21" t="s">
        <v>1839</v>
      </c>
      <c r="MQ131" s="21" t="e">
        <f>IF(MP130&gt;MQ130,MM121,MT121)</f>
        <v>#N/A</v>
      </c>
      <c r="MR131" s="114"/>
      <c r="MS131" s="114"/>
      <c r="MT131" s="151"/>
    </row>
    <row r="132" spans="2:358" s="105" customFormat="1" ht="17">
      <c r="B132" s="184">
        <f t="shared" si="679"/>
        <v>44634</v>
      </c>
      <c r="C132" s="183">
        <f t="shared" si="680"/>
        <v>11</v>
      </c>
      <c r="D132" s="183">
        <f t="shared" si="681"/>
        <v>9</v>
      </c>
      <c r="E132" s="183" t="str">
        <f t="shared" ref="E132:E195" si="1142">C132&amp;"_"&amp;D132</f>
        <v>11_9</v>
      </c>
      <c r="F132" s="174" t="str">
        <f t="shared" ref="F132:F195" si="1143">INDEX($K$4:$K$301,MATCH($E132,$I$4:$I$301,0),1)</f>
        <v>Player20</v>
      </c>
      <c r="G132" s="174" t="str">
        <f t="shared" ref="G132:G195" si="1144">INDEX($M$4:$M$301,MATCH($E132,$I$4:$I$301,0),1)</f>
        <v>Player14</v>
      </c>
      <c r="H132" s="173"/>
      <c r="I132" s="174" t="str">
        <f>J132&amp;"_"&amp;COUNTIF(J$4:J132,J132)</f>
        <v>10_12</v>
      </c>
      <c r="J132" s="185">
        <v>10</v>
      </c>
      <c r="K132" s="185" t="s">
        <v>2663</v>
      </c>
      <c r="L132" s="186" t="s">
        <v>1027</v>
      </c>
      <c r="M132" s="185" t="s">
        <v>1880</v>
      </c>
      <c r="N132" s="114"/>
      <c r="O132" s="67"/>
      <c r="P132" s="67"/>
      <c r="Q132" s="67"/>
      <c r="R132" s="67"/>
      <c r="S132" s="67"/>
      <c r="U132" s="57"/>
      <c r="V132" s="114"/>
      <c r="W132" s="114"/>
      <c r="X132" s="21" t="s">
        <v>1883</v>
      </c>
      <c r="Y132" s="21" t="str">
        <f>IF(X130&gt;Y130,AB121,U121)</f>
        <v>Player20</v>
      </c>
      <c r="Z132" s="114"/>
      <c r="AA132" s="114"/>
      <c r="AB132" s="151"/>
      <c r="AD132" s="67"/>
      <c r="AE132" s="67"/>
      <c r="AF132" s="67"/>
      <c r="AG132" s="67"/>
      <c r="AH132" s="67"/>
      <c r="AJ132" s="57"/>
      <c r="AK132" s="114"/>
      <c r="AL132" s="114"/>
      <c r="AM132" s="21" t="s">
        <v>1883</v>
      </c>
      <c r="AN132" s="21" t="str">
        <f>IF(AM130&gt;AN130,AQ121,AJ121)</f>
        <v>Player3</v>
      </c>
      <c r="AO132" s="114"/>
      <c r="AP132" s="114"/>
      <c r="AQ132" s="151"/>
      <c r="AS132" s="67"/>
      <c r="AT132" s="67"/>
      <c r="AU132" s="67"/>
      <c r="AV132" s="67"/>
      <c r="AW132" s="67"/>
      <c r="AY132" s="57"/>
      <c r="AZ132" s="114"/>
      <c r="BA132" s="114"/>
      <c r="BB132" s="21" t="s">
        <v>1883</v>
      </c>
      <c r="BC132" s="21" t="str">
        <f>IF(BB130&gt;BC130,BF121,AY121)</f>
        <v>Player10</v>
      </c>
      <c r="BD132" s="114"/>
      <c r="BE132" s="114"/>
      <c r="BF132" s="151"/>
      <c r="BH132" s="67"/>
      <c r="BI132" s="67"/>
      <c r="BJ132" s="67"/>
      <c r="BK132" s="67"/>
      <c r="BL132" s="67"/>
      <c r="BN132" s="57"/>
      <c r="BO132" s="114"/>
      <c r="BP132" s="114"/>
      <c r="BQ132" s="21" t="s">
        <v>1883</v>
      </c>
      <c r="BR132" s="21" t="e">
        <f>IF(BQ130&gt;BR130,BU121,BN121)</f>
        <v>#N/A</v>
      </c>
      <c r="BS132" s="114"/>
      <c r="BT132" s="114"/>
      <c r="BU132" s="151"/>
      <c r="BV132" s="114"/>
      <c r="BW132" s="67"/>
      <c r="BX132" s="67"/>
      <c r="BY132" s="67"/>
      <c r="BZ132" s="67"/>
      <c r="CA132" s="67"/>
      <c r="CB132" s="114"/>
      <c r="CC132" s="57"/>
      <c r="CD132" s="114"/>
      <c r="CE132" s="114"/>
      <c r="CF132" s="21" t="s">
        <v>1883</v>
      </c>
      <c r="CG132" s="21" t="e">
        <f>IF(CF130&gt;CG130,CJ121,CC121)</f>
        <v>#N/A</v>
      </c>
      <c r="CH132" s="114"/>
      <c r="CI132" s="114"/>
      <c r="CJ132" s="151"/>
      <c r="CK132" s="114"/>
      <c r="CL132" s="67"/>
      <c r="CM132" s="67"/>
      <c r="CN132" s="67"/>
      <c r="CO132" s="67"/>
      <c r="CP132" s="67"/>
      <c r="CQ132" s="114"/>
      <c r="CR132" s="57"/>
      <c r="CS132" s="114"/>
      <c r="CT132" s="114"/>
      <c r="CU132" s="21" t="s">
        <v>1883</v>
      </c>
      <c r="CV132" s="21" t="e">
        <f>IF(CU130&gt;CV130,CY121,CR121)</f>
        <v>#N/A</v>
      </c>
      <c r="CW132" s="114"/>
      <c r="CX132" s="114"/>
      <c r="CY132" s="151"/>
      <c r="DA132" s="67"/>
      <c r="DB132" s="67"/>
      <c r="DC132" s="67"/>
      <c r="DD132" s="67"/>
      <c r="DE132" s="67"/>
      <c r="DG132" s="57"/>
      <c r="DH132" s="114"/>
      <c r="DI132" s="114"/>
      <c r="DJ132" s="21" t="s">
        <v>1883</v>
      </c>
      <c r="DK132" s="21" t="e">
        <f>IF(DJ130&gt;DK130,DN121,DG121)</f>
        <v>#N/A</v>
      </c>
      <c r="DL132" s="114"/>
      <c r="DM132" s="114"/>
      <c r="DN132" s="151"/>
      <c r="DO132" s="114"/>
      <c r="DP132" s="67"/>
      <c r="DQ132" s="67"/>
      <c r="DR132" s="67"/>
      <c r="DS132" s="67"/>
      <c r="DT132" s="67"/>
      <c r="DU132" s="114"/>
      <c r="DV132" s="57"/>
      <c r="DW132" s="114"/>
      <c r="DX132" s="114"/>
      <c r="DY132" s="21" t="s">
        <v>1883</v>
      </c>
      <c r="DZ132" s="21" t="e">
        <f>IF(DY130&gt;DZ130,EC121,DV121)</f>
        <v>#N/A</v>
      </c>
      <c r="EA132" s="114"/>
      <c r="EB132" s="114"/>
      <c r="EC132" s="151"/>
      <c r="ED132" s="114"/>
      <c r="EE132" s="67"/>
      <c r="EF132" s="67"/>
      <c r="EG132" s="67"/>
      <c r="EH132" s="67"/>
      <c r="EI132" s="67"/>
      <c r="EJ132" s="114"/>
      <c r="EK132" s="57"/>
      <c r="EL132" s="114"/>
      <c r="EM132" s="114"/>
      <c r="EN132" s="21" t="s">
        <v>1883</v>
      </c>
      <c r="EO132" s="21" t="e">
        <f>IF(EN130&gt;EO130,ER121,EK121)</f>
        <v>#N/A</v>
      </c>
      <c r="EP132" s="114"/>
      <c r="EQ132" s="114"/>
      <c r="ER132" s="151"/>
      <c r="ET132" s="67"/>
      <c r="EU132" s="67"/>
      <c r="EV132" s="67"/>
      <c r="EW132" s="67"/>
      <c r="EX132" s="67"/>
      <c r="EZ132" s="57"/>
      <c r="FA132" s="114"/>
      <c r="FB132" s="114"/>
      <c r="FC132" s="21" t="s">
        <v>1883</v>
      </c>
      <c r="FD132" s="21" t="e">
        <f>IF(FC130&gt;FD130,FG121,EZ121)</f>
        <v>#N/A</v>
      </c>
      <c r="FE132" s="114"/>
      <c r="FF132" s="114"/>
      <c r="FG132" s="151"/>
      <c r="FH132" s="114"/>
      <c r="FI132" s="67"/>
      <c r="FJ132" s="67"/>
      <c r="FK132" s="67"/>
      <c r="FL132" s="67"/>
      <c r="FM132" s="67"/>
      <c r="FN132" s="114"/>
      <c r="FO132" s="57"/>
      <c r="FP132" s="114"/>
      <c r="FQ132" s="114"/>
      <c r="FR132" s="21" t="s">
        <v>1883</v>
      </c>
      <c r="FS132" s="21" t="e">
        <f>IF(FR130&gt;FS130,FV121,FO121)</f>
        <v>#N/A</v>
      </c>
      <c r="FT132" s="114"/>
      <c r="FU132" s="114"/>
      <c r="FV132" s="151"/>
      <c r="FW132" s="114"/>
      <c r="FX132" s="67"/>
      <c r="FY132" s="67"/>
      <c r="FZ132" s="67"/>
      <c r="GA132" s="67"/>
      <c r="GB132" s="67"/>
      <c r="GC132" s="114"/>
      <c r="GD132" s="57"/>
      <c r="GE132" s="114"/>
      <c r="GF132" s="114"/>
      <c r="GG132" s="21" t="s">
        <v>1883</v>
      </c>
      <c r="GH132" s="21" t="e">
        <f>IF(GG130&gt;GH130,GK121,GD121)</f>
        <v>#N/A</v>
      </c>
      <c r="GI132" s="114"/>
      <c r="GJ132" s="114"/>
      <c r="GK132" s="151"/>
      <c r="GM132" s="67"/>
      <c r="GN132" s="67"/>
      <c r="GO132" s="67"/>
      <c r="GP132" s="67"/>
      <c r="GQ132" s="67"/>
      <c r="GS132" s="57"/>
      <c r="GT132" s="114"/>
      <c r="GU132" s="114"/>
      <c r="GV132" s="21" t="s">
        <v>1883</v>
      </c>
      <c r="GW132" s="21" t="e">
        <f>IF(GV130&gt;GW130,GZ121,GS121)</f>
        <v>#N/A</v>
      </c>
      <c r="GX132" s="114"/>
      <c r="GY132" s="114"/>
      <c r="GZ132" s="151"/>
      <c r="HA132" s="114"/>
      <c r="HB132" s="67"/>
      <c r="HC132" s="67"/>
      <c r="HD132" s="67"/>
      <c r="HE132" s="67"/>
      <c r="HF132" s="67"/>
      <c r="HG132" s="114"/>
      <c r="HH132" s="57"/>
      <c r="HI132" s="114"/>
      <c r="HJ132" s="114"/>
      <c r="HK132" s="21" t="s">
        <v>1883</v>
      </c>
      <c r="HL132" s="21" t="e">
        <f>IF(HK130&gt;HL130,HO121,HH121)</f>
        <v>#N/A</v>
      </c>
      <c r="HM132" s="114"/>
      <c r="HN132" s="114"/>
      <c r="HO132" s="151"/>
      <c r="HP132" s="114"/>
      <c r="HQ132" s="67"/>
      <c r="HR132" s="67"/>
      <c r="HS132" s="67"/>
      <c r="HT132" s="67"/>
      <c r="HU132" s="67"/>
      <c r="HV132" s="114"/>
      <c r="HW132" s="57"/>
      <c r="HX132" s="114"/>
      <c r="HY132" s="114"/>
      <c r="HZ132" s="21" t="s">
        <v>1883</v>
      </c>
      <c r="IA132" s="21" t="e">
        <f>IF(HZ130&gt;IA130,ID121,HW121)</f>
        <v>#N/A</v>
      </c>
      <c r="IB132" s="114"/>
      <c r="IC132" s="114"/>
      <c r="ID132" s="151"/>
      <c r="IF132" s="67"/>
      <c r="IG132" s="67"/>
      <c r="IH132" s="67"/>
      <c r="II132" s="67"/>
      <c r="IJ132" s="67"/>
      <c r="IL132" s="57"/>
      <c r="IM132" s="114"/>
      <c r="IN132" s="114"/>
      <c r="IO132" s="21" t="s">
        <v>1883</v>
      </c>
      <c r="IP132" s="21" t="e">
        <f>IF(IO130&gt;IP130,IS121,IL121)</f>
        <v>#N/A</v>
      </c>
      <c r="IQ132" s="114"/>
      <c r="IR132" s="114"/>
      <c r="IS132" s="151"/>
      <c r="IT132" s="114"/>
      <c r="IU132" s="67"/>
      <c r="IV132" s="67"/>
      <c r="IW132" s="67"/>
      <c r="IX132" s="67"/>
      <c r="IY132" s="67"/>
      <c r="IZ132" s="114"/>
      <c r="JA132" s="57"/>
      <c r="JB132" s="114"/>
      <c r="JC132" s="114"/>
      <c r="JD132" s="21" t="s">
        <v>1883</v>
      </c>
      <c r="JE132" s="21" t="e">
        <f>IF(JD130&gt;JE130,JH121,JA121)</f>
        <v>#N/A</v>
      </c>
      <c r="JF132" s="114"/>
      <c r="JG132" s="114"/>
      <c r="JH132" s="151"/>
      <c r="JI132" s="114"/>
      <c r="JJ132" s="67"/>
      <c r="JK132" s="67"/>
      <c r="JL132" s="67"/>
      <c r="JM132" s="67"/>
      <c r="JN132" s="67"/>
      <c r="JO132" s="114"/>
      <c r="JP132" s="57"/>
      <c r="JQ132" s="114"/>
      <c r="JR132" s="114"/>
      <c r="JS132" s="21" t="s">
        <v>1883</v>
      </c>
      <c r="JT132" s="21" t="e">
        <f>IF(JS130&gt;JT130,JW121,JP121)</f>
        <v>#N/A</v>
      </c>
      <c r="JU132" s="114"/>
      <c r="JV132" s="114"/>
      <c r="JW132" s="151"/>
      <c r="JX132" s="114"/>
      <c r="JY132" s="67"/>
      <c r="JZ132" s="67"/>
      <c r="KA132" s="67"/>
      <c r="KB132" s="67"/>
      <c r="KC132" s="67"/>
      <c r="KD132" s="114"/>
      <c r="KE132" s="57"/>
      <c r="KF132" s="114"/>
      <c r="KG132" s="114"/>
      <c r="KH132" s="21" t="s">
        <v>1883</v>
      </c>
      <c r="KI132" s="21" t="e">
        <f>IF(KH130&gt;KI130,KL121,KE121)</f>
        <v>#N/A</v>
      </c>
      <c r="KJ132" s="114"/>
      <c r="KK132" s="114"/>
      <c r="KL132" s="151"/>
      <c r="KM132" s="114"/>
      <c r="KN132" s="67"/>
      <c r="KO132" s="67"/>
      <c r="KP132" s="67"/>
      <c r="KQ132" s="67"/>
      <c r="KR132" s="67"/>
      <c r="KS132" s="114"/>
      <c r="KT132" s="57"/>
      <c r="KU132" s="114"/>
      <c r="KV132" s="114"/>
      <c r="KW132" s="21" t="s">
        <v>1883</v>
      </c>
      <c r="KX132" s="21" t="e">
        <f>IF(KW130&gt;KX130,LA121,KT121)</f>
        <v>#N/A</v>
      </c>
      <c r="KY132" s="114"/>
      <c r="KZ132" s="114"/>
      <c r="LA132" s="151"/>
      <c r="LB132" s="114"/>
      <c r="LC132" s="67"/>
      <c r="LD132" s="67"/>
      <c r="LE132" s="67"/>
      <c r="LF132" s="67"/>
      <c r="LG132" s="67"/>
      <c r="LH132" s="114"/>
      <c r="LI132" s="57"/>
      <c r="LJ132" s="114"/>
      <c r="LK132" s="114"/>
      <c r="LL132" s="21" t="s">
        <v>1883</v>
      </c>
      <c r="LM132" s="21" t="e">
        <f>IF(LL130&gt;LM130,LP121,LI121)</f>
        <v>#N/A</v>
      </c>
      <c r="LN132" s="114"/>
      <c r="LO132" s="114"/>
      <c r="LP132" s="151"/>
      <c r="LQ132" s="114"/>
      <c r="LR132" s="67"/>
      <c r="LS132" s="67"/>
      <c r="LT132" s="67"/>
      <c r="LU132" s="67"/>
      <c r="LV132" s="67"/>
      <c r="LW132" s="114"/>
      <c r="LX132" s="57"/>
      <c r="LY132" s="114"/>
      <c r="LZ132" s="114"/>
      <c r="MA132" s="21" t="s">
        <v>1883</v>
      </c>
      <c r="MB132" s="21" t="e">
        <f>IF(MA130&gt;MB130,ME121,LX121)</f>
        <v>#N/A</v>
      </c>
      <c r="MC132" s="114"/>
      <c r="MD132" s="114"/>
      <c r="ME132" s="151"/>
      <c r="MF132" s="114"/>
      <c r="MG132" s="67"/>
      <c r="MH132" s="67"/>
      <c r="MI132" s="67"/>
      <c r="MJ132" s="67"/>
      <c r="MK132" s="67"/>
      <c r="ML132" s="114"/>
      <c r="MM132" s="57"/>
      <c r="MN132" s="114"/>
      <c r="MO132" s="114"/>
      <c r="MP132" s="21" t="s">
        <v>1883</v>
      </c>
      <c r="MQ132" s="21" t="e">
        <f>IF(MP130&gt;MQ130,MT121,MM121)</f>
        <v>#N/A</v>
      </c>
      <c r="MR132" s="114"/>
      <c r="MS132" s="114"/>
      <c r="MT132" s="151"/>
    </row>
    <row r="133" spans="2:358" s="105" customFormat="1" ht="18" thickBot="1">
      <c r="B133" s="184">
        <f t="shared" si="679"/>
        <v>44634</v>
      </c>
      <c r="C133" s="183">
        <f t="shared" si="680"/>
        <v>11</v>
      </c>
      <c r="D133" s="183">
        <f t="shared" si="681"/>
        <v>10</v>
      </c>
      <c r="E133" s="183" t="str">
        <f t="shared" si="1142"/>
        <v>11_10</v>
      </c>
      <c r="F133" s="174" t="str">
        <f t="shared" si="1143"/>
        <v>Player24</v>
      </c>
      <c r="G133" s="174" t="str">
        <f t="shared" si="1144"/>
        <v>Player9</v>
      </c>
      <c r="H133" s="173"/>
      <c r="I133" s="174" t="str">
        <f>J133&amp;"_"&amp;COUNTIF(J$4:J133,J133)</f>
        <v>_0</v>
      </c>
      <c r="J133" s="185"/>
      <c r="K133" s="173"/>
      <c r="L133" s="174"/>
      <c r="M133" s="173"/>
      <c r="N133" s="114"/>
      <c r="O133" s="67"/>
      <c r="P133" s="67"/>
      <c r="Q133" s="67"/>
      <c r="R133" s="67"/>
      <c r="S133" s="67"/>
      <c r="U133" s="57"/>
      <c r="V133" s="114"/>
      <c r="W133" s="114"/>
      <c r="X133" s="114"/>
      <c r="Y133" s="114"/>
      <c r="Z133" s="114"/>
      <c r="AA133" s="114"/>
      <c r="AB133" s="151"/>
      <c r="AD133" s="67"/>
      <c r="AE133" s="67"/>
      <c r="AF133" s="67"/>
      <c r="AG133" s="67"/>
      <c r="AH133" s="67"/>
      <c r="AJ133" s="57"/>
      <c r="AK133" s="114"/>
      <c r="AL133" s="114"/>
      <c r="AM133" s="114"/>
      <c r="AN133" s="114"/>
      <c r="AO133" s="114"/>
      <c r="AP133" s="114"/>
      <c r="AQ133" s="151"/>
      <c r="AS133" s="67"/>
      <c r="AT133" s="67"/>
      <c r="AU133" s="67"/>
      <c r="AV133" s="67"/>
      <c r="AW133" s="67"/>
      <c r="AY133" s="57"/>
      <c r="AZ133" s="114"/>
      <c r="BA133" s="114"/>
      <c r="BB133" s="114"/>
      <c r="BC133" s="114"/>
      <c r="BD133" s="114"/>
      <c r="BE133" s="114"/>
      <c r="BF133" s="151"/>
      <c r="BH133" s="67"/>
      <c r="BI133" s="67"/>
      <c r="BJ133" s="67"/>
      <c r="BK133" s="67"/>
      <c r="BL133" s="67"/>
      <c r="BN133" s="57"/>
      <c r="BO133" s="114"/>
      <c r="BP133" s="114"/>
      <c r="BQ133" s="114"/>
      <c r="BR133" s="114"/>
      <c r="BS133" s="114"/>
      <c r="BT133" s="114"/>
      <c r="BU133" s="151"/>
      <c r="BV133" s="114"/>
      <c r="BW133" s="67"/>
      <c r="BX133" s="67"/>
      <c r="BY133" s="67"/>
      <c r="BZ133" s="67"/>
      <c r="CA133" s="67"/>
      <c r="CB133" s="114"/>
      <c r="CC133" s="57"/>
      <c r="CD133" s="114"/>
      <c r="CE133" s="114"/>
      <c r="CF133" s="114"/>
      <c r="CG133" s="114"/>
      <c r="CH133" s="114"/>
      <c r="CI133" s="114"/>
      <c r="CJ133" s="151"/>
      <c r="CK133" s="114"/>
      <c r="CL133" s="67"/>
      <c r="CM133" s="67"/>
      <c r="CN133" s="67"/>
      <c r="CO133" s="67"/>
      <c r="CP133" s="67"/>
      <c r="CQ133" s="114"/>
      <c r="CR133" s="57"/>
      <c r="CS133" s="114"/>
      <c r="CT133" s="114"/>
      <c r="CU133" s="114"/>
      <c r="CV133" s="114"/>
      <c r="CW133" s="114"/>
      <c r="CX133" s="114"/>
      <c r="CY133" s="151"/>
      <c r="DA133" s="67"/>
      <c r="DB133" s="67"/>
      <c r="DC133" s="67"/>
      <c r="DD133" s="67"/>
      <c r="DE133" s="67"/>
      <c r="DG133" s="57"/>
      <c r="DH133" s="114"/>
      <c r="DI133" s="114"/>
      <c r="DJ133" s="114"/>
      <c r="DK133" s="114"/>
      <c r="DL133" s="114"/>
      <c r="DM133" s="114"/>
      <c r="DN133" s="151"/>
      <c r="DO133" s="114"/>
      <c r="DP133" s="67"/>
      <c r="DQ133" s="67"/>
      <c r="DR133" s="67"/>
      <c r="DS133" s="67"/>
      <c r="DT133" s="67"/>
      <c r="DU133" s="114"/>
      <c r="DV133" s="57"/>
      <c r="DW133" s="114"/>
      <c r="DX133" s="114"/>
      <c r="DY133" s="114"/>
      <c r="DZ133" s="114"/>
      <c r="EA133" s="114"/>
      <c r="EB133" s="114"/>
      <c r="EC133" s="151"/>
      <c r="ED133" s="114"/>
      <c r="EE133" s="67"/>
      <c r="EF133" s="67"/>
      <c r="EG133" s="67"/>
      <c r="EH133" s="67"/>
      <c r="EI133" s="67"/>
      <c r="EJ133" s="114"/>
      <c r="EK133" s="57"/>
      <c r="EL133" s="114"/>
      <c r="EM133" s="114"/>
      <c r="EN133" s="114"/>
      <c r="EO133" s="114"/>
      <c r="EP133" s="114"/>
      <c r="EQ133" s="114"/>
      <c r="ER133" s="151"/>
      <c r="ET133" s="67"/>
      <c r="EU133" s="67"/>
      <c r="EV133" s="67"/>
      <c r="EW133" s="67"/>
      <c r="EX133" s="67"/>
      <c r="EZ133" s="57"/>
      <c r="FA133" s="114"/>
      <c r="FB133" s="114"/>
      <c r="FC133" s="114"/>
      <c r="FD133" s="114"/>
      <c r="FE133" s="114"/>
      <c r="FF133" s="114"/>
      <c r="FG133" s="151"/>
      <c r="FH133" s="114"/>
      <c r="FI133" s="67"/>
      <c r="FJ133" s="67"/>
      <c r="FK133" s="67"/>
      <c r="FL133" s="67"/>
      <c r="FM133" s="67"/>
      <c r="FN133" s="114"/>
      <c r="FO133" s="57"/>
      <c r="FP133" s="114"/>
      <c r="FQ133" s="114"/>
      <c r="FR133" s="114"/>
      <c r="FS133" s="114"/>
      <c r="FT133" s="114"/>
      <c r="FU133" s="114"/>
      <c r="FV133" s="151"/>
      <c r="FW133" s="114"/>
      <c r="FX133" s="67"/>
      <c r="FY133" s="67"/>
      <c r="FZ133" s="67"/>
      <c r="GA133" s="67"/>
      <c r="GB133" s="67"/>
      <c r="GC133" s="114"/>
      <c r="GD133" s="57"/>
      <c r="GE133" s="114"/>
      <c r="GF133" s="114"/>
      <c r="GG133" s="114"/>
      <c r="GH133" s="114"/>
      <c r="GI133" s="114"/>
      <c r="GJ133" s="114"/>
      <c r="GK133" s="151"/>
      <c r="GM133" s="67"/>
      <c r="GN133" s="67"/>
      <c r="GO133" s="67"/>
      <c r="GP133" s="67"/>
      <c r="GQ133" s="67"/>
      <c r="GS133" s="57"/>
      <c r="GT133" s="114"/>
      <c r="GU133" s="114"/>
      <c r="GV133" s="114"/>
      <c r="GW133" s="114"/>
      <c r="GX133" s="114"/>
      <c r="GY133" s="114"/>
      <c r="GZ133" s="151"/>
      <c r="HA133" s="114"/>
      <c r="HB133" s="67"/>
      <c r="HC133" s="67"/>
      <c r="HD133" s="67"/>
      <c r="HE133" s="67"/>
      <c r="HF133" s="67"/>
      <c r="HG133" s="114"/>
      <c r="HH133" s="57"/>
      <c r="HI133" s="114"/>
      <c r="HJ133" s="114"/>
      <c r="HK133" s="114"/>
      <c r="HL133" s="114"/>
      <c r="HM133" s="114"/>
      <c r="HN133" s="114"/>
      <c r="HO133" s="151"/>
      <c r="HP133" s="114"/>
      <c r="HQ133" s="67"/>
      <c r="HR133" s="67"/>
      <c r="HS133" s="67"/>
      <c r="HT133" s="67"/>
      <c r="HU133" s="67"/>
      <c r="HV133" s="114"/>
      <c r="HW133" s="57"/>
      <c r="HX133" s="114"/>
      <c r="HY133" s="114"/>
      <c r="HZ133" s="114"/>
      <c r="IA133" s="114"/>
      <c r="IB133" s="114"/>
      <c r="IC133" s="114"/>
      <c r="ID133" s="151"/>
      <c r="IF133" s="67"/>
      <c r="IG133" s="67"/>
      <c r="IH133" s="67"/>
      <c r="II133" s="67"/>
      <c r="IJ133" s="67"/>
      <c r="IL133" s="57"/>
      <c r="IM133" s="114"/>
      <c r="IN133" s="114"/>
      <c r="IO133" s="114"/>
      <c r="IP133" s="114"/>
      <c r="IQ133" s="114"/>
      <c r="IR133" s="114"/>
      <c r="IS133" s="151"/>
      <c r="IT133" s="114"/>
      <c r="IU133" s="67"/>
      <c r="IV133" s="67"/>
      <c r="IW133" s="67"/>
      <c r="IX133" s="67"/>
      <c r="IY133" s="67"/>
      <c r="IZ133" s="114"/>
      <c r="JA133" s="57"/>
      <c r="JB133" s="114"/>
      <c r="JC133" s="114"/>
      <c r="JD133" s="114"/>
      <c r="JE133" s="114"/>
      <c r="JF133" s="114"/>
      <c r="JG133" s="114"/>
      <c r="JH133" s="151"/>
      <c r="JI133" s="114"/>
      <c r="JJ133" s="67"/>
      <c r="JK133" s="67"/>
      <c r="JL133" s="67"/>
      <c r="JM133" s="67"/>
      <c r="JN133" s="67"/>
      <c r="JO133" s="114"/>
      <c r="JP133" s="57"/>
      <c r="JQ133" s="114"/>
      <c r="JR133" s="114"/>
      <c r="JS133" s="114"/>
      <c r="JT133" s="114"/>
      <c r="JU133" s="114"/>
      <c r="JV133" s="114"/>
      <c r="JW133" s="151"/>
      <c r="JX133" s="114"/>
      <c r="JY133" s="67"/>
      <c r="JZ133" s="67"/>
      <c r="KA133" s="67"/>
      <c r="KB133" s="67"/>
      <c r="KC133" s="67"/>
      <c r="KD133" s="114"/>
      <c r="KE133" s="57"/>
      <c r="KF133" s="114"/>
      <c r="KG133" s="114"/>
      <c r="KH133" s="114"/>
      <c r="KI133" s="114"/>
      <c r="KJ133" s="114"/>
      <c r="KK133" s="114"/>
      <c r="KL133" s="151"/>
      <c r="KM133" s="114"/>
      <c r="KN133" s="67"/>
      <c r="KO133" s="67"/>
      <c r="KP133" s="67"/>
      <c r="KQ133" s="67"/>
      <c r="KR133" s="67"/>
      <c r="KS133" s="114"/>
      <c r="KT133" s="57"/>
      <c r="KU133" s="114"/>
      <c r="KV133" s="114"/>
      <c r="KW133" s="114"/>
      <c r="KX133" s="114"/>
      <c r="KY133" s="114"/>
      <c r="KZ133" s="114"/>
      <c r="LA133" s="151"/>
      <c r="LB133" s="114"/>
      <c r="LC133" s="67"/>
      <c r="LD133" s="67"/>
      <c r="LE133" s="67"/>
      <c r="LF133" s="67"/>
      <c r="LG133" s="67"/>
      <c r="LH133" s="114"/>
      <c r="LI133" s="57"/>
      <c r="LJ133" s="114"/>
      <c r="LK133" s="114"/>
      <c r="LL133" s="114"/>
      <c r="LM133" s="114"/>
      <c r="LN133" s="114"/>
      <c r="LO133" s="114"/>
      <c r="LP133" s="151"/>
      <c r="LQ133" s="114"/>
      <c r="LR133" s="67"/>
      <c r="LS133" s="67"/>
      <c r="LT133" s="67"/>
      <c r="LU133" s="67"/>
      <c r="LV133" s="67"/>
      <c r="LW133" s="114"/>
      <c r="LX133" s="57"/>
      <c r="LY133" s="114"/>
      <c r="LZ133" s="114"/>
      <c r="MA133" s="114"/>
      <c r="MB133" s="114"/>
      <c r="MC133" s="114"/>
      <c r="MD133" s="114"/>
      <c r="ME133" s="151"/>
      <c r="MF133" s="114"/>
      <c r="MG133" s="67"/>
      <c r="MH133" s="67"/>
      <c r="MI133" s="67"/>
      <c r="MJ133" s="67"/>
      <c r="MK133" s="67"/>
      <c r="ML133" s="114"/>
      <c r="MM133" s="57"/>
      <c r="MN133" s="114"/>
      <c r="MO133" s="114"/>
      <c r="MP133" s="114"/>
      <c r="MQ133" s="114"/>
      <c r="MR133" s="114"/>
      <c r="MS133" s="114"/>
      <c r="MT133" s="151"/>
    </row>
    <row r="134" spans="2:358" s="105" customFormat="1" ht="17">
      <c r="B134" s="184">
        <f t="shared" si="679"/>
        <v>44634</v>
      </c>
      <c r="C134" s="183">
        <f t="shared" si="680"/>
        <v>11</v>
      </c>
      <c r="D134" s="183">
        <f t="shared" si="681"/>
        <v>11</v>
      </c>
      <c r="E134" s="183" t="str">
        <f t="shared" si="1142"/>
        <v>11_11</v>
      </c>
      <c r="F134" s="174" t="str">
        <f t="shared" si="1143"/>
        <v>Player6</v>
      </c>
      <c r="G134" s="174" t="str">
        <f t="shared" si="1144"/>
        <v>Player21</v>
      </c>
      <c r="H134" s="173"/>
      <c r="I134" s="174" t="str">
        <f>J134&amp;"_"&amp;COUNTIF(J$4:J134,J134)</f>
        <v>11_1</v>
      </c>
      <c r="J134" s="185">
        <v>11</v>
      </c>
      <c r="K134" s="185" t="s">
        <v>2657</v>
      </c>
      <c r="L134" s="186" t="s">
        <v>1027</v>
      </c>
      <c r="M134" s="185" t="s">
        <v>2669</v>
      </c>
      <c r="N134" s="114"/>
      <c r="O134" s="67"/>
      <c r="P134" s="67"/>
      <c r="Q134" s="67"/>
      <c r="R134" s="67"/>
      <c r="S134" s="67"/>
      <c r="U134" s="170" t="str">
        <f>INDEX(Matchups!$F$4:$G$279,MATCH(O136&amp;"_"&amp;P136,Matchups!$E$4:$E$279,0),1)</f>
        <v>Player12</v>
      </c>
      <c r="V134" s="76"/>
      <c r="W134" s="76"/>
      <c r="X134" s="265" t="s">
        <v>1882</v>
      </c>
      <c r="Y134" s="265"/>
      <c r="Z134" s="76"/>
      <c r="AA134" s="76"/>
      <c r="AB134" s="171" t="str">
        <f>INDEX(Matchups!$F$4:$G$279,MATCH(O136&amp;"_"&amp;P136,Matchups!$E$4:$E$279,0),2)</f>
        <v>Player13</v>
      </c>
      <c r="AD134" s="67"/>
      <c r="AE134" s="67"/>
      <c r="AF134" s="67"/>
      <c r="AG134" s="67"/>
      <c r="AH134" s="67"/>
      <c r="AJ134" s="170" t="str">
        <f>INDEX(Matchups!$F$4:$G$279,MATCH(AD136&amp;"_"&amp;AE136,Matchups!$E$4:$E$279,0),1)</f>
        <v>Player17</v>
      </c>
      <c r="AK134" s="76"/>
      <c r="AL134" s="76"/>
      <c r="AM134" s="265" t="s">
        <v>1882</v>
      </c>
      <c r="AN134" s="265"/>
      <c r="AO134" s="76"/>
      <c r="AP134" s="76"/>
      <c r="AQ134" s="171" t="str">
        <f>INDEX(Matchups!$F$4:$G$279,MATCH(AD136&amp;"_"&amp;AE136,Matchups!$E$4:$E$279,0),2)</f>
        <v>Player2</v>
      </c>
      <c r="AS134" s="67"/>
      <c r="AT134" s="67"/>
      <c r="AU134" s="67"/>
      <c r="AV134" s="67"/>
      <c r="AW134" s="67"/>
      <c r="AY134" s="170" t="str">
        <f>INDEX(Matchups!$F$4:$G$279,MATCH(AS136&amp;"_"&amp;AT136,Matchups!$E$4:$E$279,0),1)</f>
        <v>Player2</v>
      </c>
      <c r="AZ134" s="76"/>
      <c r="BA134" s="76"/>
      <c r="BB134" s="265" t="s">
        <v>1882</v>
      </c>
      <c r="BC134" s="265"/>
      <c r="BD134" s="76"/>
      <c r="BE134" s="76"/>
      <c r="BF134" s="171" t="str">
        <f>INDEX(Matchups!$F$4:$G$279,MATCH(AS136&amp;"_"&amp;AT136,Matchups!$E$4:$E$279,0),2)</f>
        <v>Player23</v>
      </c>
      <c r="BH134" s="67"/>
      <c r="BI134" s="67"/>
      <c r="BJ134" s="67"/>
      <c r="BK134" s="67"/>
      <c r="BL134" s="67"/>
      <c r="BN134" s="170" t="str">
        <f>INDEX(Matchups!$F$4:$G$279,MATCH(BH136&amp;"_"&amp;BI136,Matchups!$E$4:$E$279,0),1)</f>
        <v>Player13</v>
      </c>
      <c r="BO134" s="76"/>
      <c r="BP134" s="76"/>
      <c r="BQ134" s="265" t="s">
        <v>1882</v>
      </c>
      <c r="BR134" s="265"/>
      <c r="BS134" s="76"/>
      <c r="BT134" s="76"/>
      <c r="BU134" s="171" t="str">
        <f>INDEX(Matchups!$F$4:$G$279,MATCH(BH136&amp;"_"&amp;BI136,Matchups!$E$4:$E$279,0),2)</f>
        <v>Player6</v>
      </c>
      <c r="BV134" s="114"/>
      <c r="BW134" s="67"/>
      <c r="BX134" s="67"/>
      <c r="BY134" s="67"/>
      <c r="BZ134" s="67"/>
      <c r="CA134" s="67"/>
      <c r="CB134" s="114"/>
      <c r="CC134" s="170" t="str">
        <f>INDEX(Matchups!$F$4:$G$279,MATCH(BW136&amp;"_"&amp;BX136,Matchups!$E$4:$E$279,0),1)</f>
        <v>Player14</v>
      </c>
      <c r="CD134" s="76"/>
      <c r="CE134" s="76"/>
      <c r="CF134" s="265" t="s">
        <v>1882</v>
      </c>
      <c r="CG134" s="265"/>
      <c r="CH134" s="76"/>
      <c r="CI134" s="76"/>
      <c r="CJ134" s="171" t="str">
        <f>INDEX(Matchups!$F$4:$G$279,MATCH(BW136&amp;"_"&amp;BX136,Matchups!$E$4:$E$279,0),2)</f>
        <v>Player3</v>
      </c>
      <c r="CK134" s="114"/>
      <c r="CL134" s="67"/>
      <c r="CM134" s="67"/>
      <c r="CN134" s="67"/>
      <c r="CO134" s="67"/>
      <c r="CP134" s="67"/>
      <c r="CQ134" s="114"/>
      <c r="CR134" s="170" t="str">
        <f>INDEX(Matchups!$F$4:$G$279,MATCH(CL136&amp;"_"&amp;CM136,Matchups!$E$4:$E$279,0),1)</f>
        <v>Player24</v>
      </c>
      <c r="CS134" s="76"/>
      <c r="CT134" s="76"/>
      <c r="CU134" s="265" t="s">
        <v>1882</v>
      </c>
      <c r="CV134" s="265"/>
      <c r="CW134" s="76"/>
      <c r="CX134" s="76"/>
      <c r="CY134" s="171" t="str">
        <f>INDEX(Matchups!$F$4:$G$279,MATCH(CL136&amp;"_"&amp;CM136,Matchups!$E$4:$E$279,0),2)</f>
        <v>Player22</v>
      </c>
      <c r="DA134" s="67"/>
      <c r="DB134" s="67"/>
      <c r="DC134" s="67"/>
      <c r="DD134" s="67"/>
      <c r="DE134" s="67"/>
      <c r="DG134" s="170" t="str">
        <f>INDEX(Matchups!$F$4:$G$279,MATCH(DA136&amp;"_"&amp;DB136,Matchups!$E$4:$E$279,0),1)</f>
        <v>Player22</v>
      </c>
      <c r="DH134" s="76"/>
      <c r="DI134" s="76"/>
      <c r="DJ134" s="265" t="s">
        <v>1882</v>
      </c>
      <c r="DK134" s="265"/>
      <c r="DL134" s="76"/>
      <c r="DM134" s="76"/>
      <c r="DN134" s="171" t="str">
        <f>INDEX(Matchups!$F$4:$G$279,MATCH(DA136&amp;"_"&amp;DB136,Matchups!$E$4:$E$279,0),2)</f>
        <v>Player14</v>
      </c>
      <c r="DO134" s="114"/>
      <c r="DP134" s="67"/>
      <c r="DQ134" s="67"/>
      <c r="DR134" s="67"/>
      <c r="DS134" s="67"/>
      <c r="DT134" s="67"/>
      <c r="DU134" s="114"/>
      <c r="DV134" s="170" t="str">
        <f>INDEX(Matchups!$F$4:$G$279,MATCH(DP136&amp;"_"&amp;DQ136,Matchups!$E$4:$E$279,0),1)</f>
        <v>Player19</v>
      </c>
      <c r="DW134" s="76"/>
      <c r="DX134" s="76"/>
      <c r="DY134" s="265" t="s">
        <v>1882</v>
      </c>
      <c r="DZ134" s="265"/>
      <c r="EA134" s="76"/>
      <c r="EB134" s="76"/>
      <c r="EC134" s="171" t="str">
        <f>INDEX(Matchups!$F$4:$G$279,MATCH(DP136&amp;"_"&amp;DQ136,Matchups!$E$4:$E$279,0),2)</f>
        <v>Player17</v>
      </c>
      <c r="ED134" s="114"/>
      <c r="EE134" s="67"/>
      <c r="EF134" s="67"/>
      <c r="EG134" s="67"/>
      <c r="EH134" s="67"/>
      <c r="EI134" s="67"/>
      <c r="EJ134" s="114"/>
      <c r="EK134" s="170" t="str">
        <f>INDEX(Matchups!$F$4:$G$279,MATCH(EE136&amp;"_"&amp;EF136,Matchups!$E$4:$E$279,0),1)</f>
        <v>Player1</v>
      </c>
      <c r="EL134" s="76"/>
      <c r="EM134" s="76"/>
      <c r="EN134" s="265" t="s">
        <v>1882</v>
      </c>
      <c r="EO134" s="265"/>
      <c r="EP134" s="76"/>
      <c r="EQ134" s="76"/>
      <c r="ER134" s="171" t="str">
        <f>INDEX(Matchups!$F$4:$G$279,MATCH(EE136&amp;"_"&amp;EF136,Matchups!$E$4:$E$279,0),2)</f>
        <v>Player20</v>
      </c>
      <c r="ET134" s="67"/>
      <c r="EU134" s="67"/>
      <c r="EV134" s="67"/>
      <c r="EW134" s="67"/>
      <c r="EX134" s="67"/>
      <c r="EZ134" s="170" t="str">
        <f>INDEX(Matchups!$F$4:$G$279,MATCH(ET136&amp;"_"&amp;EU136,Matchups!$E$4:$E$279,0),1)</f>
        <v>Player18</v>
      </c>
      <c r="FA134" s="76"/>
      <c r="FB134" s="76"/>
      <c r="FC134" s="265" t="s">
        <v>1882</v>
      </c>
      <c r="FD134" s="265"/>
      <c r="FE134" s="76"/>
      <c r="FF134" s="76"/>
      <c r="FG134" s="171" t="str">
        <f>INDEX(Matchups!$F$4:$G$279,MATCH(ET136&amp;"_"&amp;EU136,Matchups!$E$4:$E$279,0),2)</f>
        <v>Player16</v>
      </c>
      <c r="FH134" s="114"/>
      <c r="FI134" s="67"/>
      <c r="FJ134" s="67"/>
      <c r="FK134" s="67"/>
      <c r="FL134" s="67"/>
      <c r="FM134" s="67"/>
      <c r="FN134" s="114"/>
      <c r="FO134" s="170" t="str">
        <f>INDEX(Matchups!$F$4:$G$279,MATCH(FI136&amp;"_"&amp;FJ136,Matchups!$E$4:$E$279,0),1)</f>
        <v>Player6</v>
      </c>
      <c r="FP134" s="76"/>
      <c r="FQ134" s="76"/>
      <c r="FR134" s="265" t="s">
        <v>1882</v>
      </c>
      <c r="FS134" s="265"/>
      <c r="FT134" s="76"/>
      <c r="FU134" s="76"/>
      <c r="FV134" s="171" t="str">
        <f>INDEX(Matchups!$F$4:$G$279,MATCH(FI136&amp;"_"&amp;FJ136,Matchups!$E$4:$E$279,0),2)</f>
        <v>Player21</v>
      </c>
      <c r="FW134" s="114"/>
      <c r="FX134" s="67"/>
      <c r="FY134" s="67"/>
      <c r="FZ134" s="67"/>
      <c r="GA134" s="67"/>
      <c r="GB134" s="67"/>
      <c r="GC134" s="114"/>
      <c r="GD134" s="170" t="str">
        <f>INDEX(Matchups!$F$4:$G$279,MATCH(FX136&amp;"_"&amp;FY136,Matchups!$E$4:$E$279,0),1)</f>
        <v>Player15</v>
      </c>
      <c r="GE134" s="76"/>
      <c r="GF134" s="76"/>
      <c r="GG134" s="265" t="s">
        <v>1882</v>
      </c>
      <c r="GH134" s="265"/>
      <c r="GI134" s="76"/>
      <c r="GJ134" s="76"/>
      <c r="GK134" s="171" t="str">
        <f>INDEX(Matchups!$F$4:$G$279,MATCH(FX136&amp;"_"&amp;FY136,Matchups!$E$4:$E$279,0),2)</f>
        <v>Player18</v>
      </c>
      <c r="GM134" s="67"/>
      <c r="GN134" s="67"/>
      <c r="GO134" s="67"/>
      <c r="GP134" s="67"/>
      <c r="GQ134" s="67"/>
      <c r="GS134" s="170" t="str">
        <f>INDEX(Matchups!$F$4:$G$279,MATCH(GM136&amp;"_"&amp;GN136,Matchups!$E$4:$E$279,0),1)</f>
        <v>Player8</v>
      </c>
      <c r="GT134" s="76"/>
      <c r="GU134" s="76"/>
      <c r="GV134" s="265" t="s">
        <v>1882</v>
      </c>
      <c r="GW134" s="265"/>
      <c r="GX134" s="76"/>
      <c r="GY134" s="76"/>
      <c r="GZ134" s="171" t="str">
        <f>INDEX(Matchups!$F$4:$G$279,MATCH(GM136&amp;"_"&amp;GN136,Matchups!$E$4:$E$279,0),2)</f>
        <v>Player24</v>
      </c>
      <c r="HA134" s="114"/>
      <c r="HB134" s="67"/>
      <c r="HC134" s="67"/>
      <c r="HD134" s="67"/>
      <c r="HE134" s="67"/>
      <c r="HF134" s="67"/>
      <c r="HG134" s="114"/>
      <c r="HH134" s="170" t="str">
        <f>INDEX(Matchups!$F$4:$G$279,MATCH(HB136&amp;"_"&amp;HC136,Matchups!$E$4:$E$279,0),1)</f>
        <v>Player5</v>
      </c>
      <c r="HI134" s="76"/>
      <c r="HJ134" s="76"/>
      <c r="HK134" s="265" t="s">
        <v>1882</v>
      </c>
      <c r="HL134" s="265"/>
      <c r="HM134" s="76"/>
      <c r="HN134" s="76"/>
      <c r="HO134" s="171" t="str">
        <f>INDEX(Matchups!$F$4:$G$279,MATCH(HB136&amp;"_"&amp;HC136,Matchups!$E$4:$E$279,0),2)</f>
        <v>Player12</v>
      </c>
      <c r="HP134" s="114"/>
      <c r="HQ134" s="67"/>
      <c r="HR134" s="67"/>
      <c r="HS134" s="67"/>
      <c r="HT134" s="67"/>
      <c r="HU134" s="67"/>
      <c r="HV134" s="114"/>
      <c r="HW134" s="170" t="str">
        <f>INDEX(Matchups!$F$4:$G$279,MATCH(HQ136&amp;"_"&amp;HR136,Matchups!$E$4:$E$279,0),1)</f>
        <v>Player11</v>
      </c>
      <c r="HX134" s="76"/>
      <c r="HY134" s="76"/>
      <c r="HZ134" s="265" t="s">
        <v>1882</v>
      </c>
      <c r="IA134" s="265"/>
      <c r="IB134" s="76"/>
      <c r="IC134" s="76"/>
      <c r="ID134" s="171" t="str">
        <f>INDEX(Matchups!$F$4:$G$279,MATCH(HQ136&amp;"_"&amp;HR136,Matchups!$E$4:$E$279,0),2)</f>
        <v>Player9</v>
      </c>
      <c r="IF134" s="67"/>
      <c r="IG134" s="67"/>
      <c r="IH134" s="67"/>
      <c r="II134" s="67"/>
      <c r="IJ134" s="67"/>
      <c r="IL134" s="170" t="str">
        <f>INDEX(Matchups!$F$4:$G$279,MATCH(IF136&amp;"_"&amp;IG136,Matchups!$E$4:$E$279,0),1)</f>
        <v>Player7</v>
      </c>
      <c r="IM134" s="76"/>
      <c r="IN134" s="76"/>
      <c r="IO134" s="265" t="s">
        <v>1882</v>
      </c>
      <c r="IP134" s="265"/>
      <c r="IQ134" s="76"/>
      <c r="IR134" s="76"/>
      <c r="IS134" s="171" t="str">
        <f>INDEX(Matchups!$F$4:$G$279,MATCH(IF136&amp;"_"&amp;IG136,Matchups!$E$4:$E$279,0),2)</f>
        <v>Player8</v>
      </c>
      <c r="IT134" s="114"/>
      <c r="IU134" s="67"/>
      <c r="IV134" s="67"/>
      <c r="IW134" s="67"/>
      <c r="IX134" s="67"/>
      <c r="IY134" s="67"/>
      <c r="IZ134" s="114"/>
      <c r="JA134" s="170" t="str">
        <f>INDEX(Matchups!$F$4:$G$279,MATCH(IU136&amp;"_"&amp;IV136,Matchups!$E$4:$E$279,0),1)</f>
        <v>Player16</v>
      </c>
      <c r="JB134" s="76"/>
      <c r="JC134" s="76"/>
      <c r="JD134" s="265" t="s">
        <v>1882</v>
      </c>
      <c r="JE134" s="265"/>
      <c r="JF134" s="76"/>
      <c r="JG134" s="76"/>
      <c r="JH134" s="171" t="str">
        <f>INDEX(Matchups!$F$4:$G$279,MATCH(IU136&amp;"_"&amp;IV136,Matchups!$E$4:$E$279,0),2)</f>
        <v>Player7</v>
      </c>
      <c r="JI134" s="114"/>
      <c r="JJ134" s="67"/>
      <c r="JK134" s="67"/>
      <c r="JL134" s="67"/>
      <c r="JM134" s="67"/>
      <c r="JN134" s="67"/>
      <c r="JO134" s="114"/>
      <c r="JP134" s="170" t="str">
        <f>INDEX(Matchups!$F$4:$G$279,MATCH(JJ136&amp;"_"&amp;JK136,Matchups!$E$4:$E$279,0),1)</f>
        <v>Player20</v>
      </c>
      <c r="JQ134" s="76"/>
      <c r="JR134" s="76"/>
      <c r="JS134" s="265" t="s">
        <v>1882</v>
      </c>
      <c r="JT134" s="265"/>
      <c r="JU134" s="76"/>
      <c r="JV134" s="76"/>
      <c r="JW134" s="171" t="str">
        <f>INDEX(Matchups!$F$4:$G$279,MATCH(JJ136&amp;"_"&amp;JK136,Matchups!$E$4:$E$279,0),2)</f>
        <v>Player11</v>
      </c>
      <c r="JX134" s="114"/>
      <c r="JY134" s="67"/>
      <c r="JZ134" s="67"/>
      <c r="KA134" s="67"/>
      <c r="KB134" s="67"/>
      <c r="KC134" s="67"/>
      <c r="KD134" s="114"/>
      <c r="KE134" s="170" t="str">
        <f>INDEX(Matchups!$F$4:$G$279,MATCH(JY136&amp;"_"&amp;JZ136,Matchups!$E$4:$E$279,0),1)</f>
        <v>Player21</v>
      </c>
      <c r="KF134" s="76"/>
      <c r="KG134" s="76"/>
      <c r="KH134" s="265" t="s">
        <v>1882</v>
      </c>
      <c r="KI134" s="265"/>
      <c r="KJ134" s="76"/>
      <c r="KK134" s="76"/>
      <c r="KL134" s="171" t="str">
        <f>INDEX(Matchups!$F$4:$G$279,MATCH(JY136&amp;"_"&amp;JZ136,Matchups!$E$4:$E$279,0),2)</f>
        <v>Player19</v>
      </c>
      <c r="KM134" s="114"/>
      <c r="KN134" s="67"/>
      <c r="KO134" s="67"/>
      <c r="KP134" s="67"/>
      <c r="KQ134" s="67"/>
      <c r="KR134" s="67"/>
      <c r="KS134" s="114"/>
      <c r="KT134" s="170" t="str">
        <f>INDEX(Matchups!$F$4:$G$279,MATCH(KN136&amp;"_"&amp;KO136,Matchups!$E$4:$E$279,0),1)</f>
        <v>Player23</v>
      </c>
      <c r="KU134" s="76"/>
      <c r="KV134" s="76"/>
      <c r="KW134" s="265" t="s">
        <v>1882</v>
      </c>
      <c r="KX134" s="265"/>
      <c r="KY134" s="76"/>
      <c r="KZ134" s="76"/>
      <c r="LA134" s="171" t="str">
        <f>INDEX(Matchups!$F$4:$G$279,MATCH(KN136&amp;"_"&amp;KO136,Matchups!$E$4:$E$279,0),2)</f>
        <v>Player1</v>
      </c>
      <c r="LB134" s="114"/>
      <c r="LC134" s="67"/>
      <c r="LD134" s="67"/>
      <c r="LE134" s="67"/>
      <c r="LF134" s="67"/>
      <c r="LG134" s="67"/>
      <c r="LH134" s="114"/>
      <c r="LI134" s="170" t="str">
        <f>INDEX(Matchups!$F$4:$G$279,MATCH(LC136&amp;"_"&amp;LD136,Matchups!$E$4:$E$279,0),1)</f>
        <v>Player21</v>
      </c>
      <c r="LJ134" s="76"/>
      <c r="LK134" s="76"/>
      <c r="LL134" s="265" t="s">
        <v>1882</v>
      </c>
      <c r="LM134" s="265"/>
      <c r="LN134" s="76"/>
      <c r="LO134" s="76"/>
      <c r="LP134" s="171" t="str">
        <f>INDEX(Matchups!$F$4:$G$279,MATCH(LC136&amp;"_"&amp;LD136,Matchups!$E$4:$E$279,0),2)</f>
        <v>Player7</v>
      </c>
      <c r="LQ134" s="114"/>
      <c r="LR134" s="67"/>
      <c r="LS134" s="67"/>
      <c r="LT134" s="67"/>
      <c r="LU134" s="67"/>
      <c r="LV134" s="67"/>
      <c r="LW134" s="114"/>
      <c r="LX134" s="170" t="str">
        <f>INDEX(Matchups!$F$4:$G$279,MATCH(LR136&amp;"_"&amp;LS136,Matchups!$E$4:$E$279,0),1)</f>
        <v>Player9</v>
      </c>
      <c r="LY134" s="76"/>
      <c r="LZ134" s="76"/>
      <c r="MA134" s="265" t="s">
        <v>1882</v>
      </c>
      <c r="MB134" s="265"/>
      <c r="MC134" s="76"/>
      <c r="MD134" s="76"/>
      <c r="ME134" s="171" t="str">
        <f>INDEX(Matchups!$F$4:$G$279,MATCH(LR136&amp;"_"&amp;LS136,Matchups!$E$4:$E$279,0),2)</f>
        <v>Player15</v>
      </c>
      <c r="MF134" s="114"/>
      <c r="MG134" s="67"/>
      <c r="MH134" s="67"/>
      <c r="MI134" s="67"/>
      <c r="MJ134" s="67"/>
      <c r="MK134" s="67"/>
      <c r="ML134" s="114"/>
      <c r="MM134" s="170" t="str">
        <f>INDEX(Matchups!$F$4:$G$279,MATCH(MG136&amp;"_"&amp;MH136,Matchups!$E$4:$E$279,0),1)</f>
        <v>Player10</v>
      </c>
      <c r="MN134" s="76"/>
      <c r="MO134" s="76"/>
      <c r="MP134" s="265" t="s">
        <v>1882</v>
      </c>
      <c r="MQ134" s="265"/>
      <c r="MR134" s="76"/>
      <c r="MS134" s="76"/>
      <c r="MT134" s="171" t="str">
        <f>INDEX(Matchups!$F$4:$G$279,MATCH(MG136&amp;"_"&amp;MH136,Matchups!$E$4:$E$279,0),2)</f>
        <v>Player5</v>
      </c>
    </row>
    <row r="135" spans="2:358" s="105" customFormat="1" ht="18" thickBot="1">
      <c r="B135" s="187">
        <f t="shared" si="679"/>
        <v>44634</v>
      </c>
      <c r="C135" s="188">
        <f t="shared" si="680"/>
        <v>11</v>
      </c>
      <c r="D135" s="188">
        <f t="shared" si="681"/>
        <v>12</v>
      </c>
      <c r="E135" s="188" t="str">
        <f t="shared" si="1142"/>
        <v>11_12</v>
      </c>
      <c r="F135" s="189" t="str">
        <f t="shared" si="1143"/>
        <v>Player11</v>
      </c>
      <c r="G135" s="189" t="str">
        <f t="shared" si="1144"/>
        <v>Player22</v>
      </c>
      <c r="H135" s="173"/>
      <c r="I135" s="174" t="str">
        <f>J135&amp;"_"&amp;COUNTIF(J$4:J135,J135)</f>
        <v>11_2</v>
      </c>
      <c r="J135" s="185">
        <v>11</v>
      </c>
      <c r="K135" s="185" t="s">
        <v>2658</v>
      </c>
      <c r="L135" s="186" t="s">
        <v>1027</v>
      </c>
      <c r="M135" s="185" t="s">
        <v>1880</v>
      </c>
      <c r="N135" s="114"/>
      <c r="O135" s="69" t="s">
        <v>1874</v>
      </c>
      <c r="P135" s="69" t="s">
        <v>1824</v>
      </c>
      <c r="Q135" s="69" t="s">
        <v>829</v>
      </c>
      <c r="R135" s="69" t="s">
        <v>1879</v>
      </c>
      <c r="S135" s="69" t="s">
        <v>1880</v>
      </c>
      <c r="U135" s="159" t="s">
        <v>1016</v>
      </c>
      <c r="V135" s="78" t="s">
        <v>1885</v>
      </c>
      <c r="W135" s="78" t="s">
        <v>1884</v>
      </c>
      <c r="X135" s="78" t="s">
        <v>1862</v>
      </c>
      <c r="Y135" s="78" t="s">
        <v>1862</v>
      </c>
      <c r="Z135" s="78" t="s">
        <v>1884</v>
      </c>
      <c r="AA135" s="78" t="s">
        <v>1885</v>
      </c>
      <c r="AB135" s="101" t="s">
        <v>1016</v>
      </c>
      <c r="AD135" s="69" t="s">
        <v>1874</v>
      </c>
      <c r="AE135" s="69" t="s">
        <v>1824</v>
      </c>
      <c r="AF135" s="69" t="s">
        <v>829</v>
      </c>
      <c r="AG135" s="69" t="s">
        <v>1879</v>
      </c>
      <c r="AH135" s="69" t="s">
        <v>1880</v>
      </c>
      <c r="AJ135" s="159" t="s">
        <v>1016</v>
      </c>
      <c r="AK135" s="78" t="s">
        <v>1885</v>
      </c>
      <c r="AL135" s="78" t="s">
        <v>1884</v>
      </c>
      <c r="AM135" s="78" t="s">
        <v>1862</v>
      </c>
      <c r="AN135" s="78" t="s">
        <v>1862</v>
      </c>
      <c r="AO135" s="78" t="s">
        <v>1884</v>
      </c>
      <c r="AP135" s="78" t="s">
        <v>1885</v>
      </c>
      <c r="AQ135" s="101" t="s">
        <v>1016</v>
      </c>
      <c r="AS135" s="69" t="s">
        <v>1874</v>
      </c>
      <c r="AT135" s="69" t="s">
        <v>1824</v>
      </c>
      <c r="AU135" s="69" t="s">
        <v>829</v>
      </c>
      <c r="AV135" s="69" t="s">
        <v>1879</v>
      </c>
      <c r="AW135" s="69" t="s">
        <v>1880</v>
      </c>
      <c r="AY135" s="159" t="s">
        <v>1016</v>
      </c>
      <c r="AZ135" s="78" t="s">
        <v>1885</v>
      </c>
      <c r="BA135" s="78" t="s">
        <v>1884</v>
      </c>
      <c r="BB135" s="78" t="s">
        <v>1862</v>
      </c>
      <c r="BC135" s="78" t="s">
        <v>1862</v>
      </c>
      <c r="BD135" s="78" t="s">
        <v>1884</v>
      </c>
      <c r="BE135" s="78" t="s">
        <v>1885</v>
      </c>
      <c r="BF135" s="101" t="s">
        <v>1016</v>
      </c>
      <c r="BH135" s="69" t="s">
        <v>1874</v>
      </c>
      <c r="BI135" s="69" t="s">
        <v>1824</v>
      </c>
      <c r="BJ135" s="69" t="s">
        <v>829</v>
      </c>
      <c r="BK135" s="69" t="s">
        <v>1879</v>
      </c>
      <c r="BL135" s="69" t="s">
        <v>1880</v>
      </c>
      <c r="BN135" s="159" t="s">
        <v>1016</v>
      </c>
      <c r="BO135" s="78" t="s">
        <v>1885</v>
      </c>
      <c r="BP135" s="78" t="s">
        <v>1884</v>
      </c>
      <c r="BQ135" s="78" t="s">
        <v>1862</v>
      </c>
      <c r="BR135" s="78" t="s">
        <v>1862</v>
      </c>
      <c r="BS135" s="78" t="s">
        <v>1884</v>
      </c>
      <c r="BT135" s="78" t="s">
        <v>1885</v>
      </c>
      <c r="BU135" s="101" t="s">
        <v>1016</v>
      </c>
      <c r="BV135" s="114"/>
      <c r="BW135" s="69" t="s">
        <v>1874</v>
      </c>
      <c r="BX135" s="69" t="s">
        <v>1824</v>
      </c>
      <c r="BY135" s="69" t="s">
        <v>829</v>
      </c>
      <c r="BZ135" s="69" t="s">
        <v>1879</v>
      </c>
      <c r="CA135" s="69" t="s">
        <v>1880</v>
      </c>
      <c r="CB135" s="114"/>
      <c r="CC135" s="159" t="s">
        <v>1016</v>
      </c>
      <c r="CD135" s="78" t="s">
        <v>1885</v>
      </c>
      <c r="CE135" s="78" t="s">
        <v>1884</v>
      </c>
      <c r="CF135" s="78" t="s">
        <v>1862</v>
      </c>
      <c r="CG135" s="78" t="s">
        <v>1862</v>
      </c>
      <c r="CH135" s="78" t="s">
        <v>1884</v>
      </c>
      <c r="CI135" s="78" t="s">
        <v>1885</v>
      </c>
      <c r="CJ135" s="101" t="s">
        <v>1016</v>
      </c>
      <c r="CK135" s="114"/>
      <c r="CL135" s="69" t="s">
        <v>1874</v>
      </c>
      <c r="CM135" s="69" t="s">
        <v>1824</v>
      </c>
      <c r="CN135" s="69" t="s">
        <v>829</v>
      </c>
      <c r="CO135" s="69" t="s">
        <v>1879</v>
      </c>
      <c r="CP135" s="69" t="s">
        <v>1880</v>
      </c>
      <c r="CQ135" s="114"/>
      <c r="CR135" s="159" t="s">
        <v>1016</v>
      </c>
      <c r="CS135" s="78" t="s">
        <v>1885</v>
      </c>
      <c r="CT135" s="78" t="s">
        <v>1884</v>
      </c>
      <c r="CU135" s="78" t="s">
        <v>1862</v>
      </c>
      <c r="CV135" s="78" t="s">
        <v>1862</v>
      </c>
      <c r="CW135" s="78" t="s">
        <v>1884</v>
      </c>
      <c r="CX135" s="78" t="s">
        <v>1885</v>
      </c>
      <c r="CY135" s="101" t="s">
        <v>1016</v>
      </c>
      <c r="DA135" s="69" t="s">
        <v>1874</v>
      </c>
      <c r="DB135" s="69" t="s">
        <v>1824</v>
      </c>
      <c r="DC135" s="69" t="s">
        <v>829</v>
      </c>
      <c r="DD135" s="69" t="s">
        <v>1879</v>
      </c>
      <c r="DE135" s="69" t="s">
        <v>1880</v>
      </c>
      <c r="DG135" s="159" t="s">
        <v>1016</v>
      </c>
      <c r="DH135" s="78" t="s">
        <v>1885</v>
      </c>
      <c r="DI135" s="78" t="s">
        <v>1884</v>
      </c>
      <c r="DJ135" s="78" t="s">
        <v>1862</v>
      </c>
      <c r="DK135" s="78" t="s">
        <v>1862</v>
      </c>
      <c r="DL135" s="78" t="s">
        <v>1884</v>
      </c>
      <c r="DM135" s="78" t="s">
        <v>1885</v>
      </c>
      <c r="DN135" s="101" t="s">
        <v>1016</v>
      </c>
      <c r="DO135" s="114"/>
      <c r="DP135" s="69" t="s">
        <v>1874</v>
      </c>
      <c r="DQ135" s="69" t="s">
        <v>1824</v>
      </c>
      <c r="DR135" s="69" t="s">
        <v>829</v>
      </c>
      <c r="DS135" s="69" t="s">
        <v>1879</v>
      </c>
      <c r="DT135" s="69" t="s">
        <v>1880</v>
      </c>
      <c r="DU135" s="114"/>
      <c r="DV135" s="159" t="s">
        <v>1016</v>
      </c>
      <c r="DW135" s="78" t="s">
        <v>1885</v>
      </c>
      <c r="DX135" s="78" t="s">
        <v>1884</v>
      </c>
      <c r="DY135" s="78" t="s">
        <v>1862</v>
      </c>
      <c r="DZ135" s="78" t="s">
        <v>1862</v>
      </c>
      <c r="EA135" s="78" t="s">
        <v>1884</v>
      </c>
      <c r="EB135" s="78" t="s">
        <v>1885</v>
      </c>
      <c r="EC135" s="101" t="s">
        <v>1016</v>
      </c>
      <c r="ED135" s="114"/>
      <c r="EE135" s="69" t="s">
        <v>1874</v>
      </c>
      <c r="EF135" s="69" t="s">
        <v>1824</v>
      </c>
      <c r="EG135" s="69" t="s">
        <v>829</v>
      </c>
      <c r="EH135" s="69" t="s">
        <v>1879</v>
      </c>
      <c r="EI135" s="69" t="s">
        <v>1880</v>
      </c>
      <c r="EJ135" s="114"/>
      <c r="EK135" s="159" t="s">
        <v>1016</v>
      </c>
      <c r="EL135" s="78" t="s">
        <v>1885</v>
      </c>
      <c r="EM135" s="78" t="s">
        <v>1884</v>
      </c>
      <c r="EN135" s="78" t="s">
        <v>1862</v>
      </c>
      <c r="EO135" s="78" t="s">
        <v>1862</v>
      </c>
      <c r="EP135" s="78" t="s">
        <v>1884</v>
      </c>
      <c r="EQ135" s="78" t="s">
        <v>1885</v>
      </c>
      <c r="ER135" s="101" t="s">
        <v>1016</v>
      </c>
      <c r="ET135" s="69" t="s">
        <v>1874</v>
      </c>
      <c r="EU135" s="69" t="s">
        <v>1824</v>
      </c>
      <c r="EV135" s="69" t="s">
        <v>829</v>
      </c>
      <c r="EW135" s="69" t="s">
        <v>1879</v>
      </c>
      <c r="EX135" s="69" t="s">
        <v>1880</v>
      </c>
      <c r="EZ135" s="159" t="s">
        <v>1016</v>
      </c>
      <c r="FA135" s="78" t="s">
        <v>1885</v>
      </c>
      <c r="FB135" s="78" t="s">
        <v>1884</v>
      </c>
      <c r="FC135" s="78" t="s">
        <v>1862</v>
      </c>
      <c r="FD135" s="78" t="s">
        <v>1862</v>
      </c>
      <c r="FE135" s="78" t="s">
        <v>1884</v>
      </c>
      <c r="FF135" s="78" t="s">
        <v>1885</v>
      </c>
      <c r="FG135" s="101" t="s">
        <v>1016</v>
      </c>
      <c r="FH135" s="114"/>
      <c r="FI135" s="69" t="s">
        <v>1874</v>
      </c>
      <c r="FJ135" s="69" t="s">
        <v>1824</v>
      </c>
      <c r="FK135" s="69" t="s">
        <v>829</v>
      </c>
      <c r="FL135" s="69" t="s">
        <v>1879</v>
      </c>
      <c r="FM135" s="69" t="s">
        <v>1880</v>
      </c>
      <c r="FN135" s="114"/>
      <c r="FO135" s="159" t="s">
        <v>1016</v>
      </c>
      <c r="FP135" s="78" t="s">
        <v>1885</v>
      </c>
      <c r="FQ135" s="78" t="s">
        <v>1884</v>
      </c>
      <c r="FR135" s="78" t="s">
        <v>1862</v>
      </c>
      <c r="FS135" s="78" t="s">
        <v>1862</v>
      </c>
      <c r="FT135" s="78" t="s">
        <v>1884</v>
      </c>
      <c r="FU135" s="78" t="s">
        <v>1885</v>
      </c>
      <c r="FV135" s="101" t="s">
        <v>1016</v>
      </c>
      <c r="FW135" s="114"/>
      <c r="FX135" s="69" t="s">
        <v>1874</v>
      </c>
      <c r="FY135" s="69" t="s">
        <v>1824</v>
      </c>
      <c r="FZ135" s="69" t="s">
        <v>829</v>
      </c>
      <c r="GA135" s="69" t="s">
        <v>1879</v>
      </c>
      <c r="GB135" s="69" t="s">
        <v>1880</v>
      </c>
      <c r="GC135" s="114"/>
      <c r="GD135" s="159" t="s">
        <v>1016</v>
      </c>
      <c r="GE135" s="78" t="s">
        <v>1885</v>
      </c>
      <c r="GF135" s="78" t="s">
        <v>1884</v>
      </c>
      <c r="GG135" s="78" t="s">
        <v>1862</v>
      </c>
      <c r="GH135" s="78" t="s">
        <v>1862</v>
      </c>
      <c r="GI135" s="78" t="s">
        <v>1884</v>
      </c>
      <c r="GJ135" s="78" t="s">
        <v>1885</v>
      </c>
      <c r="GK135" s="101" t="s">
        <v>1016</v>
      </c>
      <c r="GM135" s="69" t="s">
        <v>1874</v>
      </c>
      <c r="GN135" s="69" t="s">
        <v>1824</v>
      </c>
      <c r="GO135" s="69" t="s">
        <v>829</v>
      </c>
      <c r="GP135" s="69" t="s">
        <v>1879</v>
      </c>
      <c r="GQ135" s="69" t="s">
        <v>1880</v>
      </c>
      <c r="GS135" s="159" t="s">
        <v>1016</v>
      </c>
      <c r="GT135" s="78" t="s">
        <v>1885</v>
      </c>
      <c r="GU135" s="78" t="s">
        <v>1884</v>
      </c>
      <c r="GV135" s="78" t="s">
        <v>1862</v>
      </c>
      <c r="GW135" s="78" t="s">
        <v>1862</v>
      </c>
      <c r="GX135" s="78" t="s">
        <v>1884</v>
      </c>
      <c r="GY135" s="78" t="s">
        <v>1885</v>
      </c>
      <c r="GZ135" s="101" t="s">
        <v>1016</v>
      </c>
      <c r="HA135" s="114"/>
      <c r="HB135" s="69" t="s">
        <v>1874</v>
      </c>
      <c r="HC135" s="69" t="s">
        <v>1824</v>
      </c>
      <c r="HD135" s="69" t="s">
        <v>829</v>
      </c>
      <c r="HE135" s="69" t="s">
        <v>1879</v>
      </c>
      <c r="HF135" s="69" t="s">
        <v>1880</v>
      </c>
      <c r="HG135" s="114"/>
      <c r="HH135" s="159" t="s">
        <v>1016</v>
      </c>
      <c r="HI135" s="78" t="s">
        <v>1885</v>
      </c>
      <c r="HJ135" s="78" t="s">
        <v>1884</v>
      </c>
      <c r="HK135" s="78" t="s">
        <v>1862</v>
      </c>
      <c r="HL135" s="78" t="s">
        <v>1862</v>
      </c>
      <c r="HM135" s="78" t="s">
        <v>1884</v>
      </c>
      <c r="HN135" s="78" t="s">
        <v>1885</v>
      </c>
      <c r="HO135" s="101" t="s">
        <v>1016</v>
      </c>
      <c r="HP135" s="114"/>
      <c r="HQ135" s="69" t="s">
        <v>1874</v>
      </c>
      <c r="HR135" s="69" t="s">
        <v>1824</v>
      </c>
      <c r="HS135" s="69" t="s">
        <v>829</v>
      </c>
      <c r="HT135" s="69" t="s">
        <v>1879</v>
      </c>
      <c r="HU135" s="69" t="s">
        <v>1880</v>
      </c>
      <c r="HV135" s="114"/>
      <c r="HW135" s="159" t="s">
        <v>1016</v>
      </c>
      <c r="HX135" s="78" t="s">
        <v>1885</v>
      </c>
      <c r="HY135" s="78" t="s">
        <v>1884</v>
      </c>
      <c r="HZ135" s="78" t="s">
        <v>1862</v>
      </c>
      <c r="IA135" s="78" t="s">
        <v>1862</v>
      </c>
      <c r="IB135" s="78" t="s">
        <v>1884</v>
      </c>
      <c r="IC135" s="78" t="s">
        <v>1885</v>
      </c>
      <c r="ID135" s="101" t="s">
        <v>1016</v>
      </c>
      <c r="IF135" s="69" t="s">
        <v>1874</v>
      </c>
      <c r="IG135" s="69" t="s">
        <v>1824</v>
      </c>
      <c r="IH135" s="69" t="s">
        <v>829</v>
      </c>
      <c r="II135" s="69" t="s">
        <v>1879</v>
      </c>
      <c r="IJ135" s="69" t="s">
        <v>1880</v>
      </c>
      <c r="IL135" s="159" t="s">
        <v>1016</v>
      </c>
      <c r="IM135" s="78" t="s">
        <v>1885</v>
      </c>
      <c r="IN135" s="78" t="s">
        <v>1884</v>
      </c>
      <c r="IO135" s="78" t="s">
        <v>1862</v>
      </c>
      <c r="IP135" s="78" t="s">
        <v>1862</v>
      </c>
      <c r="IQ135" s="78" t="s">
        <v>1884</v>
      </c>
      <c r="IR135" s="78" t="s">
        <v>1885</v>
      </c>
      <c r="IS135" s="101" t="s">
        <v>1016</v>
      </c>
      <c r="IT135" s="114"/>
      <c r="IU135" s="69" t="s">
        <v>1874</v>
      </c>
      <c r="IV135" s="69" t="s">
        <v>1824</v>
      </c>
      <c r="IW135" s="69" t="s">
        <v>829</v>
      </c>
      <c r="IX135" s="69" t="s">
        <v>1879</v>
      </c>
      <c r="IY135" s="69" t="s">
        <v>1880</v>
      </c>
      <c r="IZ135" s="114"/>
      <c r="JA135" s="159" t="s">
        <v>1016</v>
      </c>
      <c r="JB135" s="78" t="s">
        <v>1885</v>
      </c>
      <c r="JC135" s="78" t="s">
        <v>1884</v>
      </c>
      <c r="JD135" s="78" t="s">
        <v>1862</v>
      </c>
      <c r="JE135" s="78" t="s">
        <v>1862</v>
      </c>
      <c r="JF135" s="78" t="s">
        <v>1884</v>
      </c>
      <c r="JG135" s="78" t="s">
        <v>1885</v>
      </c>
      <c r="JH135" s="101" t="s">
        <v>1016</v>
      </c>
      <c r="JI135" s="114"/>
      <c r="JJ135" s="69" t="s">
        <v>1874</v>
      </c>
      <c r="JK135" s="69" t="s">
        <v>1824</v>
      </c>
      <c r="JL135" s="69" t="s">
        <v>829</v>
      </c>
      <c r="JM135" s="69" t="s">
        <v>1879</v>
      </c>
      <c r="JN135" s="69" t="s">
        <v>1880</v>
      </c>
      <c r="JO135" s="114"/>
      <c r="JP135" s="159" t="s">
        <v>1016</v>
      </c>
      <c r="JQ135" s="78" t="s">
        <v>1885</v>
      </c>
      <c r="JR135" s="78" t="s">
        <v>1884</v>
      </c>
      <c r="JS135" s="78" t="s">
        <v>1862</v>
      </c>
      <c r="JT135" s="78" t="s">
        <v>1862</v>
      </c>
      <c r="JU135" s="78" t="s">
        <v>1884</v>
      </c>
      <c r="JV135" s="78" t="s">
        <v>1885</v>
      </c>
      <c r="JW135" s="101" t="s">
        <v>1016</v>
      </c>
      <c r="JX135" s="114"/>
      <c r="JY135" s="69" t="s">
        <v>1874</v>
      </c>
      <c r="JZ135" s="69" t="s">
        <v>1824</v>
      </c>
      <c r="KA135" s="69" t="s">
        <v>829</v>
      </c>
      <c r="KB135" s="69" t="s">
        <v>1879</v>
      </c>
      <c r="KC135" s="69" t="s">
        <v>1880</v>
      </c>
      <c r="KD135" s="114"/>
      <c r="KE135" s="159" t="s">
        <v>1016</v>
      </c>
      <c r="KF135" s="78" t="s">
        <v>1885</v>
      </c>
      <c r="KG135" s="78" t="s">
        <v>1884</v>
      </c>
      <c r="KH135" s="78" t="s">
        <v>1862</v>
      </c>
      <c r="KI135" s="78" t="s">
        <v>1862</v>
      </c>
      <c r="KJ135" s="78" t="s">
        <v>1884</v>
      </c>
      <c r="KK135" s="78" t="s">
        <v>1885</v>
      </c>
      <c r="KL135" s="101" t="s">
        <v>1016</v>
      </c>
      <c r="KM135" s="114"/>
      <c r="KN135" s="69" t="s">
        <v>1874</v>
      </c>
      <c r="KO135" s="69" t="s">
        <v>1824</v>
      </c>
      <c r="KP135" s="69" t="s">
        <v>829</v>
      </c>
      <c r="KQ135" s="69" t="s">
        <v>1879</v>
      </c>
      <c r="KR135" s="69" t="s">
        <v>1880</v>
      </c>
      <c r="KS135" s="114"/>
      <c r="KT135" s="159" t="s">
        <v>1016</v>
      </c>
      <c r="KU135" s="78" t="s">
        <v>1885</v>
      </c>
      <c r="KV135" s="78" t="s">
        <v>1884</v>
      </c>
      <c r="KW135" s="78" t="s">
        <v>1862</v>
      </c>
      <c r="KX135" s="78" t="s">
        <v>1862</v>
      </c>
      <c r="KY135" s="78" t="s">
        <v>1884</v>
      </c>
      <c r="KZ135" s="78" t="s">
        <v>1885</v>
      </c>
      <c r="LA135" s="101" t="s">
        <v>1016</v>
      </c>
      <c r="LB135" s="114"/>
      <c r="LC135" s="69" t="s">
        <v>1874</v>
      </c>
      <c r="LD135" s="69" t="s">
        <v>1824</v>
      </c>
      <c r="LE135" s="69" t="s">
        <v>829</v>
      </c>
      <c r="LF135" s="69" t="s">
        <v>1879</v>
      </c>
      <c r="LG135" s="69" t="s">
        <v>1880</v>
      </c>
      <c r="LH135" s="114"/>
      <c r="LI135" s="159" t="s">
        <v>1016</v>
      </c>
      <c r="LJ135" s="78" t="s">
        <v>1885</v>
      </c>
      <c r="LK135" s="78" t="s">
        <v>1884</v>
      </c>
      <c r="LL135" s="78" t="s">
        <v>1862</v>
      </c>
      <c r="LM135" s="78" t="s">
        <v>1862</v>
      </c>
      <c r="LN135" s="78" t="s">
        <v>1884</v>
      </c>
      <c r="LO135" s="78" t="s">
        <v>1885</v>
      </c>
      <c r="LP135" s="101" t="s">
        <v>1016</v>
      </c>
      <c r="LQ135" s="114"/>
      <c r="LR135" s="69" t="s">
        <v>1874</v>
      </c>
      <c r="LS135" s="69" t="s">
        <v>1824</v>
      </c>
      <c r="LT135" s="69" t="s">
        <v>829</v>
      </c>
      <c r="LU135" s="69" t="s">
        <v>1879</v>
      </c>
      <c r="LV135" s="69" t="s">
        <v>1880</v>
      </c>
      <c r="LW135" s="114"/>
      <c r="LX135" s="159" t="s">
        <v>1016</v>
      </c>
      <c r="LY135" s="78" t="s">
        <v>1885</v>
      </c>
      <c r="LZ135" s="78" t="s">
        <v>1884</v>
      </c>
      <c r="MA135" s="78" t="s">
        <v>1862</v>
      </c>
      <c r="MB135" s="78" t="s">
        <v>1862</v>
      </c>
      <c r="MC135" s="78" t="s">
        <v>1884</v>
      </c>
      <c r="MD135" s="78" t="s">
        <v>1885</v>
      </c>
      <c r="ME135" s="101" t="s">
        <v>1016</v>
      </c>
      <c r="MF135" s="114"/>
      <c r="MG135" s="69" t="s">
        <v>1874</v>
      </c>
      <c r="MH135" s="69" t="s">
        <v>1824</v>
      </c>
      <c r="MI135" s="69" t="s">
        <v>829</v>
      </c>
      <c r="MJ135" s="69" t="s">
        <v>1879</v>
      </c>
      <c r="MK135" s="69" t="s">
        <v>1880</v>
      </c>
      <c r="ML135" s="114"/>
      <c r="MM135" s="159" t="s">
        <v>1016</v>
      </c>
      <c r="MN135" s="78" t="s">
        <v>1885</v>
      </c>
      <c r="MO135" s="78" t="s">
        <v>1884</v>
      </c>
      <c r="MP135" s="78" t="s">
        <v>1862</v>
      </c>
      <c r="MQ135" s="78" t="s">
        <v>1862</v>
      </c>
      <c r="MR135" s="78" t="s">
        <v>1884</v>
      </c>
      <c r="MS135" s="78" t="s">
        <v>1885</v>
      </c>
      <c r="MT135" s="101" t="s">
        <v>1016</v>
      </c>
    </row>
    <row r="136" spans="2:358" s="105" customFormat="1" ht="17">
      <c r="B136" s="184">
        <f t="shared" si="679"/>
        <v>44641</v>
      </c>
      <c r="C136" s="183">
        <f t="shared" si="680"/>
        <v>12</v>
      </c>
      <c r="D136" s="183">
        <f t="shared" si="681"/>
        <v>1</v>
      </c>
      <c r="E136" s="183" t="str">
        <f t="shared" si="1142"/>
        <v>12_1</v>
      </c>
      <c r="F136" s="174" t="str">
        <f t="shared" si="1143"/>
        <v>Player4</v>
      </c>
      <c r="G136" s="174" t="str">
        <f t="shared" si="1144"/>
        <v>Player13</v>
      </c>
      <c r="H136" s="173"/>
      <c r="I136" s="174" t="str">
        <f>J136&amp;"_"&amp;COUNTIF(J$4:J136,J136)</f>
        <v>11_3</v>
      </c>
      <c r="J136" s="185">
        <v>11</v>
      </c>
      <c r="K136" s="185" t="s">
        <v>2676</v>
      </c>
      <c r="L136" s="186" t="s">
        <v>1027</v>
      </c>
      <c r="M136" s="185" t="s">
        <v>2663</v>
      </c>
      <c r="N136" s="114"/>
      <c r="O136" s="106">
        <f t="shared" ref="O136:O142" si="1145">O124</f>
        <v>1</v>
      </c>
      <c r="P136" s="106">
        <f>P123+1</f>
        <v>11</v>
      </c>
      <c r="Q136" s="106">
        <v>1</v>
      </c>
      <c r="R136" s="107" t="str">
        <f>INDEX(Matchups!$F$4:$G$279,MATCH(O136&amp;"_"&amp;P136,Matchups!$E$4:$E$279,0),1)</f>
        <v>Player12</v>
      </c>
      <c r="S136" s="107" t="str">
        <f>INDEX(Matchups!$F$4:$G$279,MATCH(O136&amp;"_"&amp;P136,Matchups!$E$4:$E$279,0),2)</f>
        <v>Player13</v>
      </c>
      <c r="U136" s="160" t="str">
        <f>INDEX(Draft!$AZ$3:$AZ$170,MATCH(R136&amp;Q136,Draft!$BA$3:$BA$170,0),1)</f>
        <v>Tesla</v>
      </c>
      <c r="V136" s="161">
        <f>INDEX(Upload_Download!$I$4:$I$1004,MATCH(U136&amp;V$3,Upload_Download!$O$4:$O$1004,0),1)</f>
        <v>923.32000732421875</v>
      </c>
      <c r="W136" s="161">
        <f>INDEX(Upload_Download!$I$4:$I$1004,MATCH(U136&amp;W$3,Upload_Download!$O$4:$O$1004,0),1)</f>
        <v>860</v>
      </c>
      <c r="X136" s="162">
        <f>100*(W136/V136-1)</f>
        <v>-6.8578615021806062</v>
      </c>
      <c r="Y136" s="162">
        <f>100*(Z136/AA136-1)</f>
        <v>-3.5627880495256448</v>
      </c>
      <c r="Z136" s="161">
        <f>INDEX(Upload_Download!$I$4:$I$1004,MATCH(AB136&amp;Z$3,Upload_Download!$O$4:$O$1004,0),1)</f>
        <v>294.43121337890619</v>
      </c>
      <c r="AA136" s="161">
        <f>INDEX(Upload_Download!$I$4:$I$1004,MATCH(AB136&amp;AA$3,Upload_Download!$O$4:$O$1004,0),1)</f>
        <v>305.3087158203125</v>
      </c>
      <c r="AB136" s="163" t="str">
        <f>INDEX(Draft!$AZ$3:$AZ$170,MATCH(S136&amp;Q136,Draft!$BA$3:$BA$170,0),1)</f>
        <v>Microsoft</v>
      </c>
      <c r="AD136" s="106">
        <f t="shared" ref="AD136:AD142" si="1146">AD124</f>
        <v>2</v>
      </c>
      <c r="AE136" s="106">
        <f>AE123+1</f>
        <v>11</v>
      </c>
      <c r="AF136" s="106">
        <v>1</v>
      </c>
      <c r="AG136" s="107" t="str">
        <f>INDEX(Matchups!$F$4:$G$279,MATCH(AD136&amp;"_"&amp;AE136,Matchups!$E$4:$E$279,0),1)</f>
        <v>Player17</v>
      </c>
      <c r="AH136" s="107" t="str">
        <f>INDEX(Matchups!$F$4:$G$279,MATCH(AD136&amp;"_"&amp;AE136,Matchups!$E$4:$E$279,0),2)</f>
        <v>Player2</v>
      </c>
      <c r="AJ136" s="160" t="str">
        <f>INDEX(Draft!$AZ$3:$AZ$170,MATCH(AG136&amp;AF136,Draft!$BA$3:$BA$170,0),1)</f>
        <v>Ethereum</v>
      </c>
      <c r="AK136" s="161">
        <f>INDEX(Upload_Download!$I$4:$I$1004,MATCH(AJ136&amp;AK$3,Upload_Download!$O$4:$O$1004,0),1)</f>
        <v>2883.46337890625</v>
      </c>
      <c r="AL136" s="161">
        <f>INDEX(Upload_Download!$I$4:$I$1004,MATCH(AJ136&amp;AL$3,Upload_Download!$O$4:$O$1004,0),1)</f>
        <v>2628.6484375</v>
      </c>
      <c r="AM136" s="162">
        <f>100*(AL136/AK136-1)</f>
        <v>-8.8371138426910019</v>
      </c>
      <c r="AN136" s="162">
        <f>100*(AO136/AP136-1)</f>
        <v>-10.796998415359161</v>
      </c>
      <c r="AO136" s="161">
        <f>INDEX(Upload_Download!$I$4:$I$1004,MATCH(AQ136&amp;AO$3,Upload_Download!$O$4:$O$1004,0),1)</f>
        <v>0.93290197849273682</v>
      </c>
      <c r="AP136" s="161">
        <f>INDEX(Upload_Download!$I$4:$I$1004,MATCH(AQ136&amp;AP$3,Upload_Download!$O$4:$O$1004,0),1)</f>
        <v>1.045819044113159</v>
      </c>
      <c r="AQ136" s="163" t="str">
        <f>INDEX(Draft!$AZ$3:$AZ$170,MATCH(AH136&amp;AF136,Draft!$BA$3:$BA$170,0),1)</f>
        <v>Cardano</v>
      </c>
      <c r="AS136" s="106">
        <f t="shared" ref="AS136:AS142" si="1147">AS124</f>
        <v>3</v>
      </c>
      <c r="AT136" s="106">
        <f>AT123+1</f>
        <v>11</v>
      </c>
      <c r="AU136" s="106">
        <v>1</v>
      </c>
      <c r="AV136" s="107" t="str">
        <f>INDEX(Matchups!$F$4:$G$279,MATCH(AS136&amp;"_"&amp;AT136,Matchups!$E$4:$E$279,0),1)</f>
        <v>Player2</v>
      </c>
      <c r="AW136" s="107" t="str">
        <f>INDEX(Matchups!$F$4:$G$279,MATCH(AS136&amp;"_"&amp;AT136,Matchups!$E$4:$E$279,0),2)</f>
        <v>Player23</v>
      </c>
      <c r="AY136" s="160" t="str">
        <f>INDEX(Draft!$AZ$3:$AZ$170,MATCH(AV136&amp;AU136,Draft!$BA$3:$BA$170,0),1)</f>
        <v>Cardano</v>
      </c>
      <c r="AZ136" s="161">
        <f>INDEX(Upload_Download!$I$4:$I$1004,MATCH(AY136&amp;AZ$3,Upload_Download!$O$4:$O$1004,0),1)</f>
        <v>0.93290197849273682</v>
      </c>
      <c r="BA136" s="161">
        <f>INDEX(Upload_Download!$I$4:$I$1004,MATCH(AY136&amp;BA$3,Upload_Download!$O$4:$O$1004,0),1)</f>
        <v>0.85833501815795898</v>
      </c>
      <c r="BB136" s="162">
        <f>100*(BA136/AZ136-1)</f>
        <v>-7.9930112759813765</v>
      </c>
      <c r="BC136" s="162">
        <f>100*(BD136/BE136-1)</f>
        <v>2.1783305960409116</v>
      </c>
      <c r="BD136" s="161">
        <f>INDEX(Upload_Download!$I$4:$I$1004,MATCH(BF136&amp;BD$3,Upload_Download!$O$4:$O$1004,0),1)</f>
        <v>241.57000732421881</v>
      </c>
      <c r="BE136" s="161">
        <f>INDEX(Upload_Download!$I$4:$I$1004,MATCH(BF136&amp;BE$3,Upload_Download!$O$4:$O$1004,0),1)</f>
        <v>236.41999816894531</v>
      </c>
      <c r="BF136" s="163" t="str">
        <f>INDEX(Draft!$AZ$3:$AZ$170,MATCH(AW136&amp;AU136,Draft!$BA$3:$BA$170,0),1)</f>
        <v>NVDIA</v>
      </c>
      <c r="BH136" s="106">
        <f t="shared" ref="BH136:BH142" si="1148">BH124</f>
        <v>4</v>
      </c>
      <c r="BI136" s="106">
        <f>BI123+1</f>
        <v>11</v>
      </c>
      <c r="BJ136" s="106">
        <v>1</v>
      </c>
      <c r="BK136" s="107" t="str">
        <f>INDEX(Matchups!$F$4:$G$279,MATCH(BH136&amp;"_"&amp;BI136,Matchups!$E$4:$E$279,0),1)</f>
        <v>Player13</v>
      </c>
      <c r="BL136" s="107" t="str">
        <f>INDEX(Matchups!$F$4:$G$279,MATCH(BH136&amp;"_"&amp;BI136,Matchups!$E$4:$E$279,0),2)</f>
        <v>Player6</v>
      </c>
      <c r="BN136" s="160" t="str">
        <f>INDEX(Draft!$AZ$3:$AZ$170,MATCH(BK136&amp;BJ136,Draft!$BA$3:$BA$170,0),1)</f>
        <v>Microsoft</v>
      </c>
      <c r="BO136" s="161">
        <f>INDEX(Upload_Download!$I$4:$I$1004,MATCH(BN136&amp;BO$3,Upload_Download!$O$4:$O$1004,0),1)</f>
        <v>297.30999755859381</v>
      </c>
      <c r="BP136" s="161" t="e">
        <f>INDEX(Upload_Download!$I$4:$I$1004,MATCH(BN136&amp;BP$3,Upload_Download!$O$4:$O$1004,0),1)</f>
        <v>#N/A</v>
      </c>
      <c r="BQ136" s="162" t="e">
        <f>100*(BP136/BO136-1)</f>
        <v>#N/A</v>
      </c>
      <c r="BR136" s="162" t="e">
        <f>100*(BS136/BT136-1)</f>
        <v>#N/A</v>
      </c>
      <c r="BS136" s="161" t="e">
        <f>INDEX(Upload_Download!$I$4:$I$1004,MATCH(BU136&amp;BS$3,Upload_Download!$O$4:$O$1004,0),1)</f>
        <v>#N/A</v>
      </c>
      <c r="BT136" s="161">
        <f>INDEX(Upload_Download!$I$4:$I$1004,MATCH(BU136&amp;BT$3,Upload_Download!$O$4:$O$1004,0),1)</f>
        <v>37709.78515625</v>
      </c>
      <c r="BU136" s="163" t="str">
        <f>INDEX(Draft!$AZ$3:$AZ$170,MATCH(BL136&amp;BJ136,Draft!$BA$3:$BA$170,0),1)</f>
        <v>Bitcoin</v>
      </c>
      <c r="BV136" s="114"/>
      <c r="BW136" s="106">
        <f t="shared" ref="BW136:BW142" si="1149">BW124</f>
        <v>5</v>
      </c>
      <c r="BX136" s="106">
        <f>BX123+1</f>
        <v>11</v>
      </c>
      <c r="BY136" s="106">
        <v>1</v>
      </c>
      <c r="BZ136" s="107" t="str">
        <f>INDEX(Matchups!$F$4:$G$279,MATCH(BW136&amp;"_"&amp;BX136,Matchups!$E$4:$E$279,0),1)</f>
        <v>Player14</v>
      </c>
      <c r="CA136" s="107" t="str">
        <f>INDEX(Matchups!$F$4:$G$279,MATCH(BW136&amp;"_"&amp;BX136,Matchups!$E$4:$E$279,0),2)</f>
        <v>Player3</v>
      </c>
      <c r="CB136" s="114"/>
      <c r="CC136" s="160" t="str">
        <f>INDEX(Draft!$AZ$3:$AZ$170,MATCH(BZ136&amp;BY136,Draft!$BA$3:$BA$170,0),1)</f>
        <v>Taiwanese Semiconductor</v>
      </c>
      <c r="CD136" s="161" t="e">
        <f>INDEX(Upload_Download!$I$4:$I$1004,MATCH(CC136&amp;CD$3,Upload_Download!$O$4:$O$1004,0),1)</f>
        <v>#N/A</v>
      </c>
      <c r="CE136" s="161" t="e">
        <f>INDEX(Upload_Download!$I$4:$I$1004,MATCH(CC136&amp;CE$3,Upload_Download!$O$4:$O$1004,0),1)</f>
        <v>#N/A</v>
      </c>
      <c r="CF136" s="162" t="e">
        <f>100*(CE136/CD136-1)</f>
        <v>#N/A</v>
      </c>
      <c r="CG136" s="162" t="e">
        <f>100*(CH136/CI136-1)</f>
        <v>#N/A</v>
      </c>
      <c r="CH136" s="161" t="e">
        <f>INDEX(Upload_Download!$I$4:$I$1004,MATCH(CJ136&amp;CH$3,Upload_Download!$O$4:$O$1004,0),1)</f>
        <v>#N/A</v>
      </c>
      <c r="CI136" s="161" t="e">
        <f>INDEX(Upload_Download!$I$4:$I$1004,MATCH(CJ136&amp;CI$3,Upload_Download!$O$4:$O$1004,0),1)</f>
        <v>#N/A</v>
      </c>
      <c r="CJ136" s="163" t="str">
        <f>INDEX(Draft!$AZ$3:$AZ$170,MATCH(CA136&amp;BY136,Draft!$BA$3:$BA$170,0),1)</f>
        <v>Bitcoin</v>
      </c>
      <c r="CK136" s="114"/>
      <c r="CL136" s="106">
        <f t="shared" ref="CL136:CL142" si="1150">CL124</f>
        <v>6</v>
      </c>
      <c r="CM136" s="106">
        <f>CM123+1</f>
        <v>11</v>
      </c>
      <c r="CN136" s="106">
        <v>1</v>
      </c>
      <c r="CO136" s="107" t="str">
        <f>INDEX(Matchups!$F$4:$G$279,MATCH(CL136&amp;"_"&amp;CM136,Matchups!$E$4:$E$279,0),1)</f>
        <v>Player24</v>
      </c>
      <c r="CP136" s="107" t="str">
        <f>INDEX(Matchups!$F$4:$G$279,MATCH(CL136&amp;"_"&amp;CM136,Matchups!$E$4:$E$279,0),2)</f>
        <v>Player22</v>
      </c>
      <c r="CQ136" s="114"/>
      <c r="CR136" s="160" t="str">
        <f>INDEX(Draft!$AZ$3:$AZ$170,MATCH(CO136&amp;CN136,Draft!$BA$3:$BA$170,0),1)</f>
        <v>Bitcoin</v>
      </c>
      <c r="CS136" s="161" t="e">
        <f>INDEX(Upload_Download!$I$4:$I$1004,MATCH(CR136&amp;CS$3,Upload_Download!$O$4:$O$1004,0),1)</f>
        <v>#N/A</v>
      </c>
      <c r="CT136" s="161" t="e">
        <f>INDEX(Upload_Download!$I$4:$I$1004,MATCH(CR136&amp;CT$3,Upload_Download!$O$4:$O$1004,0),1)</f>
        <v>#N/A</v>
      </c>
      <c r="CU136" s="162" t="e">
        <f>100*(CT136/CS136-1)</f>
        <v>#N/A</v>
      </c>
      <c r="CV136" s="162" t="e">
        <f>100*(CW136/CX136-1)</f>
        <v>#N/A</v>
      </c>
      <c r="CW136" s="161" t="e">
        <f>INDEX(Upload_Download!$I$4:$I$1004,MATCH(CY136&amp;CW$3,Upload_Download!$O$4:$O$1004,0),1)</f>
        <v>#N/A</v>
      </c>
      <c r="CX136" s="161" t="e">
        <f>INDEX(Upload_Download!$I$4:$I$1004,MATCH(CY136&amp;CX$3,Upload_Download!$O$4:$O$1004,0),1)</f>
        <v>#N/A</v>
      </c>
      <c r="CY136" s="163" t="str">
        <f>INDEX(Draft!$AZ$3:$AZ$170,MATCH(CP136&amp;CN136,Draft!$BA$3:$BA$170,0),1)</f>
        <v>Alphabet Class C</v>
      </c>
      <c r="DA136" s="106">
        <f t="shared" ref="DA136:DA142" si="1151">DA124</f>
        <v>7</v>
      </c>
      <c r="DB136" s="106">
        <f>DB123+1</f>
        <v>11</v>
      </c>
      <c r="DC136" s="106">
        <v>1</v>
      </c>
      <c r="DD136" s="107" t="str">
        <f>INDEX(Matchups!$F$4:$G$279,MATCH(DA136&amp;"_"&amp;DB136,Matchups!$E$4:$E$279,0),1)</f>
        <v>Player22</v>
      </c>
      <c r="DE136" s="107" t="str">
        <f>INDEX(Matchups!$F$4:$G$279,MATCH(DA136&amp;"_"&amp;DB136,Matchups!$E$4:$E$279,0),2)</f>
        <v>Player14</v>
      </c>
      <c r="DG136" s="160" t="str">
        <f>INDEX(Draft!$AZ$3:$AZ$170,MATCH(DD136&amp;DC136,Draft!$BA$3:$BA$170,0),1)</f>
        <v>Alphabet Class C</v>
      </c>
      <c r="DH136" s="161" t="e">
        <f>INDEX(Upload_Download!$I$4:$I$1004,MATCH(DG136&amp;DH$3,Upload_Download!$O$4:$O$1004,0),1)</f>
        <v>#N/A</v>
      </c>
      <c r="DI136" s="161" t="e">
        <f>INDEX(Upload_Download!$I$4:$I$1004,MATCH(DG136&amp;DI$3,Upload_Download!$O$4:$O$1004,0),1)</f>
        <v>#N/A</v>
      </c>
      <c r="DJ136" s="162" t="e">
        <f>100*(DI136/DH136-1)</f>
        <v>#N/A</v>
      </c>
      <c r="DK136" s="162" t="e">
        <f>100*(DL136/DM136-1)</f>
        <v>#N/A</v>
      </c>
      <c r="DL136" s="161" t="e">
        <f>INDEX(Upload_Download!$I$4:$I$1004,MATCH(DN136&amp;DL$3,Upload_Download!$O$4:$O$1004,0),1)</f>
        <v>#N/A</v>
      </c>
      <c r="DM136" s="161" t="e">
        <f>INDEX(Upload_Download!$I$4:$I$1004,MATCH(DN136&amp;DM$3,Upload_Download!$O$4:$O$1004,0),1)</f>
        <v>#N/A</v>
      </c>
      <c r="DN136" s="163" t="str">
        <f>INDEX(Draft!$AZ$3:$AZ$170,MATCH(DE136&amp;DC136,Draft!$BA$3:$BA$170,0),1)</f>
        <v>Taiwanese Semiconductor</v>
      </c>
      <c r="DO136" s="114"/>
      <c r="DP136" s="106">
        <f t="shared" ref="DP136:DP142" si="1152">DP124</f>
        <v>8</v>
      </c>
      <c r="DQ136" s="106">
        <f>DQ123+1</f>
        <v>11</v>
      </c>
      <c r="DR136" s="106">
        <v>1</v>
      </c>
      <c r="DS136" s="107" t="str">
        <f>INDEX(Matchups!$F$4:$G$279,MATCH(DP136&amp;"_"&amp;DQ136,Matchups!$E$4:$E$279,0),1)</f>
        <v>Player19</v>
      </c>
      <c r="DT136" s="107" t="str">
        <f>INDEX(Matchups!$F$4:$G$279,MATCH(DP136&amp;"_"&amp;DQ136,Matchups!$E$4:$E$279,0),2)</f>
        <v>Player17</v>
      </c>
      <c r="DU136" s="114"/>
      <c r="DV136" s="160" t="str">
        <f>INDEX(Draft!$AZ$3:$AZ$170,MATCH(DS136&amp;DR136,Draft!$BA$3:$BA$170,0),1)</f>
        <v>Visa</v>
      </c>
      <c r="DW136" s="161" t="e">
        <f>INDEX(Upload_Download!$I$4:$I$1004,MATCH(DV136&amp;DW$3,Upload_Download!$O$4:$O$1004,0),1)</f>
        <v>#N/A</v>
      </c>
      <c r="DX136" s="161" t="e">
        <f>INDEX(Upload_Download!$I$4:$I$1004,MATCH(DV136&amp;DX$3,Upload_Download!$O$4:$O$1004,0),1)</f>
        <v>#N/A</v>
      </c>
      <c r="DY136" s="162" t="e">
        <f>100*(DX136/DW136-1)</f>
        <v>#N/A</v>
      </c>
      <c r="DZ136" s="162" t="e">
        <f>100*(EA136/EB136-1)</f>
        <v>#N/A</v>
      </c>
      <c r="EA136" s="161" t="e">
        <f>INDEX(Upload_Download!$I$4:$I$1004,MATCH(EC136&amp;EA$3,Upload_Download!$O$4:$O$1004,0),1)</f>
        <v>#N/A</v>
      </c>
      <c r="EB136" s="161" t="e">
        <f>INDEX(Upload_Download!$I$4:$I$1004,MATCH(EC136&amp;EB$3,Upload_Download!$O$4:$O$1004,0),1)</f>
        <v>#N/A</v>
      </c>
      <c r="EC136" s="163" t="str">
        <f>INDEX(Draft!$AZ$3:$AZ$170,MATCH(DT136&amp;DR136,Draft!$BA$3:$BA$170,0),1)</f>
        <v>Ethereum</v>
      </c>
      <c r="ED136" s="114"/>
      <c r="EE136" s="106">
        <f t="shared" ref="EE136:EE142" si="1153">EE124</f>
        <v>9</v>
      </c>
      <c r="EF136" s="106">
        <f>EF123+1</f>
        <v>11</v>
      </c>
      <c r="EG136" s="106">
        <v>1</v>
      </c>
      <c r="EH136" s="107" t="str">
        <f>INDEX(Matchups!$F$4:$G$279,MATCH(EE136&amp;"_"&amp;EF136,Matchups!$E$4:$E$279,0),1)</f>
        <v>Player1</v>
      </c>
      <c r="EI136" s="107" t="str">
        <f>INDEX(Matchups!$F$4:$G$279,MATCH(EE136&amp;"_"&amp;EF136,Matchups!$E$4:$E$279,0),2)</f>
        <v>Player20</v>
      </c>
      <c r="EJ136" s="114"/>
      <c r="EK136" s="160" t="str">
        <f>INDEX(Draft!$AZ$3:$AZ$170,MATCH(EH136&amp;EG136,Draft!$BA$3:$BA$170,0),1)</f>
        <v>Meta Platforms</v>
      </c>
      <c r="EL136" s="161" t="e">
        <f>INDEX(Upload_Download!$I$4:$I$1004,MATCH(EK136&amp;EL$3,Upload_Download!$O$4:$O$1004,0),1)</f>
        <v>#N/A</v>
      </c>
      <c r="EM136" s="161" t="e">
        <f>INDEX(Upload_Download!$I$4:$I$1004,MATCH(EK136&amp;EM$3,Upload_Download!$O$4:$O$1004,0),1)</f>
        <v>#N/A</v>
      </c>
      <c r="EN136" s="162" t="e">
        <f>100*(EM136/EL136-1)</f>
        <v>#N/A</v>
      </c>
      <c r="EO136" s="162" t="e">
        <f>100*(EP136/EQ136-1)</f>
        <v>#N/A</v>
      </c>
      <c r="EP136" s="161" t="e">
        <f>INDEX(Upload_Download!$I$4:$I$1004,MATCH(ER136&amp;EP$3,Upload_Download!$O$4:$O$1004,0),1)</f>
        <v>#N/A</v>
      </c>
      <c r="EQ136" s="161" t="e">
        <f>INDEX(Upload_Download!$I$4:$I$1004,MATCH(ER136&amp;EQ$3,Upload_Download!$O$4:$O$1004,0),1)</f>
        <v>#N/A</v>
      </c>
      <c r="ER136" s="163" t="str">
        <f>INDEX(Draft!$AZ$3:$AZ$170,MATCH(EI136&amp;EG136,Draft!$BA$3:$BA$170,0),1)</f>
        <v>Ethereum</v>
      </c>
      <c r="ET136" s="106">
        <f t="shared" ref="ET136:ET142" si="1154">ET124</f>
        <v>10</v>
      </c>
      <c r="EU136" s="106">
        <f>EU123+1</f>
        <v>11</v>
      </c>
      <c r="EV136" s="106">
        <v>1</v>
      </c>
      <c r="EW136" s="107" t="str">
        <f>INDEX(Matchups!$F$4:$G$279,MATCH(ET136&amp;"_"&amp;EU136,Matchups!$E$4:$E$279,0),1)</f>
        <v>Player18</v>
      </c>
      <c r="EX136" s="107" t="str">
        <f>INDEX(Matchups!$F$4:$G$279,MATCH(ET136&amp;"_"&amp;EU136,Matchups!$E$4:$E$279,0),2)</f>
        <v>Player16</v>
      </c>
      <c r="EZ136" s="160" t="str">
        <f>INDEX(Draft!$AZ$3:$AZ$170,MATCH(EW136&amp;EV136,Draft!$BA$3:$BA$170,0),1)</f>
        <v>Amazon</v>
      </c>
      <c r="FA136" s="161" t="e">
        <f>INDEX(Upload_Download!$I$4:$I$1004,MATCH(EZ136&amp;FA$3,Upload_Download!$O$4:$O$1004,0),1)</f>
        <v>#N/A</v>
      </c>
      <c r="FB136" s="161" t="e">
        <f>INDEX(Upload_Download!$I$4:$I$1004,MATCH(EZ136&amp;FB$3,Upload_Download!$O$4:$O$1004,0),1)</f>
        <v>#N/A</v>
      </c>
      <c r="FC136" s="162" t="e">
        <f>100*(FB136/FA136-1)</f>
        <v>#N/A</v>
      </c>
      <c r="FD136" s="162" t="e">
        <f>100*(FE136/FF136-1)</f>
        <v>#N/A</v>
      </c>
      <c r="FE136" s="161" t="e">
        <f>INDEX(Upload_Download!$I$4:$I$1004,MATCH(FG136&amp;FE$3,Upload_Download!$O$4:$O$1004,0),1)</f>
        <v>#N/A</v>
      </c>
      <c r="FF136" s="161" t="e">
        <f>INDEX(Upload_Download!$I$4:$I$1004,MATCH(FG136&amp;FF$3,Upload_Download!$O$4:$O$1004,0),1)</f>
        <v>#N/A</v>
      </c>
      <c r="FG136" s="163" t="str">
        <f>INDEX(Draft!$AZ$3:$AZ$170,MATCH(EX136&amp;EV136,Draft!$BA$3:$BA$170,0),1)</f>
        <v>Tesla</v>
      </c>
      <c r="FH136" s="114"/>
      <c r="FI136" s="106">
        <f t="shared" ref="FI136:FI142" si="1155">FI124</f>
        <v>11</v>
      </c>
      <c r="FJ136" s="106">
        <f>FJ123+1</f>
        <v>11</v>
      </c>
      <c r="FK136" s="106">
        <v>1</v>
      </c>
      <c r="FL136" s="107" t="str">
        <f>INDEX(Matchups!$F$4:$G$279,MATCH(FI136&amp;"_"&amp;FJ136,Matchups!$E$4:$E$279,0),1)</f>
        <v>Player6</v>
      </c>
      <c r="FM136" s="107" t="str">
        <f>INDEX(Matchups!$F$4:$G$279,MATCH(FI136&amp;"_"&amp;FJ136,Matchups!$E$4:$E$279,0),2)</f>
        <v>Player21</v>
      </c>
      <c r="FN136" s="114"/>
      <c r="FO136" s="160" t="str">
        <f>INDEX(Draft!$AZ$3:$AZ$170,MATCH(FL136&amp;FK136,Draft!$BA$3:$BA$170,0),1)</f>
        <v>Bitcoin</v>
      </c>
      <c r="FP136" s="161" t="e">
        <f>INDEX(Upload_Download!$I$4:$I$1004,MATCH(FO136&amp;FP$3,Upload_Download!$O$4:$O$1004,0),1)</f>
        <v>#N/A</v>
      </c>
      <c r="FQ136" s="161" t="e">
        <f>INDEX(Upload_Download!$I$4:$I$1004,MATCH(FO136&amp;FQ$3,Upload_Download!$O$4:$O$1004,0),1)</f>
        <v>#N/A</v>
      </c>
      <c r="FR136" s="162" t="e">
        <f>100*(FQ136/FP136-1)</f>
        <v>#N/A</v>
      </c>
      <c r="FS136" s="162" t="e">
        <f>100*(FT136/FU136-1)</f>
        <v>#N/A</v>
      </c>
      <c r="FT136" s="161" t="e">
        <f>INDEX(Upload_Download!$I$4:$I$1004,MATCH(FV136&amp;FT$3,Upload_Download!$O$4:$O$1004,0),1)</f>
        <v>#N/A</v>
      </c>
      <c r="FU136" s="161" t="e">
        <f>INDEX(Upload_Download!$I$4:$I$1004,MATCH(FV136&amp;FU$3,Upload_Download!$O$4:$O$1004,0),1)</f>
        <v>#N/A</v>
      </c>
      <c r="FV136" s="163" t="str">
        <f>INDEX(Draft!$AZ$3:$AZ$170,MATCH(FM136&amp;FK136,Draft!$BA$3:$BA$170,0),1)</f>
        <v>Solana</v>
      </c>
      <c r="FW136" s="114"/>
      <c r="FX136" s="106">
        <f t="shared" ref="FX136:FX142" si="1156">FX124</f>
        <v>12</v>
      </c>
      <c r="FY136" s="106">
        <f>FY123+1</f>
        <v>11</v>
      </c>
      <c r="FZ136" s="106">
        <v>1</v>
      </c>
      <c r="GA136" s="107" t="str">
        <f>INDEX(Matchups!$F$4:$G$279,MATCH(FX136&amp;"_"&amp;FY136,Matchups!$E$4:$E$279,0),1)</f>
        <v>Player15</v>
      </c>
      <c r="GB136" s="107" t="str">
        <f>INDEX(Matchups!$F$4:$G$279,MATCH(FX136&amp;"_"&amp;FY136,Matchups!$E$4:$E$279,0),2)</f>
        <v>Player18</v>
      </c>
      <c r="GC136" s="114"/>
      <c r="GD136" s="160" t="str">
        <f>INDEX(Draft!$AZ$3:$AZ$170,MATCH(GA136&amp;FZ136,Draft!$BA$3:$BA$170,0),1)</f>
        <v>Ethereum</v>
      </c>
      <c r="GE136" s="161" t="e">
        <f>INDEX(Upload_Download!$I$4:$I$1004,MATCH(GD136&amp;GE$3,Upload_Download!$O$4:$O$1004,0),1)</f>
        <v>#N/A</v>
      </c>
      <c r="GF136" s="161" t="e">
        <f>INDEX(Upload_Download!$I$4:$I$1004,MATCH(GD136&amp;GF$3,Upload_Download!$O$4:$O$1004,0),1)</f>
        <v>#N/A</v>
      </c>
      <c r="GG136" s="162" t="e">
        <f>100*(GF136/GE136-1)</f>
        <v>#N/A</v>
      </c>
      <c r="GH136" s="162" t="e">
        <f>100*(GI136/GJ136-1)</f>
        <v>#N/A</v>
      </c>
      <c r="GI136" s="161" t="e">
        <f>INDEX(Upload_Download!$I$4:$I$1004,MATCH(GK136&amp;GI$3,Upload_Download!$O$4:$O$1004,0),1)</f>
        <v>#N/A</v>
      </c>
      <c r="GJ136" s="161" t="e">
        <f>INDEX(Upload_Download!$I$4:$I$1004,MATCH(GK136&amp;GJ$3,Upload_Download!$O$4:$O$1004,0),1)</f>
        <v>#N/A</v>
      </c>
      <c r="GK136" s="163" t="str">
        <f>INDEX(Draft!$AZ$3:$AZ$170,MATCH(GB136&amp;FZ136,Draft!$BA$3:$BA$170,0),1)</f>
        <v>Amazon</v>
      </c>
      <c r="GM136" s="106">
        <f t="shared" ref="GM136:GM142" si="1157">GM124</f>
        <v>13</v>
      </c>
      <c r="GN136" s="106">
        <f>GN123+1</f>
        <v>11</v>
      </c>
      <c r="GO136" s="106">
        <v>1</v>
      </c>
      <c r="GP136" s="107" t="str">
        <f>INDEX(Matchups!$F$4:$G$279,MATCH(GM136&amp;"_"&amp;GN136,Matchups!$E$4:$E$279,0),1)</f>
        <v>Player8</v>
      </c>
      <c r="GQ136" s="107" t="str">
        <f>INDEX(Matchups!$F$4:$G$279,MATCH(GM136&amp;"_"&amp;GN136,Matchups!$E$4:$E$279,0),2)</f>
        <v>Player24</v>
      </c>
      <c r="GS136" s="160" t="str">
        <f>INDEX(Draft!$AZ$3:$AZ$170,MATCH(GP136&amp;GO136,Draft!$BA$3:$BA$170,0),1)</f>
        <v>Solana</v>
      </c>
      <c r="GT136" s="161" t="e">
        <f>INDEX(Upload_Download!$I$4:$I$1004,MATCH(GS136&amp;GT$3,Upload_Download!$O$4:$O$1004,0),1)</f>
        <v>#N/A</v>
      </c>
      <c r="GU136" s="161" t="e">
        <f>INDEX(Upload_Download!$I$4:$I$1004,MATCH(GS136&amp;GU$3,Upload_Download!$O$4:$O$1004,0),1)</f>
        <v>#N/A</v>
      </c>
      <c r="GV136" s="162" t="e">
        <f>100*(GU136/GT136-1)</f>
        <v>#N/A</v>
      </c>
      <c r="GW136" s="162" t="e">
        <f>100*(GX136/GY136-1)</f>
        <v>#N/A</v>
      </c>
      <c r="GX136" s="161" t="e">
        <f>INDEX(Upload_Download!$I$4:$I$1004,MATCH(GZ136&amp;GX$3,Upload_Download!$O$4:$O$1004,0),1)</f>
        <v>#N/A</v>
      </c>
      <c r="GY136" s="161" t="e">
        <f>INDEX(Upload_Download!$I$4:$I$1004,MATCH(GZ136&amp;GY$3,Upload_Download!$O$4:$O$1004,0),1)</f>
        <v>#N/A</v>
      </c>
      <c r="GZ136" s="163" t="str">
        <f>INDEX(Draft!$AZ$3:$AZ$170,MATCH(GQ136&amp;GO136,Draft!$BA$3:$BA$170,0),1)</f>
        <v>Bitcoin</v>
      </c>
      <c r="HA136" s="114"/>
      <c r="HB136" s="106">
        <f t="shared" ref="HB136:HB142" si="1158">HB124</f>
        <v>14</v>
      </c>
      <c r="HC136" s="106">
        <f>HC123+1</f>
        <v>11</v>
      </c>
      <c r="HD136" s="106">
        <v>1</v>
      </c>
      <c r="HE136" s="107" t="str">
        <f>INDEX(Matchups!$F$4:$G$279,MATCH(HB136&amp;"_"&amp;HC136,Matchups!$E$4:$E$279,0),1)</f>
        <v>Player5</v>
      </c>
      <c r="HF136" s="107" t="str">
        <f>INDEX(Matchups!$F$4:$G$279,MATCH(HB136&amp;"_"&amp;HC136,Matchups!$E$4:$E$279,0),2)</f>
        <v>Player12</v>
      </c>
      <c r="HG136" s="114"/>
      <c r="HH136" s="160" t="str">
        <f>INDEX(Draft!$AZ$3:$AZ$170,MATCH(HE136&amp;HD136,Draft!$BA$3:$BA$170,0),1)</f>
        <v>Tesla</v>
      </c>
      <c r="HI136" s="161" t="e">
        <f>INDEX(Upload_Download!$I$4:$I$1004,MATCH(HH136&amp;HI$3,Upload_Download!$O$4:$O$1004,0),1)</f>
        <v>#N/A</v>
      </c>
      <c r="HJ136" s="161" t="e">
        <f>INDEX(Upload_Download!$I$4:$I$1004,MATCH(HH136&amp;HJ$3,Upload_Download!$O$4:$O$1004,0),1)</f>
        <v>#N/A</v>
      </c>
      <c r="HK136" s="162" t="e">
        <f>100*(HJ136/HI136-1)</f>
        <v>#N/A</v>
      </c>
      <c r="HL136" s="162" t="e">
        <f>100*(HM136/HN136-1)</f>
        <v>#N/A</v>
      </c>
      <c r="HM136" s="161" t="e">
        <f>INDEX(Upload_Download!$I$4:$I$1004,MATCH(HO136&amp;HM$3,Upload_Download!$O$4:$O$1004,0),1)</f>
        <v>#N/A</v>
      </c>
      <c r="HN136" s="161" t="e">
        <f>INDEX(Upload_Download!$I$4:$I$1004,MATCH(HO136&amp;HN$3,Upload_Download!$O$4:$O$1004,0),1)</f>
        <v>#N/A</v>
      </c>
      <c r="HO136" s="163" t="str">
        <f>INDEX(Draft!$AZ$3:$AZ$170,MATCH(HF136&amp;HD136,Draft!$BA$3:$BA$170,0),1)</f>
        <v>Tesla</v>
      </c>
      <c r="HP136" s="114"/>
      <c r="HQ136" s="106">
        <f t="shared" ref="HQ136:HQ142" si="1159">HQ124</f>
        <v>15</v>
      </c>
      <c r="HR136" s="106">
        <f>HR123+1</f>
        <v>11</v>
      </c>
      <c r="HS136" s="106">
        <v>1</v>
      </c>
      <c r="HT136" s="107" t="str">
        <f>INDEX(Matchups!$F$4:$G$279,MATCH(HQ136&amp;"_"&amp;HR136,Matchups!$E$4:$E$279,0),1)</f>
        <v>Player11</v>
      </c>
      <c r="HU136" s="107" t="str">
        <f>INDEX(Matchups!$F$4:$G$279,MATCH(HQ136&amp;"_"&amp;HR136,Matchups!$E$4:$E$279,0),2)</f>
        <v>Player9</v>
      </c>
      <c r="HV136" s="114"/>
      <c r="HW136" s="160" t="str">
        <f>INDEX(Draft!$AZ$3:$AZ$170,MATCH(HT136&amp;HS136,Draft!$BA$3:$BA$170,0),1)</f>
        <v>Cardano</v>
      </c>
      <c r="HX136" s="161" t="e">
        <f>INDEX(Upload_Download!$I$4:$I$1004,MATCH(HW136&amp;HX$3,Upload_Download!$O$4:$O$1004,0),1)</f>
        <v>#N/A</v>
      </c>
      <c r="HY136" s="161" t="e">
        <f>INDEX(Upload_Download!$I$4:$I$1004,MATCH(HW136&amp;HY$3,Upload_Download!$O$4:$O$1004,0),1)</f>
        <v>#N/A</v>
      </c>
      <c r="HZ136" s="162" t="e">
        <f>100*(HY136/HX136-1)</f>
        <v>#N/A</v>
      </c>
      <c r="IA136" s="162" t="e">
        <f>100*(IB136/IC136-1)</f>
        <v>#N/A</v>
      </c>
      <c r="IB136" s="161" t="e">
        <f>INDEX(Upload_Download!$I$4:$I$1004,MATCH(ID136&amp;IB$3,Upload_Download!$O$4:$O$1004,0),1)</f>
        <v>#N/A</v>
      </c>
      <c r="IC136" s="161" t="e">
        <f>INDEX(Upload_Download!$I$4:$I$1004,MATCH(ID136&amp;IC$3,Upload_Download!$O$4:$O$1004,0),1)</f>
        <v>#N/A</v>
      </c>
      <c r="ID136" s="163" t="str">
        <f>INDEX(Draft!$AZ$3:$AZ$170,MATCH(HU136&amp;HS136,Draft!$BA$3:$BA$170,0),1)</f>
        <v>Apple</v>
      </c>
      <c r="IF136" s="106">
        <f t="shared" ref="IF136:IF142" si="1160">IF124</f>
        <v>16</v>
      </c>
      <c r="IG136" s="106">
        <f>IG123+1</f>
        <v>11</v>
      </c>
      <c r="IH136" s="106">
        <v>1</v>
      </c>
      <c r="II136" s="107" t="str">
        <f>INDEX(Matchups!$F$4:$G$279,MATCH(IF136&amp;"_"&amp;IG136,Matchups!$E$4:$E$279,0),1)</f>
        <v>Player7</v>
      </c>
      <c r="IJ136" s="107" t="str">
        <f>INDEX(Matchups!$F$4:$G$279,MATCH(IF136&amp;"_"&amp;IG136,Matchups!$E$4:$E$279,0),2)</f>
        <v>Player8</v>
      </c>
      <c r="IL136" s="160" t="str">
        <f>INDEX(Draft!$AZ$3:$AZ$170,MATCH(II136&amp;IH136,Draft!$BA$3:$BA$170,0),1)</f>
        <v>Tesla</v>
      </c>
      <c r="IM136" s="161" t="e">
        <f>INDEX(Upload_Download!$I$4:$I$1004,MATCH(IL136&amp;IM$3,Upload_Download!$O$4:$O$1004,0),1)</f>
        <v>#N/A</v>
      </c>
      <c r="IN136" s="161" t="e">
        <f>INDEX(Upload_Download!$I$4:$I$1004,MATCH(IL136&amp;IN$3,Upload_Download!$O$4:$O$1004,0),1)</f>
        <v>#N/A</v>
      </c>
      <c r="IO136" s="162" t="e">
        <f>100*(IN136/IM136-1)</f>
        <v>#N/A</v>
      </c>
      <c r="IP136" s="162" t="e">
        <f>100*(IQ136/IR136-1)</f>
        <v>#N/A</v>
      </c>
      <c r="IQ136" s="161" t="e">
        <f>INDEX(Upload_Download!$I$4:$I$1004,MATCH(IS136&amp;IQ$3,Upload_Download!$O$4:$O$1004,0),1)</f>
        <v>#N/A</v>
      </c>
      <c r="IR136" s="161" t="e">
        <f>INDEX(Upload_Download!$I$4:$I$1004,MATCH(IS136&amp;IR$3,Upload_Download!$O$4:$O$1004,0),1)</f>
        <v>#N/A</v>
      </c>
      <c r="IS136" s="163" t="str">
        <f>INDEX(Draft!$AZ$3:$AZ$170,MATCH(IJ136&amp;IH136,Draft!$BA$3:$BA$170,0),1)</f>
        <v>Solana</v>
      </c>
      <c r="IT136" s="114"/>
      <c r="IU136" s="106">
        <f t="shared" ref="IU136:IU142" si="1161">IU124</f>
        <v>17</v>
      </c>
      <c r="IV136" s="106">
        <f>IV123+1</f>
        <v>11</v>
      </c>
      <c r="IW136" s="106">
        <v>1</v>
      </c>
      <c r="IX136" s="107" t="str">
        <f>INDEX(Matchups!$F$4:$G$279,MATCH(IU136&amp;"_"&amp;IV136,Matchups!$E$4:$E$279,0),1)</f>
        <v>Player16</v>
      </c>
      <c r="IY136" s="107" t="str">
        <f>INDEX(Matchups!$F$4:$G$279,MATCH(IU136&amp;"_"&amp;IV136,Matchups!$E$4:$E$279,0),2)</f>
        <v>Player7</v>
      </c>
      <c r="IZ136" s="114"/>
      <c r="JA136" s="160" t="str">
        <f>INDEX(Draft!$AZ$3:$AZ$170,MATCH(IX136&amp;IW136,Draft!$BA$3:$BA$170,0),1)</f>
        <v>Tesla</v>
      </c>
      <c r="JB136" s="161" t="e">
        <f>INDEX(Upload_Download!$I$4:$I$1004,MATCH(JA136&amp;JB$3,Upload_Download!$O$4:$O$1004,0),1)</f>
        <v>#N/A</v>
      </c>
      <c r="JC136" s="161" t="e">
        <f>INDEX(Upload_Download!$I$4:$I$1004,MATCH(JA136&amp;JC$3,Upload_Download!$O$4:$O$1004,0),1)</f>
        <v>#N/A</v>
      </c>
      <c r="JD136" s="162" t="e">
        <f>100*(JC136/JB136-1)</f>
        <v>#N/A</v>
      </c>
      <c r="JE136" s="162" t="e">
        <f>100*(JF136/JG136-1)</f>
        <v>#N/A</v>
      </c>
      <c r="JF136" s="161" t="e">
        <f>INDEX(Upload_Download!$I$4:$I$1004,MATCH(JH136&amp;JF$3,Upload_Download!$O$4:$O$1004,0),1)</f>
        <v>#N/A</v>
      </c>
      <c r="JG136" s="161" t="e">
        <f>INDEX(Upload_Download!$I$4:$I$1004,MATCH(JH136&amp;JG$3,Upload_Download!$O$4:$O$1004,0),1)</f>
        <v>#N/A</v>
      </c>
      <c r="JH136" s="163" t="str">
        <f>INDEX(Draft!$AZ$3:$AZ$170,MATCH(IY136&amp;IW136,Draft!$BA$3:$BA$170,0),1)</f>
        <v>Tesla</v>
      </c>
      <c r="JI136" s="114"/>
      <c r="JJ136" s="106">
        <f t="shared" ref="JJ136:JJ142" si="1162">JJ124</f>
        <v>18</v>
      </c>
      <c r="JK136" s="106">
        <f>JK123+1</f>
        <v>11</v>
      </c>
      <c r="JL136" s="106">
        <v>1</v>
      </c>
      <c r="JM136" s="107" t="str">
        <f>INDEX(Matchups!$F$4:$G$279,MATCH(JJ136&amp;"_"&amp;JK136,Matchups!$E$4:$E$279,0),1)</f>
        <v>Player20</v>
      </c>
      <c r="JN136" s="107" t="str">
        <f>INDEX(Matchups!$F$4:$G$279,MATCH(JJ136&amp;"_"&amp;JK136,Matchups!$E$4:$E$279,0),2)</f>
        <v>Player11</v>
      </c>
      <c r="JO136" s="114"/>
      <c r="JP136" s="160" t="str">
        <f>INDEX(Draft!$AZ$3:$AZ$170,MATCH(JM136&amp;JL136,Draft!$BA$3:$BA$170,0),1)</f>
        <v>Ethereum</v>
      </c>
      <c r="JQ136" s="161" t="e">
        <f>INDEX(Upload_Download!$I$4:$I$1004,MATCH(JP136&amp;JQ$3,Upload_Download!$O$4:$O$1004,0),1)</f>
        <v>#N/A</v>
      </c>
      <c r="JR136" s="161" t="e">
        <f>INDEX(Upload_Download!$I$4:$I$1004,MATCH(JP136&amp;JR$3,Upload_Download!$O$4:$O$1004,0),1)</f>
        <v>#N/A</v>
      </c>
      <c r="JS136" s="162" t="e">
        <f>100*(JR136/JQ136-1)</f>
        <v>#N/A</v>
      </c>
      <c r="JT136" s="162" t="e">
        <f>100*(JU136/JV136-1)</f>
        <v>#N/A</v>
      </c>
      <c r="JU136" s="161" t="e">
        <f>INDEX(Upload_Download!$I$4:$I$1004,MATCH(JW136&amp;JU$3,Upload_Download!$O$4:$O$1004,0),1)</f>
        <v>#N/A</v>
      </c>
      <c r="JV136" s="161" t="e">
        <f>INDEX(Upload_Download!$I$4:$I$1004,MATCH(JW136&amp;JV$3,Upload_Download!$O$4:$O$1004,0),1)</f>
        <v>#N/A</v>
      </c>
      <c r="JW136" s="163" t="str">
        <f>INDEX(Draft!$AZ$3:$AZ$170,MATCH(JN136&amp;JL136,Draft!$BA$3:$BA$170,0),1)</f>
        <v>Cardano</v>
      </c>
      <c r="JX136" s="114"/>
      <c r="JY136" s="106">
        <f t="shared" ref="JY136:JY142" si="1163">JY124</f>
        <v>19</v>
      </c>
      <c r="JZ136" s="106">
        <f>JZ123+1</f>
        <v>11</v>
      </c>
      <c r="KA136" s="106">
        <v>1</v>
      </c>
      <c r="KB136" s="107" t="str">
        <f>INDEX(Matchups!$F$4:$G$279,MATCH(JY136&amp;"_"&amp;JZ136,Matchups!$E$4:$E$279,0),1)</f>
        <v>Player21</v>
      </c>
      <c r="KC136" s="107" t="str">
        <f>INDEX(Matchups!$F$4:$G$279,MATCH(JY136&amp;"_"&amp;JZ136,Matchups!$E$4:$E$279,0),2)</f>
        <v>Player19</v>
      </c>
      <c r="KD136" s="114"/>
      <c r="KE136" s="160" t="str">
        <f>INDEX(Draft!$AZ$3:$AZ$170,MATCH(KB136&amp;KA136,Draft!$BA$3:$BA$170,0),1)</f>
        <v>Solana</v>
      </c>
      <c r="KF136" s="161" t="e">
        <f>INDEX(Upload_Download!$I$4:$I$1004,MATCH(KE136&amp;KF$3,Upload_Download!$O$4:$O$1004,0),1)</f>
        <v>#N/A</v>
      </c>
      <c r="KG136" s="161" t="e">
        <f>INDEX(Upload_Download!$I$4:$I$1004,MATCH(KE136&amp;KG$3,Upload_Download!$O$4:$O$1004,0),1)</f>
        <v>#N/A</v>
      </c>
      <c r="KH136" s="162" t="e">
        <f>100*(KG136/KF136-1)</f>
        <v>#N/A</v>
      </c>
      <c r="KI136" s="162" t="e">
        <f>100*(KJ136/KK136-1)</f>
        <v>#N/A</v>
      </c>
      <c r="KJ136" s="161" t="e">
        <f>INDEX(Upload_Download!$I$4:$I$1004,MATCH(KL136&amp;KJ$3,Upload_Download!$O$4:$O$1004,0),1)</f>
        <v>#N/A</v>
      </c>
      <c r="KK136" s="161" t="e">
        <f>INDEX(Upload_Download!$I$4:$I$1004,MATCH(KL136&amp;KK$3,Upload_Download!$O$4:$O$1004,0),1)</f>
        <v>#N/A</v>
      </c>
      <c r="KL136" s="163" t="str">
        <f>INDEX(Draft!$AZ$3:$AZ$170,MATCH(KC136&amp;KA136,Draft!$BA$3:$BA$170,0),1)</f>
        <v>Visa</v>
      </c>
      <c r="KM136" s="114"/>
      <c r="KN136" s="106">
        <f t="shared" ref="KN136:KN142" si="1164">KN124</f>
        <v>20</v>
      </c>
      <c r="KO136" s="106">
        <f>KO123+1</f>
        <v>11</v>
      </c>
      <c r="KP136" s="106">
        <v>1</v>
      </c>
      <c r="KQ136" s="107" t="str">
        <f>INDEX(Matchups!$F$4:$G$279,MATCH(KN136&amp;"_"&amp;KO136,Matchups!$E$4:$E$279,0),1)</f>
        <v>Player23</v>
      </c>
      <c r="KR136" s="107" t="str">
        <f>INDEX(Matchups!$F$4:$G$279,MATCH(KN136&amp;"_"&amp;KO136,Matchups!$E$4:$E$279,0),2)</f>
        <v>Player1</v>
      </c>
      <c r="KS136" s="114"/>
      <c r="KT136" s="160" t="str">
        <f>INDEX(Draft!$AZ$3:$AZ$170,MATCH(KQ136&amp;KP136,Draft!$BA$3:$BA$170,0),1)</f>
        <v>NVDIA</v>
      </c>
      <c r="KU136" s="161" t="e">
        <f>INDEX(Upload_Download!$I$4:$I$1004,MATCH(KT136&amp;KU$3,Upload_Download!$O$4:$O$1004,0),1)</f>
        <v>#N/A</v>
      </c>
      <c r="KV136" s="161" t="e">
        <f>INDEX(Upload_Download!$I$4:$I$1004,MATCH(KT136&amp;KV$3,Upload_Download!$O$4:$O$1004,0),1)</f>
        <v>#N/A</v>
      </c>
      <c r="KW136" s="162" t="e">
        <f>100*(KV136/KU136-1)</f>
        <v>#N/A</v>
      </c>
      <c r="KX136" s="162" t="e">
        <f>100*(KY136/KZ136-1)</f>
        <v>#N/A</v>
      </c>
      <c r="KY136" s="161" t="e">
        <f>INDEX(Upload_Download!$I$4:$I$1004,MATCH(LA136&amp;KY$3,Upload_Download!$O$4:$O$1004,0),1)</f>
        <v>#N/A</v>
      </c>
      <c r="KZ136" s="161" t="e">
        <f>INDEX(Upload_Download!$I$4:$I$1004,MATCH(LA136&amp;KZ$3,Upload_Download!$O$4:$O$1004,0),1)</f>
        <v>#N/A</v>
      </c>
      <c r="LA136" s="163" t="str">
        <f>INDEX(Draft!$AZ$3:$AZ$170,MATCH(KR136&amp;KP136,Draft!$BA$3:$BA$170,0),1)</f>
        <v>Meta Platforms</v>
      </c>
      <c r="LB136" s="114"/>
      <c r="LC136" s="106">
        <f t="shared" ref="LC136:LC142" si="1165">LC124</f>
        <v>21</v>
      </c>
      <c r="LD136" s="106">
        <f>LD123+1</f>
        <v>11</v>
      </c>
      <c r="LE136" s="106">
        <v>1</v>
      </c>
      <c r="LF136" s="107" t="str">
        <f>INDEX(Matchups!$F$4:$G$279,MATCH(LC136&amp;"_"&amp;LD136,Matchups!$E$4:$E$279,0),1)</f>
        <v>Player21</v>
      </c>
      <c r="LG136" s="107" t="str">
        <f>INDEX(Matchups!$F$4:$G$279,MATCH(LC136&amp;"_"&amp;LD136,Matchups!$E$4:$E$279,0),2)</f>
        <v>Player7</v>
      </c>
      <c r="LH136" s="114"/>
      <c r="LI136" s="160" t="str">
        <f>INDEX(Draft!$AZ$3:$AZ$170,MATCH(LF136&amp;LE136,Draft!$BA$3:$BA$170,0),1)</f>
        <v>Solana</v>
      </c>
      <c r="LJ136" s="161" t="e">
        <f>INDEX(Upload_Download!$I$4:$I$1004,MATCH(LI136&amp;LJ$3,Upload_Download!$O$4:$O$1004,0),1)</f>
        <v>#N/A</v>
      </c>
      <c r="LK136" s="161" t="e">
        <f>INDEX(Upload_Download!$I$4:$I$1004,MATCH(LI136&amp;LK$3,Upload_Download!$O$4:$O$1004,0),1)</f>
        <v>#N/A</v>
      </c>
      <c r="LL136" s="162" t="e">
        <f>100*(LK136/LJ136-1)</f>
        <v>#N/A</v>
      </c>
      <c r="LM136" s="162" t="e">
        <f>100*(LN136/LO136-1)</f>
        <v>#N/A</v>
      </c>
      <c r="LN136" s="161" t="e">
        <f>INDEX(Upload_Download!$I$4:$I$1004,MATCH(LP136&amp;LN$3,Upload_Download!$O$4:$O$1004,0),1)</f>
        <v>#N/A</v>
      </c>
      <c r="LO136" s="161" t="e">
        <f>INDEX(Upload_Download!$I$4:$I$1004,MATCH(LP136&amp;LO$3,Upload_Download!$O$4:$O$1004,0),1)</f>
        <v>#N/A</v>
      </c>
      <c r="LP136" s="163" t="str">
        <f>INDEX(Draft!$AZ$3:$AZ$170,MATCH(LG136&amp;LE136,Draft!$BA$3:$BA$170,0),1)</f>
        <v>Tesla</v>
      </c>
      <c r="LQ136" s="114"/>
      <c r="LR136" s="106">
        <f t="shared" ref="LR136:LR142" si="1166">LR124</f>
        <v>22</v>
      </c>
      <c r="LS136" s="106">
        <f>LS123+1</f>
        <v>11</v>
      </c>
      <c r="LT136" s="106">
        <v>1</v>
      </c>
      <c r="LU136" s="107" t="str">
        <f>INDEX(Matchups!$F$4:$G$279,MATCH(LR136&amp;"_"&amp;LS136,Matchups!$E$4:$E$279,0),1)</f>
        <v>Player9</v>
      </c>
      <c r="LV136" s="107" t="str">
        <f>INDEX(Matchups!$F$4:$G$279,MATCH(LR136&amp;"_"&amp;LS136,Matchups!$E$4:$E$279,0),2)</f>
        <v>Player15</v>
      </c>
      <c r="LW136" s="114"/>
      <c r="LX136" s="160" t="str">
        <f>INDEX(Draft!$AZ$3:$AZ$170,MATCH(LU136&amp;LT136,Draft!$BA$3:$BA$170,0),1)</f>
        <v>Apple</v>
      </c>
      <c r="LY136" s="161" t="e">
        <f>INDEX(Upload_Download!$I$4:$I$1004,MATCH(LX136&amp;LY$3,Upload_Download!$O$4:$O$1004,0),1)</f>
        <v>#N/A</v>
      </c>
      <c r="LZ136" s="161" t="e">
        <f>INDEX(Upload_Download!$I$4:$I$1004,MATCH(LX136&amp;LZ$3,Upload_Download!$O$4:$O$1004,0),1)</f>
        <v>#N/A</v>
      </c>
      <c r="MA136" s="162" t="e">
        <f>100*(LZ136/LY136-1)</f>
        <v>#N/A</v>
      </c>
      <c r="MB136" s="162" t="e">
        <f>100*(MC136/MD136-1)</f>
        <v>#N/A</v>
      </c>
      <c r="MC136" s="161" t="e">
        <f>INDEX(Upload_Download!$I$4:$I$1004,MATCH(ME136&amp;MC$3,Upload_Download!$O$4:$O$1004,0),1)</f>
        <v>#N/A</v>
      </c>
      <c r="MD136" s="161" t="e">
        <f>INDEX(Upload_Download!$I$4:$I$1004,MATCH(ME136&amp;MD$3,Upload_Download!$O$4:$O$1004,0),1)</f>
        <v>#N/A</v>
      </c>
      <c r="ME136" s="163" t="str">
        <f>INDEX(Draft!$AZ$3:$AZ$170,MATCH(LV136&amp;LT136,Draft!$BA$3:$BA$170,0),1)</f>
        <v>Ethereum</v>
      </c>
      <c r="MF136" s="114"/>
      <c r="MG136" s="106">
        <f t="shared" ref="MG136:MG142" si="1167">MG124</f>
        <v>23</v>
      </c>
      <c r="MH136" s="106">
        <f>MH123+1</f>
        <v>11</v>
      </c>
      <c r="MI136" s="106">
        <v>1</v>
      </c>
      <c r="MJ136" s="107" t="str">
        <f>INDEX(Matchups!$F$4:$G$279,MATCH(MG136&amp;"_"&amp;MH136,Matchups!$E$4:$E$279,0),1)</f>
        <v>Player10</v>
      </c>
      <c r="MK136" s="107" t="str">
        <f>INDEX(Matchups!$F$4:$G$279,MATCH(MG136&amp;"_"&amp;MH136,Matchups!$E$4:$E$279,0),2)</f>
        <v>Player5</v>
      </c>
      <c r="ML136" s="114"/>
      <c r="MM136" s="160" t="str">
        <f>INDEX(Draft!$AZ$3:$AZ$170,MATCH(MJ136&amp;MI136,Draft!$BA$3:$BA$170,0),1)</f>
        <v>Bitcoin</v>
      </c>
      <c r="MN136" s="161" t="e">
        <f>INDEX(Upload_Download!$I$4:$I$1004,MATCH(MM136&amp;MN$3,Upload_Download!$O$4:$O$1004,0),1)</f>
        <v>#N/A</v>
      </c>
      <c r="MO136" s="161" t="e">
        <f>INDEX(Upload_Download!$I$4:$I$1004,MATCH(MM136&amp;MO$3,Upload_Download!$O$4:$O$1004,0),1)</f>
        <v>#N/A</v>
      </c>
      <c r="MP136" s="162" t="e">
        <f>100*(MO136/MN136-1)</f>
        <v>#N/A</v>
      </c>
      <c r="MQ136" s="162" t="e">
        <f>100*(MR136/MS136-1)</f>
        <v>#N/A</v>
      </c>
      <c r="MR136" s="161" t="e">
        <f>INDEX(Upload_Download!$I$4:$I$1004,MATCH(MT136&amp;MR$3,Upload_Download!$O$4:$O$1004,0),1)</f>
        <v>#N/A</v>
      </c>
      <c r="MS136" s="161" t="e">
        <f>INDEX(Upload_Download!$I$4:$I$1004,MATCH(MT136&amp;MS$3,Upload_Download!$O$4:$O$1004,0),1)</f>
        <v>#N/A</v>
      </c>
      <c r="MT136" s="163" t="str">
        <f>INDEX(Draft!$AZ$3:$AZ$170,MATCH(MK136&amp;MI136,Draft!$BA$3:$BA$170,0),1)</f>
        <v>Tesla</v>
      </c>
    </row>
    <row r="137" spans="2:358" s="105" customFormat="1" ht="17">
      <c r="B137" s="184">
        <f t="shared" si="679"/>
        <v>44641</v>
      </c>
      <c r="C137" s="183">
        <f t="shared" si="680"/>
        <v>12</v>
      </c>
      <c r="D137" s="183">
        <f t="shared" si="681"/>
        <v>2</v>
      </c>
      <c r="E137" s="183" t="str">
        <f t="shared" si="1142"/>
        <v>12_2</v>
      </c>
      <c r="F137" s="174" t="str">
        <f t="shared" si="1143"/>
        <v>Player20</v>
      </c>
      <c r="G137" s="174" t="str">
        <f t="shared" si="1144"/>
        <v>Player8</v>
      </c>
      <c r="H137" s="173"/>
      <c r="I137" s="174" t="str">
        <f>J137&amp;"_"&amp;COUNTIF(J$4:J137,J137)</f>
        <v>11_4</v>
      </c>
      <c r="J137" s="185">
        <v>11</v>
      </c>
      <c r="K137" s="185" t="s">
        <v>2660</v>
      </c>
      <c r="L137" s="186" t="s">
        <v>1027</v>
      </c>
      <c r="M137" s="185" t="s">
        <v>2671</v>
      </c>
      <c r="N137" s="114"/>
      <c r="O137" s="106">
        <f t="shared" si="1145"/>
        <v>1</v>
      </c>
      <c r="P137" s="106">
        <f t="shared" ref="P137:P141" si="1168">P124+1</f>
        <v>11</v>
      </c>
      <c r="Q137" s="106">
        <v>2</v>
      </c>
      <c r="R137" s="107" t="str">
        <f>INDEX(Matchups!$F$4:$G$279,MATCH(O137&amp;"_"&amp;P137,Matchups!$E$4:$E$279,0),1)</f>
        <v>Player12</v>
      </c>
      <c r="S137" s="107" t="str">
        <f>INDEX(Matchups!$F$4:$G$279,MATCH(O137&amp;"_"&amp;P137,Matchups!$E$4:$E$279,0),2)</f>
        <v>Player13</v>
      </c>
      <c r="U137" s="160" t="str">
        <f>INDEX(Draft!$AZ$3:$AZ$170,MATCH(R137&amp;Q137,Draft!$BA$3:$BA$170,0),1)</f>
        <v>Atlassian</v>
      </c>
      <c r="V137" s="161">
        <f>INDEX(Upload_Download!$I$4:$I$1004,MATCH(U137&amp;V$3,Upload_Download!$O$4:$O$1004,0),1)</f>
        <v>320.91000366210938</v>
      </c>
      <c r="W137" s="161">
        <f>INDEX(Upload_Download!$I$4:$I$1004,MATCH(U137&amp;W$3,Upload_Download!$O$4:$O$1004,0),1)</f>
        <v>321.760009765625</v>
      </c>
      <c r="X137" s="162">
        <f t="shared" ref="X137:X141" si="1169">100*(W137/V137-1)</f>
        <v>0.26487366981884364</v>
      </c>
      <c r="Y137" s="162">
        <f>100*(Z137/AA137-1)</f>
        <v>-0.74565165586943927</v>
      </c>
      <c r="Z137" s="161">
        <f>INDEX(Upload_Download!$I$4:$I$1004,MATCH(AB137&amp;Z$3,Upload_Download!$O$4:$O$1004,0),1)</f>
        <v>47.919998168945312</v>
      </c>
      <c r="AA137" s="161">
        <f>INDEX(Upload_Download!$I$4:$I$1004,MATCH(AB137&amp;AA$3,Upload_Download!$O$4:$O$1004,0),1)</f>
        <v>48.279998779296882</v>
      </c>
      <c r="AB137" s="163" t="str">
        <f>INDEX(Draft!$AZ$3:$AZ$170,MATCH(S137&amp;Q137,Draft!$BA$3:$BA$170,0),1)</f>
        <v>Bank of America</v>
      </c>
      <c r="AD137" s="106">
        <f t="shared" si="1146"/>
        <v>2</v>
      </c>
      <c r="AE137" s="106">
        <f t="shared" ref="AE137:AE141" si="1170">AE124+1</f>
        <v>11</v>
      </c>
      <c r="AF137" s="106">
        <v>2</v>
      </c>
      <c r="AG137" s="107" t="str">
        <f>INDEX(Matchups!$F$4:$G$279,MATCH(AD137&amp;"_"&amp;AE137,Matchups!$E$4:$E$279,0),1)</f>
        <v>Player17</v>
      </c>
      <c r="AH137" s="107" t="str">
        <f>INDEX(Matchups!$F$4:$G$279,MATCH(AD137&amp;"_"&amp;AE137,Matchups!$E$4:$E$279,0),2)</f>
        <v>Player2</v>
      </c>
      <c r="AJ137" s="160" t="str">
        <f>INDEX(Draft!$AZ$3:$AZ$170,MATCH(AG137&amp;AF137,Draft!$BA$3:$BA$170,0),1)</f>
        <v>Dogecoin</v>
      </c>
      <c r="AK137" s="161">
        <f>INDEX(Upload_Download!$I$4:$I$1004,MATCH(AJ137&amp;AK$3,Upload_Download!$O$4:$O$1004,0),1)</f>
        <v>0.14894799888134</v>
      </c>
      <c r="AL137" s="161">
        <f>INDEX(Upload_Download!$I$4:$I$1004,MATCH(AJ137&amp;AL$3,Upload_Download!$O$4:$O$1004,0),1)</f>
        <v>0.13686800003051761</v>
      </c>
      <c r="AM137" s="162">
        <f t="shared" ref="AM137:AM141" si="1171">100*(AL137/AK137-1)</f>
        <v>-8.1102122496093276</v>
      </c>
      <c r="AN137" s="162">
        <f>100*(AO137/AP137-1)</f>
        <v>-1.0849649372233205</v>
      </c>
      <c r="AO137" s="161">
        <f>INDEX(Upload_Download!$I$4:$I$1004,MATCH(AQ137&amp;AO$3,Upload_Download!$O$4:$O$1004,0),1)</f>
        <v>5.7721757888793954</v>
      </c>
      <c r="AP137" s="161">
        <f>INDEX(Upload_Download!$I$4:$I$1004,MATCH(AQ137&amp;AP$3,Upload_Download!$O$4:$O$1004,0),1)</f>
        <v>5.8354887962341309</v>
      </c>
      <c r="AQ137" s="163" t="str">
        <f>INDEX(Draft!$AZ$3:$AZ$170,MATCH(AH137&amp;AF137,Draft!$BA$3:$BA$170,0),1)</f>
        <v>UNUS SED LEO</v>
      </c>
      <c r="AS137" s="106">
        <f t="shared" si="1147"/>
        <v>3</v>
      </c>
      <c r="AT137" s="106">
        <f t="shared" ref="AT137:AT141" si="1172">AT124+1</f>
        <v>11</v>
      </c>
      <c r="AU137" s="106">
        <v>2</v>
      </c>
      <c r="AV137" s="107" t="str">
        <f>INDEX(Matchups!$F$4:$G$279,MATCH(AS137&amp;"_"&amp;AT137,Matchups!$E$4:$E$279,0),1)</f>
        <v>Player2</v>
      </c>
      <c r="AW137" s="107" t="str">
        <f>INDEX(Matchups!$F$4:$G$279,MATCH(AS137&amp;"_"&amp;AT137,Matchups!$E$4:$E$279,0),2)</f>
        <v>Player23</v>
      </c>
      <c r="AY137" s="160" t="str">
        <f>INDEX(Draft!$AZ$3:$AZ$170,MATCH(AV137&amp;AU137,Draft!$BA$3:$BA$170,0),1)</f>
        <v>UNUS SED LEO</v>
      </c>
      <c r="AZ137" s="161">
        <f>INDEX(Upload_Download!$I$4:$I$1004,MATCH(AY137&amp;AZ$3,Upload_Download!$O$4:$O$1004,0),1)</f>
        <v>5.7721757888793954</v>
      </c>
      <c r="BA137" s="161">
        <f>INDEX(Upload_Download!$I$4:$I$1004,MATCH(AY137&amp;BA$3,Upload_Download!$O$4:$O$1004,0),1)</f>
        <v>5.9554009437561044</v>
      </c>
      <c r="BB137" s="162">
        <f t="shared" ref="BB137:BB141" si="1173">100*(BA137/AZ137-1)</f>
        <v>3.1742823084097482</v>
      </c>
      <c r="BC137" s="162">
        <f>100*(BD137/BE137-1)</f>
        <v>3.6734693877551017</v>
      </c>
      <c r="BD137" s="161">
        <f>INDEX(Upload_Download!$I$4:$I$1004,MATCH(BF137&amp;BD$3,Upload_Download!$O$4:$O$1004,0),1)</f>
        <v>17.526</v>
      </c>
      <c r="BE137" s="161">
        <f>INDEX(Upload_Download!$I$4:$I$1004,MATCH(BF137&amp;BE$3,Upload_Download!$O$4:$O$1004,0),1)</f>
        <v>16.905000000000001</v>
      </c>
      <c r="BF137" s="163" t="str">
        <f>INDEX(Draft!$AZ$3:$AZ$170,MATCH(AW137&amp;AU137,Draft!$BA$3:$BA$170,0),1)</f>
        <v>Polkadot</v>
      </c>
      <c r="BH137" s="106">
        <f t="shared" si="1148"/>
        <v>4</v>
      </c>
      <c r="BI137" s="106">
        <f t="shared" ref="BI137:BI141" si="1174">BI124+1</f>
        <v>11</v>
      </c>
      <c r="BJ137" s="106">
        <v>2</v>
      </c>
      <c r="BK137" s="107" t="str">
        <f>INDEX(Matchups!$F$4:$G$279,MATCH(BH137&amp;"_"&amp;BI137,Matchups!$E$4:$E$279,0),1)</f>
        <v>Player13</v>
      </c>
      <c r="BL137" s="107" t="str">
        <f>INDEX(Matchups!$F$4:$G$279,MATCH(BH137&amp;"_"&amp;BI137,Matchups!$E$4:$E$279,0),2)</f>
        <v>Player6</v>
      </c>
      <c r="BN137" s="160" t="str">
        <f>INDEX(Draft!$AZ$3:$AZ$170,MATCH(BK137&amp;BJ137,Draft!$BA$3:$BA$170,0),1)</f>
        <v>Bank of America</v>
      </c>
      <c r="BO137" s="161">
        <f>INDEX(Upload_Download!$I$4:$I$1004,MATCH(BN137&amp;BO$3,Upload_Download!$O$4:$O$1004,0),1)</f>
        <v>45.020000457763672</v>
      </c>
      <c r="BP137" s="161" t="e">
        <f>INDEX(Upload_Download!$I$4:$I$1004,MATCH(BN137&amp;BP$3,Upload_Download!$O$4:$O$1004,0),1)</f>
        <v>#N/A</v>
      </c>
      <c r="BQ137" s="162" t="e">
        <f t="shared" ref="BQ137:BQ141" si="1175">100*(BP137/BO137-1)</f>
        <v>#N/A</v>
      </c>
      <c r="BR137" s="162" t="e">
        <f>100*(BS137/BT137-1)</f>
        <v>#N/A</v>
      </c>
      <c r="BS137" s="161" t="e">
        <f>INDEX(Upload_Download!$I$4:$I$1004,MATCH(BU137&amp;BS$3,Upload_Download!$O$4:$O$1004,0),1)</f>
        <v>#N/A</v>
      </c>
      <c r="BT137" s="161">
        <f>INDEX(Upload_Download!$I$4:$I$1004,MATCH(BU137&amp;BT$3,Upload_Download!$O$4:$O$1004,0),1)</f>
        <v>350.1199951171875</v>
      </c>
      <c r="BU137" s="163" t="str">
        <f>INDEX(Draft!$AZ$3:$AZ$170,MATCH(BL137&amp;BJ137,Draft!$BA$3:$BA$170,0),1)</f>
        <v>Goldman Sachs</v>
      </c>
      <c r="BV137" s="114"/>
      <c r="BW137" s="106">
        <f t="shared" si="1149"/>
        <v>5</v>
      </c>
      <c r="BX137" s="106">
        <f t="shared" ref="BX137:BX141" si="1176">BX124+1</f>
        <v>11</v>
      </c>
      <c r="BY137" s="106">
        <v>2</v>
      </c>
      <c r="BZ137" s="107" t="str">
        <f>INDEX(Matchups!$F$4:$G$279,MATCH(BW137&amp;"_"&amp;BX137,Matchups!$E$4:$E$279,0),1)</f>
        <v>Player14</v>
      </c>
      <c r="CA137" s="107" t="str">
        <f>INDEX(Matchups!$F$4:$G$279,MATCH(BW137&amp;"_"&amp;BX137,Matchups!$E$4:$E$279,0),2)</f>
        <v>Player3</v>
      </c>
      <c r="CB137" s="114"/>
      <c r="CC137" s="160" t="str">
        <f>INDEX(Draft!$AZ$3:$AZ$170,MATCH(BZ137&amp;BY137,Draft!$BA$3:$BA$170,0),1)</f>
        <v>Blackstone</v>
      </c>
      <c r="CD137" s="161" t="e">
        <f>INDEX(Upload_Download!$I$4:$I$1004,MATCH(CC137&amp;CD$3,Upload_Download!$O$4:$O$1004,0),1)</f>
        <v>#N/A</v>
      </c>
      <c r="CE137" s="161" t="e">
        <f>INDEX(Upload_Download!$I$4:$I$1004,MATCH(CC137&amp;CE$3,Upload_Download!$O$4:$O$1004,0),1)</f>
        <v>#N/A</v>
      </c>
      <c r="CF137" s="162" t="e">
        <f t="shared" ref="CF137:CF141" si="1177">100*(CE137/CD137-1)</f>
        <v>#N/A</v>
      </c>
      <c r="CG137" s="162" t="e">
        <f>100*(CH137/CI137-1)</f>
        <v>#N/A</v>
      </c>
      <c r="CH137" s="161" t="e">
        <f>INDEX(Upload_Download!$I$4:$I$1004,MATCH(CJ137&amp;CH$3,Upload_Download!$O$4:$O$1004,0),1)</f>
        <v>#N/A</v>
      </c>
      <c r="CI137" s="161" t="e">
        <f>INDEX(Upload_Download!$I$4:$I$1004,MATCH(CJ137&amp;CI$3,Upload_Download!$O$4:$O$1004,0),1)</f>
        <v>#N/A</v>
      </c>
      <c r="CJ137" s="163" t="str">
        <f>INDEX(Draft!$AZ$3:$AZ$170,MATCH(CA137&amp;BY137,Draft!$BA$3:$BA$170,0),1)</f>
        <v>Ford Motor Company</v>
      </c>
      <c r="CK137" s="114"/>
      <c r="CL137" s="106">
        <f t="shared" si="1150"/>
        <v>6</v>
      </c>
      <c r="CM137" s="106">
        <f t="shared" ref="CM137:CM141" si="1178">CM124+1</f>
        <v>11</v>
      </c>
      <c r="CN137" s="106">
        <v>2</v>
      </c>
      <c r="CO137" s="107" t="str">
        <f>INDEX(Matchups!$F$4:$G$279,MATCH(CL137&amp;"_"&amp;CM137,Matchups!$E$4:$E$279,0),1)</f>
        <v>Player24</v>
      </c>
      <c r="CP137" s="107" t="str">
        <f>INDEX(Matchups!$F$4:$G$279,MATCH(CL137&amp;"_"&amp;CM137,Matchups!$E$4:$E$279,0),2)</f>
        <v>Player22</v>
      </c>
      <c r="CQ137" s="114"/>
      <c r="CR137" s="160" t="str">
        <f>INDEX(Draft!$AZ$3:$AZ$170,MATCH(CO137&amp;CN137,Draft!$BA$3:$BA$170,0),1)</f>
        <v>Alphabet Class A</v>
      </c>
      <c r="CS137" s="161" t="e">
        <f>INDEX(Upload_Download!$I$4:$I$1004,MATCH(CR137&amp;CS$3,Upload_Download!$O$4:$O$1004,0),1)</f>
        <v>#N/A</v>
      </c>
      <c r="CT137" s="161" t="e">
        <f>INDEX(Upload_Download!$I$4:$I$1004,MATCH(CR137&amp;CT$3,Upload_Download!$O$4:$O$1004,0),1)</f>
        <v>#N/A</v>
      </c>
      <c r="CU137" s="162" t="e">
        <f t="shared" ref="CU137:CU141" si="1179">100*(CT137/CS137-1)</f>
        <v>#N/A</v>
      </c>
      <c r="CV137" s="162" t="e">
        <f>100*(CW137/CX137-1)</f>
        <v>#N/A</v>
      </c>
      <c r="CW137" s="161" t="e">
        <f>INDEX(Upload_Download!$I$4:$I$1004,MATCH(CY137&amp;CW$3,Upload_Download!$O$4:$O$1004,0),1)</f>
        <v>#N/A</v>
      </c>
      <c r="CX137" s="161" t="e">
        <f>INDEX(Upload_Download!$I$4:$I$1004,MATCH(CY137&amp;CX$3,Upload_Download!$O$4:$O$1004,0),1)</f>
        <v>#N/A</v>
      </c>
      <c r="CY137" s="163" t="str">
        <f>INDEX(Draft!$AZ$3:$AZ$170,MATCH(CP137&amp;CN137,Draft!$BA$3:$BA$170,0),1)</f>
        <v>Target</v>
      </c>
      <c r="DA137" s="106">
        <f t="shared" si="1151"/>
        <v>7</v>
      </c>
      <c r="DB137" s="106">
        <f t="shared" ref="DB137:DB141" si="1180">DB124+1</f>
        <v>11</v>
      </c>
      <c r="DC137" s="106">
        <v>2</v>
      </c>
      <c r="DD137" s="107" t="str">
        <f>INDEX(Matchups!$F$4:$G$279,MATCH(DA137&amp;"_"&amp;DB137,Matchups!$E$4:$E$279,0),1)</f>
        <v>Player22</v>
      </c>
      <c r="DE137" s="107" t="str">
        <f>INDEX(Matchups!$F$4:$G$279,MATCH(DA137&amp;"_"&amp;DB137,Matchups!$E$4:$E$279,0),2)</f>
        <v>Player14</v>
      </c>
      <c r="DG137" s="160" t="str">
        <f>INDEX(Draft!$AZ$3:$AZ$170,MATCH(DD137&amp;DC137,Draft!$BA$3:$BA$170,0),1)</f>
        <v>Target</v>
      </c>
      <c r="DH137" s="161" t="e">
        <f>INDEX(Upload_Download!$I$4:$I$1004,MATCH(DG137&amp;DH$3,Upload_Download!$O$4:$O$1004,0),1)</f>
        <v>#N/A</v>
      </c>
      <c r="DI137" s="161" t="e">
        <f>INDEX(Upload_Download!$I$4:$I$1004,MATCH(DG137&amp;DI$3,Upload_Download!$O$4:$O$1004,0),1)</f>
        <v>#N/A</v>
      </c>
      <c r="DJ137" s="162" t="e">
        <f t="shared" ref="DJ137:DJ141" si="1181">100*(DI137/DH137-1)</f>
        <v>#N/A</v>
      </c>
      <c r="DK137" s="162" t="e">
        <f>100*(DL137/DM137-1)</f>
        <v>#N/A</v>
      </c>
      <c r="DL137" s="161" t="e">
        <f>INDEX(Upload_Download!$I$4:$I$1004,MATCH(DN137&amp;DL$3,Upload_Download!$O$4:$O$1004,0),1)</f>
        <v>#N/A</v>
      </c>
      <c r="DM137" s="161" t="e">
        <f>INDEX(Upload_Download!$I$4:$I$1004,MATCH(DN137&amp;DM$3,Upload_Download!$O$4:$O$1004,0),1)</f>
        <v>#N/A</v>
      </c>
      <c r="DN137" s="163" t="str">
        <f>INDEX(Draft!$AZ$3:$AZ$170,MATCH(DE137&amp;DC137,Draft!$BA$3:$BA$170,0),1)</f>
        <v>Blackstone</v>
      </c>
      <c r="DO137" s="114"/>
      <c r="DP137" s="106">
        <f t="shared" si="1152"/>
        <v>8</v>
      </c>
      <c r="DQ137" s="106">
        <f t="shared" ref="DQ137:DQ141" si="1182">DQ124+1</f>
        <v>11</v>
      </c>
      <c r="DR137" s="106">
        <v>2</v>
      </c>
      <c r="DS137" s="107" t="str">
        <f>INDEX(Matchups!$F$4:$G$279,MATCH(DP137&amp;"_"&amp;DQ137,Matchups!$E$4:$E$279,0),1)</f>
        <v>Player19</v>
      </c>
      <c r="DT137" s="107" t="str">
        <f>INDEX(Matchups!$F$4:$G$279,MATCH(DP137&amp;"_"&amp;DQ137,Matchups!$E$4:$E$279,0),2)</f>
        <v>Player17</v>
      </c>
      <c r="DU137" s="114"/>
      <c r="DV137" s="160" t="str">
        <f>INDEX(Draft!$AZ$3:$AZ$170,MATCH(DS137&amp;DR137,Draft!$BA$3:$BA$170,0),1)</f>
        <v>Wells Fargo</v>
      </c>
      <c r="DW137" s="161" t="e">
        <f>INDEX(Upload_Download!$I$4:$I$1004,MATCH(DV137&amp;DW$3,Upload_Download!$O$4:$O$1004,0),1)</f>
        <v>#N/A</v>
      </c>
      <c r="DX137" s="161" t="e">
        <f>INDEX(Upload_Download!$I$4:$I$1004,MATCH(DV137&amp;DX$3,Upload_Download!$O$4:$O$1004,0),1)</f>
        <v>#N/A</v>
      </c>
      <c r="DY137" s="162" t="e">
        <f t="shared" ref="DY137:DY141" si="1183">100*(DX137/DW137-1)</f>
        <v>#N/A</v>
      </c>
      <c r="DZ137" s="162" t="e">
        <f>100*(EA137/EB137-1)</f>
        <v>#N/A</v>
      </c>
      <c r="EA137" s="161" t="e">
        <f>INDEX(Upload_Download!$I$4:$I$1004,MATCH(EC137&amp;EA$3,Upload_Download!$O$4:$O$1004,0),1)</f>
        <v>#N/A</v>
      </c>
      <c r="EB137" s="161" t="e">
        <f>INDEX(Upload_Download!$I$4:$I$1004,MATCH(EC137&amp;EB$3,Upload_Download!$O$4:$O$1004,0),1)</f>
        <v>#N/A</v>
      </c>
      <c r="EC137" s="163" t="str">
        <f>INDEX(Draft!$AZ$3:$AZ$170,MATCH(DT137&amp;DR137,Draft!$BA$3:$BA$170,0),1)</f>
        <v>Dogecoin</v>
      </c>
      <c r="ED137" s="114"/>
      <c r="EE137" s="106">
        <f t="shared" si="1153"/>
        <v>9</v>
      </c>
      <c r="EF137" s="106">
        <f t="shared" ref="EF137:EF141" si="1184">EF124+1</f>
        <v>11</v>
      </c>
      <c r="EG137" s="106">
        <v>2</v>
      </c>
      <c r="EH137" s="107" t="str">
        <f>INDEX(Matchups!$F$4:$G$279,MATCH(EE137&amp;"_"&amp;EF137,Matchups!$E$4:$E$279,0),1)</f>
        <v>Player1</v>
      </c>
      <c r="EI137" s="107" t="str">
        <f>INDEX(Matchups!$F$4:$G$279,MATCH(EE137&amp;"_"&amp;EF137,Matchups!$E$4:$E$279,0),2)</f>
        <v>Player20</v>
      </c>
      <c r="EJ137" s="114"/>
      <c r="EK137" s="160" t="str">
        <f>INDEX(Draft!$AZ$3:$AZ$170,MATCH(EH137&amp;EG137,Draft!$BA$3:$BA$170,0),1)</f>
        <v>Ethereum</v>
      </c>
      <c r="EL137" s="161" t="e">
        <f>INDEX(Upload_Download!$I$4:$I$1004,MATCH(EK137&amp;EL$3,Upload_Download!$O$4:$O$1004,0),1)</f>
        <v>#N/A</v>
      </c>
      <c r="EM137" s="161" t="e">
        <f>INDEX(Upload_Download!$I$4:$I$1004,MATCH(EK137&amp;EM$3,Upload_Download!$O$4:$O$1004,0),1)</f>
        <v>#N/A</v>
      </c>
      <c r="EN137" s="162" t="e">
        <f t="shared" ref="EN137:EN141" si="1185">100*(EM137/EL137-1)</f>
        <v>#N/A</v>
      </c>
      <c r="EO137" s="162" t="e">
        <f>100*(EP137/EQ137-1)</f>
        <v>#N/A</v>
      </c>
      <c r="EP137" s="161" t="e">
        <f>INDEX(Upload_Download!$I$4:$I$1004,MATCH(ER137&amp;EP$3,Upload_Download!$O$4:$O$1004,0),1)</f>
        <v>#N/A</v>
      </c>
      <c r="EQ137" s="161" t="e">
        <f>INDEX(Upload_Download!$I$4:$I$1004,MATCH(ER137&amp;EQ$3,Upload_Download!$O$4:$O$1004,0),1)</f>
        <v>#N/A</v>
      </c>
      <c r="ER137" s="163" t="str">
        <f>INDEX(Draft!$AZ$3:$AZ$170,MATCH(EI137&amp;EG137,Draft!$BA$3:$BA$170,0),1)</f>
        <v>ASML Holding</v>
      </c>
      <c r="ET137" s="106">
        <f t="shared" si="1154"/>
        <v>10</v>
      </c>
      <c r="EU137" s="106">
        <f t="shared" ref="EU137:EU141" si="1186">EU124+1</f>
        <v>11</v>
      </c>
      <c r="EV137" s="106">
        <v>2</v>
      </c>
      <c r="EW137" s="107" t="str">
        <f>INDEX(Matchups!$F$4:$G$279,MATCH(ET137&amp;"_"&amp;EU137,Matchups!$E$4:$E$279,0),1)</f>
        <v>Player18</v>
      </c>
      <c r="EX137" s="107" t="str">
        <f>INDEX(Matchups!$F$4:$G$279,MATCH(ET137&amp;"_"&amp;EU137,Matchups!$E$4:$E$279,0),2)</f>
        <v>Player16</v>
      </c>
      <c r="EZ137" s="160" t="str">
        <f>INDEX(Draft!$AZ$3:$AZ$170,MATCH(EW137&amp;EV137,Draft!$BA$3:$BA$170,0),1)</f>
        <v>NVDIA</v>
      </c>
      <c r="FA137" s="161" t="e">
        <f>INDEX(Upload_Download!$I$4:$I$1004,MATCH(EZ137&amp;FA$3,Upload_Download!$O$4:$O$1004,0),1)</f>
        <v>#N/A</v>
      </c>
      <c r="FB137" s="161" t="e">
        <f>INDEX(Upload_Download!$I$4:$I$1004,MATCH(EZ137&amp;FB$3,Upload_Download!$O$4:$O$1004,0),1)</f>
        <v>#N/A</v>
      </c>
      <c r="FC137" s="162" t="e">
        <f t="shared" ref="FC137:FC141" si="1187">100*(FB137/FA137-1)</f>
        <v>#N/A</v>
      </c>
      <c r="FD137" s="162" t="e">
        <f>100*(FE137/FF137-1)</f>
        <v>#N/A</v>
      </c>
      <c r="FE137" s="161" t="e">
        <f>INDEX(Upload_Download!$I$4:$I$1004,MATCH(FG137&amp;FE$3,Upload_Download!$O$4:$O$1004,0),1)</f>
        <v>#N/A</v>
      </c>
      <c r="FF137" s="161" t="e">
        <f>INDEX(Upload_Download!$I$4:$I$1004,MATCH(FG137&amp;FF$3,Upload_Download!$O$4:$O$1004,0),1)</f>
        <v>#N/A</v>
      </c>
      <c r="FG137" s="163" t="str">
        <f>INDEX(Draft!$AZ$3:$AZ$170,MATCH(EX137&amp;EV137,Draft!$BA$3:$BA$170,0),1)</f>
        <v>Microsoft</v>
      </c>
      <c r="FH137" s="114"/>
      <c r="FI137" s="106">
        <f t="shared" si="1155"/>
        <v>11</v>
      </c>
      <c r="FJ137" s="106">
        <f t="shared" ref="FJ137:FJ141" si="1188">FJ124+1</f>
        <v>11</v>
      </c>
      <c r="FK137" s="106">
        <v>2</v>
      </c>
      <c r="FL137" s="107" t="str">
        <f>INDEX(Matchups!$F$4:$G$279,MATCH(FI137&amp;"_"&amp;FJ137,Matchups!$E$4:$E$279,0),1)</f>
        <v>Player6</v>
      </c>
      <c r="FM137" s="107" t="str">
        <f>INDEX(Matchups!$F$4:$G$279,MATCH(FI137&amp;"_"&amp;FJ137,Matchups!$E$4:$E$279,0),2)</f>
        <v>Player21</v>
      </c>
      <c r="FN137" s="114"/>
      <c r="FO137" s="160" t="str">
        <f>INDEX(Draft!$AZ$3:$AZ$170,MATCH(FL137&amp;FK137,Draft!$BA$3:$BA$170,0),1)</f>
        <v>Goldman Sachs</v>
      </c>
      <c r="FP137" s="161" t="e">
        <f>INDEX(Upload_Download!$I$4:$I$1004,MATCH(FO137&amp;FP$3,Upload_Download!$O$4:$O$1004,0),1)</f>
        <v>#N/A</v>
      </c>
      <c r="FQ137" s="161" t="e">
        <f>INDEX(Upload_Download!$I$4:$I$1004,MATCH(FO137&amp;FQ$3,Upload_Download!$O$4:$O$1004,0),1)</f>
        <v>#N/A</v>
      </c>
      <c r="FR137" s="162" t="e">
        <f t="shared" ref="FR137:FR141" si="1189">100*(FQ137/FP137-1)</f>
        <v>#N/A</v>
      </c>
      <c r="FS137" s="162" t="e">
        <f>100*(FT137/FU137-1)</f>
        <v>#N/A</v>
      </c>
      <c r="FT137" s="161" t="e">
        <f>INDEX(Upload_Download!$I$4:$I$1004,MATCH(FV137&amp;FT$3,Upload_Download!$O$4:$O$1004,0),1)</f>
        <v>#N/A</v>
      </c>
      <c r="FU137" s="161" t="e">
        <f>INDEX(Upload_Download!$I$4:$I$1004,MATCH(FV137&amp;FU$3,Upload_Download!$O$4:$O$1004,0),1)</f>
        <v>#N/A</v>
      </c>
      <c r="FV137" s="163" t="str">
        <f>INDEX(Draft!$AZ$3:$AZ$170,MATCH(FM137&amp;FK137,Draft!$BA$3:$BA$170,0),1)</f>
        <v>Terra</v>
      </c>
      <c r="FW137" s="114"/>
      <c r="FX137" s="106">
        <f t="shared" si="1156"/>
        <v>12</v>
      </c>
      <c r="FY137" s="106">
        <f t="shared" ref="FY137:FY141" si="1190">FY124+1</f>
        <v>11</v>
      </c>
      <c r="FZ137" s="106">
        <v>2</v>
      </c>
      <c r="GA137" s="107" t="str">
        <f>INDEX(Matchups!$F$4:$G$279,MATCH(FX137&amp;"_"&amp;FY137,Matchups!$E$4:$E$279,0),1)</f>
        <v>Player15</v>
      </c>
      <c r="GB137" s="107" t="str">
        <f>INDEX(Matchups!$F$4:$G$279,MATCH(FX137&amp;"_"&amp;FY137,Matchups!$E$4:$E$279,0),2)</f>
        <v>Player18</v>
      </c>
      <c r="GC137" s="114"/>
      <c r="GD137" s="160" t="str">
        <f>INDEX(Draft!$AZ$3:$AZ$170,MATCH(GA137&amp;FZ137,Draft!$BA$3:$BA$170,0),1)</f>
        <v>Tesla</v>
      </c>
      <c r="GE137" s="161" t="e">
        <f>INDEX(Upload_Download!$I$4:$I$1004,MATCH(GD137&amp;GE$3,Upload_Download!$O$4:$O$1004,0),1)</f>
        <v>#N/A</v>
      </c>
      <c r="GF137" s="161" t="e">
        <f>INDEX(Upload_Download!$I$4:$I$1004,MATCH(GD137&amp;GF$3,Upload_Download!$O$4:$O$1004,0),1)</f>
        <v>#N/A</v>
      </c>
      <c r="GG137" s="162" t="e">
        <f t="shared" ref="GG137:GG141" si="1191">100*(GF137/GE137-1)</f>
        <v>#N/A</v>
      </c>
      <c r="GH137" s="162" t="e">
        <f>100*(GI137/GJ137-1)</f>
        <v>#N/A</v>
      </c>
      <c r="GI137" s="161" t="e">
        <f>INDEX(Upload_Download!$I$4:$I$1004,MATCH(GK137&amp;GI$3,Upload_Download!$O$4:$O$1004,0),1)</f>
        <v>#N/A</v>
      </c>
      <c r="GJ137" s="161" t="e">
        <f>INDEX(Upload_Download!$I$4:$I$1004,MATCH(GK137&amp;GJ$3,Upload_Download!$O$4:$O$1004,0),1)</f>
        <v>#N/A</v>
      </c>
      <c r="GK137" s="163" t="str">
        <f>INDEX(Draft!$AZ$3:$AZ$170,MATCH(GB137&amp;FZ137,Draft!$BA$3:$BA$170,0),1)</f>
        <v>NVDIA</v>
      </c>
      <c r="GM137" s="106">
        <f t="shared" si="1157"/>
        <v>13</v>
      </c>
      <c r="GN137" s="106">
        <f t="shared" ref="GN137:GN141" si="1192">GN124+1</f>
        <v>11</v>
      </c>
      <c r="GO137" s="106">
        <v>2</v>
      </c>
      <c r="GP137" s="107" t="str">
        <f>INDEX(Matchups!$F$4:$G$279,MATCH(GM137&amp;"_"&amp;GN137,Matchups!$E$4:$E$279,0),1)</f>
        <v>Player8</v>
      </c>
      <c r="GQ137" s="107" t="str">
        <f>INDEX(Matchups!$F$4:$G$279,MATCH(GM137&amp;"_"&amp;GN137,Matchups!$E$4:$E$279,0),2)</f>
        <v>Player24</v>
      </c>
      <c r="GS137" s="160" t="str">
        <f>INDEX(Draft!$AZ$3:$AZ$170,MATCH(GP137&amp;GO137,Draft!$BA$3:$BA$170,0),1)</f>
        <v>Cardano</v>
      </c>
      <c r="GT137" s="161" t="e">
        <f>INDEX(Upload_Download!$I$4:$I$1004,MATCH(GS137&amp;GT$3,Upload_Download!$O$4:$O$1004,0),1)</f>
        <v>#N/A</v>
      </c>
      <c r="GU137" s="161" t="e">
        <f>INDEX(Upload_Download!$I$4:$I$1004,MATCH(GS137&amp;GU$3,Upload_Download!$O$4:$O$1004,0),1)</f>
        <v>#N/A</v>
      </c>
      <c r="GV137" s="162" t="e">
        <f t="shared" ref="GV137:GV141" si="1193">100*(GU137/GT137-1)</f>
        <v>#N/A</v>
      </c>
      <c r="GW137" s="162" t="e">
        <f>100*(GX137/GY137-1)</f>
        <v>#N/A</v>
      </c>
      <c r="GX137" s="161" t="e">
        <f>INDEX(Upload_Download!$I$4:$I$1004,MATCH(GZ137&amp;GX$3,Upload_Download!$O$4:$O$1004,0),1)</f>
        <v>#N/A</v>
      </c>
      <c r="GY137" s="161" t="e">
        <f>INDEX(Upload_Download!$I$4:$I$1004,MATCH(GZ137&amp;GY$3,Upload_Download!$O$4:$O$1004,0),1)</f>
        <v>#N/A</v>
      </c>
      <c r="GZ137" s="163" t="str">
        <f>INDEX(Draft!$AZ$3:$AZ$170,MATCH(GQ137&amp;GO137,Draft!$BA$3:$BA$170,0),1)</f>
        <v>Alphabet Class A</v>
      </c>
      <c r="HA137" s="114"/>
      <c r="HB137" s="106">
        <f t="shared" si="1158"/>
        <v>14</v>
      </c>
      <c r="HC137" s="106">
        <f t="shared" ref="HC137:HC141" si="1194">HC124+1</f>
        <v>11</v>
      </c>
      <c r="HD137" s="106">
        <v>2</v>
      </c>
      <c r="HE137" s="107" t="str">
        <f>INDEX(Matchups!$F$4:$G$279,MATCH(HB137&amp;"_"&amp;HC137,Matchups!$E$4:$E$279,0),1)</f>
        <v>Player5</v>
      </c>
      <c r="HF137" s="107" t="str">
        <f>INDEX(Matchups!$F$4:$G$279,MATCH(HB137&amp;"_"&amp;HC137,Matchups!$E$4:$E$279,0),2)</f>
        <v>Player12</v>
      </c>
      <c r="HG137" s="114"/>
      <c r="HH137" s="160" t="str">
        <f>INDEX(Draft!$AZ$3:$AZ$170,MATCH(HE137&amp;HD137,Draft!$BA$3:$BA$170,0),1)</f>
        <v>Alphabet Class C</v>
      </c>
      <c r="HI137" s="161" t="e">
        <f>INDEX(Upload_Download!$I$4:$I$1004,MATCH(HH137&amp;HI$3,Upload_Download!$O$4:$O$1004,0),1)</f>
        <v>#N/A</v>
      </c>
      <c r="HJ137" s="161" t="e">
        <f>INDEX(Upload_Download!$I$4:$I$1004,MATCH(HH137&amp;HJ$3,Upload_Download!$O$4:$O$1004,0),1)</f>
        <v>#N/A</v>
      </c>
      <c r="HK137" s="162" t="e">
        <f t="shared" ref="HK137:HK141" si="1195">100*(HJ137/HI137-1)</f>
        <v>#N/A</v>
      </c>
      <c r="HL137" s="162" t="e">
        <f>100*(HM137/HN137-1)</f>
        <v>#N/A</v>
      </c>
      <c r="HM137" s="161" t="e">
        <f>INDEX(Upload_Download!$I$4:$I$1004,MATCH(HO137&amp;HM$3,Upload_Download!$O$4:$O$1004,0),1)</f>
        <v>#N/A</v>
      </c>
      <c r="HN137" s="161" t="e">
        <f>INDEX(Upload_Download!$I$4:$I$1004,MATCH(HO137&amp;HN$3,Upload_Download!$O$4:$O$1004,0),1)</f>
        <v>#N/A</v>
      </c>
      <c r="HO137" s="163" t="str">
        <f>INDEX(Draft!$AZ$3:$AZ$170,MATCH(HF137&amp;HD137,Draft!$BA$3:$BA$170,0),1)</f>
        <v>Atlassian</v>
      </c>
      <c r="HP137" s="114"/>
      <c r="HQ137" s="106">
        <f t="shared" si="1159"/>
        <v>15</v>
      </c>
      <c r="HR137" s="106">
        <f t="shared" ref="HR137:HR141" si="1196">HR124+1</f>
        <v>11</v>
      </c>
      <c r="HS137" s="106">
        <v>2</v>
      </c>
      <c r="HT137" s="107" t="str">
        <f>INDEX(Matchups!$F$4:$G$279,MATCH(HQ137&amp;"_"&amp;HR137,Matchups!$E$4:$E$279,0),1)</f>
        <v>Player11</v>
      </c>
      <c r="HU137" s="107" t="str">
        <f>INDEX(Matchups!$F$4:$G$279,MATCH(HQ137&amp;"_"&amp;HR137,Matchups!$E$4:$E$279,0),2)</f>
        <v>Player9</v>
      </c>
      <c r="HV137" s="114"/>
      <c r="HW137" s="160" t="str">
        <f>INDEX(Draft!$AZ$3:$AZ$170,MATCH(HT137&amp;HS137,Draft!$BA$3:$BA$170,0),1)</f>
        <v>JP Morgan Chase</v>
      </c>
      <c r="HX137" s="161" t="e">
        <f>INDEX(Upload_Download!$I$4:$I$1004,MATCH(HW137&amp;HX$3,Upload_Download!$O$4:$O$1004,0),1)</f>
        <v>#N/A</v>
      </c>
      <c r="HY137" s="161" t="e">
        <f>INDEX(Upload_Download!$I$4:$I$1004,MATCH(HW137&amp;HY$3,Upload_Download!$O$4:$O$1004,0),1)</f>
        <v>#N/A</v>
      </c>
      <c r="HZ137" s="162" t="e">
        <f t="shared" ref="HZ137:HZ141" si="1197">100*(HY137/HX137-1)</f>
        <v>#N/A</v>
      </c>
      <c r="IA137" s="162" t="e">
        <f>100*(IB137/IC137-1)</f>
        <v>#N/A</v>
      </c>
      <c r="IB137" s="161" t="e">
        <f>INDEX(Upload_Download!$I$4:$I$1004,MATCH(ID137&amp;IB$3,Upload_Download!$O$4:$O$1004,0),1)</f>
        <v>#N/A</v>
      </c>
      <c r="IC137" s="161" t="e">
        <f>INDEX(Upload_Download!$I$4:$I$1004,MATCH(ID137&amp;IC$3,Upload_Download!$O$4:$O$1004,0),1)</f>
        <v>#N/A</v>
      </c>
      <c r="ID137" s="163" t="str">
        <f>INDEX(Draft!$AZ$3:$AZ$170,MATCH(HU137&amp;HS137,Draft!$BA$3:$BA$170,0),1)</f>
        <v>Bitcoin</v>
      </c>
      <c r="IF137" s="106">
        <f t="shared" si="1160"/>
        <v>16</v>
      </c>
      <c r="IG137" s="106">
        <f t="shared" ref="IG137:IG141" si="1198">IG124+1</f>
        <v>11</v>
      </c>
      <c r="IH137" s="106">
        <v>2</v>
      </c>
      <c r="II137" s="107" t="str">
        <f>INDEX(Matchups!$F$4:$G$279,MATCH(IF137&amp;"_"&amp;IG137,Matchups!$E$4:$E$279,0),1)</f>
        <v>Player7</v>
      </c>
      <c r="IJ137" s="107" t="str">
        <f>INDEX(Matchups!$F$4:$G$279,MATCH(IF137&amp;"_"&amp;IG137,Matchups!$E$4:$E$279,0),2)</f>
        <v>Player8</v>
      </c>
      <c r="IL137" s="160" t="str">
        <f>INDEX(Draft!$AZ$3:$AZ$170,MATCH(II137&amp;IH137,Draft!$BA$3:$BA$170,0),1)</f>
        <v>Eli Lilly and Company</v>
      </c>
      <c r="IM137" s="161" t="e">
        <f>INDEX(Upload_Download!$I$4:$I$1004,MATCH(IL137&amp;IM$3,Upload_Download!$O$4:$O$1004,0),1)</f>
        <v>#N/A</v>
      </c>
      <c r="IN137" s="161" t="e">
        <f>INDEX(Upload_Download!$I$4:$I$1004,MATCH(IL137&amp;IN$3,Upload_Download!$O$4:$O$1004,0),1)</f>
        <v>#N/A</v>
      </c>
      <c r="IO137" s="162" t="e">
        <f t="shared" ref="IO137:IO141" si="1199">100*(IN137/IM137-1)</f>
        <v>#N/A</v>
      </c>
      <c r="IP137" s="162" t="e">
        <f>100*(IQ137/IR137-1)</f>
        <v>#N/A</v>
      </c>
      <c r="IQ137" s="161" t="e">
        <f>INDEX(Upload_Download!$I$4:$I$1004,MATCH(IS137&amp;IQ$3,Upload_Download!$O$4:$O$1004,0),1)</f>
        <v>#N/A</v>
      </c>
      <c r="IR137" s="161" t="e">
        <f>INDEX(Upload_Download!$I$4:$I$1004,MATCH(IS137&amp;IR$3,Upload_Download!$O$4:$O$1004,0),1)</f>
        <v>#N/A</v>
      </c>
      <c r="IS137" s="163" t="str">
        <f>INDEX(Draft!$AZ$3:$AZ$170,MATCH(IJ137&amp;IH137,Draft!$BA$3:$BA$170,0),1)</f>
        <v>Cardano</v>
      </c>
      <c r="IT137" s="114"/>
      <c r="IU137" s="106">
        <f t="shared" si="1161"/>
        <v>17</v>
      </c>
      <c r="IV137" s="106">
        <f t="shared" ref="IV137:IV141" si="1200">IV124+1</f>
        <v>11</v>
      </c>
      <c r="IW137" s="106">
        <v>2</v>
      </c>
      <c r="IX137" s="107" t="str">
        <f>INDEX(Matchups!$F$4:$G$279,MATCH(IU137&amp;"_"&amp;IV137,Matchups!$E$4:$E$279,0),1)</f>
        <v>Player16</v>
      </c>
      <c r="IY137" s="107" t="str">
        <f>INDEX(Matchups!$F$4:$G$279,MATCH(IU137&amp;"_"&amp;IV137,Matchups!$E$4:$E$279,0),2)</f>
        <v>Player7</v>
      </c>
      <c r="IZ137" s="114"/>
      <c r="JA137" s="160" t="str">
        <f>INDEX(Draft!$AZ$3:$AZ$170,MATCH(IX137&amp;IW137,Draft!$BA$3:$BA$170,0),1)</f>
        <v>Microsoft</v>
      </c>
      <c r="JB137" s="161" t="e">
        <f>INDEX(Upload_Download!$I$4:$I$1004,MATCH(JA137&amp;JB$3,Upload_Download!$O$4:$O$1004,0),1)</f>
        <v>#N/A</v>
      </c>
      <c r="JC137" s="161" t="e">
        <f>INDEX(Upload_Download!$I$4:$I$1004,MATCH(JA137&amp;JC$3,Upload_Download!$O$4:$O$1004,0),1)</f>
        <v>#N/A</v>
      </c>
      <c r="JD137" s="162" t="e">
        <f t="shared" ref="JD137:JD141" si="1201">100*(JC137/JB137-1)</f>
        <v>#N/A</v>
      </c>
      <c r="JE137" s="162" t="e">
        <f>100*(JF137/JG137-1)</f>
        <v>#N/A</v>
      </c>
      <c r="JF137" s="161" t="e">
        <f>INDEX(Upload_Download!$I$4:$I$1004,MATCH(JH137&amp;JF$3,Upload_Download!$O$4:$O$1004,0),1)</f>
        <v>#N/A</v>
      </c>
      <c r="JG137" s="161" t="e">
        <f>INDEX(Upload_Download!$I$4:$I$1004,MATCH(JH137&amp;JG$3,Upload_Download!$O$4:$O$1004,0),1)</f>
        <v>#N/A</v>
      </c>
      <c r="JH137" s="163" t="str">
        <f>INDEX(Draft!$AZ$3:$AZ$170,MATCH(IY137&amp;IW137,Draft!$BA$3:$BA$170,0),1)</f>
        <v>Eli Lilly and Company</v>
      </c>
      <c r="JI137" s="114"/>
      <c r="JJ137" s="106">
        <f t="shared" si="1162"/>
        <v>18</v>
      </c>
      <c r="JK137" s="106">
        <f t="shared" ref="JK137:JK141" si="1202">JK124+1</f>
        <v>11</v>
      </c>
      <c r="JL137" s="106">
        <v>2</v>
      </c>
      <c r="JM137" s="107" t="str">
        <f>INDEX(Matchups!$F$4:$G$279,MATCH(JJ137&amp;"_"&amp;JK137,Matchups!$E$4:$E$279,0),1)</f>
        <v>Player20</v>
      </c>
      <c r="JN137" s="107" t="str">
        <f>INDEX(Matchups!$F$4:$G$279,MATCH(JJ137&amp;"_"&amp;JK137,Matchups!$E$4:$E$279,0),2)</f>
        <v>Player11</v>
      </c>
      <c r="JO137" s="114"/>
      <c r="JP137" s="160" t="str">
        <f>INDEX(Draft!$AZ$3:$AZ$170,MATCH(JM137&amp;JL137,Draft!$BA$3:$BA$170,0),1)</f>
        <v>ASML Holding</v>
      </c>
      <c r="JQ137" s="161" t="e">
        <f>INDEX(Upload_Download!$I$4:$I$1004,MATCH(JP137&amp;JQ$3,Upload_Download!$O$4:$O$1004,0),1)</f>
        <v>#N/A</v>
      </c>
      <c r="JR137" s="161" t="e">
        <f>INDEX(Upload_Download!$I$4:$I$1004,MATCH(JP137&amp;JR$3,Upload_Download!$O$4:$O$1004,0),1)</f>
        <v>#N/A</v>
      </c>
      <c r="JS137" s="162" t="e">
        <f t="shared" ref="JS137:JS141" si="1203">100*(JR137/JQ137-1)</f>
        <v>#N/A</v>
      </c>
      <c r="JT137" s="162" t="e">
        <f>100*(JU137/JV137-1)</f>
        <v>#N/A</v>
      </c>
      <c r="JU137" s="161" t="e">
        <f>INDEX(Upload_Download!$I$4:$I$1004,MATCH(JW137&amp;JU$3,Upload_Download!$O$4:$O$1004,0),1)</f>
        <v>#N/A</v>
      </c>
      <c r="JV137" s="161" t="e">
        <f>INDEX(Upload_Download!$I$4:$I$1004,MATCH(JW137&amp;JV$3,Upload_Download!$O$4:$O$1004,0),1)</f>
        <v>#N/A</v>
      </c>
      <c r="JW137" s="163" t="str">
        <f>INDEX(Draft!$AZ$3:$AZ$170,MATCH(JN137&amp;JL137,Draft!$BA$3:$BA$170,0),1)</f>
        <v>JP Morgan Chase</v>
      </c>
      <c r="JX137" s="114"/>
      <c r="JY137" s="106">
        <f t="shared" si="1163"/>
        <v>19</v>
      </c>
      <c r="JZ137" s="106">
        <f t="shared" ref="JZ137:JZ141" si="1204">JZ124+1</f>
        <v>11</v>
      </c>
      <c r="KA137" s="106">
        <v>2</v>
      </c>
      <c r="KB137" s="107" t="str">
        <f>INDEX(Matchups!$F$4:$G$279,MATCH(JY137&amp;"_"&amp;JZ137,Matchups!$E$4:$E$279,0),1)</f>
        <v>Player21</v>
      </c>
      <c r="KC137" s="107" t="str">
        <f>INDEX(Matchups!$F$4:$G$279,MATCH(JY137&amp;"_"&amp;JZ137,Matchups!$E$4:$E$279,0),2)</f>
        <v>Player19</v>
      </c>
      <c r="KD137" s="114"/>
      <c r="KE137" s="160" t="str">
        <f>INDEX(Draft!$AZ$3:$AZ$170,MATCH(KB137&amp;KA137,Draft!$BA$3:$BA$170,0),1)</f>
        <v>Terra</v>
      </c>
      <c r="KF137" s="161" t="e">
        <f>INDEX(Upload_Download!$I$4:$I$1004,MATCH(KE137&amp;KF$3,Upload_Download!$O$4:$O$1004,0),1)</f>
        <v>#N/A</v>
      </c>
      <c r="KG137" s="161" t="e">
        <f>INDEX(Upload_Download!$I$4:$I$1004,MATCH(KE137&amp;KG$3,Upload_Download!$O$4:$O$1004,0),1)</f>
        <v>#N/A</v>
      </c>
      <c r="KH137" s="162" t="e">
        <f t="shared" ref="KH137:KH141" si="1205">100*(KG137/KF137-1)</f>
        <v>#N/A</v>
      </c>
      <c r="KI137" s="162" t="e">
        <f>100*(KJ137/KK137-1)</f>
        <v>#N/A</v>
      </c>
      <c r="KJ137" s="161" t="e">
        <f>INDEX(Upload_Download!$I$4:$I$1004,MATCH(KL137&amp;KJ$3,Upload_Download!$O$4:$O$1004,0),1)</f>
        <v>#N/A</v>
      </c>
      <c r="KK137" s="161" t="e">
        <f>INDEX(Upload_Download!$I$4:$I$1004,MATCH(KL137&amp;KK$3,Upload_Download!$O$4:$O$1004,0),1)</f>
        <v>#N/A</v>
      </c>
      <c r="KL137" s="163" t="str">
        <f>INDEX(Draft!$AZ$3:$AZ$170,MATCH(KC137&amp;KA137,Draft!$BA$3:$BA$170,0),1)</f>
        <v>Wells Fargo</v>
      </c>
      <c r="KM137" s="114"/>
      <c r="KN137" s="106">
        <f t="shared" si="1164"/>
        <v>20</v>
      </c>
      <c r="KO137" s="106">
        <f t="shared" ref="KO137:KO141" si="1206">KO124+1</f>
        <v>11</v>
      </c>
      <c r="KP137" s="106">
        <v>2</v>
      </c>
      <c r="KQ137" s="107" t="str">
        <f>INDEX(Matchups!$F$4:$G$279,MATCH(KN137&amp;"_"&amp;KO137,Matchups!$E$4:$E$279,0),1)</f>
        <v>Player23</v>
      </c>
      <c r="KR137" s="107" t="str">
        <f>INDEX(Matchups!$F$4:$G$279,MATCH(KN137&amp;"_"&amp;KO137,Matchups!$E$4:$E$279,0),2)</f>
        <v>Player1</v>
      </c>
      <c r="KS137" s="114"/>
      <c r="KT137" s="160" t="str">
        <f>INDEX(Draft!$AZ$3:$AZ$170,MATCH(KQ137&amp;KP137,Draft!$BA$3:$BA$170,0),1)</f>
        <v>Polkadot</v>
      </c>
      <c r="KU137" s="161" t="e">
        <f>INDEX(Upload_Download!$I$4:$I$1004,MATCH(KT137&amp;KU$3,Upload_Download!$O$4:$O$1004,0),1)</f>
        <v>#N/A</v>
      </c>
      <c r="KV137" s="161" t="e">
        <f>INDEX(Upload_Download!$I$4:$I$1004,MATCH(KT137&amp;KV$3,Upload_Download!$O$4:$O$1004,0),1)</f>
        <v>#N/A</v>
      </c>
      <c r="KW137" s="162" t="e">
        <f t="shared" ref="KW137:KW141" si="1207">100*(KV137/KU137-1)</f>
        <v>#N/A</v>
      </c>
      <c r="KX137" s="162" t="e">
        <f>100*(KY137/KZ137-1)</f>
        <v>#N/A</v>
      </c>
      <c r="KY137" s="161" t="e">
        <f>INDEX(Upload_Download!$I$4:$I$1004,MATCH(LA137&amp;KY$3,Upload_Download!$O$4:$O$1004,0),1)</f>
        <v>#N/A</v>
      </c>
      <c r="KZ137" s="161" t="e">
        <f>INDEX(Upload_Download!$I$4:$I$1004,MATCH(LA137&amp;KZ$3,Upload_Download!$O$4:$O$1004,0),1)</f>
        <v>#N/A</v>
      </c>
      <c r="LA137" s="163" t="str">
        <f>INDEX(Draft!$AZ$3:$AZ$170,MATCH(KR137&amp;KP137,Draft!$BA$3:$BA$170,0),1)</f>
        <v>Ethereum</v>
      </c>
      <c r="LB137" s="114"/>
      <c r="LC137" s="106">
        <f t="shared" si="1165"/>
        <v>21</v>
      </c>
      <c r="LD137" s="106">
        <f t="shared" ref="LD137:LD141" si="1208">LD124+1</f>
        <v>11</v>
      </c>
      <c r="LE137" s="106">
        <v>2</v>
      </c>
      <c r="LF137" s="107" t="str">
        <f>INDEX(Matchups!$F$4:$G$279,MATCH(LC137&amp;"_"&amp;LD137,Matchups!$E$4:$E$279,0),1)</f>
        <v>Player21</v>
      </c>
      <c r="LG137" s="107" t="str">
        <f>INDEX(Matchups!$F$4:$G$279,MATCH(LC137&amp;"_"&amp;LD137,Matchups!$E$4:$E$279,0),2)</f>
        <v>Player7</v>
      </c>
      <c r="LH137" s="114"/>
      <c r="LI137" s="160" t="str">
        <f>INDEX(Draft!$AZ$3:$AZ$170,MATCH(LF137&amp;LE137,Draft!$BA$3:$BA$170,0),1)</f>
        <v>Terra</v>
      </c>
      <c r="LJ137" s="161" t="e">
        <f>INDEX(Upload_Download!$I$4:$I$1004,MATCH(LI137&amp;LJ$3,Upload_Download!$O$4:$O$1004,0),1)</f>
        <v>#N/A</v>
      </c>
      <c r="LK137" s="161" t="e">
        <f>INDEX(Upload_Download!$I$4:$I$1004,MATCH(LI137&amp;LK$3,Upload_Download!$O$4:$O$1004,0),1)</f>
        <v>#N/A</v>
      </c>
      <c r="LL137" s="162" t="e">
        <f t="shared" ref="LL137:LL141" si="1209">100*(LK137/LJ137-1)</f>
        <v>#N/A</v>
      </c>
      <c r="LM137" s="162" t="e">
        <f>100*(LN137/LO137-1)</f>
        <v>#N/A</v>
      </c>
      <c r="LN137" s="161" t="e">
        <f>INDEX(Upload_Download!$I$4:$I$1004,MATCH(LP137&amp;LN$3,Upload_Download!$O$4:$O$1004,0),1)</f>
        <v>#N/A</v>
      </c>
      <c r="LO137" s="161" t="e">
        <f>INDEX(Upload_Download!$I$4:$I$1004,MATCH(LP137&amp;LO$3,Upload_Download!$O$4:$O$1004,0),1)</f>
        <v>#N/A</v>
      </c>
      <c r="LP137" s="163" t="str">
        <f>INDEX(Draft!$AZ$3:$AZ$170,MATCH(LG137&amp;LE137,Draft!$BA$3:$BA$170,0),1)</f>
        <v>Eli Lilly and Company</v>
      </c>
      <c r="LQ137" s="114"/>
      <c r="LR137" s="106">
        <f t="shared" si="1166"/>
        <v>22</v>
      </c>
      <c r="LS137" s="106">
        <f t="shared" ref="LS137:LS141" si="1210">LS124+1</f>
        <v>11</v>
      </c>
      <c r="LT137" s="106">
        <v>2</v>
      </c>
      <c r="LU137" s="107" t="str">
        <f>INDEX(Matchups!$F$4:$G$279,MATCH(LR137&amp;"_"&amp;LS137,Matchups!$E$4:$E$279,0),1)</f>
        <v>Player9</v>
      </c>
      <c r="LV137" s="107" t="str">
        <f>INDEX(Matchups!$F$4:$G$279,MATCH(LR137&amp;"_"&amp;LS137,Matchups!$E$4:$E$279,0),2)</f>
        <v>Player15</v>
      </c>
      <c r="LW137" s="114"/>
      <c r="LX137" s="160" t="str">
        <f>INDEX(Draft!$AZ$3:$AZ$170,MATCH(LU137&amp;LT137,Draft!$BA$3:$BA$170,0),1)</f>
        <v>Bitcoin</v>
      </c>
      <c r="LY137" s="161" t="e">
        <f>INDEX(Upload_Download!$I$4:$I$1004,MATCH(LX137&amp;LY$3,Upload_Download!$O$4:$O$1004,0),1)</f>
        <v>#N/A</v>
      </c>
      <c r="LZ137" s="161" t="e">
        <f>INDEX(Upload_Download!$I$4:$I$1004,MATCH(LX137&amp;LZ$3,Upload_Download!$O$4:$O$1004,0),1)</f>
        <v>#N/A</v>
      </c>
      <c r="MA137" s="162" t="e">
        <f t="shared" ref="MA137:MA141" si="1211">100*(LZ137/LY137-1)</f>
        <v>#N/A</v>
      </c>
      <c r="MB137" s="162" t="e">
        <f>100*(MC137/MD137-1)</f>
        <v>#N/A</v>
      </c>
      <c r="MC137" s="161" t="e">
        <f>INDEX(Upload_Download!$I$4:$I$1004,MATCH(ME137&amp;MC$3,Upload_Download!$O$4:$O$1004,0),1)</f>
        <v>#N/A</v>
      </c>
      <c r="MD137" s="161" t="e">
        <f>INDEX(Upload_Download!$I$4:$I$1004,MATCH(ME137&amp;MD$3,Upload_Download!$O$4:$O$1004,0),1)</f>
        <v>#N/A</v>
      </c>
      <c r="ME137" s="163" t="str">
        <f>INDEX(Draft!$AZ$3:$AZ$170,MATCH(LV137&amp;LT137,Draft!$BA$3:$BA$170,0),1)</f>
        <v>Tesla</v>
      </c>
      <c r="MF137" s="114"/>
      <c r="MG137" s="106">
        <f t="shared" si="1167"/>
        <v>23</v>
      </c>
      <c r="MH137" s="106">
        <f t="shared" ref="MH137:MH141" si="1212">MH124+1</f>
        <v>11</v>
      </c>
      <c r="MI137" s="106">
        <v>2</v>
      </c>
      <c r="MJ137" s="107" t="str">
        <f>INDEX(Matchups!$F$4:$G$279,MATCH(MG137&amp;"_"&amp;MH137,Matchups!$E$4:$E$279,0),1)</f>
        <v>Player10</v>
      </c>
      <c r="MK137" s="107" t="str">
        <f>INDEX(Matchups!$F$4:$G$279,MATCH(MG137&amp;"_"&amp;MH137,Matchups!$E$4:$E$279,0),2)</f>
        <v>Player5</v>
      </c>
      <c r="ML137" s="114"/>
      <c r="MM137" s="160" t="str">
        <f>INDEX(Draft!$AZ$3:$AZ$170,MATCH(MJ137&amp;MI137,Draft!$BA$3:$BA$170,0),1)</f>
        <v>Solana</v>
      </c>
      <c r="MN137" s="161" t="e">
        <f>INDEX(Upload_Download!$I$4:$I$1004,MATCH(MM137&amp;MN$3,Upload_Download!$O$4:$O$1004,0),1)</f>
        <v>#N/A</v>
      </c>
      <c r="MO137" s="161" t="e">
        <f>INDEX(Upload_Download!$I$4:$I$1004,MATCH(MM137&amp;MO$3,Upload_Download!$O$4:$O$1004,0),1)</f>
        <v>#N/A</v>
      </c>
      <c r="MP137" s="162" t="e">
        <f t="shared" ref="MP137:MP141" si="1213">100*(MO137/MN137-1)</f>
        <v>#N/A</v>
      </c>
      <c r="MQ137" s="162" t="e">
        <f>100*(MR137/MS137-1)</f>
        <v>#N/A</v>
      </c>
      <c r="MR137" s="161" t="e">
        <f>INDEX(Upload_Download!$I$4:$I$1004,MATCH(MT137&amp;MR$3,Upload_Download!$O$4:$O$1004,0),1)</f>
        <v>#N/A</v>
      </c>
      <c r="MS137" s="161" t="e">
        <f>INDEX(Upload_Download!$I$4:$I$1004,MATCH(MT137&amp;MS$3,Upload_Download!$O$4:$O$1004,0),1)</f>
        <v>#N/A</v>
      </c>
      <c r="MT137" s="163" t="str">
        <f>INDEX(Draft!$AZ$3:$AZ$170,MATCH(MK137&amp;MI137,Draft!$BA$3:$BA$170,0),1)</f>
        <v>Alphabet Class C</v>
      </c>
    </row>
    <row r="138" spans="2:358" s="105" customFormat="1" ht="17">
      <c r="B138" s="184">
        <f t="shared" si="679"/>
        <v>44641</v>
      </c>
      <c r="C138" s="183">
        <f t="shared" si="680"/>
        <v>12</v>
      </c>
      <c r="D138" s="183">
        <f t="shared" si="681"/>
        <v>3</v>
      </c>
      <c r="E138" s="183" t="str">
        <f t="shared" si="1142"/>
        <v>12_3</v>
      </c>
      <c r="F138" s="174" t="str">
        <f t="shared" si="1143"/>
        <v>Player24</v>
      </c>
      <c r="G138" s="174" t="str">
        <f t="shared" si="1144"/>
        <v>Player1</v>
      </c>
      <c r="H138" s="173"/>
      <c r="I138" s="174" t="str">
        <f>J138&amp;"_"&amp;COUNTIF(J$4:J138,J138)</f>
        <v>11_5</v>
      </c>
      <c r="J138" s="185">
        <v>11</v>
      </c>
      <c r="K138" s="185" t="s">
        <v>2665</v>
      </c>
      <c r="L138" s="186" t="s">
        <v>1027</v>
      </c>
      <c r="M138" s="185" t="s">
        <v>2670</v>
      </c>
      <c r="N138" s="114"/>
      <c r="O138" s="106">
        <f t="shared" si="1145"/>
        <v>1</v>
      </c>
      <c r="P138" s="106">
        <f t="shared" si="1168"/>
        <v>11</v>
      </c>
      <c r="Q138" s="106">
        <v>3</v>
      </c>
      <c r="R138" s="107" t="str">
        <f>INDEX(Matchups!$F$4:$G$279,MATCH(O138&amp;"_"&amp;P138,Matchups!$E$4:$E$279,0),1)</f>
        <v>Player12</v>
      </c>
      <c r="S138" s="107" t="str">
        <f>INDEX(Matchups!$F$4:$G$279,MATCH(O138&amp;"_"&amp;P138,Matchups!$E$4:$E$279,0),2)</f>
        <v>Player13</v>
      </c>
      <c r="U138" s="160" t="str">
        <f>INDEX(Draft!$AZ$3:$AZ$170,MATCH(R138&amp;Q138,Draft!$BA$3:$BA$170,0),1)</f>
        <v>Applied Materials</v>
      </c>
      <c r="V138" s="161">
        <f>INDEX(Upload_Download!$I$4:$I$1004,MATCH(U138&amp;V$3,Upload_Download!$O$4:$O$1004,0),1)</f>
        <v>135.3260192871094</v>
      </c>
      <c r="W138" s="161">
        <f>INDEX(Upload_Download!$I$4:$I$1004,MATCH(U138&amp;W$3,Upload_Download!$O$4:$O$1004,0),1)</f>
        <v>132.2515563964844</v>
      </c>
      <c r="X138" s="162">
        <f t="shared" si="1169"/>
        <v>-2.2718933925797269</v>
      </c>
      <c r="Y138" s="162">
        <f t="shared" ref="Y138:Y141" si="1214">100*(Z138/AA138-1)</f>
        <v>-1.5091396783027067</v>
      </c>
      <c r="Z138" s="161">
        <f>INDEX(Upload_Download!$I$4:$I$1004,MATCH(AB138&amp;Z$3,Upload_Download!$O$4:$O$1004,0),1)</f>
        <v>535.80999755859375</v>
      </c>
      <c r="AA138" s="161">
        <f>INDEX(Upload_Download!$I$4:$I$1004,MATCH(AB138&amp;AA$3,Upload_Download!$O$4:$O$1004,0),1)</f>
        <v>544.02001953125</v>
      </c>
      <c r="AB138" s="163" t="str">
        <f>INDEX(Draft!$AZ$3:$AZ$170,MATCH(S138&amp;Q138,Draft!$BA$3:$BA$170,0),1)</f>
        <v>Intuit</v>
      </c>
      <c r="AD138" s="106">
        <f t="shared" si="1146"/>
        <v>2</v>
      </c>
      <c r="AE138" s="106">
        <f t="shared" si="1170"/>
        <v>11</v>
      </c>
      <c r="AF138" s="106">
        <v>3</v>
      </c>
      <c r="AG138" s="107" t="str">
        <f>INDEX(Matchups!$F$4:$G$279,MATCH(AD138&amp;"_"&amp;AE138,Matchups!$E$4:$E$279,0),1)</f>
        <v>Player17</v>
      </c>
      <c r="AH138" s="107" t="str">
        <f>INDEX(Matchups!$F$4:$G$279,MATCH(AD138&amp;"_"&amp;AE138,Matchups!$E$4:$E$279,0),2)</f>
        <v>Player2</v>
      </c>
      <c r="AJ138" s="160" t="str">
        <f>INDEX(Draft!$AZ$3:$AZ$170,MATCH(AG138&amp;AF138,Draft!$BA$3:$BA$170,0),1)</f>
        <v>Sony</v>
      </c>
      <c r="AK138" s="161">
        <f>INDEX(Upload_Download!$I$4:$I$1004,MATCH(AJ138&amp;AK$3,Upload_Download!$O$4:$O$1004,0),1)</f>
        <v>107.7900009155273</v>
      </c>
      <c r="AL138" s="161">
        <f>INDEX(Upload_Download!$I$4:$I$1004,MATCH(AJ138&amp;AL$3,Upload_Download!$O$4:$O$1004,0),1)</f>
        <v>104.23000335693359</v>
      </c>
      <c r="AM138" s="162">
        <f t="shared" si="1171"/>
        <v>-3.302715955428559</v>
      </c>
      <c r="AN138" s="162">
        <f t="shared" ref="AN138:AN141" si="1215">100*(AO138/AP138-1)</f>
        <v>-11.520979283995569</v>
      </c>
      <c r="AO138" s="161">
        <f>INDEX(Upload_Download!$I$4:$I$1004,MATCH(AQ138&amp;AO$3,Upload_Download!$O$4:$O$1004,0),1)</f>
        <v>7.8433997929096222E-2</v>
      </c>
      <c r="AP138" s="161">
        <f>INDEX(Upload_Download!$I$4:$I$1004,MATCH(AQ138&amp;AP$3,Upload_Download!$O$4:$O$1004,0),1)</f>
        <v>8.864700049161911E-2</v>
      </c>
      <c r="AQ138" s="163" t="str">
        <f>INDEX(Draft!$AZ$3:$AZ$170,MATCH(AH138&amp;AF138,Draft!$BA$3:$BA$170,0),1)</f>
        <v>IoTeX</v>
      </c>
      <c r="AS138" s="106">
        <f t="shared" si="1147"/>
        <v>3</v>
      </c>
      <c r="AT138" s="106">
        <f t="shared" si="1172"/>
        <v>11</v>
      </c>
      <c r="AU138" s="106">
        <v>3</v>
      </c>
      <c r="AV138" s="107" t="str">
        <f>INDEX(Matchups!$F$4:$G$279,MATCH(AS138&amp;"_"&amp;AT138,Matchups!$E$4:$E$279,0),1)</f>
        <v>Player2</v>
      </c>
      <c r="AW138" s="107" t="str">
        <f>INDEX(Matchups!$F$4:$G$279,MATCH(AS138&amp;"_"&amp;AT138,Matchups!$E$4:$E$279,0),2)</f>
        <v>Player23</v>
      </c>
      <c r="AY138" s="160" t="str">
        <f>INDEX(Draft!$AZ$3:$AZ$170,MATCH(AV138&amp;AU138,Draft!$BA$3:$BA$170,0),1)</f>
        <v>IoTeX</v>
      </c>
      <c r="AZ138" s="161">
        <f>INDEX(Upload_Download!$I$4:$I$1004,MATCH(AY138&amp;AZ$3,Upload_Download!$O$4:$O$1004,0),1)</f>
        <v>7.8433997929096222E-2</v>
      </c>
      <c r="BA138" s="161">
        <f>INDEX(Upload_Download!$I$4:$I$1004,MATCH(AY138&amp;BA$3,Upload_Download!$O$4:$O$1004,0),1)</f>
        <v>7.0822000503540039E-2</v>
      </c>
      <c r="BB138" s="162">
        <f t="shared" si="1173"/>
        <v>-9.7049718572772115</v>
      </c>
      <c r="BC138" s="162">
        <f t="shared" ref="BC138:BC141" si="1216">100*(BD138/BE138-1)</f>
        <v>-7.2342628530117192</v>
      </c>
      <c r="BD138" s="161">
        <f>INDEX(Upload_Download!$I$4:$I$1004,MATCH(BF138&amp;BD$3,Upload_Download!$O$4:$O$1004,0),1)</f>
        <v>0.72199201583862305</v>
      </c>
      <c r="BE138" s="161">
        <f>INDEX(Upload_Download!$I$4:$I$1004,MATCH(BF138&amp;BE$3,Upload_Download!$O$4:$O$1004,0),1)</f>
        <v>0.77829599380493164</v>
      </c>
      <c r="BF138" s="163" t="str">
        <f>INDEX(Draft!$AZ$3:$AZ$170,MATCH(AW138&amp;AU138,Draft!$BA$3:$BA$170,0),1)</f>
        <v>XRP</v>
      </c>
      <c r="BH138" s="106">
        <f t="shared" si="1148"/>
        <v>4</v>
      </c>
      <c r="BI138" s="106">
        <f t="shared" si="1174"/>
        <v>11</v>
      </c>
      <c r="BJ138" s="106">
        <v>3</v>
      </c>
      <c r="BK138" s="107" t="str">
        <f>INDEX(Matchups!$F$4:$G$279,MATCH(BH138&amp;"_"&amp;BI138,Matchups!$E$4:$E$279,0),1)</f>
        <v>Player13</v>
      </c>
      <c r="BL138" s="107" t="str">
        <f>INDEX(Matchups!$F$4:$G$279,MATCH(BH138&amp;"_"&amp;BI138,Matchups!$E$4:$E$279,0),2)</f>
        <v>Player6</v>
      </c>
      <c r="BN138" s="160" t="str">
        <f>INDEX(Draft!$AZ$3:$AZ$170,MATCH(BK138&amp;BJ138,Draft!$BA$3:$BA$170,0),1)</f>
        <v>Intuit</v>
      </c>
      <c r="BO138" s="161">
        <f>INDEX(Upload_Download!$I$4:$I$1004,MATCH(BN138&amp;BO$3,Upload_Download!$O$4:$O$1004,0),1)</f>
        <v>487.17999267578119</v>
      </c>
      <c r="BP138" s="161" t="e">
        <f>INDEX(Upload_Download!$I$4:$I$1004,MATCH(BN138&amp;BP$3,Upload_Download!$O$4:$O$1004,0),1)</f>
        <v>#N/A</v>
      </c>
      <c r="BQ138" s="162" t="e">
        <f t="shared" si="1175"/>
        <v>#N/A</v>
      </c>
      <c r="BR138" s="162" t="e">
        <f t="shared" ref="BR138:BR141" si="1217">100*(BS138/BT138-1)</f>
        <v>#N/A</v>
      </c>
      <c r="BS138" s="161" t="e">
        <f>INDEX(Upload_Download!$I$4:$I$1004,MATCH(BU138&amp;BS$3,Upload_Download!$O$4:$O$1004,0),1)</f>
        <v>#N/A</v>
      </c>
      <c r="BT138" s="161">
        <f>INDEX(Upload_Download!$I$4:$I$1004,MATCH(BU138&amp;BT$3,Upload_Download!$O$4:$O$1004,0),1)</f>
        <v>91.269996643066406</v>
      </c>
      <c r="BU138" s="163" t="str">
        <f>INDEX(Draft!$AZ$3:$AZ$170,MATCH(BL138&amp;BJ138,Draft!$BA$3:$BA$170,0),1)</f>
        <v>ConocoPhillips</v>
      </c>
      <c r="BV138" s="114"/>
      <c r="BW138" s="106">
        <f t="shared" si="1149"/>
        <v>5</v>
      </c>
      <c r="BX138" s="106">
        <f t="shared" si="1176"/>
        <v>11</v>
      </c>
      <c r="BY138" s="106">
        <v>3</v>
      </c>
      <c r="BZ138" s="107" t="str">
        <f>INDEX(Matchups!$F$4:$G$279,MATCH(BW138&amp;"_"&amp;BX138,Matchups!$E$4:$E$279,0),1)</f>
        <v>Player14</v>
      </c>
      <c r="CA138" s="107" t="str">
        <f>INDEX(Matchups!$F$4:$G$279,MATCH(BW138&amp;"_"&amp;BX138,Matchups!$E$4:$E$279,0),2)</f>
        <v>Player3</v>
      </c>
      <c r="CB138" s="114"/>
      <c r="CC138" s="160" t="str">
        <f>INDEX(Draft!$AZ$3:$AZ$170,MATCH(BZ138&amp;BY138,Draft!$BA$3:$BA$170,0),1)</f>
        <v>Novo Nordisk A/S</v>
      </c>
      <c r="CD138" s="161" t="e">
        <f>INDEX(Upload_Download!$I$4:$I$1004,MATCH(CC138&amp;CD$3,Upload_Download!$O$4:$O$1004,0),1)</f>
        <v>#N/A</v>
      </c>
      <c r="CE138" s="161" t="e">
        <f>INDEX(Upload_Download!$I$4:$I$1004,MATCH(CC138&amp;CE$3,Upload_Download!$O$4:$O$1004,0),1)</f>
        <v>#N/A</v>
      </c>
      <c r="CF138" s="162" t="e">
        <f t="shared" si="1177"/>
        <v>#N/A</v>
      </c>
      <c r="CG138" s="162" t="e">
        <f t="shared" ref="CG138:CG141" si="1218">100*(CH138/CI138-1)</f>
        <v>#N/A</v>
      </c>
      <c r="CH138" s="161" t="e">
        <f>INDEX(Upload_Download!$I$4:$I$1004,MATCH(CJ138&amp;CH$3,Upload_Download!$O$4:$O$1004,0),1)</f>
        <v>#N/A</v>
      </c>
      <c r="CI138" s="161" t="e">
        <f>INDEX(Upload_Download!$I$4:$I$1004,MATCH(CJ138&amp;CI$3,Upload_Download!$O$4:$O$1004,0),1)</f>
        <v>#N/A</v>
      </c>
      <c r="CJ138" s="163" t="str">
        <f>INDEX(Draft!$AZ$3:$AZ$170,MATCH(CA138&amp;BY138,Draft!$BA$3:$BA$170,0),1)</f>
        <v>Spotify</v>
      </c>
      <c r="CK138" s="114"/>
      <c r="CL138" s="106">
        <f t="shared" si="1150"/>
        <v>6</v>
      </c>
      <c r="CM138" s="106">
        <f t="shared" si="1178"/>
        <v>11</v>
      </c>
      <c r="CN138" s="106">
        <v>3</v>
      </c>
      <c r="CO138" s="107" t="str">
        <f>INDEX(Matchups!$F$4:$G$279,MATCH(CL138&amp;"_"&amp;CM138,Matchups!$E$4:$E$279,0),1)</f>
        <v>Player24</v>
      </c>
      <c r="CP138" s="107" t="str">
        <f>INDEX(Matchups!$F$4:$G$279,MATCH(CL138&amp;"_"&amp;CM138,Matchups!$E$4:$E$279,0),2)</f>
        <v>Player22</v>
      </c>
      <c r="CQ138" s="114"/>
      <c r="CR138" s="160" t="str">
        <f>INDEX(Draft!$AZ$3:$AZ$170,MATCH(CO138&amp;CN138,Draft!$BA$3:$BA$170,0),1)</f>
        <v>Cloudflare</v>
      </c>
      <c r="CS138" s="161" t="e">
        <f>INDEX(Upload_Download!$I$4:$I$1004,MATCH(CR138&amp;CS$3,Upload_Download!$O$4:$O$1004,0),1)</f>
        <v>#N/A</v>
      </c>
      <c r="CT138" s="161" t="e">
        <f>INDEX(Upload_Download!$I$4:$I$1004,MATCH(CR138&amp;CT$3,Upload_Download!$O$4:$O$1004,0),1)</f>
        <v>#N/A</v>
      </c>
      <c r="CU138" s="162" t="e">
        <f t="shared" si="1179"/>
        <v>#N/A</v>
      </c>
      <c r="CV138" s="162" t="e">
        <f t="shared" ref="CV138:CV141" si="1219">100*(CW138/CX138-1)</f>
        <v>#N/A</v>
      </c>
      <c r="CW138" s="161" t="e">
        <f>INDEX(Upload_Download!$I$4:$I$1004,MATCH(CY138&amp;CW$3,Upload_Download!$O$4:$O$1004,0),1)</f>
        <v>#N/A</v>
      </c>
      <c r="CX138" s="161" t="e">
        <f>INDEX(Upload_Download!$I$4:$I$1004,MATCH(CY138&amp;CX$3,Upload_Download!$O$4:$O$1004,0),1)</f>
        <v>#N/A</v>
      </c>
      <c r="CY138" s="163" t="str">
        <f>INDEX(Draft!$AZ$3:$AZ$170,MATCH(CP138&amp;CN138,Draft!$BA$3:$BA$170,0),1)</f>
        <v>The Home Depot</v>
      </c>
      <c r="DA138" s="106">
        <f t="shared" si="1151"/>
        <v>7</v>
      </c>
      <c r="DB138" s="106">
        <f t="shared" si="1180"/>
        <v>11</v>
      </c>
      <c r="DC138" s="106">
        <v>3</v>
      </c>
      <c r="DD138" s="107" t="str">
        <f>INDEX(Matchups!$F$4:$G$279,MATCH(DA138&amp;"_"&amp;DB138,Matchups!$E$4:$E$279,0),1)</f>
        <v>Player22</v>
      </c>
      <c r="DE138" s="107" t="str">
        <f>INDEX(Matchups!$F$4:$G$279,MATCH(DA138&amp;"_"&amp;DB138,Matchups!$E$4:$E$279,0),2)</f>
        <v>Player14</v>
      </c>
      <c r="DG138" s="160" t="str">
        <f>INDEX(Draft!$AZ$3:$AZ$170,MATCH(DD138&amp;DC138,Draft!$BA$3:$BA$170,0),1)</f>
        <v>The Home Depot</v>
      </c>
      <c r="DH138" s="161" t="e">
        <f>INDEX(Upload_Download!$I$4:$I$1004,MATCH(DG138&amp;DH$3,Upload_Download!$O$4:$O$1004,0),1)</f>
        <v>#N/A</v>
      </c>
      <c r="DI138" s="161" t="e">
        <f>INDEX(Upload_Download!$I$4:$I$1004,MATCH(DG138&amp;DI$3,Upload_Download!$O$4:$O$1004,0),1)</f>
        <v>#N/A</v>
      </c>
      <c r="DJ138" s="162" t="e">
        <f t="shared" si="1181"/>
        <v>#N/A</v>
      </c>
      <c r="DK138" s="162" t="e">
        <f t="shared" ref="DK138:DK141" si="1220">100*(DL138/DM138-1)</f>
        <v>#N/A</v>
      </c>
      <c r="DL138" s="161" t="e">
        <f>INDEX(Upload_Download!$I$4:$I$1004,MATCH(DN138&amp;DL$3,Upload_Download!$O$4:$O$1004,0),1)</f>
        <v>#N/A</v>
      </c>
      <c r="DM138" s="161" t="e">
        <f>INDEX(Upload_Download!$I$4:$I$1004,MATCH(DN138&amp;DM$3,Upload_Download!$O$4:$O$1004,0),1)</f>
        <v>#N/A</v>
      </c>
      <c r="DN138" s="163" t="str">
        <f>INDEX(Draft!$AZ$3:$AZ$170,MATCH(DE138&amp;DC138,Draft!$BA$3:$BA$170,0),1)</f>
        <v>Novo Nordisk A/S</v>
      </c>
      <c r="DO138" s="114"/>
      <c r="DP138" s="106">
        <f t="shared" si="1152"/>
        <v>8</v>
      </c>
      <c r="DQ138" s="106">
        <f t="shared" si="1182"/>
        <v>11</v>
      </c>
      <c r="DR138" s="106">
        <v>3</v>
      </c>
      <c r="DS138" s="107" t="str">
        <f>INDEX(Matchups!$F$4:$G$279,MATCH(DP138&amp;"_"&amp;DQ138,Matchups!$E$4:$E$279,0),1)</f>
        <v>Player19</v>
      </c>
      <c r="DT138" s="107" t="str">
        <f>INDEX(Matchups!$F$4:$G$279,MATCH(DP138&amp;"_"&amp;DQ138,Matchups!$E$4:$E$279,0),2)</f>
        <v>Player17</v>
      </c>
      <c r="DU138" s="114"/>
      <c r="DV138" s="160" t="str">
        <f>INDEX(Draft!$AZ$3:$AZ$170,MATCH(DS138&amp;DR138,Draft!$BA$3:$BA$170,0),1)</f>
        <v>Arista Networks</v>
      </c>
      <c r="DW138" s="161" t="e">
        <f>INDEX(Upload_Download!$I$4:$I$1004,MATCH(DV138&amp;DW$3,Upload_Download!$O$4:$O$1004,0),1)</f>
        <v>#N/A</v>
      </c>
      <c r="DX138" s="161" t="e">
        <f>INDEX(Upload_Download!$I$4:$I$1004,MATCH(DV138&amp;DX$3,Upload_Download!$O$4:$O$1004,0),1)</f>
        <v>#N/A</v>
      </c>
      <c r="DY138" s="162" t="e">
        <f t="shared" si="1183"/>
        <v>#N/A</v>
      </c>
      <c r="DZ138" s="162" t="e">
        <f t="shared" ref="DZ138:DZ141" si="1221">100*(EA138/EB138-1)</f>
        <v>#N/A</v>
      </c>
      <c r="EA138" s="161" t="e">
        <f>INDEX(Upload_Download!$I$4:$I$1004,MATCH(EC138&amp;EA$3,Upload_Download!$O$4:$O$1004,0),1)</f>
        <v>#N/A</v>
      </c>
      <c r="EB138" s="161" t="e">
        <f>INDEX(Upload_Download!$I$4:$I$1004,MATCH(EC138&amp;EB$3,Upload_Download!$O$4:$O$1004,0),1)</f>
        <v>#N/A</v>
      </c>
      <c r="EC138" s="163" t="str">
        <f>INDEX(Draft!$AZ$3:$AZ$170,MATCH(DT138&amp;DR138,Draft!$BA$3:$BA$170,0),1)</f>
        <v>Sony</v>
      </c>
      <c r="ED138" s="114"/>
      <c r="EE138" s="106">
        <f t="shared" si="1153"/>
        <v>9</v>
      </c>
      <c r="EF138" s="106">
        <f t="shared" si="1184"/>
        <v>11</v>
      </c>
      <c r="EG138" s="106">
        <v>3</v>
      </c>
      <c r="EH138" s="107" t="str">
        <f>INDEX(Matchups!$F$4:$G$279,MATCH(EE138&amp;"_"&amp;EF138,Matchups!$E$4:$E$279,0),1)</f>
        <v>Player1</v>
      </c>
      <c r="EI138" s="107" t="str">
        <f>INDEX(Matchups!$F$4:$G$279,MATCH(EE138&amp;"_"&amp;EF138,Matchups!$E$4:$E$279,0),2)</f>
        <v>Player20</v>
      </c>
      <c r="EJ138" s="114"/>
      <c r="EK138" s="160" t="str">
        <f>INDEX(Draft!$AZ$3:$AZ$170,MATCH(EH138&amp;EG138,Draft!$BA$3:$BA$170,0),1)</f>
        <v>Netflix</v>
      </c>
      <c r="EL138" s="161" t="e">
        <f>INDEX(Upload_Download!$I$4:$I$1004,MATCH(EK138&amp;EL$3,Upload_Download!$O$4:$O$1004,0),1)</f>
        <v>#N/A</v>
      </c>
      <c r="EM138" s="161" t="e">
        <f>INDEX(Upload_Download!$I$4:$I$1004,MATCH(EK138&amp;EM$3,Upload_Download!$O$4:$O$1004,0),1)</f>
        <v>#N/A</v>
      </c>
      <c r="EN138" s="162" t="e">
        <f t="shared" si="1185"/>
        <v>#N/A</v>
      </c>
      <c r="EO138" s="162" t="e">
        <f t="shared" ref="EO138:EO141" si="1222">100*(EP138/EQ138-1)</f>
        <v>#N/A</v>
      </c>
      <c r="EP138" s="161" t="e">
        <f>INDEX(Upload_Download!$I$4:$I$1004,MATCH(ER138&amp;EP$3,Upload_Download!$O$4:$O$1004,0),1)</f>
        <v>#N/A</v>
      </c>
      <c r="EQ138" s="161" t="e">
        <f>INDEX(Upload_Download!$I$4:$I$1004,MATCH(ER138&amp;EQ$3,Upload_Download!$O$4:$O$1004,0),1)</f>
        <v>#N/A</v>
      </c>
      <c r="ER138" s="163" t="str">
        <f>INDEX(Draft!$AZ$3:$AZ$170,MATCH(EI138&amp;EG138,Draft!$BA$3:$BA$170,0),1)</f>
        <v>Exxon Mobil</v>
      </c>
      <c r="ET138" s="106">
        <f t="shared" si="1154"/>
        <v>10</v>
      </c>
      <c r="EU138" s="106">
        <f t="shared" si="1186"/>
        <v>11</v>
      </c>
      <c r="EV138" s="106">
        <v>3</v>
      </c>
      <c r="EW138" s="107" t="str">
        <f>INDEX(Matchups!$F$4:$G$279,MATCH(ET138&amp;"_"&amp;EU138,Matchups!$E$4:$E$279,0),1)</f>
        <v>Player18</v>
      </c>
      <c r="EX138" s="107" t="str">
        <f>INDEX(Matchups!$F$4:$G$279,MATCH(ET138&amp;"_"&amp;EU138,Matchups!$E$4:$E$279,0),2)</f>
        <v>Player16</v>
      </c>
      <c r="EZ138" s="160" t="str">
        <f>INDEX(Draft!$AZ$3:$AZ$170,MATCH(EW138&amp;EV138,Draft!$BA$3:$BA$170,0),1)</f>
        <v>Morgan Stanley</v>
      </c>
      <c r="FA138" s="161" t="e">
        <f>INDEX(Upload_Download!$I$4:$I$1004,MATCH(EZ138&amp;FA$3,Upload_Download!$O$4:$O$1004,0),1)</f>
        <v>#N/A</v>
      </c>
      <c r="FB138" s="161" t="e">
        <f>INDEX(Upload_Download!$I$4:$I$1004,MATCH(EZ138&amp;FB$3,Upload_Download!$O$4:$O$1004,0),1)</f>
        <v>#N/A</v>
      </c>
      <c r="FC138" s="162" t="e">
        <f t="shared" si="1187"/>
        <v>#N/A</v>
      </c>
      <c r="FD138" s="162" t="e">
        <f t="shared" ref="FD138:FD141" si="1223">100*(FE138/FF138-1)</f>
        <v>#N/A</v>
      </c>
      <c r="FE138" s="161" t="e">
        <f>INDEX(Upload_Download!$I$4:$I$1004,MATCH(FG138&amp;FE$3,Upload_Download!$O$4:$O$1004,0),1)</f>
        <v>#N/A</v>
      </c>
      <c r="FF138" s="161" t="e">
        <f>INDEX(Upload_Download!$I$4:$I$1004,MATCH(FG138&amp;FF$3,Upload_Download!$O$4:$O$1004,0),1)</f>
        <v>#N/A</v>
      </c>
      <c r="FG138" s="163" t="str">
        <f>INDEX(Draft!$AZ$3:$AZ$170,MATCH(EX138&amp;EV138,Draft!$BA$3:$BA$170,0),1)</f>
        <v>Lowe's</v>
      </c>
      <c r="FH138" s="114"/>
      <c r="FI138" s="106">
        <f t="shared" si="1155"/>
        <v>11</v>
      </c>
      <c r="FJ138" s="106">
        <f t="shared" si="1188"/>
        <v>11</v>
      </c>
      <c r="FK138" s="106">
        <v>3</v>
      </c>
      <c r="FL138" s="107" t="str">
        <f>INDEX(Matchups!$F$4:$G$279,MATCH(FI138&amp;"_"&amp;FJ138,Matchups!$E$4:$E$279,0),1)</f>
        <v>Player6</v>
      </c>
      <c r="FM138" s="107" t="str">
        <f>INDEX(Matchups!$F$4:$G$279,MATCH(FI138&amp;"_"&amp;FJ138,Matchups!$E$4:$E$279,0),2)</f>
        <v>Player21</v>
      </c>
      <c r="FN138" s="114"/>
      <c r="FO138" s="160" t="str">
        <f>INDEX(Draft!$AZ$3:$AZ$170,MATCH(FL138&amp;FK138,Draft!$BA$3:$BA$170,0),1)</f>
        <v>ConocoPhillips</v>
      </c>
      <c r="FP138" s="161" t="e">
        <f>INDEX(Upload_Download!$I$4:$I$1004,MATCH(FO138&amp;FP$3,Upload_Download!$O$4:$O$1004,0),1)</f>
        <v>#N/A</v>
      </c>
      <c r="FQ138" s="161" t="e">
        <f>INDEX(Upload_Download!$I$4:$I$1004,MATCH(FO138&amp;FQ$3,Upload_Download!$O$4:$O$1004,0),1)</f>
        <v>#N/A</v>
      </c>
      <c r="FR138" s="162" t="e">
        <f t="shared" si="1189"/>
        <v>#N/A</v>
      </c>
      <c r="FS138" s="162" t="e">
        <f t="shared" ref="FS138:FS141" si="1224">100*(FT138/FU138-1)</f>
        <v>#N/A</v>
      </c>
      <c r="FT138" s="161" t="e">
        <f>INDEX(Upload_Download!$I$4:$I$1004,MATCH(FV138&amp;FT$3,Upload_Download!$O$4:$O$1004,0),1)</f>
        <v>#N/A</v>
      </c>
      <c r="FU138" s="161" t="e">
        <f>INDEX(Upload_Download!$I$4:$I$1004,MATCH(FV138&amp;FU$3,Upload_Download!$O$4:$O$1004,0),1)</f>
        <v>#N/A</v>
      </c>
      <c r="FV138" s="163" t="str">
        <f>INDEX(Draft!$AZ$3:$AZ$170,MATCH(FM138&amp;FK138,Draft!$BA$3:$BA$170,0),1)</f>
        <v>Uniswap</v>
      </c>
      <c r="FW138" s="114"/>
      <c r="FX138" s="106">
        <f t="shared" si="1156"/>
        <v>12</v>
      </c>
      <c r="FY138" s="106">
        <f t="shared" si="1190"/>
        <v>11</v>
      </c>
      <c r="FZ138" s="106">
        <v>3</v>
      </c>
      <c r="GA138" s="107" t="str">
        <f>INDEX(Matchups!$F$4:$G$279,MATCH(FX138&amp;"_"&amp;FY138,Matchups!$E$4:$E$279,0),1)</f>
        <v>Player15</v>
      </c>
      <c r="GB138" s="107" t="str">
        <f>INDEX(Matchups!$F$4:$G$279,MATCH(FX138&amp;"_"&amp;FY138,Matchups!$E$4:$E$279,0),2)</f>
        <v>Player18</v>
      </c>
      <c r="GC138" s="114"/>
      <c r="GD138" s="160" t="str">
        <f>INDEX(Draft!$AZ$3:$AZ$170,MATCH(GA138&amp;FZ138,Draft!$BA$3:$BA$170,0),1)</f>
        <v>Polygon</v>
      </c>
      <c r="GE138" s="161" t="e">
        <f>INDEX(Upload_Download!$I$4:$I$1004,MATCH(GD138&amp;GE$3,Upload_Download!$O$4:$O$1004,0),1)</f>
        <v>#N/A</v>
      </c>
      <c r="GF138" s="161" t="e">
        <f>INDEX(Upload_Download!$I$4:$I$1004,MATCH(GD138&amp;GF$3,Upload_Download!$O$4:$O$1004,0),1)</f>
        <v>#N/A</v>
      </c>
      <c r="GG138" s="162" t="e">
        <f t="shared" si="1191"/>
        <v>#N/A</v>
      </c>
      <c r="GH138" s="162" t="e">
        <f t="shared" ref="GH138:GH141" si="1225">100*(GI138/GJ138-1)</f>
        <v>#N/A</v>
      </c>
      <c r="GI138" s="161" t="e">
        <f>INDEX(Upload_Download!$I$4:$I$1004,MATCH(GK138&amp;GI$3,Upload_Download!$O$4:$O$1004,0),1)</f>
        <v>#N/A</v>
      </c>
      <c r="GJ138" s="161" t="e">
        <f>INDEX(Upload_Download!$I$4:$I$1004,MATCH(GK138&amp;GJ$3,Upload_Download!$O$4:$O$1004,0),1)</f>
        <v>#N/A</v>
      </c>
      <c r="GK138" s="163" t="str">
        <f>INDEX(Draft!$AZ$3:$AZ$170,MATCH(GB138&amp;FZ138,Draft!$BA$3:$BA$170,0),1)</f>
        <v>Morgan Stanley</v>
      </c>
      <c r="GM138" s="106">
        <f t="shared" si="1157"/>
        <v>13</v>
      </c>
      <c r="GN138" s="106">
        <f t="shared" si="1192"/>
        <v>11</v>
      </c>
      <c r="GO138" s="106">
        <v>3</v>
      </c>
      <c r="GP138" s="107" t="str">
        <f>INDEX(Matchups!$F$4:$G$279,MATCH(GM138&amp;"_"&amp;GN138,Matchups!$E$4:$E$279,0),1)</f>
        <v>Player8</v>
      </c>
      <c r="GQ138" s="107" t="str">
        <f>INDEX(Matchups!$F$4:$G$279,MATCH(GM138&amp;"_"&amp;GN138,Matchups!$E$4:$E$279,0),2)</f>
        <v>Player24</v>
      </c>
      <c r="GS138" s="160" t="str">
        <f>INDEX(Draft!$AZ$3:$AZ$170,MATCH(GP138&amp;GO138,Draft!$BA$3:$BA$170,0),1)</f>
        <v>Lucid Group</v>
      </c>
      <c r="GT138" s="161" t="e">
        <f>INDEX(Upload_Download!$I$4:$I$1004,MATCH(GS138&amp;GT$3,Upload_Download!$O$4:$O$1004,0),1)</f>
        <v>#N/A</v>
      </c>
      <c r="GU138" s="161" t="e">
        <f>INDEX(Upload_Download!$I$4:$I$1004,MATCH(GS138&amp;GU$3,Upload_Download!$O$4:$O$1004,0),1)</f>
        <v>#N/A</v>
      </c>
      <c r="GV138" s="162" t="e">
        <f t="shared" si="1193"/>
        <v>#N/A</v>
      </c>
      <c r="GW138" s="162" t="e">
        <f t="shared" ref="GW138:GW141" si="1226">100*(GX138/GY138-1)</f>
        <v>#N/A</v>
      </c>
      <c r="GX138" s="161" t="e">
        <f>INDEX(Upload_Download!$I$4:$I$1004,MATCH(GZ138&amp;GX$3,Upload_Download!$O$4:$O$1004,0),1)</f>
        <v>#N/A</v>
      </c>
      <c r="GY138" s="161" t="e">
        <f>INDEX(Upload_Download!$I$4:$I$1004,MATCH(GZ138&amp;GY$3,Upload_Download!$O$4:$O$1004,0),1)</f>
        <v>#N/A</v>
      </c>
      <c r="GZ138" s="163" t="str">
        <f>INDEX(Draft!$AZ$3:$AZ$170,MATCH(GQ138&amp;GO138,Draft!$BA$3:$BA$170,0),1)</f>
        <v>Cloudflare</v>
      </c>
      <c r="HA138" s="114"/>
      <c r="HB138" s="106">
        <f t="shared" si="1158"/>
        <v>14</v>
      </c>
      <c r="HC138" s="106">
        <f t="shared" si="1194"/>
        <v>11</v>
      </c>
      <c r="HD138" s="106">
        <v>3</v>
      </c>
      <c r="HE138" s="107" t="str">
        <f>INDEX(Matchups!$F$4:$G$279,MATCH(HB138&amp;"_"&amp;HC138,Matchups!$E$4:$E$279,0),1)</f>
        <v>Player5</v>
      </c>
      <c r="HF138" s="107" t="str">
        <f>INDEX(Matchups!$F$4:$G$279,MATCH(HB138&amp;"_"&amp;HC138,Matchups!$E$4:$E$279,0),2)</f>
        <v>Player12</v>
      </c>
      <c r="HG138" s="114"/>
      <c r="HH138" s="160" t="str">
        <f>INDEX(Draft!$AZ$3:$AZ$170,MATCH(HE138&amp;HD138,Draft!$BA$3:$BA$170,0),1)</f>
        <v>Oracle</v>
      </c>
      <c r="HI138" s="161" t="e">
        <f>INDEX(Upload_Download!$I$4:$I$1004,MATCH(HH138&amp;HI$3,Upload_Download!$O$4:$O$1004,0),1)</f>
        <v>#N/A</v>
      </c>
      <c r="HJ138" s="161" t="e">
        <f>INDEX(Upload_Download!$I$4:$I$1004,MATCH(HH138&amp;HJ$3,Upload_Download!$O$4:$O$1004,0),1)</f>
        <v>#N/A</v>
      </c>
      <c r="HK138" s="162" t="e">
        <f t="shared" si="1195"/>
        <v>#N/A</v>
      </c>
      <c r="HL138" s="162" t="e">
        <f t="shared" ref="HL138:HL141" si="1227">100*(HM138/HN138-1)</f>
        <v>#N/A</v>
      </c>
      <c r="HM138" s="161" t="e">
        <f>INDEX(Upload_Download!$I$4:$I$1004,MATCH(HO138&amp;HM$3,Upload_Download!$O$4:$O$1004,0),1)</f>
        <v>#N/A</v>
      </c>
      <c r="HN138" s="161" t="e">
        <f>INDEX(Upload_Download!$I$4:$I$1004,MATCH(HO138&amp;HN$3,Upload_Download!$O$4:$O$1004,0),1)</f>
        <v>#N/A</v>
      </c>
      <c r="HO138" s="163" t="str">
        <f>INDEX(Draft!$AZ$3:$AZ$170,MATCH(HF138&amp;HD138,Draft!$BA$3:$BA$170,0),1)</f>
        <v>Applied Materials</v>
      </c>
      <c r="HP138" s="114"/>
      <c r="HQ138" s="106">
        <f t="shared" si="1159"/>
        <v>15</v>
      </c>
      <c r="HR138" s="106">
        <f t="shared" si="1196"/>
        <v>11</v>
      </c>
      <c r="HS138" s="106">
        <v>3</v>
      </c>
      <c r="HT138" s="107" t="str">
        <f>INDEX(Matchups!$F$4:$G$279,MATCH(HQ138&amp;"_"&amp;HR138,Matchups!$E$4:$E$279,0),1)</f>
        <v>Player11</v>
      </c>
      <c r="HU138" s="107" t="str">
        <f>INDEX(Matchups!$F$4:$G$279,MATCH(HQ138&amp;"_"&amp;HR138,Matchups!$E$4:$E$279,0),2)</f>
        <v>Player9</v>
      </c>
      <c r="HV138" s="114"/>
      <c r="HW138" s="160" t="str">
        <f>INDEX(Draft!$AZ$3:$AZ$170,MATCH(HT138&amp;HS138,Draft!$BA$3:$BA$170,0),1)</f>
        <v>Potcoin</v>
      </c>
      <c r="HX138" s="161" t="e">
        <f>INDEX(Upload_Download!$I$4:$I$1004,MATCH(HW138&amp;HX$3,Upload_Download!$O$4:$O$1004,0),1)</f>
        <v>#N/A</v>
      </c>
      <c r="HY138" s="161" t="e">
        <f>INDEX(Upload_Download!$I$4:$I$1004,MATCH(HW138&amp;HY$3,Upload_Download!$O$4:$O$1004,0),1)</f>
        <v>#N/A</v>
      </c>
      <c r="HZ138" s="162" t="e">
        <f t="shared" si="1197"/>
        <v>#N/A</v>
      </c>
      <c r="IA138" s="162" t="e">
        <f t="shared" ref="IA138:IA141" si="1228">100*(IB138/IC138-1)</f>
        <v>#N/A</v>
      </c>
      <c r="IB138" s="161" t="e">
        <f>INDEX(Upload_Download!$I$4:$I$1004,MATCH(ID138&amp;IB$3,Upload_Download!$O$4:$O$1004,0),1)</f>
        <v>#N/A</v>
      </c>
      <c r="IC138" s="161" t="e">
        <f>INDEX(Upload_Download!$I$4:$I$1004,MATCH(ID138&amp;IC$3,Upload_Download!$O$4:$O$1004,0),1)</f>
        <v>#N/A</v>
      </c>
      <c r="ID138" s="163" t="str">
        <f>INDEX(Draft!$AZ$3:$AZ$170,MATCH(HU138&amp;HS138,Draft!$BA$3:$BA$170,0),1)</f>
        <v>Novavax</v>
      </c>
      <c r="IF138" s="106">
        <f t="shared" si="1160"/>
        <v>16</v>
      </c>
      <c r="IG138" s="106">
        <f t="shared" si="1198"/>
        <v>11</v>
      </c>
      <c r="IH138" s="106">
        <v>3</v>
      </c>
      <c r="II138" s="107" t="str">
        <f>INDEX(Matchups!$F$4:$G$279,MATCH(IF138&amp;"_"&amp;IG138,Matchups!$E$4:$E$279,0),1)</f>
        <v>Player7</v>
      </c>
      <c r="IJ138" s="107" t="str">
        <f>INDEX(Matchups!$F$4:$G$279,MATCH(IF138&amp;"_"&amp;IG138,Matchups!$E$4:$E$279,0),2)</f>
        <v>Player8</v>
      </c>
      <c r="IL138" s="160" t="str">
        <f>INDEX(Draft!$AZ$3:$AZ$170,MATCH(II138&amp;IH138,Draft!$BA$3:$BA$170,0),1)</f>
        <v>American Express</v>
      </c>
      <c r="IM138" s="161" t="e">
        <f>INDEX(Upload_Download!$I$4:$I$1004,MATCH(IL138&amp;IM$3,Upload_Download!$O$4:$O$1004,0),1)</f>
        <v>#N/A</v>
      </c>
      <c r="IN138" s="161" t="e">
        <f>INDEX(Upload_Download!$I$4:$I$1004,MATCH(IL138&amp;IN$3,Upload_Download!$O$4:$O$1004,0),1)</f>
        <v>#N/A</v>
      </c>
      <c r="IO138" s="162" t="e">
        <f t="shared" si="1199"/>
        <v>#N/A</v>
      </c>
      <c r="IP138" s="162" t="e">
        <f t="shared" ref="IP138:IP141" si="1229">100*(IQ138/IR138-1)</f>
        <v>#N/A</v>
      </c>
      <c r="IQ138" s="161" t="e">
        <f>INDEX(Upload_Download!$I$4:$I$1004,MATCH(IS138&amp;IQ$3,Upload_Download!$O$4:$O$1004,0),1)</f>
        <v>#N/A</v>
      </c>
      <c r="IR138" s="161" t="e">
        <f>INDEX(Upload_Download!$I$4:$I$1004,MATCH(IS138&amp;IR$3,Upload_Download!$O$4:$O$1004,0),1)</f>
        <v>#N/A</v>
      </c>
      <c r="IS138" s="163" t="str">
        <f>INDEX(Draft!$AZ$3:$AZ$170,MATCH(IJ138&amp;IH138,Draft!$BA$3:$BA$170,0),1)</f>
        <v>Lucid Group</v>
      </c>
      <c r="IT138" s="114"/>
      <c r="IU138" s="106">
        <f t="shared" si="1161"/>
        <v>17</v>
      </c>
      <c r="IV138" s="106">
        <f t="shared" si="1200"/>
        <v>11</v>
      </c>
      <c r="IW138" s="106">
        <v>3</v>
      </c>
      <c r="IX138" s="107" t="str">
        <f>INDEX(Matchups!$F$4:$G$279,MATCH(IU138&amp;"_"&amp;IV138,Matchups!$E$4:$E$279,0),1)</f>
        <v>Player16</v>
      </c>
      <c r="IY138" s="107" t="str">
        <f>INDEX(Matchups!$F$4:$G$279,MATCH(IU138&amp;"_"&amp;IV138,Matchups!$E$4:$E$279,0),2)</f>
        <v>Player7</v>
      </c>
      <c r="IZ138" s="114"/>
      <c r="JA138" s="160" t="str">
        <f>INDEX(Draft!$AZ$3:$AZ$170,MATCH(IX138&amp;IW138,Draft!$BA$3:$BA$170,0),1)</f>
        <v>Lowe's</v>
      </c>
      <c r="JB138" s="161" t="e">
        <f>INDEX(Upload_Download!$I$4:$I$1004,MATCH(JA138&amp;JB$3,Upload_Download!$O$4:$O$1004,0),1)</f>
        <v>#N/A</v>
      </c>
      <c r="JC138" s="161" t="e">
        <f>INDEX(Upload_Download!$I$4:$I$1004,MATCH(JA138&amp;JC$3,Upload_Download!$O$4:$O$1004,0),1)</f>
        <v>#N/A</v>
      </c>
      <c r="JD138" s="162" t="e">
        <f t="shared" si="1201"/>
        <v>#N/A</v>
      </c>
      <c r="JE138" s="162" t="e">
        <f t="shared" ref="JE138:JE141" si="1230">100*(JF138/JG138-1)</f>
        <v>#N/A</v>
      </c>
      <c r="JF138" s="161" t="e">
        <f>INDEX(Upload_Download!$I$4:$I$1004,MATCH(JH138&amp;JF$3,Upload_Download!$O$4:$O$1004,0),1)</f>
        <v>#N/A</v>
      </c>
      <c r="JG138" s="161" t="e">
        <f>INDEX(Upload_Download!$I$4:$I$1004,MATCH(JH138&amp;JG$3,Upload_Download!$O$4:$O$1004,0),1)</f>
        <v>#N/A</v>
      </c>
      <c r="JH138" s="163" t="str">
        <f>INDEX(Draft!$AZ$3:$AZ$170,MATCH(IY138&amp;IW138,Draft!$BA$3:$BA$170,0),1)</f>
        <v>American Express</v>
      </c>
      <c r="JI138" s="114"/>
      <c r="JJ138" s="106">
        <f t="shared" si="1162"/>
        <v>18</v>
      </c>
      <c r="JK138" s="106">
        <f t="shared" si="1202"/>
        <v>11</v>
      </c>
      <c r="JL138" s="106">
        <v>3</v>
      </c>
      <c r="JM138" s="107" t="str">
        <f>INDEX(Matchups!$F$4:$G$279,MATCH(JJ138&amp;"_"&amp;JK138,Matchups!$E$4:$E$279,0),1)</f>
        <v>Player20</v>
      </c>
      <c r="JN138" s="107" t="str">
        <f>INDEX(Matchups!$F$4:$G$279,MATCH(JJ138&amp;"_"&amp;JK138,Matchups!$E$4:$E$279,0),2)</f>
        <v>Player11</v>
      </c>
      <c r="JO138" s="114"/>
      <c r="JP138" s="160" t="str">
        <f>INDEX(Draft!$AZ$3:$AZ$170,MATCH(JM138&amp;JL138,Draft!$BA$3:$BA$170,0),1)</f>
        <v>Exxon Mobil</v>
      </c>
      <c r="JQ138" s="161" t="e">
        <f>INDEX(Upload_Download!$I$4:$I$1004,MATCH(JP138&amp;JQ$3,Upload_Download!$O$4:$O$1004,0),1)</f>
        <v>#N/A</v>
      </c>
      <c r="JR138" s="161" t="e">
        <f>INDEX(Upload_Download!$I$4:$I$1004,MATCH(JP138&amp;JR$3,Upload_Download!$O$4:$O$1004,0),1)</f>
        <v>#N/A</v>
      </c>
      <c r="JS138" s="162" t="e">
        <f t="shared" si="1203"/>
        <v>#N/A</v>
      </c>
      <c r="JT138" s="162" t="e">
        <f t="shared" ref="JT138:JT141" si="1231">100*(JU138/JV138-1)</f>
        <v>#N/A</v>
      </c>
      <c r="JU138" s="161" t="e">
        <f>INDEX(Upload_Download!$I$4:$I$1004,MATCH(JW138&amp;JU$3,Upload_Download!$O$4:$O$1004,0),1)</f>
        <v>#N/A</v>
      </c>
      <c r="JV138" s="161" t="e">
        <f>INDEX(Upload_Download!$I$4:$I$1004,MATCH(JW138&amp;JV$3,Upload_Download!$O$4:$O$1004,0),1)</f>
        <v>#N/A</v>
      </c>
      <c r="JW138" s="163" t="str">
        <f>INDEX(Draft!$AZ$3:$AZ$170,MATCH(JN138&amp;JL138,Draft!$BA$3:$BA$170,0),1)</f>
        <v>Potcoin</v>
      </c>
      <c r="JX138" s="114"/>
      <c r="JY138" s="106">
        <f t="shared" si="1163"/>
        <v>19</v>
      </c>
      <c r="JZ138" s="106">
        <f t="shared" si="1204"/>
        <v>11</v>
      </c>
      <c r="KA138" s="106">
        <v>3</v>
      </c>
      <c r="KB138" s="107" t="str">
        <f>INDEX(Matchups!$F$4:$G$279,MATCH(JY138&amp;"_"&amp;JZ138,Matchups!$E$4:$E$279,0),1)</f>
        <v>Player21</v>
      </c>
      <c r="KC138" s="107" t="str">
        <f>INDEX(Matchups!$F$4:$G$279,MATCH(JY138&amp;"_"&amp;JZ138,Matchups!$E$4:$E$279,0),2)</f>
        <v>Player19</v>
      </c>
      <c r="KD138" s="114"/>
      <c r="KE138" s="160" t="str">
        <f>INDEX(Draft!$AZ$3:$AZ$170,MATCH(KB138&amp;KA138,Draft!$BA$3:$BA$170,0),1)</f>
        <v>Uniswap</v>
      </c>
      <c r="KF138" s="161" t="e">
        <f>INDEX(Upload_Download!$I$4:$I$1004,MATCH(KE138&amp;KF$3,Upload_Download!$O$4:$O$1004,0),1)</f>
        <v>#N/A</v>
      </c>
      <c r="KG138" s="161" t="e">
        <f>INDEX(Upload_Download!$I$4:$I$1004,MATCH(KE138&amp;KG$3,Upload_Download!$O$4:$O$1004,0),1)</f>
        <v>#N/A</v>
      </c>
      <c r="KH138" s="162" t="e">
        <f t="shared" si="1205"/>
        <v>#N/A</v>
      </c>
      <c r="KI138" s="162" t="e">
        <f t="shared" ref="KI138:KI141" si="1232">100*(KJ138/KK138-1)</f>
        <v>#N/A</v>
      </c>
      <c r="KJ138" s="161" t="e">
        <f>INDEX(Upload_Download!$I$4:$I$1004,MATCH(KL138&amp;KJ$3,Upload_Download!$O$4:$O$1004,0),1)</f>
        <v>#N/A</v>
      </c>
      <c r="KK138" s="161" t="e">
        <f>INDEX(Upload_Download!$I$4:$I$1004,MATCH(KL138&amp;KK$3,Upload_Download!$O$4:$O$1004,0),1)</f>
        <v>#N/A</v>
      </c>
      <c r="KL138" s="163" t="str">
        <f>INDEX(Draft!$AZ$3:$AZ$170,MATCH(KC138&amp;KA138,Draft!$BA$3:$BA$170,0),1)</f>
        <v>Arista Networks</v>
      </c>
      <c r="KM138" s="114"/>
      <c r="KN138" s="106">
        <f t="shared" si="1164"/>
        <v>20</v>
      </c>
      <c r="KO138" s="106">
        <f t="shared" si="1206"/>
        <v>11</v>
      </c>
      <c r="KP138" s="106">
        <v>3</v>
      </c>
      <c r="KQ138" s="107" t="str">
        <f>INDEX(Matchups!$F$4:$G$279,MATCH(KN138&amp;"_"&amp;KO138,Matchups!$E$4:$E$279,0),1)</f>
        <v>Player23</v>
      </c>
      <c r="KR138" s="107" t="str">
        <f>INDEX(Matchups!$F$4:$G$279,MATCH(KN138&amp;"_"&amp;KO138,Matchups!$E$4:$E$279,0),2)</f>
        <v>Player1</v>
      </c>
      <c r="KS138" s="114"/>
      <c r="KT138" s="160" t="str">
        <f>INDEX(Draft!$AZ$3:$AZ$170,MATCH(KQ138&amp;KP138,Draft!$BA$3:$BA$170,0),1)</f>
        <v>XRP</v>
      </c>
      <c r="KU138" s="161" t="e">
        <f>INDEX(Upload_Download!$I$4:$I$1004,MATCH(KT138&amp;KU$3,Upload_Download!$O$4:$O$1004,0),1)</f>
        <v>#N/A</v>
      </c>
      <c r="KV138" s="161" t="e">
        <f>INDEX(Upload_Download!$I$4:$I$1004,MATCH(KT138&amp;KV$3,Upload_Download!$O$4:$O$1004,0),1)</f>
        <v>#N/A</v>
      </c>
      <c r="KW138" s="162" t="e">
        <f t="shared" si="1207"/>
        <v>#N/A</v>
      </c>
      <c r="KX138" s="162" t="e">
        <f t="shared" ref="KX138:KX141" si="1233">100*(KY138/KZ138-1)</f>
        <v>#N/A</v>
      </c>
      <c r="KY138" s="161" t="e">
        <f>INDEX(Upload_Download!$I$4:$I$1004,MATCH(LA138&amp;KY$3,Upload_Download!$O$4:$O$1004,0),1)</f>
        <v>#N/A</v>
      </c>
      <c r="KZ138" s="161" t="e">
        <f>INDEX(Upload_Download!$I$4:$I$1004,MATCH(LA138&amp;KZ$3,Upload_Download!$O$4:$O$1004,0),1)</f>
        <v>#N/A</v>
      </c>
      <c r="LA138" s="163" t="str">
        <f>INDEX(Draft!$AZ$3:$AZ$170,MATCH(KR138&amp;KP138,Draft!$BA$3:$BA$170,0),1)</f>
        <v>Netflix</v>
      </c>
      <c r="LB138" s="114"/>
      <c r="LC138" s="106">
        <f t="shared" si="1165"/>
        <v>21</v>
      </c>
      <c r="LD138" s="106">
        <f t="shared" si="1208"/>
        <v>11</v>
      </c>
      <c r="LE138" s="106">
        <v>3</v>
      </c>
      <c r="LF138" s="107" t="str">
        <f>INDEX(Matchups!$F$4:$G$279,MATCH(LC138&amp;"_"&amp;LD138,Matchups!$E$4:$E$279,0),1)</f>
        <v>Player21</v>
      </c>
      <c r="LG138" s="107" t="str">
        <f>INDEX(Matchups!$F$4:$G$279,MATCH(LC138&amp;"_"&amp;LD138,Matchups!$E$4:$E$279,0),2)</f>
        <v>Player7</v>
      </c>
      <c r="LH138" s="114"/>
      <c r="LI138" s="160" t="str">
        <f>INDEX(Draft!$AZ$3:$AZ$170,MATCH(LF138&amp;LE138,Draft!$BA$3:$BA$170,0),1)</f>
        <v>Uniswap</v>
      </c>
      <c r="LJ138" s="161" t="e">
        <f>INDEX(Upload_Download!$I$4:$I$1004,MATCH(LI138&amp;LJ$3,Upload_Download!$O$4:$O$1004,0),1)</f>
        <v>#N/A</v>
      </c>
      <c r="LK138" s="161" t="e">
        <f>INDEX(Upload_Download!$I$4:$I$1004,MATCH(LI138&amp;LK$3,Upload_Download!$O$4:$O$1004,0),1)</f>
        <v>#N/A</v>
      </c>
      <c r="LL138" s="162" t="e">
        <f t="shared" si="1209"/>
        <v>#N/A</v>
      </c>
      <c r="LM138" s="162" t="e">
        <f t="shared" ref="LM138:LM141" si="1234">100*(LN138/LO138-1)</f>
        <v>#N/A</v>
      </c>
      <c r="LN138" s="161" t="e">
        <f>INDEX(Upload_Download!$I$4:$I$1004,MATCH(LP138&amp;LN$3,Upload_Download!$O$4:$O$1004,0),1)</f>
        <v>#N/A</v>
      </c>
      <c r="LO138" s="161" t="e">
        <f>INDEX(Upload_Download!$I$4:$I$1004,MATCH(LP138&amp;LO$3,Upload_Download!$O$4:$O$1004,0),1)</f>
        <v>#N/A</v>
      </c>
      <c r="LP138" s="163" t="str">
        <f>INDEX(Draft!$AZ$3:$AZ$170,MATCH(LG138&amp;LE138,Draft!$BA$3:$BA$170,0),1)</f>
        <v>American Express</v>
      </c>
      <c r="LQ138" s="114"/>
      <c r="LR138" s="106">
        <f t="shared" si="1166"/>
        <v>22</v>
      </c>
      <c r="LS138" s="106">
        <f t="shared" si="1210"/>
        <v>11</v>
      </c>
      <c r="LT138" s="106">
        <v>3</v>
      </c>
      <c r="LU138" s="107" t="str">
        <f>INDEX(Matchups!$F$4:$G$279,MATCH(LR138&amp;"_"&amp;LS138,Matchups!$E$4:$E$279,0),1)</f>
        <v>Player9</v>
      </c>
      <c r="LV138" s="107" t="str">
        <f>INDEX(Matchups!$F$4:$G$279,MATCH(LR138&amp;"_"&amp;LS138,Matchups!$E$4:$E$279,0),2)</f>
        <v>Player15</v>
      </c>
      <c r="LW138" s="114"/>
      <c r="LX138" s="160" t="str">
        <f>INDEX(Draft!$AZ$3:$AZ$170,MATCH(LU138&amp;LT138,Draft!$BA$3:$BA$170,0),1)</f>
        <v>Novavax</v>
      </c>
      <c r="LY138" s="161" t="e">
        <f>INDEX(Upload_Download!$I$4:$I$1004,MATCH(LX138&amp;LY$3,Upload_Download!$O$4:$O$1004,0),1)</f>
        <v>#N/A</v>
      </c>
      <c r="LZ138" s="161" t="e">
        <f>INDEX(Upload_Download!$I$4:$I$1004,MATCH(LX138&amp;LZ$3,Upload_Download!$O$4:$O$1004,0),1)</f>
        <v>#N/A</v>
      </c>
      <c r="MA138" s="162" t="e">
        <f t="shared" si="1211"/>
        <v>#N/A</v>
      </c>
      <c r="MB138" s="162" t="e">
        <f t="shared" ref="MB138:MB141" si="1235">100*(MC138/MD138-1)</f>
        <v>#N/A</v>
      </c>
      <c r="MC138" s="161" t="e">
        <f>INDEX(Upload_Download!$I$4:$I$1004,MATCH(ME138&amp;MC$3,Upload_Download!$O$4:$O$1004,0),1)</f>
        <v>#N/A</v>
      </c>
      <c r="MD138" s="161" t="e">
        <f>INDEX(Upload_Download!$I$4:$I$1004,MATCH(ME138&amp;MD$3,Upload_Download!$O$4:$O$1004,0),1)</f>
        <v>#N/A</v>
      </c>
      <c r="ME138" s="163" t="str">
        <f>INDEX(Draft!$AZ$3:$AZ$170,MATCH(LV138&amp;LT138,Draft!$BA$3:$BA$170,0),1)</f>
        <v>Polygon</v>
      </c>
      <c r="MF138" s="114"/>
      <c r="MG138" s="106">
        <f t="shared" si="1167"/>
        <v>23</v>
      </c>
      <c r="MH138" s="106">
        <f t="shared" si="1212"/>
        <v>11</v>
      </c>
      <c r="MI138" s="106">
        <v>3</v>
      </c>
      <c r="MJ138" s="107" t="str">
        <f>INDEX(Matchups!$F$4:$G$279,MATCH(MG138&amp;"_"&amp;MH138,Matchups!$E$4:$E$279,0),1)</f>
        <v>Player10</v>
      </c>
      <c r="MK138" s="107" t="str">
        <f>INDEX(Matchups!$F$4:$G$279,MATCH(MG138&amp;"_"&amp;MH138,Matchups!$E$4:$E$279,0),2)</f>
        <v>Player5</v>
      </c>
      <c r="ML138" s="114"/>
      <c r="MM138" s="160" t="str">
        <f>INDEX(Draft!$AZ$3:$AZ$170,MATCH(MJ138&amp;MI138,Draft!$BA$3:$BA$170,0),1)</f>
        <v>Snowflake</v>
      </c>
      <c r="MN138" s="161" t="e">
        <f>INDEX(Upload_Download!$I$4:$I$1004,MATCH(MM138&amp;MN$3,Upload_Download!$O$4:$O$1004,0),1)</f>
        <v>#N/A</v>
      </c>
      <c r="MO138" s="161" t="e">
        <f>INDEX(Upload_Download!$I$4:$I$1004,MATCH(MM138&amp;MO$3,Upload_Download!$O$4:$O$1004,0),1)</f>
        <v>#N/A</v>
      </c>
      <c r="MP138" s="162" t="e">
        <f t="shared" si="1213"/>
        <v>#N/A</v>
      </c>
      <c r="MQ138" s="162" t="e">
        <f t="shared" ref="MQ138:MQ141" si="1236">100*(MR138/MS138-1)</f>
        <v>#N/A</v>
      </c>
      <c r="MR138" s="161" t="e">
        <f>INDEX(Upload_Download!$I$4:$I$1004,MATCH(MT138&amp;MR$3,Upload_Download!$O$4:$O$1004,0),1)</f>
        <v>#N/A</v>
      </c>
      <c r="MS138" s="161" t="e">
        <f>INDEX(Upload_Download!$I$4:$I$1004,MATCH(MT138&amp;MS$3,Upload_Download!$O$4:$O$1004,0),1)</f>
        <v>#N/A</v>
      </c>
      <c r="MT138" s="163" t="str">
        <f>INDEX(Draft!$AZ$3:$AZ$170,MATCH(MK138&amp;MI138,Draft!$BA$3:$BA$170,0),1)</f>
        <v>Oracle</v>
      </c>
    </row>
    <row r="139" spans="2:358" s="105" customFormat="1" ht="17">
      <c r="B139" s="184">
        <f t="shared" si="679"/>
        <v>44641</v>
      </c>
      <c r="C139" s="183">
        <f t="shared" si="680"/>
        <v>12</v>
      </c>
      <c r="D139" s="183">
        <f t="shared" si="681"/>
        <v>4</v>
      </c>
      <c r="E139" s="183" t="str">
        <f t="shared" si="1142"/>
        <v>12_4</v>
      </c>
      <c r="F139" s="174" t="str">
        <f t="shared" si="1143"/>
        <v>Player6</v>
      </c>
      <c r="G139" s="174" t="str">
        <f t="shared" si="1144"/>
        <v>Player12</v>
      </c>
      <c r="H139" s="173"/>
      <c r="I139" s="174" t="str">
        <f>J139&amp;"_"&amp;COUNTIF(J$4:J139,J139)</f>
        <v>11_6</v>
      </c>
      <c r="J139" s="185">
        <v>11</v>
      </c>
      <c r="K139" s="185" t="s">
        <v>1879</v>
      </c>
      <c r="L139" s="186" t="s">
        <v>1027</v>
      </c>
      <c r="M139" s="185" t="s">
        <v>2656</v>
      </c>
      <c r="N139" s="114"/>
      <c r="O139" s="106">
        <f t="shared" si="1145"/>
        <v>1</v>
      </c>
      <c r="P139" s="106">
        <f t="shared" si="1168"/>
        <v>11</v>
      </c>
      <c r="Q139" s="106">
        <v>4</v>
      </c>
      <c r="R139" s="107" t="str">
        <f>INDEX(Matchups!$F$4:$G$279,MATCH(O139&amp;"_"&amp;P139,Matchups!$E$4:$E$279,0),1)</f>
        <v>Player12</v>
      </c>
      <c r="S139" s="107" t="str">
        <f>INDEX(Matchups!$F$4:$G$279,MATCH(O139&amp;"_"&amp;P139,Matchups!$E$4:$E$279,0),2)</f>
        <v>Player13</v>
      </c>
      <c r="U139" s="160" t="str">
        <f>INDEX(Draft!$AZ$3:$AZ$170,MATCH(R139&amp;Q139,Draft!$BA$3:$BA$170,0),1)</f>
        <v>DoorDash</v>
      </c>
      <c r="V139" s="161">
        <f>INDEX(Upload_Download!$I$4:$I$1004,MATCH(U139&amp;V$3,Upload_Download!$O$4:$O$1004,0),1)</f>
        <v>98.489997863769531</v>
      </c>
      <c r="W139" s="161">
        <f>INDEX(Upload_Download!$I$4:$I$1004,MATCH(U139&amp;W$3,Upload_Download!$O$4:$O$1004,0),1)</f>
        <v>95.010002136230469</v>
      </c>
      <c r="X139" s="162">
        <f t="shared" si="1169"/>
        <v>-3.533349378636963</v>
      </c>
      <c r="Y139" s="162">
        <f t="shared" si="1214"/>
        <v>1.6603581733008133</v>
      </c>
      <c r="Z139" s="161">
        <f>INDEX(Upload_Download!$I$4:$I$1004,MATCH(AB139&amp;Z$3,Upload_Download!$O$4:$O$1004,0),1)</f>
        <v>118.1699981689453</v>
      </c>
      <c r="AA139" s="161">
        <f>INDEX(Upload_Download!$I$4:$I$1004,MATCH(AB139&amp;AA$3,Upload_Download!$O$4:$O$1004,0),1)</f>
        <v>116.2399978637695</v>
      </c>
      <c r="AB139" s="163" t="str">
        <f>INDEX(Draft!$AZ$3:$AZ$170,MATCH(S139&amp;Q139,Draft!$BA$3:$BA$170,0),1)</f>
        <v>Bank Of Montreal</v>
      </c>
      <c r="AD139" s="106">
        <f t="shared" si="1146"/>
        <v>2</v>
      </c>
      <c r="AE139" s="106">
        <f t="shared" si="1170"/>
        <v>11</v>
      </c>
      <c r="AF139" s="106">
        <v>4</v>
      </c>
      <c r="AG139" s="107" t="str">
        <f>INDEX(Matchups!$F$4:$G$279,MATCH(AD139&amp;"_"&amp;AE139,Matchups!$E$4:$E$279,0),1)</f>
        <v>Player17</v>
      </c>
      <c r="AH139" s="107" t="str">
        <f>INDEX(Matchups!$F$4:$G$279,MATCH(AD139&amp;"_"&amp;AE139,Matchups!$E$4:$E$279,0),2)</f>
        <v>Player2</v>
      </c>
      <c r="AJ139" s="160" t="str">
        <f>INDEX(Draft!$AZ$3:$AZ$170,MATCH(AG139&amp;AF139,Draft!$BA$3:$BA$170,0),1)</f>
        <v>Penn National Gaming</v>
      </c>
      <c r="AK139" s="161">
        <f>INDEX(Upload_Download!$I$4:$I$1004,MATCH(AJ139&amp;AK$3,Upload_Download!$O$4:$O$1004,0),1)</f>
        <v>48.709999084472663</v>
      </c>
      <c r="AL139" s="161">
        <f>INDEX(Upload_Download!$I$4:$I$1004,MATCH(AJ139&amp;AL$3,Upload_Download!$O$4:$O$1004,0),1)</f>
        <v>47.270000457763672</v>
      </c>
      <c r="AM139" s="162">
        <f t="shared" si="1171"/>
        <v>-2.9562690490134269</v>
      </c>
      <c r="AN139" s="162">
        <f t="shared" si="1215"/>
        <v>-10.826210826210826</v>
      </c>
      <c r="AO139" s="161">
        <f>INDEX(Upload_Download!$I$4:$I$1004,MATCH(AQ139&amp;AO$3,Upload_Download!$O$4:$O$1004,0),1)</f>
        <v>0.25040000000000001</v>
      </c>
      <c r="AP139" s="161">
        <f>INDEX(Upload_Download!$I$4:$I$1004,MATCH(AQ139&amp;AP$3,Upload_Download!$O$4:$O$1004,0),1)</f>
        <v>0.28079999999999999</v>
      </c>
      <c r="AQ139" s="163" t="str">
        <f>INDEX(Draft!$AZ$3:$AZ$170,MATCH(AH139&amp;AF139,Draft!$BA$3:$BA$170,0),1)</f>
        <v>Gala Games</v>
      </c>
      <c r="AS139" s="106">
        <f t="shared" si="1147"/>
        <v>3</v>
      </c>
      <c r="AT139" s="106">
        <f t="shared" si="1172"/>
        <v>11</v>
      </c>
      <c r="AU139" s="106">
        <v>4</v>
      </c>
      <c r="AV139" s="107" t="str">
        <f>INDEX(Matchups!$F$4:$G$279,MATCH(AS139&amp;"_"&amp;AT139,Matchups!$E$4:$E$279,0),1)</f>
        <v>Player2</v>
      </c>
      <c r="AW139" s="107" t="str">
        <f>INDEX(Matchups!$F$4:$G$279,MATCH(AS139&amp;"_"&amp;AT139,Matchups!$E$4:$E$279,0),2)</f>
        <v>Player23</v>
      </c>
      <c r="AY139" s="160" t="str">
        <f>INDEX(Draft!$AZ$3:$AZ$170,MATCH(AV139&amp;AU139,Draft!$BA$3:$BA$170,0),1)</f>
        <v>Gala Games</v>
      </c>
      <c r="AZ139" s="161">
        <f>INDEX(Upload_Download!$I$4:$I$1004,MATCH(AY139&amp;AZ$3,Upload_Download!$O$4:$O$1004,0),1)</f>
        <v>0.25040000000000001</v>
      </c>
      <c r="BA139" s="161">
        <f>INDEX(Upload_Download!$I$4:$I$1004,MATCH(AY139&amp;BA$3,Upload_Download!$O$4:$O$1004,0),1)</f>
        <v>0.23200000000000001</v>
      </c>
      <c r="BB139" s="162">
        <f t="shared" si="1173"/>
        <v>-7.348242811501593</v>
      </c>
      <c r="BC139" s="162">
        <f t="shared" si="1216"/>
        <v>3.0553536681024784</v>
      </c>
      <c r="BD139" s="161">
        <f>INDEX(Upload_Download!$I$4:$I$1004,MATCH(BF139&amp;BD$3,Upload_Download!$O$4:$O$1004,0),1)</f>
        <v>676.95001220703125</v>
      </c>
      <c r="BE139" s="161">
        <f>INDEX(Upload_Download!$I$4:$I$1004,MATCH(BF139&amp;BE$3,Upload_Download!$O$4:$O$1004,0),1)</f>
        <v>656.8800048828125</v>
      </c>
      <c r="BF139" s="163" t="str">
        <f>INDEX(Draft!$AZ$3:$AZ$170,MATCH(AW139&amp;AU139,Draft!$BA$3:$BA$170,0),1)</f>
        <v>Shopify</v>
      </c>
      <c r="BH139" s="106">
        <f t="shared" si="1148"/>
        <v>4</v>
      </c>
      <c r="BI139" s="106">
        <f t="shared" si="1174"/>
        <v>11</v>
      </c>
      <c r="BJ139" s="106">
        <v>4</v>
      </c>
      <c r="BK139" s="107" t="str">
        <f>INDEX(Matchups!$F$4:$G$279,MATCH(BH139&amp;"_"&amp;BI139,Matchups!$E$4:$E$279,0),1)</f>
        <v>Player13</v>
      </c>
      <c r="BL139" s="107" t="str">
        <f>INDEX(Matchups!$F$4:$G$279,MATCH(BH139&amp;"_"&amp;BI139,Matchups!$E$4:$E$279,0),2)</f>
        <v>Player6</v>
      </c>
      <c r="BN139" s="160" t="str">
        <f>INDEX(Draft!$AZ$3:$AZ$170,MATCH(BK139&amp;BJ139,Draft!$BA$3:$BA$170,0),1)</f>
        <v>Bank Of Montreal</v>
      </c>
      <c r="BO139" s="161">
        <f>INDEX(Upload_Download!$I$4:$I$1004,MATCH(BN139&amp;BO$3,Upload_Download!$O$4:$O$1004,0),1)</f>
        <v>114.379997253418</v>
      </c>
      <c r="BP139" s="161" t="e">
        <f>INDEX(Upload_Download!$I$4:$I$1004,MATCH(BN139&amp;BP$3,Upload_Download!$O$4:$O$1004,0),1)</f>
        <v>#N/A</v>
      </c>
      <c r="BQ139" s="162" t="e">
        <f t="shared" si="1175"/>
        <v>#N/A</v>
      </c>
      <c r="BR139" s="162" t="e">
        <f t="shared" si="1217"/>
        <v>#N/A</v>
      </c>
      <c r="BS139" s="161" t="e">
        <f>INDEX(Upload_Download!$I$4:$I$1004,MATCH(BU139&amp;BS$3,Upload_Download!$O$4:$O$1004,0),1)</f>
        <v>#N/A</v>
      </c>
      <c r="BT139" s="161">
        <f>INDEX(Upload_Download!$I$4:$I$1004,MATCH(BU139&amp;BT$3,Upload_Download!$O$4:$O$1004,0),1)</f>
        <v>46.340000152587891</v>
      </c>
      <c r="BU139" s="163" t="str">
        <f>INDEX(Draft!$AZ$3:$AZ$170,MATCH(BL139&amp;BJ139,Draft!$BA$3:$BA$170,0),1)</f>
        <v>Freeport-McMoRan</v>
      </c>
      <c r="BV139" s="114"/>
      <c r="BW139" s="106">
        <f t="shared" si="1149"/>
        <v>5</v>
      </c>
      <c r="BX139" s="106">
        <f t="shared" si="1176"/>
        <v>11</v>
      </c>
      <c r="BY139" s="106">
        <v>4</v>
      </c>
      <c r="BZ139" s="107" t="str">
        <f>INDEX(Matchups!$F$4:$G$279,MATCH(BW139&amp;"_"&amp;BX139,Matchups!$E$4:$E$279,0),1)</f>
        <v>Player14</v>
      </c>
      <c r="CA139" s="107" t="str">
        <f>INDEX(Matchups!$F$4:$G$279,MATCH(BW139&amp;"_"&amp;BX139,Matchups!$E$4:$E$279,0),2)</f>
        <v>Player3</v>
      </c>
      <c r="CB139" s="114"/>
      <c r="CC139" s="160" t="str">
        <f>INDEX(Draft!$AZ$3:$AZ$170,MATCH(BZ139&amp;BY139,Draft!$BA$3:$BA$170,0),1)</f>
        <v>Brookfield Asset Mgmt</v>
      </c>
      <c r="CD139" s="161" t="e">
        <f>INDEX(Upload_Download!$I$4:$I$1004,MATCH(CC139&amp;CD$3,Upload_Download!$O$4:$O$1004,0),1)</f>
        <v>#N/A</v>
      </c>
      <c r="CE139" s="161" t="e">
        <f>INDEX(Upload_Download!$I$4:$I$1004,MATCH(CC139&amp;CE$3,Upload_Download!$O$4:$O$1004,0),1)</f>
        <v>#N/A</v>
      </c>
      <c r="CF139" s="162" t="e">
        <f t="shared" si="1177"/>
        <v>#N/A</v>
      </c>
      <c r="CG139" s="162" t="e">
        <f t="shared" si="1218"/>
        <v>#N/A</v>
      </c>
      <c r="CH139" s="161" t="e">
        <f>INDEX(Upload_Download!$I$4:$I$1004,MATCH(CJ139&amp;CH$3,Upload_Download!$O$4:$O$1004,0),1)</f>
        <v>#N/A</v>
      </c>
      <c r="CI139" s="161" t="e">
        <f>INDEX(Upload_Download!$I$4:$I$1004,MATCH(CJ139&amp;CI$3,Upload_Download!$O$4:$O$1004,0),1)</f>
        <v>#N/A</v>
      </c>
      <c r="CJ139" s="163" t="str">
        <f>INDEX(Draft!$AZ$3:$AZ$170,MATCH(CA139&amp;BY139,Draft!$BA$3:$BA$170,0),1)</f>
        <v>Shiba Inu</v>
      </c>
      <c r="CK139" s="114"/>
      <c r="CL139" s="106">
        <f t="shared" si="1150"/>
        <v>6</v>
      </c>
      <c r="CM139" s="106">
        <f t="shared" si="1178"/>
        <v>11</v>
      </c>
      <c r="CN139" s="106">
        <v>4</v>
      </c>
      <c r="CO139" s="107" t="str">
        <f>INDEX(Matchups!$F$4:$G$279,MATCH(CL139&amp;"_"&amp;CM139,Matchups!$E$4:$E$279,0),1)</f>
        <v>Player24</v>
      </c>
      <c r="CP139" s="107" t="str">
        <f>INDEX(Matchups!$F$4:$G$279,MATCH(CL139&amp;"_"&amp;CM139,Matchups!$E$4:$E$279,0),2)</f>
        <v>Player22</v>
      </c>
      <c r="CQ139" s="114"/>
      <c r="CR139" s="160" t="str">
        <f>INDEX(Draft!$AZ$3:$AZ$170,MATCH(CO139&amp;CN139,Draft!$BA$3:$BA$170,0),1)</f>
        <v>DocuSign</v>
      </c>
      <c r="CS139" s="161" t="e">
        <f>INDEX(Upload_Download!$I$4:$I$1004,MATCH(CR139&amp;CS$3,Upload_Download!$O$4:$O$1004,0),1)</f>
        <v>#N/A</v>
      </c>
      <c r="CT139" s="161" t="e">
        <f>INDEX(Upload_Download!$I$4:$I$1004,MATCH(CR139&amp;CT$3,Upload_Download!$O$4:$O$1004,0),1)</f>
        <v>#N/A</v>
      </c>
      <c r="CU139" s="162" t="e">
        <f t="shared" si="1179"/>
        <v>#N/A</v>
      </c>
      <c r="CV139" s="162" t="e">
        <f t="shared" si="1219"/>
        <v>#N/A</v>
      </c>
      <c r="CW139" s="161" t="e">
        <f>INDEX(Upload_Download!$I$4:$I$1004,MATCH(CY139&amp;CW$3,Upload_Download!$O$4:$O$1004,0),1)</f>
        <v>#N/A</v>
      </c>
      <c r="CX139" s="161" t="e">
        <f>INDEX(Upload_Download!$I$4:$I$1004,MATCH(CY139&amp;CX$3,Upload_Download!$O$4:$O$1004,0),1)</f>
        <v>#N/A</v>
      </c>
      <c r="CY139" s="163" t="str">
        <f>INDEX(Draft!$AZ$3:$AZ$170,MATCH(CP139&amp;CN139,Draft!$BA$3:$BA$170,0),1)</f>
        <v>UnitedHealthGroup</v>
      </c>
      <c r="DA139" s="106">
        <f t="shared" si="1151"/>
        <v>7</v>
      </c>
      <c r="DB139" s="106">
        <f t="shared" si="1180"/>
        <v>11</v>
      </c>
      <c r="DC139" s="106">
        <v>4</v>
      </c>
      <c r="DD139" s="107" t="str">
        <f>INDEX(Matchups!$F$4:$G$279,MATCH(DA139&amp;"_"&amp;DB139,Matchups!$E$4:$E$279,0),1)</f>
        <v>Player22</v>
      </c>
      <c r="DE139" s="107" t="str">
        <f>INDEX(Matchups!$F$4:$G$279,MATCH(DA139&amp;"_"&amp;DB139,Matchups!$E$4:$E$279,0),2)</f>
        <v>Player14</v>
      </c>
      <c r="DG139" s="160" t="str">
        <f>INDEX(Draft!$AZ$3:$AZ$170,MATCH(DD139&amp;DC139,Draft!$BA$3:$BA$170,0),1)</f>
        <v>UnitedHealthGroup</v>
      </c>
      <c r="DH139" s="161" t="e">
        <f>INDEX(Upload_Download!$I$4:$I$1004,MATCH(DG139&amp;DH$3,Upload_Download!$O$4:$O$1004,0),1)</f>
        <v>#N/A</v>
      </c>
      <c r="DI139" s="161" t="e">
        <f>INDEX(Upload_Download!$I$4:$I$1004,MATCH(DG139&amp;DI$3,Upload_Download!$O$4:$O$1004,0),1)</f>
        <v>#N/A</v>
      </c>
      <c r="DJ139" s="162" t="e">
        <f t="shared" si="1181"/>
        <v>#N/A</v>
      </c>
      <c r="DK139" s="162" t="e">
        <f t="shared" si="1220"/>
        <v>#N/A</v>
      </c>
      <c r="DL139" s="161" t="e">
        <f>INDEX(Upload_Download!$I$4:$I$1004,MATCH(DN139&amp;DL$3,Upload_Download!$O$4:$O$1004,0),1)</f>
        <v>#N/A</v>
      </c>
      <c r="DM139" s="161" t="e">
        <f>INDEX(Upload_Download!$I$4:$I$1004,MATCH(DN139&amp;DM$3,Upload_Download!$O$4:$O$1004,0),1)</f>
        <v>#N/A</v>
      </c>
      <c r="DN139" s="163" t="str">
        <f>INDEX(Draft!$AZ$3:$AZ$170,MATCH(DE139&amp;DC139,Draft!$BA$3:$BA$170,0),1)</f>
        <v>Brookfield Asset Mgmt</v>
      </c>
      <c r="DO139" s="114"/>
      <c r="DP139" s="106">
        <f t="shared" si="1152"/>
        <v>8</v>
      </c>
      <c r="DQ139" s="106">
        <f t="shared" si="1182"/>
        <v>11</v>
      </c>
      <c r="DR139" s="106">
        <v>4</v>
      </c>
      <c r="DS139" s="107" t="str">
        <f>INDEX(Matchups!$F$4:$G$279,MATCH(DP139&amp;"_"&amp;DQ139,Matchups!$E$4:$E$279,0),1)</f>
        <v>Player19</v>
      </c>
      <c r="DT139" s="107" t="str">
        <f>INDEX(Matchups!$F$4:$G$279,MATCH(DP139&amp;"_"&amp;DQ139,Matchups!$E$4:$E$279,0),2)</f>
        <v>Player17</v>
      </c>
      <c r="DU139" s="114"/>
      <c r="DV139" s="160" t="str">
        <f>INDEX(Draft!$AZ$3:$AZ$170,MATCH(DS139&amp;DR139,Draft!$BA$3:$BA$170,0),1)</f>
        <v>Zscaler</v>
      </c>
      <c r="DW139" s="161" t="e">
        <f>INDEX(Upload_Download!$I$4:$I$1004,MATCH(DV139&amp;DW$3,Upload_Download!$O$4:$O$1004,0),1)</f>
        <v>#N/A</v>
      </c>
      <c r="DX139" s="161" t="e">
        <f>INDEX(Upload_Download!$I$4:$I$1004,MATCH(DV139&amp;DX$3,Upload_Download!$O$4:$O$1004,0),1)</f>
        <v>#N/A</v>
      </c>
      <c r="DY139" s="162" t="e">
        <f t="shared" si="1183"/>
        <v>#N/A</v>
      </c>
      <c r="DZ139" s="162" t="e">
        <f t="shared" si="1221"/>
        <v>#N/A</v>
      </c>
      <c r="EA139" s="161" t="e">
        <f>INDEX(Upload_Download!$I$4:$I$1004,MATCH(EC139&amp;EA$3,Upload_Download!$O$4:$O$1004,0),1)</f>
        <v>#N/A</v>
      </c>
      <c r="EB139" s="161" t="e">
        <f>INDEX(Upload_Download!$I$4:$I$1004,MATCH(EC139&amp;EB$3,Upload_Download!$O$4:$O$1004,0),1)</f>
        <v>#N/A</v>
      </c>
      <c r="EC139" s="163" t="str">
        <f>INDEX(Draft!$AZ$3:$AZ$170,MATCH(DT139&amp;DR139,Draft!$BA$3:$BA$170,0),1)</f>
        <v>Penn National Gaming</v>
      </c>
      <c r="ED139" s="114"/>
      <c r="EE139" s="106">
        <f t="shared" si="1153"/>
        <v>9</v>
      </c>
      <c r="EF139" s="106">
        <f t="shared" si="1184"/>
        <v>11</v>
      </c>
      <c r="EG139" s="106">
        <v>4</v>
      </c>
      <c r="EH139" s="107" t="str">
        <f>INDEX(Matchups!$F$4:$G$279,MATCH(EE139&amp;"_"&amp;EF139,Matchups!$E$4:$E$279,0),1)</f>
        <v>Player1</v>
      </c>
      <c r="EI139" s="107" t="str">
        <f>INDEX(Matchups!$F$4:$G$279,MATCH(EE139&amp;"_"&amp;EF139,Matchups!$E$4:$E$279,0),2)</f>
        <v>Player20</v>
      </c>
      <c r="EJ139" s="114"/>
      <c r="EK139" s="160" t="str">
        <f>INDEX(Draft!$AZ$3:$AZ$170,MATCH(EH139&amp;EG139,Draft!$BA$3:$BA$170,0),1)</f>
        <v>NIO</v>
      </c>
      <c r="EL139" s="161" t="e">
        <f>INDEX(Upload_Download!$I$4:$I$1004,MATCH(EK139&amp;EL$3,Upload_Download!$O$4:$O$1004,0),1)</f>
        <v>#N/A</v>
      </c>
      <c r="EM139" s="161" t="e">
        <f>INDEX(Upload_Download!$I$4:$I$1004,MATCH(EK139&amp;EM$3,Upload_Download!$O$4:$O$1004,0),1)</f>
        <v>#N/A</v>
      </c>
      <c r="EN139" s="162" t="e">
        <f t="shared" si="1185"/>
        <v>#N/A</v>
      </c>
      <c r="EO139" s="162" t="e">
        <f t="shared" si="1222"/>
        <v>#N/A</v>
      </c>
      <c r="EP139" s="161" t="e">
        <f>INDEX(Upload_Download!$I$4:$I$1004,MATCH(ER139&amp;EP$3,Upload_Download!$O$4:$O$1004,0),1)</f>
        <v>#N/A</v>
      </c>
      <c r="EQ139" s="161" t="e">
        <f>INDEX(Upload_Download!$I$4:$I$1004,MATCH(ER139&amp;EQ$3,Upload_Download!$O$4:$O$1004,0),1)</f>
        <v>#N/A</v>
      </c>
      <c r="ER139" s="163" t="str">
        <f>INDEX(Draft!$AZ$3:$AZ$170,MATCH(EI139&amp;EG139,Draft!$BA$3:$BA$170,0),1)</f>
        <v>Simon Property Group</v>
      </c>
      <c r="ET139" s="106">
        <f t="shared" si="1154"/>
        <v>10</v>
      </c>
      <c r="EU139" s="106">
        <f t="shared" si="1186"/>
        <v>11</v>
      </c>
      <c r="EV139" s="106">
        <v>4</v>
      </c>
      <c r="EW139" s="107" t="str">
        <f>INDEX(Matchups!$F$4:$G$279,MATCH(ET139&amp;"_"&amp;EU139,Matchups!$E$4:$E$279,0),1)</f>
        <v>Player18</v>
      </c>
      <c r="EX139" s="107" t="str">
        <f>INDEX(Matchups!$F$4:$G$279,MATCH(ET139&amp;"_"&amp;EU139,Matchups!$E$4:$E$279,0),2)</f>
        <v>Player16</v>
      </c>
      <c r="EZ139" s="160" t="str">
        <f>INDEX(Draft!$AZ$3:$AZ$170,MATCH(EW139&amp;EV139,Draft!$BA$3:$BA$170,0),1)</f>
        <v>Charles Schwab</v>
      </c>
      <c r="FA139" s="161" t="e">
        <f>INDEX(Upload_Download!$I$4:$I$1004,MATCH(EZ139&amp;FA$3,Upload_Download!$O$4:$O$1004,0),1)</f>
        <v>#N/A</v>
      </c>
      <c r="FB139" s="161" t="e">
        <f>INDEX(Upload_Download!$I$4:$I$1004,MATCH(EZ139&amp;FB$3,Upload_Download!$O$4:$O$1004,0),1)</f>
        <v>#N/A</v>
      </c>
      <c r="FC139" s="162" t="e">
        <f t="shared" si="1187"/>
        <v>#N/A</v>
      </c>
      <c r="FD139" s="162" t="e">
        <f t="shared" si="1223"/>
        <v>#N/A</v>
      </c>
      <c r="FE139" s="161" t="e">
        <f>INDEX(Upload_Download!$I$4:$I$1004,MATCH(FG139&amp;FE$3,Upload_Download!$O$4:$O$1004,0),1)</f>
        <v>#N/A</v>
      </c>
      <c r="FF139" s="161" t="e">
        <f>INDEX(Upload_Download!$I$4:$I$1004,MATCH(FG139&amp;FF$3,Upload_Download!$O$4:$O$1004,0),1)</f>
        <v>#N/A</v>
      </c>
      <c r="FG139" s="163" t="str">
        <f>INDEX(Draft!$AZ$3:$AZ$170,MATCH(EX139&amp;EV139,Draft!$BA$3:$BA$170,0),1)</f>
        <v>Toronto Dominion Bank</v>
      </c>
      <c r="FH139" s="114"/>
      <c r="FI139" s="106">
        <f t="shared" si="1155"/>
        <v>11</v>
      </c>
      <c r="FJ139" s="106">
        <f t="shared" si="1188"/>
        <v>11</v>
      </c>
      <c r="FK139" s="106">
        <v>4</v>
      </c>
      <c r="FL139" s="107" t="str">
        <f>INDEX(Matchups!$F$4:$G$279,MATCH(FI139&amp;"_"&amp;FJ139,Matchups!$E$4:$E$279,0),1)</f>
        <v>Player6</v>
      </c>
      <c r="FM139" s="107" t="str">
        <f>INDEX(Matchups!$F$4:$G$279,MATCH(FI139&amp;"_"&amp;FJ139,Matchups!$E$4:$E$279,0),2)</f>
        <v>Player21</v>
      </c>
      <c r="FN139" s="114"/>
      <c r="FO139" s="160" t="str">
        <f>INDEX(Draft!$AZ$3:$AZ$170,MATCH(FL139&amp;FK139,Draft!$BA$3:$BA$170,0),1)</f>
        <v>Freeport-McMoRan</v>
      </c>
      <c r="FP139" s="161" t="e">
        <f>INDEX(Upload_Download!$I$4:$I$1004,MATCH(FO139&amp;FP$3,Upload_Download!$O$4:$O$1004,0),1)</f>
        <v>#N/A</v>
      </c>
      <c r="FQ139" s="161" t="e">
        <f>INDEX(Upload_Download!$I$4:$I$1004,MATCH(FO139&amp;FQ$3,Upload_Download!$O$4:$O$1004,0),1)</f>
        <v>#N/A</v>
      </c>
      <c r="FR139" s="162" t="e">
        <f t="shared" si="1189"/>
        <v>#N/A</v>
      </c>
      <c r="FS139" s="162" t="e">
        <f t="shared" si="1224"/>
        <v>#N/A</v>
      </c>
      <c r="FT139" s="161" t="e">
        <f>INDEX(Upload_Download!$I$4:$I$1004,MATCH(FV139&amp;FT$3,Upload_Download!$O$4:$O$1004,0),1)</f>
        <v>#N/A</v>
      </c>
      <c r="FU139" s="161" t="e">
        <f>INDEX(Upload_Download!$I$4:$I$1004,MATCH(FV139&amp;FU$3,Upload_Download!$O$4:$O$1004,0),1)</f>
        <v>#N/A</v>
      </c>
      <c r="FV139" s="163" t="str">
        <f>INDEX(Draft!$AZ$3:$AZ$170,MATCH(FM139&amp;FK139,Draft!$BA$3:$BA$170,0),1)</f>
        <v>Stellar Lumens</v>
      </c>
      <c r="FW139" s="114"/>
      <c r="FX139" s="106">
        <f t="shared" si="1156"/>
        <v>12</v>
      </c>
      <c r="FY139" s="106">
        <f t="shared" si="1190"/>
        <v>11</v>
      </c>
      <c r="FZ139" s="106">
        <v>4</v>
      </c>
      <c r="GA139" s="107" t="str">
        <f>INDEX(Matchups!$F$4:$G$279,MATCH(FX139&amp;"_"&amp;FY139,Matchups!$E$4:$E$279,0),1)</f>
        <v>Player15</v>
      </c>
      <c r="GB139" s="107" t="str">
        <f>INDEX(Matchups!$F$4:$G$279,MATCH(FX139&amp;"_"&amp;FY139,Matchups!$E$4:$E$279,0),2)</f>
        <v>Player18</v>
      </c>
      <c r="GC139" s="114"/>
      <c r="GD139" s="160" t="str">
        <f>INDEX(Draft!$AZ$3:$AZ$170,MATCH(GA139&amp;FZ139,Draft!$BA$3:$BA$170,0),1)</f>
        <v>Sea Limited</v>
      </c>
      <c r="GE139" s="161" t="e">
        <f>INDEX(Upload_Download!$I$4:$I$1004,MATCH(GD139&amp;GE$3,Upload_Download!$O$4:$O$1004,0),1)</f>
        <v>#N/A</v>
      </c>
      <c r="GF139" s="161" t="e">
        <f>INDEX(Upload_Download!$I$4:$I$1004,MATCH(GD139&amp;GF$3,Upload_Download!$O$4:$O$1004,0),1)</f>
        <v>#N/A</v>
      </c>
      <c r="GG139" s="162" t="e">
        <f t="shared" si="1191"/>
        <v>#N/A</v>
      </c>
      <c r="GH139" s="162" t="e">
        <f t="shared" si="1225"/>
        <v>#N/A</v>
      </c>
      <c r="GI139" s="161" t="e">
        <f>INDEX(Upload_Download!$I$4:$I$1004,MATCH(GK139&amp;GI$3,Upload_Download!$O$4:$O$1004,0),1)</f>
        <v>#N/A</v>
      </c>
      <c r="GJ139" s="161" t="e">
        <f>INDEX(Upload_Download!$I$4:$I$1004,MATCH(GK139&amp;GJ$3,Upload_Download!$O$4:$O$1004,0),1)</f>
        <v>#N/A</v>
      </c>
      <c r="GK139" s="163" t="str">
        <f>INDEX(Draft!$AZ$3:$AZ$170,MATCH(GB139&amp;FZ139,Draft!$BA$3:$BA$170,0),1)</f>
        <v>Charles Schwab</v>
      </c>
      <c r="GM139" s="106">
        <f t="shared" si="1157"/>
        <v>13</v>
      </c>
      <c r="GN139" s="106">
        <f t="shared" si="1192"/>
        <v>11</v>
      </c>
      <c r="GO139" s="106">
        <v>4</v>
      </c>
      <c r="GP139" s="107" t="str">
        <f>INDEX(Matchups!$F$4:$G$279,MATCH(GM139&amp;"_"&amp;GN139,Matchups!$E$4:$E$279,0),1)</f>
        <v>Player8</v>
      </c>
      <c r="GQ139" s="107" t="str">
        <f>INDEX(Matchups!$F$4:$G$279,MATCH(GM139&amp;"_"&amp;GN139,Matchups!$E$4:$E$279,0),2)</f>
        <v>Player24</v>
      </c>
      <c r="GS139" s="160" t="str">
        <f>INDEX(Draft!$AZ$3:$AZ$170,MATCH(GP139&amp;GO139,Draft!$BA$3:$BA$170,0),1)</f>
        <v>The Sandbox</v>
      </c>
      <c r="GT139" s="161" t="e">
        <f>INDEX(Upload_Download!$I$4:$I$1004,MATCH(GS139&amp;GT$3,Upload_Download!$O$4:$O$1004,0),1)</f>
        <v>#N/A</v>
      </c>
      <c r="GU139" s="161" t="e">
        <f>INDEX(Upload_Download!$I$4:$I$1004,MATCH(GS139&amp;GU$3,Upload_Download!$O$4:$O$1004,0),1)</f>
        <v>#N/A</v>
      </c>
      <c r="GV139" s="162" t="e">
        <f t="shared" si="1193"/>
        <v>#N/A</v>
      </c>
      <c r="GW139" s="162" t="e">
        <f t="shared" si="1226"/>
        <v>#N/A</v>
      </c>
      <c r="GX139" s="161" t="e">
        <f>INDEX(Upload_Download!$I$4:$I$1004,MATCH(GZ139&amp;GX$3,Upload_Download!$O$4:$O$1004,0),1)</f>
        <v>#N/A</v>
      </c>
      <c r="GY139" s="161" t="e">
        <f>INDEX(Upload_Download!$I$4:$I$1004,MATCH(GZ139&amp;GY$3,Upload_Download!$O$4:$O$1004,0),1)</f>
        <v>#N/A</v>
      </c>
      <c r="GZ139" s="163" t="str">
        <f>INDEX(Draft!$AZ$3:$AZ$170,MATCH(GQ139&amp;GO139,Draft!$BA$3:$BA$170,0),1)</f>
        <v>DocuSign</v>
      </c>
      <c r="HA139" s="114"/>
      <c r="HB139" s="106">
        <f t="shared" si="1158"/>
        <v>14</v>
      </c>
      <c r="HC139" s="106">
        <f t="shared" si="1194"/>
        <v>11</v>
      </c>
      <c r="HD139" s="106">
        <v>4</v>
      </c>
      <c r="HE139" s="107" t="str">
        <f>INDEX(Matchups!$F$4:$G$279,MATCH(HB139&amp;"_"&amp;HC139,Matchups!$E$4:$E$279,0),1)</f>
        <v>Player5</v>
      </c>
      <c r="HF139" s="107" t="str">
        <f>INDEX(Matchups!$F$4:$G$279,MATCH(HB139&amp;"_"&amp;HC139,Matchups!$E$4:$E$279,0),2)</f>
        <v>Player12</v>
      </c>
      <c r="HG139" s="114"/>
      <c r="HH139" s="160" t="str">
        <f>INDEX(Draft!$AZ$3:$AZ$170,MATCH(HE139&amp;HD139,Draft!$BA$3:$BA$170,0),1)</f>
        <v>Adobe</v>
      </c>
      <c r="HI139" s="161" t="e">
        <f>INDEX(Upload_Download!$I$4:$I$1004,MATCH(HH139&amp;HI$3,Upload_Download!$O$4:$O$1004,0),1)</f>
        <v>#N/A</v>
      </c>
      <c r="HJ139" s="161" t="e">
        <f>INDEX(Upload_Download!$I$4:$I$1004,MATCH(HH139&amp;HJ$3,Upload_Download!$O$4:$O$1004,0),1)</f>
        <v>#N/A</v>
      </c>
      <c r="HK139" s="162" t="e">
        <f t="shared" si="1195"/>
        <v>#N/A</v>
      </c>
      <c r="HL139" s="162" t="e">
        <f t="shared" si="1227"/>
        <v>#N/A</v>
      </c>
      <c r="HM139" s="161" t="e">
        <f>INDEX(Upload_Download!$I$4:$I$1004,MATCH(HO139&amp;HM$3,Upload_Download!$O$4:$O$1004,0),1)</f>
        <v>#N/A</v>
      </c>
      <c r="HN139" s="161" t="e">
        <f>INDEX(Upload_Download!$I$4:$I$1004,MATCH(HO139&amp;HN$3,Upload_Download!$O$4:$O$1004,0),1)</f>
        <v>#N/A</v>
      </c>
      <c r="HO139" s="163" t="str">
        <f>INDEX(Draft!$AZ$3:$AZ$170,MATCH(HF139&amp;HD139,Draft!$BA$3:$BA$170,0),1)</f>
        <v>DoorDash</v>
      </c>
      <c r="HP139" s="114"/>
      <c r="HQ139" s="106">
        <f t="shared" si="1159"/>
        <v>15</v>
      </c>
      <c r="HR139" s="106">
        <f t="shared" si="1196"/>
        <v>11</v>
      </c>
      <c r="HS139" s="106">
        <v>4</v>
      </c>
      <c r="HT139" s="107" t="str">
        <f>INDEX(Matchups!$F$4:$G$279,MATCH(HQ139&amp;"_"&amp;HR139,Matchups!$E$4:$E$279,0),1)</f>
        <v>Player11</v>
      </c>
      <c r="HU139" s="107" t="str">
        <f>INDEX(Matchups!$F$4:$G$279,MATCH(HQ139&amp;"_"&amp;HR139,Matchups!$E$4:$E$279,0),2)</f>
        <v>Player9</v>
      </c>
      <c r="HV139" s="114"/>
      <c r="HW139" s="160" t="str">
        <f>INDEX(Draft!$AZ$3:$AZ$170,MATCH(HT139&amp;HS139,Draft!$BA$3:$BA$170,0),1)</f>
        <v>Dentacoin</v>
      </c>
      <c r="HX139" s="161" t="e">
        <f>INDEX(Upload_Download!$I$4:$I$1004,MATCH(HW139&amp;HX$3,Upload_Download!$O$4:$O$1004,0),1)</f>
        <v>#N/A</v>
      </c>
      <c r="HY139" s="161" t="e">
        <f>INDEX(Upload_Download!$I$4:$I$1004,MATCH(HW139&amp;HY$3,Upload_Download!$O$4:$O$1004,0),1)</f>
        <v>#N/A</v>
      </c>
      <c r="HZ139" s="162" t="e">
        <f t="shared" si="1197"/>
        <v>#N/A</v>
      </c>
      <c r="IA139" s="162" t="e">
        <f t="shared" si="1228"/>
        <v>#N/A</v>
      </c>
      <c r="IB139" s="161" t="e">
        <f>INDEX(Upload_Download!$I$4:$I$1004,MATCH(ID139&amp;IB$3,Upload_Download!$O$4:$O$1004,0),1)</f>
        <v>#N/A</v>
      </c>
      <c r="IC139" s="161" t="e">
        <f>INDEX(Upload_Download!$I$4:$I$1004,MATCH(ID139&amp;IC$3,Upload_Download!$O$4:$O$1004,0),1)</f>
        <v>#N/A</v>
      </c>
      <c r="ID139" s="163" t="str">
        <f>INDEX(Draft!$AZ$3:$AZ$170,MATCH(HU139&amp;HS139,Draft!$BA$3:$BA$170,0),1)</f>
        <v>Avalanche</v>
      </c>
      <c r="IF139" s="106">
        <f t="shared" si="1160"/>
        <v>16</v>
      </c>
      <c r="IG139" s="106">
        <f t="shared" si="1198"/>
        <v>11</v>
      </c>
      <c r="IH139" s="106">
        <v>4</v>
      </c>
      <c r="II139" s="107" t="str">
        <f>INDEX(Matchups!$F$4:$G$279,MATCH(IF139&amp;"_"&amp;IG139,Matchups!$E$4:$E$279,0),1)</f>
        <v>Player7</v>
      </c>
      <c r="IJ139" s="107" t="str">
        <f>INDEX(Matchups!$F$4:$G$279,MATCH(IF139&amp;"_"&amp;IG139,Matchups!$E$4:$E$279,0),2)</f>
        <v>Player8</v>
      </c>
      <c r="IL139" s="160" t="str">
        <f>INDEX(Draft!$AZ$3:$AZ$170,MATCH(II139&amp;IH139,Draft!$BA$3:$BA$170,0),1)</f>
        <v>Accenture</v>
      </c>
      <c r="IM139" s="161" t="e">
        <f>INDEX(Upload_Download!$I$4:$I$1004,MATCH(IL139&amp;IM$3,Upload_Download!$O$4:$O$1004,0),1)</f>
        <v>#N/A</v>
      </c>
      <c r="IN139" s="161" t="e">
        <f>INDEX(Upload_Download!$I$4:$I$1004,MATCH(IL139&amp;IN$3,Upload_Download!$O$4:$O$1004,0),1)</f>
        <v>#N/A</v>
      </c>
      <c r="IO139" s="162" t="e">
        <f t="shared" si="1199"/>
        <v>#N/A</v>
      </c>
      <c r="IP139" s="162" t="e">
        <f t="shared" si="1229"/>
        <v>#N/A</v>
      </c>
      <c r="IQ139" s="161" t="e">
        <f>INDEX(Upload_Download!$I$4:$I$1004,MATCH(IS139&amp;IQ$3,Upload_Download!$O$4:$O$1004,0),1)</f>
        <v>#N/A</v>
      </c>
      <c r="IR139" s="161" t="e">
        <f>INDEX(Upload_Download!$I$4:$I$1004,MATCH(IS139&amp;IR$3,Upload_Download!$O$4:$O$1004,0),1)</f>
        <v>#N/A</v>
      </c>
      <c r="IS139" s="163" t="str">
        <f>INDEX(Draft!$AZ$3:$AZ$170,MATCH(IJ139&amp;IH139,Draft!$BA$3:$BA$170,0),1)</f>
        <v>The Sandbox</v>
      </c>
      <c r="IT139" s="114"/>
      <c r="IU139" s="106">
        <f t="shared" si="1161"/>
        <v>17</v>
      </c>
      <c r="IV139" s="106">
        <f t="shared" si="1200"/>
        <v>11</v>
      </c>
      <c r="IW139" s="106">
        <v>4</v>
      </c>
      <c r="IX139" s="107" t="str">
        <f>INDEX(Matchups!$F$4:$G$279,MATCH(IU139&amp;"_"&amp;IV139,Matchups!$E$4:$E$279,0),1)</f>
        <v>Player16</v>
      </c>
      <c r="IY139" s="107" t="str">
        <f>INDEX(Matchups!$F$4:$G$279,MATCH(IU139&amp;"_"&amp;IV139,Matchups!$E$4:$E$279,0),2)</f>
        <v>Player7</v>
      </c>
      <c r="IZ139" s="114"/>
      <c r="JA139" s="160" t="str">
        <f>INDEX(Draft!$AZ$3:$AZ$170,MATCH(IX139&amp;IW139,Draft!$BA$3:$BA$170,0),1)</f>
        <v>Toronto Dominion Bank</v>
      </c>
      <c r="JB139" s="161" t="e">
        <f>INDEX(Upload_Download!$I$4:$I$1004,MATCH(JA139&amp;JB$3,Upload_Download!$O$4:$O$1004,0),1)</f>
        <v>#N/A</v>
      </c>
      <c r="JC139" s="161" t="e">
        <f>INDEX(Upload_Download!$I$4:$I$1004,MATCH(JA139&amp;JC$3,Upload_Download!$O$4:$O$1004,0),1)</f>
        <v>#N/A</v>
      </c>
      <c r="JD139" s="162" t="e">
        <f t="shared" si="1201"/>
        <v>#N/A</v>
      </c>
      <c r="JE139" s="162" t="e">
        <f t="shared" si="1230"/>
        <v>#N/A</v>
      </c>
      <c r="JF139" s="161" t="e">
        <f>INDEX(Upload_Download!$I$4:$I$1004,MATCH(JH139&amp;JF$3,Upload_Download!$O$4:$O$1004,0),1)</f>
        <v>#N/A</v>
      </c>
      <c r="JG139" s="161" t="e">
        <f>INDEX(Upload_Download!$I$4:$I$1004,MATCH(JH139&amp;JG$3,Upload_Download!$O$4:$O$1004,0),1)</f>
        <v>#N/A</v>
      </c>
      <c r="JH139" s="163" t="str">
        <f>INDEX(Draft!$AZ$3:$AZ$170,MATCH(IY139&amp;IW139,Draft!$BA$3:$BA$170,0),1)</f>
        <v>Accenture</v>
      </c>
      <c r="JI139" s="114"/>
      <c r="JJ139" s="106">
        <f t="shared" si="1162"/>
        <v>18</v>
      </c>
      <c r="JK139" s="106">
        <f t="shared" si="1202"/>
        <v>11</v>
      </c>
      <c r="JL139" s="106">
        <v>4</v>
      </c>
      <c r="JM139" s="107" t="str">
        <f>INDEX(Matchups!$F$4:$G$279,MATCH(JJ139&amp;"_"&amp;JK139,Matchups!$E$4:$E$279,0),1)</f>
        <v>Player20</v>
      </c>
      <c r="JN139" s="107" t="str">
        <f>INDEX(Matchups!$F$4:$G$279,MATCH(JJ139&amp;"_"&amp;JK139,Matchups!$E$4:$E$279,0),2)</f>
        <v>Player11</v>
      </c>
      <c r="JO139" s="114"/>
      <c r="JP139" s="160" t="str">
        <f>INDEX(Draft!$AZ$3:$AZ$170,MATCH(JM139&amp;JL139,Draft!$BA$3:$BA$170,0),1)</f>
        <v>Simon Property Group</v>
      </c>
      <c r="JQ139" s="161" t="e">
        <f>INDEX(Upload_Download!$I$4:$I$1004,MATCH(JP139&amp;JQ$3,Upload_Download!$O$4:$O$1004,0),1)</f>
        <v>#N/A</v>
      </c>
      <c r="JR139" s="161" t="e">
        <f>INDEX(Upload_Download!$I$4:$I$1004,MATCH(JP139&amp;JR$3,Upload_Download!$O$4:$O$1004,0),1)</f>
        <v>#N/A</v>
      </c>
      <c r="JS139" s="162" t="e">
        <f t="shared" si="1203"/>
        <v>#N/A</v>
      </c>
      <c r="JT139" s="162" t="e">
        <f t="shared" si="1231"/>
        <v>#N/A</v>
      </c>
      <c r="JU139" s="161" t="e">
        <f>INDEX(Upload_Download!$I$4:$I$1004,MATCH(JW139&amp;JU$3,Upload_Download!$O$4:$O$1004,0),1)</f>
        <v>#N/A</v>
      </c>
      <c r="JV139" s="161" t="e">
        <f>INDEX(Upload_Download!$I$4:$I$1004,MATCH(JW139&amp;JV$3,Upload_Download!$O$4:$O$1004,0),1)</f>
        <v>#N/A</v>
      </c>
      <c r="JW139" s="163" t="str">
        <f>INDEX(Draft!$AZ$3:$AZ$170,MATCH(JN139&amp;JL139,Draft!$BA$3:$BA$170,0),1)</f>
        <v>Dentacoin</v>
      </c>
      <c r="JX139" s="114"/>
      <c r="JY139" s="106">
        <f t="shared" si="1163"/>
        <v>19</v>
      </c>
      <c r="JZ139" s="106">
        <f t="shared" si="1204"/>
        <v>11</v>
      </c>
      <c r="KA139" s="106">
        <v>4</v>
      </c>
      <c r="KB139" s="107" t="str">
        <f>INDEX(Matchups!$F$4:$G$279,MATCH(JY139&amp;"_"&amp;JZ139,Matchups!$E$4:$E$279,0),1)</f>
        <v>Player21</v>
      </c>
      <c r="KC139" s="107" t="str">
        <f>INDEX(Matchups!$F$4:$G$279,MATCH(JY139&amp;"_"&amp;JZ139,Matchups!$E$4:$E$279,0),2)</f>
        <v>Player19</v>
      </c>
      <c r="KD139" s="114"/>
      <c r="KE139" s="160" t="str">
        <f>INDEX(Draft!$AZ$3:$AZ$170,MATCH(KB139&amp;KA139,Draft!$BA$3:$BA$170,0),1)</f>
        <v>Stellar Lumens</v>
      </c>
      <c r="KF139" s="161" t="e">
        <f>INDEX(Upload_Download!$I$4:$I$1004,MATCH(KE139&amp;KF$3,Upload_Download!$O$4:$O$1004,0),1)</f>
        <v>#N/A</v>
      </c>
      <c r="KG139" s="161" t="e">
        <f>INDEX(Upload_Download!$I$4:$I$1004,MATCH(KE139&amp;KG$3,Upload_Download!$O$4:$O$1004,0),1)</f>
        <v>#N/A</v>
      </c>
      <c r="KH139" s="162" t="e">
        <f t="shared" si="1205"/>
        <v>#N/A</v>
      </c>
      <c r="KI139" s="162" t="e">
        <f t="shared" si="1232"/>
        <v>#N/A</v>
      </c>
      <c r="KJ139" s="161" t="e">
        <f>INDEX(Upload_Download!$I$4:$I$1004,MATCH(KL139&amp;KJ$3,Upload_Download!$O$4:$O$1004,0),1)</f>
        <v>#N/A</v>
      </c>
      <c r="KK139" s="161" t="e">
        <f>INDEX(Upload_Download!$I$4:$I$1004,MATCH(KL139&amp;KK$3,Upload_Download!$O$4:$O$1004,0),1)</f>
        <v>#N/A</v>
      </c>
      <c r="KL139" s="163" t="str">
        <f>INDEX(Draft!$AZ$3:$AZ$170,MATCH(KC139&amp;KA139,Draft!$BA$3:$BA$170,0),1)</f>
        <v>Zscaler</v>
      </c>
      <c r="KM139" s="114"/>
      <c r="KN139" s="106">
        <f t="shared" si="1164"/>
        <v>20</v>
      </c>
      <c r="KO139" s="106">
        <f t="shared" si="1206"/>
        <v>11</v>
      </c>
      <c r="KP139" s="106">
        <v>4</v>
      </c>
      <c r="KQ139" s="107" t="str">
        <f>INDEX(Matchups!$F$4:$G$279,MATCH(KN139&amp;"_"&amp;KO139,Matchups!$E$4:$E$279,0),1)</f>
        <v>Player23</v>
      </c>
      <c r="KR139" s="107" t="str">
        <f>INDEX(Matchups!$F$4:$G$279,MATCH(KN139&amp;"_"&amp;KO139,Matchups!$E$4:$E$279,0),2)</f>
        <v>Player1</v>
      </c>
      <c r="KS139" s="114"/>
      <c r="KT139" s="160" t="str">
        <f>INDEX(Draft!$AZ$3:$AZ$170,MATCH(KQ139&amp;KP139,Draft!$BA$3:$BA$170,0),1)</f>
        <v>Shopify</v>
      </c>
      <c r="KU139" s="161" t="e">
        <f>INDEX(Upload_Download!$I$4:$I$1004,MATCH(KT139&amp;KU$3,Upload_Download!$O$4:$O$1004,0),1)</f>
        <v>#N/A</v>
      </c>
      <c r="KV139" s="161" t="e">
        <f>INDEX(Upload_Download!$I$4:$I$1004,MATCH(KT139&amp;KV$3,Upload_Download!$O$4:$O$1004,0),1)</f>
        <v>#N/A</v>
      </c>
      <c r="KW139" s="162" t="e">
        <f t="shared" si="1207"/>
        <v>#N/A</v>
      </c>
      <c r="KX139" s="162" t="e">
        <f t="shared" si="1233"/>
        <v>#N/A</v>
      </c>
      <c r="KY139" s="161" t="e">
        <f>INDEX(Upload_Download!$I$4:$I$1004,MATCH(LA139&amp;KY$3,Upload_Download!$O$4:$O$1004,0),1)</f>
        <v>#N/A</v>
      </c>
      <c r="KZ139" s="161" t="e">
        <f>INDEX(Upload_Download!$I$4:$I$1004,MATCH(LA139&amp;KZ$3,Upload_Download!$O$4:$O$1004,0),1)</f>
        <v>#N/A</v>
      </c>
      <c r="LA139" s="163" t="str">
        <f>INDEX(Draft!$AZ$3:$AZ$170,MATCH(KR139&amp;KP139,Draft!$BA$3:$BA$170,0),1)</f>
        <v>NIO</v>
      </c>
      <c r="LB139" s="114"/>
      <c r="LC139" s="106">
        <f t="shared" si="1165"/>
        <v>21</v>
      </c>
      <c r="LD139" s="106">
        <f t="shared" si="1208"/>
        <v>11</v>
      </c>
      <c r="LE139" s="106">
        <v>4</v>
      </c>
      <c r="LF139" s="107" t="str">
        <f>INDEX(Matchups!$F$4:$G$279,MATCH(LC139&amp;"_"&amp;LD139,Matchups!$E$4:$E$279,0),1)</f>
        <v>Player21</v>
      </c>
      <c r="LG139" s="107" t="str">
        <f>INDEX(Matchups!$F$4:$G$279,MATCH(LC139&amp;"_"&amp;LD139,Matchups!$E$4:$E$279,0),2)</f>
        <v>Player7</v>
      </c>
      <c r="LH139" s="114"/>
      <c r="LI139" s="160" t="str">
        <f>INDEX(Draft!$AZ$3:$AZ$170,MATCH(LF139&amp;LE139,Draft!$BA$3:$BA$170,0),1)</f>
        <v>Stellar Lumens</v>
      </c>
      <c r="LJ139" s="161" t="e">
        <f>INDEX(Upload_Download!$I$4:$I$1004,MATCH(LI139&amp;LJ$3,Upload_Download!$O$4:$O$1004,0),1)</f>
        <v>#N/A</v>
      </c>
      <c r="LK139" s="161" t="e">
        <f>INDEX(Upload_Download!$I$4:$I$1004,MATCH(LI139&amp;LK$3,Upload_Download!$O$4:$O$1004,0),1)</f>
        <v>#N/A</v>
      </c>
      <c r="LL139" s="162" t="e">
        <f t="shared" si="1209"/>
        <v>#N/A</v>
      </c>
      <c r="LM139" s="162" t="e">
        <f t="shared" si="1234"/>
        <v>#N/A</v>
      </c>
      <c r="LN139" s="161" t="e">
        <f>INDEX(Upload_Download!$I$4:$I$1004,MATCH(LP139&amp;LN$3,Upload_Download!$O$4:$O$1004,0),1)</f>
        <v>#N/A</v>
      </c>
      <c r="LO139" s="161" t="e">
        <f>INDEX(Upload_Download!$I$4:$I$1004,MATCH(LP139&amp;LO$3,Upload_Download!$O$4:$O$1004,0),1)</f>
        <v>#N/A</v>
      </c>
      <c r="LP139" s="163" t="str">
        <f>INDEX(Draft!$AZ$3:$AZ$170,MATCH(LG139&amp;LE139,Draft!$BA$3:$BA$170,0),1)</f>
        <v>Accenture</v>
      </c>
      <c r="LQ139" s="114"/>
      <c r="LR139" s="106">
        <f t="shared" si="1166"/>
        <v>22</v>
      </c>
      <c r="LS139" s="106">
        <f t="shared" si="1210"/>
        <v>11</v>
      </c>
      <c r="LT139" s="106">
        <v>4</v>
      </c>
      <c r="LU139" s="107" t="str">
        <f>INDEX(Matchups!$F$4:$G$279,MATCH(LR139&amp;"_"&amp;LS139,Matchups!$E$4:$E$279,0),1)</f>
        <v>Player9</v>
      </c>
      <c r="LV139" s="107" t="str">
        <f>INDEX(Matchups!$F$4:$G$279,MATCH(LR139&amp;"_"&amp;LS139,Matchups!$E$4:$E$279,0),2)</f>
        <v>Player15</v>
      </c>
      <c r="LW139" s="114"/>
      <c r="LX139" s="160" t="str">
        <f>INDEX(Draft!$AZ$3:$AZ$170,MATCH(LU139&amp;LT139,Draft!$BA$3:$BA$170,0),1)</f>
        <v>Avalanche</v>
      </c>
      <c r="LY139" s="161" t="e">
        <f>INDEX(Upload_Download!$I$4:$I$1004,MATCH(LX139&amp;LY$3,Upload_Download!$O$4:$O$1004,0),1)</f>
        <v>#N/A</v>
      </c>
      <c r="LZ139" s="161" t="e">
        <f>INDEX(Upload_Download!$I$4:$I$1004,MATCH(LX139&amp;LZ$3,Upload_Download!$O$4:$O$1004,0),1)</f>
        <v>#N/A</v>
      </c>
      <c r="MA139" s="162" t="e">
        <f t="shared" si="1211"/>
        <v>#N/A</v>
      </c>
      <c r="MB139" s="162" t="e">
        <f t="shared" si="1235"/>
        <v>#N/A</v>
      </c>
      <c r="MC139" s="161" t="e">
        <f>INDEX(Upload_Download!$I$4:$I$1004,MATCH(ME139&amp;MC$3,Upload_Download!$O$4:$O$1004,0),1)</f>
        <v>#N/A</v>
      </c>
      <c r="MD139" s="161" t="e">
        <f>INDEX(Upload_Download!$I$4:$I$1004,MATCH(ME139&amp;MD$3,Upload_Download!$O$4:$O$1004,0),1)</f>
        <v>#N/A</v>
      </c>
      <c r="ME139" s="163" t="str">
        <f>INDEX(Draft!$AZ$3:$AZ$170,MATCH(LV139&amp;LT139,Draft!$BA$3:$BA$170,0),1)</f>
        <v>Sea Limited</v>
      </c>
      <c r="MF139" s="114"/>
      <c r="MG139" s="106">
        <f t="shared" si="1167"/>
        <v>23</v>
      </c>
      <c r="MH139" s="106">
        <f t="shared" si="1212"/>
        <v>11</v>
      </c>
      <c r="MI139" s="106">
        <v>4</v>
      </c>
      <c r="MJ139" s="107" t="str">
        <f>INDEX(Matchups!$F$4:$G$279,MATCH(MG139&amp;"_"&amp;MH139,Matchups!$E$4:$E$279,0),1)</f>
        <v>Player10</v>
      </c>
      <c r="MK139" s="107" t="str">
        <f>INDEX(Matchups!$F$4:$G$279,MATCH(MG139&amp;"_"&amp;MH139,Matchups!$E$4:$E$279,0),2)</f>
        <v>Player5</v>
      </c>
      <c r="ML139" s="114"/>
      <c r="MM139" s="160" t="str">
        <f>INDEX(Draft!$AZ$3:$AZ$170,MATCH(MJ139&amp;MI139,Draft!$BA$3:$BA$170,0),1)</f>
        <v>Costco</v>
      </c>
      <c r="MN139" s="161" t="e">
        <f>INDEX(Upload_Download!$I$4:$I$1004,MATCH(MM139&amp;MN$3,Upload_Download!$O$4:$O$1004,0),1)</f>
        <v>#N/A</v>
      </c>
      <c r="MO139" s="161" t="e">
        <f>INDEX(Upload_Download!$I$4:$I$1004,MATCH(MM139&amp;MO$3,Upload_Download!$O$4:$O$1004,0),1)</f>
        <v>#N/A</v>
      </c>
      <c r="MP139" s="162" t="e">
        <f t="shared" si="1213"/>
        <v>#N/A</v>
      </c>
      <c r="MQ139" s="162" t="e">
        <f t="shared" si="1236"/>
        <v>#N/A</v>
      </c>
      <c r="MR139" s="161" t="e">
        <f>INDEX(Upload_Download!$I$4:$I$1004,MATCH(MT139&amp;MR$3,Upload_Download!$O$4:$O$1004,0),1)</f>
        <v>#N/A</v>
      </c>
      <c r="MS139" s="161" t="e">
        <f>INDEX(Upload_Download!$I$4:$I$1004,MATCH(MT139&amp;MS$3,Upload_Download!$O$4:$O$1004,0),1)</f>
        <v>#N/A</v>
      </c>
      <c r="MT139" s="163" t="str">
        <f>INDEX(Draft!$AZ$3:$AZ$170,MATCH(MK139&amp;MI139,Draft!$BA$3:$BA$170,0),1)</f>
        <v>Adobe</v>
      </c>
    </row>
    <row r="140" spans="2:358" s="105" customFormat="1" ht="17">
      <c r="B140" s="184">
        <f t="shared" si="679"/>
        <v>44641</v>
      </c>
      <c r="C140" s="183">
        <f t="shared" si="680"/>
        <v>12</v>
      </c>
      <c r="D140" s="183">
        <f t="shared" si="681"/>
        <v>5</v>
      </c>
      <c r="E140" s="183" t="str">
        <f t="shared" si="1142"/>
        <v>12_5</v>
      </c>
      <c r="F140" s="174" t="str">
        <f t="shared" si="1143"/>
        <v>Player11</v>
      </c>
      <c r="G140" s="174" t="str">
        <f t="shared" si="1144"/>
        <v>Player7</v>
      </c>
      <c r="H140" s="173"/>
      <c r="I140" s="174" t="str">
        <f>J140&amp;"_"&amp;COUNTIF(J$4:J140,J140)</f>
        <v>11_7</v>
      </c>
      <c r="J140" s="185">
        <v>11</v>
      </c>
      <c r="K140" s="185" t="s">
        <v>2661</v>
      </c>
      <c r="L140" s="186" t="s">
        <v>1027</v>
      </c>
      <c r="M140" s="185" t="s">
        <v>2668</v>
      </c>
      <c r="N140" s="114"/>
      <c r="O140" s="106">
        <f t="shared" si="1145"/>
        <v>1</v>
      </c>
      <c r="P140" s="106">
        <f t="shared" si="1168"/>
        <v>11</v>
      </c>
      <c r="Q140" s="106">
        <v>5</v>
      </c>
      <c r="R140" s="107" t="str">
        <f>INDEX(Matchups!$F$4:$G$279,MATCH(O140&amp;"_"&amp;P140,Matchups!$E$4:$E$279,0),1)</f>
        <v>Player12</v>
      </c>
      <c r="S140" s="107" t="str">
        <f>INDEX(Matchups!$F$4:$G$279,MATCH(O140&amp;"_"&amp;P140,Matchups!$E$4:$E$279,0),2)</f>
        <v>Player13</v>
      </c>
      <c r="U140" s="160" t="str">
        <f>INDEX(Draft!$AZ$3:$AZ$170,MATCH(R140&amp;Q140,Draft!$BA$3:$BA$170,0),1)</f>
        <v>Quant Network</v>
      </c>
      <c r="V140" s="161">
        <f>INDEX(Upload_Download!$I$4:$I$1004,MATCH(U140&amp;V$3,Upload_Download!$O$4:$O$1004,0),1)</f>
        <v>135.5768127441406</v>
      </c>
      <c r="W140" s="161">
        <f>INDEX(Upload_Download!$I$4:$I$1004,MATCH(U140&amp;W$3,Upload_Download!$O$4:$O$1004,0),1)</f>
        <v>122.6318283081055</v>
      </c>
      <c r="X140" s="162">
        <f t="shared" si="1169"/>
        <v>-9.5480813968276124</v>
      </c>
      <c r="Y140" s="162">
        <f t="shared" si="1214"/>
        <v>-8.5414839223989958</v>
      </c>
      <c r="Z140" s="161">
        <f>INDEX(Upload_Download!$I$4:$I$1004,MATCH(AB140&amp;Z$3,Upload_Download!$O$4:$O$1004,0),1)</f>
        <v>1.9409710168838501</v>
      </c>
      <c r="AA140" s="161">
        <f>INDEX(Upload_Download!$I$4:$I$1004,MATCH(AB140&amp;AA$3,Upload_Download!$O$4:$O$1004,0),1)</f>
        <v>2.1222419738769531</v>
      </c>
      <c r="AB140" s="163" t="str">
        <f>INDEX(Draft!$AZ$3:$AZ$170,MATCH(S140&amp;Q140,Draft!$BA$3:$BA$170,0),1)</f>
        <v>Fantom</v>
      </c>
      <c r="AD140" s="106">
        <f t="shared" si="1146"/>
        <v>2</v>
      </c>
      <c r="AE140" s="106">
        <f t="shared" si="1170"/>
        <v>11</v>
      </c>
      <c r="AF140" s="106">
        <v>5</v>
      </c>
      <c r="AG140" s="107" t="str">
        <f>INDEX(Matchups!$F$4:$G$279,MATCH(AD140&amp;"_"&amp;AE140,Matchups!$E$4:$E$279,0),1)</f>
        <v>Player17</v>
      </c>
      <c r="AH140" s="107" t="str">
        <f>INDEX(Matchups!$F$4:$G$279,MATCH(AD140&amp;"_"&amp;AE140,Matchups!$E$4:$E$279,0),2)</f>
        <v>Player2</v>
      </c>
      <c r="AJ140" s="160" t="str">
        <f>INDEX(Draft!$AZ$3:$AZ$170,MATCH(AG140&amp;AF140,Draft!$BA$3:$BA$170,0),1)</f>
        <v>Gamestop</v>
      </c>
      <c r="AK140" s="161">
        <f>INDEX(Upload_Download!$I$4:$I$1004,MATCH(AJ140&amp;AK$3,Upload_Download!$O$4:$O$1004,0),1)</f>
        <v>124.25</v>
      </c>
      <c r="AL140" s="161">
        <f>INDEX(Upload_Download!$I$4:$I$1004,MATCH(AJ140&amp;AL$3,Upload_Download!$O$4:$O$1004,0),1)</f>
        <v>121.5299987792969</v>
      </c>
      <c r="AM140" s="162">
        <f t="shared" si="1171"/>
        <v>-2.1891357913103371</v>
      </c>
      <c r="AN140" s="162">
        <f t="shared" si="1215"/>
        <v>-34.09555319522093</v>
      </c>
      <c r="AO140" s="161">
        <f>INDEX(Upload_Download!$I$4:$I$1004,MATCH(AQ140&amp;AO$3,Upload_Download!$O$4:$O$1004,0),1)</f>
        <v>2.031899988651276E-2</v>
      </c>
      <c r="AP140" s="161">
        <f>INDEX(Upload_Download!$I$4:$I$1004,MATCH(AQ140&amp;AP$3,Upload_Download!$O$4:$O$1004,0),1)</f>
        <v>3.0830999836325649E-2</v>
      </c>
      <c r="AQ140" s="163" t="str">
        <f>INDEX(Draft!$AZ$3:$AZ$170,MATCH(AH140&amp;AF140,Draft!$BA$3:$BA$170,0),1)</f>
        <v>Smooth Love Potion</v>
      </c>
      <c r="AS140" s="106">
        <f t="shared" si="1147"/>
        <v>3</v>
      </c>
      <c r="AT140" s="106">
        <f t="shared" si="1172"/>
        <v>11</v>
      </c>
      <c r="AU140" s="106">
        <v>5</v>
      </c>
      <c r="AV140" s="107" t="str">
        <f>INDEX(Matchups!$F$4:$G$279,MATCH(AS140&amp;"_"&amp;AT140,Matchups!$E$4:$E$279,0),1)</f>
        <v>Player2</v>
      </c>
      <c r="AW140" s="107" t="str">
        <f>INDEX(Matchups!$F$4:$G$279,MATCH(AS140&amp;"_"&amp;AT140,Matchups!$E$4:$E$279,0),2)</f>
        <v>Player23</v>
      </c>
      <c r="AY140" s="160" t="str">
        <f>INDEX(Draft!$AZ$3:$AZ$170,MATCH(AV140&amp;AU140,Draft!$BA$3:$BA$170,0),1)</f>
        <v>Smooth Love Potion</v>
      </c>
      <c r="AZ140" s="161">
        <f>INDEX(Upload_Download!$I$4:$I$1004,MATCH(AY140&amp;AZ$3,Upload_Download!$O$4:$O$1004,0),1)</f>
        <v>2.031899988651276E-2</v>
      </c>
      <c r="BA140" s="161">
        <f>INDEX(Upload_Download!$I$4:$I$1004,MATCH(AY140&amp;BA$3,Upload_Download!$O$4:$O$1004,0),1)</f>
        <v>1.8966000527143478E-2</v>
      </c>
      <c r="BB140" s="162">
        <f t="shared" si="1173"/>
        <v>-6.6587891477245753</v>
      </c>
      <c r="BC140" s="162">
        <f t="shared" si="1216"/>
        <v>5.6715539105249846</v>
      </c>
      <c r="BD140" s="161">
        <f>INDEX(Upload_Download!$I$4:$I$1004,MATCH(BF140&amp;BD$3,Upload_Download!$O$4:$O$1004,0),1)</f>
        <v>98.120002746582031</v>
      </c>
      <c r="BE140" s="161">
        <f>INDEX(Upload_Download!$I$4:$I$1004,MATCH(BF140&amp;BE$3,Upload_Download!$O$4:$O$1004,0),1)</f>
        <v>92.853752136230469</v>
      </c>
      <c r="BF140" s="163" t="str">
        <f>INDEX(Draft!$AZ$3:$AZ$170,MATCH(AW140&amp;AU140,Draft!$BA$3:$BA$170,0),1)</f>
        <v>Raytheon</v>
      </c>
      <c r="BH140" s="106">
        <f t="shared" si="1148"/>
        <v>4</v>
      </c>
      <c r="BI140" s="106">
        <f t="shared" si="1174"/>
        <v>11</v>
      </c>
      <c r="BJ140" s="106">
        <v>5</v>
      </c>
      <c r="BK140" s="107" t="str">
        <f>INDEX(Matchups!$F$4:$G$279,MATCH(BH140&amp;"_"&amp;BI140,Matchups!$E$4:$E$279,0),1)</f>
        <v>Player13</v>
      </c>
      <c r="BL140" s="107" t="str">
        <f>INDEX(Matchups!$F$4:$G$279,MATCH(BH140&amp;"_"&amp;BI140,Matchups!$E$4:$E$279,0),2)</f>
        <v>Player6</v>
      </c>
      <c r="BN140" s="160" t="str">
        <f>INDEX(Draft!$AZ$3:$AZ$170,MATCH(BK140&amp;BJ140,Draft!$BA$3:$BA$170,0),1)</f>
        <v>Fantom</v>
      </c>
      <c r="BO140" s="161">
        <f>INDEX(Upload_Download!$I$4:$I$1004,MATCH(BN140&amp;BO$3,Upload_Download!$O$4:$O$1004,0),1)</f>
        <v>1.7209880352020259</v>
      </c>
      <c r="BP140" s="161" t="e">
        <f>INDEX(Upload_Download!$I$4:$I$1004,MATCH(BN140&amp;BP$3,Upload_Download!$O$4:$O$1004,0),1)</f>
        <v>#N/A</v>
      </c>
      <c r="BQ140" s="162" t="e">
        <f t="shared" si="1175"/>
        <v>#N/A</v>
      </c>
      <c r="BR140" s="162" t="e">
        <f t="shared" si="1217"/>
        <v>#N/A</v>
      </c>
      <c r="BS140" s="161" t="e">
        <f>INDEX(Upload_Download!$I$4:$I$1004,MATCH(BU140&amp;BS$3,Upload_Download!$O$4:$O$1004,0),1)</f>
        <v>#N/A</v>
      </c>
      <c r="BT140" s="161">
        <f>INDEX(Upload_Download!$I$4:$I$1004,MATCH(BU140&amp;BT$3,Upload_Download!$O$4:$O$1004,0),1)</f>
        <v>110.4899978637695</v>
      </c>
      <c r="BU140" s="163" t="str">
        <f>INDEX(Draft!$AZ$3:$AZ$170,MATCH(BL140&amp;BJ140,Draft!$BA$3:$BA$170,0),1)</f>
        <v>Royal Bank Of Canada</v>
      </c>
      <c r="BV140" s="114"/>
      <c r="BW140" s="106">
        <f t="shared" si="1149"/>
        <v>5</v>
      </c>
      <c r="BX140" s="106">
        <f t="shared" si="1176"/>
        <v>11</v>
      </c>
      <c r="BY140" s="106">
        <v>5</v>
      </c>
      <c r="BZ140" s="107" t="str">
        <f>INDEX(Matchups!$F$4:$G$279,MATCH(BW140&amp;"_"&amp;BX140,Matchups!$E$4:$E$279,0),1)</f>
        <v>Player14</v>
      </c>
      <c r="CA140" s="107" t="str">
        <f>INDEX(Matchups!$F$4:$G$279,MATCH(BW140&amp;"_"&amp;BX140,Matchups!$E$4:$E$279,0),2)</f>
        <v>Player3</v>
      </c>
      <c r="CB140" s="114"/>
      <c r="CC140" s="160" t="str">
        <f>INDEX(Draft!$AZ$3:$AZ$170,MATCH(BZ140&amp;BY140,Draft!$BA$3:$BA$170,0),1)</f>
        <v>Coinbase</v>
      </c>
      <c r="CD140" s="161" t="e">
        <f>INDEX(Upload_Download!$I$4:$I$1004,MATCH(CC140&amp;CD$3,Upload_Download!$O$4:$O$1004,0),1)</f>
        <v>#N/A</v>
      </c>
      <c r="CE140" s="161" t="e">
        <f>INDEX(Upload_Download!$I$4:$I$1004,MATCH(CC140&amp;CE$3,Upload_Download!$O$4:$O$1004,0),1)</f>
        <v>#N/A</v>
      </c>
      <c r="CF140" s="162" t="e">
        <f t="shared" si="1177"/>
        <v>#N/A</v>
      </c>
      <c r="CG140" s="162" t="e">
        <f t="shared" si="1218"/>
        <v>#N/A</v>
      </c>
      <c r="CH140" s="161" t="e">
        <f>INDEX(Upload_Download!$I$4:$I$1004,MATCH(CJ140&amp;CH$3,Upload_Download!$O$4:$O$1004,0),1)</f>
        <v>#N/A</v>
      </c>
      <c r="CI140" s="161" t="e">
        <f>INDEX(Upload_Download!$I$4:$I$1004,MATCH(CJ140&amp;CI$3,Upload_Download!$O$4:$O$1004,0),1)</f>
        <v>#N/A</v>
      </c>
      <c r="CJ140" s="163" t="str">
        <f>INDEX(Draft!$AZ$3:$AZ$170,MATCH(CA140&amp;BY140,Draft!$BA$3:$BA$170,0),1)</f>
        <v>Bank of NY Mellon</v>
      </c>
      <c r="CK140" s="114"/>
      <c r="CL140" s="106">
        <f t="shared" si="1150"/>
        <v>6</v>
      </c>
      <c r="CM140" s="106">
        <f t="shared" si="1178"/>
        <v>11</v>
      </c>
      <c r="CN140" s="106">
        <v>5</v>
      </c>
      <c r="CO140" s="107" t="str">
        <f>INDEX(Matchups!$F$4:$G$279,MATCH(CL140&amp;"_"&amp;CM140,Matchups!$E$4:$E$279,0),1)</f>
        <v>Player24</v>
      </c>
      <c r="CP140" s="107" t="str">
        <f>INDEX(Matchups!$F$4:$G$279,MATCH(CL140&amp;"_"&amp;CM140,Matchups!$E$4:$E$279,0),2)</f>
        <v>Player22</v>
      </c>
      <c r="CQ140" s="114"/>
      <c r="CR140" s="160" t="str">
        <f>INDEX(Draft!$AZ$3:$AZ$170,MATCH(CO140&amp;CN140,Draft!$BA$3:$BA$170,0),1)</f>
        <v>Airbnb</v>
      </c>
      <c r="CS140" s="161" t="e">
        <f>INDEX(Upload_Download!$I$4:$I$1004,MATCH(CR140&amp;CS$3,Upload_Download!$O$4:$O$1004,0),1)</f>
        <v>#N/A</v>
      </c>
      <c r="CT140" s="161" t="e">
        <f>INDEX(Upload_Download!$I$4:$I$1004,MATCH(CR140&amp;CT$3,Upload_Download!$O$4:$O$1004,0),1)</f>
        <v>#N/A</v>
      </c>
      <c r="CU140" s="162" t="e">
        <f t="shared" si="1179"/>
        <v>#N/A</v>
      </c>
      <c r="CV140" s="162" t="e">
        <f t="shared" si="1219"/>
        <v>#N/A</v>
      </c>
      <c r="CW140" s="161" t="e">
        <f>INDEX(Upload_Download!$I$4:$I$1004,MATCH(CY140&amp;CW$3,Upload_Download!$O$4:$O$1004,0),1)</f>
        <v>#N/A</v>
      </c>
      <c r="CX140" s="161" t="e">
        <f>INDEX(Upload_Download!$I$4:$I$1004,MATCH(CY140&amp;CX$3,Upload_Download!$O$4:$O$1004,0),1)</f>
        <v>#N/A</v>
      </c>
      <c r="CY140" s="163" t="str">
        <f>INDEX(Draft!$AZ$3:$AZ$170,MATCH(CP140&amp;CN140,Draft!$BA$3:$BA$170,0),1)</f>
        <v>Analog Devices</v>
      </c>
      <c r="DA140" s="106">
        <f t="shared" si="1151"/>
        <v>7</v>
      </c>
      <c r="DB140" s="106">
        <f t="shared" si="1180"/>
        <v>11</v>
      </c>
      <c r="DC140" s="106">
        <v>5</v>
      </c>
      <c r="DD140" s="107" t="str">
        <f>INDEX(Matchups!$F$4:$G$279,MATCH(DA140&amp;"_"&amp;DB140,Matchups!$E$4:$E$279,0),1)</f>
        <v>Player22</v>
      </c>
      <c r="DE140" s="107" t="str">
        <f>INDEX(Matchups!$F$4:$G$279,MATCH(DA140&amp;"_"&amp;DB140,Matchups!$E$4:$E$279,0),2)</f>
        <v>Player14</v>
      </c>
      <c r="DG140" s="160" t="str">
        <f>INDEX(Draft!$AZ$3:$AZ$170,MATCH(DD140&amp;DC140,Draft!$BA$3:$BA$170,0),1)</f>
        <v>Analog Devices</v>
      </c>
      <c r="DH140" s="161" t="e">
        <f>INDEX(Upload_Download!$I$4:$I$1004,MATCH(DG140&amp;DH$3,Upload_Download!$O$4:$O$1004,0),1)</f>
        <v>#N/A</v>
      </c>
      <c r="DI140" s="161" t="e">
        <f>INDEX(Upload_Download!$I$4:$I$1004,MATCH(DG140&amp;DI$3,Upload_Download!$O$4:$O$1004,0),1)</f>
        <v>#N/A</v>
      </c>
      <c r="DJ140" s="162" t="e">
        <f t="shared" si="1181"/>
        <v>#N/A</v>
      </c>
      <c r="DK140" s="162" t="e">
        <f t="shared" si="1220"/>
        <v>#N/A</v>
      </c>
      <c r="DL140" s="161" t="e">
        <f>INDEX(Upload_Download!$I$4:$I$1004,MATCH(DN140&amp;DL$3,Upload_Download!$O$4:$O$1004,0),1)</f>
        <v>#N/A</v>
      </c>
      <c r="DM140" s="161" t="e">
        <f>INDEX(Upload_Download!$I$4:$I$1004,MATCH(DN140&amp;DM$3,Upload_Download!$O$4:$O$1004,0),1)</f>
        <v>#N/A</v>
      </c>
      <c r="DN140" s="163" t="str">
        <f>INDEX(Draft!$AZ$3:$AZ$170,MATCH(DE140&amp;DC140,Draft!$BA$3:$BA$170,0),1)</f>
        <v>Coinbase</v>
      </c>
      <c r="DO140" s="114"/>
      <c r="DP140" s="106">
        <f t="shared" si="1152"/>
        <v>8</v>
      </c>
      <c r="DQ140" s="106">
        <f t="shared" si="1182"/>
        <v>11</v>
      </c>
      <c r="DR140" s="106">
        <v>5</v>
      </c>
      <c r="DS140" s="107" t="str">
        <f>INDEX(Matchups!$F$4:$G$279,MATCH(DP140&amp;"_"&amp;DQ140,Matchups!$E$4:$E$279,0),1)</f>
        <v>Player19</v>
      </c>
      <c r="DT140" s="107" t="str">
        <f>INDEX(Matchups!$F$4:$G$279,MATCH(DP140&amp;"_"&amp;DQ140,Matchups!$E$4:$E$279,0),2)</f>
        <v>Player17</v>
      </c>
      <c r="DU140" s="114"/>
      <c r="DV140" s="160" t="str">
        <f>INDEX(Draft!$AZ$3:$AZ$170,MATCH(DS140&amp;DR140,Draft!$BA$3:$BA$170,0),1)</f>
        <v>Roblox Corporation</v>
      </c>
      <c r="DW140" s="161" t="e">
        <f>INDEX(Upload_Download!$I$4:$I$1004,MATCH(DV140&amp;DW$3,Upload_Download!$O$4:$O$1004,0),1)</f>
        <v>#N/A</v>
      </c>
      <c r="DX140" s="161" t="e">
        <f>INDEX(Upload_Download!$I$4:$I$1004,MATCH(DV140&amp;DX$3,Upload_Download!$O$4:$O$1004,0),1)</f>
        <v>#N/A</v>
      </c>
      <c r="DY140" s="162" t="e">
        <f t="shared" si="1183"/>
        <v>#N/A</v>
      </c>
      <c r="DZ140" s="162" t="e">
        <f t="shared" si="1221"/>
        <v>#N/A</v>
      </c>
      <c r="EA140" s="161" t="e">
        <f>INDEX(Upload_Download!$I$4:$I$1004,MATCH(EC140&amp;EA$3,Upload_Download!$O$4:$O$1004,0),1)</f>
        <v>#N/A</v>
      </c>
      <c r="EB140" s="161" t="e">
        <f>INDEX(Upload_Download!$I$4:$I$1004,MATCH(EC140&amp;EB$3,Upload_Download!$O$4:$O$1004,0),1)</f>
        <v>#N/A</v>
      </c>
      <c r="EC140" s="163" t="str">
        <f>INDEX(Draft!$AZ$3:$AZ$170,MATCH(DT140&amp;DR140,Draft!$BA$3:$BA$170,0),1)</f>
        <v>Gamestop</v>
      </c>
      <c r="ED140" s="114"/>
      <c r="EE140" s="106">
        <f t="shared" si="1153"/>
        <v>9</v>
      </c>
      <c r="EF140" s="106">
        <f t="shared" si="1184"/>
        <v>11</v>
      </c>
      <c r="EG140" s="106">
        <v>5</v>
      </c>
      <c r="EH140" s="107" t="str">
        <f>INDEX(Matchups!$F$4:$G$279,MATCH(EE140&amp;"_"&amp;EF140,Matchups!$E$4:$E$279,0),1)</f>
        <v>Player1</v>
      </c>
      <c r="EI140" s="107" t="str">
        <f>INDEX(Matchups!$F$4:$G$279,MATCH(EE140&amp;"_"&amp;EF140,Matchups!$E$4:$E$279,0),2)</f>
        <v>Player20</v>
      </c>
      <c r="EJ140" s="114"/>
      <c r="EK140" s="160" t="str">
        <f>INDEX(Draft!$AZ$3:$AZ$170,MATCH(EH140&amp;EG140,Draft!$BA$3:$BA$170,0),1)</f>
        <v>Marathon Petroleum Corp</v>
      </c>
      <c r="EL140" s="161" t="e">
        <f>INDEX(Upload_Download!$I$4:$I$1004,MATCH(EK140&amp;EL$3,Upload_Download!$O$4:$O$1004,0),1)</f>
        <v>#N/A</v>
      </c>
      <c r="EM140" s="161" t="e">
        <f>INDEX(Upload_Download!$I$4:$I$1004,MATCH(EK140&amp;EM$3,Upload_Download!$O$4:$O$1004,0),1)</f>
        <v>#N/A</v>
      </c>
      <c r="EN140" s="162" t="e">
        <f t="shared" si="1185"/>
        <v>#N/A</v>
      </c>
      <c r="EO140" s="162" t="e">
        <f t="shared" si="1222"/>
        <v>#N/A</v>
      </c>
      <c r="EP140" s="161" t="e">
        <f>INDEX(Upload_Download!$I$4:$I$1004,MATCH(ER140&amp;EP$3,Upload_Download!$O$4:$O$1004,0),1)</f>
        <v>#N/A</v>
      </c>
      <c r="EQ140" s="161" t="e">
        <f>INDEX(Upload_Download!$I$4:$I$1004,MATCH(ER140&amp;EQ$3,Upload_Download!$O$4:$O$1004,0),1)</f>
        <v>#N/A</v>
      </c>
      <c r="ER140" s="163" t="str">
        <f>INDEX(Draft!$AZ$3:$AZ$170,MATCH(EI140&amp;EG140,Draft!$BA$3:$BA$170,0),1)</f>
        <v>Curve DAO Token</v>
      </c>
      <c r="ET140" s="106">
        <f t="shared" si="1154"/>
        <v>10</v>
      </c>
      <c r="EU140" s="106">
        <f t="shared" si="1186"/>
        <v>11</v>
      </c>
      <c r="EV140" s="106">
        <v>5</v>
      </c>
      <c r="EW140" s="107" t="str">
        <f>INDEX(Matchups!$F$4:$G$279,MATCH(ET140&amp;"_"&amp;EU140,Matchups!$E$4:$E$279,0),1)</f>
        <v>Player18</v>
      </c>
      <c r="EX140" s="107" t="str">
        <f>INDEX(Matchups!$F$4:$G$279,MATCH(ET140&amp;"_"&amp;EU140,Matchups!$E$4:$E$279,0),2)</f>
        <v>Player16</v>
      </c>
      <c r="EZ140" s="160" t="str">
        <f>INDEX(Draft!$AZ$3:$AZ$170,MATCH(EW140&amp;EV140,Draft!$BA$3:$BA$170,0),1)</f>
        <v>Nike</v>
      </c>
      <c r="FA140" s="161" t="e">
        <f>INDEX(Upload_Download!$I$4:$I$1004,MATCH(EZ140&amp;FA$3,Upload_Download!$O$4:$O$1004,0),1)</f>
        <v>#N/A</v>
      </c>
      <c r="FB140" s="161" t="e">
        <f>INDEX(Upload_Download!$I$4:$I$1004,MATCH(EZ140&amp;FB$3,Upload_Download!$O$4:$O$1004,0),1)</f>
        <v>#N/A</v>
      </c>
      <c r="FC140" s="162" t="e">
        <f t="shared" si="1187"/>
        <v>#N/A</v>
      </c>
      <c r="FD140" s="162" t="e">
        <f t="shared" si="1223"/>
        <v>#N/A</v>
      </c>
      <c r="FE140" s="161" t="e">
        <f>INDEX(Upload_Download!$I$4:$I$1004,MATCH(FG140&amp;FE$3,Upload_Download!$O$4:$O$1004,0),1)</f>
        <v>#N/A</v>
      </c>
      <c r="FF140" s="161" t="e">
        <f>INDEX(Upload_Download!$I$4:$I$1004,MATCH(FG140&amp;FF$3,Upload_Download!$O$4:$O$1004,0),1)</f>
        <v>#N/A</v>
      </c>
      <c r="FG140" s="163" t="str">
        <f>INDEX(Draft!$AZ$3:$AZ$170,MATCH(EX140&amp;EV140,Draft!$BA$3:$BA$170,0),1)</f>
        <v>United Parcel Service</v>
      </c>
      <c r="FH140" s="114"/>
      <c r="FI140" s="106">
        <f t="shared" si="1155"/>
        <v>11</v>
      </c>
      <c r="FJ140" s="106">
        <f t="shared" si="1188"/>
        <v>11</v>
      </c>
      <c r="FK140" s="106">
        <v>5</v>
      </c>
      <c r="FL140" s="107" t="str">
        <f>INDEX(Matchups!$F$4:$G$279,MATCH(FI140&amp;"_"&amp;FJ140,Matchups!$E$4:$E$279,0),1)</f>
        <v>Player6</v>
      </c>
      <c r="FM140" s="107" t="str">
        <f>INDEX(Matchups!$F$4:$G$279,MATCH(FI140&amp;"_"&amp;FJ140,Matchups!$E$4:$E$279,0),2)</f>
        <v>Player21</v>
      </c>
      <c r="FN140" s="114"/>
      <c r="FO140" s="160" t="str">
        <f>INDEX(Draft!$AZ$3:$AZ$170,MATCH(FL140&amp;FK140,Draft!$BA$3:$BA$170,0),1)</f>
        <v>Royal Bank Of Canada</v>
      </c>
      <c r="FP140" s="161" t="e">
        <f>INDEX(Upload_Download!$I$4:$I$1004,MATCH(FO140&amp;FP$3,Upload_Download!$O$4:$O$1004,0),1)</f>
        <v>#N/A</v>
      </c>
      <c r="FQ140" s="161" t="e">
        <f>INDEX(Upload_Download!$I$4:$I$1004,MATCH(FO140&amp;FQ$3,Upload_Download!$O$4:$O$1004,0),1)</f>
        <v>#N/A</v>
      </c>
      <c r="FR140" s="162" t="e">
        <f t="shared" si="1189"/>
        <v>#N/A</v>
      </c>
      <c r="FS140" s="162" t="e">
        <f t="shared" si="1224"/>
        <v>#N/A</v>
      </c>
      <c r="FT140" s="161" t="e">
        <f>INDEX(Upload_Download!$I$4:$I$1004,MATCH(FV140&amp;FT$3,Upload_Download!$O$4:$O$1004,0),1)</f>
        <v>#N/A</v>
      </c>
      <c r="FU140" s="161" t="e">
        <f>INDEX(Upload_Download!$I$4:$I$1004,MATCH(FV140&amp;FU$3,Upload_Download!$O$4:$O$1004,0),1)</f>
        <v>#N/A</v>
      </c>
      <c r="FV140" s="163" t="str">
        <f>INDEX(Draft!$AZ$3:$AZ$170,MATCH(FM140&amp;FK140,Draft!$BA$3:$BA$170,0),1)</f>
        <v>Gold</v>
      </c>
      <c r="FW140" s="114"/>
      <c r="FX140" s="106">
        <f t="shared" si="1156"/>
        <v>12</v>
      </c>
      <c r="FY140" s="106">
        <f t="shared" si="1190"/>
        <v>11</v>
      </c>
      <c r="FZ140" s="106">
        <v>5</v>
      </c>
      <c r="GA140" s="107" t="str">
        <f>INDEX(Matchups!$F$4:$G$279,MATCH(FX140&amp;"_"&amp;FY140,Matchups!$E$4:$E$279,0),1)</f>
        <v>Player15</v>
      </c>
      <c r="GB140" s="107" t="str">
        <f>INDEX(Matchups!$F$4:$G$279,MATCH(FX140&amp;"_"&amp;FY140,Matchups!$E$4:$E$279,0),2)</f>
        <v>Player18</v>
      </c>
      <c r="GC140" s="114"/>
      <c r="GD140" s="160" t="str">
        <f>INDEX(Draft!$AZ$3:$AZ$170,MATCH(GA140&amp;FZ140,Draft!$BA$3:$BA$170,0),1)</f>
        <v>Wrapped Bitcoin</v>
      </c>
      <c r="GE140" s="161" t="e">
        <f>INDEX(Upload_Download!$I$4:$I$1004,MATCH(GD140&amp;GE$3,Upload_Download!$O$4:$O$1004,0),1)</f>
        <v>#N/A</v>
      </c>
      <c r="GF140" s="161" t="e">
        <f>INDEX(Upload_Download!$I$4:$I$1004,MATCH(GD140&amp;GF$3,Upload_Download!$O$4:$O$1004,0),1)</f>
        <v>#N/A</v>
      </c>
      <c r="GG140" s="162" t="e">
        <f t="shared" si="1191"/>
        <v>#N/A</v>
      </c>
      <c r="GH140" s="162" t="e">
        <f t="shared" si="1225"/>
        <v>#N/A</v>
      </c>
      <c r="GI140" s="161" t="e">
        <f>INDEX(Upload_Download!$I$4:$I$1004,MATCH(GK140&amp;GI$3,Upload_Download!$O$4:$O$1004,0),1)</f>
        <v>#N/A</v>
      </c>
      <c r="GJ140" s="161" t="e">
        <f>INDEX(Upload_Download!$I$4:$I$1004,MATCH(GK140&amp;GJ$3,Upload_Download!$O$4:$O$1004,0),1)</f>
        <v>#N/A</v>
      </c>
      <c r="GK140" s="163" t="str">
        <f>INDEX(Draft!$AZ$3:$AZ$170,MATCH(GB140&amp;FZ140,Draft!$BA$3:$BA$170,0),1)</f>
        <v>Nike</v>
      </c>
      <c r="GM140" s="106">
        <f t="shared" si="1157"/>
        <v>13</v>
      </c>
      <c r="GN140" s="106">
        <f t="shared" si="1192"/>
        <v>11</v>
      </c>
      <c r="GO140" s="106">
        <v>5</v>
      </c>
      <c r="GP140" s="107" t="str">
        <f>INDEX(Matchups!$F$4:$G$279,MATCH(GM140&amp;"_"&amp;GN140,Matchups!$E$4:$E$279,0),1)</f>
        <v>Player8</v>
      </c>
      <c r="GQ140" s="107" t="str">
        <f>INDEX(Matchups!$F$4:$G$279,MATCH(GM140&amp;"_"&amp;GN140,Matchups!$E$4:$E$279,0),2)</f>
        <v>Player24</v>
      </c>
      <c r="GS140" s="160" t="str">
        <f>INDEX(Draft!$AZ$3:$AZ$170,MATCH(GP140&amp;GO140,Draft!$BA$3:$BA$170,0),1)</f>
        <v>Hedera Hashgraph</v>
      </c>
      <c r="GT140" s="161" t="e">
        <f>INDEX(Upload_Download!$I$4:$I$1004,MATCH(GS140&amp;GT$3,Upload_Download!$O$4:$O$1004,0),1)</f>
        <v>#N/A</v>
      </c>
      <c r="GU140" s="161" t="e">
        <f>INDEX(Upload_Download!$I$4:$I$1004,MATCH(GS140&amp;GU$3,Upload_Download!$O$4:$O$1004,0),1)</f>
        <v>#N/A</v>
      </c>
      <c r="GV140" s="162" t="e">
        <f t="shared" si="1193"/>
        <v>#N/A</v>
      </c>
      <c r="GW140" s="162" t="e">
        <f t="shared" si="1226"/>
        <v>#N/A</v>
      </c>
      <c r="GX140" s="161" t="e">
        <f>INDEX(Upload_Download!$I$4:$I$1004,MATCH(GZ140&amp;GX$3,Upload_Download!$O$4:$O$1004,0),1)</f>
        <v>#N/A</v>
      </c>
      <c r="GY140" s="161" t="e">
        <f>INDEX(Upload_Download!$I$4:$I$1004,MATCH(GZ140&amp;GY$3,Upload_Download!$O$4:$O$1004,0),1)</f>
        <v>#N/A</v>
      </c>
      <c r="GZ140" s="163" t="str">
        <f>INDEX(Draft!$AZ$3:$AZ$170,MATCH(GQ140&amp;GO140,Draft!$BA$3:$BA$170,0),1)</f>
        <v>Airbnb</v>
      </c>
      <c r="HA140" s="114"/>
      <c r="HB140" s="106">
        <f t="shared" si="1158"/>
        <v>14</v>
      </c>
      <c r="HC140" s="106">
        <f t="shared" si="1194"/>
        <v>11</v>
      </c>
      <c r="HD140" s="106">
        <v>5</v>
      </c>
      <c r="HE140" s="107" t="str">
        <f>INDEX(Matchups!$F$4:$G$279,MATCH(HB140&amp;"_"&amp;HC140,Matchups!$E$4:$E$279,0),1)</f>
        <v>Player5</v>
      </c>
      <c r="HF140" s="107" t="str">
        <f>INDEX(Matchups!$F$4:$G$279,MATCH(HB140&amp;"_"&amp;HC140,Matchups!$E$4:$E$279,0),2)</f>
        <v>Player12</v>
      </c>
      <c r="HG140" s="114"/>
      <c r="HH140" s="160" t="str">
        <f>INDEX(Draft!$AZ$3:$AZ$170,MATCH(HE140&amp;HD140,Draft!$BA$3:$BA$170,0),1)</f>
        <v>Royal Bank Of Canada</v>
      </c>
      <c r="HI140" s="161" t="e">
        <f>INDEX(Upload_Download!$I$4:$I$1004,MATCH(HH140&amp;HI$3,Upload_Download!$O$4:$O$1004,0),1)</f>
        <v>#N/A</v>
      </c>
      <c r="HJ140" s="161" t="e">
        <f>INDEX(Upload_Download!$I$4:$I$1004,MATCH(HH140&amp;HJ$3,Upload_Download!$O$4:$O$1004,0),1)</f>
        <v>#N/A</v>
      </c>
      <c r="HK140" s="162" t="e">
        <f t="shared" si="1195"/>
        <v>#N/A</v>
      </c>
      <c r="HL140" s="162" t="e">
        <f t="shared" si="1227"/>
        <v>#N/A</v>
      </c>
      <c r="HM140" s="161" t="e">
        <f>INDEX(Upload_Download!$I$4:$I$1004,MATCH(HO140&amp;HM$3,Upload_Download!$O$4:$O$1004,0),1)</f>
        <v>#N/A</v>
      </c>
      <c r="HN140" s="161" t="e">
        <f>INDEX(Upload_Download!$I$4:$I$1004,MATCH(HO140&amp;HN$3,Upload_Download!$O$4:$O$1004,0),1)</f>
        <v>#N/A</v>
      </c>
      <c r="HO140" s="163" t="str">
        <f>INDEX(Draft!$AZ$3:$AZ$170,MATCH(HF140&amp;HD140,Draft!$BA$3:$BA$170,0),1)</f>
        <v>Quant Network</v>
      </c>
      <c r="HP140" s="114"/>
      <c r="HQ140" s="106">
        <f t="shared" si="1159"/>
        <v>15</v>
      </c>
      <c r="HR140" s="106">
        <f t="shared" si="1196"/>
        <v>11</v>
      </c>
      <c r="HS140" s="106">
        <v>5</v>
      </c>
      <c r="HT140" s="107" t="str">
        <f>INDEX(Matchups!$F$4:$G$279,MATCH(HQ140&amp;"_"&amp;HR140,Matchups!$E$4:$E$279,0),1)</f>
        <v>Player11</v>
      </c>
      <c r="HU140" s="107" t="str">
        <f>INDEX(Matchups!$F$4:$G$279,MATCH(HQ140&amp;"_"&amp;HR140,Matchups!$E$4:$E$279,0),2)</f>
        <v>Player9</v>
      </c>
      <c r="HV140" s="114"/>
      <c r="HW140" s="160" t="str">
        <f>INDEX(Draft!$AZ$3:$AZ$170,MATCH(HT140&amp;HS140,Draft!$BA$3:$BA$170,0),1)</f>
        <v>Garlicoin</v>
      </c>
      <c r="HX140" s="161" t="e">
        <f>INDEX(Upload_Download!$I$4:$I$1004,MATCH(HW140&amp;HX$3,Upload_Download!$O$4:$O$1004,0),1)</f>
        <v>#N/A</v>
      </c>
      <c r="HY140" s="161" t="e">
        <f>INDEX(Upload_Download!$I$4:$I$1004,MATCH(HW140&amp;HY$3,Upload_Download!$O$4:$O$1004,0),1)</f>
        <v>#N/A</v>
      </c>
      <c r="HZ140" s="162" t="e">
        <f t="shared" si="1197"/>
        <v>#N/A</v>
      </c>
      <c r="IA140" s="162" t="e">
        <f t="shared" si="1228"/>
        <v>#N/A</v>
      </c>
      <c r="IB140" s="161" t="e">
        <f>INDEX(Upload_Download!$I$4:$I$1004,MATCH(ID140&amp;IB$3,Upload_Download!$O$4:$O$1004,0),1)</f>
        <v>#N/A</v>
      </c>
      <c r="IC140" s="161" t="e">
        <f>INDEX(Upload_Download!$I$4:$I$1004,MATCH(ID140&amp;IC$3,Upload_Download!$O$4:$O$1004,0),1)</f>
        <v>#N/A</v>
      </c>
      <c r="ID140" s="163" t="str">
        <f>INDEX(Draft!$AZ$3:$AZ$170,MATCH(HU140&amp;HS140,Draft!$BA$3:$BA$170,0),1)</f>
        <v>Proctor &amp; Gamble</v>
      </c>
      <c r="IF140" s="106">
        <f t="shared" si="1160"/>
        <v>16</v>
      </c>
      <c r="IG140" s="106">
        <f t="shared" si="1198"/>
        <v>11</v>
      </c>
      <c r="IH140" s="106">
        <v>5</v>
      </c>
      <c r="II140" s="107" t="str">
        <f>INDEX(Matchups!$F$4:$G$279,MATCH(IF140&amp;"_"&amp;IG140,Matchups!$E$4:$E$279,0),1)</f>
        <v>Player7</v>
      </c>
      <c r="IJ140" s="107" t="str">
        <f>INDEX(Matchups!$F$4:$G$279,MATCH(IF140&amp;"_"&amp;IG140,Matchups!$E$4:$E$279,0),2)</f>
        <v>Player8</v>
      </c>
      <c r="IL140" s="160" t="str">
        <f>INDEX(Draft!$AZ$3:$AZ$170,MATCH(II140&amp;IH140,Draft!$BA$3:$BA$170,0),1)</f>
        <v>PNC Financial Services</v>
      </c>
      <c r="IM140" s="161" t="e">
        <f>INDEX(Upload_Download!$I$4:$I$1004,MATCH(IL140&amp;IM$3,Upload_Download!$O$4:$O$1004,0),1)</f>
        <v>#N/A</v>
      </c>
      <c r="IN140" s="161" t="e">
        <f>INDEX(Upload_Download!$I$4:$I$1004,MATCH(IL140&amp;IN$3,Upload_Download!$O$4:$O$1004,0),1)</f>
        <v>#N/A</v>
      </c>
      <c r="IO140" s="162" t="e">
        <f t="shared" si="1199"/>
        <v>#N/A</v>
      </c>
      <c r="IP140" s="162" t="e">
        <f t="shared" si="1229"/>
        <v>#N/A</v>
      </c>
      <c r="IQ140" s="161" t="e">
        <f>INDEX(Upload_Download!$I$4:$I$1004,MATCH(IS140&amp;IQ$3,Upload_Download!$O$4:$O$1004,0),1)</f>
        <v>#N/A</v>
      </c>
      <c r="IR140" s="161" t="e">
        <f>INDEX(Upload_Download!$I$4:$I$1004,MATCH(IS140&amp;IR$3,Upload_Download!$O$4:$O$1004,0),1)</f>
        <v>#N/A</v>
      </c>
      <c r="IS140" s="163" t="str">
        <f>INDEX(Draft!$AZ$3:$AZ$170,MATCH(IJ140&amp;IH140,Draft!$BA$3:$BA$170,0),1)</f>
        <v>Hedera Hashgraph</v>
      </c>
      <c r="IT140" s="114"/>
      <c r="IU140" s="106">
        <f t="shared" si="1161"/>
        <v>17</v>
      </c>
      <c r="IV140" s="106">
        <f t="shared" si="1200"/>
        <v>11</v>
      </c>
      <c r="IW140" s="106">
        <v>5</v>
      </c>
      <c r="IX140" s="107" t="str">
        <f>INDEX(Matchups!$F$4:$G$279,MATCH(IU140&amp;"_"&amp;IV140,Matchups!$E$4:$E$279,0),1)</f>
        <v>Player16</v>
      </c>
      <c r="IY140" s="107" t="str">
        <f>INDEX(Matchups!$F$4:$G$279,MATCH(IU140&amp;"_"&amp;IV140,Matchups!$E$4:$E$279,0),2)</f>
        <v>Player7</v>
      </c>
      <c r="IZ140" s="114"/>
      <c r="JA140" s="160" t="str">
        <f>INDEX(Draft!$AZ$3:$AZ$170,MATCH(IX140&amp;IW140,Draft!$BA$3:$BA$170,0),1)</f>
        <v>United Parcel Service</v>
      </c>
      <c r="JB140" s="161" t="e">
        <f>INDEX(Upload_Download!$I$4:$I$1004,MATCH(JA140&amp;JB$3,Upload_Download!$O$4:$O$1004,0),1)</f>
        <v>#N/A</v>
      </c>
      <c r="JC140" s="161" t="e">
        <f>INDEX(Upload_Download!$I$4:$I$1004,MATCH(JA140&amp;JC$3,Upload_Download!$O$4:$O$1004,0),1)</f>
        <v>#N/A</v>
      </c>
      <c r="JD140" s="162" t="e">
        <f t="shared" si="1201"/>
        <v>#N/A</v>
      </c>
      <c r="JE140" s="162" t="e">
        <f t="shared" si="1230"/>
        <v>#N/A</v>
      </c>
      <c r="JF140" s="161" t="e">
        <f>INDEX(Upload_Download!$I$4:$I$1004,MATCH(JH140&amp;JF$3,Upload_Download!$O$4:$O$1004,0),1)</f>
        <v>#N/A</v>
      </c>
      <c r="JG140" s="161" t="e">
        <f>INDEX(Upload_Download!$I$4:$I$1004,MATCH(JH140&amp;JG$3,Upload_Download!$O$4:$O$1004,0),1)</f>
        <v>#N/A</v>
      </c>
      <c r="JH140" s="163" t="str">
        <f>INDEX(Draft!$AZ$3:$AZ$170,MATCH(IY140&amp;IW140,Draft!$BA$3:$BA$170,0),1)</f>
        <v>PNC Financial Services</v>
      </c>
      <c r="JI140" s="114"/>
      <c r="JJ140" s="106">
        <f t="shared" si="1162"/>
        <v>18</v>
      </c>
      <c r="JK140" s="106">
        <f t="shared" si="1202"/>
        <v>11</v>
      </c>
      <c r="JL140" s="106">
        <v>5</v>
      </c>
      <c r="JM140" s="107" t="str">
        <f>INDEX(Matchups!$F$4:$G$279,MATCH(JJ140&amp;"_"&amp;JK140,Matchups!$E$4:$E$279,0),1)</f>
        <v>Player20</v>
      </c>
      <c r="JN140" s="107" t="str">
        <f>INDEX(Matchups!$F$4:$G$279,MATCH(JJ140&amp;"_"&amp;JK140,Matchups!$E$4:$E$279,0),2)</f>
        <v>Player11</v>
      </c>
      <c r="JO140" s="114"/>
      <c r="JP140" s="160" t="str">
        <f>INDEX(Draft!$AZ$3:$AZ$170,MATCH(JM140&amp;JL140,Draft!$BA$3:$BA$170,0),1)</f>
        <v>Curve DAO Token</v>
      </c>
      <c r="JQ140" s="161" t="e">
        <f>INDEX(Upload_Download!$I$4:$I$1004,MATCH(JP140&amp;JQ$3,Upload_Download!$O$4:$O$1004,0),1)</f>
        <v>#N/A</v>
      </c>
      <c r="JR140" s="161" t="e">
        <f>INDEX(Upload_Download!$I$4:$I$1004,MATCH(JP140&amp;JR$3,Upload_Download!$O$4:$O$1004,0),1)</f>
        <v>#N/A</v>
      </c>
      <c r="JS140" s="162" t="e">
        <f t="shared" si="1203"/>
        <v>#N/A</v>
      </c>
      <c r="JT140" s="162" t="e">
        <f t="shared" si="1231"/>
        <v>#N/A</v>
      </c>
      <c r="JU140" s="161" t="e">
        <f>INDEX(Upload_Download!$I$4:$I$1004,MATCH(JW140&amp;JU$3,Upload_Download!$O$4:$O$1004,0),1)</f>
        <v>#N/A</v>
      </c>
      <c r="JV140" s="161" t="e">
        <f>INDEX(Upload_Download!$I$4:$I$1004,MATCH(JW140&amp;JV$3,Upload_Download!$O$4:$O$1004,0),1)</f>
        <v>#N/A</v>
      </c>
      <c r="JW140" s="163" t="str">
        <f>INDEX(Draft!$AZ$3:$AZ$170,MATCH(JN140&amp;JL140,Draft!$BA$3:$BA$170,0),1)</f>
        <v>Garlicoin</v>
      </c>
      <c r="JX140" s="114"/>
      <c r="JY140" s="106">
        <f t="shared" si="1163"/>
        <v>19</v>
      </c>
      <c r="JZ140" s="106">
        <f t="shared" si="1204"/>
        <v>11</v>
      </c>
      <c r="KA140" s="106">
        <v>5</v>
      </c>
      <c r="KB140" s="107" t="str">
        <f>INDEX(Matchups!$F$4:$G$279,MATCH(JY140&amp;"_"&amp;JZ140,Matchups!$E$4:$E$279,0),1)</f>
        <v>Player21</v>
      </c>
      <c r="KC140" s="107" t="str">
        <f>INDEX(Matchups!$F$4:$G$279,MATCH(JY140&amp;"_"&amp;JZ140,Matchups!$E$4:$E$279,0),2)</f>
        <v>Player19</v>
      </c>
      <c r="KD140" s="114"/>
      <c r="KE140" s="160" t="str">
        <f>INDEX(Draft!$AZ$3:$AZ$170,MATCH(KB140&amp;KA140,Draft!$BA$3:$BA$170,0),1)</f>
        <v>Gold</v>
      </c>
      <c r="KF140" s="161" t="e">
        <f>INDEX(Upload_Download!$I$4:$I$1004,MATCH(KE140&amp;KF$3,Upload_Download!$O$4:$O$1004,0),1)</f>
        <v>#N/A</v>
      </c>
      <c r="KG140" s="161" t="e">
        <f>INDEX(Upload_Download!$I$4:$I$1004,MATCH(KE140&amp;KG$3,Upload_Download!$O$4:$O$1004,0),1)</f>
        <v>#N/A</v>
      </c>
      <c r="KH140" s="162" t="e">
        <f t="shared" si="1205"/>
        <v>#N/A</v>
      </c>
      <c r="KI140" s="162" t="e">
        <f t="shared" si="1232"/>
        <v>#N/A</v>
      </c>
      <c r="KJ140" s="161" t="e">
        <f>INDEX(Upload_Download!$I$4:$I$1004,MATCH(KL140&amp;KJ$3,Upload_Download!$O$4:$O$1004,0),1)</f>
        <v>#N/A</v>
      </c>
      <c r="KK140" s="161" t="e">
        <f>INDEX(Upload_Download!$I$4:$I$1004,MATCH(KL140&amp;KK$3,Upload_Download!$O$4:$O$1004,0),1)</f>
        <v>#N/A</v>
      </c>
      <c r="KL140" s="163" t="str">
        <f>INDEX(Draft!$AZ$3:$AZ$170,MATCH(KC140&amp;KA140,Draft!$BA$3:$BA$170,0),1)</f>
        <v>Roblox Corporation</v>
      </c>
      <c r="KM140" s="114"/>
      <c r="KN140" s="106">
        <f t="shared" si="1164"/>
        <v>20</v>
      </c>
      <c r="KO140" s="106">
        <f t="shared" si="1206"/>
        <v>11</v>
      </c>
      <c r="KP140" s="106">
        <v>5</v>
      </c>
      <c r="KQ140" s="107" t="str">
        <f>INDEX(Matchups!$F$4:$G$279,MATCH(KN140&amp;"_"&amp;KO140,Matchups!$E$4:$E$279,0),1)</f>
        <v>Player23</v>
      </c>
      <c r="KR140" s="107" t="str">
        <f>INDEX(Matchups!$F$4:$G$279,MATCH(KN140&amp;"_"&amp;KO140,Matchups!$E$4:$E$279,0),2)</f>
        <v>Player1</v>
      </c>
      <c r="KS140" s="114"/>
      <c r="KT140" s="160" t="str">
        <f>INDEX(Draft!$AZ$3:$AZ$170,MATCH(KQ140&amp;KP140,Draft!$BA$3:$BA$170,0),1)</f>
        <v>Raytheon</v>
      </c>
      <c r="KU140" s="161" t="e">
        <f>INDEX(Upload_Download!$I$4:$I$1004,MATCH(KT140&amp;KU$3,Upload_Download!$O$4:$O$1004,0),1)</f>
        <v>#N/A</v>
      </c>
      <c r="KV140" s="161" t="e">
        <f>INDEX(Upload_Download!$I$4:$I$1004,MATCH(KT140&amp;KV$3,Upload_Download!$O$4:$O$1004,0),1)</f>
        <v>#N/A</v>
      </c>
      <c r="KW140" s="162" t="e">
        <f t="shared" si="1207"/>
        <v>#N/A</v>
      </c>
      <c r="KX140" s="162" t="e">
        <f t="shared" si="1233"/>
        <v>#N/A</v>
      </c>
      <c r="KY140" s="161" t="e">
        <f>INDEX(Upload_Download!$I$4:$I$1004,MATCH(LA140&amp;KY$3,Upload_Download!$O$4:$O$1004,0),1)</f>
        <v>#N/A</v>
      </c>
      <c r="KZ140" s="161" t="e">
        <f>INDEX(Upload_Download!$I$4:$I$1004,MATCH(LA140&amp;KZ$3,Upload_Download!$O$4:$O$1004,0),1)</f>
        <v>#N/A</v>
      </c>
      <c r="LA140" s="163" t="str">
        <f>INDEX(Draft!$AZ$3:$AZ$170,MATCH(KR140&amp;KP140,Draft!$BA$3:$BA$170,0),1)</f>
        <v>Marathon Petroleum Corp</v>
      </c>
      <c r="LB140" s="114"/>
      <c r="LC140" s="106">
        <f t="shared" si="1165"/>
        <v>21</v>
      </c>
      <c r="LD140" s="106">
        <f t="shared" si="1208"/>
        <v>11</v>
      </c>
      <c r="LE140" s="106">
        <v>5</v>
      </c>
      <c r="LF140" s="107" t="str">
        <f>INDEX(Matchups!$F$4:$G$279,MATCH(LC140&amp;"_"&amp;LD140,Matchups!$E$4:$E$279,0),1)</f>
        <v>Player21</v>
      </c>
      <c r="LG140" s="107" t="str">
        <f>INDEX(Matchups!$F$4:$G$279,MATCH(LC140&amp;"_"&amp;LD140,Matchups!$E$4:$E$279,0),2)</f>
        <v>Player7</v>
      </c>
      <c r="LH140" s="114"/>
      <c r="LI140" s="160" t="str">
        <f>INDEX(Draft!$AZ$3:$AZ$170,MATCH(LF140&amp;LE140,Draft!$BA$3:$BA$170,0),1)</f>
        <v>Gold</v>
      </c>
      <c r="LJ140" s="161" t="e">
        <f>INDEX(Upload_Download!$I$4:$I$1004,MATCH(LI140&amp;LJ$3,Upload_Download!$O$4:$O$1004,0),1)</f>
        <v>#N/A</v>
      </c>
      <c r="LK140" s="161" t="e">
        <f>INDEX(Upload_Download!$I$4:$I$1004,MATCH(LI140&amp;LK$3,Upload_Download!$O$4:$O$1004,0),1)</f>
        <v>#N/A</v>
      </c>
      <c r="LL140" s="162" t="e">
        <f t="shared" si="1209"/>
        <v>#N/A</v>
      </c>
      <c r="LM140" s="162" t="e">
        <f t="shared" si="1234"/>
        <v>#N/A</v>
      </c>
      <c r="LN140" s="161" t="e">
        <f>INDEX(Upload_Download!$I$4:$I$1004,MATCH(LP140&amp;LN$3,Upload_Download!$O$4:$O$1004,0),1)</f>
        <v>#N/A</v>
      </c>
      <c r="LO140" s="161" t="e">
        <f>INDEX(Upload_Download!$I$4:$I$1004,MATCH(LP140&amp;LO$3,Upload_Download!$O$4:$O$1004,0),1)</f>
        <v>#N/A</v>
      </c>
      <c r="LP140" s="163" t="str">
        <f>INDEX(Draft!$AZ$3:$AZ$170,MATCH(LG140&amp;LE140,Draft!$BA$3:$BA$170,0),1)</f>
        <v>PNC Financial Services</v>
      </c>
      <c r="LQ140" s="114"/>
      <c r="LR140" s="106">
        <f t="shared" si="1166"/>
        <v>22</v>
      </c>
      <c r="LS140" s="106">
        <f t="shared" si="1210"/>
        <v>11</v>
      </c>
      <c r="LT140" s="106">
        <v>5</v>
      </c>
      <c r="LU140" s="107" t="str">
        <f>INDEX(Matchups!$F$4:$G$279,MATCH(LR140&amp;"_"&amp;LS140,Matchups!$E$4:$E$279,0),1)</f>
        <v>Player9</v>
      </c>
      <c r="LV140" s="107" t="str">
        <f>INDEX(Matchups!$F$4:$G$279,MATCH(LR140&amp;"_"&amp;LS140,Matchups!$E$4:$E$279,0),2)</f>
        <v>Player15</v>
      </c>
      <c r="LW140" s="114"/>
      <c r="LX140" s="160" t="str">
        <f>INDEX(Draft!$AZ$3:$AZ$170,MATCH(LU140&amp;LT140,Draft!$BA$3:$BA$170,0),1)</f>
        <v>Proctor &amp; Gamble</v>
      </c>
      <c r="LY140" s="161" t="e">
        <f>INDEX(Upload_Download!$I$4:$I$1004,MATCH(LX140&amp;LY$3,Upload_Download!$O$4:$O$1004,0),1)</f>
        <v>#N/A</v>
      </c>
      <c r="LZ140" s="161" t="e">
        <f>INDEX(Upload_Download!$I$4:$I$1004,MATCH(LX140&amp;LZ$3,Upload_Download!$O$4:$O$1004,0),1)</f>
        <v>#N/A</v>
      </c>
      <c r="MA140" s="162" t="e">
        <f t="shared" si="1211"/>
        <v>#N/A</v>
      </c>
      <c r="MB140" s="162" t="e">
        <f t="shared" si="1235"/>
        <v>#N/A</v>
      </c>
      <c r="MC140" s="161" t="e">
        <f>INDEX(Upload_Download!$I$4:$I$1004,MATCH(ME140&amp;MC$3,Upload_Download!$O$4:$O$1004,0),1)</f>
        <v>#N/A</v>
      </c>
      <c r="MD140" s="161" t="e">
        <f>INDEX(Upload_Download!$I$4:$I$1004,MATCH(ME140&amp;MD$3,Upload_Download!$O$4:$O$1004,0),1)</f>
        <v>#N/A</v>
      </c>
      <c r="ME140" s="163" t="str">
        <f>INDEX(Draft!$AZ$3:$AZ$170,MATCH(LV140&amp;LT140,Draft!$BA$3:$BA$170,0),1)</f>
        <v>Wrapped Bitcoin</v>
      </c>
      <c r="MF140" s="114"/>
      <c r="MG140" s="106">
        <f t="shared" si="1167"/>
        <v>23</v>
      </c>
      <c r="MH140" s="106">
        <f t="shared" si="1212"/>
        <v>11</v>
      </c>
      <c r="MI140" s="106">
        <v>5</v>
      </c>
      <c r="MJ140" s="107" t="str">
        <f>INDEX(Matchups!$F$4:$G$279,MATCH(MG140&amp;"_"&amp;MH140,Matchups!$E$4:$E$279,0),1)</f>
        <v>Player10</v>
      </c>
      <c r="MK140" s="107" t="str">
        <f>INDEX(Matchups!$F$4:$G$279,MATCH(MG140&amp;"_"&amp;MH140,Matchups!$E$4:$E$279,0),2)</f>
        <v>Player5</v>
      </c>
      <c r="ML140" s="114"/>
      <c r="MM140" s="160" t="str">
        <f>INDEX(Draft!$AZ$3:$AZ$170,MATCH(MJ140&amp;MI140,Draft!$BA$3:$BA$170,0),1)</f>
        <v>KKR &amp; Co.</v>
      </c>
      <c r="MN140" s="161" t="e">
        <f>INDEX(Upload_Download!$I$4:$I$1004,MATCH(MM140&amp;MN$3,Upload_Download!$O$4:$O$1004,0),1)</f>
        <v>#N/A</v>
      </c>
      <c r="MO140" s="161" t="e">
        <f>INDEX(Upload_Download!$I$4:$I$1004,MATCH(MM140&amp;MO$3,Upload_Download!$O$4:$O$1004,0),1)</f>
        <v>#N/A</v>
      </c>
      <c r="MP140" s="162" t="e">
        <f t="shared" si="1213"/>
        <v>#N/A</v>
      </c>
      <c r="MQ140" s="162" t="e">
        <f t="shared" si="1236"/>
        <v>#N/A</v>
      </c>
      <c r="MR140" s="161" t="e">
        <f>INDEX(Upload_Download!$I$4:$I$1004,MATCH(MT140&amp;MR$3,Upload_Download!$O$4:$O$1004,0),1)</f>
        <v>#N/A</v>
      </c>
      <c r="MS140" s="161" t="e">
        <f>INDEX(Upload_Download!$I$4:$I$1004,MATCH(MT140&amp;MS$3,Upload_Download!$O$4:$O$1004,0),1)</f>
        <v>#N/A</v>
      </c>
      <c r="MT140" s="163" t="str">
        <f>INDEX(Draft!$AZ$3:$AZ$170,MATCH(MK140&amp;MI140,Draft!$BA$3:$BA$170,0),1)</f>
        <v>Royal Bank Of Canada</v>
      </c>
    </row>
    <row r="141" spans="2:358" s="105" customFormat="1" ht="17">
      <c r="B141" s="184">
        <f t="shared" si="679"/>
        <v>44641</v>
      </c>
      <c r="C141" s="183">
        <f t="shared" si="680"/>
        <v>12</v>
      </c>
      <c r="D141" s="183">
        <f t="shared" si="681"/>
        <v>6</v>
      </c>
      <c r="E141" s="183" t="str">
        <f t="shared" si="1142"/>
        <v>12_6</v>
      </c>
      <c r="F141" s="174" t="str">
        <f t="shared" si="1143"/>
        <v>Player22</v>
      </c>
      <c r="G141" s="174" t="str">
        <f t="shared" si="1144"/>
        <v>Player23</v>
      </c>
      <c r="H141" s="173"/>
      <c r="I141" s="174" t="str">
        <f>J141&amp;"_"&amp;COUNTIF(J$4:J141,J141)</f>
        <v>11_8</v>
      </c>
      <c r="J141" s="185">
        <v>11</v>
      </c>
      <c r="K141" s="185" t="s">
        <v>2666</v>
      </c>
      <c r="L141" s="186" t="s">
        <v>1027</v>
      </c>
      <c r="M141" s="185" t="s">
        <v>2672</v>
      </c>
      <c r="N141" s="114"/>
      <c r="O141" s="106">
        <f t="shared" si="1145"/>
        <v>1</v>
      </c>
      <c r="P141" s="106">
        <f t="shared" si="1168"/>
        <v>11</v>
      </c>
      <c r="Q141" s="106">
        <v>6</v>
      </c>
      <c r="R141" s="107" t="str">
        <f>INDEX(Matchups!$F$4:$G$279,MATCH(O141&amp;"_"&amp;P141,Matchups!$E$4:$E$279,0),1)</f>
        <v>Player12</v>
      </c>
      <c r="S141" s="107" t="str">
        <f>INDEX(Matchups!$F$4:$G$279,MATCH(O141&amp;"_"&amp;P141,Matchups!$E$4:$E$279,0),2)</f>
        <v>Player13</v>
      </c>
      <c r="U141" s="164" t="str">
        <f>INDEX(Draft!$AZ$3:$AZ$170,MATCH(R141&amp;Q141,Draft!$BA$3:$BA$170,0),1)</f>
        <v>Axie Infinity</v>
      </c>
      <c r="V141" s="207">
        <f>INDEX(Upload_Download!$I$4:$I$1004,MATCH(U141&amp;V$3,Upload_Download!$O$4:$O$1004,0),1)</f>
        <v>68.42108154296875</v>
      </c>
      <c r="W141" s="207">
        <f>INDEX(Upload_Download!$I$4:$I$1004,MATCH(U141&amp;W$3,Upload_Download!$O$4:$O$1004,0),1)</f>
        <v>58.452156066894531</v>
      </c>
      <c r="X141" s="208">
        <f t="shared" si="1169"/>
        <v>-14.56996184693995</v>
      </c>
      <c r="Y141" s="208">
        <f t="shared" si="1214"/>
        <v>-15.695362330622597</v>
      </c>
      <c r="Z141" s="207">
        <f>INDEX(Upload_Download!$I$4:$I$1004,MATCH(AB141&amp;Z$3,Upload_Download!$O$4:$O$1004,0),1)</f>
        <v>26.346109390258789</v>
      </c>
      <c r="AA141" s="207">
        <f>INDEX(Upload_Download!$I$4:$I$1004,MATCH(AB141&amp;AA$3,Upload_Download!$O$4:$O$1004,0),1)</f>
        <v>31.251079559326168</v>
      </c>
      <c r="AB141" s="165" t="str">
        <f>INDEX(Draft!$AZ$3:$AZ$170,MATCH(S141&amp;Q141,Draft!$BA$3:$BA$170,0),1)</f>
        <v>Atom</v>
      </c>
      <c r="AD141" s="106">
        <f t="shared" si="1146"/>
        <v>2</v>
      </c>
      <c r="AE141" s="106">
        <f t="shared" si="1170"/>
        <v>11</v>
      </c>
      <c r="AF141" s="106">
        <v>6</v>
      </c>
      <c r="AG141" s="107" t="str">
        <f>INDEX(Matchups!$F$4:$G$279,MATCH(AD141&amp;"_"&amp;AE141,Matchups!$E$4:$E$279,0),1)</f>
        <v>Player17</v>
      </c>
      <c r="AH141" s="107" t="str">
        <f>INDEX(Matchups!$F$4:$G$279,MATCH(AD141&amp;"_"&amp;AE141,Matchups!$E$4:$E$279,0),2)</f>
        <v>Player2</v>
      </c>
      <c r="AJ141" s="164" t="str">
        <f>INDEX(Draft!$AZ$3:$AZ$170,MATCH(AG141&amp;AF141,Draft!$BA$3:$BA$170,0),1)</f>
        <v>Disney</v>
      </c>
      <c r="AK141" s="207">
        <f>INDEX(Upload_Download!$I$4:$I$1004,MATCH(AJ141&amp;AK$3,Upload_Download!$O$4:$O$1004,0),1)</f>
        <v>149.4700012207031</v>
      </c>
      <c r="AL141" s="207">
        <f>INDEX(Upload_Download!$I$4:$I$1004,MATCH(AJ141&amp;AL$3,Upload_Download!$O$4:$O$1004,0),1)</f>
        <v>151.36000061035159</v>
      </c>
      <c r="AM141" s="208">
        <f t="shared" si="1171"/>
        <v>1.2644673675072493</v>
      </c>
      <c r="AN141" s="208">
        <f t="shared" si="1215"/>
        <v>-19.625399942437603</v>
      </c>
      <c r="AO141" s="207">
        <f>INDEX(Upload_Download!$I$4:$I$1004,MATCH(AQ141&amp;AO$3,Upload_Download!$O$4:$O$1004,0),1)</f>
        <v>5.7246317863464364</v>
      </c>
      <c r="AP141" s="207">
        <f>INDEX(Upload_Download!$I$4:$I$1004,MATCH(AQ141&amp;AP$3,Upload_Download!$O$4:$O$1004,0),1)</f>
        <v>7.122438907623291</v>
      </c>
      <c r="AQ141" s="165" t="str">
        <f>INDEX(Draft!$AZ$3:$AZ$170,MATCH(AH141&amp;AF141,Draft!$BA$3:$BA$170,0),1)</f>
        <v>Flow</v>
      </c>
      <c r="AS141" s="106">
        <f t="shared" si="1147"/>
        <v>3</v>
      </c>
      <c r="AT141" s="106">
        <f t="shared" si="1172"/>
        <v>11</v>
      </c>
      <c r="AU141" s="106">
        <v>6</v>
      </c>
      <c r="AV141" s="107" t="str">
        <f>INDEX(Matchups!$F$4:$G$279,MATCH(AS141&amp;"_"&amp;AT141,Matchups!$E$4:$E$279,0),1)</f>
        <v>Player2</v>
      </c>
      <c r="AW141" s="107" t="str">
        <f>INDEX(Matchups!$F$4:$G$279,MATCH(AS141&amp;"_"&amp;AT141,Matchups!$E$4:$E$279,0),2)</f>
        <v>Player23</v>
      </c>
      <c r="AY141" s="164" t="str">
        <f>INDEX(Draft!$AZ$3:$AZ$170,MATCH(AV141&amp;AU141,Draft!$BA$3:$BA$170,0),1)</f>
        <v>Flow</v>
      </c>
      <c r="AZ141" s="207">
        <f>INDEX(Upload_Download!$I$4:$I$1004,MATCH(AY141&amp;AZ$3,Upload_Download!$O$4:$O$1004,0),1)</f>
        <v>5.7246317863464364</v>
      </c>
      <c r="BA141" s="207">
        <f>INDEX(Upload_Download!$I$4:$I$1004,MATCH(AY141&amp;BA$3,Upload_Download!$O$4:$O$1004,0),1)</f>
        <v>5.7515192031860352</v>
      </c>
      <c r="BB141" s="208">
        <f t="shared" si="1173"/>
        <v>0.46967941071296426</v>
      </c>
      <c r="BC141" s="208">
        <f t="shared" si="1216"/>
        <v>2.1247487091919703</v>
      </c>
      <c r="BD141" s="207">
        <f>INDEX(Upload_Download!$I$4:$I$1004,MATCH(BF141&amp;BD$3,Upload_Download!$O$4:$O$1004,0),1)</f>
        <v>104.3000030517578</v>
      </c>
      <c r="BE141" s="207">
        <f>INDEX(Upload_Download!$I$4:$I$1004,MATCH(BF141&amp;BE$3,Upload_Download!$O$4:$O$1004,0),1)</f>
        <v>102.129997253418</v>
      </c>
      <c r="BF141" s="165" t="str">
        <f>INDEX(Draft!$AZ$3:$AZ$170,MATCH(AW141&amp;AU141,Draft!$BA$3:$BA$170,0),1)</f>
        <v>CVS</v>
      </c>
      <c r="BH141" s="106">
        <f t="shared" si="1148"/>
        <v>4</v>
      </c>
      <c r="BI141" s="106">
        <f t="shared" si="1174"/>
        <v>11</v>
      </c>
      <c r="BJ141" s="106">
        <v>6</v>
      </c>
      <c r="BK141" s="107" t="str">
        <f>INDEX(Matchups!$F$4:$G$279,MATCH(BH141&amp;"_"&amp;BI141,Matchups!$E$4:$E$279,0),1)</f>
        <v>Player13</v>
      </c>
      <c r="BL141" s="107" t="str">
        <f>INDEX(Matchups!$F$4:$G$279,MATCH(BH141&amp;"_"&amp;BI141,Matchups!$E$4:$E$279,0),2)</f>
        <v>Player6</v>
      </c>
      <c r="BN141" s="164" t="str">
        <f>INDEX(Draft!$AZ$3:$AZ$170,MATCH(BK141&amp;BJ141,Draft!$BA$3:$BA$170,0),1)</f>
        <v>Atom</v>
      </c>
      <c r="BO141" s="207">
        <f>INDEX(Upload_Download!$I$4:$I$1004,MATCH(BN141&amp;BO$3,Upload_Download!$O$4:$O$1004,0),1)</f>
        <v>26.751556396484379</v>
      </c>
      <c r="BP141" s="207" t="e">
        <f>INDEX(Upload_Download!$I$4:$I$1004,MATCH(BN141&amp;BP$3,Upload_Download!$O$4:$O$1004,0),1)</f>
        <v>#N/A</v>
      </c>
      <c r="BQ141" s="208" t="e">
        <f t="shared" si="1175"/>
        <v>#N/A</v>
      </c>
      <c r="BR141" s="208" t="e">
        <f t="shared" si="1217"/>
        <v>#N/A</v>
      </c>
      <c r="BS141" s="207" t="e">
        <f>INDEX(Upload_Download!$I$4:$I$1004,MATCH(BU141&amp;BS$3,Upload_Download!$O$4:$O$1004,0),1)</f>
        <v>#N/A</v>
      </c>
      <c r="BT141" s="207">
        <f>INDEX(Upload_Download!$I$4:$I$1004,MATCH(BU141&amp;BT$3,Upload_Download!$O$4:$O$1004,0),1)</f>
        <v>56.040000915527337</v>
      </c>
      <c r="BU141" s="165" t="str">
        <f>INDEX(Draft!$AZ$3:$AZ$170,MATCH(BL141&amp;BJ141,Draft!$BA$3:$BA$170,0),1)</f>
        <v>Cisco</v>
      </c>
      <c r="BV141" s="114"/>
      <c r="BW141" s="106">
        <f t="shared" si="1149"/>
        <v>5</v>
      </c>
      <c r="BX141" s="106">
        <f t="shared" si="1176"/>
        <v>11</v>
      </c>
      <c r="BY141" s="106">
        <v>6</v>
      </c>
      <c r="BZ141" s="107" t="str">
        <f>INDEX(Matchups!$F$4:$G$279,MATCH(BW141&amp;"_"&amp;BX141,Matchups!$E$4:$E$279,0),1)</f>
        <v>Player14</v>
      </c>
      <c r="CA141" s="107" t="str">
        <f>INDEX(Matchups!$F$4:$G$279,MATCH(BW141&amp;"_"&amp;BX141,Matchups!$E$4:$E$279,0),2)</f>
        <v>Player3</v>
      </c>
      <c r="CB141" s="114"/>
      <c r="CC141" s="164" t="str">
        <f>INDEX(Draft!$AZ$3:$AZ$170,MATCH(BZ141&amp;BY141,Draft!$BA$3:$BA$170,0),1)</f>
        <v>Decentraland</v>
      </c>
      <c r="CD141" s="207" t="e">
        <f>INDEX(Upload_Download!$I$4:$I$1004,MATCH(CC141&amp;CD$3,Upload_Download!$O$4:$O$1004,0),1)</f>
        <v>#N/A</v>
      </c>
      <c r="CE141" s="207" t="e">
        <f>INDEX(Upload_Download!$I$4:$I$1004,MATCH(CC141&amp;CE$3,Upload_Download!$O$4:$O$1004,0),1)</f>
        <v>#N/A</v>
      </c>
      <c r="CF141" s="208" t="e">
        <f t="shared" si="1177"/>
        <v>#N/A</v>
      </c>
      <c r="CG141" s="208" t="e">
        <f t="shared" si="1218"/>
        <v>#N/A</v>
      </c>
      <c r="CH141" s="207" t="e">
        <f>INDEX(Upload_Download!$I$4:$I$1004,MATCH(CJ141&amp;CH$3,Upload_Download!$O$4:$O$1004,0),1)</f>
        <v>#N/A</v>
      </c>
      <c r="CI141" s="207" t="e">
        <f>INDEX(Upload_Download!$I$4:$I$1004,MATCH(CJ141&amp;CI$3,Upload_Download!$O$4:$O$1004,0),1)</f>
        <v>#N/A</v>
      </c>
      <c r="CJ141" s="165" t="str">
        <f>INDEX(Draft!$AZ$3:$AZ$170,MATCH(CA141&amp;BY141,Draft!$BA$3:$BA$170,0),1)</f>
        <v>Crypto.com Coin</v>
      </c>
      <c r="CK141" s="114"/>
      <c r="CL141" s="106">
        <f t="shared" si="1150"/>
        <v>6</v>
      </c>
      <c r="CM141" s="106">
        <f t="shared" si="1178"/>
        <v>11</v>
      </c>
      <c r="CN141" s="106">
        <v>6</v>
      </c>
      <c r="CO141" s="107" t="str">
        <f>INDEX(Matchups!$F$4:$G$279,MATCH(CL141&amp;"_"&amp;CM141,Matchups!$E$4:$E$279,0),1)</f>
        <v>Player24</v>
      </c>
      <c r="CP141" s="107" t="str">
        <f>INDEX(Matchups!$F$4:$G$279,MATCH(CL141&amp;"_"&amp;CM141,Matchups!$E$4:$E$279,0),2)</f>
        <v>Player22</v>
      </c>
      <c r="CQ141" s="114"/>
      <c r="CR141" s="164" t="str">
        <f>INDEX(Draft!$AZ$3:$AZ$170,MATCH(CO141&amp;CN141,Draft!$BA$3:$BA$170,0),1)</f>
        <v>Asana Inc</v>
      </c>
      <c r="CS141" s="207" t="e">
        <f>INDEX(Upload_Download!$I$4:$I$1004,MATCH(CR141&amp;CS$3,Upload_Download!$O$4:$O$1004,0),1)</f>
        <v>#N/A</v>
      </c>
      <c r="CT141" s="207" t="e">
        <f>INDEX(Upload_Download!$I$4:$I$1004,MATCH(CR141&amp;CT$3,Upload_Download!$O$4:$O$1004,0),1)</f>
        <v>#N/A</v>
      </c>
      <c r="CU141" s="208" t="e">
        <f t="shared" si="1179"/>
        <v>#N/A</v>
      </c>
      <c r="CV141" s="208" t="e">
        <f t="shared" si="1219"/>
        <v>#N/A</v>
      </c>
      <c r="CW141" s="207" t="e">
        <f>INDEX(Upload_Download!$I$4:$I$1004,MATCH(CY141&amp;CW$3,Upload_Download!$O$4:$O$1004,0),1)</f>
        <v>#N/A</v>
      </c>
      <c r="CX141" s="207" t="e">
        <f>INDEX(Upload_Download!$I$4:$I$1004,MATCH(CY141&amp;CX$3,Upload_Download!$O$4:$O$1004,0),1)</f>
        <v>#N/A</v>
      </c>
      <c r="CY141" s="165" t="str">
        <f>INDEX(Draft!$AZ$3:$AZ$170,MATCH(CP141&amp;CN141,Draft!$BA$3:$BA$170,0),1)</f>
        <v>Apple</v>
      </c>
      <c r="DA141" s="106">
        <f t="shared" si="1151"/>
        <v>7</v>
      </c>
      <c r="DB141" s="106">
        <f t="shared" si="1180"/>
        <v>11</v>
      </c>
      <c r="DC141" s="106">
        <v>6</v>
      </c>
      <c r="DD141" s="107" t="str">
        <f>INDEX(Matchups!$F$4:$G$279,MATCH(DA141&amp;"_"&amp;DB141,Matchups!$E$4:$E$279,0),1)</f>
        <v>Player22</v>
      </c>
      <c r="DE141" s="107" t="str">
        <f>INDEX(Matchups!$F$4:$G$279,MATCH(DA141&amp;"_"&amp;DB141,Matchups!$E$4:$E$279,0),2)</f>
        <v>Player14</v>
      </c>
      <c r="DG141" s="164" t="str">
        <f>INDEX(Draft!$AZ$3:$AZ$170,MATCH(DD141&amp;DC141,Draft!$BA$3:$BA$170,0),1)</f>
        <v>Apple</v>
      </c>
      <c r="DH141" s="207" t="e">
        <f>INDEX(Upload_Download!$I$4:$I$1004,MATCH(DG141&amp;DH$3,Upload_Download!$O$4:$O$1004,0),1)</f>
        <v>#N/A</v>
      </c>
      <c r="DI141" s="207" t="e">
        <f>INDEX(Upload_Download!$I$4:$I$1004,MATCH(DG141&amp;DI$3,Upload_Download!$O$4:$O$1004,0),1)</f>
        <v>#N/A</v>
      </c>
      <c r="DJ141" s="208" t="e">
        <f t="shared" si="1181"/>
        <v>#N/A</v>
      </c>
      <c r="DK141" s="208" t="e">
        <f t="shared" si="1220"/>
        <v>#N/A</v>
      </c>
      <c r="DL141" s="207" t="e">
        <f>INDEX(Upload_Download!$I$4:$I$1004,MATCH(DN141&amp;DL$3,Upload_Download!$O$4:$O$1004,0),1)</f>
        <v>#N/A</v>
      </c>
      <c r="DM141" s="207" t="e">
        <f>INDEX(Upload_Download!$I$4:$I$1004,MATCH(DN141&amp;DM$3,Upload_Download!$O$4:$O$1004,0),1)</f>
        <v>#N/A</v>
      </c>
      <c r="DN141" s="165" t="str">
        <f>INDEX(Draft!$AZ$3:$AZ$170,MATCH(DE141&amp;DC141,Draft!$BA$3:$BA$170,0),1)</f>
        <v>Decentraland</v>
      </c>
      <c r="DO141" s="114"/>
      <c r="DP141" s="106">
        <f t="shared" si="1152"/>
        <v>8</v>
      </c>
      <c r="DQ141" s="106">
        <f t="shared" si="1182"/>
        <v>11</v>
      </c>
      <c r="DR141" s="106">
        <v>6</v>
      </c>
      <c r="DS141" s="107" t="str">
        <f>INDEX(Matchups!$F$4:$G$279,MATCH(DP141&amp;"_"&amp;DQ141,Matchups!$E$4:$E$279,0),1)</f>
        <v>Player19</v>
      </c>
      <c r="DT141" s="107" t="str">
        <f>INDEX(Matchups!$F$4:$G$279,MATCH(DP141&amp;"_"&amp;DQ141,Matchups!$E$4:$E$279,0),2)</f>
        <v>Player17</v>
      </c>
      <c r="DU141" s="114"/>
      <c r="DV141" s="164" t="str">
        <f>INDEX(Draft!$AZ$3:$AZ$170,MATCH(DS141&amp;DR141,Draft!$BA$3:$BA$170,0),1)</f>
        <v>VeChain</v>
      </c>
      <c r="DW141" s="207" t="e">
        <f>INDEX(Upload_Download!$I$4:$I$1004,MATCH(DV141&amp;DW$3,Upload_Download!$O$4:$O$1004,0),1)</f>
        <v>#N/A</v>
      </c>
      <c r="DX141" s="207" t="e">
        <f>INDEX(Upload_Download!$I$4:$I$1004,MATCH(DV141&amp;DX$3,Upload_Download!$O$4:$O$1004,0),1)</f>
        <v>#N/A</v>
      </c>
      <c r="DY141" s="208" t="e">
        <f t="shared" si="1183"/>
        <v>#N/A</v>
      </c>
      <c r="DZ141" s="208" t="e">
        <f t="shared" si="1221"/>
        <v>#N/A</v>
      </c>
      <c r="EA141" s="207" t="e">
        <f>INDEX(Upload_Download!$I$4:$I$1004,MATCH(EC141&amp;EA$3,Upload_Download!$O$4:$O$1004,0),1)</f>
        <v>#N/A</v>
      </c>
      <c r="EB141" s="207" t="e">
        <f>INDEX(Upload_Download!$I$4:$I$1004,MATCH(EC141&amp;EB$3,Upload_Download!$O$4:$O$1004,0),1)</f>
        <v>#N/A</v>
      </c>
      <c r="EC141" s="165" t="str">
        <f>INDEX(Draft!$AZ$3:$AZ$170,MATCH(DT141&amp;DR141,Draft!$BA$3:$BA$170,0),1)</f>
        <v>Disney</v>
      </c>
      <c r="ED141" s="114"/>
      <c r="EE141" s="106">
        <f t="shared" si="1153"/>
        <v>9</v>
      </c>
      <c r="EF141" s="106">
        <f t="shared" si="1184"/>
        <v>11</v>
      </c>
      <c r="EG141" s="106">
        <v>6</v>
      </c>
      <c r="EH141" s="107" t="str">
        <f>INDEX(Matchups!$F$4:$G$279,MATCH(EE141&amp;"_"&amp;EF141,Matchups!$E$4:$E$279,0),1)</f>
        <v>Player1</v>
      </c>
      <c r="EI141" s="107" t="str">
        <f>INDEX(Matchups!$F$4:$G$279,MATCH(EE141&amp;"_"&amp;EF141,Matchups!$E$4:$E$279,0),2)</f>
        <v>Player20</v>
      </c>
      <c r="EJ141" s="114"/>
      <c r="EK141" s="164" t="str">
        <f>INDEX(Draft!$AZ$3:$AZ$170,MATCH(EH141&amp;EG141,Draft!$BA$3:$BA$170,0),1)</f>
        <v>Qualcomm</v>
      </c>
      <c r="EL141" s="207" t="e">
        <f>INDEX(Upload_Download!$I$4:$I$1004,MATCH(EK141&amp;EL$3,Upload_Download!$O$4:$O$1004,0),1)</f>
        <v>#N/A</v>
      </c>
      <c r="EM141" s="207" t="e">
        <f>INDEX(Upload_Download!$I$4:$I$1004,MATCH(EK141&amp;EM$3,Upload_Download!$O$4:$O$1004,0),1)</f>
        <v>#N/A</v>
      </c>
      <c r="EN141" s="208" t="e">
        <f t="shared" si="1185"/>
        <v>#N/A</v>
      </c>
      <c r="EO141" s="208" t="e">
        <f t="shared" si="1222"/>
        <v>#N/A</v>
      </c>
      <c r="EP141" s="207" t="e">
        <f>INDEX(Upload_Download!$I$4:$I$1004,MATCH(ER141&amp;EP$3,Upload_Download!$O$4:$O$1004,0),1)</f>
        <v>#N/A</v>
      </c>
      <c r="EQ141" s="207" t="e">
        <f>INDEX(Upload_Download!$I$4:$I$1004,MATCH(ER141&amp;EQ$3,Upload_Download!$O$4:$O$1004,0),1)</f>
        <v>#N/A</v>
      </c>
      <c r="ER141" s="165" t="str">
        <f>INDEX(Draft!$AZ$3:$AZ$170,MATCH(EI141&amp;EG141,Draft!$BA$3:$BA$170,0),1)</f>
        <v>Immutable X</v>
      </c>
      <c r="ET141" s="106">
        <f t="shared" si="1154"/>
        <v>10</v>
      </c>
      <c r="EU141" s="106">
        <f t="shared" si="1186"/>
        <v>11</v>
      </c>
      <c r="EV141" s="106">
        <v>6</v>
      </c>
      <c r="EW141" s="107" t="str">
        <f>INDEX(Matchups!$F$4:$G$279,MATCH(ET141&amp;"_"&amp;EU141,Matchups!$E$4:$E$279,0),1)</f>
        <v>Player18</v>
      </c>
      <c r="EX141" s="107" t="str">
        <f>INDEX(Matchups!$F$4:$G$279,MATCH(ET141&amp;"_"&amp;EU141,Matchups!$E$4:$E$279,0),2)</f>
        <v>Player16</v>
      </c>
      <c r="EZ141" s="164" t="str">
        <f>INDEX(Draft!$AZ$3:$AZ$170,MATCH(EW141&amp;EV141,Draft!$BA$3:$BA$170,0),1)</f>
        <v>FTX Token</v>
      </c>
      <c r="FA141" s="207" t="e">
        <f>INDEX(Upload_Download!$I$4:$I$1004,MATCH(EZ141&amp;FA$3,Upload_Download!$O$4:$O$1004,0),1)</f>
        <v>#N/A</v>
      </c>
      <c r="FB141" s="207" t="e">
        <f>INDEX(Upload_Download!$I$4:$I$1004,MATCH(EZ141&amp;FB$3,Upload_Download!$O$4:$O$1004,0),1)</f>
        <v>#N/A</v>
      </c>
      <c r="FC141" s="208" t="e">
        <f t="shared" si="1187"/>
        <v>#N/A</v>
      </c>
      <c r="FD141" s="208" t="e">
        <f t="shared" si="1223"/>
        <v>#N/A</v>
      </c>
      <c r="FE141" s="207" t="e">
        <f>INDEX(Upload_Download!$I$4:$I$1004,MATCH(FG141&amp;FE$3,Upload_Download!$O$4:$O$1004,0),1)</f>
        <v>#N/A</v>
      </c>
      <c r="FF141" s="207" t="e">
        <f>INDEX(Upload_Download!$I$4:$I$1004,MATCH(FG141&amp;FF$3,Upload_Download!$O$4:$O$1004,0),1)</f>
        <v>#N/A</v>
      </c>
      <c r="FG141" s="165" t="str">
        <f>INDEX(Draft!$AZ$3:$AZ$170,MATCH(EX141&amp;EV141,Draft!$BA$3:$BA$170,0),1)</f>
        <v>Dollar Tree</v>
      </c>
      <c r="FH141" s="114"/>
      <c r="FI141" s="106">
        <f t="shared" si="1155"/>
        <v>11</v>
      </c>
      <c r="FJ141" s="106">
        <f t="shared" si="1188"/>
        <v>11</v>
      </c>
      <c r="FK141" s="106">
        <v>6</v>
      </c>
      <c r="FL141" s="107" t="str">
        <f>INDEX(Matchups!$F$4:$G$279,MATCH(FI141&amp;"_"&amp;FJ141,Matchups!$E$4:$E$279,0),1)</f>
        <v>Player6</v>
      </c>
      <c r="FM141" s="107" t="str">
        <f>INDEX(Matchups!$F$4:$G$279,MATCH(FI141&amp;"_"&amp;FJ141,Matchups!$E$4:$E$279,0),2)</f>
        <v>Player21</v>
      </c>
      <c r="FN141" s="114"/>
      <c r="FO141" s="164" t="str">
        <f>INDEX(Draft!$AZ$3:$AZ$170,MATCH(FL141&amp;FK141,Draft!$BA$3:$BA$170,0),1)</f>
        <v>Cisco</v>
      </c>
      <c r="FP141" s="207" t="e">
        <f>INDEX(Upload_Download!$I$4:$I$1004,MATCH(FO141&amp;FP$3,Upload_Download!$O$4:$O$1004,0),1)</f>
        <v>#N/A</v>
      </c>
      <c r="FQ141" s="207" t="e">
        <f>INDEX(Upload_Download!$I$4:$I$1004,MATCH(FO141&amp;FQ$3,Upload_Download!$O$4:$O$1004,0),1)</f>
        <v>#N/A</v>
      </c>
      <c r="FR141" s="208" t="e">
        <f t="shared" si="1189"/>
        <v>#N/A</v>
      </c>
      <c r="FS141" s="208" t="e">
        <f t="shared" si="1224"/>
        <v>#N/A</v>
      </c>
      <c r="FT141" s="207" t="e">
        <f>INDEX(Upload_Download!$I$4:$I$1004,MATCH(FV141&amp;FT$3,Upload_Download!$O$4:$O$1004,0),1)</f>
        <v>#N/A</v>
      </c>
      <c r="FU141" s="207" t="e">
        <f>INDEX(Upload_Download!$I$4:$I$1004,MATCH(FV141&amp;FU$3,Upload_Download!$O$4:$O$1004,0),1)</f>
        <v>#N/A</v>
      </c>
      <c r="FV141" s="165" t="str">
        <f>INDEX(Draft!$AZ$3:$AZ$170,MATCH(FM141&amp;FK141,Draft!$BA$3:$BA$170,0),1)</f>
        <v>Silver</v>
      </c>
      <c r="FW141" s="114"/>
      <c r="FX141" s="106">
        <f t="shared" si="1156"/>
        <v>12</v>
      </c>
      <c r="FY141" s="106">
        <f t="shared" si="1190"/>
        <v>11</v>
      </c>
      <c r="FZ141" s="106">
        <v>6</v>
      </c>
      <c r="GA141" s="107" t="str">
        <f>INDEX(Matchups!$F$4:$G$279,MATCH(FX141&amp;"_"&amp;FY141,Matchups!$E$4:$E$279,0),1)</f>
        <v>Player15</v>
      </c>
      <c r="GB141" s="107" t="str">
        <f>INDEX(Matchups!$F$4:$G$279,MATCH(FX141&amp;"_"&amp;FY141,Matchups!$E$4:$E$279,0),2)</f>
        <v>Player18</v>
      </c>
      <c r="GC141" s="114"/>
      <c r="GD141" s="164" t="str">
        <f>INDEX(Draft!$AZ$3:$AZ$170,MATCH(GA141&amp;FZ141,Draft!$BA$3:$BA$170,0),1)</f>
        <v>Berkshire Hathaway</v>
      </c>
      <c r="GE141" s="207" t="e">
        <f>INDEX(Upload_Download!$I$4:$I$1004,MATCH(GD141&amp;GE$3,Upload_Download!$O$4:$O$1004,0),1)</f>
        <v>#N/A</v>
      </c>
      <c r="GF141" s="207" t="e">
        <f>INDEX(Upload_Download!$I$4:$I$1004,MATCH(GD141&amp;GF$3,Upload_Download!$O$4:$O$1004,0),1)</f>
        <v>#N/A</v>
      </c>
      <c r="GG141" s="208" t="e">
        <f t="shared" si="1191"/>
        <v>#N/A</v>
      </c>
      <c r="GH141" s="208" t="e">
        <f t="shared" si="1225"/>
        <v>#N/A</v>
      </c>
      <c r="GI141" s="207" t="e">
        <f>INDEX(Upload_Download!$I$4:$I$1004,MATCH(GK141&amp;GI$3,Upload_Download!$O$4:$O$1004,0),1)</f>
        <v>#N/A</v>
      </c>
      <c r="GJ141" s="207" t="e">
        <f>INDEX(Upload_Download!$I$4:$I$1004,MATCH(GK141&amp;GJ$3,Upload_Download!$O$4:$O$1004,0),1)</f>
        <v>#N/A</v>
      </c>
      <c r="GK141" s="165" t="str">
        <f>INDEX(Draft!$AZ$3:$AZ$170,MATCH(GB141&amp;FZ141,Draft!$BA$3:$BA$170,0),1)</f>
        <v>FTX Token</v>
      </c>
      <c r="GM141" s="106">
        <f t="shared" si="1157"/>
        <v>13</v>
      </c>
      <c r="GN141" s="106">
        <f t="shared" si="1192"/>
        <v>11</v>
      </c>
      <c r="GO141" s="106">
        <v>6</v>
      </c>
      <c r="GP141" s="107" t="str">
        <f>INDEX(Matchups!$F$4:$G$279,MATCH(GM141&amp;"_"&amp;GN141,Matchups!$E$4:$E$279,0),1)</f>
        <v>Player8</v>
      </c>
      <c r="GQ141" s="107" t="str">
        <f>INDEX(Matchups!$F$4:$G$279,MATCH(GM141&amp;"_"&amp;GN141,Matchups!$E$4:$E$279,0),2)</f>
        <v>Player24</v>
      </c>
      <c r="GS141" s="164" t="str">
        <f>INDEX(Draft!$AZ$3:$AZ$170,MATCH(GP141&amp;GO141,Draft!$BA$3:$BA$170,0),1)</f>
        <v>Algorand</v>
      </c>
      <c r="GT141" s="207" t="e">
        <f>INDEX(Upload_Download!$I$4:$I$1004,MATCH(GS141&amp;GT$3,Upload_Download!$O$4:$O$1004,0),1)</f>
        <v>#N/A</v>
      </c>
      <c r="GU141" s="207" t="e">
        <f>INDEX(Upload_Download!$I$4:$I$1004,MATCH(GS141&amp;GU$3,Upload_Download!$O$4:$O$1004,0),1)</f>
        <v>#N/A</v>
      </c>
      <c r="GV141" s="208" t="e">
        <f t="shared" si="1193"/>
        <v>#N/A</v>
      </c>
      <c r="GW141" s="208" t="e">
        <f t="shared" si="1226"/>
        <v>#N/A</v>
      </c>
      <c r="GX141" s="207" t="e">
        <f>INDEX(Upload_Download!$I$4:$I$1004,MATCH(GZ141&amp;GX$3,Upload_Download!$O$4:$O$1004,0),1)</f>
        <v>#N/A</v>
      </c>
      <c r="GY141" s="207" t="e">
        <f>INDEX(Upload_Download!$I$4:$I$1004,MATCH(GZ141&amp;GY$3,Upload_Download!$O$4:$O$1004,0),1)</f>
        <v>#N/A</v>
      </c>
      <c r="GZ141" s="165" t="str">
        <f>INDEX(Draft!$AZ$3:$AZ$170,MATCH(GQ141&amp;GO141,Draft!$BA$3:$BA$170,0),1)</f>
        <v>Asana Inc</v>
      </c>
      <c r="HA141" s="114"/>
      <c r="HB141" s="106">
        <f t="shared" si="1158"/>
        <v>14</v>
      </c>
      <c r="HC141" s="106">
        <f t="shared" si="1194"/>
        <v>11</v>
      </c>
      <c r="HD141" s="106">
        <v>6</v>
      </c>
      <c r="HE141" s="107" t="str">
        <f>INDEX(Matchups!$F$4:$G$279,MATCH(HB141&amp;"_"&amp;HC141,Matchups!$E$4:$E$279,0),1)</f>
        <v>Player5</v>
      </c>
      <c r="HF141" s="107" t="str">
        <f>INDEX(Matchups!$F$4:$G$279,MATCH(HB141&amp;"_"&amp;HC141,Matchups!$E$4:$E$279,0),2)</f>
        <v>Player12</v>
      </c>
      <c r="HG141" s="114"/>
      <c r="HH141" s="164" t="str">
        <f>INDEX(Draft!$AZ$3:$AZ$170,MATCH(HE141&amp;HD141,Draft!$BA$3:$BA$170,0),1)</f>
        <v>Marvell Technology</v>
      </c>
      <c r="HI141" s="207" t="e">
        <f>INDEX(Upload_Download!$I$4:$I$1004,MATCH(HH141&amp;HI$3,Upload_Download!$O$4:$O$1004,0),1)</f>
        <v>#N/A</v>
      </c>
      <c r="HJ141" s="207" t="e">
        <f>INDEX(Upload_Download!$I$4:$I$1004,MATCH(HH141&amp;HJ$3,Upload_Download!$O$4:$O$1004,0),1)</f>
        <v>#N/A</v>
      </c>
      <c r="HK141" s="208" t="e">
        <f t="shared" si="1195"/>
        <v>#N/A</v>
      </c>
      <c r="HL141" s="208" t="e">
        <f t="shared" si="1227"/>
        <v>#N/A</v>
      </c>
      <c r="HM141" s="207" t="e">
        <f>INDEX(Upload_Download!$I$4:$I$1004,MATCH(HO141&amp;HM$3,Upload_Download!$O$4:$O$1004,0),1)</f>
        <v>#N/A</v>
      </c>
      <c r="HN141" s="207" t="e">
        <f>INDEX(Upload_Download!$I$4:$I$1004,MATCH(HO141&amp;HN$3,Upload_Download!$O$4:$O$1004,0),1)</f>
        <v>#N/A</v>
      </c>
      <c r="HO141" s="165" t="str">
        <f>INDEX(Draft!$AZ$3:$AZ$170,MATCH(HF141&amp;HD141,Draft!$BA$3:$BA$170,0),1)</f>
        <v>Axie Infinity</v>
      </c>
      <c r="HP141" s="114"/>
      <c r="HQ141" s="106">
        <f t="shared" si="1159"/>
        <v>15</v>
      </c>
      <c r="HR141" s="106">
        <f t="shared" si="1196"/>
        <v>11</v>
      </c>
      <c r="HS141" s="106">
        <v>6</v>
      </c>
      <c r="HT141" s="107" t="str">
        <f>INDEX(Matchups!$F$4:$G$279,MATCH(HQ141&amp;"_"&amp;HR141,Matchups!$E$4:$E$279,0),1)</f>
        <v>Player11</v>
      </c>
      <c r="HU141" s="107" t="str">
        <f>INDEX(Matchups!$F$4:$G$279,MATCH(HQ141&amp;"_"&amp;HR141,Matchups!$E$4:$E$279,0),2)</f>
        <v>Player9</v>
      </c>
      <c r="HV141" s="114"/>
      <c r="HW141" s="164" t="str">
        <f>INDEX(Draft!$AZ$3:$AZ$170,MATCH(HT141&amp;HS141,Draft!$BA$3:$BA$170,0),1)</f>
        <v>Unobtanium</v>
      </c>
      <c r="HX141" s="207" t="e">
        <f>INDEX(Upload_Download!$I$4:$I$1004,MATCH(HW141&amp;HX$3,Upload_Download!$O$4:$O$1004,0),1)</f>
        <v>#N/A</v>
      </c>
      <c r="HY141" s="207" t="e">
        <f>INDEX(Upload_Download!$I$4:$I$1004,MATCH(HW141&amp;HY$3,Upload_Download!$O$4:$O$1004,0),1)</f>
        <v>#N/A</v>
      </c>
      <c r="HZ141" s="208" t="e">
        <f t="shared" si="1197"/>
        <v>#N/A</v>
      </c>
      <c r="IA141" s="208" t="e">
        <f t="shared" si="1228"/>
        <v>#N/A</v>
      </c>
      <c r="IB141" s="207" t="e">
        <f>INDEX(Upload_Download!$I$4:$I$1004,MATCH(ID141&amp;IB$3,Upload_Download!$O$4:$O$1004,0),1)</f>
        <v>#N/A</v>
      </c>
      <c r="IC141" s="207" t="e">
        <f>INDEX(Upload_Download!$I$4:$I$1004,MATCH(ID141&amp;IC$3,Upload_Download!$O$4:$O$1004,0),1)</f>
        <v>#N/A</v>
      </c>
      <c r="ID141" s="165" t="str">
        <f>INDEX(Draft!$AZ$3:$AZ$170,MATCH(HU141&amp;HS141,Draft!$BA$3:$BA$170,0),1)</f>
        <v>Chainlink</v>
      </c>
      <c r="IF141" s="106">
        <f t="shared" si="1160"/>
        <v>16</v>
      </c>
      <c r="IG141" s="106">
        <f t="shared" si="1198"/>
        <v>11</v>
      </c>
      <c r="IH141" s="106">
        <v>6</v>
      </c>
      <c r="II141" s="107" t="str">
        <f>INDEX(Matchups!$F$4:$G$279,MATCH(IF141&amp;"_"&amp;IG141,Matchups!$E$4:$E$279,0),1)</f>
        <v>Player7</v>
      </c>
      <c r="IJ141" s="107" t="str">
        <f>INDEX(Matchups!$F$4:$G$279,MATCH(IF141&amp;"_"&amp;IG141,Matchups!$E$4:$E$279,0),2)</f>
        <v>Player8</v>
      </c>
      <c r="IL141" s="164" t="str">
        <f>INDEX(Draft!$AZ$3:$AZ$170,MATCH(II141&amp;IH141,Draft!$BA$3:$BA$170,0),1)</f>
        <v>Pfizer</v>
      </c>
      <c r="IM141" s="207" t="e">
        <f>INDEX(Upload_Download!$I$4:$I$1004,MATCH(IL141&amp;IM$3,Upload_Download!$O$4:$O$1004,0),1)</f>
        <v>#N/A</v>
      </c>
      <c r="IN141" s="207" t="e">
        <f>INDEX(Upload_Download!$I$4:$I$1004,MATCH(IL141&amp;IN$3,Upload_Download!$O$4:$O$1004,0),1)</f>
        <v>#N/A</v>
      </c>
      <c r="IO141" s="208" t="e">
        <f t="shared" si="1199"/>
        <v>#N/A</v>
      </c>
      <c r="IP141" s="208" t="e">
        <f t="shared" si="1229"/>
        <v>#N/A</v>
      </c>
      <c r="IQ141" s="207" t="e">
        <f>INDEX(Upload_Download!$I$4:$I$1004,MATCH(IS141&amp;IQ$3,Upload_Download!$O$4:$O$1004,0),1)</f>
        <v>#N/A</v>
      </c>
      <c r="IR141" s="207" t="e">
        <f>INDEX(Upload_Download!$I$4:$I$1004,MATCH(IS141&amp;IR$3,Upload_Download!$O$4:$O$1004,0),1)</f>
        <v>#N/A</v>
      </c>
      <c r="IS141" s="165" t="str">
        <f>INDEX(Draft!$AZ$3:$AZ$170,MATCH(IJ141&amp;IH141,Draft!$BA$3:$BA$170,0),1)</f>
        <v>Algorand</v>
      </c>
      <c r="IT141" s="114"/>
      <c r="IU141" s="106">
        <f t="shared" si="1161"/>
        <v>17</v>
      </c>
      <c r="IV141" s="106">
        <f t="shared" si="1200"/>
        <v>11</v>
      </c>
      <c r="IW141" s="106">
        <v>6</v>
      </c>
      <c r="IX141" s="107" t="str">
        <f>INDEX(Matchups!$F$4:$G$279,MATCH(IU141&amp;"_"&amp;IV141,Matchups!$E$4:$E$279,0),1)</f>
        <v>Player16</v>
      </c>
      <c r="IY141" s="107" t="str">
        <f>INDEX(Matchups!$F$4:$G$279,MATCH(IU141&amp;"_"&amp;IV141,Matchups!$E$4:$E$279,0),2)</f>
        <v>Player7</v>
      </c>
      <c r="IZ141" s="114"/>
      <c r="JA141" s="164" t="str">
        <f>INDEX(Draft!$AZ$3:$AZ$170,MATCH(IX141&amp;IW141,Draft!$BA$3:$BA$170,0),1)</f>
        <v>Dollar Tree</v>
      </c>
      <c r="JB141" s="207" t="e">
        <f>INDEX(Upload_Download!$I$4:$I$1004,MATCH(JA141&amp;JB$3,Upload_Download!$O$4:$O$1004,0),1)</f>
        <v>#N/A</v>
      </c>
      <c r="JC141" s="207" t="e">
        <f>INDEX(Upload_Download!$I$4:$I$1004,MATCH(JA141&amp;JC$3,Upload_Download!$O$4:$O$1004,0),1)</f>
        <v>#N/A</v>
      </c>
      <c r="JD141" s="208" t="e">
        <f t="shared" si="1201"/>
        <v>#N/A</v>
      </c>
      <c r="JE141" s="208" t="e">
        <f t="shared" si="1230"/>
        <v>#N/A</v>
      </c>
      <c r="JF141" s="207" t="e">
        <f>INDEX(Upload_Download!$I$4:$I$1004,MATCH(JH141&amp;JF$3,Upload_Download!$O$4:$O$1004,0),1)</f>
        <v>#N/A</v>
      </c>
      <c r="JG141" s="207" t="e">
        <f>INDEX(Upload_Download!$I$4:$I$1004,MATCH(JH141&amp;JG$3,Upload_Download!$O$4:$O$1004,0),1)</f>
        <v>#N/A</v>
      </c>
      <c r="JH141" s="165" t="str">
        <f>INDEX(Draft!$AZ$3:$AZ$170,MATCH(IY141&amp;IW141,Draft!$BA$3:$BA$170,0),1)</f>
        <v>Pfizer</v>
      </c>
      <c r="JI141" s="114"/>
      <c r="JJ141" s="106">
        <f t="shared" si="1162"/>
        <v>18</v>
      </c>
      <c r="JK141" s="106">
        <f t="shared" si="1202"/>
        <v>11</v>
      </c>
      <c r="JL141" s="106">
        <v>6</v>
      </c>
      <c r="JM141" s="107" t="str">
        <f>INDEX(Matchups!$F$4:$G$279,MATCH(JJ141&amp;"_"&amp;JK141,Matchups!$E$4:$E$279,0),1)</f>
        <v>Player20</v>
      </c>
      <c r="JN141" s="107" t="str">
        <f>INDEX(Matchups!$F$4:$G$279,MATCH(JJ141&amp;"_"&amp;JK141,Matchups!$E$4:$E$279,0),2)</f>
        <v>Player11</v>
      </c>
      <c r="JO141" s="114"/>
      <c r="JP141" s="164" t="str">
        <f>INDEX(Draft!$AZ$3:$AZ$170,MATCH(JM141&amp;JL141,Draft!$BA$3:$BA$170,0),1)</f>
        <v>Immutable X</v>
      </c>
      <c r="JQ141" s="207" t="e">
        <f>INDEX(Upload_Download!$I$4:$I$1004,MATCH(JP141&amp;JQ$3,Upload_Download!$O$4:$O$1004,0),1)</f>
        <v>#N/A</v>
      </c>
      <c r="JR141" s="207" t="e">
        <f>INDEX(Upload_Download!$I$4:$I$1004,MATCH(JP141&amp;JR$3,Upload_Download!$O$4:$O$1004,0),1)</f>
        <v>#N/A</v>
      </c>
      <c r="JS141" s="208" t="e">
        <f t="shared" si="1203"/>
        <v>#N/A</v>
      </c>
      <c r="JT141" s="208" t="e">
        <f t="shared" si="1231"/>
        <v>#N/A</v>
      </c>
      <c r="JU141" s="207" t="e">
        <f>INDEX(Upload_Download!$I$4:$I$1004,MATCH(JW141&amp;JU$3,Upload_Download!$O$4:$O$1004,0),1)</f>
        <v>#N/A</v>
      </c>
      <c r="JV141" s="207" t="e">
        <f>INDEX(Upload_Download!$I$4:$I$1004,MATCH(JW141&amp;JV$3,Upload_Download!$O$4:$O$1004,0),1)</f>
        <v>#N/A</v>
      </c>
      <c r="JW141" s="165" t="str">
        <f>INDEX(Draft!$AZ$3:$AZ$170,MATCH(JN141&amp;JL141,Draft!$BA$3:$BA$170,0),1)</f>
        <v>Unobtanium</v>
      </c>
      <c r="JX141" s="114"/>
      <c r="JY141" s="106">
        <f t="shared" si="1163"/>
        <v>19</v>
      </c>
      <c r="JZ141" s="106">
        <f t="shared" si="1204"/>
        <v>11</v>
      </c>
      <c r="KA141" s="106">
        <v>6</v>
      </c>
      <c r="KB141" s="107" t="str">
        <f>INDEX(Matchups!$F$4:$G$279,MATCH(JY141&amp;"_"&amp;JZ141,Matchups!$E$4:$E$279,0),1)</f>
        <v>Player21</v>
      </c>
      <c r="KC141" s="107" t="str">
        <f>INDEX(Matchups!$F$4:$G$279,MATCH(JY141&amp;"_"&amp;JZ141,Matchups!$E$4:$E$279,0),2)</f>
        <v>Player19</v>
      </c>
      <c r="KD141" s="114"/>
      <c r="KE141" s="164" t="str">
        <f>INDEX(Draft!$AZ$3:$AZ$170,MATCH(KB141&amp;KA141,Draft!$BA$3:$BA$170,0),1)</f>
        <v>Silver</v>
      </c>
      <c r="KF141" s="207" t="e">
        <f>INDEX(Upload_Download!$I$4:$I$1004,MATCH(KE141&amp;KF$3,Upload_Download!$O$4:$O$1004,0),1)</f>
        <v>#N/A</v>
      </c>
      <c r="KG141" s="207" t="e">
        <f>INDEX(Upload_Download!$I$4:$I$1004,MATCH(KE141&amp;KG$3,Upload_Download!$O$4:$O$1004,0),1)</f>
        <v>#N/A</v>
      </c>
      <c r="KH141" s="208" t="e">
        <f t="shared" si="1205"/>
        <v>#N/A</v>
      </c>
      <c r="KI141" s="208" t="e">
        <f t="shared" si="1232"/>
        <v>#N/A</v>
      </c>
      <c r="KJ141" s="207" t="e">
        <f>INDEX(Upload_Download!$I$4:$I$1004,MATCH(KL141&amp;KJ$3,Upload_Download!$O$4:$O$1004,0),1)</f>
        <v>#N/A</v>
      </c>
      <c r="KK141" s="207" t="e">
        <f>INDEX(Upload_Download!$I$4:$I$1004,MATCH(KL141&amp;KK$3,Upload_Download!$O$4:$O$1004,0),1)</f>
        <v>#N/A</v>
      </c>
      <c r="KL141" s="165" t="str">
        <f>INDEX(Draft!$AZ$3:$AZ$170,MATCH(KC141&amp;KA141,Draft!$BA$3:$BA$170,0),1)</f>
        <v>VeChain</v>
      </c>
      <c r="KM141" s="114"/>
      <c r="KN141" s="106">
        <f t="shared" si="1164"/>
        <v>20</v>
      </c>
      <c r="KO141" s="106">
        <f t="shared" si="1206"/>
        <v>11</v>
      </c>
      <c r="KP141" s="106">
        <v>6</v>
      </c>
      <c r="KQ141" s="107" t="str">
        <f>INDEX(Matchups!$F$4:$G$279,MATCH(KN141&amp;"_"&amp;KO141,Matchups!$E$4:$E$279,0),1)</f>
        <v>Player23</v>
      </c>
      <c r="KR141" s="107" t="str">
        <f>INDEX(Matchups!$F$4:$G$279,MATCH(KN141&amp;"_"&amp;KO141,Matchups!$E$4:$E$279,0),2)</f>
        <v>Player1</v>
      </c>
      <c r="KS141" s="114"/>
      <c r="KT141" s="164" t="str">
        <f>INDEX(Draft!$AZ$3:$AZ$170,MATCH(KQ141&amp;KP141,Draft!$BA$3:$BA$170,0),1)</f>
        <v>CVS</v>
      </c>
      <c r="KU141" s="207" t="e">
        <f>INDEX(Upload_Download!$I$4:$I$1004,MATCH(KT141&amp;KU$3,Upload_Download!$O$4:$O$1004,0),1)</f>
        <v>#N/A</v>
      </c>
      <c r="KV141" s="207" t="e">
        <f>INDEX(Upload_Download!$I$4:$I$1004,MATCH(KT141&amp;KV$3,Upload_Download!$O$4:$O$1004,0),1)</f>
        <v>#N/A</v>
      </c>
      <c r="KW141" s="208" t="e">
        <f t="shared" si="1207"/>
        <v>#N/A</v>
      </c>
      <c r="KX141" s="208" t="e">
        <f t="shared" si="1233"/>
        <v>#N/A</v>
      </c>
      <c r="KY141" s="207" t="e">
        <f>INDEX(Upload_Download!$I$4:$I$1004,MATCH(LA141&amp;KY$3,Upload_Download!$O$4:$O$1004,0),1)</f>
        <v>#N/A</v>
      </c>
      <c r="KZ141" s="207" t="e">
        <f>INDEX(Upload_Download!$I$4:$I$1004,MATCH(LA141&amp;KZ$3,Upload_Download!$O$4:$O$1004,0),1)</f>
        <v>#N/A</v>
      </c>
      <c r="LA141" s="165" t="str">
        <f>INDEX(Draft!$AZ$3:$AZ$170,MATCH(KR141&amp;KP141,Draft!$BA$3:$BA$170,0),1)</f>
        <v>Qualcomm</v>
      </c>
      <c r="LB141" s="114"/>
      <c r="LC141" s="106">
        <f t="shared" si="1165"/>
        <v>21</v>
      </c>
      <c r="LD141" s="106">
        <f t="shared" si="1208"/>
        <v>11</v>
      </c>
      <c r="LE141" s="106">
        <v>6</v>
      </c>
      <c r="LF141" s="107" t="str">
        <f>INDEX(Matchups!$F$4:$G$279,MATCH(LC141&amp;"_"&amp;LD141,Matchups!$E$4:$E$279,0),1)</f>
        <v>Player21</v>
      </c>
      <c r="LG141" s="107" t="str">
        <f>INDEX(Matchups!$F$4:$G$279,MATCH(LC141&amp;"_"&amp;LD141,Matchups!$E$4:$E$279,0),2)</f>
        <v>Player7</v>
      </c>
      <c r="LH141" s="114"/>
      <c r="LI141" s="164" t="str">
        <f>INDEX(Draft!$AZ$3:$AZ$170,MATCH(LF141&amp;LE141,Draft!$BA$3:$BA$170,0),1)</f>
        <v>Silver</v>
      </c>
      <c r="LJ141" s="207" t="e">
        <f>INDEX(Upload_Download!$I$4:$I$1004,MATCH(LI141&amp;LJ$3,Upload_Download!$O$4:$O$1004,0),1)</f>
        <v>#N/A</v>
      </c>
      <c r="LK141" s="207" t="e">
        <f>INDEX(Upload_Download!$I$4:$I$1004,MATCH(LI141&amp;LK$3,Upload_Download!$O$4:$O$1004,0),1)</f>
        <v>#N/A</v>
      </c>
      <c r="LL141" s="208" t="e">
        <f t="shared" si="1209"/>
        <v>#N/A</v>
      </c>
      <c r="LM141" s="208" t="e">
        <f t="shared" si="1234"/>
        <v>#N/A</v>
      </c>
      <c r="LN141" s="207" t="e">
        <f>INDEX(Upload_Download!$I$4:$I$1004,MATCH(LP141&amp;LN$3,Upload_Download!$O$4:$O$1004,0),1)</f>
        <v>#N/A</v>
      </c>
      <c r="LO141" s="207" t="e">
        <f>INDEX(Upload_Download!$I$4:$I$1004,MATCH(LP141&amp;LO$3,Upload_Download!$O$4:$O$1004,0),1)</f>
        <v>#N/A</v>
      </c>
      <c r="LP141" s="165" t="str">
        <f>INDEX(Draft!$AZ$3:$AZ$170,MATCH(LG141&amp;LE141,Draft!$BA$3:$BA$170,0),1)</f>
        <v>Pfizer</v>
      </c>
      <c r="LQ141" s="114"/>
      <c r="LR141" s="106">
        <f t="shared" si="1166"/>
        <v>22</v>
      </c>
      <c r="LS141" s="106">
        <f t="shared" si="1210"/>
        <v>11</v>
      </c>
      <c r="LT141" s="106">
        <v>6</v>
      </c>
      <c r="LU141" s="107" t="str">
        <f>INDEX(Matchups!$F$4:$G$279,MATCH(LR141&amp;"_"&amp;LS141,Matchups!$E$4:$E$279,0),1)</f>
        <v>Player9</v>
      </c>
      <c r="LV141" s="107" t="str">
        <f>INDEX(Matchups!$F$4:$G$279,MATCH(LR141&amp;"_"&amp;LS141,Matchups!$E$4:$E$279,0),2)</f>
        <v>Player15</v>
      </c>
      <c r="LW141" s="114"/>
      <c r="LX141" s="164" t="str">
        <f>INDEX(Draft!$AZ$3:$AZ$170,MATCH(LU141&amp;LT141,Draft!$BA$3:$BA$170,0),1)</f>
        <v>Chainlink</v>
      </c>
      <c r="LY141" s="207" t="e">
        <f>INDEX(Upload_Download!$I$4:$I$1004,MATCH(LX141&amp;LY$3,Upload_Download!$O$4:$O$1004,0),1)</f>
        <v>#N/A</v>
      </c>
      <c r="LZ141" s="207" t="e">
        <f>INDEX(Upload_Download!$I$4:$I$1004,MATCH(LX141&amp;LZ$3,Upload_Download!$O$4:$O$1004,0),1)</f>
        <v>#N/A</v>
      </c>
      <c r="MA141" s="208" t="e">
        <f t="shared" si="1211"/>
        <v>#N/A</v>
      </c>
      <c r="MB141" s="208" t="e">
        <f t="shared" si="1235"/>
        <v>#N/A</v>
      </c>
      <c r="MC141" s="207" t="e">
        <f>INDEX(Upload_Download!$I$4:$I$1004,MATCH(ME141&amp;MC$3,Upload_Download!$O$4:$O$1004,0),1)</f>
        <v>#N/A</v>
      </c>
      <c r="MD141" s="207" t="e">
        <f>INDEX(Upload_Download!$I$4:$I$1004,MATCH(ME141&amp;MD$3,Upload_Download!$O$4:$O$1004,0),1)</f>
        <v>#N/A</v>
      </c>
      <c r="ME141" s="165" t="str">
        <f>INDEX(Draft!$AZ$3:$AZ$170,MATCH(LV141&amp;LT141,Draft!$BA$3:$BA$170,0),1)</f>
        <v>Berkshire Hathaway</v>
      </c>
      <c r="MF141" s="114"/>
      <c r="MG141" s="106">
        <f t="shared" si="1167"/>
        <v>23</v>
      </c>
      <c r="MH141" s="106">
        <f t="shared" si="1212"/>
        <v>11</v>
      </c>
      <c r="MI141" s="106">
        <v>6</v>
      </c>
      <c r="MJ141" s="107" t="str">
        <f>INDEX(Matchups!$F$4:$G$279,MATCH(MG141&amp;"_"&amp;MH141,Matchups!$E$4:$E$279,0),1)</f>
        <v>Player10</v>
      </c>
      <c r="MK141" s="107" t="str">
        <f>INDEX(Matchups!$F$4:$G$279,MATCH(MG141&amp;"_"&amp;MH141,Matchups!$E$4:$E$279,0),2)</f>
        <v>Player5</v>
      </c>
      <c r="ML141" s="114"/>
      <c r="MM141" s="164" t="str">
        <f>INDEX(Draft!$AZ$3:$AZ$170,MATCH(MJ141&amp;MI141,Draft!$BA$3:$BA$170,0),1)</f>
        <v>Dell</v>
      </c>
      <c r="MN141" s="207" t="e">
        <f>INDEX(Upload_Download!$I$4:$I$1004,MATCH(MM141&amp;MN$3,Upload_Download!$O$4:$O$1004,0),1)</f>
        <v>#N/A</v>
      </c>
      <c r="MO141" s="207" t="e">
        <f>INDEX(Upload_Download!$I$4:$I$1004,MATCH(MM141&amp;MO$3,Upload_Download!$O$4:$O$1004,0),1)</f>
        <v>#N/A</v>
      </c>
      <c r="MP141" s="208" t="e">
        <f t="shared" si="1213"/>
        <v>#N/A</v>
      </c>
      <c r="MQ141" s="208" t="e">
        <f t="shared" si="1236"/>
        <v>#N/A</v>
      </c>
      <c r="MR141" s="207" t="e">
        <f>INDEX(Upload_Download!$I$4:$I$1004,MATCH(MT141&amp;MR$3,Upload_Download!$O$4:$O$1004,0),1)</f>
        <v>#N/A</v>
      </c>
      <c r="MS141" s="207" t="e">
        <f>INDEX(Upload_Download!$I$4:$I$1004,MATCH(MT141&amp;MS$3,Upload_Download!$O$4:$O$1004,0),1)</f>
        <v>#N/A</v>
      </c>
      <c r="MT141" s="165" t="str">
        <f>INDEX(Draft!$AZ$3:$AZ$170,MATCH(MK141&amp;MI141,Draft!$BA$3:$BA$170,0),1)</f>
        <v>Marvell Technology</v>
      </c>
    </row>
    <row r="142" spans="2:358" s="105" customFormat="1" ht="17" hidden="1" customHeight="1">
      <c r="B142" s="184">
        <f t="shared" si="679"/>
        <v>44641</v>
      </c>
      <c r="C142" s="183">
        <f t="shared" si="680"/>
        <v>12</v>
      </c>
      <c r="D142" s="183">
        <f t="shared" si="681"/>
        <v>7</v>
      </c>
      <c r="E142" s="183" t="str">
        <f t="shared" si="1142"/>
        <v>12_7</v>
      </c>
      <c r="F142" s="174" t="str">
        <f t="shared" si="1143"/>
        <v>Player21</v>
      </c>
      <c r="G142" s="174" t="str">
        <f t="shared" si="1144"/>
        <v>Player5</v>
      </c>
      <c r="H142" s="173"/>
      <c r="I142" s="174" t="str">
        <f>J142&amp;"_"&amp;COUNTIF(J$4:J142,J142)</f>
        <v>11_9</v>
      </c>
      <c r="J142" s="185">
        <v>11</v>
      </c>
      <c r="K142" s="185" t="s">
        <v>2673</v>
      </c>
      <c r="L142" s="186" t="s">
        <v>1027</v>
      </c>
      <c r="M142" s="185" t="s">
        <v>2667</v>
      </c>
      <c r="N142" s="114"/>
      <c r="O142" s="106">
        <f t="shared" si="1145"/>
        <v>1</v>
      </c>
      <c r="P142" s="106">
        <f t="shared" ref="P142" si="1237">P130+1</f>
        <v>11</v>
      </c>
      <c r="Q142" s="106">
        <v>7</v>
      </c>
      <c r="R142" s="107" t="str">
        <f>INDEX(Matchups!$F$4:$G$279,MATCH(O142&amp;"_"&amp;P142,Matchups!$E$4:$E$279,0),1)</f>
        <v>Player12</v>
      </c>
      <c r="S142" s="107" t="str">
        <f>INDEX(Matchups!$F$4:$G$279,MATCH(O142&amp;"_"&amp;P142,Matchups!$E$4:$E$279,0),2)</f>
        <v>Player13</v>
      </c>
      <c r="U142" s="164" t="e">
        <f>INDEX(Draft!$AZ$3:$AZ$170,MATCH(R142&amp;Q142,Draft!$BA$3:$BA$170,0),1)</f>
        <v>#N/A</v>
      </c>
      <c r="V142" s="156"/>
      <c r="W142" s="156"/>
      <c r="X142" s="157"/>
      <c r="Y142" s="158"/>
      <c r="Z142" s="156"/>
      <c r="AA142" s="156"/>
      <c r="AB142" s="165" t="e">
        <f>INDEX(Draft!$AZ$3:$AZ$170,MATCH(S142&amp;Q142,Draft!$BA$3:$BA$170,0),1)</f>
        <v>#N/A</v>
      </c>
      <c r="AD142" s="106">
        <f t="shared" si="1146"/>
        <v>2</v>
      </c>
      <c r="AE142" s="106">
        <f t="shared" ref="AE142" si="1238">AE130+1</f>
        <v>11</v>
      </c>
      <c r="AF142" s="106">
        <v>7</v>
      </c>
      <c r="AG142" s="107" t="str">
        <f>INDEX(Matchups!$F$4:$G$279,MATCH(AD142&amp;"_"&amp;AE142,Matchups!$E$4:$E$279,0),1)</f>
        <v>Player17</v>
      </c>
      <c r="AH142" s="107" t="str">
        <f>INDEX(Matchups!$F$4:$G$279,MATCH(AD142&amp;"_"&amp;AE142,Matchups!$E$4:$E$279,0),2)</f>
        <v>Player2</v>
      </c>
      <c r="AJ142" s="164" t="e">
        <f>INDEX(Draft!$AZ$3:$AZ$170,MATCH(AG142&amp;AF142,Draft!$BA$3:$BA$170,0),1)</f>
        <v>#N/A</v>
      </c>
      <c r="AK142" s="156"/>
      <c r="AL142" s="156"/>
      <c r="AM142" s="157"/>
      <c r="AN142" s="158"/>
      <c r="AO142" s="156"/>
      <c r="AP142" s="156"/>
      <c r="AQ142" s="165" t="e">
        <f>INDEX(Draft!$AZ$3:$AZ$170,MATCH(AH142&amp;AF142,Draft!$BA$3:$BA$170,0),1)</f>
        <v>#N/A</v>
      </c>
      <c r="AS142" s="106">
        <f t="shared" si="1147"/>
        <v>3</v>
      </c>
      <c r="AT142" s="106">
        <f t="shared" ref="AT142" si="1239">AT130+1</f>
        <v>11</v>
      </c>
      <c r="AU142" s="106">
        <v>7</v>
      </c>
      <c r="AV142" s="107" t="str">
        <f>INDEX(Matchups!$F$4:$G$279,MATCH(AS142&amp;"_"&amp;AT142,Matchups!$E$4:$E$279,0),1)</f>
        <v>Player2</v>
      </c>
      <c r="AW142" s="107" t="str">
        <f>INDEX(Matchups!$F$4:$G$279,MATCH(AS142&amp;"_"&amp;AT142,Matchups!$E$4:$E$279,0),2)</f>
        <v>Player23</v>
      </c>
      <c r="AY142" s="164" t="e">
        <f>INDEX(Draft!$AZ$3:$AZ$170,MATCH(AV142&amp;AU142,Draft!$BA$3:$BA$170,0),1)</f>
        <v>#N/A</v>
      </c>
      <c r="AZ142" s="156"/>
      <c r="BA142" s="156"/>
      <c r="BB142" s="157"/>
      <c r="BC142" s="158"/>
      <c r="BD142" s="156"/>
      <c r="BE142" s="156"/>
      <c r="BF142" s="165" t="e">
        <f>INDEX(Draft!$AZ$3:$AZ$170,MATCH(AW142&amp;AU142,Draft!$BA$3:$BA$170,0),1)</f>
        <v>#N/A</v>
      </c>
      <c r="BH142" s="106">
        <f t="shared" si="1148"/>
        <v>4</v>
      </c>
      <c r="BI142" s="106">
        <f t="shared" ref="BI142" si="1240">BI130+1</f>
        <v>11</v>
      </c>
      <c r="BJ142" s="106">
        <v>7</v>
      </c>
      <c r="BK142" s="107" t="str">
        <f>INDEX(Matchups!$F$4:$G$279,MATCH(BH142&amp;"_"&amp;BI142,Matchups!$E$4:$E$279,0),1)</f>
        <v>Player13</v>
      </c>
      <c r="BL142" s="107" t="str">
        <f>INDEX(Matchups!$F$4:$G$279,MATCH(BH142&amp;"_"&amp;BI142,Matchups!$E$4:$E$279,0),2)</f>
        <v>Player6</v>
      </c>
      <c r="BN142" s="164" t="e">
        <f>INDEX(Draft!$AZ$3:$AZ$170,MATCH(BK142&amp;BJ142,Draft!$BA$3:$BA$170,0),1)</f>
        <v>#N/A</v>
      </c>
      <c r="BO142" s="156"/>
      <c r="BP142" s="156"/>
      <c r="BQ142" s="157"/>
      <c r="BR142" s="158"/>
      <c r="BS142" s="156"/>
      <c r="BT142" s="156"/>
      <c r="BU142" s="165" t="e">
        <f>INDEX(Draft!$AZ$3:$AZ$170,MATCH(BL142&amp;BJ142,Draft!$BA$3:$BA$170,0),1)</f>
        <v>#N/A</v>
      </c>
      <c r="BV142" s="114"/>
      <c r="BW142" s="106">
        <f t="shared" si="1149"/>
        <v>5</v>
      </c>
      <c r="BX142" s="106">
        <f t="shared" ref="BX142" si="1241">BX130+1</f>
        <v>11</v>
      </c>
      <c r="BY142" s="106">
        <v>7</v>
      </c>
      <c r="BZ142" s="107" t="str">
        <f>INDEX(Matchups!$F$4:$G$279,MATCH(BW142&amp;"_"&amp;BX142,Matchups!$E$4:$E$279,0),1)</f>
        <v>Player14</v>
      </c>
      <c r="CA142" s="107" t="str">
        <f>INDEX(Matchups!$F$4:$G$279,MATCH(BW142&amp;"_"&amp;BX142,Matchups!$E$4:$E$279,0),2)</f>
        <v>Player3</v>
      </c>
      <c r="CB142" s="114"/>
      <c r="CC142" s="164" t="e">
        <f>INDEX(Draft!$AZ$3:$AZ$170,MATCH(BZ142&amp;BY142,Draft!$BA$3:$BA$170,0),1)</f>
        <v>#N/A</v>
      </c>
      <c r="CD142" s="156"/>
      <c r="CE142" s="156"/>
      <c r="CF142" s="157"/>
      <c r="CG142" s="158"/>
      <c r="CH142" s="156"/>
      <c r="CI142" s="156"/>
      <c r="CJ142" s="165" t="e">
        <f>INDEX(Draft!$AZ$3:$AZ$170,MATCH(CA142&amp;BY142,Draft!$BA$3:$BA$170,0),1)</f>
        <v>#N/A</v>
      </c>
      <c r="CK142" s="114"/>
      <c r="CL142" s="106">
        <f t="shared" si="1150"/>
        <v>6</v>
      </c>
      <c r="CM142" s="106">
        <f t="shared" ref="CM142" si="1242">CM130+1</f>
        <v>11</v>
      </c>
      <c r="CN142" s="106">
        <v>7</v>
      </c>
      <c r="CO142" s="107" t="str">
        <f>INDEX(Matchups!$F$4:$G$279,MATCH(CL142&amp;"_"&amp;CM142,Matchups!$E$4:$E$279,0),1)</f>
        <v>Player24</v>
      </c>
      <c r="CP142" s="107" t="str">
        <f>INDEX(Matchups!$F$4:$G$279,MATCH(CL142&amp;"_"&amp;CM142,Matchups!$E$4:$E$279,0),2)</f>
        <v>Player22</v>
      </c>
      <c r="CQ142" s="114"/>
      <c r="CR142" s="164" t="e">
        <f>INDEX(Draft!$AZ$3:$AZ$170,MATCH(CO142&amp;CN142,Draft!$BA$3:$BA$170,0),1)</f>
        <v>#N/A</v>
      </c>
      <c r="CS142" s="156"/>
      <c r="CT142" s="156"/>
      <c r="CU142" s="157"/>
      <c r="CV142" s="158"/>
      <c r="CW142" s="156"/>
      <c r="CX142" s="156"/>
      <c r="CY142" s="165" t="e">
        <f>INDEX(Draft!$AZ$3:$AZ$170,MATCH(CP142&amp;CN142,Draft!$BA$3:$BA$170,0),1)</f>
        <v>#N/A</v>
      </c>
      <c r="DA142" s="106">
        <f t="shared" si="1151"/>
        <v>7</v>
      </c>
      <c r="DB142" s="106">
        <f t="shared" ref="DB142" si="1243">DB130+1</f>
        <v>11</v>
      </c>
      <c r="DC142" s="106">
        <v>7</v>
      </c>
      <c r="DD142" s="107" t="str">
        <f>INDEX(Matchups!$F$4:$G$279,MATCH(DA142&amp;"_"&amp;DB142,Matchups!$E$4:$E$279,0),1)</f>
        <v>Player22</v>
      </c>
      <c r="DE142" s="107" t="str">
        <f>INDEX(Matchups!$F$4:$G$279,MATCH(DA142&amp;"_"&amp;DB142,Matchups!$E$4:$E$279,0),2)</f>
        <v>Player14</v>
      </c>
      <c r="DG142" s="164" t="e">
        <f>INDEX(Draft!$AZ$3:$AZ$170,MATCH(DD142&amp;DC142,Draft!$BA$3:$BA$170,0),1)</f>
        <v>#N/A</v>
      </c>
      <c r="DH142" s="156"/>
      <c r="DI142" s="156"/>
      <c r="DJ142" s="157"/>
      <c r="DK142" s="158"/>
      <c r="DL142" s="156"/>
      <c r="DM142" s="156"/>
      <c r="DN142" s="165" t="e">
        <f>INDEX(Draft!$AZ$3:$AZ$170,MATCH(DE142&amp;DC142,Draft!$BA$3:$BA$170,0),1)</f>
        <v>#N/A</v>
      </c>
      <c r="DO142" s="114"/>
      <c r="DP142" s="106">
        <f t="shared" si="1152"/>
        <v>8</v>
      </c>
      <c r="DQ142" s="106">
        <f t="shared" ref="DQ142" si="1244">DQ130+1</f>
        <v>11</v>
      </c>
      <c r="DR142" s="106">
        <v>7</v>
      </c>
      <c r="DS142" s="107" t="str">
        <f>INDEX(Matchups!$F$4:$G$279,MATCH(DP142&amp;"_"&amp;DQ142,Matchups!$E$4:$E$279,0),1)</f>
        <v>Player19</v>
      </c>
      <c r="DT142" s="107" t="str">
        <f>INDEX(Matchups!$F$4:$G$279,MATCH(DP142&amp;"_"&amp;DQ142,Matchups!$E$4:$E$279,0),2)</f>
        <v>Player17</v>
      </c>
      <c r="DU142" s="114"/>
      <c r="DV142" s="164" t="e">
        <f>INDEX(Draft!$AZ$3:$AZ$170,MATCH(DS142&amp;DR142,Draft!$BA$3:$BA$170,0),1)</f>
        <v>#N/A</v>
      </c>
      <c r="DW142" s="156"/>
      <c r="DX142" s="156"/>
      <c r="DY142" s="157"/>
      <c r="DZ142" s="158"/>
      <c r="EA142" s="156"/>
      <c r="EB142" s="156"/>
      <c r="EC142" s="165" t="e">
        <f>INDEX(Draft!$AZ$3:$AZ$170,MATCH(DT142&amp;DR142,Draft!$BA$3:$BA$170,0),1)</f>
        <v>#N/A</v>
      </c>
      <c r="ED142" s="114"/>
      <c r="EE142" s="106">
        <f t="shared" si="1153"/>
        <v>9</v>
      </c>
      <c r="EF142" s="106">
        <f t="shared" ref="EF142" si="1245">EF130+1</f>
        <v>11</v>
      </c>
      <c r="EG142" s="106">
        <v>7</v>
      </c>
      <c r="EH142" s="107" t="str">
        <f>INDEX(Matchups!$F$4:$G$279,MATCH(EE142&amp;"_"&amp;EF142,Matchups!$E$4:$E$279,0),1)</f>
        <v>Player1</v>
      </c>
      <c r="EI142" s="107" t="str">
        <f>INDEX(Matchups!$F$4:$G$279,MATCH(EE142&amp;"_"&amp;EF142,Matchups!$E$4:$E$279,0),2)</f>
        <v>Player20</v>
      </c>
      <c r="EJ142" s="114"/>
      <c r="EK142" s="164" t="e">
        <f>INDEX(Draft!$AZ$3:$AZ$170,MATCH(EH142&amp;EG142,Draft!$BA$3:$BA$170,0),1)</f>
        <v>#N/A</v>
      </c>
      <c r="EL142" s="156"/>
      <c r="EM142" s="156"/>
      <c r="EN142" s="157"/>
      <c r="EO142" s="158"/>
      <c r="EP142" s="156"/>
      <c r="EQ142" s="156"/>
      <c r="ER142" s="165" t="e">
        <f>INDEX(Draft!$AZ$3:$AZ$170,MATCH(EI142&amp;EG142,Draft!$BA$3:$BA$170,0),1)</f>
        <v>#N/A</v>
      </c>
      <c r="ET142" s="106">
        <f t="shared" si="1154"/>
        <v>10</v>
      </c>
      <c r="EU142" s="106">
        <f t="shared" ref="EU142" si="1246">EU130+1</f>
        <v>11</v>
      </c>
      <c r="EV142" s="106">
        <v>7</v>
      </c>
      <c r="EW142" s="107" t="str">
        <f>INDEX(Matchups!$F$4:$G$279,MATCH(ET142&amp;"_"&amp;EU142,Matchups!$E$4:$E$279,0),1)</f>
        <v>Player18</v>
      </c>
      <c r="EX142" s="107" t="str">
        <f>INDEX(Matchups!$F$4:$G$279,MATCH(ET142&amp;"_"&amp;EU142,Matchups!$E$4:$E$279,0),2)</f>
        <v>Player16</v>
      </c>
      <c r="EZ142" s="164" t="e">
        <f>INDEX(Draft!$AZ$3:$AZ$170,MATCH(EW142&amp;EV142,Draft!$BA$3:$BA$170,0),1)</f>
        <v>#N/A</v>
      </c>
      <c r="FA142" s="156"/>
      <c r="FB142" s="156"/>
      <c r="FC142" s="157"/>
      <c r="FD142" s="158"/>
      <c r="FE142" s="156"/>
      <c r="FF142" s="156"/>
      <c r="FG142" s="165" t="e">
        <f>INDEX(Draft!$AZ$3:$AZ$170,MATCH(EX142&amp;EV142,Draft!$BA$3:$BA$170,0),1)</f>
        <v>#N/A</v>
      </c>
      <c r="FH142" s="114"/>
      <c r="FI142" s="106">
        <f t="shared" si="1155"/>
        <v>11</v>
      </c>
      <c r="FJ142" s="106">
        <f t="shared" ref="FJ142" si="1247">FJ130+1</f>
        <v>11</v>
      </c>
      <c r="FK142" s="106">
        <v>7</v>
      </c>
      <c r="FL142" s="107" t="str">
        <f>INDEX(Matchups!$F$4:$G$279,MATCH(FI142&amp;"_"&amp;FJ142,Matchups!$E$4:$E$279,0),1)</f>
        <v>Player6</v>
      </c>
      <c r="FM142" s="107" t="str">
        <f>INDEX(Matchups!$F$4:$G$279,MATCH(FI142&amp;"_"&amp;FJ142,Matchups!$E$4:$E$279,0),2)</f>
        <v>Player21</v>
      </c>
      <c r="FN142" s="114"/>
      <c r="FO142" s="164" t="e">
        <f>INDEX(Draft!$AZ$3:$AZ$170,MATCH(FL142&amp;FK142,Draft!$BA$3:$BA$170,0),1)</f>
        <v>#N/A</v>
      </c>
      <c r="FP142" s="156"/>
      <c r="FQ142" s="156"/>
      <c r="FR142" s="157"/>
      <c r="FS142" s="158"/>
      <c r="FT142" s="156"/>
      <c r="FU142" s="156"/>
      <c r="FV142" s="165" t="e">
        <f>INDEX(Draft!$AZ$3:$AZ$170,MATCH(FM142&amp;FK142,Draft!$BA$3:$BA$170,0),1)</f>
        <v>#N/A</v>
      </c>
      <c r="FW142" s="114"/>
      <c r="FX142" s="106">
        <f t="shared" si="1156"/>
        <v>12</v>
      </c>
      <c r="FY142" s="106">
        <f t="shared" ref="FY142" si="1248">FY130+1</f>
        <v>11</v>
      </c>
      <c r="FZ142" s="106">
        <v>7</v>
      </c>
      <c r="GA142" s="107" t="str">
        <f>INDEX(Matchups!$F$4:$G$279,MATCH(FX142&amp;"_"&amp;FY142,Matchups!$E$4:$E$279,0),1)</f>
        <v>Player15</v>
      </c>
      <c r="GB142" s="107" t="str">
        <f>INDEX(Matchups!$F$4:$G$279,MATCH(FX142&amp;"_"&amp;FY142,Matchups!$E$4:$E$279,0),2)</f>
        <v>Player18</v>
      </c>
      <c r="GC142" s="114"/>
      <c r="GD142" s="164" t="e">
        <f>INDEX(Draft!$AZ$3:$AZ$170,MATCH(GA142&amp;FZ142,Draft!$BA$3:$BA$170,0),1)</f>
        <v>#N/A</v>
      </c>
      <c r="GE142" s="156"/>
      <c r="GF142" s="156"/>
      <c r="GG142" s="157"/>
      <c r="GH142" s="158"/>
      <c r="GI142" s="156"/>
      <c r="GJ142" s="156"/>
      <c r="GK142" s="165" t="e">
        <f>INDEX(Draft!$AZ$3:$AZ$170,MATCH(GB142&amp;FZ142,Draft!$BA$3:$BA$170,0),1)</f>
        <v>#N/A</v>
      </c>
      <c r="GM142" s="106">
        <f t="shared" si="1157"/>
        <v>13</v>
      </c>
      <c r="GN142" s="106">
        <f t="shared" ref="GN142" si="1249">GN130+1</f>
        <v>11</v>
      </c>
      <c r="GO142" s="106">
        <v>7</v>
      </c>
      <c r="GP142" s="107" t="str">
        <f>INDEX(Matchups!$F$4:$G$279,MATCH(GM142&amp;"_"&amp;GN142,Matchups!$E$4:$E$279,0),1)</f>
        <v>Player8</v>
      </c>
      <c r="GQ142" s="107" t="str">
        <f>INDEX(Matchups!$F$4:$G$279,MATCH(GM142&amp;"_"&amp;GN142,Matchups!$E$4:$E$279,0),2)</f>
        <v>Player24</v>
      </c>
      <c r="GS142" s="164" t="e">
        <f>INDEX(Draft!$AZ$3:$AZ$170,MATCH(GP142&amp;GO142,Draft!$BA$3:$BA$170,0),1)</f>
        <v>#N/A</v>
      </c>
      <c r="GT142" s="156"/>
      <c r="GU142" s="156"/>
      <c r="GV142" s="157"/>
      <c r="GW142" s="158"/>
      <c r="GX142" s="156"/>
      <c r="GY142" s="156"/>
      <c r="GZ142" s="165" t="e">
        <f>INDEX(Draft!$AZ$3:$AZ$170,MATCH(GQ142&amp;GO142,Draft!$BA$3:$BA$170,0),1)</f>
        <v>#N/A</v>
      </c>
      <c r="HA142" s="114"/>
      <c r="HB142" s="106">
        <f t="shared" si="1158"/>
        <v>14</v>
      </c>
      <c r="HC142" s="106">
        <f t="shared" ref="HC142" si="1250">HC130+1</f>
        <v>11</v>
      </c>
      <c r="HD142" s="106">
        <v>7</v>
      </c>
      <c r="HE142" s="107" t="str">
        <f>INDEX(Matchups!$F$4:$G$279,MATCH(HB142&amp;"_"&amp;HC142,Matchups!$E$4:$E$279,0),1)</f>
        <v>Player5</v>
      </c>
      <c r="HF142" s="107" t="str">
        <f>INDEX(Matchups!$F$4:$G$279,MATCH(HB142&amp;"_"&amp;HC142,Matchups!$E$4:$E$279,0),2)</f>
        <v>Player12</v>
      </c>
      <c r="HG142" s="114"/>
      <c r="HH142" s="164" t="e">
        <f>INDEX(Draft!$AZ$3:$AZ$170,MATCH(HE142&amp;HD142,Draft!$BA$3:$BA$170,0),1)</f>
        <v>#N/A</v>
      </c>
      <c r="HI142" s="156"/>
      <c r="HJ142" s="156"/>
      <c r="HK142" s="157"/>
      <c r="HL142" s="158"/>
      <c r="HM142" s="156"/>
      <c r="HN142" s="156"/>
      <c r="HO142" s="165" t="e">
        <f>INDEX(Draft!$AZ$3:$AZ$170,MATCH(HF142&amp;HD142,Draft!$BA$3:$BA$170,0),1)</f>
        <v>#N/A</v>
      </c>
      <c r="HP142" s="114"/>
      <c r="HQ142" s="106">
        <f t="shared" si="1159"/>
        <v>15</v>
      </c>
      <c r="HR142" s="106">
        <f t="shared" ref="HR142" si="1251">HR130+1</f>
        <v>11</v>
      </c>
      <c r="HS142" s="106">
        <v>7</v>
      </c>
      <c r="HT142" s="107" t="str">
        <f>INDEX(Matchups!$F$4:$G$279,MATCH(HQ142&amp;"_"&amp;HR142,Matchups!$E$4:$E$279,0),1)</f>
        <v>Player11</v>
      </c>
      <c r="HU142" s="107" t="str">
        <f>INDEX(Matchups!$F$4:$G$279,MATCH(HQ142&amp;"_"&amp;HR142,Matchups!$E$4:$E$279,0),2)</f>
        <v>Player9</v>
      </c>
      <c r="HV142" s="114"/>
      <c r="HW142" s="164" t="e">
        <f>INDEX(Draft!$AZ$3:$AZ$170,MATCH(HT142&amp;HS142,Draft!$BA$3:$BA$170,0),1)</f>
        <v>#N/A</v>
      </c>
      <c r="HX142" s="156"/>
      <c r="HY142" s="156"/>
      <c r="HZ142" s="157"/>
      <c r="IA142" s="158"/>
      <c r="IB142" s="156"/>
      <c r="IC142" s="156"/>
      <c r="ID142" s="165" t="e">
        <f>INDEX(Draft!$AZ$3:$AZ$170,MATCH(HU142&amp;HS142,Draft!$BA$3:$BA$170,0),1)</f>
        <v>#N/A</v>
      </c>
      <c r="IF142" s="106">
        <f t="shared" si="1160"/>
        <v>16</v>
      </c>
      <c r="IG142" s="106">
        <f t="shared" ref="IG142" si="1252">IG130+1</f>
        <v>11</v>
      </c>
      <c r="IH142" s="106">
        <v>7</v>
      </c>
      <c r="II142" s="107" t="str">
        <f>INDEX(Matchups!$F$4:$G$279,MATCH(IF142&amp;"_"&amp;IG142,Matchups!$E$4:$E$279,0),1)</f>
        <v>Player7</v>
      </c>
      <c r="IJ142" s="107" t="str">
        <f>INDEX(Matchups!$F$4:$G$279,MATCH(IF142&amp;"_"&amp;IG142,Matchups!$E$4:$E$279,0),2)</f>
        <v>Player8</v>
      </c>
      <c r="IL142" s="164" t="e">
        <f>INDEX(Draft!$AZ$3:$AZ$170,MATCH(II142&amp;IH142,Draft!$BA$3:$BA$170,0),1)</f>
        <v>#N/A</v>
      </c>
      <c r="IM142" s="156"/>
      <c r="IN142" s="156"/>
      <c r="IO142" s="157"/>
      <c r="IP142" s="158"/>
      <c r="IQ142" s="156"/>
      <c r="IR142" s="156"/>
      <c r="IS142" s="165" t="e">
        <f>INDEX(Draft!$AZ$3:$AZ$170,MATCH(IJ142&amp;IH142,Draft!$BA$3:$BA$170,0),1)</f>
        <v>#N/A</v>
      </c>
      <c r="IT142" s="114"/>
      <c r="IU142" s="106">
        <f t="shared" si="1161"/>
        <v>17</v>
      </c>
      <c r="IV142" s="106">
        <f t="shared" ref="IV142" si="1253">IV130+1</f>
        <v>11</v>
      </c>
      <c r="IW142" s="106">
        <v>7</v>
      </c>
      <c r="IX142" s="107" t="str">
        <f>INDEX(Matchups!$F$4:$G$279,MATCH(IU142&amp;"_"&amp;IV142,Matchups!$E$4:$E$279,0),1)</f>
        <v>Player16</v>
      </c>
      <c r="IY142" s="107" t="str">
        <f>INDEX(Matchups!$F$4:$G$279,MATCH(IU142&amp;"_"&amp;IV142,Matchups!$E$4:$E$279,0),2)</f>
        <v>Player7</v>
      </c>
      <c r="IZ142" s="114"/>
      <c r="JA142" s="164" t="e">
        <f>INDEX(Draft!$AZ$3:$AZ$170,MATCH(IX142&amp;IW142,Draft!$BA$3:$BA$170,0),1)</f>
        <v>#N/A</v>
      </c>
      <c r="JB142" s="156"/>
      <c r="JC142" s="156"/>
      <c r="JD142" s="157"/>
      <c r="JE142" s="158"/>
      <c r="JF142" s="156"/>
      <c r="JG142" s="156"/>
      <c r="JH142" s="165" t="e">
        <f>INDEX(Draft!$AZ$3:$AZ$170,MATCH(IY142&amp;IW142,Draft!$BA$3:$BA$170,0),1)</f>
        <v>#N/A</v>
      </c>
      <c r="JI142" s="114"/>
      <c r="JJ142" s="106">
        <f t="shared" si="1162"/>
        <v>18</v>
      </c>
      <c r="JK142" s="106">
        <f t="shared" ref="JK142" si="1254">JK130+1</f>
        <v>11</v>
      </c>
      <c r="JL142" s="106">
        <v>7</v>
      </c>
      <c r="JM142" s="107" t="str">
        <f>INDEX(Matchups!$F$4:$G$279,MATCH(JJ142&amp;"_"&amp;JK142,Matchups!$E$4:$E$279,0),1)</f>
        <v>Player20</v>
      </c>
      <c r="JN142" s="107" t="str">
        <f>INDEX(Matchups!$F$4:$G$279,MATCH(JJ142&amp;"_"&amp;JK142,Matchups!$E$4:$E$279,0),2)</f>
        <v>Player11</v>
      </c>
      <c r="JO142" s="114"/>
      <c r="JP142" s="164" t="e">
        <f>INDEX(Draft!$AZ$3:$AZ$170,MATCH(JM142&amp;JL142,Draft!$BA$3:$BA$170,0),1)</f>
        <v>#N/A</v>
      </c>
      <c r="JQ142" s="156"/>
      <c r="JR142" s="156"/>
      <c r="JS142" s="157"/>
      <c r="JT142" s="158"/>
      <c r="JU142" s="156"/>
      <c r="JV142" s="156"/>
      <c r="JW142" s="165" t="e">
        <f>INDEX(Draft!$AZ$3:$AZ$170,MATCH(JN142&amp;JL142,Draft!$BA$3:$BA$170,0),1)</f>
        <v>#N/A</v>
      </c>
      <c r="JX142" s="114"/>
      <c r="JY142" s="106">
        <f t="shared" si="1163"/>
        <v>19</v>
      </c>
      <c r="JZ142" s="106">
        <f t="shared" ref="JZ142" si="1255">JZ130+1</f>
        <v>11</v>
      </c>
      <c r="KA142" s="106">
        <v>7</v>
      </c>
      <c r="KB142" s="107" t="str">
        <f>INDEX(Matchups!$F$4:$G$279,MATCH(JY142&amp;"_"&amp;JZ142,Matchups!$E$4:$E$279,0),1)</f>
        <v>Player21</v>
      </c>
      <c r="KC142" s="107" t="str">
        <f>INDEX(Matchups!$F$4:$G$279,MATCH(JY142&amp;"_"&amp;JZ142,Matchups!$E$4:$E$279,0),2)</f>
        <v>Player19</v>
      </c>
      <c r="KD142" s="114"/>
      <c r="KE142" s="164" t="e">
        <f>INDEX(Draft!$AZ$3:$AZ$170,MATCH(KB142&amp;KA142,Draft!$BA$3:$BA$170,0),1)</f>
        <v>#N/A</v>
      </c>
      <c r="KF142" s="156"/>
      <c r="KG142" s="156"/>
      <c r="KH142" s="157"/>
      <c r="KI142" s="158"/>
      <c r="KJ142" s="156"/>
      <c r="KK142" s="156"/>
      <c r="KL142" s="165" t="e">
        <f>INDEX(Draft!$AZ$3:$AZ$170,MATCH(KC142&amp;KA142,Draft!$BA$3:$BA$170,0),1)</f>
        <v>#N/A</v>
      </c>
      <c r="KM142" s="114"/>
      <c r="KN142" s="106">
        <f t="shared" si="1164"/>
        <v>20</v>
      </c>
      <c r="KO142" s="106">
        <f t="shared" ref="KO142" si="1256">KO130+1</f>
        <v>11</v>
      </c>
      <c r="KP142" s="106">
        <v>7</v>
      </c>
      <c r="KQ142" s="107" t="str">
        <f>INDEX(Matchups!$F$4:$G$279,MATCH(KN142&amp;"_"&amp;KO142,Matchups!$E$4:$E$279,0),1)</f>
        <v>Player23</v>
      </c>
      <c r="KR142" s="107" t="str">
        <f>INDEX(Matchups!$F$4:$G$279,MATCH(KN142&amp;"_"&amp;KO142,Matchups!$E$4:$E$279,0),2)</f>
        <v>Player1</v>
      </c>
      <c r="KS142" s="114"/>
      <c r="KT142" s="164" t="e">
        <f>INDEX(Draft!$AZ$3:$AZ$170,MATCH(KQ142&amp;KP142,Draft!$BA$3:$BA$170,0),1)</f>
        <v>#N/A</v>
      </c>
      <c r="KU142" s="156"/>
      <c r="KV142" s="156"/>
      <c r="KW142" s="157"/>
      <c r="KX142" s="158"/>
      <c r="KY142" s="156"/>
      <c r="KZ142" s="156"/>
      <c r="LA142" s="165" t="e">
        <f>INDEX(Draft!$AZ$3:$AZ$170,MATCH(KR142&amp;KP142,Draft!$BA$3:$BA$170,0),1)</f>
        <v>#N/A</v>
      </c>
      <c r="LB142" s="114"/>
      <c r="LC142" s="106">
        <f t="shared" si="1165"/>
        <v>21</v>
      </c>
      <c r="LD142" s="106">
        <f t="shared" ref="LD142" si="1257">LD130+1</f>
        <v>11</v>
      </c>
      <c r="LE142" s="106">
        <v>7</v>
      </c>
      <c r="LF142" s="107" t="str">
        <f>INDEX(Matchups!$F$4:$G$279,MATCH(LC142&amp;"_"&amp;LD142,Matchups!$E$4:$E$279,0),1)</f>
        <v>Player21</v>
      </c>
      <c r="LG142" s="107" t="str">
        <f>INDEX(Matchups!$F$4:$G$279,MATCH(LC142&amp;"_"&amp;LD142,Matchups!$E$4:$E$279,0),2)</f>
        <v>Player7</v>
      </c>
      <c r="LH142" s="114"/>
      <c r="LI142" s="164" t="e">
        <f>INDEX(Draft!$AZ$3:$AZ$170,MATCH(LF142&amp;LE142,Draft!$BA$3:$BA$170,0),1)</f>
        <v>#N/A</v>
      </c>
      <c r="LJ142" s="156"/>
      <c r="LK142" s="156"/>
      <c r="LL142" s="157"/>
      <c r="LM142" s="158"/>
      <c r="LN142" s="156"/>
      <c r="LO142" s="156"/>
      <c r="LP142" s="165" t="e">
        <f>INDEX(Draft!$AZ$3:$AZ$170,MATCH(LG142&amp;LE142,Draft!$BA$3:$BA$170,0),1)</f>
        <v>#N/A</v>
      </c>
      <c r="LQ142" s="114"/>
      <c r="LR142" s="106">
        <f t="shared" si="1166"/>
        <v>22</v>
      </c>
      <c r="LS142" s="106">
        <f t="shared" ref="LS142" si="1258">LS130+1</f>
        <v>11</v>
      </c>
      <c r="LT142" s="106">
        <v>7</v>
      </c>
      <c r="LU142" s="107" t="str">
        <f>INDEX(Matchups!$F$4:$G$279,MATCH(LR142&amp;"_"&amp;LS142,Matchups!$E$4:$E$279,0),1)</f>
        <v>Player9</v>
      </c>
      <c r="LV142" s="107" t="str">
        <f>INDEX(Matchups!$F$4:$G$279,MATCH(LR142&amp;"_"&amp;LS142,Matchups!$E$4:$E$279,0),2)</f>
        <v>Player15</v>
      </c>
      <c r="LW142" s="114"/>
      <c r="LX142" s="164" t="e">
        <f>INDEX(Draft!$AZ$3:$AZ$170,MATCH(LU142&amp;LT142,Draft!$BA$3:$BA$170,0),1)</f>
        <v>#N/A</v>
      </c>
      <c r="LY142" s="156"/>
      <c r="LZ142" s="156"/>
      <c r="MA142" s="157"/>
      <c r="MB142" s="158"/>
      <c r="MC142" s="156"/>
      <c r="MD142" s="156"/>
      <c r="ME142" s="165" t="e">
        <f>INDEX(Draft!$AZ$3:$AZ$170,MATCH(LV142&amp;LT142,Draft!$BA$3:$BA$170,0),1)</f>
        <v>#N/A</v>
      </c>
      <c r="MF142" s="114"/>
      <c r="MG142" s="106">
        <f t="shared" si="1167"/>
        <v>23</v>
      </c>
      <c r="MH142" s="106">
        <f t="shared" ref="MH142" si="1259">MH130+1</f>
        <v>11</v>
      </c>
      <c r="MI142" s="106">
        <v>7</v>
      </c>
      <c r="MJ142" s="107" t="str">
        <f>INDEX(Matchups!$F$4:$G$279,MATCH(MG142&amp;"_"&amp;MH142,Matchups!$E$4:$E$279,0),1)</f>
        <v>Player10</v>
      </c>
      <c r="MK142" s="107" t="str">
        <f>INDEX(Matchups!$F$4:$G$279,MATCH(MG142&amp;"_"&amp;MH142,Matchups!$E$4:$E$279,0),2)</f>
        <v>Player5</v>
      </c>
      <c r="ML142" s="114"/>
      <c r="MM142" s="164" t="e">
        <f>INDEX(Draft!$AZ$3:$AZ$170,MATCH(MJ142&amp;MI142,Draft!$BA$3:$BA$170,0),1)</f>
        <v>#N/A</v>
      </c>
      <c r="MN142" s="156"/>
      <c r="MO142" s="156"/>
      <c r="MP142" s="157"/>
      <c r="MQ142" s="158"/>
      <c r="MR142" s="156"/>
      <c r="MS142" s="156"/>
      <c r="MT142" s="165" t="e">
        <f>INDEX(Draft!$AZ$3:$AZ$170,MATCH(MK142&amp;MI142,Draft!$BA$3:$BA$170,0),1)</f>
        <v>#N/A</v>
      </c>
    </row>
    <row r="143" spans="2:358" s="105" customFormat="1" ht="18" thickBot="1">
      <c r="B143" s="184">
        <f t="shared" si="679"/>
        <v>44641</v>
      </c>
      <c r="C143" s="183">
        <f t="shared" si="680"/>
        <v>12</v>
      </c>
      <c r="D143" s="183">
        <f t="shared" si="681"/>
        <v>8</v>
      </c>
      <c r="E143" s="183" t="str">
        <f t="shared" si="1142"/>
        <v>12_8</v>
      </c>
      <c r="F143" s="174" t="str">
        <f t="shared" si="1143"/>
        <v>Player9</v>
      </c>
      <c r="G143" s="174" t="str">
        <f t="shared" si="1144"/>
        <v>Player16</v>
      </c>
      <c r="H143" s="173"/>
      <c r="I143" s="174" t="str">
        <f>J143&amp;"_"&amp;COUNTIF(J$4:J143,J143)</f>
        <v>11_10</v>
      </c>
      <c r="J143" s="185">
        <v>11</v>
      </c>
      <c r="K143" s="185" t="s">
        <v>2677</v>
      </c>
      <c r="L143" s="186" t="s">
        <v>1027</v>
      </c>
      <c r="M143" s="185" t="s">
        <v>2662</v>
      </c>
      <c r="N143" s="114"/>
      <c r="O143" s="106">
        <f t="shared" ref="O143" si="1260">O142</f>
        <v>1</v>
      </c>
      <c r="P143" s="106">
        <f t="shared" ref="P143" si="1261">P130+1</f>
        <v>11</v>
      </c>
      <c r="Q143" s="106"/>
      <c r="R143" s="107" t="str">
        <f>INDEX(Matchups!$F$4:$G$279,MATCH(O143&amp;"_"&amp;P143,Matchups!$E$4:$E$279,0),1)</f>
        <v>Player12</v>
      </c>
      <c r="S143" s="107" t="str">
        <f>INDEX(Matchups!$F$4:$G$279,MATCH(O143&amp;"_"&amp;P143,Matchups!$E$4:$E$279,0),2)</f>
        <v>Player13</v>
      </c>
      <c r="U143" s="166" t="s">
        <v>1863</v>
      </c>
      <c r="V143" s="167"/>
      <c r="W143" s="167"/>
      <c r="X143" s="168">
        <f>SUM(X136:X142)</f>
        <v>-36.516273847346014</v>
      </c>
      <c r="Y143" s="168">
        <f>SUM(Y136:Y142)</f>
        <v>-28.394067463418573</v>
      </c>
      <c r="Z143" s="167"/>
      <c r="AA143" s="167"/>
      <c r="AB143" s="169" t="s">
        <v>1863</v>
      </c>
      <c r="AD143" s="106">
        <f t="shared" ref="AD143" si="1262">AD142</f>
        <v>2</v>
      </c>
      <c r="AE143" s="106">
        <f t="shared" ref="AE143" si="1263">AE130+1</f>
        <v>11</v>
      </c>
      <c r="AF143" s="106"/>
      <c r="AG143" s="107" t="str">
        <f>INDEX(Matchups!$F$4:$G$279,MATCH(AD143&amp;"_"&amp;AE143,Matchups!$E$4:$E$279,0),1)</f>
        <v>Player17</v>
      </c>
      <c r="AH143" s="107" t="str">
        <f>INDEX(Matchups!$F$4:$G$279,MATCH(AD143&amp;"_"&amp;AE143,Matchups!$E$4:$E$279,0),2)</f>
        <v>Player2</v>
      </c>
      <c r="AJ143" s="166" t="s">
        <v>1863</v>
      </c>
      <c r="AK143" s="167"/>
      <c r="AL143" s="167"/>
      <c r="AM143" s="168">
        <f>SUM(AM136:AM142)</f>
        <v>-24.130979520545409</v>
      </c>
      <c r="AN143" s="168">
        <f>SUM(AN136:AN142)</f>
        <v>-87.950106600447413</v>
      </c>
      <c r="AO143" s="167"/>
      <c r="AP143" s="167"/>
      <c r="AQ143" s="169" t="s">
        <v>1863</v>
      </c>
      <c r="AS143" s="106">
        <f t="shared" ref="AS143" si="1264">AS142</f>
        <v>3</v>
      </c>
      <c r="AT143" s="106">
        <f t="shared" ref="AT143" si="1265">AT130+1</f>
        <v>11</v>
      </c>
      <c r="AU143" s="106"/>
      <c r="AV143" s="107" t="str">
        <f>INDEX(Matchups!$F$4:$G$279,MATCH(AS143&amp;"_"&amp;AT143,Matchups!$E$4:$E$279,0),1)</f>
        <v>Player2</v>
      </c>
      <c r="AW143" s="107" t="str">
        <f>INDEX(Matchups!$F$4:$G$279,MATCH(AS143&amp;"_"&amp;AT143,Matchups!$E$4:$E$279,0),2)</f>
        <v>Player23</v>
      </c>
      <c r="AY143" s="166" t="s">
        <v>1863</v>
      </c>
      <c r="AZ143" s="167"/>
      <c r="BA143" s="167"/>
      <c r="BB143" s="168">
        <f>SUM(BB136:BB142)</f>
        <v>-28.061053373362046</v>
      </c>
      <c r="BC143" s="168">
        <f>SUM(BC136:BC142)</f>
        <v>9.4691934186037265</v>
      </c>
      <c r="BD143" s="167"/>
      <c r="BE143" s="167"/>
      <c r="BF143" s="169" t="s">
        <v>1863</v>
      </c>
      <c r="BH143" s="106">
        <f t="shared" ref="BH143" si="1266">BH142</f>
        <v>4</v>
      </c>
      <c r="BI143" s="106">
        <f t="shared" ref="BI143" si="1267">BI130+1</f>
        <v>11</v>
      </c>
      <c r="BJ143" s="106"/>
      <c r="BK143" s="107" t="str">
        <f>INDEX(Matchups!$F$4:$G$279,MATCH(BH143&amp;"_"&amp;BI143,Matchups!$E$4:$E$279,0),1)</f>
        <v>Player13</v>
      </c>
      <c r="BL143" s="107" t="str">
        <f>INDEX(Matchups!$F$4:$G$279,MATCH(BH143&amp;"_"&amp;BI143,Matchups!$E$4:$E$279,0),2)</f>
        <v>Player6</v>
      </c>
      <c r="BN143" s="166" t="s">
        <v>1863</v>
      </c>
      <c r="BO143" s="167"/>
      <c r="BP143" s="167"/>
      <c r="BQ143" s="168" t="e">
        <f>SUM(BQ136:BQ142)</f>
        <v>#N/A</v>
      </c>
      <c r="BR143" s="168" t="e">
        <f>SUM(BR136:BR142)</f>
        <v>#N/A</v>
      </c>
      <c r="BS143" s="167"/>
      <c r="BT143" s="167"/>
      <c r="BU143" s="169" t="s">
        <v>1863</v>
      </c>
      <c r="BV143" s="114"/>
      <c r="BW143" s="106">
        <f t="shared" ref="BW143" si="1268">BW142</f>
        <v>5</v>
      </c>
      <c r="BX143" s="106">
        <f t="shared" ref="BX143" si="1269">BX130+1</f>
        <v>11</v>
      </c>
      <c r="BY143" s="106"/>
      <c r="BZ143" s="107" t="str">
        <f>INDEX(Matchups!$F$4:$G$279,MATCH(BW143&amp;"_"&amp;BX143,Matchups!$E$4:$E$279,0),1)</f>
        <v>Player14</v>
      </c>
      <c r="CA143" s="107" t="str">
        <f>INDEX(Matchups!$F$4:$G$279,MATCH(BW143&amp;"_"&amp;BX143,Matchups!$E$4:$E$279,0),2)</f>
        <v>Player3</v>
      </c>
      <c r="CB143" s="114"/>
      <c r="CC143" s="166" t="s">
        <v>1863</v>
      </c>
      <c r="CD143" s="167"/>
      <c r="CE143" s="167"/>
      <c r="CF143" s="168" t="e">
        <f>SUM(CF136:CF142)</f>
        <v>#N/A</v>
      </c>
      <c r="CG143" s="168" t="e">
        <f>SUM(CG136:CG142)</f>
        <v>#N/A</v>
      </c>
      <c r="CH143" s="167"/>
      <c r="CI143" s="167"/>
      <c r="CJ143" s="169" t="s">
        <v>1863</v>
      </c>
      <c r="CK143" s="114"/>
      <c r="CL143" s="106">
        <f t="shared" ref="CL143" si="1270">CL142</f>
        <v>6</v>
      </c>
      <c r="CM143" s="106">
        <f t="shared" ref="CM143" si="1271">CM130+1</f>
        <v>11</v>
      </c>
      <c r="CN143" s="106"/>
      <c r="CO143" s="107" t="str">
        <f>INDEX(Matchups!$F$4:$G$279,MATCH(CL143&amp;"_"&amp;CM143,Matchups!$E$4:$E$279,0),1)</f>
        <v>Player24</v>
      </c>
      <c r="CP143" s="107" t="str">
        <f>INDEX(Matchups!$F$4:$G$279,MATCH(CL143&amp;"_"&amp;CM143,Matchups!$E$4:$E$279,0),2)</f>
        <v>Player22</v>
      </c>
      <c r="CQ143" s="114"/>
      <c r="CR143" s="166" t="s">
        <v>1863</v>
      </c>
      <c r="CS143" s="167"/>
      <c r="CT143" s="167"/>
      <c r="CU143" s="168" t="e">
        <f>SUM(CU136:CU142)</f>
        <v>#N/A</v>
      </c>
      <c r="CV143" s="168" t="e">
        <f>SUM(CV136:CV142)</f>
        <v>#N/A</v>
      </c>
      <c r="CW143" s="167"/>
      <c r="CX143" s="167"/>
      <c r="CY143" s="169" t="s">
        <v>1863</v>
      </c>
      <c r="DA143" s="106">
        <f t="shared" ref="DA143" si="1272">DA142</f>
        <v>7</v>
      </c>
      <c r="DB143" s="106">
        <f t="shared" ref="DB143" si="1273">DB130+1</f>
        <v>11</v>
      </c>
      <c r="DC143" s="106"/>
      <c r="DD143" s="107" t="str">
        <f>INDEX(Matchups!$F$4:$G$279,MATCH(DA143&amp;"_"&amp;DB143,Matchups!$E$4:$E$279,0),1)</f>
        <v>Player22</v>
      </c>
      <c r="DE143" s="107" t="str">
        <f>INDEX(Matchups!$F$4:$G$279,MATCH(DA143&amp;"_"&amp;DB143,Matchups!$E$4:$E$279,0),2)</f>
        <v>Player14</v>
      </c>
      <c r="DG143" s="166" t="s">
        <v>1863</v>
      </c>
      <c r="DH143" s="167"/>
      <c r="DI143" s="167"/>
      <c r="DJ143" s="168" t="e">
        <f>SUM(DJ136:DJ142)</f>
        <v>#N/A</v>
      </c>
      <c r="DK143" s="168" t="e">
        <f>SUM(DK136:DK142)</f>
        <v>#N/A</v>
      </c>
      <c r="DL143" s="167"/>
      <c r="DM143" s="167"/>
      <c r="DN143" s="169" t="s">
        <v>1863</v>
      </c>
      <c r="DO143" s="114"/>
      <c r="DP143" s="106">
        <f t="shared" ref="DP143" si="1274">DP142</f>
        <v>8</v>
      </c>
      <c r="DQ143" s="106">
        <f t="shared" ref="DQ143" si="1275">DQ130+1</f>
        <v>11</v>
      </c>
      <c r="DR143" s="106"/>
      <c r="DS143" s="107" t="str">
        <f>INDEX(Matchups!$F$4:$G$279,MATCH(DP143&amp;"_"&amp;DQ143,Matchups!$E$4:$E$279,0),1)</f>
        <v>Player19</v>
      </c>
      <c r="DT143" s="107" t="str">
        <f>INDEX(Matchups!$F$4:$G$279,MATCH(DP143&amp;"_"&amp;DQ143,Matchups!$E$4:$E$279,0),2)</f>
        <v>Player17</v>
      </c>
      <c r="DU143" s="114"/>
      <c r="DV143" s="166" t="s">
        <v>1863</v>
      </c>
      <c r="DW143" s="167"/>
      <c r="DX143" s="167"/>
      <c r="DY143" s="168" t="e">
        <f>SUM(DY136:DY142)</f>
        <v>#N/A</v>
      </c>
      <c r="DZ143" s="168" t="e">
        <f>SUM(DZ136:DZ142)</f>
        <v>#N/A</v>
      </c>
      <c r="EA143" s="167"/>
      <c r="EB143" s="167"/>
      <c r="EC143" s="169" t="s">
        <v>1863</v>
      </c>
      <c r="ED143" s="114"/>
      <c r="EE143" s="106">
        <f t="shared" ref="EE143" si="1276">EE142</f>
        <v>9</v>
      </c>
      <c r="EF143" s="106">
        <f t="shared" ref="EF143" si="1277">EF130+1</f>
        <v>11</v>
      </c>
      <c r="EG143" s="106"/>
      <c r="EH143" s="107" t="str">
        <f>INDEX(Matchups!$F$4:$G$279,MATCH(EE143&amp;"_"&amp;EF143,Matchups!$E$4:$E$279,0),1)</f>
        <v>Player1</v>
      </c>
      <c r="EI143" s="107" t="str">
        <f>INDEX(Matchups!$F$4:$G$279,MATCH(EE143&amp;"_"&amp;EF143,Matchups!$E$4:$E$279,0),2)</f>
        <v>Player20</v>
      </c>
      <c r="EJ143" s="114"/>
      <c r="EK143" s="166" t="s">
        <v>1863</v>
      </c>
      <c r="EL143" s="167"/>
      <c r="EM143" s="167"/>
      <c r="EN143" s="168" t="e">
        <f>SUM(EN136:EN142)</f>
        <v>#N/A</v>
      </c>
      <c r="EO143" s="168" t="e">
        <f>SUM(EO136:EO142)</f>
        <v>#N/A</v>
      </c>
      <c r="EP143" s="167"/>
      <c r="EQ143" s="167"/>
      <c r="ER143" s="169" t="s">
        <v>1863</v>
      </c>
      <c r="ET143" s="106">
        <f t="shared" ref="ET143" si="1278">ET142</f>
        <v>10</v>
      </c>
      <c r="EU143" s="106">
        <f t="shared" ref="EU143" si="1279">EU130+1</f>
        <v>11</v>
      </c>
      <c r="EV143" s="106"/>
      <c r="EW143" s="107" t="str">
        <f>INDEX(Matchups!$F$4:$G$279,MATCH(ET143&amp;"_"&amp;EU143,Matchups!$E$4:$E$279,0),1)</f>
        <v>Player18</v>
      </c>
      <c r="EX143" s="107" t="str">
        <f>INDEX(Matchups!$F$4:$G$279,MATCH(ET143&amp;"_"&amp;EU143,Matchups!$E$4:$E$279,0),2)</f>
        <v>Player16</v>
      </c>
      <c r="EZ143" s="166" t="s">
        <v>1863</v>
      </c>
      <c r="FA143" s="167"/>
      <c r="FB143" s="167"/>
      <c r="FC143" s="168" t="e">
        <f>SUM(FC136:FC142)</f>
        <v>#N/A</v>
      </c>
      <c r="FD143" s="168" t="e">
        <f>SUM(FD136:FD142)</f>
        <v>#N/A</v>
      </c>
      <c r="FE143" s="167"/>
      <c r="FF143" s="167"/>
      <c r="FG143" s="169" t="s">
        <v>1863</v>
      </c>
      <c r="FH143" s="114"/>
      <c r="FI143" s="106">
        <f t="shared" ref="FI143" si="1280">FI142</f>
        <v>11</v>
      </c>
      <c r="FJ143" s="106">
        <f t="shared" ref="FJ143" si="1281">FJ130+1</f>
        <v>11</v>
      </c>
      <c r="FK143" s="106"/>
      <c r="FL143" s="107" t="str">
        <f>INDEX(Matchups!$F$4:$G$279,MATCH(FI143&amp;"_"&amp;FJ143,Matchups!$E$4:$E$279,0),1)</f>
        <v>Player6</v>
      </c>
      <c r="FM143" s="107" t="str">
        <f>INDEX(Matchups!$F$4:$G$279,MATCH(FI143&amp;"_"&amp;FJ143,Matchups!$E$4:$E$279,0),2)</f>
        <v>Player21</v>
      </c>
      <c r="FN143" s="114"/>
      <c r="FO143" s="166" t="s">
        <v>1863</v>
      </c>
      <c r="FP143" s="167"/>
      <c r="FQ143" s="167"/>
      <c r="FR143" s="168" t="e">
        <f>SUM(FR136:FR142)</f>
        <v>#N/A</v>
      </c>
      <c r="FS143" s="168" t="e">
        <f>SUM(FS136:FS142)</f>
        <v>#N/A</v>
      </c>
      <c r="FT143" s="167"/>
      <c r="FU143" s="167"/>
      <c r="FV143" s="169" t="s">
        <v>1863</v>
      </c>
      <c r="FW143" s="114"/>
      <c r="FX143" s="106">
        <f t="shared" ref="FX143" si="1282">FX142</f>
        <v>12</v>
      </c>
      <c r="FY143" s="106">
        <f t="shared" ref="FY143" si="1283">FY130+1</f>
        <v>11</v>
      </c>
      <c r="FZ143" s="106"/>
      <c r="GA143" s="107" t="str">
        <f>INDEX(Matchups!$F$4:$G$279,MATCH(FX143&amp;"_"&amp;FY143,Matchups!$E$4:$E$279,0),1)</f>
        <v>Player15</v>
      </c>
      <c r="GB143" s="107" t="str">
        <f>INDEX(Matchups!$F$4:$G$279,MATCH(FX143&amp;"_"&amp;FY143,Matchups!$E$4:$E$279,0),2)</f>
        <v>Player18</v>
      </c>
      <c r="GC143" s="114"/>
      <c r="GD143" s="166" t="s">
        <v>1863</v>
      </c>
      <c r="GE143" s="167"/>
      <c r="GF143" s="167"/>
      <c r="GG143" s="168" t="e">
        <f>SUM(GG136:GG142)</f>
        <v>#N/A</v>
      </c>
      <c r="GH143" s="168" t="e">
        <f>SUM(GH136:GH142)</f>
        <v>#N/A</v>
      </c>
      <c r="GI143" s="167"/>
      <c r="GJ143" s="167"/>
      <c r="GK143" s="169" t="s">
        <v>1863</v>
      </c>
      <c r="GM143" s="106">
        <f t="shared" ref="GM143" si="1284">GM142</f>
        <v>13</v>
      </c>
      <c r="GN143" s="106">
        <f t="shared" ref="GN143" si="1285">GN130+1</f>
        <v>11</v>
      </c>
      <c r="GO143" s="106"/>
      <c r="GP143" s="107" t="str">
        <f>INDEX(Matchups!$F$4:$G$279,MATCH(GM143&amp;"_"&amp;GN143,Matchups!$E$4:$E$279,0),1)</f>
        <v>Player8</v>
      </c>
      <c r="GQ143" s="107" t="str">
        <f>INDEX(Matchups!$F$4:$G$279,MATCH(GM143&amp;"_"&amp;GN143,Matchups!$E$4:$E$279,0),2)</f>
        <v>Player24</v>
      </c>
      <c r="GS143" s="166" t="s">
        <v>1863</v>
      </c>
      <c r="GT143" s="167"/>
      <c r="GU143" s="167"/>
      <c r="GV143" s="168" t="e">
        <f>SUM(GV136:GV142)</f>
        <v>#N/A</v>
      </c>
      <c r="GW143" s="168" t="e">
        <f>SUM(GW136:GW142)</f>
        <v>#N/A</v>
      </c>
      <c r="GX143" s="167"/>
      <c r="GY143" s="167"/>
      <c r="GZ143" s="169" t="s">
        <v>1863</v>
      </c>
      <c r="HA143" s="114"/>
      <c r="HB143" s="106">
        <f t="shared" ref="HB143" si="1286">HB142</f>
        <v>14</v>
      </c>
      <c r="HC143" s="106">
        <f t="shared" ref="HC143" si="1287">HC130+1</f>
        <v>11</v>
      </c>
      <c r="HD143" s="106"/>
      <c r="HE143" s="107" t="str">
        <f>INDEX(Matchups!$F$4:$G$279,MATCH(HB143&amp;"_"&amp;HC143,Matchups!$E$4:$E$279,0),1)</f>
        <v>Player5</v>
      </c>
      <c r="HF143" s="107" t="str">
        <f>INDEX(Matchups!$F$4:$G$279,MATCH(HB143&amp;"_"&amp;HC143,Matchups!$E$4:$E$279,0),2)</f>
        <v>Player12</v>
      </c>
      <c r="HG143" s="114"/>
      <c r="HH143" s="166" t="s">
        <v>1863</v>
      </c>
      <c r="HI143" s="167"/>
      <c r="HJ143" s="167"/>
      <c r="HK143" s="168" t="e">
        <f>SUM(HK136:HK142)</f>
        <v>#N/A</v>
      </c>
      <c r="HL143" s="168" t="e">
        <f>SUM(HL136:HL142)</f>
        <v>#N/A</v>
      </c>
      <c r="HM143" s="167"/>
      <c r="HN143" s="167"/>
      <c r="HO143" s="169" t="s">
        <v>1863</v>
      </c>
      <c r="HP143" s="114"/>
      <c r="HQ143" s="106">
        <f t="shared" ref="HQ143" si="1288">HQ142</f>
        <v>15</v>
      </c>
      <c r="HR143" s="106">
        <f t="shared" ref="HR143" si="1289">HR130+1</f>
        <v>11</v>
      </c>
      <c r="HS143" s="106"/>
      <c r="HT143" s="107" t="str">
        <f>INDEX(Matchups!$F$4:$G$279,MATCH(HQ143&amp;"_"&amp;HR143,Matchups!$E$4:$E$279,0),1)</f>
        <v>Player11</v>
      </c>
      <c r="HU143" s="107" t="str">
        <f>INDEX(Matchups!$F$4:$G$279,MATCH(HQ143&amp;"_"&amp;HR143,Matchups!$E$4:$E$279,0),2)</f>
        <v>Player9</v>
      </c>
      <c r="HV143" s="114"/>
      <c r="HW143" s="166" t="s">
        <v>1863</v>
      </c>
      <c r="HX143" s="167"/>
      <c r="HY143" s="167"/>
      <c r="HZ143" s="168" t="e">
        <f>SUM(HZ136:HZ142)</f>
        <v>#N/A</v>
      </c>
      <c r="IA143" s="168" t="e">
        <f>SUM(IA136:IA142)</f>
        <v>#N/A</v>
      </c>
      <c r="IB143" s="167"/>
      <c r="IC143" s="167"/>
      <c r="ID143" s="169" t="s">
        <v>1863</v>
      </c>
      <c r="IF143" s="106">
        <f t="shared" ref="IF143" si="1290">IF142</f>
        <v>16</v>
      </c>
      <c r="IG143" s="106">
        <f t="shared" ref="IG143" si="1291">IG130+1</f>
        <v>11</v>
      </c>
      <c r="IH143" s="106"/>
      <c r="II143" s="107" t="str">
        <f>INDEX(Matchups!$F$4:$G$279,MATCH(IF143&amp;"_"&amp;IG143,Matchups!$E$4:$E$279,0),1)</f>
        <v>Player7</v>
      </c>
      <c r="IJ143" s="107" t="str">
        <f>INDEX(Matchups!$F$4:$G$279,MATCH(IF143&amp;"_"&amp;IG143,Matchups!$E$4:$E$279,0),2)</f>
        <v>Player8</v>
      </c>
      <c r="IL143" s="166" t="s">
        <v>1863</v>
      </c>
      <c r="IM143" s="167"/>
      <c r="IN143" s="167"/>
      <c r="IO143" s="168" t="e">
        <f>SUM(IO136:IO142)</f>
        <v>#N/A</v>
      </c>
      <c r="IP143" s="168" t="e">
        <f>SUM(IP136:IP142)</f>
        <v>#N/A</v>
      </c>
      <c r="IQ143" s="167"/>
      <c r="IR143" s="167"/>
      <c r="IS143" s="169" t="s">
        <v>1863</v>
      </c>
      <c r="IT143" s="114"/>
      <c r="IU143" s="106">
        <f t="shared" ref="IU143" si="1292">IU142</f>
        <v>17</v>
      </c>
      <c r="IV143" s="106">
        <f t="shared" ref="IV143" si="1293">IV130+1</f>
        <v>11</v>
      </c>
      <c r="IW143" s="106"/>
      <c r="IX143" s="107" t="str">
        <f>INDEX(Matchups!$F$4:$G$279,MATCH(IU143&amp;"_"&amp;IV143,Matchups!$E$4:$E$279,0),1)</f>
        <v>Player16</v>
      </c>
      <c r="IY143" s="107" t="str">
        <f>INDEX(Matchups!$F$4:$G$279,MATCH(IU143&amp;"_"&amp;IV143,Matchups!$E$4:$E$279,0),2)</f>
        <v>Player7</v>
      </c>
      <c r="IZ143" s="114"/>
      <c r="JA143" s="166" t="s">
        <v>1863</v>
      </c>
      <c r="JB143" s="167"/>
      <c r="JC143" s="167"/>
      <c r="JD143" s="168" t="e">
        <f>SUM(JD136:JD142)</f>
        <v>#N/A</v>
      </c>
      <c r="JE143" s="168" t="e">
        <f>SUM(JE136:JE142)</f>
        <v>#N/A</v>
      </c>
      <c r="JF143" s="167"/>
      <c r="JG143" s="167"/>
      <c r="JH143" s="169" t="s">
        <v>1863</v>
      </c>
      <c r="JI143" s="114"/>
      <c r="JJ143" s="106">
        <f t="shared" ref="JJ143" si="1294">JJ142</f>
        <v>18</v>
      </c>
      <c r="JK143" s="106">
        <f t="shared" ref="JK143" si="1295">JK130+1</f>
        <v>11</v>
      </c>
      <c r="JL143" s="106"/>
      <c r="JM143" s="107" t="str">
        <f>INDEX(Matchups!$F$4:$G$279,MATCH(JJ143&amp;"_"&amp;JK143,Matchups!$E$4:$E$279,0),1)</f>
        <v>Player20</v>
      </c>
      <c r="JN143" s="107" t="str">
        <f>INDEX(Matchups!$F$4:$G$279,MATCH(JJ143&amp;"_"&amp;JK143,Matchups!$E$4:$E$279,0),2)</f>
        <v>Player11</v>
      </c>
      <c r="JO143" s="114"/>
      <c r="JP143" s="166" t="s">
        <v>1863</v>
      </c>
      <c r="JQ143" s="167"/>
      <c r="JR143" s="167"/>
      <c r="JS143" s="168" t="e">
        <f>SUM(JS136:JS142)</f>
        <v>#N/A</v>
      </c>
      <c r="JT143" s="168" t="e">
        <f>SUM(JT136:JT142)</f>
        <v>#N/A</v>
      </c>
      <c r="JU143" s="167"/>
      <c r="JV143" s="167"/>
      <c r="JW143" s="169" t="s">
        <v>1863</v>
      </c>
      <c r="JX143" s="114"/>
      <c r="JY143" s="106">
        <f t="shared" ref="JY143" si="1296">JY142</f>
        <v>19</v>
      </c>
      <c r="JZ143" s="106">
        <f t="shared" ref="JZ143" si="1297">JZ130+1</f>
        <v>11</v>
      </c>
      <c r="KA143" s="106"/>
      <c r="KB143" s="107" t="str">
        <f>INDEX(Matchups!$F$4:$G$279,MATCH(JY143&amp;"_"&amp;JZ143,Matchups!$E$4:$E$279,0),1)</f>
        <v>Player21</v>
      </c>
      <c r="KC143" s="107" t="str">
        <f>INDEX(Matchups!$F$4:$G$279,MATCH(JY143&amp;"_"&amp;JZ143,Matchups!$E$4:$E$279,0),2)</f>
        <v>Player19</v>
      </c>
      <c r="KD143" s="114"/>
      <c r="KE143" s="166" t="s">
        <v>1863</v>
      </c>
      <c r="KF143" s="167"/>
      <c r="KG143" s="167"/>
      <c r="KH143" s="168" t="e">
        <f>SUM(KH136:KH142)</f>
        <v>#N/A</v>
      </c>
      <c r="KI143" s="168" t="e">
        <f>SUM(KI136:KI142)</f>
        <v>#N/A</v>
      </c>
      <c r="KJ143" s="167"/>
      <c r="KK143" s="167"/>
      <c r="KL143" s="169" t="s">
        <v>1863</v>
      </c>
      <c r="KM143" s="114"/>
      <c r="KN143" s="106">
        <f t="shared" ref="KN143" si="1298">KN142</f>
        <v>20</v>
      </c>
      <c r="KO143" s="106">
        <f t="shared" ref="KO143" si="1299">KO130+1</f>
        <v>11</v>
      </c>
      <c r="KP143" s="106"/>
      <c r="KQ143" s="107" t="str">
        <f>INDEX(Matchups!$F$4:$G$279,MATCH(KN143&amp;"_"&amp;KO143,Matchups!$E$4:$E$279,0),1)</f>
        <v>Player23</v>
      </c>
      <c r="KR143" s="107" t="str">
        <f>INDEX(Matchups!$F$4:$G$279,MATCH(KN143&amp;"_"&amp;KO143,Matchups!$E$4:$E$279,0),2)</f>
        <v>Player1</v>
      </c>
      <c r="KS143" s="114"/>
      <c r="KT143" s="166" t="s">
        <v>1863</v>
      </c>
      <c r="KU143" s="167"/>
      <c r="KV143" s="167"/>
      <c r="KW143" s="168" t="e">
        <f>SUM(KW136:KW142)</f>
        <v>#N/A</v>
      </c>
      <c r="KX143" s="168" t="e">
        <f>SUM(KX136:KX142)</f>
        <v>#N/A</v>
      </c>
      <c r="KY143" s="167"/>
      <c r="KZ143" s="167"/>
      <c r="LA143" s="169" t="s">
        <v>1863</v>
      </c>
      <c r="LB143" s="114"/>
      <c r="LC143" s="106">
        <f t="shared" ref="LC143" si="1300">LC142</f>
        <v>21</v>
      </c>
      <c r="LD143" s="106">
        <f t="shared" ref="LD143" si="1301">LD130+1</f>
        <v>11</v>
      </c>
      <c r="LE143" s="106"/>
      <c r="LF143" s="107" t="str">
        <f>INDEX(Matchups!$F$4:$G$279,MATCH(LC143&amp;"_"&amp;LD143,Matchups!$E$4:$E$279,0),1)</f>
        <v>Player21</v>
      </c>
      <c r="LG143" s="107" t="str">
        <f>INDEX(Matchups!$F$4:$G$279,MATCH(LC143&amp;"_"&amp;LD143,Matchups!$E$4:$E$279,0),2)</f>
        <v>Player7</v>
      </c>
      <c r="LH143" s="114"/>
      <c r="LI143" s="166" t="s">
        <v>1863</v>
      </c>
      <c r="LJ143" s="167"/>
      <c r="LK143" s="167"/>
      <c r="LL143" s="168" t="e">
        <f>SUM(LL136:LL142)</f>
        <v>#N/A</v>
      </c>
      <c r="LM143" s="168" t="e">
        <f>SUM(LM136:LM142)</f>
        <v>#N/A</v>
      </c>
      <c r="LN143" s="167"/>
      <c r="LO143" s="167"/>
      <c r="LP143" s="169" t="s">
        <v>1863</v>
      </c>
      <c r="LQ143" s="114"/>
      <c r="LR143" s="106">
        <f t="shared" ref="LR143" si="1302">LR142</f>
        <v>22</v>
      </c>
      <c r="LS143" s="106">
        <f t="shared" ref="LS143" si="1303">LS130+1</f>
        <v>11</v>
      </c>
      <c r="LT143" s="106"/>
      <c r="LU143" s="107" t="str">
        <f>INDEX(Matchups!$F$4:$G$279,MATCH(LR143&amp;"_"&amp;LS143,Matchups!$E$4:$E$279,0),1)</f>
        <v>Player9</v>
      </c>
      <c r="LV143" s="107" t="str">
        <f>INDEX(Matchups!$F$4:$G$279,MATCH(LR143&amp;"_"&amp;LS143,Matchups!$E$4:$E$279,0),2)</f>
        <v>Player15</v>
      </c>
      <c r="LW143" s="114"/>
      <c r="LX143" s="166" t="s">
        <v>1863</v>
      </c>
      <c r="LY143" s="167"/>
      <c r="LZ143" s="167"/>
      <c r="MA143" s="168" t="e">
        <f>SUM(MA136:MA142)</f>
        <v>#N/A</v>
      </c>
      <c r="MB143" s="168" t="e">
        <f>SUM(MB136:MB142)</f>
        <v>#N/A</v>
      </c>
      <c r="MC143" s="167"/>
      <c r="MD143" s="167"/>
      <c r="ME143" s="169" t="s">
        <v>1863</v>
      </c>
      <c r="MF143" s="114"/>
      <c r="MG143" s="106">
        <f t="shared" ref="MG143" si="1304">MG142</f>
        <v>23</v>
      </c>
      <c r="MH143" s="106">
        <f t="shared" ref="MH143" si="1305">MH130+1</f>
        <v>11</v>
      </c>
      <c r="MI143" s="106"/>
      <c r="MJ143" s="107" t="str">
        <f>INDEX(Matchups!$F$4:$G$279,MATCH(MG143&amp;"_"&amp;MH143,Matchups!$E$4:$E$279,0),1)</f>
        <v>Player10</v>
      </c>
      <c r="MK143" s="107" t="str">
        <f>INDEX(Matchups!$F$4:$G$279,MATCH(MG143&amp;"_"&amp;MH143,Matchups!$E$4:$E$279,0),2)</f>
        <v>Player5</v>
      </c>
      <c r="ML143" s="114"/>
      <c r="MM143" s="166" t="s">
        <v>1863</v>
      </c>
      <c r="MN143" s="167"/>
      <c r="MO143" s="167"/>
      <c r="MP143" s="168" t="e">
        <f>SUM(MP136:MP142)</f>
        <v>#N/A</v>
      </c>
      <c r="MQ143" s="168" t="e">
        <f>SUM(MQ136:MQ142)</f>
        <v>#N/A</v>
      </c>
      <c r="MR143" s="167"/>
      <c r="MS143" s="167"/>
      <c r="MT143" s="169" t="s">
        <v>1863</v>
      </c>
    </row>
    <row r="144" spans="2:358" s="105" customFormat="1" ht="17">
      <c r="B144" s="184">
        <f t="shared" ref="B144:B207" si="1306">B132+7</f>
        <v>44641</v>
      </c>
      <c r="C144" s="183">
        <f t="shared" ref="C144:C207" si="1307">C132+1</f>
        <v>12</v>
      </c>
      <c r="D144" s="183">
        <f t="shared" ref="D144:D207" si="1308">D132</f>
        <v>9</v>
      </c>
      <c r="E144" s="183" t="str">
        <f t="shared" si="1142"/>
        <v>12_9</v>
      </c>
      <c r="F144" s="174" t="str">
        <f t="shared" si="1143"/>
        <v>Player14</v>
      </c>
      <c r="G144" s="174" t="str">
        <f t="shared" si="1144"/>
        <v>Player2</v>
      </c>
      <c r="H144" s="173"/>
      <c r="I144" s="174" t="str">
        <f>J144&amp;"_"&amp;COUNTIF(J$4:J144,J144)</f>
        <v>11_11</v>
      </c>
      <c r="J144" s="185">
        <v>11</v>
      </c>
      <c r="K144" s="185" t="s">
        <v>2659</v>
      </c>
      <c r="L144" s="186" t="s">
        <v>1027</v>
      </c>
      <c r="M144" s="185" t="s">
        <v>2674</v>
      </c>
      <c r="N144" s="114"/>
      <c r="O144" s="67"/>
      <c r="P144" s="67"/>
      <c r="Q144" s="67"/>
      <c r="R144" s="67"/>
      <c r="S144" s="67"/>
      <c r="U144" s="57"/>
      <c r="V144" s="114"/>
      <c r="W144" s="114"/>
      <c r="X144" s="21" t="s">
        <v>1839</v>
      </c>
      <c r="Y144" s="21" t="str">
        <f>IF(X143&gt;Y143,U134,AB134)</f>
        <v>Player13</v>
      </c>
      <c r="Z144" s="114"/>
      <c r="AA144" s="114"/>
      <c r="AB144" s="151"/>
      <c r="AD144" s="67"/>
      <c r="AE144" s="67"/>
      <c r="AF144" s="67"/>
      <c r="AG144" s="67"/>
      <c r="AH144" s="67"/>
      <c r="AJ144" s="57"/>
      <c r="AK144" s="114"/>
      <c r="AL144" s="114"/>
      <c r="AM144" s="21" t="s">
        <v>1839</v>
      </c>
      <c r="AN144" s="21" t="str">
        <f>IF(AM143&gt;AN143,AJ134,AQ134)</f>
        <v>Player17</v>
      </c>
      <c r="AO144" s="114"/>
      <c r="AP144" s="114"/>
      <c r="AQ144" s="151"/>
      <c r="AS144" s="67"/>
      <c r="AT144" s="67"/>
      <c r="AU144" s="67"/>
      <c r="AV144" s="67"/>
      <c r="AW144" s="67"/>
      <c r="AY144" s="57"/>
      <c r="AZ144" s="114"/>
      <c r="BA144" s="114"/>
      <c r="BB144" s="21" t="s">
        <v>1839</v>
      </c>
      <c r="BC144" s="21" t="str">
        <f>IF(BB143&gt;BC143,AY134,BF134)</f>
        <v>Player23</v>
      </c>
      <c r="BD144" s="114"/>
      <c r="BE144" s="114"/>
      <c r="BF144" s="151"/>
      <c r="BH144" s="67"/>
      <c r="BI144" s="67"/>
      <c r="BJ144" s="67"/>
      <c r="BK144" s="67"/>
      <c r="BL144" s="67"/>
      <c r="BN144" s="57"/>
      <c r="BO144" s="114"/>
      <c r="BP144" s="114"/>
      <c r="BQ144" s="21" t="s">
        <v>1839</v>
      </c>
      <c r="BR144" s="21" t="e">
        <f>IF(BQ143&gt;BR143,BN134,BU134)</f>
        <v>#N/A</v>
      </c>
      <c r="BS144" s="114"/>
      <c r="BT144" s="114"/>
      <c r="BU144" s="151"/>
      <c r="BV144" s="114"/>
      <c r="BW144" s="67"/>
      <c r="BX144" s="67"/>
      <c r="BY144" s="67"/>
      <c r="BZ144" s="67"/>
      <c r="CA144" s="67"/>
      <c r="CB144" s="114"/>
      <c r="CC144" s="57"/>
      <c r="CD144" s="114"/>
      <c r="CE144" s="114"/>
      <c r="CF144" s="21" t="s">
        <v>1839</v>
      </c>
      <c r="CG144" s="21" t="e">
        <f>IF(CF143&gt;CG143,CC134,CJ134)</f>
        <v>#N/A</v>
      </c>
      <c r="CH144" s="114"/>
      <c r="CI144" s="114"/>
      <c r="CJ144" s="151"/>
      <c r="CK144" s="114"/>
      <c r="CL144" s="67"/>
      <c r="CM144" s="67"/>
      <c r="CN144" s="67"/>
      <c r="CO144" s="67"/>
      <c r="CP144" s="67"/>
      <c r="CQ144" s="114"/>
      <c r="CR144" s="57"/>
      <c r="CS144" s="114"/>
      <c r="CT144" s="114"/>
      <c r="CU144" s="21" t="s">
        <v>1839</v>
      </c>
      <c r="CV144" s="21" t="e">
        <f>IF(CU143&gt;CV143,CR134,CY134)</f>
        <v>#N/A</v>
      </c>
      <c r="CW144" s="114"/>
      <c r="CX144" s="114"/>
      <c r="CY144" s="151"/>
      <c r="DA144" s="67"/>
      <c r="DB144" s="67"/>
      <c r="DC144" s="67"/>
      <c r="DD144" s="67"/>
      <c r="DE144" s="67"/>
      <c r="DG144" s="57"/>
      <c r="DH144" s="114"/>
      <c r="DI144" s="114"/>
      <c r="DJ144" s="21" t="s">
        <v>1839</v>
      </c>
      <c r="DK144" s="21" t="e">
        <f>IF(DJ143&gt;DK143,DG134,DN134)</f>
        <v>#N/A</v>
      </c>
      <c r="DL144" s="114"/>
      <c r="DM144" s="114"/>
      <c r="DN144" s="151"/>
      <c r="DO144" s="114"/>
      <c r="DP144" s="67"/>
      <c r="DQ144" s="67"/>
      <c r="DR144" s="67"/>
      <c r="DS144" s="67"/>
      <c r="DT144" s="67"/>
      <c r="DU144" s="114"/>
      <c r="DV144" s="57"/>
      <c r="DW144" s="114"/>
      <c r="DX144" s="114"/>
      <c r="DY144" s="21" t="s">
        <v>1839</v>
      </c>
      <c r="DZ144" s="21" t="e">
        <f>IF(DY143&gt;DZ143,DV134,EC134)</f>
        <v>#N/A</v>
      </c>
      <c r="EA144" s="114"/>
      <c r="EB144" s="114"/>
      <c r="EC144" s="151"/>
      <c r="ED144" s="114"/>
      <c r="EE144" s="67"/>
      <c r="EF144" s="67"/>
      <c r="EG144" s="67"/>
      <c r="EH144" s="67"/>
      <c r="EI144" s="67"/>
      <c r="EJ144" s="114"/>
      <c r="EK144" s="57"/>
      <c r="EL144" s="114"/>
      <c r="EM144" s="114"/>
      <c r="EN144" s="21" t="s">
        <v>1839</v>
      </c>
      <c r="EO144" s="21" t="e">
        <f>IF(EN143&gt;EO143,EK134,ER134)</f>
        <v>#N/A</v>
      </c>
      <c r="EP144" s="114"/>
      <c r="EQ144" s="114"/>
      <c r="ER144" s="151"/>
      <c r="ET144" s="67"/>
      <c r="EU144" s="67"/>
      <c r="EV144" s="67"/>
      <c r="EW144" s="67"/>
      <c r="EX144" s="67"/>
      <c r="EZ144" s="57"/>
      <c r="FA144" s="114"/>
      <c r="FB144" s="114"/>
      <c r="FC144" s="21" t="s">
        <v>1839</v>
      </c>
      <c r="FD144" s="21" t="e">
        <f>IF(FC143&gt;FD143,EZ134,FG134)</f>
        <v>#N/A</v>
      </c>
      <c r="FE144" s="114"/>
      <c r="FF144" s="114"/>
      <c r="FG144" s="151"/>
      <c r="FH144" s="114"/>
      <c r="FI144" s="67"/>
      <c r="FJ144" s="67"/>
      <c r="FK144" s="67"/>
      <c r="FL144" s="67"/>
      <c r="FM144" s="67"/>
      <c r="FN144" s="114"/>
      <c r="FO144" s="57"/>
      <c r="FP144" s="114"/>
      <c r="FQ144" s="114"/>
      <c r="FR144" s="21" t="s">
        <v>1839</v>
      </c>
      <c r="FS144" s="21" t="e">
        <f>IF(FR143&gt;FS143,FO134,FV134)</f>
        <v>#N/A</v>
      </c>
      <c r="FT144" s="114"/>
      <c r="FU144" s="114"/>
      <c r="FV144" s="151"/>
      <c r="FW144" s="114"/>
      <c r="FX144" s="67"/>
      <c r="FY144" s="67"/>
      <c r="FZ144" s="67"/>
      <c r="GA144" s="67"/>
      <c r="GB144" s="67"/>
      <c r="GC144" s="114"/>
      <c r="GD144" s="57"/>
      <c r="GE144" s="114"/>
      <c r="GF144" s="114"/>
      <c r="GG144" s="21" t="s">
        <v>1839</v>
      </c>
      <c r="GH144" s="21" t="e">
        <f>IF(GG143&gt;GH143,GD134,GK134)</f>
        <v>#N/A</v>
      </c>
      <c r="GI144" s="114"/>
      <c r="GJ144" s="114"/>
      <c r="GK144" s="151"/>
      <c r="GM144" s="67"/>
      <c r="GN144" s="67"/>
      <c r="GO144" s="67"/>
      <c r="GP144" s="67"/>
      <c r="GQ144" s="67"/>
      <c r="GS144" s="57"/>
      <c r="GT144" s="114"/>
      <c r="GU144" s="114"/>
      <c r="GV144" s="21" t="s">
        <v>1839</v>
      </c>
      <c r="GW144" s="21" t="e">
        <f>IF(GV143&gt;GW143,GS134,GZ134)</f>
        <v>#N/A</v>
      </c>
      <c r="GX144" s="114"/>
      <c r="GY144" s="114"/>
      <c r="GZ144" s="151"/>
      <c r="HA144" s="114"/>
      <c r="HB144" s="67"/>
      <c r="HC144" s="67"/>
      <c r="HD144" s="67"/>
      <c r="HE144" s="67"/>
      <c r="HF144" s="67"/>
      <c r="HG144" s="114"/>
      <c r="HH144" s="57"/>
      <c r="HI144" s="114"/>
      <c r="HJ144" s="114"/>
      <c r="HK144" s="21" t="s">
        <v>1839</v>
      </c>
      <c r="HL144" s="21" t="e">
        <f>IF(HK143&gt;HL143,HH134,HO134)</f>
        <v>#N/A</v>
      </c>
      <c r="HM144" s="114"/>
      <c r="HN144" s="114"/>
      <c r="HO144" s="151"/>
      <c r="HP144" s="114"/>
      <c r="HQ144" s="67"/>
      <c r="HR144" s="67"/>
      <c r="HS144" s="67"/>
      <c r="HT144" s="67"/>
      <c r="HU144" s="67"/>
      <c r="HV144" s="114"/>
      <c r="HW144" s="57"/>
      <c r="HX144" s="114"/>
      <c r="HY144" s="114"/>
      <c r="HZ144" s="21" t="s">
        <v>1839</v>
      </c>
      <c r="IA144" s="21" t="e">
        <f>IF(HZ143&gt;IA143,HW134,ID134)</f>
        <v>#N/A</v>
      </c>
      <c r="IB144" s="114"/>
      <c r="IC144" s="114"/>
      <c r="ID144" s="151"/>
      <c r="IF144" s="67"/>
      <c r="IG144" s="67"/>
      <c r="IH144" s="67"/>
      <c r="II144" s="67"/>
      <c r="IJ144" s="67"/>
      <c r="IL144" s="57"/>
      <c r="IM144" s="114"/>
      <c r="IN144" s="114"/>
      <c r="IO144" s="21" t="s">
        <v>1839</v>
      </c>
      <c r="IP144" s="21" t="e">
        <f>IF(IO143&gt;IP143,IL134,IS134)</f>
        <v>#N/A</v>
      </c>
      <c r="IQ144" s="114"/>
      <c r="IR144" s="114"/>
      <c r="IS144" s="151"/>
      <c r="IT144" s="114"/>
      <c r="IU144" s="67"/>
      <c r="IV144" s="67"/>
      <c r="IW144" s="67"/>
      <c r="IX144" s="67"/>
      <c r="IY144" s="67"/>
      <c r="IZ144" s="114"/>
      <c r="JA144" s="57"/>
      <c r="JB144" s="114"/>
      <c r="JC144" s="114"/>
      <c r="JD144" s="21" t="s">
        <v>1839</v>
      </c>
      <c r="JE144" s="21" t="e">
        <f>IF(JD143&gt;JE143,JA134,JH134)</f>
        <v>#N/A</v>
      </c>
      <c r="JF144" s="114"/>
      <c r="JG144" s="114"/>
      <c r="JH144" s="151"/>
      <c r="JI144" s="114"/>
      <c r="JJ144" s="67"/>
      <c r="JK144" s="67"/>
      <c r="JL144" s="67"/>
      <c r="JM144" s="67"/>
      <c r="JN144" s="67"/>
      <c r="JO144" s="114"/>
      <c r="JP144" s="57"/>
      <c r="JQ144" s="114"/>
      <c r="JR144" s="114"/>
      <c r="JS144" s="21" t="s">
        <v>1839</v>
      </c>
      <c r="JT144" s="21" t="e">
        <f>IF(JS143&gt;JT143,JP134,JW134)</f>
        <v>#N/A</v>
      </c>
      <c r="JU144" s="114"/>
      <c r="JV144" s="114"/>
      <c r="JW144" s="151"/>
      <c r="JX144" s="114"/>
      <c r="JY144" s="67"/>
      <c r="JZ144" s="67"/>
      <c r="KA144" s="67"/>
      <c r="KB144" s="67"/>
      <c r="KC144" s="67"/>
      <c r="KD144" s="114"/>
      <c r="KE144" s="57"/>
      <c r="KF144" s="114"/>
      <c r="KG144" s="114"/>
      <c r="KH144" s="21" t="s">
        <v>1839</v>
      </c>
      <c r="KI144" s="21" t="e">
        <f>IF(KH143&gt;KI143,KE134,KL134)</f>
        <v>#N/A</v>
      </c>
      <c r="KJ144" s="114"/>
      <c r="KK144" s="114"/>
      <c r="KL144" s="151"/>
      <c r="KM144" s="114"/>
      <c r="KN144" s="67"/>
      <c r="KO144" s="67"/>
      <c r="KP144" s="67"/>
      <c r="KQ144" s="67"/>
      <c r="KR144" s="67"/>
      <c r="KS144" s="114"/>
      <c r="KT144" s="57"/>
      <c r="KU144" s="114"/>
      <c r="KV144" s="114"/>
      <c r="KW144" s="21" t="s">
        <v>1839</v>
      </c>
      <c r="KX144" s="21" t="e">
        <f>IF(KW143&gt;KX143,KT134,LA134)</f>
        <v>#N/A</v>
      </c>
      <c r="KY144" s="114"/>
      <c r="KZ144" s="114"/>
      <c r="LA144" s="151"/>
      <c r="LB144" s="114"/>
      <c r="LC144" s="67"/>
      <c r="LD144" s="67"/>
      <c r="LE144" s="67"/>
      <c r="LF144" s="67"/>
      <c r="LG144" s="67"/>
      <c r="LH144" s="114"/>
      <c r="LI144" s="57"/>
      <c r="LJ144" s="114"/>
      <c r="LK144" s="114"/>
      <c r="LL144" s="21" t="s">
        <v>1839</v>
      </c>
      <c r="LM144" s="21" t="e">
        <f>IF(LL143&gt;LM143,LI134,LP134)</f>
        <v>#N/A</v>
      </c>
      <c r="LN144" s="114"/>
      <c r="LO144" s="114"/>
      <c r="LP144" s="151"/>
      <c r="LQ144" s="114"/>
      <c r="LR144" s="67"/>
      <c r="LS144" s="67"/>
      <c r="LT144" s="67"/>
      <c r="LU144" s="67"/>
      <c r="LV144" s="67"/>
      <c r="LW144" s="114"/>
      <c r="LX144" s="57"/>
      <c r="LY144" s="114"/>
      <c r="LZ144" s="114"/>
      <c r="MA144" s="21" t="s">
        <v>1839</v>
      </c>
      <c r="MB144" s="21" t="e">
        <f>IF(MA143&gt;MB143,LX134,ME134)</f>
        <v>#N/A</v>
      </c>
      <c r="MC144" s="114"/>
      <c r="MD144" s="114"/>
      <c r="ME144" s="151"/>
      <c r="MF144" s="114"/>
      <c r="MG144" s="67"/>
      <c r="MH144" s="67"/>
      <c r="MI144" s="67"/>
      <c r="MJ144" s="67"/>
      <c r="MK144" s="67"/>
      <c r="ML144" s="114"/>
      <c r="MM144" s="57"/>
      <c r="MN144" s="114"/>
      <c r="MO144" s="114"/>
      <c r="MP144" s="21" t="s">
        <v>1839</v>
      </c>
      <c r="MQ144" s="21" t="e">
        <f>IF(MP143&gt;MQ143,MM134,MT134)</f>
        <v>#N/A</v>
      </c>
      <c r="MR144" s="114"/>
      <c r="MS144" s="114"/>
      <c r="MT144" s="151"/>
    </row>
    <row r="145" spans="2:358" s="105" customFormat="1" ht="17">
      <c r="B145" s="184">
        <f t="shared" si="1306"/>
        <v>44641</v>
      </c>
      <c r="C145" s="183">
        <f t="shared" si="1307"/>
        <v>12</v>
      </c>
      <c r="D145" s="183">
        <f t="shared" si="1308"/>
        <v>10</v>
      </c>
      <c r="E145" s="183" t="str">
        <f t="shared" si="1142"/>
        <v>12_10</v>
      </c>
      <c r="F145" s="174" t="str">
        <f t="shared" si="1143"/>
        <v>Player19</v>
      </c>
      <c r="G145" s="174" t="str">
        <f t="shared" si="1144"/>
        <v>Player10</v>
      </c>
      <c r="H145" s="173"/>
      <c r="I145" s="174" t="str">
        <f>J145&amp;"_"&amp;COUNTIF(J$4:J145,J145)</f>
        <v>11_12</v>
      </c>
      <c r="J145" s="185">
        <v>11</v>
      </c>
      <c r="K145" s="185" t="s">
        <v>2664</v>
      </c>
      <c r="L145" s="186" t="s">
        <v>1027</v>
      </c>
      <c r="M145" s="185" t="s">
        <v>2675</v>
      </c>
      <c r="N145" s="114"/>
      <c r="O145" s="67"/>
      <c r="P145" s="67"/>
      <c r="Q145" s="67"/>
      <c r="R145" s="67"/>
      <c r="S145" s="67"/>
      <c r="U145" s="57"/>
      <c r="V145" s="114"/>
      <c r="W145" s="114"/>
      <c r="X145" s="21" t="s">
        <v>1883</v>
      </c>
      <c r="Y145" s="21" t="str">
        <f>IF(X143&gt;Y143,AB134,U134)</f>
        <v>Player12</v>
      </c>
      <c r="Z145" s="114"/>
      <c r="AA145" s="114"/>
      <c r="AB145" s="151"/>
      <c r="AD145" s="67"/>
      <c r="AE145" s="67"/>
      <c r="AF145" s="67"/>
      <c r="AG145" s="67"/>
      <c r="AH145" s="67"/>
      <c r="AJ145" s="57"/>
      <c r="AK145" s="114"/>
      <c r="AL145" s="114"/>
      <c r="AM145" s="21" t="s">
        <v>1883</v>
      </c>
      <c r="AN145" s="21" t="str">
        <f>IF(AM143&gt;AN143,AQ134,AJ134)</f>
        <v>Player2</v>
      </c>
      <c r="AO145" s="114"/>
      <c r="AP145" s="114"/>
      <c r="AQ145" s="151"/>
      <c r="AS145" s="67"/>
      <c r="AT145" s="67"/>
      <c r="AU145" s="67"/>
      <c r="AV145" s="67"/>
      <c r="AW145" s="67"/>
      <c r="AY145" s="57"/>
      <c r="AZ145" s="114"/>
      <c r="BA145" s="114"/>
      <c r="BB145" s="21" t="s">
        <v>1883</v>
      </c>
      <c r="BC145" s="21" t="str">
        <f>IF(BB143&gt;BC143,BF134,AY134)</f>
        <v>Player2</v>
      </c>
      <c r="BD145" s="114"/>
      <c r="BE145" s="114"/>
      <c r="BF145" s="151"/>
      <c r="BH145" s="67"/>
      <c r="BI145" s="67"/>
      <c r="BJ145" s="67"/>
      <c r="BK145" s="67"/>
      <c r="BL145" s="67"/>
      <c r="BN145" s="57"/>
      <c r="BO145" s="114"/>
      <c r="BP145" s="114"/>
      <c r="BQ145" s="21" t="s">
        <v>1883</v>
      </c>
      <c r="BR145" s="21" t="e">
        <f>IF(BQ143&gt;BR143,BU134,BN134)</f>
        <v>#N/A</v>
      </c>
      <c r="BS145" s="114"/>
      <c r="BT145" s="114"/>
      <c r="BU145" s="151"/>
      <c r="BV145" s="114"/>
      <c r="BW145" s="67"/>
      <c r="BX145" s="67"/>
      <c r="BY145" s="67"/>
      <c r="BZ145" s="67"/>
      <c r="CA145" s="67"/>
      <c r="CB145" s="114"/>
      <c r="CC145" s="57"/>
      <c r="CD145" s="114"/>
      <c r="CE145" s="114"/>
      <c r="CF145" s="21" t="s">
        <v>1883</v>
      </c>
      <c r="CG145" s="21" t="e">
        <f>IF(CF143&gt;CG143,CJ134,CC134)</f>
        <v>#N/A</v>
      </c>
      <c r="CH145" s="114"/>
      <c r="CI145" s="114"/>
      <c r="CJ145" s="151"/>
      <c r="CK145" s="114"/>
      <c r="CL145" s="67"/>
      <c r="CM145" s="67"/>
      <c r="CN145" s="67"/>
      <c r="CO145" s="67"/>
      <c r="CP145" s="67"/>
      <c r="CQ145" s="114"/>
      <c r="CR145" s="57"/>
      <c r="CS145" s="114"/>
      <c r="CT145" s="114"/>
      <c r="CU145" s="21" t="s">
        <v>1883</v>
      </c>
      <c r="CV145" s="21" t="e">
        <f>IF(CU143&gt;CV143,CY134,CR134)</f>
        <v>#N/A</v>
      </c>
      <c r="CW145" s="114"/>
      <c r="CX145" s="114"/>
      <c r="CY145" s="151"/>
      <c r="DA145" s="67"/>
      <c r="DB145" s="67"/>
      <c r="DC145" s="67"/>
      <c r="DD145" s="67"/>
      <c r="DE145" s="67"/>
      <c r="DG145" s="57"/>
      <c r="DH145" s="114"/>
      <c r="DI145" s="114"/>
      <c r="DJ145" s="21" t="s">
        <v>1883</v>
      </c>
      <c r="DK145" s="21" t="e">
        <f>IF(DJ143&gt;DK143,DN134,DG134)</f>
        <v>#N/A</v>
      </c>
      <c r="DL145" s="114"/>
      <c r="DM145" s="114"/>
      <c r="DN145" s="151"/>
      <c r="DO145" s="114"/>
      <c r="DP145" s="67"/>
      <c r="DQ145" s="67"/>
      <c r="DR145" s="67"/>
      <c r="DS145" s="67"/>
      <c r="DT145" s="67"/>
      <c r="DU145" s="114"/>
      <c r="DV145" s="57"/>
      <c r="DW145" s="114"/>
      <c r="DX145" s="114"/>
      <c r="DY145" s="21" t="s">
        <v>1883</v>
      </c>
      <c r="DZ145" s="21" t="e">
        <f>IF(DY143&gt;DZ143,EC134,DV134)</f>
        <v>#N/A</v>
      </c>
      <c r="EA145" s="114"/>
      <c r="EB145" s="114"/>
      <c r="EC145" s="151"/>
      <c r="ED145" s="114"/>
      <c r="EE145" s="67"/>
      <c r="EF145" s="67"/>
      <c r="EG145" s="67"/>
      <c r="EH145" s="67"/>
      <c r="EI145" s="67"/>
      <c r="EJ145" s="114"/>
      <c r="EK145" s="57"/>
      <c r="EL145" s="114"/>
      <c r="EM145" s="114"/>
      <c r="EN145" s="21" t="s">
        <v>1883</v>
      </c>
      <c r="EO145" s="21" t="e">
        <f>IF(EN143&gt;EO143,ER134,EK134)</f>
        <v>#N/A</v>
      </c>
      <c r="EP145" s="114"/>
      <c r="EQ145" s="114"/>
      <c r="ER145" s="151"/>
      <c r="ET145" s="67"/>
      <c r="EU145" s="67"/>
      <c r="EV145" s="67"/>
      <c r="EW145" s="67"/>
      <c r="EX145" s="67"/>
      <c r="EZ145" s="57"/>
      <c r="FA145" s="114"/>
      <c r="FB145" s="114"/>
      <c r="FC145" s="21" t="s">
        <v>1883</v>
      </c>
      <c r="FD145" s="21" t="e">
        <f>IF(FC143&gt;FD143,FG134,EZ134)</f>
        <v>#N/A</v>
      </c>
      <c r="FE145" s="114"/>
      <c r="FF145" s="114"/>
      <c r="FG145" s="151"/>
      <c r="FH145" s="114"/>
      <c r="FI145" s="67"/>
      <c r="FJ145" s="67"/>
      <c r="FK145" s="67"/>
      <c r="FL145" s="67"/>
      <c r="FM145" s="67"/>
      <c r="FN145" s="114"/>
      <c r="FO145" s="57"/>
      <c r="FP145" s="114"/>
      <c r="FQ145" s="114"/>
      <c r="FR145" s="21" t="s">
        <v>1883</v>
      </c>
      <c r="FS145" s="21" t="e">
        <f>IF(FR143&gt;FS143,FV134,FO134)</f>
        <v>#N/A</v>
      </c>
      <c r="FT145" s="114"/>
      <c r="FU145" s="114"/>
      <c r="FV145" s="151"/>
      <c r="FW145" s="114"/>
      <c r="FX145" s="67"/>
      <c r="FY145" s="67"/>
      <c r="FZ145" s="67"/>
      <c r="GA145" s="67"/>
      <c r="GB145" s="67"/>
      <c r="GC145" s="114"/>
      <c r="GD145" s="57"/>
      <c r="GE145" s="114"/>
      <c r="GF145" s="114"/>
      <c r="GG145" s="21" t="s">
        <v>1883</v>
      </c>
      <c r="GH145" s="21" t="e">
        <f>IF(GG143&gt;GH143,GK134,GD134)</f>
        <v>#N/A</v>
      </c>
      <c r="GI145" s="114"/>
      <c r="GJ145" s="114"/>
      <c r="GK145" s="151"/>
      <c r="GM145" s="67"/>
      <c r="GN145" s="67"/>
      <c r="GO145" s="67"/>
      <c r="GP145" s="67"/>
      <c r="GQ145" s="67"/>
      <c r="GS145" s="57"/>
      <c r="GT145" s="114"/>
      <c r="GU145" s="114"/>
      <c r="GV145" s="21" t="s">
        <v>1883</v>
      </c>
      <c r="GW145" s="21" t="e">
        <f>IF(GV143&gt;GW143,GZ134,GS134)</f>
        <v>#N/A</v>
      </c>
      <c r="GX145" s="114"/>
      <c r="GY145" s="114"/>
      <c r="GZ145" s="151"/>
      <c r="HA145" s="114"/>
      <c r="HB145" s="67"/>
      <c r="HC145" s="67"/>
      <c r="HD145" s="67"/>
      <c r="HE145" s="67"/>
      <c r="HF145" s="67"/>
      <c r="HG145" s="114"/>
      <c r="HH145" s="57"/>
      <c r="HI145" s="114"/>
      <c r="HJ145" s="114"/>
      <c r="HK145" s="21" t="s">
        <v>1883</v>
      </c>
      <c r="HL145" s="21" t="e">
        <f>IF(HK143&gt;HL143,HO134,HH134)</f>
        <v>#N/A</v>
      </c>
      <c r="HM145" s="114"/>
      <c r="HN145" s="114"/>
      <c r="HO145" s="151"/>
      <c r="HP145" s="114"/>
      <c r="HQ145" s="67"/>
      <c r="HR145" s="67"/>
      <c r="HS145" s="67"/>
      <c r="HT145" s="67"/>
      <c r="HU145" s="67"/>
      <c r="HV145" s="114"/>
      <c r="HW145" s="57"/>
      <c r="HX145" s="114"/>
      <c r="HY145" s="114"/>
      <c r="HZ145" s="21" t="s">
        <v>1883</v>
      </c>
      <c r="IA145" s="21" t="e">
        <f>IF(HZ143&gt;IA143,ID134,HW134)</f>
        <v>#N/A</v>
      </c>
      <c r="IB145" s="114"/>
      <c r="IC145" s="114"/>
      <c r="ID145" s="151"/>
      <c r="IF145" s="67"/>
      <c r="IG145" s="67"/>
      <c r="IH145" s="67"/>
      <c r="II145" s="67"/>
      <c r="IJ145" s="67"/>
      <c r="IL145" s="57"/>
      <c r="IM145" s="114"/>
      <c r="IN145" s="114"/>
      <c r="IO145" s="21" t="s">
        <v>1883</v>
      </c>
      <c r="IP145" s="21" t="e">
        <f>IF(IO143&gt;IP143,IS134,IL134)</f>
        <v>#N/A</v>
      </c>
      <c r="IQ145" s="114"/>
      <c r="IR145" s="114"/>
      <c r="IS145" s="151"/>
      <c r="IT145" s="114"/>
      <c r="IU145" s="67"/>
      <c r="IV145" s="67"/>
      <c r="IW145" s="67"/>
      <c r="IX145" s="67"/>
      <c r="IY145" s="67"/>
      <c r="IZ145" s="114"/>
      <c r="JA145" s="57"/>
      <c r="JB145" s="114"/>
      <c r="JC145" s="114"/>
      <c r="JD145" s="21" t="s">
        <v>1883</v>
      </c>
      <c r="JE145" s="21" t="e">
        <f>IF(JD143&gt;JE143,JH134,JA134)</f>
        <v>#N/A</v>
      </c>
      <c r="JF145" s="114"/>
      <c r="JG145" s="114"/>
      <c r="JH145" s="151"/>
      <c r="JI145" s="114"/>
      <c r="JJ145" s="67"/>
      <c r="JK145" s="67"/>
      <c r="JL145" s="67"/>
      <c r="JM145" s="67"/>
      <c r="JN145" s="67"/>
      <c r="JO145" s="114"/>
      <c r="JP145" s="57"/>
      <c r="JQ145" s="114"/>
      <c r="JR145" s="114"/>
      <c r="JS145" s="21" t="s">
        <v>1883</v>
      </c>
      <c r="JT145" s="21" t="e">
        <f>IF(JS143&gt;JT143,JW134,JP134)</f>
        <v>#N/A</v>
      </c>
      <c r="JU145" s="114"/>
      <c r="JV145" s="114"/>
      <c r="JW145" s="151"/>
      <c r="JX145" s="114"/>
      <c r="JY145" s="67"/>
      <c r="JZ145" s="67"/>
      <c r="KA145" s="67"/>
      <c r="KB145" s="67"/>
      <c r="KC145" s="67"/>
      <c r="KD145" s="114"/>
      <c r="KE145" s="57"/>
      <c r="KF145" s="114"/>
      <c r="KG145" s="114"/>
      <c r="KH145" s="21" t="s">
        <v>1883</v>
      </c>
      <c r="KI145" s="21" t="e">
        <f>IF(KH143&gt;KI143,KL134,KE134)</f>
        <v>#N/A</v>
      </c>
      <c r="KJ145" s="114"/>
      <c r="KK145" s="114"/>
      <c r="KL145" s="151"/>
      <c r="KM145" s="114"/>
      <c r="KN145" s="67"/>
      <c r="KO145" s="67"/>
      <c r="KP145" s="67"/>
      <c r="KQ145" s="67"/>
      <c r="KR145" s="67"/>
      <c r="KS145" s="114"/>
      <c r="KT145" s="57"/>
      <c r="KU145" s="114"/>
      <c r="KV145" s="114"/>
      <c r="KW145" s="21" t="s">
        <v>1883</v>
      </c>
      <c r="KX145" s="21" t="e">
        <f>IF(KW143&gt;KX143,LA134,KT134)</f>
        <v>#N/A</v>
      </c>
      <c r="KY145" s="114"/>
      <c r="KZ145" s="114"/>
      <c r="LA145" s="151"/>
      <c r="LB145" s="114"/>
      <c r="LC145" s="67"/>
      <c r="LD145" s="67"/>
      <c r="LE145" s="67"/>
      <c r="LF145" s="67"/>
      <c r="LG145" s="67"/>
      <c r="LH145" s="114"/>
      <c r="LI145" s="57"/>
      <c r="LJ145" s="114"/>
      <c r="LK145" s="114"/>
      <c r="LL145" s="21" t="s">
        <v>1883</v>
      </c>
      <c r="LM145" s="21" t="e">
        <f>IF(LL143&gt;LM143,LP134,LI134)</f>
        <v>#N/A</v>
      </c>
      <c r="LN145" s="114"/>
      <c r="LO145" s="114"/>
      <c r="LP145" s="151"/>
      <c r="LQ145" s="114"/>
      <c r="LR145" s="67"/>
      <c r="LS145" s="67"/>
      <c r="LT145" s="67"/>
      <c r="LU145" s="67"/>
      <c r="LV145" s="67"/>
      <c r="LW145" s="114"/>
      <c r="LX145" s="57"/>
      <c r="LY145" s="114"/>
      <c r="LZ145" s="114"/>
      <c r="MA145" s="21" t="s">
        <v>1883</v>
      </c>
      <c r="MB145" s="21" t="e">
        <f>IF(MA143&gt;MB143,ME134,LX134)</f>
        <v>#N/A</v>
      </c>
      <c r="MC145" s="114"/>
      <c r="MD145" s="114"/>
      <c r="ME145" s="151"/>
      <c r="MF145" s="114"/>
      <c r="MG145" s="67"/>
      <c r="MH145" s="67"/>
      <c r="MI145" s="67"/>
      <c r="MJ145" s="67"/>
      <c r="MK145" s="67"/>
      <c r="ML145" s="114"/>
      <c r="MM145" s="57"/>
      <c r="MN145" s="114"/>
      <c r="MO145" s="114"/>
      <c r="MP145" s="21" t="s">
        <v>1883</v>
      </c>
      <c r="MQ145" s="21" t="e">
        <f>IF(MP143&gt;MQ143,MT134,MM134)</f>
        <v>#N/A</v>
      </c>
      <c r="MR145" s="114"/>
      <c r="MS145" s="114"/>
      <c r="MT145" s="151"/>
    </row>
    <row r="146" spans="2:358" s="105" customFormat="1" ht="18" thickBot="1">
      <c r="B146" s="184">
        <f t="shared" si="1306"/>
        <v>44641</v>
      </c>
      <c r="C146" s="183">
        <f t="shared" si="1307"/>
        <v>12</v>
      </c>
      <c r="D146" s="183">
        <f t="shared" si="1308"/>
        <v>11</v>
      </c>
      <c r="E146" s="183" t="str">
        <f t="shared" si="1142"/>
        <v>12_11</v>
      </c>
      <c r="F146" s="174" t="str">
        <f t="shared" si="1143"/>
        <v>Player15</v>
      </c>
      <c r="G146" s="174" t="str">
        <f t="shared" si="1144"/>
        <v>Player18</v>
      </c>
      <c r="H146" s="173"/>
      <c r="I146" s="174" t="str">
        <f>J146&amp;"_"&amp;COUNTIF(J$4:J146,J146)</f>
        <v>_0</v>
      </c>
      <c r="J146" s="185"/>
      <c r="K146" s="173"/>
      <c r="L146" s="174"/>
      <c r="M146" s="173"/>
      <c r="N146" s="114"/>
      <c r="O146" s="67"/>
      <c r="P146" s="67"/>
      <c r="Q146" s="67"/>
      <c r="R146" s="67"/>
      <c r="S146" s="67"/>
      <c r="U146" s="57"/>
      <c r="V146" s="114"/>
      <c r="W146" s="114"/>
      <c r="X146" s="114"/>
      <c r="Y146" s="114"/>
      <c r="Z146" s="114"/>
      <c r="AA146" s="114"/>
      <c r="AB146" s="151"/>
      <c r="AD146" s="67"/>
      <c r="AE146" s="67"/>
      <c r="AF146" s="67"/>
      <c r="AG146" s="67"/>
      <c r="AH146" s="67"/>
      <c r="AJ146" s="57"/>
      <c r="AK146" s="114"/>
      <c r="AL146" s="114"/>
      <c r="AM146" s="114"/>
      <c r="AN146" s="114"/>
      <c r="AO146" s="114"/>
      <c r="AP146" s="114"/>
      <c r="AQ146" s="151"/>
      <c r="AS146" s="67"/>
      <c r="AT146" s="67"/>
      <c r="AU146" s="67"/>
      <c r="AV146" s="67"/>
      <c r="AW146" s="67"/>
      <c r="AY146" s="57"/>
      <c r="AZ146" s="114"/>
      <c r="BA146" s="114"/>
      <c r="BB146" s="114"/>
      <c r="BC146" s="114"/>
      <c r="BD146" s="114"/>
      <c r="BE146" s="114"/>
      <c r="BF146" s="151"/>
      <c r="BH146" s="67"/>
      <c r="BI146" s="67"/>
      <c r="BJ146" s="67"/>
      <c r="BK146" s="67"/>
      <c r="BL146" s="67"/>
      <c r="BN146" s="57"/>
      <c r="BO146" s="114"/>
      <c r="BP146" s="114"/>
      <c r="BQ146" s="114"/>
      <c r="BR146" s="114"/>
      <c r="BS146" s="114"/>
      <c r="BT146" s="114"/>
      <c r="BU146" s="151"/>
      <c r="BV146" s="114"/>
      <c r="BW146" s="67"/>
      <c r="BX146" s="67"/>
      <c r="BY146" s="67"/>
      <c r="BZ146" s="67"/>
      <c r="CA146" s="67"/>
      <c r="CB146" s="114"/>
      <c r="CC146" s="57"/>
      <c r="CD146" s="114"/>
      <c r="CE146" s="114"/>
      <c r="CF146" s="114"/>
      <c r="CG146" s="114"/>
      <c r="CH146" s="114"/>
      <c r="CI146" s="114"/>
      <c r="CJ146" s="151"/>
      <c r="CK146" s="114"/>
      <c r="CL146" s="67"/>
      <c r="CM146" s="67"/>
      <c r="CN146" s="67"/>
      <c r="CO146" s="67"/>
      <c r="CP146" s="67"/>
      <c r="CQ146" s="114"/>
      <c r="CR146" s="57"/>
      <c r="CS146" s="114"/>
      <c r="CT146" s="114"/>
      <c r="CU146" s="114"/>
      <c r="CV146" s="114"/>
      <c r="CW146" s="114"/>
      <c r="CX146" s="114"/>
      <c r="CY146" s="151"/>
      <c r="DA146" s="67"/>
      <c r="DB146" s="67"/>
      <c r="DC146" s="67"/>
      <c r="DD146" s="67"/>
      <c r="DE146" s="67"/>
      <c r="DG146" s="57"/>
      <c r="DH146" s="114"/>
      <c r="DI146" s="114"/>
      <c r="DJ146" s="114"/>
      <c r="DK146" s="114"/>
      <c r="DL146" s="114"/>
      <c r="DM146" s="114"/>
      <c r="DN146" s="151"/>
      <c r="DO146" s="114"/>
      <c r="DP146" s="67"/>
      <c r="DQ146" s="67"/>
      <c r="DR146" s="67"/>
      <c r="DS146" s="67"/>
      <c r="DT146" s="67"/>
      <c r="DU146" s="114"/>
      <c r="DV146" s="57"/>
      <c r="DW146" s="114"/>
      <c r="DX146" s="114"/>
      <c r="DY146" s="114"/>
      <c r="DZ146" s="114"/>
      <c r="EA146" s="114"/>
      <c r="EB146" s="114"/>
      <c r="EC146" s="151"/>
      <c r="ED146" s="114"/>
      <c r="EE146" s="67"/>
      <c r="EF146" s="67"/>
      <c r="EG146" s="67"/>
      <c r="EH146" s="67"/>
      <c r="EI146" s="67"/>
      <c r="EJ146" s="114"/>
      <c r="EK146" s="57"/>
      <c r="EL146" s="114"/>
      <c r="EM146" s="114"/>
      <c r="EN146" s="114"/>
      <c r="EO146" s="114"/>
      <c r="EP146" s="114"/>
      <c r="EQ146" s="114"/>
      <c r="ER146" s="151"/>
      <c r="ET146" s="67"/>
      <c r="EU146" s="67"/>
      <c r="EV146" s="67"/>
      <c r="EW146" s="67"/>
      <c r="EX146" s="67"/>
      <c r="EZ146" s="57"/>
      <c r="FA146" s="114"/>
      <c r="FB146" s="114"/>
      <c r="FC146" s="114"/>
      <c r="FD146" s="114"/>
      <c r="FE146" s="114"/>
      <c r="FF146" s="114"/>
      <c r="FG146" s="151"/>
      <c r="FH146" s="114"/>
      <c r="FI146" s="67"/>
      <c r="FJ146" s="67"/>
      <c r="FK146" s="67"/>
      <c r="FL146" s="67"/>
      <c r="FM146" s="67"/>
      <c r="FN146" s="114"/>
      <c r="FO146" s="57"/>
      <c r="FP146" s="114"/>
      <c r="FQ146" s="114"/>
      <c r="FR146" s="114"/>
      <c r="FS146" s="114"/>
      <c r="FT146" s="114"/>
      <c r="FU146" s="114"/>
      <c r="FV146" s="151"/>
      <c r="FW146" s="114"/>
      <c r="FX146" s="67"/>
      <c r="FY146" s="67"/>
      <c r="FZ146" s="67"/>
      <c r="GA146" s="67"/>
      <c r="GB146" s="67"/>
      <c r="GC146" s="114"/>
      <c r="GD146" s="57"/>
      <c r="GE146" s="114"/>
      <c r="GF146" s="114"/>
      <c r="GG146" s="114"/>
      <c r="GH146" s="114"/>
      <c r="GI146" s="114"/>
      <c r="GJ146" s="114"/>
      <c r="GK146" s="151"/>
      <c r="GM146" s="67"/>
      <c r="GN146" s="67"/>
      <c r="GO146" s="67"/>
      <c r="GP146" s="67"/>
      <c r="GQ146" s="67"/>
      <c r="GS146" s="57"/>
      <c r="GT146" s="114"/>
      <c r="GU146" s="114"/>
      <c r="GV146" s="114"/>
      <c r="GW146" s="114"/>
      <c r="GX146" s="114"/>
      <c r="GY146" s="114"/>
      <c r="GZ146" s="151"/>
      <c r="HA146" s="114"/>
      <c r="HB146" s="67"/>
      <c r="HC146" s="67"/>
      <c r="HD146" s="67"/>
      <c r="HE146" s="67"/>
      <c r="HF146" s="67"/>
      <c r="HG146" s="114"/>
      <c r="HH146" s="57"/>
      <c r="HI146" s="114"/>
      <c r="HJ146" s="114"/>
      <c r="HK146" s="114"/>
      <c r="HL146" s="114"/>
      <c r="HM146" s="114"/>
      <c r="HN146" s="114"/>
      <c r="HO146" s="151"/>
      <c r="HP146" s="114"/>
      <c r="HQ146" s="67"/>
      <c r="HR146" s="67"/>
      <c r="HS146" s="67"/>
      <c r="HT146" s="67"/>
      <c r="HU146" s="67"/>
      <c r="HV146" s="114"/>
      <c r="HW146" s="57"/>
      <c r="HX146" s="114"/>
      <c r="HY146" s="114"/>
      <c r="HZ146" s="114"/>
      <c r="IA146" s="114"/>
      <c r="IB146" s="114"/>
      <c r="IC146" s="114"/>
      <c r="ID146" s="151"/>
      <c r="IF146" s="67"/>
      <c r="IG146" s="67"/>
      <c r="IH146" s="67"/>
      <c r="II146" s="67"/>
      <c r="IJ146" s="67"/>
      <c r="IL146" s="57"/>
      <c r="IM146" s="114"/>
      <c r="IN146" s="114"/>
      <c r="IO146" s="114"/>
      <c r="IP146" s="114"/>
      <c r="IQ146" s="114"/>
      <c r="IR146" s="114"/>
      <c r="IS146" s="151"/>
      <c r="IT146" s="114"/>
      <c r="IU146" s="67"/>
      <c r="IV146" s="67"/>
      <c r="IW146" s="67"/>
      <c r="IX146" s="67"/>
      <c r="IY146" s="67"/>
      <c r="IZ146" s="114"/>
      <c r="JA146" s="57"/>
      <c r="JB146" s="114"/>
      <c r="JC146" s="114"/>
      <c r="JD146" s="114"/>
      <c r="JE146" s="114"/>
      <c r="JF146" s="114"/>
      <c r="JG146" s="114"/>
      <c r="JH146" s="151"/>
      <c r="JI146" s="114"/>
      <c r="JJ146" s="67"/>
      <c r="JK146" s="67"/>
      <c r="JL146" s="67"/>
      <c r="JM146" s="67"/>
      <c r="JN146" s="67"/>
      <c r="JO146" s="114"/>
      <c r="JP146" s="57"/>
      <c r="JQ146" s="114"/>
      <c r="JR146" s="114"/>
      <c r="JS146" s="114"/>
      <c r="JT146" s="114"/>
      <c r="JU146" s="114"/>
      <c r="JV146" s="114"/>
      <c r="JW146" s="151"/>
      <c r="JX146" s="114"/>
      <c r="JY146" s="67"/>
      <c r="JZ146" s="67"/>
      <c r="KA146" s="67"/>
      <c r="KB146" s="67"/>
      <c r="KC146" s="67"/>
      <c r="KD146" s="114"/>
      <c r="KE146" s="57"/>
      <c r="KF146" s="114"/>
      <c r="KG146" s="114"/>
      <c r="KH146" s="114"/>
      <c r="KI146" s="114"/>
      <c r="KJ146" s="114"/>
      <c r="KK146" s="114"/>
      <c r="KL146" s="151"/>
      <c r="KM146" s="114"/>
      <c r="KN146" s="67"/>
      <c r="KO146" s="67"/>
      <c r="KP146" s="67"/>
      <c r="KQ146" s="67"/>
      <c r="KR146" s="67"/>
      <c r="KS146" s="114"/>
      <c r="KT146" s="57"/>
      <c r="KU146" s="114"/>
      <c r="KV146" s="114"/>
      <c r="KW146" s="114"/>
      <c r="KX146" s="114"/>
      <c r="KY146" s="114"/>
      <c r="KZ146" s="114"/>
      <c r="LA146" s="151"/>
      <c r="LB146" s="114"/>
      <c r="LC146" s="67"/>
      <c r="LD146" s="67"/>
      <c r="LE146" s="67"/>
      <c r="LF146" s="67"/>
      <c r="LG146" s="67"/>
      <c r="LH146" s="114"/>
      <c r="LI146" s="57"/>
      <c r="LJ146" s="114"/>
      <c r="LK146" s="114"/>
      <c r="LL146" s="114"/>
      <c r="LM146" s="114"/>
      <c r="LN146" s="114"/>
      <c r="LO146" s="114"/>
      <c r="LP146" s="151"/>
      <c r="LQ146" s="114"/>
      <c r="LR146" s="67"/>
      <c r="LS146" s="67"/>
      <c r="LT146" s="67"/>
      <c r="LU146" s="67"/>
      <c r="LV146" s="67"/>
      <c r="LW146" s="114"/>
      <c r="LX146" s="57"/>
      <c r="LY146" s="114"/>
      <c r="LZ146" s="114"/>
      <c r="MA146" s="114"/>
      <c r="MB146" s="114"/>
      <c r="MC146" s="114"/>
      <c r="MD146" s="114"/>
      <c r="ME146" s="151"/>
      <c r="MF146" s="114"/>
      <c r="MG146" s="67"/>
      <c r="MH146" s="67"/>
      <c r="MI146" s="67"/>
      <c r="MJ146" s="67"/>
      <c r="MK146" s="67"/>
      <c r="ML146" s="114"/>
      <c r="MM146" s="57"/>
      <c r="MN146" s="114"/>
      <c r="MO146" s="114"/>
      <c r="MP146" s="114"/>
      <c r="MQ146" s="114"/>
      <c r="MR146" s="114"/>
      <c r="MS146" s="114"/>
      <c r="MT146" s="151"/>
    </row>
    <row r="147" spans="2:358" s="105" customFormat="1" ht="18" thickBot="1">
      <c r="B147" s="187">
        <f t="shared" si="1306"/>
        <v>44641</v>
      </c>
      <c r="C147" s="188">
        <f t="shared" si="1307"/>
        <v>12</v>
      </c>
      <c r="D147" s="188">
        <f t="shared" si="1308"/>
        <v>12</v>
      </c>
      <c r="E147" s="188" t="str">
        <f t="shared" si="1142"/>
        <v>12_12</v>
      </c>
      <c r="F147" s="189" t="str">
        <f t="shared" si="1143"/>
        <v>Player3</v>
      </c>
      <c r="G147" s="189" t="str">
        <f t="shared" si="1144"/>
        <v>Player17</v>
      </c>
      <c r="H147" s="173"/>
      <c r="I147" s="174" t="str">
        <f>J147&amp;"_"&amp;COUNTIF(J$4:J147,J147)</f>
        <v>12_1</v>
      </c>
      <c r="J147" s="185">
        <v>12</v>
      </c>
      <c r="K147" s="185" t="s">
        <v>2657</v>
      </c>
      <c r="L147" s="186" t="s">
        <v>1027</v>
      </c>
      <c r="M147" s="185" t="s">
        <v>2666</v>
      </c>
      <c r="N147" s="114"/>
      <c r="O147" s="67"/>
      <c r="P147" s="67"/>
      <c r="Q147" s="67"/>
      <c r="R147" s="67"/>
      <c r="S147" s="67"/>
      <c r="U147" s="170" t="str">
        <f>INDEX(Matchups!$F$4:$G$279,MATCH(O149&amp;"_"&amp;P149,Matchups!$E$4:$E$279,0),1)</f>
        <v>Player1</v>
      </c>
      <c r="V147" s="76"/>
      <c r="W147" s="76"/>
      <c r="X147" s="265" t="s">
        <v>1882</v>
      </c>
      <c r="Y147" s="265"/>
      <c r="Z147" s="76"/>
      <c r="AA147" s="76"/>
      <c r="AB147" s="171" t="str">
        <f>INDEX(Matchups!$F$4:$G$279,MATCH(O149&amp;"_"&amp;P149,Matchups!$E$4:$E$279,0),2)</f>
        <v>Player8</v>
      </c>
      <c r="AD147" s="67"/>
      <c r="AE147" s="67"/>
      <c r="AF147" s="67"/>
      <c r="AG147" s="67"/>
      <c r="AH147" s="67"/>
      <c r="AJ147" s="170" t="str">
        <f>INDEX(Matchups!$F$4:$G$279,MATCH(AD149&amp;"_"&amp;AE149,Matchups!$E$4:$E$279,0),1)</f>
        <v>Player18</v>
      </c>
      <c r="AK147" s="76"/>
      <c r="AL147" s="76"/>
      <c r="AM147" s="265" t="s">
        <v>1882</v>
      </c>
      <c r="AN147" s="265"/>
      <c r="AO147" s="76"/>
      <c r="AP147" s="76"/>
      <c r="AQ147" s="171" t="str">
        <f>INDEX(Matchups!$F$4:$G$279,MATCH(AD149&amp;"_"&amp;AE149,Matchups!$E$4:$E$279,0),2)</f>
        <v>Player10</v>
      </c>
      <c r="AS147" s="67"/>
      <c r="AT147" s="67"/>
      <c r="AU147" s="67"/>
      <c r="AV147" s="67"/>
      <c r="AW147" s="67"/>
      <c r="AY147" s="170" t="str">
        <f>INDEX(Matchups!$F$4:$G$279,MATCH(AS149&amp;"_"&amp;AT149,Matchups!$E$4:$E$279,0),1)</f>
        <v>Player16</v>
      </c>
      <c r="AZ147" s="76"/>
      <c r="BA147" s="76"/>
      <c r="BB147" s="265" t="s">
        <v>1882</v>
      </c>
      <c r="BC147" s="265"/>
      <c r="BD147" s="76"/>
      <c r="BE147" s="76"/>
      <c r="BF147" s="171" t="str">
        <f>INDEX(Matchups!$F$4:$G$279,MATCH(AS149&amp;"_"&amp;AT149,Matchups!$E$4:$E$279,0),2)</f>
        <v>Player5</v>
      </c>
      <c r="BH147" s="67"/>
      <c r="BI147" s="67"/>
      <c r="BJ147" s="67"/>
      <c r="BK147" s="67"/>
      <c r="BL147" s="67"/>
      <c r="BN147" s="170" t="str">
        <f>INDEX(Matchups!$F$4:$G$279,MATCH(BH149&amp;"_"&amp;BI149,Matchups!$E$4:$E$279,0),1)</f>
        <v>Player20</v>
      </c>
      <c r="BO147" s="76"/>
      <c r="BP147" s="76"/>
      <c r="BQ147" s="265" t="s">
        <v>1882</v>
      </c>
      <c r="BR147" s="265"/>
      <c r="BS147" s="76"/>
      <c r="BT147" s="76"/>
      <c r="BU147" s="171" t="str">
        <f>INDEX(Matchups!$F$4:$G$279,MATCH(BH149&amp;"_"&amp;BI149,Matchups!$E$4:$E$279,0),2)</f>
        <v>Player24</v>
      </c>
      <c r="BV147" s="114"/>
      <c r="BW147" s="67"/>
      <c r="BX147" s="67"/>
      <c r="BY147" s="67"/>
      <c r="BZ147" s="67"/>
      <c r="CA147" s="67"/>
      <c r="CB147" s="114"/>
      <c r="CC147" s="170" t="str">
        <f>INDEX(Matchups!$F$4:$G$279,MATCH(BW149&amp;"_"&amp;BX149,Matchups!$E$4:$E$279,0),1)</f>
        <v>Player19</v>
      </c>
      <c r="CD147" s="76"/>
      <c r="CE147" s="76"/>
      <c r="CF147" s="265" t="s">
        <v>1882</v>
      </c>
      <c r="CG147" s="265"/>
      <c r="CH147" s="76"/>
      <c r="CI147" s="76"/>
      <c r="CJ147" s="171" t="str">
        <f>INDEX(Matchups!$F$4:$G$279,MATCH(BW149&amp;"_"&amp;BX149,Matchups!$E$4:$E$279,0),2)</f>
        <v>Player15</v>
      </c>
      <c r="CK147" s="114"/>
      <c r="CL147" s="67"/>
      <c r="CM147" s="67"/>
      <c r="CN147" s="67"/>
      <c r="CO147" s="67"/>
      <c r="CP147" s="67"/>
      <c r="CQ147" s="114"/>
      <c r="CR147" s="170" t="str">
        <f>INDEX(Matchups!$F$4:$G$279,MATCH(CL149&amp;"_"&amp;CM149,Matchups!$E$4:$E$279,0),1)</f>
        <v>Player6</v>
      </c>
      <c r="CS147" s="76"/>
      <c r="CT147" s="76"/>
      <c r="CU147" s="265" t="s">
        <v>1882</v>
      </c>
      <c r="CV147" s="265"/>
      <c r="CW147" s="76"/>
      <c r="CX147" s="76"/>
      <c r="CY147" s="171" t="str">
        <f>INDEX(Matchups!$F$4:$G$279,MATCH(CL149&amp;"_"&amp;CM149,Matchups!$E$4:$E$279,0),2)</f>
        <v>Player11</v>
      </c>
      <c r="DA147" s="67"/>
      <c r="DB147" s="67"/>
      <c r="DC147" s="67"/>
      <c r="DD147" s="67"/>
      <c r="DE147" s="67"/>
      <c r="DG147" s="170" t="str">
        <f>INDEX(Matchups!$F$4:$G$279,MATCH(DA149&amp;"_"&amp;DB149,Matchups!$E$4:$E$279,0),1)</f>
        <v>Player21</v>
      </c>
      <c r="DH147" s="76"/>
      <c r="DI147" s="76"/>
      <c r="DJ147" s="265" t="s">
        <v>1882</v>
      </c>
      <c r="DK147" s="265"/>
      <c r="DL147" s="76"/>
      <c r="DM147" s="76"/>
      <c r="DN147" s="171" t="str">
        <f>INDEX(Matchups!$F$4:$G$279,MATCH(DA149&amp;"_"&amp;DB149,Matchups!$E$4:$E$279,0),2)</f>
        <v>Player9</v>
      </c>
      <c r="DO147" s="114"/>
      <c r="DP147" s="67"/>
      <c r="DQ147" s="67"/>
      <c r="DR147" s="67"/>
      <c r="DS147" s="67"/>
      <c r="DT147" s="67"/>
      <c r="DU147" s="114"/>
      <c r="DV147" s="170" t="str">
        <f>INDEX(Matchups!$F$4:$G$279,MATCH(DP149&amp;"_"&amp;DQ149,Matchups!$E$4:$E$279,0),1)</f>
        <v>Player15</v>
      </c>
      <c r="DW147" s="76"/>
      <c r="DX147" s="76"/>
      <c r="DY147" s="265" t="s">
        <v>1882</v>
      </c>
      <c r="DZ147" s="265"/>
      <c r="EA147" s="76"/>
      <c r="EB147" s="76"/>
      <c r="EC147" s="171" t="str">
        <f>INDEX(Matchups!$F$4:$G$279,MATCH(DP149&amp;"_"&amp;DQ149,Matchups!$E$4:$E$279,0),2)</f>
        <v>Player3</v>
      </c>
      <c r="ED147" s="114"/>
      <c r="EE147" s="67"/>
      <c r="EF147" s="67"/>
      <c r="EG147" s="67"/>
      <c r="EH147" s="67"/>
      <c r="EI147" s="67"/>
      <c r="EJ147" s="114"/>
      <c r="EK147" s="170" t="str">
        <f>INDEX(Matchups!$F$4:$G$279,MATCH(EE149&amp;"_"&amp;EF149,Matchups!$E$4:$E$279,0),1)</f>
        <v>Player8</v>
      </c>
      <c r="EL147" s="76"/>
      <c r="EM147" s="76"/>
      <c r="EN147" s="265" t="s">
        <v>1882</v>
      </c>
      <c r="EO147" s="265"/>
      <c r="EP147" s="76"/>
      <c r="EQ147" s="76"/>
      <c r="ER147" s="171" t="str">
        <f>INDEX(Matchups!$F$4:$G$279,MATCH(EE149&amp;"_"&amp;EF149,Matchups!$E$4:$E$279,0),2)</f>
        <v>Player13</v>
      </c>
      <c r="ET147" s="67"/>
      <c r="EU147" s="67"/>
      <c r="EV147" s="67"/>
      <c r="EW147" s="67"/>
      <c r="EX147" s="67"/>
      <c r="EZ147" s="170" t="str">
        <f>INDEX(Matchups!$F$4:$G$279,MATCH(ET149&amp;"_"&amp;EU149,Matchups!$E$4:$E$279,0),1)</f>
        <v>Player10</v>
      </c>
      <c r="FA147" s="76"/>
      <c r="FB147" s="76"/>
      <c r="FC147" s="265" t="s">
        <v>1882</v>
      </c>
      <c r="FD147" s="265"/>
      <c r="FE147" s="76"/>
      <c r="FF147" s="76"/>
      <c r="FG147" s="171" t="str">
        <f>INDEX(Matchups!$F$4:$G$279,MATCH(ET149&amp;"_"&amp;EU149,Matchups!$E$4:$E$279,0),2)</f>
        <v>Player2</v>
      </c>
      <c r="FH147" s="114"/>
      <c r="FI147" s="67"/>
      <c r="FJ147" s="67"/>
      <c r="FK147" s="67"/>
      <c r="FL147" s="67"/>
      <c r="FM147" s="67"/>
      <c r="FN147" s="114"/>
      <c r="FO147" s="170" t="str">
        <f>INDEX(Matchups!$F$4:$G$279,MATCH(FI149&amp;"_"&amp;FJ149,Matchups!$E$4:$E$279,0),1)</f>
        <v>Player11</v>
      </c>
      <c r="FP147" s="76"/>
      <c r="FQ147" s="76"/>
      <c r="FR147" s="265" t="s">
        <v>1882</v>
      </c>
      <c r="FS147" s="265"/>
      <c r="FT147" s="76"/>
      <c r="FU147" s="76"/>
      <c r="FV147" s="171" t="str">
        <f>INDEX(Matchups!$F$4:$G$279,MATCH(FI149&amp;"_"&amp;FJ149,Matchups!$E$4:$E$279,0),2)</f>
        <v>Player22</v>
      </c>
      <c r="FW147" s="114"/>
      <c r="FX147" s="67"/>
      <c r="FY147" s="67"/>
      <c r="FZ147" s="67"/>
      <c r="GA147" s="67"/>
      <c r="GB147" s="67"/>
      <c r="GC147" s="114"/>
      <c r="GD147" s="170" t="str">
        <f>INDEX(Matchups!$F$4:$G$279,MATCH(FX149&amp;"_"&amp;FY149,Matchups!$E$4:$E$279,0),1)</f>
        <v>Player3</v>
      </c>
      <c r="GE147" s="76"/>
      <c r="GF147" s="76"/>
      <c r="GG147" s="265" t="s">
        <v>1882</v>
      </c>
      <c r="GH147" s="265"/>
      <c r="GI147" s="76"/>
      <c r="GJ147" s="76"/>
      <c r="GK147" s="171" t="str">
        <f>INDEX(Matchups!$F$4:$G$279,MATCH(FX149&amp;"_"&amp;FY149,Matchups!$E$4:$E$279,0),2)</f>
        <v>Player17</v>
      </c>
      <c r="GM147" s="67"/>
      <c r="GN147" s="67"/>
      <c r="GO147" s="67"/>
      <c r="GP147" s="67"/>
      <c r="GQ147" s="67"/>
      <c r="GS147" s="170" t="str">
        <f>INDEX(Matchups!$F$4:$G$279,MATCH(GM149&amp;"_"&amp;GN149,Matchups!$E$4:$E$279,0),1)</f>
        <v>Player13</v>
      </c>
      <c r="GT147" s="76"/>
      <c r="GU147" s="76"/>
      <c r="GV147" s="265" t="s">
        <v>1882</v>
      </c>
      <c r="GW147" s="265"/>
      <c r="GX147" s="76"/>
      <c r="GY147" s="76"/>
      <c r="GZ147" s="171" t="str">
        <f>INDEX(Matchups!$F$4:$G$279,MATCH(GM149&amp;"_"&amp;GN149,Matchups!$E$4:$E$279,0),2)</f>
        <v>Player20</v>
      </c>
      <c r="HA147" s="114"/>
      <c r="HB147" s="67"/>
      <c r="HC147" s="67"/>
      <c r="HD147" s="67"/>
      <c r="HE147" s="67"/>
      <c r="HF147" s="67"/>
      <c r="HG147" s="114"/>
      <c r="HH147" s="170" t="str">
        <f>INDEX(Matchups!$F$4:$G$279,MATCH(HB149&amp;"_"&amp;HC149,Matchups!$E$4:$E$279,0),1)</f>
        <v>Player23</v>
      </c>
      <c r="HI147" s="76"/>
      <c r="HJ147" s="76"/>
      <c r="HK147" s="265" t="s">
        <v>1882</v>
      </c>
      <c r="HL147" s="265"/>
      <c r="HM147" s="76"/>
      <c r="HN147" s="76"/>
      <c r="HO147" s="171" t="str">
        <f>INDEX(Matchups!$F$4:$G$279,MATCH(HB149&amp;"_"&amp;HC149,Matchups!$E$4:$E$279,0),2)</f>
        <v>Player7</v>
      </c>
      <c r="HP147" s="114"/>
      <c r="HQ147" s="67"/>
      <c r="HR147" s="67"/>
      <c r="HS147" s="67"/>
      <c r="HT147" s="67"/>
      <c r="HU147" s="67"/>
      <c r="HV147" s="114"/>
      <c r="HW147" s="170" t="str">
        <f>INDEX(Matchups!$F$4:$G$279,MATCH(HQ149&amp;"_"&amp;HR149,Matchups!$E$4:$E$279,0),1)</f>
        <v>Player22</v>
      </c>
      <c r="HX147" s="76"/>
      <c r="HY147" s="76"/>
      <c r="HZ147" s="265" t="s">
        <v>1882</v>
      </c>
      <c r="IA147" s="265"/>
      <c r="IB147" s="76"/>
      <c r="IC147" s="76"/>
      <c r="ID147" s="171" t="str">
        <f>INDEX(Matchups!$F$4:$G$279,MATCH(HQ149&amp;"_"&amp;HR149,Matchups!$E$4:$E$279,0),2)</f>
        <v>Player21</v>
      </c>
      <c r="IF147" s="67"/>
      <c r="IG147" s="67"/>
      <c r="IH147" s="67"/>
      <c r="II147" s="67"/>
      <c r="IJ147" s="67"/>
      <c r="IL147" s="170" t="str">
        <f>INDEX(Matchups!$F$4:$G$279,MATCH(IF149&amp;"_"&amp;IG149,Matchups!$E$4:$E$279,0),1)</f>
        <v>Player12</v>
      </c>
      <c r="IM147" s="76"/>
      <c r="IN147" s="76"/>
      <c r="IO147" s="265" t="s">
        <v>1882</v>
      </c>
      <c r="IP147" s="265"/>
      <c r="IQ147" s="76"/>
      <c r="IR147" s="76"/>
      <c r="IS147" s="171" t="str">
        <f>INDEX(Matchups!$F$4:$G$279,MATCH(IF149&amp;"_"&amp;IG149,Matchups!$E$4:$E$279,0),2)</f>
        <v>Player1</v>
      </c>
      <c r="IT147" s="114"/>
      <c r="IU147" s="67"/>
      <c r="IV147" s="67"/>
      <c r="IW147" s="67"/>
      <c r="IX147" s="67"/>
      <c r="IY147" s="67"/>
      <c r="IZ147" s="114"/>
      <c r="JA147" s="170" t="str">
        <f>INDEX(Matchups!$F$4:$G$279,MATCH(IU149&amp;"_"&amp;IV149,Matchups!$E$4:$E$279,0),1)</f>
        <v>Player5</v>
      </c>
      <c r="JB147" s="76"/>
      <c r="JC147" s="76"/>
      <c r="JD147" s="265" t="s">
        <v>1882</v>
      </c>
      <c r="JE147" s="265"/>
      <c r="JF147" s="76"/>
      <c r="JG147" s="76"/>
      <c r="JH147" s="171" t="str">
        <f>INDEX(Matchups!$F$4:$G$279,MATCH(IU149&amp;"_"&amp;IV149,Matchups!$E$4:$E$279,0),2)</f>
        <v>Player23</v>
      </c>
      <c r="JI147" s="114"/>
      <c r="JJ147" s="67"/>
      <c r="JK147" s="67"/>
      <c r="JL147" s="67"/>
      <c r="JM147" s="67"/>
      <c r="JN147" s="67"/>
      <c r="JO147" s="114"/>
      <c r="JP147" s="170" t="str">
        <f>INDEX(Matchups!$F$4:$G$279,MATCH(JJ149&amp;"_"&amp;JK149,Matchups!$E$4:$E$279,0),1)</f>
        <v>Player24</v>
      </c>
      <c r="JQ147" s="76"/>
      <c r="JR147" s="76"/>
      <c r="JS147" s="265" t="s">
        <v>1882</v>
      </c>
      <c r="JT147" s="265"/>
      <c r="JU147" s="76"/>
      <c r="JV147" s="76"/>
      <c r="JW147" s="171" t="str">
        <f>INDEX(Matchups!$F$4:$G$279,MATCH(JJ149&amp;"_"&amp;JK149,Matchups!$E$4:$E$279,0),2)</f>
        <v>Player6</v>
      </c>
      <c r="JX147" s="114"/>
      <c r="JY147" s="67"/>
      <c r="JZ147" s="67"/>
      <c r="KA147" s="67"/>
      <c r="KB147" s="67"/>
      <c r="KC147" s="67"/>
      <c r="KD147" s="114"/>
      <c r="KE147" s="170" t="str">
        <f>INDEX(Matchups!$F$4:$G$279,MATCH(JY149&amp;"_"&amp;JZ149,Matchups!$E$4:$E$279,0),1)</f>
        <v>Player9</v>
      </c>
      <c r="KF147" s="76"/>
      <c r="KG147" s="76"/>
      <c r="KH147" s="265" t="s">
        <v>1882</v>
      </c>
      <c r="KI147" s="265"/>
      <c r="KJ147" s="76"/>
      <c r="KK147" s="76"/>
      <c r="KL147" s="171" t="str">
        <f>INDEX(Matchups!$F$4:$G$279,MATCH(JY149&amp;"_"&amp;JZ149,Matchups!$E$4:$E$279,0),2)</f>
        <v>Player14</v>
      </c>
      <c r="KM147" s="114"/>
      <c r="KN147" s="67"/>
      <c r="KO147" s="67"/>
      <c r="KP147" s="67"/>
      <c r="KQ147" s="67"/>
      <c r="KR147" s="67"/>
      <c r="KS147" s="114"/>
      <c r="KT147" s="170" t="str">
        <f>INDEX(Matchups!$F$4:$G$279,MATCH(KN149&amp;"_"&amp;KO149,Matchups!$E$4:$E$279,0),1)</f>
        <v>Player7</v>
      </c>
      <c r="KU147" s="76"/>
      <c r="KV147" s="76"/>
      <c r="KW147" s="265" t="s">
        <v>1882</v>
      </c>
      <c r="KX147" s="265"/>
      <c r="KY147" s="76"/>
      <c r="KZ147" s="76"/>
      <c r="LA147" s="171" t="str">
        <f>INDEX(Matchups!$F$4:$G$279,MATCH(KN149&amp;"_"&amp;KO149,Matchups!$E$4:$E$279,0),2)</f>
        <v>Player12</v>
      </c>
      <c r="LB147" s="114"/>
      <c r="LC147" s="67"/>
      <c r="LD147" s="67"/>
      <c r="LE147" s="67"/>
      <c r="LF147" s="67"/>
      <c r="LG147" s="67"/>
      <c r="LH147" s="114"/>
      <c r="LI147" s="170" t="str">
        <f>INDEX(Matchups!$F$4:$G$279,MATCH(LC149&amp;"_"&amp;LD149,Matchups!$E$4:$E$279,0),1)</f>
        <v>Player9</v>
      </c>
      <c r="LJ147" s="76"/>
      <c r="LK147" s="76"/>
      <c r="LL147" s="265" t="s">
        <v>1882</v>
      </c>
      <c r="LM147" s="265"/>
      <c r="LN147" s="76"/>
      <c r="LO147" s="76"/>
      <c r="LP147" s="171" t="str">
        <f>INDEX(Matchups!$F$4:$G$279,MATCH(LC149&amp;"_"&amp;LD149,Matchups!$E$4:$E$279,0),2)</f>
        <v>Player23</v>
      </c>
      <c r="LQ147" s="114"/>
      <c r="LR147" s="67"/>
      <c r="LS147" s="67"/>
      <c r="LT147" s="67"/>
      <c r="LU147" s="67"/>
      <c r="LV147" s="67"/>
      <c r="LW147" s="114"/>
      <c r="LX147" s="170" t="str">
        <f>INDEX(Matchups!$F$4:$G$279,MATCH(LR149&amp;"_"&amp;LS149,Matchups!$E$4:$E$279,0),1)</f>
        <v>Player14</v>
      </c>
      <c r="LY147" s="76"/>
      <c r="LZ147" s="76"/>
      <c r="MA147" s="265" t="s">
        <v>1882</v>
      </c>
      <c r="MB147" s="265"/>
      <c r="MC147" s="76"/>
      <c r="MD147" s="76"/>
      <c r="ME147" s="171" t="str">
        <f>INDEX(Matchups!$F$4:$G$279,MATCH(LR149&amp;"_"&amp;LS149,Matchups!$E$4:$E$279,0),2)</f>
        <v>Player19</v>
      </c>
      <c r="MF147" s="114"/>
      <c r="MG147" s="67"/>
      <c r="MH147" s="67"/>
      <c r="MI147" s="67"/>
      <c r="MJ147" s="67"/>
      <c r="MK147" s="67"/>
      <c r="ML147" s="114"/>
      <c r="MM147" s="170" t="str">
        <f>INDEX(Matchups!$F$4:$G$279,MATCH(MG149&amp;"_"&amp;MH149,Matchups!$E$4:$E$279,0),1)</f>
        <v>Player2</v>
      </c>
      <c r="MN147" s="76"/>
      <c r="MO147" s="76"/>
      <c r="MP147" s="265" t="s">
        <v>1882</v>
      </c>
      <c r="MQ147" s="265"/>
      <c r="MR147" s="76"/>
      <c r="MS147" s="76"/>
      <c r="MT147" s="171" t="str">
        <f>INDEX(Matchups!$F$4:$G$279,MATCH(MG149&amp;"_"&amp;MH149,Matchups!$E$4:$E$279,0),2)</f>
        <v>Player16</v>
      </c>
    </row>
    <row r="148" spans="2:358" s="105" customFormat="1" ht="17">
      <c r="B148" s="184">
        <f t="shared" si="1306"/>
        <v>44648</v>
      </c>
      <c r="C148" s="183">
        <f t="shared" si="1307"/>
        <v>13</v>
      </c>
      <c r="D148" s="183">
        <f t="shared" si="1308"/>
        <v>1</v>
      </c>
      <c r="E148" s="183" t="str">
        <f t="shared" si="1142"/>
        <v>13_1</v>
      </c>
      <c r="F148" s="174" t="str">
        <f t="shared" si="1143"/>
        <v>Player4</v>
      </c>
      <c r="G148" s="174" t="str">
        <f t="shared" si="1144"/>
        <v>Player17</v>
      </c>
      <c r="H148" s="173"/>
      <c r="I148" s="174" t="str">
        <f>J148&amp;"_"&amp;COUNTIF(J$4:J148,J148)</f>
        <v>12_2</v>
      </c>
      <c r="J148" s="185">
        <v>12</v>
      </c>
      <c r="K148" s="185" t="s">
        <v>2673</v>
      </c>
      <c r="L148" s="186" t="s">
        <v>1027</v>
      </c>
      <c r="M148" s="185" t="s">
        <v>2661</v>
      </c>
      <c r="N148" s="114"/>
      <c r="O148" s="69" t="s">
        <v>1874</v>
      </c>
      <c r="P148" s="69" t="s">
        <v>1824</v>
      </c>
      <c r="Q148" s="69" t="s">
        <v>829</v>
      </c>
      <c r="R148" s="69" t="s">
        <v>1879</v>
      </c>
      <c r="S148" s="69" t="s">
        <v>1880</v>
      </c>
      <c r="U148" s="159" t="s">
        <v>1016</v>
      </c>
      <c r="V148" s="78" t="s">
        <v>1885</v>
      </c>
      <c r="W148" s="78" t="s">
        <v>1884</v>
      </c>
      <c r="X148" s="78" t="s">
        <v>1862</v>
      </c>
      <c r="Y148" s="78" t="s">
        <v>1862</v>
      </c>
      <c r="Z148" s="78" t="s">
        <v>1884</v>
      </c>
      <c r="AA148" s="78" t="s">
        <v>1885</v>
      </c>
      <c r="AB148" s="101" t="s">
        <v>1016</v>
      </c>
      <c r="AD148" s="69" t="s">
        <v>1874</v>
      </c>
      <c r="AE148" s="69" t="s">
        <v>1824</v>
      </c>
      <c r="AF148" s="69" t="s">
        <v>829</v>
      </c>
      <c r="AG148" s="69" t="s">
        <v>1879</v>
      </c>
      <c r="AH148" s="69" t="s">
        <v>1880</v>
      </c>
      <c r="AJ148" s="159" t="s">
        <v>1016</v>
      </c>
      <c r="AK148" s="78" t="s">
        <v>1885</v>
      </c>
      <c r="AL148" s="78" t="s">
        <v>1884</v>
      </c>
      <c r="AM148" s="78" t="s">
        <v>1862</v>
      </c>
      <c r="AN148" s="78" t="s">
        <v>1862</v>
      </c>
      <c r="AO148" s="78" t="s">
        <v>1884</v>
      </c>
      <c r="AP148" s="78" t="s">
        <v>1885</v>
      </c>
      <c r="AQ148" s="101" t="s">
        <v>1016</v>
      </c>
      <c r="AS148" s="69" t="s">
        <v>1874</v>
      </c>
      <c r="AT148" s="69" t="s">
        <v>1824</v>
      </c>
      <c r="AU148" s="69" t="s">
        <v>829</v>
      </c>
      <c r="AV148" s="69" t="s">
        <v>1879</v>
      </c>
      <c r="AW148" s="69" t="s">
        <v>1880</v>
      </c>
      <c r="AY148" s="159" t="s">
        <v>1016</v>
      </c>
      <c r="AZ148" s="78" t="s">
        <v>1885</v>
      </c>
      <c r="BA148" s="78" t="s">
        <v>1884</v>
      </c>
      <c r="BB148" s="78" t="s">
        <v>1862</v>
      </c>
      <c r="BC148" s="78" t="s">
        <v>1862</v>
      </c>
      <c r="BD148" s="78" t="s">
        <v>1884</v>
      </c>
      <c r="BE148" s="78" t="s">
        <v>1885</v>
      </c>
      <c r="BF148" s="101" t="s">
        <v>1016</v>
      </c>
      <c r="BH148" s="69" t="s">
        <v>1874</v>
      </c>
      <c r="BI148" s="69" t="s">
        <v>1824</v>
      </c>
      <c r="BJ148" s="69" t="s">
        <v>829</v>
      </c>
      <c r="BK148" s="69" t="s">
        <v>1879</v>
      </c>
      <c r="BL148" s="69" t="s">
        <v>1880</v>
      </c>
      <c r="BN148" s="159" t="s">
        <v>1016</v>
      </c>
      <c r="BO148" s="78" t="s">
        <v>1885</v>
      </c>
      <c r="BP148" s="78" t="s">
        <v>1884</v>
      </c>
      <c r="BQ148" s="78" t="s">
        <v>1862</v>
      </c>
      <c r="BR148" s="78" t="s">
        <v>1862</v>
      </c>
      <c r="BS148" s="78" t="s">
        <v>1884</v>
      </c>
      <c r="BT148" s="78" t="s">
        <v>1885</v>
      </c>
      <c r="BU148" s="101" t="s">
        <v>1016</v>
      </c>
      <c r="BV148" s="114"/>
      <c r="BW148" s="69" t="s">
        <v>1874</v>
      </c>
      <c r="BX148" s="69" t="s">
        <v>1824</v>
      </c>
      <c r="BY148" s="69" t="s">
        <v>829</v>
      </c>
      <c r="BZ148" s="69" t="s">
        <v>1879</v>
      </c>
      <c r="CA148" s="69" t="s">
        <v>1880</v>
      </c>
      <c r="CB148" s="114"/>
      <c r="CC148" s="159" t="s">
        <v>1016</v>
      </c>
      <c r="CD148" s="78" t="s">
        <v>1885</v>
      </c>
      <c r="CE148" s="78" t="s">
        <v>1884</v>
      </c>
      <c r="CF148" s="78" t="s">
        <v>1862</v>
      </c>
      <c r="CG148" s="78" t="s">
        <v>1862</v>
      </c>
      <c r="CH148" s="78" t="s">
        <v>1884</v>
      </c>
      <c r="CI148" s="78" t="s">
        <v>1885</v>
      </c>
      <c r="CJ148" s="101" t="s">
        <v>1016</v>
      </c>
      <c r="CK148" s="114"/>
      <c r="CL148" s="69" t="s">
        <v>1874</v>
      </c>
      <c r="CM148" s="69" t="s">
        <v>1824</v>
      </c>
      <c r="CN148" s="69" t="s">
        <v>829</v>
      </c>
      <c r="CO148" s="69" t="s">
        <v>1879</v>
      </c>
      <c r="CP148" s="69" t="s">
        <v>1880</v>
      </c>
      <c r="CQ148" s="114"/>
      <c r="CR148" s="159" t="s">
        <v>1016</v>
      </c>
      <c r="CS148" s="78" t="s">
        <v>1885</v>
      </c>
      <c r="CT148" s="78" t="s">
        <v>1884</v>
      </c>
      <c r="CU148" s="78" t="s">
        <v>1862</v>
      </c>
      <c r="CV148" s="78" t="s">
        <v>1862</v>
      </c>
      <c r="CW148" s="78" t="s">
        <v>1884</v>
      </c>
      <c r="CX148" s="78" t="s">
        <v>1885</v>
      </c>
      <c r="CY148" s="101" t="s">
        <v>1016</v>
      </c>
      <c r="DA148" s="69" t="s">
        <v>1874</v>
      </c>
      <c r="DB148" s="69" t="s">
        <v>1824</v>
      </c>
      <c r="DC148" s="69" t="s">
        <v>829</v>
      </c>
      <c r="DD148" s="69" t="s">
        <v>1879</v>
      </c>
      <c r="DE148" s="69" t="s">
        <v>1880</v>
      </c>
      <c r="DG148" s="159" t="s">
        <v>1016</v>
      </c>
      <c r="DH148" s="78" t="s">
        <v>1885</v>
      </c>
      <c r="DI148" s="78" t="s">
        <v>1884</v>
      </c>
      <c r="DJ148" s="78" t="s">
        <v>1862</v>
      </c>
      <c r="DK148" s="78" t="s">
        <v>1862</v>
      </c>
      <c r="DL148" s="78" t="s">
        <v>1884</v>
      </c>
      <c r="DM148" s="78" t="s">
        <v>1885</v>
      </c>
      <c r="DN148" s="101" t="s">
        <v>1016</v>
      </c>
      <c r="DO148" s="114"/>
      <c r="DP148" s="69" t="s">
        <v>1874</v>
      </c>
      <c r="DQ148" s="69" t="s">
        <v>1824</v>
      </c>
      <c r="DR148" s="69" t="s">
        <v>829</v>
      </c>
      <c r="DS148" s="69" t="s">
        <v>1879</v>
      </c>
      <c r="DT148" s="69" t="s">
        <v>1880</v>
      </c>
      <c r="DU148" s="114"/>
      <c r="DV148" s="159" t="s">
        <v>1016</v>
      </c>
      <c r="DW148" s="78" t="s">
        <v>1885</v>
      </c>
      <c r="DX148" s="78" t="s">
        <v>1884</v>
      </c>
      <c r="DY148" s="78" t="s">
        <v>1862</v>
      </c>
      <c r="DZ148" s="78" t="s">
        <v>1862</v>
      </c>
      <c r="EA148" s="78" t="s">
        <v>1884</v>
      </c>
      <c r="EB148" s="78" t="s">
        <v>1885</v>
      </c>
      <c r="EC148" s="101" t="s">
        <v>1016</v>
      </c>
      <c r="ED148" s="114"/>
      <c r="EE148" s="69" t="s">
        <v>1874</v>
      </c>
      <c r="EF148" s="69" t="s">
        <v>1824</v>
      </c>
      <c r="EG148" s="69" t="s">
        <v>829</v>
      </c>
      <c r="EH148" s="69" t="s">
        <v>1879</v>
      </c>
      <c r="EI148" s="69" t="s">
        <v>1880</v>
      </c>
      <c r="EJ148" s="114"/>
      <c r="EK148" s="159" t="s">
        <v>1016</v>
      </c>
      <c r="EL148" s="78" t="s">
        <v>1885</v>
      </c>
      <c r="EM148" s="78" t="s">
        <v>1884</v>
      </c>
      <c r="EN148" s="78" t="s">
        <v>1862</v>
      </c>
      <c r="EO148" s="78" t="s">
        <v>1862</v>
      </c>
      <c r="EP148" s="78" t="s">
        <v>1884</v>
      </c>
      <c r="EQ148" s="78" t="s">
        <v>1885</v>
      </c>
      <c r="ER148" s="101" t="s">
        <v>1016</v>
      </c>
      <c r="ET148" s="69" t="s">
        <v>1874</v>
      </c>
      <c r="EU148" s="69" t="s">
        <v>1824</v>
      </c>
      <c r="EV148" s="69" t="s">
        <v>829</v>
      </c>
      <c r="EW148" s="69" t="s">
        <v>1879</v>
      </c>
      <c r="EX148" s="69" t="s">
        <v>1880</v>
      </c>
      <c r="EZ148" s="159" t="s">
        <v>1016</v>
      </c>
      <c r="FA148" s="78" t="s">
        <v>1885</v>
      </c>
      <c r="FB148" s="78" t="s">
        <v>1884</v>
      </c>
      <c r="FC148" s="78" t="s">
        <v>1862</v>
      </c>
      <c r="FD148" s="78" t="s">
        <v>1862</v>
      </c>
      <c r="FE148" s="78" t="s">
        <v>1884</v>
      </c>
      <c r="FF148" s="78" t="s">
        <v>1885</v>
      </c>
      <c r="FG148" s="101" t="s">
        <v>1016</v>
      </c>
      <c r="FH148" s="114"/>
      <c r="FI148" s="69" t="s">
        <v>1874</v>
      </c>
      <c r="FJ148" s="69" t="s">
        <v>1824</v>
      </c>
      <c r="FK148" s="69" t="s">
        <v>829</v>
      </c>
      <c r="FL148" s="69" t="s">
        <v>1879</v>
      </c>
      <c r="FM148" s="69" t="s">
        <v>1880</v>
      </c>
      <c r="FN148" s="114"/>
      <c r="FO148" s="159" t="s">
        <v>1016</v>
      </c>
      <c r="FP148" s="78" t="s">
        <v>1885</v>
      </c>
      <c r="FQ148" s="78" t="s">
        <v>1884</v>
      </c>
      <c r="FR148" s="78" t="s">
        <v>1862</v>
      </c>
      <c r="FS148" s="78" t="s">
        <v>1862</v>
      </c>
      <c r="FT148" s="78" t="s">
        <v>1884</v>
      </c>
      <c r="FU148" s="78" t="s">
        <v>1885</v>
      </c>
      <c r="FV148" s="101" t="s">
        <v>1016</v>
      </c>
      <c r="FW148" s="114"/>
      <c r="FX148" s="69" t="s">
        <v>1874</v>
      </c>
      <c r="FY148" s="69" t="s">
        <v>1824</v>
      </c>
      <c r="FZ148" s="69" t="s">
        <v>829</v>
      </c>
      <c r="GA148" s="69" t="s">
        <v>1879</v>
      </c>
      <c r="GB148" s="69" t="s">
        <v>1880</v>
      </c>
      <c r="GC148" s="114"/>
      <c r="GD148" s="159" t="s">
        <v>1016</v>
      </c>
      <c r="GE148" s="78" t="s">
        <v>1885</v>
      </c>
      <c r="GF148" s="78" t="s">
        <v>1884</v>
      </c>
      <c r="GG148" s="78" t="s">
        <v>1862</v>
      </c>
      <c r="GH148" s="78" t="s">
        <v>1862</v>
      </c>
      <c r="GI148" s="78" t="s">
        <v>1884</v>
      </c>
      <c r="GJ148" s="78" t="s">
        <v>1885</v>
      </c>
      <c r="GK148" s="101" t="s">
        <v>1016</v>
      </c>
      <c r="GM148" s="69" t="s">
        <v>1874</v>
      </c>
      <c r="GN148" s="69" t="s">
        <v>1824</v>
      </c>
      <c r="GO148" s="69" t="s">
        <v>829</v>
      </c>
      <c r="GP148" s="69" t="s">
        <v>1879</v>
      </c>
      <c r="GQ148" s="69" t="s">
        <v>1880</v>
      </c>
      <c r="GS148" s="159" t="s">
        <v>1016</v>
      </c>
      <c r="GT148" s="78" t="s">
        <v>1885</v>
      </c>
      <c r="GU148" s="78" t="s">
        <v>1884</v>
      </c>
      <c r="GV148" s="78" t="s">
        <v>1862</v>
      </c>
      <c r="GW148" s="78" t="s">
        <v>1862</v>
      </c>
      <c r="GX148" s="78" t="s">
        <v>1884</v>
      </c>
      <c r="GY148" s="78" t="s">
        <v>1885</v>
      </c>
      <c r="GZ148" s="101" t="s">
        <v>1016</v>
      </c>
      <c r="HA148" s="114"/>
      <c r="HB148" s="69" t="s">
        <v>1874</v>
      </c>
      <c r="HC148" s="69" t="s">
        <v>1824</v>
      </c>
      <c r="HD148" s="69" t="s">
        <v>829</v>
      </c>
      <c r="HE148" s="69" t="s">
        <v>1879</v>
      </c>
      <c r="HF148" s="69" t="s">
        <v>1880</v>
      </c>
      <c r="HG148" s="114"/>
      <c r="HH148" s="159" t="s">
        <v>1016</v>
      </c>
      <c r="HI148" s="78" t="s">
        <v>1885</v>
      </c>
      <c r="HJ148" s="78" t="s">
        <v>1884</v>
      </c>
      <c r="HK148" s="78" t="s">
        <v>1862</v>
      </c>
      <c r="HL148" s="78" t="s">
        <v>1862</v>
      </c>
      <c r="HM148" s="78" t="s">
        <v>1884</v>
      </c>
      <c r="HN148" s="78" t="s">
        <v>1885</v>
      </c>
      <c r="HO148" s="101" t="s">
        <v>1016</v>
      </c>
      <c r="HP148" s="114"/>
      <c r="HQ148" s="69" t="s">
        <v>1874</v>
      </c>
      <c r="HR148" s="69" t="s">
        <v>1824</v>
      </c>
      <c r="HS148" s="69" t="s">
        <v>829</v>
      </c>
      <c r="HT148" s="69" t="s">
        <v>1879</v>
      </c>
      <c r="HU148" s="69" t="s">
        <v>1880</v>
      </c>
      <c r="HV148" s="114"/>
      <c r="HW148" s="159" t="s">
        <v>1016</v>
      </c>
      <c r="HX148" s="78" t="s">
        <v>1885</v>
      </c>
      <c r="HY148" s="78" t="s">
        <v>1884</v>
      </c>
      <c r="HZ148" s="78" t="s">
        <v>1862</v>
      </c>
      <c r="IA148" s="78" t="s">
        <v>1862</v>
      </c>
      <c r="IB148" s="78" t="s">
        <v>1884</v>
      </c>
      <c r="IC148" s="78" t="s">
        <v>1885</v>
      </c>
      <c r="ID148" s="101" t="s">
        <v>1016</v>
      </c>
      <c r="IF148" s="69" t="s">
        <v>1874</v>
      </c>
      <c r="IG148" s="69" t="s">
        <v>1824</v>
      </c>
      <c r="IH148" s="69" t="s">
        <v>829</v>
      </c>
      <c r="II148" s="69" t="s">
        <v>1879</v>
      </c>
      <c r="IJ148" s="69" t="s">
        <v>1880</v>
      </c>
      <c r="IL148" s="159" t="s">
        <v>1016</v>
      </c>
      <c r="IM148" s="78" t="s">
        <v>1885</v>
      </c>
      <c r="IN148" s="78" t="s">
        <v>1884</v>
      </c>
      <c r="IO148" s="78" t="s">
        <v>1862</v>
      </c>
      <c r="IP148" s="78" t="s">
        <v>1862</v>
      </c>
      <c r="IQ148" s="78" t="s">
        <v>1884</v>
      </c>
      <c r="IR148" s="78" t="s">
        <v>1885</v>
      </c>
      <c r="IS148" s="101" t="s">
        <v>1016</v>
      </c>
      <c r="IT148" s="114"/>
      <c r="IU148" s="69" t="s">
        <v>1874</v>
      </c>
      <c r="IV148" s="69" t="s">
        <v>1824</v>
      </c>
      <c r="IW148" s="69" t="s">
        <v>829</v>
      </c>
      <c r="IX148" s="69" t="s">
        <v>1879</v>
      </c>
      <c r="IY148" s="69" t="s">
        <v>1880</v>
      </c>
      <c r="IZ148" s="114"/>
      <c r="JA148" s="159" t="s">
        <v>1016</v>
      </c>
      <c r="JB148" s="78" t="s">
        <v>1885</v>
      </c>
      <c r="JC148" s="78" t="s">
        <v>1884</v>
      </c>
      <c r="JD148" s="78" t="s">
        <v>1862</v>
      </c>
      <c r="JE148" s="78" t="s">
        <v>1862</v>
      </c>
      <c r="JF148" s="78" t="s">
        <v>1884</v>
      </c>
      <c r="JG148" s="78" t="s">
        <v>1885</v>
      </c>
      <c r="JH148" s="101" t="s">
        <v>1016</v>
      </c>
      <c r="JI148" s="114"/>
      <c r="JJ148" s="69" t="s">
        <v>1874</v>
      </c>
      <c r="JK148" s="69" t="s">
        <v>1824</v>
      </c>
      <c r="JL148" s="69" t="s">
        <v>829</v>
      </c>
      <c r="JM148" s="69" t="s">
        <v>1879</v>
      </c>
      <c r="JN148" s="69" t="s">
        <v>1880</v>
      </c>
      <c r="JO148" s="114"/>
      <c r="JP148" s="159" t="s">
        <v>1016</v>
      </c>
      <c r="JQ148" s="78" t="s">
        <v>1885</v>
      </c>
      <c r="JR148" s="78" t="s">
        <v>1884</v>
      </c>
      <c r="JS148" s="78" t="s">
        <v>1862</v>
      </c>
      <c r="JT148" s="78" t="s">
        <v>1862</v>
      </c>
      <c r="JU148" s="78" t="s">
        <v>1884</v>
      </c>
      <c r="JV148" s="78" t="s">
        <v>1885</v>
      </c>
      <c r="JW148" s="101" t="s">
        <v>1016</v>
      </c>
      <c r="JX148" s="114"/>
      <c r="JY148" s="69" t="s">
        <v>1874</v>
      </c>
      <c r="JZ148" s="69" t="s">
        <v>1824</v>
      </c>
      <c r="KA148" s="69" t="s">
        <v>829</v>
      </c>
      <c r="KB148" s="69" t="s">
        <v>1879</v>
      </c>
      <c r="KC148" s="69" t="s">
        <v>1880</v>
      </c>
      <c r="KD148" s="114"/>
      <c r="KE148" s="159" t="s">
        <v>1016</v>
      </c>
      <c r="KF148" s="78" t="s">
        <v>1885</v>
      </c>
      <c r="KG148" s="78" t="s">
        <v>1884</v>
      </c>
      <c r="KH148" s="78" t="s">
        <v>1862</v>
      </c>
      <c r="KI148" s="78" t="s">
        <v>1862</v>
      </c>
      <c r="KJ148" s="78" t="s">
        <v>1884</v>
      </c>
      <c r="KK148" s="78" t="s">
        <v>1885</v>
      </c>
      <c r="KL148" s="101" t="s">
        <v>1016</v>
      </c>
      <c r="KM148" s="114"/>
      <c r="KN148" s="69" t="s">
        <v>1874</v>
      </c>
      <c r="KO148" s="69" t="s">
        <v>1824</v>
      </c>
      <c r="KP148" s="69" t="s">
        <v>829</v>
      </c>
      <c r="KQ148" s="69" t="s">
        <v>1879</v>
      </c>
      <c r="KR148" s="69" t="s">
        <v>1880</v>
      </c>
      <c r="KS148" s="114"/>
      <c r="KT148" s="159" t="s">
        <v>1016</v>
      </c>
      <c r="KU148" s="78" t="s">
        <v>1885</v>
      </c>
      <c r="KV148" s="78" t="s">
        <v>1884</v>
      </c>
      <c r="KW148" s="78" t="s">
        <v>1862</v>
      </c>
      <c r="KX148" s="78" t="s">
        <v>1862</v>
      </c>
      <c r="KY148" s="78" t="s">
        <v>1884</v>
      </c>
      <c r="KZ148" s="78" t="s">
        <v>1885</v>
      </c>
      <c r="LA148" s="101" t="s">
        <v>1016</v>
      </c>
      <c r="LB148" s="114"/>
      <c r="LC148" s="69" t="s">
        <v>1874</v>
      </c>
      <c r="LD148" s="69" t="s">
        <v>1824</v>
      </c>
      <c r="LE148" s="69" t="s">
        <v>829</v>
      </c>
      <c r="LF148" s="69" t="s">
        <v>1879</v>
      </c>
      <c r="LG148" s="69" t="s">
        <v>1880</v>
      </c>
      <c r="LH148" s="114"/>
      <c r="LI148" s="159" t="s">
        <v>1016</v>
      </c>
      <c r="LJ148" s="78" t="s">
        <v>1885</v>
      </c>
      <c r="LK148" s="78" t="s">
        <v>1884</v>
      </c>
      <c r="LL148" s="78" t="s">
        <v>1862</v>
      </c>
      <c r="LM148" s="78" t="s">
        <v>1862</v>
      </c>
      <c r="LN148" s="78" t="s">
        <v>1884</v>
      </c>
      <c r="LO148" s="78" t="s">
        <v>1885</v>
      </c>
      <c r="LP148" s="101" t="s">
        <v>1016</v>
      </c>
      <c r="LQ148" s="114"/>
      <c r="LR148" s="69" t="s">
        <v>1874</v>
      </c>
      <c r="LS148" s="69" t="s">
        <v>1824</v>
      </c>
      <c r="LT148" s="69" t="s">
        <v>829</v>
      </c>
      <c r="LU148" s="69" t="s">
        <v>1879</v>
      </c>
      <c r="LV148" s="69" t="s">
        <v>1880</v>
      </c>
      <c r="LW148" s="114"/>
      <c r="LX148" s="159" t="s">
        <v>1016</v>
      </c>
      <c r="LY148" s="78" t="s">
        <v>1885</v>
      </c>
      <c r="LZ148" s="78" t="s">
        <v>1884</v>
      </c>
      <c r="MA148" s="78" t="s">
        <v>1862</v>
      </c>
      <c r="MB148" s="78" t="s">
        <v>1862</v>
      </c>
      <c r="MC148" s="78" t="s">
        <v>1884</v>
      </c>
      <c r="MD148" s="78" t="s">
        <v>1885</v>
      </c>
      <c r="ME148" s="101" t="s">
        <v>1016</v>
      </c>
      <c r="MF148" s="114"/>
      <c r="MG148" s="69" t="s">
        <v>1874</v>
      </c>
      <c r="MH148" s="69" t="s">
        <v>1824</v>
      </c>
      <c r="MI148" s="69" t="s">
        <v>829</v>
      </c>
      <c r="MJ148" s="69" t="s">
        <v>1879</v>
      </c>
      <c r="MK148" s="69" t="s">
        <v>1880</v>
      </c>
      <c r="ML148" s="114"/>
      <c r="MM148" s="159" t="s">
        <v>1016</v>
      </c>
      <c r="MN148" s="78" t="s">
        <v>1885</v>
      </c>
      <c r="MO148" s="78" t="s">
        <v>1884</v>
      </c>
      <c r="MP148" s="78" t="s">
        <v>1862</v>
      </c>
      <c r="MQ148" s="78" t="s">
        <v>1862</v>
      </c>
      <c r="MR148" s="78" t="s">
        <v>1884</v>
      </c>
      <c r="MS148" s="78" t="s">
        <v>1885</v>
      </c>
      <c r="MT148" s="101" t="s">
        <v>1016</v>
      </c>
    </row>
    <row r="149" spans="2:358" s="105" customFormat="1" ht="17">
      <c r="B149" s="184">
        <f t="shared" si="1306"/>
        <v>44648</v>
      </c>
      <c r="C149" s="183">
        <f t="shared" si="1307"/>
        <v>13</v>
      </c>
      <c r="D149" s="183">
        <f t="shared" si="1308"/>
        <v>2</v>
      </c>
      <c r="E149" s="183" t="str">
        <f t="shared" si="1142"/>
        <v>13_2</v>
      </c>
      <c r="F149" s="174" t="str">
        <f t="shared" si="1143"/>
        <v>Player18</v>
      </c>
      <c r="G149" s="174" t="str">
        <f t="shared" si="1144"/>
        <v>Player3</v>
      </c>
      <c r="H149" s="173"/>
      <c r="I149" s="174" t="str">
        <f>J149&amp;"_"&amp;COUNTIF(J$4:J149,J149)</f>
        <v>12_3</v>
      </c>
      <c r="J149" s="185">
        <v>12</v>
      </c>
      <c r="K149" s="185" t="s">
        <v>2677</v>
      </c>
      <c r="L149" s="186" t="s">
        <v>1027</v>
      </c>
      <c r="M149" s="185" t="s">
        <v>1879</v>
      </c>
      <c r="N149" s="114"/>
      <c r="O149" s="106">
        <f>O136</f>
        <v>1</v>
      </c>
      <c r="P149" s="106">
        <f t="shared" ref="P149:P156" si="1309">P136+1</f>
        <v>12</v>
      </c>
      <c r="Q149" s="106">
        <v>1</v>
      </c>
      <c r="R149" s="107" t="str">
        <f>INDEX(Matchups!$F$4:$G$279,MATCH(O149&amp;"_"&amp;P149,Matchups!$E$4:$E$279,0),1)</f>
        <v>Player1</v>
      </c>
      <c r="S149" s="107" t="str">
        <f>INDEX(Matchups!$F$4:$G$279,MATCH(O149&amp;"_"&amp;P149,Matchups!$E$4:$E$279,0),2)</f>
        <v>Player8</v>
      </c>
      <c r="U149" s="160" t="str">
        <f>INDEX(Draft!$AZ$3:$AZ$170,MATCH(R149&amp;Q149,Draft!$BA$3:$BA$170,0),1)</f>
        <v>Meta Platforms</v>
      </c>
      <c r="V149" s="161">
        <f>INDEX(Upload_Download!$I$4:$I$1004,MATCH(U149&amp;V$3,Upload_Download!$O$4:$O$1004,0),1)</f>
        <v>237.0899963378906</v>
      </c>
      <c r="W149" s="161">
        <f>INDEX(Upload_Download!$I$4:$I$1004,MATCH(U149&amp;W$3,Upload_Download!$O$4:$O$1004,0),1)</f>
        <v>219.55000305175781</v>
      </c>
      <c r="X149" s="162">
        <f>100*(W149/V149-1)</f>
        <v>-7.3980317841565668</v>
      </c>
      <c r="Y149" s="162">
        <f>100*(Z149/AA149-1)</f>
        <v>-19.128970122222743</v>
      </c>
      <c r="Z149" s="161">
        <f>INDEX(Upload_Download!$I$4:$I$1004,MATCH(AB149&amp;Z$3,Upload_Download!$O$4:$O$1004,0),1)</f>
        <v>93.244102478027344</v>
      </c>
      <c r="AA149" s="161">
        <f>INDEX(Upload_Download!$I$4:$I$1004,MATCH(AB149&amp;AA$3,Upload_Download!$O$4:$O$1004,0),1)</f>
        <v>115.2997589111328</v>
      </c>
      <c r="AB149" s="163" t="str">
        <f>INDEX(Draft!$AZ$3:$AZ$170,MATCH(S149&amp;Q149,Draft!$BA$3:$BA$170,0),1)</f>
        <v>Solana</v>
      </c>
      <c r="AD149" s="106">
        <f>AD136</f>
        <v>2</v>
      </c>
      <c r="AE149" s="106">
        <f t="shared" ref="AE149:AE156" si="1310">AE136+1</f>
        <v>12</v>
      </c>
      <c r="AF149" s="106">
        <v>1</v>
      </c>
      <c r="AG149" s="107" t="str">
        <f>INDEX(Matchups!$F$4:$G$279,MATCH(AD149&amp;"_"&amp;AE149,Matchups!$E$4:$E$279,0),1)</f>
        <v>Player18</v>
      </c>
      <c r="AH149" s="107" t="str">
        <f>INDEX(Matchups!$F$4:$G$279,MATCH(AD149&amp;"_"&amp;AE149,Matchups!$E$4:$E$279,0),2)</f>
        <v>Player10</v>
      </c>
      <c r="AJ149" s="160" t="str">
        <f>INDEX(Draft!$AZ$3:$AZ$170,MATCH(AG149&amp;AF149,Draft!$BA$3:$BA$170,0),1)</f>
        <v>Amazon</v>
      </c>
      <c r="AK149" s="161">
        <f>INDEX(Upload_Download!$I$4:$I$1004,MATCH(AJ149&amp;AK$3,Upload_Download!$O$4:$O$1004,0),1)</f>
        <v>3065.8701171875</v>
      </c>
      <c r="AL149" s="161">
        <f>INDEX(Upload_Download!$I$4:$I$1004,MATCH(AJ149&amp;AL$3,Upload_Download!$O$4:$O$1004,0),1)</f>
        <v>3052.030029296875</v>
      </c>
      <c r="AM149" s="162">
        <f>100*(AL149/AK149-1)</f>
        <v>-0.45142446880043208</v>
      </c>
      <c r="AN149" s="162">
        <f>100*(AO149/AP149-1)</f>
        <v>-8.9250200230241656</v>
      </c>
      <c r="AO149" s="161">
        <f>INDEX(Upload_Download!$I$4:$I$1004,MATCH(AQ149&amp;AO$3,Upload_Download!$O$4:$O$1004,0),1)</f>
        <v>38431.37890625</v>
      </c>
      <c r="AP149" s="161">
        <f>INDEX(Upload_Download!$I$4:$I$1004,MATCH(AQ149&amp;AP$3,Upload_Download!$O$4:$O$1004,0),1)</f>
        <v>42197.515625</v>
      </c>
      <c r="AQ149" s="163" t="str">
        <f>INDEX(Draft!$AZ$3:$AZ$170,MATCH(AH149&amp;AF149,Draft!$BA$3:$BA$170,0),1)</f>
        <v>Bitcoin</v>
      </c>
      <c r="AS149" s="106">
        <f>AS136</f>
        <v>3</v>
      </c>
      <c r="AT149" s="106">
        <f t="shared" ref="AT149:AT156" si="1311">AT136+1</f>
        <v>12</v>
      </c>
      <c r="AU149" s="106">
        <v>1</v>
      </c>
      <c r="AV149" s="107" t="str">
        <f>INDEX(Matchups!$F$4:$G$279,MATCH(AS149&amp;"_"&amp;AT149,Matchups!$E$4:$E$279,0),1)</f>
        <v>Player16</v>
      </c>
      <c r="AW149" s="107" t="str">
        <f>INDEX(Matchups!$F$4:$G$279,MATCH(AS149&amp;"_"&amp;AT149,Matchups!$E$4:$E$279,0),2)</f>
        <v>Player5</v>
      </c>
      <c r="AY149" s="160" t="str">
        <f>INDEX(Draft!$AZ$3:$AZ$170,MATCH(AV149&amp;AU149,Draft!$BA$3:$BA$170,0),1)</f>
        <v>Tesla</v>
      </c>
      <c r="AZ149" s="161">
        <f>INDEX(Upload_Download!$I$4:$I$1004,MATCH(AY149&amp;AZ$3,Upload_Download!$O$4:$O$1004,0),1)</f>
        <v>856.97998046875</v>
      </c>
      <c r="BA149" s="161">
        <f>INDEX(Upload_Download!$I$4:$I$1004,MATCH(AY149&amp;BA$3,Upload_Download!$O$4:$O$1004,0),1)</f>
        <v>809.8699951171875</v>
      </c>
      <c r="BB149" s="162">
        <f>100*(BA149/AZ149-1)</f>
        <v>-5.4972095527592524</v>
      </c>
      <c r="BC149" s="162">
        <f>100*(BD149/BE149-1)</f>
        <v>-5.4972095527592524</v>
      </c>
      <c r="BD149" s="161">
        <f>INDEX(Upload_Download!$I$4:$I$1004,MATCH(BF149&amp;BD$3,Upload_Download!$O$4:$O$1004,0),1)</f>
        <v>809.8699951171875</v>
      </c>
      <c r="BE149" s="161">
        <f>INDEX(Upload_Download!$I$4:$I$1004,MATCH(BF149&amp;BE$3,Upload_Download!$O$4:$O$1004,0),1)</f>
        <v>856.97998046875</v>
      </c>
      <c r="BF149" s="163" t="str">
        <f>INDEX(Draft!$AZ$3:$AZ$170,MATCH(AW149&amp;AU149,Draft!$BA$3:$BA$170,0),1)</f>
        <v>Tesla</v>
      </c>
      <c r="BH149" s="106">
        <f>BH136</f>
        <v>4</v>
      </c>
      <c r="BI149" s="106">
        <f t="shared" ref="BI149:BI156" si="1312">BI136+1</f>
        <v>12</v>
      </c>
      <c r="BJ149" s="106">
        <v>1</v>
      </c>
      <c r="BK149" s="107" t="str">
        <f>INDEX(Matchups!$F$4:$G$279,MATCH(BH149&amp;"_"&amp;BI149,Matchups!$E$4:$E$279,0),1)</f>
        <v>Player20</v>
      </c>
      <c r="BL149" s="107" t="str">
        <f>INDEX(Matchups!$F$4:$G$279,MATCH(BH149&amp;"_"&amp;BI149,Matchups!$E$4:$E$279,0),2)</f>
        <v>Player24</v>
      </c>
      <c r="BN149" s="160" t="str">
        <f>INDEX(Draft!$AZ$3:$AZ$170,MATCH(BK149&amp;BJ149,Draft!$BA$3:$BA$170,0),1)</f>
        <v>Ethereum</v>
      </c>
      <c r="BO149" s="161">
        <f>INDEX(Upload_Download!$I$4:$I$1004,MATCH(BN149&amp;BO$3,Upload_Download!$O$4:$O$1004,0),1)</f>
        <v>2621.8017578125</v>
      </c>
      <c r="BP149" s="161" t="e">
        <f>INDEX(Upload_Download!$I$4:$I$1004,MATCH(BN149&amp;BP$3,Upload_Download!$O$4:$O$1004,0),1)</f>
        <v>#N/A</v>
      </c>
      <c r="BQ149" s="162" t="e">
        <f>100*(BP149/BO149-1)</f>
        <v>#N/A</v>
      </c>
      <c r="BR149" s="162" t="e">
        <f>100*(BS149/BT149-1)</f>
        <v>#N/A</v>
      </c>
      <c r="BS149" s="161" t="e">
        <f>INDEX(Upload_Download!$I$4:$I$1004,MATCH(BU149&amp;BS$3,Upload_Download!$O$4:$O$1004,0),1)</f>
        <v>#N/A</v>
      </c>
      <c r="BT149" s="161">
        <f>INDEX(Upload_Download!$I$4:$I$1004,MATCH(BU149&amp;BT$3,Upload_Download!$O$4:$O$1004,0),1)</f>
        <v>37709.78515625</v>
      </c>
      <c r="BU149" s="163" t="str">
        <f>INDEX(Draft!$AZ$3:$AZ$170,MATCH(BL149&amp;BJ149,Draft!$BA$3:$BA$170,0),1)</f>
        <v>Bitcoin</v>
      </c>
      <c r="BV149" s="114"/>
      <c r="BW149" s="106">
        <f>BW136</f>
        <v>5</v>
      </c>
      <c r="BX149" s="106">
        <f t="shared" ref="BX149:BX156" si="1313">BX136+1</f>
        <v>12</v>
      </c>
      <c r="BY149" s="106">
        <v>1</v>
      </c>
      <c r="BZ149" s="107" t="str">
        <f>INDEX(Matchups!$F$4:$G$279,MATCH(BW149&amp;"_"&amp;BX149,Matchups!$E$4:$E$279,0),1)</f>
        <v>Player19</v>
      </c>
      <c r="CA149" s="107" t="str">
        <f>INDEX(Matchups!$F$4:$G$279,MATCH(BW149&amp;"_"&amp;BX149,Matchups!$E$4:$E$279,0),2)</f>
        <v>Player15</v>
      </c>
      <c r="CB149" s="114"/>
      <c r="CC149" s="160" t="str">
        <f>INDEX(Draft!$AZ$3:$AZ$170,MATCH(BZ149&amp;BY149,Draft!$BA$3:$BA$170,0),1)</f>
        <v>Visa</v>
      </c>
      <c r="CD149" s="161" t="e">
        <f>INDEX(Upload_Download!$I$4:$I$1004,MATCH(CC149&amp;CD$3,Upload_Download!$O$4:$O$1004,0),1)</f>
        <v>#N/A</v>
      </c>
      <c r="CE149" s="161" t="e">
        <f>INDEX(Upload_Download!$I$4:$I$1004,MATCH(CC149&amp;CE$3,Upload_Download!$O$4:$O$1004,0),1)</f>
        <v>#N/A</v>
      </c>
      <c r="CF149" s="162" t="e">
        <f>100*(CE149/CD149-1)</f>
        <v>#N/A</v>
      </c>
      <c r="CG149" s="162" t="e">
        <f>100*(CH149/CI149-1)</f>
        <v>#N/A</v>
      </c>
      <c r="CH149" s="161" t="e">
        <f>INDEX(Upload_Download!$I$4:$I$1004,MATCH(CJ149&amp;CH$3,Upload_Download!$O$4:$O$1004,0),1)</f>
        <v>#N/A</v>
      </c>
      <c r="CI149" s="161" t="e">
        <f>INDEX(Upload_Download!$I$4:$I$1004,MATCH(CJ149&amp;CI$3,Upload_Download!$O$4:$O$1004,0),1)</f>
        <v>#N/A</v>
      </c>
      <c r="CJ149" s="163" t="str">
        <f>INDEX(Draft!$AZ$3:$AZ$170,MATCH(CA149&amp;BY149,Draft!$BA$3:$BA$170,0),1)</f>
        <v>Ethereum</v>
      </c>
      <c r="CK149" s="114"/>
      <c r="CL149" s="106">
        <f>CL136</f>
        <v>6</v>
      </c>
      <c r="CM149" s="106">
        <f t="shared" ref="CM149:CM156" si="1314">CM136+1</f>
        <v>12</v>
      </c>
      <c r="CN149" s="106">
        <v>1</v>
      </c>
      <c r="CO149" s="107" t="str">
        <f>INDEX(Matchups!$F$4:$G$279,MATCH(CL149&amp;"_"&amp;CM149,Matchups!$E$4:$E$279,0),1)</f>
        <v>Player6</v>
      </c>
      <c r="CP149" s="107" t="str">
        <f>INDEX(Matchups!$F$4:$G$279,MATCH(CL149&amp;"_"&amp;CM149,Matchups!$E$4:$E$279,0),2)</f>
        <v>Player11</v>
      </c>
      <c r="CQ149" s="114"/>
      <c r="CR149" s="160" t="str">
        <f>INDEX(Draft!$AZ$3:$AZ$170,MATCH(CO149&amp;CN149,Draft!$BA$3:$BA$170,0),1)</f>
        <v>Bitcoin</v>
      </c>
      <c r="CS149" s="161" t="e">
        <f>INDEX(Upload_Download!$I$4:$I$1004,MATCH(CR149&amp;CS$3,Upload_Download!$O$4:$O$1004,0),1)</f>
        <v>#N/A</v>
      </c>
      <c r="CT149" s="161" t="e">
        <f>INDEX(Upload_Download!$I$4:$I$1004,MATCH(CR149&amp;CT$3,Upload_Download!$O$4:$O$1004,0),1)</f>
        <v>#N/A</v>
      </c>
      <c r="CU149" s="162" t="e">
        <f>100*(CT149/CS149-1)</f>
        <v>#N/A</v>
      </c>
      <c r="CV149" s="162" t="e">
        <f>100*(CW149/CX149-1)</f>
        <v>#N/A</v>
      </c>
      <c r="CW149" s="161" t="e">
        <f>INDEX(Upload_Download!$I$4:$I$1004,MATCH(CY149&amp;CW$3,Upload_Download!$O$4:$O$1004,0),1)</f>
        <v>#N/A</v>
      </c>
      <c r="CX149" s="161" t="e">
        <f>INDEX(Upload_Download!$I$4:$I$1004,MATCH(CY149&amp;CX$3,Upload_Download!$O$4:$O$1004,0),1)</f>
        <v>#N/A</v>
      </c>
      <c r="CY149" s="163" t="str">
        <f>INDEX(Draft!$AZ$3:$AZ$170,MATCH(CP149&amp;CN149,Draft!$BA$3:$BA$170,0),1)</f>
        <v>Cardano</v>
      </c>
      <c r="DA149" s="106">
        <f>DA136</f>
        <v>7</v>
      </c>
      <c r="DB149" s="106">
        <f t="shared" ref="DB149:DB156" si="1315">DB136+1</f>
        <v>12</v>
      </c>
      <c r="DC149" s="106">
        <v>1</v>
      </c>
      <c r="DD149" s="107" t="str">
        <f>INDEX(Matchups!$F$4:$G$279,MATCH(DA149&amp;"_"&amp;DB149,Matchups!$E$4:$E$279,0),1)</f>
        <v>Player21</v>
      </c>
      <c r="DE149" s="107" t="str">
        <f>INDEX(Matchups!$F$4:$G$279,MATCH(DA149&amp;"_"&amp;DB149,Matchups!$E$4:$E$279,0),2)</f>
        <v>Player9</v>
      </c>
      <c r="DG149" s="160" t="str">
        <f>INDEX(Draft!$AZ$3:$AZ$170,MATCH(DD149&amp;DC149,Draft!$BA$3:$BA$170,0),1)</f>
        <v>Solana</v>
      </c>
      <c r="DH149" s="161" t="e">
        <f>INDEX(Upload_Download!$I$4:$I$1004,MATCH(DG149&amp;DH$3,Upload_Download!$O$4:$O$1004,0),1)</f>
        <v>#N/A</v>
      </c>
      <c r="DI149" s="161" t="e">
        <f>INDEX(Upload_Download!$I$4:$I$1004,MATCH(DG149&amp;DI$3,Upload_Download!$O$4:$O$1004,0),1)</f>
        <v>#N/A</v>
      </c>
      <c r="DJ149" s="162" t="e">
        <f>100*(DI149/DH149-1)</f>
        <v>#N/A</v>
      </c>
      <c r="DK149" s="162" t="e">
        <f>100*(DL149/DM149-1)</f>
        <v>#N/A</v>
      </c>
      <c r="DL149" s="161" t="e">
        <f>INDEX(Upload_Download!$I$4:$I$1004,MATCH(DN149&amp;DL$3,Upload_Download!$O$4:$O$1004,0),1)</f>
        <v>#N/A</v>
      </c>
      <c r="DM149" s="161" t="e">
        <f>INDEX(Upload_Download!$I$4:$I$1004,MATCH(DN149&amp;DM$3,Upload_Download!$O$4:$O$1004,0),1)</f>
        <v>#N/A</v>
      </c>
      <c r="DN149" s="163" t="str">
        <f>INDEX(Draft!$AZ$3:$AZ$170,MATCH(DE149&amp;DC149,Draft!$BA$3:$BA$170,0),1)</f>
        <v>Apple</v>
      </c>
      <c r="DO149" s="114"/>
      <c r="DP149" s="106">
        <f>DP136</f>
        <v>8</v>
      </c>
      <c r="DQ149" s="106">
        <f t="shared" ref="DQ149:DQ156" si="1316">DQ136+1</f>
        <v>12</v>
      </c>
      <c r="DR149" s="106">
        <v>1</v>
      </c>
      <c r="DS149" s="107" t="str">
        <f>INDEX(Matchups!$F$4:$G$279,MATCH(DP149&amp;"_"&amp;DQ149,Matchups!$E$4:$E$279,0),1)</f>
        <v>Player15</v>
      </c>
      <c r="DT149" s="107" t="str">
        <f>INDEX(Matchups!$F$4:$G$279,MATCH(DP149&amp;"_"&amp;DQ149,Matchups!$E$4:$E$279,0),2)</f>
        <v>Player3</v>
      </c>
      <c r="DU149" s="114"/>
      <c r="DV149" s="160" t="str">
        <f>INDEX(Draft!$AZ$3:$AZ$170,MATCH(DS149&amp;DR149,Draft!$BA$3:$BA$170,0),1)</f>
        <v>Ethereum</v>
      </c>
      <c r="DW149" s="161" t="e">
        <f>INDEX(Upload_Download!$I$4:$I$1004,MATCH(DV149&amp;DW$3,Upload_Download!$O$4:$O$1004,0),1)</f>
        <v>#N/A</v>
      </c>
      <c r="DX149" s="161" t="e">
        <f>INDEX(Upload_Download!$I$4:$I$1004,MATCH(DV149&amp;DX$3,Upload_Download!$O$4:$O$1004,0),1)</f>
        <v>#N/A</v>
      </c>
      <c r="DY149" s="162" t="e">
        <f>100*(DX149/DW149-1)</f>
        <v>#N/A</v>
      </c>
      <c r="DZ149" s="162" t="e">
        <f>100*(EA149/EB149-1)</f>
        <v>#N/A</v>
      </c>
      <c r="EA149" s="161" t="e">
        <f>INDEX(Upload_Download!$I$4:$I$1004,MATCH(EC149&amp;EA$3,Upload_Download!$O$4:$O$1004,0),1)</f>
        <v>#N/A</v>
      </c>
      <c r="EB149" s="161" t="e">
        <f>INDEX(Upload_Download!$I$4:$I$1004,MATCH(EC149&amp;EB$3,Upload_Download!$O$4:$O$1004,0),1)</f>
        <v>#N/A</v>
      </c>
      <c r="EC149" s="163" t="str">
        <f>INDEX(Draft!$AZ$3:$AZ$170,MATCH(DT149&amp;DR149,Draft!$BA$3:$BA$170,0),1)</f>
        <v>Bitcoin</v>
      </c>
      <c r="ED149" s="114"/>
      <c r="EE149" s="106">
        <f>EE136</f>
        <v>9</v>
      </c>
      <c r="EF149" s="106">
        <f t="shared" ref="EF149:EF156" si="1317">EF136+1</f>
        <v>12</v>
      </c>
      <c r="EG149" s="106">
        <v>1</v>
      </c>
      <c r="EH149" s="107" t="str">
        <f>INDEX(Matchups!$F$4:$G$279,MATCH(EE149&amp;"_"&amp;EF149,Matchups!$E$4:$E$279,0),1)</f>
        <v>Player8</v>
      </c>
      <c r="EI149" s="107" t="str">
        <f>INDEX(Matchups!$F$4:$G$279,MATCH(EE149&amp;"_"&amp;EF149,Matchups!$E$4:$E$279,0),2)</f>
        <v>Player13</v>
      </c>
      <c r="EJ149" s="114"/>
      <c r="EK149" s="160" t="str">
        <f>INDEX(Draft!$AZ$3:$AZ$170,MATCH(EH149&amp;EG149,Draft!$BA$3:$BA$170,0),1)</f>
        <v>Solana</v>
      </c>
      <c r="EL149" s="161" t="e">
        <f>INDEX(Upload_Download!$I$4:$I$1004,MATCH(EK149&amp;EL$3,Upload_Download!$O$4:$O$1004,0),1)</f>
        <v>#N/A</v>
      </c>
      <c r="EM149" s="161" t="e">
        <f>INDEX(Upload_Download!$I$4:$I$1004,MATCH(EK149&amp;EM$3,Upload_Download!$O$4:$O$1004,0),1)</f>
        <v>#N/A</v>
      </c>
      <c r="EN149" s="162" t="e">
        <f>100*(EM149/EL149-1)</f>
        <v>#N/A</v>
      </c>
      <c r="EO149" s="162" t="e">
        <f>100*(EP149/EQ149-1)</f>
        <v>#N/A</v>
      </c>
      <c r="EP149" s="161" t="e">
        <f>INDEX(Upload_Download!$I$4:$I$1004,MATCH(ER149&amp;EP$3,Upload_Download!$O$4:$O$1004,0),1)</f>
        <v>#N/A</v>
      </c>
      <c r="EQ149" s="161" t="e">
        <f>INDEX(Upload_Download!$I$4:$I$1004,MATCH(ER149&amp;EQ$3,Upload_Download!$O$4:$O$1004,0),1)</f>
        <v>#N/A</v>
      </c>
      <c r="ER149" s="163" t="str">
        <f>INDEX(Draft!$AZ$3:$AZ$170,MATCH(EI149&amp;EG149,Draft!$BA$3:$BA$170,0),1)</f>
        <v>Microsoft</v>
      </c>
      <c r="ET149" s="106">
        <f>ET136</f>
        <v>10</v>
      </c>
      <c r="EU149" s="106">
        <f t="shared" ref="EU149:EU156" si="1318">EU136+1</f>
        <v>12</v>
      </c>
      <c r="EV149" s="106">
        <v>1</v>
      </c>
      <c r="EW149" s="107" t="str">
        <f>INDEX(Matchups!$F$4:$G$279,MATCH(ET149&amp;"_"&amp;EU149,Matchups!$E$4:$E$279,0),1)</f>
        <v>Player10</v>
      </c>
      <c r="EX149" s="107" t="str">
        <f>INDEX(Matchups!$F$4:$G$279,MATCH(ET149&amp;"_"&amp;EU149,Matchups!$E$4:$E$279,0),2)</f>
        <v>Player2</v>
      </c>
      <c r="EZ149" s="160" t="str">
        <f>INDEX(Draft!$AZ$3:$AZ$170,MATCH(EW149&amp;EV149,Draft!$BA$3:$BA$170,0),1)</f>
        <v>Bitcoin</v>
      </c>
      <c r="FA149" s="161" t="e">
        <f>INDEX(Upload_Download!$I$4:$I$1004,MATCH(EZ149&amp;FA$3,Upload_Download!$O$4:$O$1004,0),1)</f>
        <v>#N/A</v>
      </c>
      <c r="FB149" s="161" t="e">
        <f>INDEX(Upload_Download!$I$4:$I$1004,MATCH(EZ149&amp;FB$3,Upload_Download!$O$4:$O$1004,0),1)</f>
        <v>#N/A</v>
      </c>
      <c r="FC149" s="162" t="e">
        <f>100*(FB149/FA149-1)</f>
        <v>#N/A</v>
      </c>
      <c r="FD149" s="162" t="e">
        <f>100*(FE149/FF149-1)</f>
        <v>#N/A</v>
      </c>
      <c r="FE149" s="161" t="e">
        <f>INDEX(Upload_Download!$I$4:$I$1004,MATCH(FG149&amp;FE$3,Upload_Download!$O$4:$O$1004,0),1)</f>
        <v>#N/A</v>
      </c>
      <c r="FF149" s="161" t="e">
        <f>INDEX(Upload_Download!$I$4:$I$1004,MATCH(FG149&amp;FF$3,Upload_Download!$O$4:$O$1004,0),1)</f>
        <v>#N/A</v>
      </c>
      <c r="FG149" s="163" t="str">
        <f>INDEX(Draft!$AZ$3:$AZ$170,MATCH(EX149&amp;EV149,Draft!$BA$3:$BA$170,0),1)</f>
        <v>Cardano</v>
      </c>
      <c r="FH149" s="114"/>
      <c r="FI149" s="106">
        <f>FI136</f>
        <v>11</v>
      </c>
      <c r="FJ149" s="106">
        <f t="shared" ref="FJ149:FJ156" si="1319">FJ136+1</f>
        <v>12</v>
      </c>
      <c r="FK149" s="106">
        <v>1</v>
      </c>
      <c r="FL149" s="107" t="str">
        <f>INDEX(Matchups!$F$4:$G$279,MATCH(FI149&amp;"_"&amp;FJ149,Matchups!$E$4:$E$279,0),1)</f>
        <v>Player11</v>
      </c>
      <c r="FM149" s="107" t="str">
        <f>INDEX(Matchups!$F$4:$G$279,MATCH(FI149&amp;"_"&amp;FJ149,Matchups!$E$4:$E$279,0),2)</f>
        <v>Player22</v>
      </c>
      <c r="FN149" s="114"/>
      <c r="FO149" s="160" t="str">
        <f>INDEX(Draft!$AZ$3:$AZ$170,MATCH(FL149&amp;FK149,Draft!$BA$3:$BA$170,0),1)</f>
        <v>Cardano</v>
      </c>
      <c r="FP149" s="161" t="e">
        <f>INDEX(Upload_Download!$I$4:$I$1004,MATCH(FO149&amp;FP$3,Upload_Download!$O$4:$O$1004,0),1)</f>
        <v>#N/A</v>
      </c>
      <c r="FQ149" s="161" t="e">
        <f>INDEX(Upload_Download!$I$4:$I$1004,MATCH(FO149&amp;FQ$3,Upload_Download!$O$4:$O$1004,0),1)</f>
        <v>#N/A</v>
      </c>
      <c r="FR149" s="162" t="e">
        <f>100*(FQ149/FP149-1)</f>
        <v>#N/A</v>
      </c>
      <c r="FS149" s="162" t="e">
        <f>100*(FT149/FU149-1)</f>
        <v>#N/A</v>
      </c>
      <c r="FT149" s="161" t="e">
        <f>INDEX(Upload_Download!$I$4:$I$1004,MATCH(FV149&amp;FT$3,Upload_Download!$O$4:$O$1004,0),1)</f>
        <v>#N/A</v>
      </c>
      <c r="FU149" s="161" t="e">
        <f>INDEX(Upload_Download!$I$4:$I$1004,MATCH(FV149&amp;FU$3,Upload_Download!$O$4:$O$1004,0),1)</f>
        <v>#N/A</v>
      </c>
      <c r="FV149" s="163" t="str">
        <f>INDEX(Draft!$AZ$3:$AZ$170,MATCH(FM149&amp;FK149,Draft!$BA$3:$BA$170,0),1)</f>
        <v>Alphabet Class C</v>
      </c>
      <c r="FW149" s="114"/>
      <c r="FX149" s="106">
        <f>FX136</f>
        <v>12</v>
      </c>
      <c r="FY149" s="106">
        <f t="shared" ref="FY149:FY156" si="1320">FY136+1</f>
        <v>12</v>
      </c>
      <c r="FZ149" s="106">
        <v>1</v>
      </c>
      <c r="GA149" s="107" t="str">
        <f>INDEX(Matchups!$F$4:$G$279,MATCH(FX149&amp;"_"&amp;FY149,Matchups!$E$4:$E$279,0),1)</f>
        <v>Player3</v>
      </c>
      <c r="GB149" s="107" t="str">
        <f>INDEX(Matchups!$F$4:$G$279,MATCH(FX149&amp;"_"&amp;FY149,Matchups!$E$4:$E$279,0),2)</f>
        <v>Player17</v>
      </c>
      <c r="GC149" s="114"/>
      <c r="GD149" s="160" t="str">
        <f>INDEX(Draft!$AZ$3:$AZ$170,MATCH(GA149&amp;FZ149,Draft!$BA$3:$BA$170,0),1)</f>
        <v>Bitcoin</v>
      </c>
      <c r="GE149" s="161" t="e">
        <f>INDEX(Upload_Download!$I$4:$I$1004,MATCH(GD149&amp;GE$3,Upload_Download!$O$4:$O$1004,0),1)</f>
        <v>#N/A</v>
      </c>
      <c r="GF149" s="161" t="e">
        <f>INDEX(Upload_Download!$I$4:$I$1004,MATCH(GD149&amp;GF$3,Upload_Download!$O$4:$O$1004,0),1)</f>
        <v>#N/A</v>
      </c>
      <c r="GG149" s="162" t="e">
        <f>100*(GF149/GE149-1)</f>
        <v>#N/A</v>
      </c>
      <c r="GH149" s="162" t="e">
        <f>100*(GI149/GJ149-1)</f>
        <v>#N/A</v>
      </c>
      <c r="GI149" s="161" t="e">
        <f>INDEX(Upload_Download!$I$4:$I$1004,MATCH(GK149&amp;GI$3,Upload_Download!$O$4:$O$1004,0),1)</f>
        <v>#N/A</v>
      </c>
      <c r="GJ149" s="161" t="e">
        <f>INDEX(Upload_Download!$I$4:$I$1004,MATCH(GK149&amp;GJ$3,Upload_Download!$O$4:$O$1004,0),1)</f>
        <v>#N/A</v>
      </c>
      <c r="GK149" s="163" t="str">
        <f>INDEX(Draft!$AZ$3:$AZ$170,MATCH(GB149&amp;FZ149,Draft!$BA$3:$BA$170,0),1)</f>
        <v>Ethereum</v>
      </c>
      <c r="GM149" s="106">
        <f>GM136</f>
        <v>13</v>
      </c>
      <c r="GN149" s="106">
        <f t="shared" ref="GN149:GN156" si="1321">GN136+1</f>
        <v>12</v>
      </c>
      <c r="GO149" s="106">
        <v>1</v>
      </c>
      <c r="GP149" s="107" t="str">
        <f>INDEX(Matchups!$F$4:$G$279,MATCH(GM149&amp;"_"&amp;GN149,Matchups!$E$4:$E$279,0),1)</f>
        <v>Player13</v>
      </c>
      <c r="GQ149" s="107" t="str">
        <f>INDEX(Matchups!$F$4:$G$279,MATCH(GM149&amp;"_"&amp;GN149,Matchups!$E$4:$E$279,0),2)</f>
        <v>Player20</v>
      </c>
      <c r="GS149" s="160" t="str">
        <f>INDEX(Draft!$AZ$3:$AZ$170,MATCH(GP149&amp;GO149,Draft!$BA$3:$BA$170,0),1)</f>
        <v>Microsoft</v>
      </c>
      <c r="GT149" s="161" t="e">
        <f>INDEX(Upload_Download!$I$4:$I$1004,MATCH(GS149&amp;GT$3,Upload_Download!$O$4:$O$1004,0),1)</f>
        <v>#N/A</v>
      </c>
      <c r="GU149" s="161" t="e">
        <f>INDEX(Upload_Download!$I$4:$I$1004,MATCH(GS149&amp;GU$3,Upload_Download!$O$4:$O$1004,0),1)</f>
        <v>#N/A</v>
      </c>
      <c r="GV149" s="162" t="e">
        <f>100*(GU149/GT149-1)</f>
        <v>#N/A</v>
      </c>
      <c r="GW149" s="162" t="e">
        <f>100*(GX149/GY149-1)</f>
        <v>#N/A</v>
      </c>
      <c r="GX149" s="161" t="e">
        <f>INDEX(Upload_Download!$I$4:$I$1004,MATCH(GZ149&amp;GX$3,Upload_Download!$O$4:$O$1004,0),1)</f>
        <v>#N/A</v>
      </c>
      <c r="GY149" s="161" t="e">
        <f>INDEX(Upload_Download!$I$4:$I$1004,MATCH(GZ149&amp;GY$3,Upload_Download!$O$4:$O$1004,0),1)</f>
        <v>#N/A</v>
      </c>
      <c r="GZ149" s="163" t="str">
        <f>INDEX(Draft!$AZ$3:$AZ$170,MATCH(GQ149&amp;GO149,Draft!$BA$3:$BA$170,0),1)</f>
        <v>Ethereum</v>
      </c>
      <c r="HA149" s="114"/>
      <c r="HB149" s="106">
        <f>HB136</f>
        <v>14</v>
      </c>
      <c r="HC149" s="106">
        <f t="shared" ref="HC149:HC156" si="1322">HC136+1</f>
        <v>12</v>
      </c>
      <c r="HD149" s="106">
        <v>1</v>
      </c>
      <c r="HE149" s="107" t="str">
        <f>INDEX(Matchups!$F$4:$G$279,MATCH(HB149&amp;"_"&amp;HC149,Matchups!$E$4:$E$279,0),1)</f>
        <v>Player23</v>
      </c>
      <c r="HF149" s="107" t="str">
        <f>INDEX(Matchups!$F$4:$G$279,MATCH(HB149&amp;"_"&amp;HC149,Matchups!$E$4:$E$279,0),2)</f>
        <v>Player7</v>
      </c>
      <c r="HG149" s="114"/>
      <c r="HH149" s="160" t="str">
        <f>INDEX(Draft!$AZ$3:$AZ$170,MATCH(HE149&amp;HD149,Draft!$BA$3:$BA$170,0),1)</f>
        <v>NVDIA</v>
      </c>
      <c r="HI149" s="161" t="e">
        <f>INDEX(Upload_Download!$I$4:$I$1004,MATCH(HH149&amp;HI$3,Upload_Download!$O$4:$O$1004,0),1)</f>
        <v>#N/A</v>
      </c>
      <c r="HJ149" s="161" t="e">
        <f>INDEX(Upload_Download!$I$4:$I$1004,MATCH(HH149&amp;HJ$3,Upload_Download!$O$4:$O$1004,0),1)</f>
        <v>#N/A</v>
      </c>
      <c r="HK149" s="162" t="e">
        <f>100*(HJ149/HI149-1)</f>
        <v>#N/A</v>
      </c>
      <c r="HL149" s="162" t="e">
        <f>100*(HM149/HN149-1)</f>
        <v>#N/A</v>
      </c>
      <c r="HM149" s="161" t="e">
        <f>INDEX(Upload_Download!$I$4:$I$1004,MATCH(HO149&amp;HM$3,Upload_Download!$O$4:$O$1004,0),1)</f>
        <v>#N/A</v>
      </c>
      <c r="HN149" s="161" t="e">
        <f>INDEX(Upload_Download!$I$4:$I$1004,MATCH(HO149&amp;HN$3,Upload_Download!$O$4:$O$1004,0),1)</f>
        <v>#N/A</v>
      </c>
      <c r="HO149" s="163" t="str">
        <f>INDEX(Draft!$AZ$3:$AZ$170,MATCH(HF149&amp;HD149,Draft!$BA$3:$BA$170,0),1)</f>
        <v>Tesla</v>
      </c>
      <c r="HP149" s="114"/>
      <c r="HQ149" s="106">
        <f>HQ136</f>
        <v>15</v>
      </c>
      <c r="HR149" s="106">
        <f t="shared" ref="HR149:HR156" si="1323">HR136+1</f>
        <v>12</v>
      </c>
      <c r="HS149" s="106">
        <v>1</v>
      </c>
      <c r="HT149" s="107" t="str">
        <f>INDEX(Matchups!$F$4:$G$279,MATCH(HQ149&amp;"_"&amp;HR149,Matchups!$E$4:$E$279,0),1)</f>
        <v>Player22</v>
      </c>
      <c r="HU149" s="107" t="str">
        <f>INDEX(Matchups!$F$4:$G$279,MATCH(HQ149&amp;"_"&amp;HR149,Matchups!$E$4:$E$279,0),2)</f>
        <v>Player21</v>
      </c>
      <c r="HV149" s="114"/>
      <c r="HW149" s="160" t="str">
        <f>INDEX(Draft!$AZ$3:$AZ$170,MATCH(HT149&amp;HS149,Draft!$BA$3:$BA$170,0),1)</f>
        <v>Alphabet Class C</v>
      </c>
      <c r="HX149" s="161" t="e">
        <f>INDEX(Upload_Download!$I$4:$I$1004,MATCH(HW149&amp;HX$3,Upload_Download!$O$4:$O$1004,0),1)</f>
        <v>#N/A</v>
      </c>
      <c r="HY149" s="161" t="e">
        <f>INDEX(Upload_Download!$I$4:$I$1004,MATCH(HW149&amp;HY$3,Upload_Download!$O$4:$O$1004,0),1)</f>
        <v>#N/A</v>
      </c>
      <c r="HZ149" s="162" t="e">
        <f>100*(HY149/HX149-1)</f>
        <v>#N/A</v>
      </c>
      <c r="IA149" s="162" t="e">
        <f>100*(IB149/IC149-1)</f>
        <v>#N/A</v>
      </c>
      <c r="IB149" s="161" t="e">
        <f>INDEX(Upload_Download!$I$4:$I$1004,MATCH(ID149&amp;IB$3,Upload_Download!$O$4:$O$1004,0),1)</f>
        <v>#N/A</v>
      </c>
      <c r="IC149" s="161" t="e">
        <f>INDEX(Upload_Download!$I$4:$I$1004,MATCH(ID149&amp;IC$3,Upload_Download!$O$4:$O$1004,0),1)</f>
        <v>#N/A</v>
      </c>
      <c r="ID149" s="163" t="str">
        <f>INDEX(Draft!$AZ$3:$AZ$170,MATCH(HU149&amp;HS149,Draft!$BA$3:$BA$170,0),1)</f>
        <v>Solana</v>
      </c>
      <c r="IF149" s="106">
        <f>IF136</f>
        <v>16</v>
      </c>
      <c r="IG149" s="106">
        <f t="shared" ref="IG149:IG156" si="1324">IG136+1</f>
        <v>12</v>
      </c>
      <c r="IH149" s="106">
        <v>1</v>
      </c>
      <c r="II149" s="107" t="str">
        <f>INDEX(Matchups!$F$4:$G$279,MATCH(IF149&amp;"_"&amp;IG149,Matchups!$E$4:$E$279,0),1)</f>
        <v>Player12</v>
      </c>
      <c r="IJ149" s="107" t="str">
        <f>INDEX(Matchups!$F$4:$G$279,MATCH(IF149&amp;"_"&amp;IG149,Matchups!$E$4:$E$279,0),2)</f>
        <v>Player1</v>
      </c>
      <c r="IL149" s="160" t="str">
        <f>INDEX(Draft!$AZ$3:$AZ$170,MATCH(II149&amp;IH149,Draft!$BA$3:$BA$170,0),1)</f>
        <v>Tesla</v>
      </c>
      <c r="IM149" s="161" t="e">
        <f>INDEX(Upload_Download!$I$4:$I$1004,MATCH(IL149&amp;IM$3,Upload_Download!$O$4:$O$1004,0),1)</f>
        <v>#N/A</v>
      </c>
      <c r="IN149" s="161" t="e">
        <f>INDEX(Upload_Download!$I$4:$I$1004,MATCH(IL149&amp;IN$3,Upload_Download!$O$4:$O$1004,0),1)</f>
        <v>#N/A</v>
      </c>
      <c r="IO149" s="162" t="e">
        <f>100*(IN149/IM149-1)</f>
        <v>#N/A</v>
      </c>
      <c r="IP149" s="162" t="e">
        <f>100*(IQ149/IR149-1)</f>
        <v>#N/A</v>
      </c>
      <c r="IQ149" s="161" t="e">
        <f>INDEX(Upload_Download!$I$4:$I$1004,MATCH(IS149&amp;IQ$3,Upload_Download!$O$4:$O$1004,0),1)</f>
        <v>#N/A</v>
      </c>
      <c r="IR149" s="161" t="e">
        <f>INDEX(Upload_Download!$I$4:$I$1004,MATCH(IS149&amp;IR$3,Upload_Download!$O$4:$O$1004,0),1)</f>
        <v>#N/A</v>
      </c>
      <c r="IS149" s="163" t="str">
        <f>INDEX(Draft!$AZ$3:$AZ$170,MATCH(IJ149&amp;IH149,Draft!$BA$3:$BA$170,0),1)</f>
        <v>Meta Platforms</v>
      </c>
      <c r="IT149" s="114"/>
      <c r="IU149" s="106">
        <f>IU136</f>
        <v>17</v>
      </c>
      <c r="IV149" s="106">
        <f t="shared" ref="IV149:IV156" si="1325">IV136+1</f>
        <v>12</v>
      </c>
      <c r="IW149" s="106">
        <v>1</v>
      </c>
      <c r="IX149" s="107" t="str">
        <f>INDEX(Matchups!$F$4:$G$279,MATCH(IU149&amp;"_"&amp;IV149,Matchups!$E$4:$E$279,0),1)</f>
        <v>Player5</v>
      </c>
      <c r="IY149" s="107" t="str">
        <f>INDEX(Matchups!$F$4:$G$279,MATCH(IU149&amp;"_"&amp;IV149,Matchups!$E$4:$E$279,0),2)</f>
        <v>Player23</v>
      </c>
      <c r="IZ149" s="114"/>
      <c r="JA149" s="160" t="str">
        <f>INDEX(Draft!$AZ$3:$AZ$170,MATCH(IX149&amp;IW149,Draft!$BA$3:$BA$170,0),1)</f>
        <v>Tesla</v>
      </c>
      <c r="JB149" s="161" t="e">
        <f>INDEX(Upload_Download!$I$4:$I$1004,MATCH(JA149&amp;JB$3,Upload_Download!$O$4:$O$1004,0),1)</f>
        <v>#N/A</v>
      </c>
      <c r="JC149" s="161" t="e">
        <f>INDEX(Upload_Download!$I$4:$I$1004,MATCH(JA149&amp;JC$3,Upload_Download!$O$4:$O$1004,0),1)</f>
        <v>#N/A</v>
      </c>
      <c r="JD149" s="162" t="e">
        <f>100*(JC149/JB149-1)</f>
        <v>#N/A</v>
      </c>
      <c r="JE149" s="162" t="e">
        <f>100*(JF149/JG149-1)</f>
        <v>#N/A</v>
      </c>
      <c r="JF149" s="161" t="e">
        <f>INDEX(Upload_Download!$I$4:$I$1004,MATCH(JH149&amp;JF$3,Upload_Download!$O$4:$O$1004,0),1)</f>
        <v>#N/A</v>
      </c>
      <c r="JG149" s="161" t="e">
        <f>INDEX(Upload_Download!$I$4:$I$1004,MATCH(JH149&amp;JG$3,Upload_Download!$O$4:$O$1004,0),1)</f>
        <v>#N/A</v>
      </c>
      <c r="JH149" s="163" t="str">
        <f>INDEX(Draft!$AZ$3:$AZ$170,MATCH(IY149&amp;IW149,Draft!$BA$3:$BA$170,0),1)</f>
        <v>NVDIA</v>
      </c>
      <c r="JI149" s="114"/>
      <c r="JJ149" s="106">
        <f>JJ136</f>
        <v>18</v>
      </c>
      <c r="JK149" s="106">
        <f t="shared" ref="JK149:JK156" si="1326">JK136+1</f>
        <v>12</v>
      </c>
      <c r="JL149" s="106">
        <v>1</v>
      </c>
      <c r="JM149" s="107" t="str">
        <f>INDEX(Matchups!$F$4:$G$279,MATCH(JJ149&amp;"_"&amp;JK149,Matchups!$E$4:$E$279,0),1)</f>
        <v>Player24</v>
      </c>
      <c r="JN149" s="107" t="str">
        <f>INDEX(Matchups!$F$4:$G$279,MATCH(JJ149&amp;"_"&amp;JK149,Matchups!$E$4:$E$279,0),2)</f>
        <v>Player6</v>
      </c>
      <c r="JO149" s="114"/>
      <c r="JP149" s="160" t="str">
        <f>INDEX(Draft!$AZ$3:$AZ$170,MATCH(JM149&amp;JL149,Draft!$BA$3:$BA$170,0),1)</f>
        <v>Bitcoin</v>
      </c>
      <c r="JQ149" s="161" t="e">
        <f>INDEX(Upload_Download!$I$4:$I$1004,MATCH(JP149&amp;JQ$3,Upload_Download!$O$4:$O$1004,0),1)</f>
        <v>#N/A</v>
      </c>
      <c r="JR149" s="161" t="e">
        <f>INDEX(Upload_Download!$I$4:$I$1004,MATCH(JP149&amp;JR$3,Upload_Download!$O$4:$O$1004,0),1)</f>
        <v>#N/A</v>
      </c>
      <c r="JS149" s="162" t="e">
        <f>100*(JR149/JQ149-1)</f>
        <v>#N/A</v>
      </c>
      <c r="JT149" s="162" t="e">
        <f>100*(JU149/JV149-1)</f>
        <v>#N/A</v>
      </c>
      <c r="JU149" s="161" t="e">
        <f>INDEX(Upload_Download!$I$4:$I$1004,MATCH(JW149&amp;JU$3,Upload_Download!$O$4:$O$1004,0),1)</f>
        <v>#N/A</v>
      </c>
      <c r="JV149" s="161" t="e">
        <f>INDEX(Upload_Download!$I$4:$I$1004,MATCH(JW149&amp;JV$3,Upload_Download!$O$4:$O$1004,0),1)</f>
        <v>#N/A</v>
      </c>
      <c r="JW149" s="163" t="str">
        <f>INDEX(Draft!$AZ$3:$AZ$170,MATCH(JN149&amp;JL149,Draft!$BA$3:$BA$170,0),1)</f>
        <v>Bitcoin</v>
      </c>
      <c r="JX149" s="114"/>
      <c r="JY149" s="106">
        <f>JY136</f>
        <v>19</v>
      </c>
      <c r="JZ149" s="106">
        <f t="shared" ref="JZ149:JZ156" si="1327">JZ136+1</f>
        <v>12</v>
      </c>
      <c r="KA149" s="106">
        <v>1</v>
      </c>
      <c r="KB149" s="107" t="str">
        <f>INDEX(Matchups!$F$4:$G$279,MATCH(JY149&amp;"_"&amp;JZ149,Matchups!$E$4:$E$279,0),1)</f>
        <v>Player9</v>
      </c>
      <c r="KC149" s="107" t="str">
        <f>INDEX(Matchups!$F$4:$G$279,MATCH(JY149&amp;"_"&amp;JZ149,Matchups!$E$4:$E$279,0),2)</f>
        <v>Player14</v>
      </c>
      <c r="KD149" s="114"/>
      <c r="KE149" s="160" t="str">
        <f>INDEX(Draft!$AZ$3:$AZ$170,MATCH(KB149&amp;KA149,Draft!$BA$3:$BA$170,0),1)</f>
        <v>Apple</v>
      </c>
      <c r="KF149" s="161" t="e">
        <f>INDEX(Upload_Download!$I$4:$I$1004,MATCH(KE149&amp;KF$3,Upload_Download!$O$4:$O$1004,0),1)</f>
        <v>#N/A</v>
      </c>
      <c r="KG149" s="161" t="e">
        <f>INDEX(Upload_Download!$I$4:$I$1004,MATCH(KE149&amp;KG$3,Upload_Download!$O$4:$O$1004,0),1)</f>
        <v>#N/A</v>
      </c>
      <c r="KH149" s="162" t="e">
        <f>100*(KG149/KF149-1)</f>
        <v>#N/A</v>
      </c>
      <c r="KI149" s="162" t="e">
        <f>100*(KJ149/KK149-1)</f>
        <v>#N/A</v>
      </c>
      <c r="KJ149" s="161" t="e">
        <f>INDEX(Upload_Download!$I$4:$I$1004,MATCH(KL149&amp;KJ$3,Upload_Download!$O$4:$O$1004,0),1)</f>
        <v>#N/A</v>
      </c>
      <c r="KK149" s="161" t="e">
        <f>INDEX(Upload_Download!$I$4:$I$1004,MATCH(KL149&amp;KK$3,Upload_Download!$O$4:$O$1004,0),1)</f>
        <v>#N/A</v>
      </c>
      <c r="KL149" s="163" t="str">
        <f>INDEX(Draft!$AZ$3:$AZ$170,MATCH(KC149&amp;KA149,Draft!$BA$3:$BA$170,0),1)</f>
        <v>Taiwanese Semiconductor</v>
      </c>
      <c r="KM149" s="114"/>
      <c r="KN149" s="106">
        <f>KN136</f>
        <v>20</v>
      </c>
      <c r="KO149" s="106">
        <f t="shared" ref="KO149:KO156" si="1328">KO136+1</f>
        <v>12</v>
      </c>
      <c r="KP149" s="106">
        <v>1</v>
      </c>
      <c r="KQ149" s="107" t="str">
        <f>INDEX(Matchups!$F$4:$G$279,MATCH(KN149&amp;"_"&amp;KO149,Matchups!$E$4:$E$279,0),1)</f>
        <v>Player7</v>
      </c>
      <c r="KR149" s="107" t="str">
        <f>INDEX(Matchups!$F$4:$G$279,MATCH(KN149&amp;"_"&amp;KO149,Matchups!$E$4:$E$279,0),2)</f>
        <v>Player12</v>
      </c>
      <c r="KS149" s="114"/>
      <c r="KT149" s="160" t="str">
        <f>INDEX(Draft!$AZ$3:$AZ$170,MATCH(KQ149&amp;KP149,Draft!$BA$3:$BA$170,0),1)</f>
        <v>Tesla</v>
      </c>
      <c r="KU149" s="161" t="e">
        <f>INDEX(Upload_Download!$I$4:$I$1004,MATCH(KT149&amp;KU$3,Upload_Download!$O$4:$O$1004,0),1)</f>
        <v>#N/A</v>
      </c>
      <c r="KV149" s="161" t="e">
        <f>INDEX(Upload_Download!$I$4:$I$1004,MATCH(KT149&amp;KV$3,Upload_Download!$O$4:$O$1004,0),1)</f>
        <v>#N/A</v>
      </c>
      <c r="KW149" s="162" t="e">
        <f>100*(KV149/KU149-1)</f>
        <v>#N/A</v>
      </c>
      <c r="KX149" s="162" t="e">
        <f>100*(KY149/KZ149-1)</f>
        <v>#N/A</v>
      </c>
      <c r="KY149" s="161" t="e">
        <f>INDEX(Upload_Download!$I$4:$I$1004,MATCH(LA149&amp;KY$3,Upload_Download!$O$4:$O$1004,0),1)</f>
        <v>#N/A</v>
      </c>
      <c r="KZ149" s="161" t="e">
        <f>INDEX(Upload_Download!$I$4:$I$1004,MATCH(LA149&amp;KZ$3,Upload_Download!$O$4:$O$1004,0),1)</f>
        <v>#N/A</v>
      </c>
      <c r="LA149" s="163" t="str">
        <f>INDEX(Draft!$AZ$3:$AZ$170,MATCH(KR149&amp;KP149,Draft!$BA$3:$BA$170,0),1)</f>
        <v>Tesla</v>
      </c>
      <c r="LB149" s="114"/>
      <c r="LC149" s="106">
        <f>LC136</f>
        <v>21</v>
      </c>
      <c r="LD149" s="106">
        <f t="shared" ref="LD149:LD156" si="1329">LD136+1</f>
        <v>12</v>
      </c>
      <c r="LE149" s="106">
        <v>1</v>
      </c>
      <c r="LF149" s="107" t="str">
        <f>INDEX(Matchups!$F$4:$G$279,MATCH(LC149&amp;"_"&amp;LD149,Matchups!$E$4:$E$279,0),1)</f>
        <v>Player9</v>
      </c>
      <c r="LG149" s="107" t="str">
        <f>INDEX(Matchups!$F$4:$G$279,MATCH(LC149&amp;"_"&amp;LD149,Matchups!$E$4:$E$279,0),2)</f>
        <v>Player23</v>
      </c>
      <c r="LH149" s="114"/>
      <c r="LI149" s="160" t="str">
        <f>INDEX(Draft!$AZ$3:$AZ$170,MATCH(LF149&amp;LE149,Draft!$BA$3:$BA$170,0),1)</f>
        <v>Apple</v>
      </c>
      <c r="LJ149" s="161" t="e">
        <f>INDEX(Upload_Download!$I$4:$I$1004,MATCH(LI149&amp;LJ$3,Upload_Download!$O$4:$O$1004,0),1)</f>
        <v>#N/A</v>
      </c>
      <c r="LK149" s="161" t="e">
        <f>INDEX(Upload_Download!$I$4:$I$1004,MATCH(LI149&amp;LK$3,Upload_Download!$O$4:$O$1004,0),1)</f>
        <v>#N/A</v>
      </c>
      <c r="LL149" s="162" t="e">
        <f>100*(LK149/LJ149-1)</f>
        <v>#N/A</v>
      </c>
      <c r="LM149" s="162" t="e">
        <f>100*(LN149/LO149-1)</f>
        <v>#N/A</v>
      </c>
      <c r="LN149" s="161" t="e">
        <f>INDEX(Upload_Download!$I$4:$I$1004,MATCH(LP149&amp;LN$3,Upload_Download!$O$4:$O$1004,0),1)</f>
        <v>#N/A</v>
      </c>
      <c r="LO149" s="161" t="e">
        <f>INDEX(Upload_Download!$I$4:$I$1004,MATCH(LP149&amp;LO$3,Upload_Download!$O$4:$O$1004,0),1)</f>
        <v>#N/A</v>
      </c>
      <c r="LP149" s="163" t="str">
        <f>INDEX(Draft!$AZ$3:$AZ$170,MATCH(LG149&amp;LE149,Draft!$BA$3:$BA$170,0),1)</f>
        <v>NVDIA</v>
      </c>
      <c r="LQ149" s="114"/>
      <c r="LR149" s="106">
        <f>LR136</f>
        <v>22</v>
      </c>
      <c r="LS149" s="106">
        <f t="shared" ref="LS149:LS156" si="1330">LS136+1</f>
        <v>12</v>
      </c>
      <c r="LT149" s="106">
        <v>1</v>
      </c>
      <c r="LU149" s="107" t="str">
        <f>INDEX(Matchups!$F$4:$G$279,MATCH(LR149&amp;"_"&amp;LS149,Matchups!$E$4:$E$279,0),1)</f>
        <v>Player14</v>
      </c>
      <c r="LV149" s="107" t="str">
        <f>INDEX(Matchups!$F$4:$G$279,MATCH(LR149&amp;"_"&amp;LS149,Matchups!$E$4:$E$279,0),2)</f>
        <v>Player19</v>
      </c>
      <c r="LW149" s="114"/>
      <c r="LX149" s="160" t="str">
        <f>INDEX(Draft!$AZ$3:$AZ$170,MATCH(LU149&amp;LT149,Draft!$BA$3:$BA$170,0),1)</f>
        <v>Taiwanese Semiconductor</v>
      </c>
      <c r="LY149" s="161" t="e">
        <f>INDEX(Upload_Download!$I$4:$I$1004,MATCH(LX149&amp;LY$3,Upload_Download!$O$4:$O$1004,0),1)</f>
        <v>#N/A</v>
      </c>
      <c r="LZ149" s="161" t="e">
        <f>INDEX(Upload_Download!$I$4:$I$1004,MATCH(LX149&amp;LZ$3,Upload_Download!$O$4:$O$1004,0),1)</f>
        <v>#N/A</v>
      </c>
      <c r="MA149" s="162" t="e">
        <f>100*(LZ149/LY149-1)</f>
        <v>#N/A</v>
      </c>
      <c r="MB149" s="162" t="e">
        <f>100*(MC149/MD149-1)</f>
        <v>#N/A</v>
      </c>
      <c r="MC149" s="161" t="e">
        <f>INDEX(Upload_Download!$I$4:$I$1004,MATCH(ME149&amp;MC$3,Upload_Download!$O$4:$O$1004,0),1)</f>
        <v>#N/A</v>
      </c>
      <c r="MD149" s="161" t="e">
        <f>INDEX(Upload_Download!$I$4:$I$1004,MATCH(ME149&amp;MD$3,Upload_Download!$O$4:$O$1004,0),1)</f>
        <v>#N/A</v>
      </c>
      <c r="ME149" s="163" t="str">
        <f>INDEX(Draft!$AZ$3:$AZ$170,MATCH(LV149&amp;LT149,Draft!$BA$3:$BA$170,0),1)</f>
        <v>Visa</v>
      </c>
      <c r="MF149" s="114"/>
      <c r="MG149" s="106">
        <f>MG136</f>
        <v>23</v>
      </c>
      <c r="MH149" s="106">
        <f t="shared" ref="MH149:MH156" si="1331">MH136+1</f>
        <v>12</v>
      </c>
      <c r="MI149" s="106">
        <v>1</v>
      </c>
      <c r="MJ149" s="107" t="str">
        <f>INDEX(Matchups!$F$4:$G$279,MATCH(MG149&amp;"_"&amp;MH149,Matchups!$E$4:$E$279,0),1)</f>
        <v>Player2</v>
      </c>
      <c r="MK149" s="107" t="str">
        <f>INDEX(Matchups!$F$4:$G$279,MATCH(MG149&amp;"_"&amp;MH149,Matchups!$E$4:$E$279,0),2)</f>
        <v>Player16</v>
      </c>
      <c r="ML149" s="114"/>
      <c r="MM149" s="160" t="str">
        <f>INDEX(Draft!$AZ$3:$AZ$170,MATCH(MJ149&amp;MI149,Draft!$BA$3:$BA$170,0),1)</f>
        <v>Cardano</v>
      </c>
      <c r="MN149" s="161" t="e">
        <f>INDEX(Upload_Download!$I$4:$I$1004,MATCH(MM149&amp;MN$3,Upload_Download!$O$4:$O$1004,0),1)</f>
        <v>#N/A</v>
      </c>
      <c r="MO149" s="161" t="e">
        <f>INDEX(Upload_Download!$I$4:$I$1004,MATCH(MM149&amp;MO$3,Upload_Download!$O$4:$O$1004,0),1)</f>
        <v>#N/A</v>
      </c>
      <c r="MP149" s="162" t="e">
        <f>100*(MO149/MN149-1)</f>
        <v>#N/A</v>
      </c>
      <c r="MQ149" s="162" t="e">
        <f>100*(MR149/MS149-1)</f>
        <v>#N/A</v>
      </c>
      <c r="MR149" s="161" t="e">
        <f>INDEX(Upload_Download!$I$4:$I$1004,MATCH(MT149&amp;MR$3,Upload_Download!$O$4:$O$1004,0),1)</f>
        <v>#N/A</v>
      </c>
      <c r="MS149" s="161" t="e">
        <f>INDEX(Upload_Download!$I$4:$I$1004,MATCH(MT149&amp;MS$3,Upload_Download!$O$4:$O$1004,0),1)</f>
        <v>#N/A</v>
      </c>
      <c r="MT149" s="163" t="str">
        <f>INDEX(Draft!$AZ$3:$AZ$170,MATCH(MK149&amp;MI149,Draft!$BA$3:$BA$170,0),1)</f>
        <v>Tesla</v>
      </c>
    </row>
    <row r="150" spans="2:358" s="105" customFormat="1" ht="17">
      <c r="B150" s="184">
        <f t="shared" si="1306"/>
        <v>44648</v>
      </c>
      <c r="C150" s="183">
        <f t="shared" si="1307"/>
        <v>13</v>
      </c>
      <c r="D150" s="183">
        <f t="shared" si="1308"/>
        <v>3</v>
      </c>
      <c r="E150" s="183" t="str">
        <f t="shared" si="1142"/>
        <v>13_3</v>
      </c>
      <c r="F150" s="174" t="str">
        <f t="shared" si="1143"/>
        <v>Player10</v>
      </c>
      <c r="G150" s="174" t="str">
        <f t="shared" si="1144"/>
        <v>Player15</v>
      </c>
      <c r="H150" s="173"/>
      <c r="I150" s="174" t="str">
        <f>J150&amp;"_"&amp;COUNTIF(J$4:J150,J150)</f>
        <v>12_4</v>
      </c>
      <c r="J150" s="185">
        <v>12</v>
      </c>
      <c r="K150" s="185" t="s">
        <v>2659</v>
      </c>
      <c r="L150" s="186" t="s">
        <v>1027</v>
      </c>
      <c r="M150" s="185" t="s">
        <v>2665</v>
      </c>
      <c r="N150" s="114"/>
      <c r="O150" s="106">
        <f t="shared" ref="O150:O155" si="1332">O137</f>
        <v>1</v>
      </c>
      <c r="P150" s="106">
        <f t="shared" si="1309"/>
        <v>12</v>
      </c>
      <c r="Q150" s="106">
        <v>2</v>
      </c>
      <c r="R150" s="107" t="str">
        <f>INDEX(Matchups!$F$4:$G$279,MATCH(O150&amp;"_"&amp;P150,Matchups!$E$4:$E$279,0),1)</f>
        <v>Player1</v>
      </c>
      <c r="S150" s="107" t="str">
        <f>INDEX(Matchups!$F$4:$G$279,MATCH(O150&amp;"_"&amp;P150,Matchups!$E$4:$E$279,0),2)</f>
        <v>Player8</v>
      </c>
      <c r="U150" s="160" t="str">
        <f>INDEX(Draft!$AZ$3:$AZ$170,MATCH(R150&amp;Q150,Draft!$BA$3:$BA$170,0),1)</f>
        <v>Ethereum</v>
      </c>
      <c r="V150" s="161">
        <f>INDEX(Upload_Download!$I$4:$I$1004,MATCH(U150&amp;V$3,Upload_Download!$O$4:$O$1004,0),1)</f>
        <v>3057.47607421875</v>
      </c>
      <c r="W150" s="161">
        <f>INDEX(Upload_Download!$I$4:$I$1004,MATCH(U150&amp;W$3,Upload_Download!$O$4:$O$1004,0),1)</f>
        <v>2883.46337890625</v>
      </c>
      <c r="X150" s="162">
        <f t="shared" ref="X150:X154" si="1333">100*(W150/V150-1)</f>
        <v>-5.6913837128542033</v>
      </c>
      <c r="Y150" s="162">
        <f>100*(Z150/AA150-1)</f>
        <v>-8.6259404596696889</v>
      </c>
      <c r="Z150" s="161">
        <f>INDEX(Upload_Download!$I$4:$I$1004,MATCH(AB150&amp;Z$3,Upload_Download!$O$4:$O$1004,0),1)</f>
        <v>1.045819044113159</v>
      </c>
      <c r="AA150" s="161">
        <f>INDEX(Upload_Download!$I$4:$I$1004,MATCH(AB150&amp;AA$3,Upload_Download!$O$4:$O$1004,0),1)</f>
        <v>1.1445469856262209</v>
      </c>
      <c r="AB150" s="163" t="str">
        <f>INDEX(Draft!$AZ$3:$AZ$170,MATCH(S150&amp;Q150,Draft!$BA$3:$BA$170,0),1)</f>
        <v>Cardano</v>
      </c>
      <c r="AD150" s="106">
        <f t="shared" ref="AD150:AD155" si="1334">AD137</f>
        <v>2</v>
      </c>
      <c r="AE150" s="106">
        <f t="shared" si="1310"/>
        <v>12</v>
      </c>
      <c r="AF150" s="106">
        <v>2</v>
      </c>
      <c r="AG150" s="107" t="str">
        <f>INDEX(Matchups!$F$4:$G$279,MATCH(AD150&amp;"_"&amp;AE150,Matchups!$E$4:$E$279,0),1)</f>
        <v>Player18</v>
      </c>
      <c r="AH150" s="107" t="str">
        <f>INDEX(Matchups!$F$4:$G$279,MATCH(AD150&amp;"_"&amp;AE150,Matchups!$E$4:$E$279,0),2)</f>
        <v>Player10</v>
      </c>
      <c r="AJ150" s="160" t="str">
        <f>INDEX(Draft!$AZ$3:$AZ$170,MATCH(AG150&amp;AF150,Draft!$BA$3:$BA$170,0),1)</f>
        <v>NVDIA</v>
      </c>
      <c r="AK150" s="161">
        <f>INDEX(Upload_Download!$I$4:$I$1004,MATCH(AJ150&amp;AK$3,Upload_Download!$O$4:$O$1004,0),1)</f>
        <v>239.49000549316409</v>
      </c>
      <c r="AL150" s="161">
        <f>INDEX(Upload_Download!$I$4:$I$1004,MATCH(AJ150&amp;AL$3,Upload_Download!$O$4:$O$1004,0),1)</f>
        <v>236.41999816894531</v>
      </c>
      <c r="AM150" s="162">
        <f t="shared" ref="AM150:AM154" si="1335">100*(AL150/AK150-1)</f>
        <v>-1.2818937132248798</v>
      </c>
      <c r="AN150" s="162">
        <f>100*(AO150/AP150-1)</f>
        <v>-2.5124264719178391</v>
      </c>
      <c r="AO150" s="161">
        <f>INDEX(Upload_Download!$I$4:$I$1004,MATCH(AQ150&amp;AO$3,Upload_Download!$O$4:$O$1004,0),1)</f>
        <v>90.901412963867188</v>
      </c>
      <c r="AP150" s="161">
        <f>INDEX(Upload_Download!$I$4:$I$1004,MATCH(AQ150&amp;AP$3,Upload_Download!$O$4:$O$1004,0),1)</f>
        <v>93.244102478027344</v>
      </c>
      <c r="AQ150" s="163" t="str">
        <f>INDEX(Draft!$AZ$3:$AZ$170,MATCH(AH150&amp;AF150,Draft!$BA$3:$BA$170,0),1)</f>
        <v>Solana</v>
      </c>
      <c r="AS150" s="106">
        <f t="shared" ref="AS150:AS155" si="1336">AS137</f>
        <v>3</v>
      </c>
      <c r="AT150" s="106">
        <f t="shared" si="1311"/>
        <v>12</v>
      </c>
      <c r="AU150" s="106">
        <v>2</v>
      </c>
      <c r="AV150" s="107" t="str">
        <f>INDEX(Matchups!$F$4:$G$279,MATCH(AS150&amp;"_"&amp;AT150,Matchups!$E$4:$E$279,0),1)</f>
        <v>Player16</v>
      </c>
      <c r="AW150" s="107" t="str">
        <f>INDEX(Matchups!$F$4:$G$279,MATCH(AS150&amp;"_"&amp;AT150,Matchups!$E$4:$E$279,0),2)</f>
        <v>Player5</v>
      </c>
      <c r="AY150" s="160" t="str">
        <f>INDEX(Draft!$AZ$3:$AZ$170,MATCH(AV150&amp;AU150,Draft!$BA$3:$BA$170,0),1)</f>
        <v>Microsoft</v>
      </c>
      <c r="AZ150" s="161">
        <f>INDEX(Upload_Download!$I$4:$I$1004,MATCH(AY150&amp;AZ$3,Upload_Download!$O$4:$O$1004,0),1)</f>
        <v>287.92999267578119</v>
      </c>
      <c r="BA150" s="161">
        <f>INDEX(Upload_Download!$I$4:$I$1004,MATCH(AY150&amp;BA$3,Upload_Download!$O$4:$O$1004,0),1)</f>
        <v>297.30999755859381</v>
      </c>
      <c r="BB150" s="162">
        <f t="shared" ref="BB150:BB154" si="1337">100*(BA150/AZ150-1)</f>
        <v>3.2577380340417683</v>
      </c>
      <c r="BC150" s="162">
        <f>100*(BD150/BE150-1)</f>
        <v>3.105746331037218</v>
      </c>
      <c r="BD150" s="161">
        <f>INDEX(Upload_Download!$I$4:$I$1004,MATCH(BF150&amp;BD$3,Upload_Download!$O$4:$O$1004,0),1)</f>
        <v>2690.389892578125</v>
      </c>
      <c r="BE150" s="161">
        <f>INDEX(Upload_Download!$I$4:$I$1004,MATCH(BF150&amp;BE$3,Upload_Download!$O$4:$O$1004,0),1)</f>
        <v>2609.35009765625</v>
      </c>
      <c r="BF150" s="163" t="str">
        <f>INDEX(Draft!$AZ$3:$AZ$170,MATCH(AW150&amp;AU150,Draft!$BA$3:$BA$170,0),1)</f>
        <v>Alphabet Class C</v>
      </c>
      <c r="BH150" s="106">
        <f t="shared" ref="BH150:BH155" si="1338">BH137</f>
        <v>4</v>
      </c>
      <c r="BI150" s="106">
        <f t="shared" si="1312"/>
        <v>12</v>
      </c>
      <c r="BJ150" s="106">
        <v>2</v>
      </c>
      <c r="BK150" s="107" t="str">
        <f>INDEX(Matchups!$F$4:$G$279,MATCH(BH150&amp;"_"&amp;BI150,Matchups!$E$4:$E$279,0),1)</f>
        <v>Player20</v>
      </c>
      <c r="BL150" s="107" t="str">
        <f>INDEX(Matchups!$F$4:$G$279,MATCH(BH150&amp;"_"&amp;BI150,Matchups!$E$4:$E$279,0),2)</f>
        <v>Player24</v>
      </c>
      <c r="BN150" s="160" t="str">
        <f>INDEX(Draft!$AZ$3:$AZ$170,MATCH(BK150&amp;BJ150,Draft!$BA$3:$BA$170,0),1)</f>
        <v>ASML Holding</v>
      </c>
      <c r="BO150" s="161">
        <f>INDEX(Upload_Download!$I$4:$I$1004,MATCH(BN150&amp;BO$3,Upload_Download!$O$4:$O$1004,0),1)</f>
        <v>667.1199951171875</v>
      </c>
      <c r="BP150" s="161" t="e">
        <f>INDEX(Upload_Download!$I$4:$I$1004,MATCH(BN150&amp;BP$3,Upload_Download!$O$4:$O$1004,0),1)</f>
        <v>#N/A</v>
      </c>
      <c r="BQ150" s="162" t="e">
        <f t="shared" ref="BQ150:BQ154" si="1339">100*(BP150/BO150-1)</f>
        <v>#N/A</v>
      </c>
      <c r="BR150" s="162" t="e">
        <f>100*(BS150/BT150-1)</f>
        <v>#N/A</v>
      </c>
      <c r="BS150" s="161" t="e">
        <f>INDEX(Upload_Download!$I$4:$I$1004,MATCH(BU150&amp;BS$3,Upload_Download!$O$4:$O$1004,0),1)</f>
        <v>#N/A</v>
      </c>
      <c r="BT150" s="161">
        <f>INDEX(Upload_Download!$I$4:$I$1004,MATCH(BU150&amp;BT$3,Upload_Download!$O$4:$O$1004,0),1)</f>
        <v>2689.18994140625</v>
      </c>
      <c r="BU150" s="163" t="str">
        <f>INDEX(Draft!$AZ$3:$AZ$170,MATCH(BL150&amp;BJ150,Draft!$BA$3:$BA$170,0),1)</f>
        <v>Alphabet Class A</v>
      </c>
      <c r="BV150" s="114"/>
      <c r="BW150" s="106">
        <f t="shared" ref="BW150:BW155" si="1340">BW137</f>
        <v>5</v>
      </c>
      <c r="BX150" s="106">
        <f t="shared" si="1313"/>
        <v>12</v>
      </c>
      <c r="BY150" s="106">
        <v>2</v>
      </c>
      <c r="BZ150" s="107" t="str">
        <f>INDEX(Matchups!$F$4:$G$279,MATCH(BW150&amp;"_"&amp;BX150,Matchups!$E$4:$E$279,0),1)</f>
        <v>Player19</v>
      </c>
      <c r="CA150" s="107" t="str">
        <f>INDEX(Matchups!$F$4:$G$279,MATCH(BW150&amp;"_"&amp;BX150,Matchups!$E$4:$E$279,0),2)</f>
        <v>Player15</v>
      </c>
      <c r="CB150" s="114"/>
      <c r="CC150" s="160" t="str">
        <f>INDEX(Draft!$AZ$3:$AZ$170,MATCH(BZ150&amp;BY150,Draft!$BA$3:$BA$170,0),1)</f>
        <v>Wells Fargo</v>
      </c>
      <c r="CD150" s="161" t="e">
        <f>INDEX(Upload_Download!$I$4:$I$1004,MATCH(CC150&amp;CD$3,Upload_Download!$O$4:$O$1004,0),1)</f>
        <v>#N/A</v>
      </c>
      <c r="CE150" s="161" t="e">
        <f>INDEX(Upload_Download!$I$4:$I$1004,MATCH(CC150&amp;CE$3,Upload_Download!$O$4:$O$1004,0),1)</f>
        <v>#N/A</v>
      </c>
      <c r="CF150" s="162" t="e">
        <f t="shared" ref="CF150:CF154" si="1341">100*(CE150/CD150-1)</f>
        <v>#N/A</v>
      </c>
      <c r="CG150" s="162" t="e">
        <f>100*(CH150/CI150-1)</f>
        <v>#N/A</v>
      </c>
      <c r="CH150" s="161" t="e">
        <f>INDEX(Upload_Download!$I$4:$I$1004,MATCH(CJ150&amp;CH$3,Upload_Download!$O$4:$O$1004,0),1)</f>
        <v>#N/A</v>
      </c>
      <c r="CI150" s="161" t="e">
        <f>INDEX(Upload_Download!$I$4:$I$1004,MATCH(CJ150&amp;CI$3,Upload_Download!$O$4:$O$1004,0),1)</f>
        <v>#N/A</v>
      </c>
      <c r="CJ150" s="163" t="str">
        <f>INDEX(Draft!$AZ$3:$AZ$170,MATCH(CA150&amp;BY150,Draft!$BA$3:$BA$170,0),1)</f>
        <v>Tesla</v>
      </c>
      <c r="CK150" s="114"/>
      <c r="CL150" s="106">
        <f t="shared" ref="CL150:CL155" si="1342">CL137</f>
        <v>6</v>
      </c>
      <c r="CM150" s="106">
        <f t="shared" si="1314"/>
        <v>12</v>
      </c>
      <c r="CN150" s="106">
        <v>2</v>
      </c>
      <c r="CO150" s="107" t="str">
        <f>INDEX(Matchups!$F$4:$G$279,MATCH(CL150&amp;"_"&amp;CM150,Matchups!$E$4:$E$279,0),1)</f>
        <v>Player6</v>
      </c>
      <c r="CP150" s="107" t="str">
        <f>INDEX(Matchups!$F$4:$G$279,MATCH(CL150&amp;"_"&amp;CM150,Matchups!$E$4:$E$279,0),2)</f>
        <v>Player11</v>
      </c>
      <c r="CQ150" s="114"/>
      <c r="CR150" s="160" t="str">
        <f>INDEX(Draft!$AZ$3:$AZ$170,MATCH(CO150&amp;CN150,Draft!$BA$3:$BA$170,0),1)</f>
        <v>Goldman Sachs</v>
      </c>
      <c r="CS150" s="161" t="e">
        <f>INDEX(Upload_Download!$I$4:$I$1004,MATCH(CR150&amp;CS$3,Upload_Download!$O$4:$O$1004,0),1)</f>
        <v>#N/A</v>
      </c>
      <c r="CT150" s="161" t="e">
        <f>INDEX(Upload_Download!$I$4:$I$1004,MATCH(CR150&amp;CT$3,Upload_Download!$O$4:$O$1004,0),1)</f>
        <v>#N/A</v>
      </c>
      <c r="CU150" s="162" t="e">
        <f t="shared" ref="CU150:CU154" si="1343">100*(CT150/CS150-1)</f>
        <v>#N/A</v>
      </c>
      <c r="CV150" s="162" t="e">
        <f>100*(CW150/CX150-1)</f>
        <v>#N/A</v>
      </c>
      <c r="CW150" s="161" t="e">
        <f>INDEX(Upload_Download!$I$4:$I$1004,MATCH(CY150&amp;CW$3,Upload_Download!$O$4:$O$1004,0),1)</f>
        <v>#N/A</v>
      </c>
      <c r="CX150" s="161" t="e">
        <f>INDEX(Upload_Download!$I$4:$I$1004,MATCH(CY150&amp;CX$3,Upload_Download!$O$4:$O$1004,0),1)</f>
        <v>#N/A</v>
      </c>
      <c r="CY150" s="163" t="str">
        <f>INDEX(Draft!$AZ$3:$AZ$170,MATCH(CP150&amp;CN150,Draft!$BA$3:$BA$170,0),1)</f>
        <v>JP Morgan Chase</v>
      </c>
      <c r="DA150" s="106">
        <f t="shared" ref="DA150:DA155" si="1344">DA137</f>
        <v>7</v>
      </c>
      <c r="DB150" s="106">
        <f t="shared" si="1315"/>
        <v>12</v>
      </c>
      <c r="DC150" s="106">
        <v>2</v>
      </c>
      <c r="DD150" s="107" t="str">
        <f>INDEX(Matchups!$F$4:$G$279,MATCH(DA150&amp;"_"&amp;DB150,Matchups!$E$4:$E$279,0),1)</f>
        <v>Player21</v>
      </c>
      <c r="DE150" s="107" t="str">
        <f>INDEX(Matchups!$F$4:$G$279,MATCH(DA150&amp;"_"&amp;DB150,Matchups!$E$4:$E$279,0),2)</f>
        <v>Player9</v>
      </c>
      <c r="DG150" s="160" t="str">
        <f>INDEX(Draft!$AZ$3:$AZ$170,MATCH(DD150&amp;DC150,Draft!$BA$3:$BA$170,0),1)</f>
        <v>Terra</v>
      </c>
      <c r="DH150" s="161" t="e">
        <f>INDEX(Upload_Download!$I$4:$I$1004,MATCH(DG150&amp;DH$3,Upload_Download!$O$4:$O$1004,0),1)</f>
        <v>#N/A</v>
      </c>
      <c r="DI150" s="161" t="e">
        <f>INDEX(Upload_Download!$I$4:$I$1004,MATCH(DG150&amp;DI$3,Upload_Download!$O$4:$O$1004,0),1)</f>
        <v>#N/A</v>
      </c>
      <c r="DJ150" s="162" t="e">
        <f t="shared" ref="DJ150:DJ154" si="1345">100*(DI150/DH150-1)</f>
        <v>#N/A</v>
      </c>
      <c r="DK150" s="162" t="e">
        <f>100*(DL150/DM150-1)</f>
        <v>#N/A</v>
      </c>
      <c r="DL150" s="161" t="e">
        <f>INDEX(Upload_Download!$I$4:$I$1004,MATCH(DN150&amp;DL$3,Upload_Download!$O$4:$O$1004,0),1)</f>
        <v>#N/A</v>
      </c>
      <c r="DM150" s="161" t="e">
        <f>INDEX(Upload_Download!$I$4:$I$1004,MATCH(DN150&amp;DM$3,Upload_Download!$O$4:$O$1004,0),1)</f>
        <v>#N/A</v>
      </c>
      <c r="DN150" s="163" t="str">
        <f>INDEX(Draft!$AZ$3:$AZ$170,MATCH(DE150&amp;DC150,Draft!$BA$3:$BA$170,0),1)</f>
        <v>Bitcoin</v>
      </c>
      <c r="DO150" s="114"/>
      <c r="DP150" s="106">
        <f t="shared" ref="DP150:DP155" si="1346">DP137</f>
        <v>8</v>
      </c>
      <c r="DQ150" s="106">
        <f t="shared" si="1316"/>
        <v>12</v>
      </c>
      <c r="DR150" s="106">
        <v>2</v>
      </c>
      <c r="DS150" s="107" t="str">
        <f>INDEX(Matchups!$F$4:$G$279,MATCH(DP150&amp;"_"&amp;DQ150,Matchups!$E$4:$E$279,0),1)</f>
        <v>Player15</v>
      </c>
      <c r="DT150" s="107" t="str">
        <f>INDEX(Matchups!$F$4:$G$279,MATCH(DP150&amp;"_"&amp;DQ150,Matchups!$E$4:$E$279,0),2)</f>
        <v>Player3</v>
      </c>
      <c r="DU150" s="114"/>
      <c r="DV150" s="160" t="str">
        <f>INDEX(Draft!$AZ$3:$AZ$170,MATCH(DS150&amp;DR150,Draft!$BA$3:$BA$170,0),1)</f>
        <v>Tesla</v>
      </c>
      <c r="DW150" s="161" t="e">
        <f>INDEX(Upload_Download!$I$4:$I$1004,MATCH(DV150&amp;DW$3,Upload_Download!$O$4:$O$1004,0),1)</f>
        <v>#N/A</v>
      </c>
      <c r="DX150" s="161" t="e">
        <f>INDEX(Upload_Download!$I$4:$I$1004,MATCH(DV150&amp;DX$3,Upload_Download!$O$4:$O$1004,0),1)</f>
        <v>#N/A</v>
      </c>
      <c r="DY150" s="162" t="e">
        <f t="shared" ref="DY150:DY154" si="1347">100*(DX150/DW150-1)</f>
        <v>#N/A</v>
      </c>
      <c r="DZ150" s="162" t="e">
        <f>100*(EA150/EB150-1)</f>
        <v>#N/A</v>
      </c>
      <c r="EA150" s="161" t="e">
        <f>INDEX(Upload_Download!$I$4:$I$1004,MATCH(EC150&amp;EA$3,Upload_Download!$O$4:$O$1004,0),1)</f>
        <v>#N/A</v>
      </c>
      <c r="EB150" s="161" t="e">
        <f>INDEX(Upload_Download!$I$4:$I$1004,MATCH(EC150&amp;EB$3,Upload_Download!$O$4:$O$1004,0),1)</f>
        <v>#N/A</v>
      </c>
      <c r="EC150" s="163" t="str">
        <f>INDEX(Draft!$AZ$3:$AZ$170,MATCH(DT150&amp;DR150,Draft!$BA$3:$BA$170,0),1)</f>
        <v>Ford Motor Company</v>
      </c>
      <c r="ED150" s="114"/>
      <c r="EE150" s="106">
        <f t="shared" ref="EE150:EE155" si="1348">EE137</f>
        <v>9</v>
      </c>
      <c r="EF150" s="106">
        <f t="shared" si="1317"/>
        <v>12</v>
      </c>
      <c r="EG150" s="106">
        <v>2</v>
      </c>
      <c r="EH150" s="107" t="str">
        <f>INDEX(Matchups!$F$4:$G$279,MATCH(EE150&amp;"_"&amp;EF150,Matchups!$E$4:$E$279,0),1)</f>
        <v>Player8</v>
      </c>
      <c r="EI150" s="107" t="str">
        <f>INDEX(Matchups!$F$4:$G$279,MATCH(EE150&amp;"_"&amp;EF150,Matchups!$E$4:$E$279,0),2)</f>
        <v>Player13</v>
      </c>
      <c r="EJ150" s="114"/>
      <c r="EK150" s="160" t="str">
        <f>INDEX(Draft!$AZ$3:$AZ$170,MATCH(EH150&amp;EG150,Draft!$BA$3:$BA$170,0),1)</f>
        <v>Cardano</v>
      </c>
      <c r="EL150" s="161" t="e">
        <f>INDEX(Upload_Download!$I$4:$I$1004,MATCH(EK150&amp;EL$3,Upload_Download!$O$4:$O$1004,0),1)</f>
        <v>#N/A</v>
      </c>
      <c r="EM150" s="161" t="e">
        <f>INDEX(Upload_Download!$I$4:$I$1004,MATCH(EK150&amp;EM$3,Upload_Download!$O$4:$O$1004,0),1)</f>
        <v>#N/A</v>
      </c>
      <c r="EN150" s="162" t="e">
        <f t="shared" ref="EN150:EN154" si="1349">100*(EM150/EL150-1)</f>
        <v>#N/A</v>
      </c>
      <c r="EO150" s="162" t="e">
        <f>100*(EP150/EQ150-1)</f>
        <v>#N/A</v>
      </c>
      <c r="EP150" s="161" t="e">
        <f>INDEX(Upload_Download!$I$4:$I$1004,MATCH(ER150&amp;EP$3,Upload_Download!$O$4:$O$1004,0),1)</f>
        <v>#N/A</v>
      </c>
      <c r="EQ150" s="161" t="e">
        <f>INDEX(Upload_Download!$I$4:$I$1004,MATCH(ER150&amp;EQ$3,Upload_Download!$O$4:$O$1004,0),1)</f>
        <v>#N/A</v>
      </c>
      <c r="ER150" s="163" t="str">
        <f>INDEX(Draft!$AZ$3:$AZ$170,MATCH(EI150&amp;EG150,Draft!$BA$3:$BA$170,0),1)</f>
        <v>Bank of America</v>
      </c>
      <c r="ET150" s="106">
        <f t="shared" ref="ET150:ET155" si="1350">ET137</f>
        <v>10</v>
      </c>
      <c r="EU150" s="106">
        <f t="shared" si="1318"/>
        <v>12</v>
      </c>
      <c r="EV150" s="106">
        <v>2</v>
      </c>
      <c r="EW150" s="107" t="str">
        <f>INDEX(Matchups!$F$4:$G$279,MATCH(ET150&amp;"_"&amp;EU150,Matchups!$E$4:$E$279,0),1)</f>
        <v>Player10</v>
      </c>
      <c r="EX150" s="107" t="str">
        <f>INDEX(Matchups!$F$4:$G$279,MATCH(ET150&amp;"_"&amp;EU150,Matchups!$E$4:$E$279,0),2)</f>
        <v>Player2</v>
      </c>
      <c r="EZ150" s="160" t="str">
        <f>INDEX(Draft!$AZ$3:$AZ$170,MATCH(EW150&amp;EV150,Draft!$BA$3:$BA$170,0),1)</f>
        <v>Solana</v>
      </c>
      <c r="FA150" s="161" t="e">
        <f>INDEX(Upload_Download!$I$4:$I$1004,MATCH(EZ150&amp;FA$3,Upload_Download!$O$4:$O$1004,0),1)</f>
        <v>#N/A</v>
      </c>
      <c r="FB150" s="161" t="e">
        <f>INDEX(Upload_Download!$I$4:$I$1004,MATCH(EZ150&amp;FB$3,Upload_Download!$O$4:$O$1004,0),1)</f>
        <v>#N/A</v>
      </c>
      <c r="FC150" s="162" t="e">
        <f t="shared" ref="FC150:FC154" si="1351">100*(FB150/FA150-1)</f>
        <v>#N/A</v>
      </c>
      <c r="FD150" s="162" t="e">
        <f>100*(FE150/FF150-1)</f>
        <v>#N/A</v>
      </c>
      <c r="FE150" s="161" t="e">
        <f>INDEX(Upload_Download!$I$4:$I$1004,MATCH(FG150&amp;FE$3,Upload_Download!$O$4:$O$1004,0),1)</f>
        <v>#N/A</v>
      </c>
      <c r="FF150" s="161" t="e">
        <f>INDEX(Upload_Download!$I$4:$I$1004,MATCH(FG150&amp;FF$3,Upload_Download!$O$4:$O$1004,0),1)</f>
        <v>#N/A</v>
      </c>
      <c r="FG150" s="163" t="str">
        <f>INDEX(Draft!$AZ$3:$AZ$170,MATCH(EX150&amp;EV150,Draft!$BA$3:$BA$170,0),1)</f>
        <v>UNUS SED LEO</v>
      </c>
      <c r="FH150" s="114"/>
      <c r="FI150" s="106">
        <f t="shared" ref="FI150:FI155" si="1352">FI137</f>
        <v>11</v>
      </c>
      <c r="FJ150" s="106">
        <f t="shared" si="1319"/>
        <v>12</v>
      </c>
      <c r="FK150" s="106">
        <v>2</v>
      </c>
      <c r="FL150" s="107" t="str">
        <f>INDEX(Matchups!$F$4:$G$279,MATCH(FI150&amp;"_"&amp;FJ150,Matchups!$E$4:$E$279,0),1)</f>
        <v>Player11</v>
      </c>
      <c r="FM150" s="107" t="str">
        <f>INDEX(Matchups!$F$4:$G$279,MATCH(FI150&amp;"_"&amp;FJ150,Matchups!$E$4:$E$279,0),2)</f>
        <v>Player22</v>
      </c>
      <c r="FN150" s="114"/>
      <c r="FO150" s="160" t="str">
        <f>INDEX(Draft!$AZ$3:$AZ$170,MATCH(FL150&amp;FK150,Draft!$BA$3:$BA$170,0),1)</f>
        <v>JP Morgan Chase</v>
      </c>
      <c r="FP150" s="161" t="e">
        <f>INDEX(Upload_Download!$I$4:$I$1004,MATCH(FO150&amp;FP$3,Upload_Download!$O$4:$O$1004,0),1)</f>
        <v>#N/A</v>
      </c>
      <c r="FQ150" s="161" t="e">
        <f>INDEX(Upload_Download!$I$4:$I$1004,MATCH(FO150&amp;FQ$3,Upload_Download!$O$4:$O$1004,0),1)</f>
        <v>#N/A</v>
      </c>
      <c r="FR150" s="162" t="e">
        <f t="shared" ref="FR150:FR154" si="1353">100*(FQ150/FP150-1)</f>
        <v>#N/A</v>
      </c>
      <c r="FS150" s="162" t="e">
        <f>100*(FT150/FU150-1)</f>
        <v>#N/A</v>
      </c>
      <c r="FT150" s="161" t="e">
        <f>INDEX(Upload_Download!$I$4:$I$1004,MATCH(FV150&amp;FT$3,Upload_Download!$O$4:$O$1004,0),1)</f>
        <v>#N/A</v>
      </c>
      <c r="FU150" s="161" t="e">
        <f>INDEX(Upload_Download!$I$4:$I$1004,MATCH(FV150&amp;FU$3,Upload_Download!$O$4:$O$1004,0),1)</f>
        <v>#N/A</v>
      </c>
      <c r="FV150" s="163" t="str">
        <f>INDEX(Draft!$AZ$3:$AZ$170,MATCH(FM150&amp;FK150,Draft!$BA$3:$BA$170,0),1)</f>
        <v>Target</v>
      </c>
      <c r="FW150" s="114"/>
      <c r="FX150" s="106">
        <f t="shared" ref="FX150:FX155" si="1354">FX137</f>
        <v>12</v>
      </c>
      <c r="FY150" s="106">
        <f t="shared" si="1320"/>
        <v>12</v>
      </c>
      <c r="FZ150" s="106">
        <v>2</v>
      </c>
      <c r="GA150" s="107" t="str">
        <f>INDEX(Matchups!$F$4:$G$279,MATCH(FX150&amp;"_"&amp;FY150,Matchups!$E$4:$E$279,0),1)</f>
        <v>Player3</v>
      </c>
      <c r="GB150" s="107" t="str">
        <f>INDEX(Matchups!$F$4:$G$279,MATCH(FX150&amp;"_"&amp;FY150,Matchups!$E$4:$E$279,0),2)</f>
        <v>Player17</v>
      </c>
      <c r="GC150" s="114"/>
      <c r="GD150" s="160" t="str">
        <f>INDEX(Draft!$AZ$3:$AZ$170,MATCH(GA150&amp;FZ150,Draft!$BA$3:$BA$170,0),1)</f>
        <v>Ford Motor Company</v>
      </c>
      <c r="GE150" s="161" t="e">
        <f>INDEX(Upload_Download!$I$4:$I$1004,MATCH(GD150&amp;GE$3,Upload_Download!$O$4:$O$1004,0),1)</f>
        <v>#N/A</v>
      </c>
      <c r="GF150" s="161" t="e">
        <f>INDEX(Upload_Download!$I$4:$I$1004,MATCH(GD150&amp;GF$3,Upload_Download!$O$4:$O$1004,0),1)</f>
        <v>#N/A</v>
      </c>
      <c r="GG150" s="162" t="e">
        <f t="shared" ref="GG150:GG154" si="1355">100*(GF150/GE150-1)</f>
        <v>#N/A</v>
      </c>
      <c r="GH150" s="162" t="e">
        <f>100*(GI150/GJ150-1)</f>
        <v>#N/A</v>
      </c>
      <c r="GI150" s="161" t="e">
        <f>INDEX(Upload_Download!$I$4:$I$1004,MATCH(GK150&amp;GI$3,Upload_Download!$O$4:$O$1004,0),1)</f>
        <v>#N/A</v>
      </c>
      <c r="GJ150" s="161" t="e">
        <f>INDEX(Upload_Download!$I$4:$I$1004,MATCH(GK150&amp;GJ$3,Upload_Download!$O$4:$O$1004,0),1)</f>
        <v>#N/A</v>
      </c>
      <c r="GK150" s="163" t="str">
        <f>INDEX(Draft!$AZ$3:$AZ$170,MATCH(GB150&amp;FZ150,Draft!$BA$3:$BA$170,0),1)</f>
        <v>Dogecoin</v>
      </c>
      <c r="GM150" s="106">
        <f t="shared" ref="GM150:GM155" si="1356">GM137</f>
        <v>13</v>
      </c>
      <c r="GN150" s="106">
        <f t="shared" si="1321"/>
        <v>12</v>
      </c>
      <c r="GO150" s="106">
        <v>2</v>
      </c>
      <c r="GP150" s="107" t="str">
        <f>INDEX(Matchups!$F$4:$G$279,MATCH(GM150&amp;"_"&amp;GN150,Matchups!$E$4:$E$279,0),1)</f>
        <v>Player13</v>
      </c>
      <c r="GQ150" s="107" t="str">
        <f>INDEX(Matchups!$F$4:$G$279,MATCH(GM150&amp;"_"&amp;GN150,Matchups!$E$4:$E$279,0),2)</f>
        <v>Player20</v>
      </c>
      <c r="GS150" s="160" t="str">
        <f>INDEX(Draft!$AZ$3:$AZ$170,MATCH(GP150&amp;GO150,Draft!$BA$3:$BA$170,0),1)</f>
        <v>Bank of America</v>
      </c>
      <c r="GT150" s="161" t="e">
        <f>INDEX(Upload_Download!$I$4:$I$1004,MATCH(GS150&amp;GT$3,Upload_Download!$O$4:$O$1004,0),1)</f>
        <v>#N/A</v>
      </c>
      <c r="GU150" s="161" t="e">
        <f>INDEX(Upload_Download!$I$4:$I$1004,MATCH(GS150&amp;GU$3,Upload_Download!$O$4:$O$1004,0),1)</f>
        <v>#N/A</v>
      </c>
      <c r="GV150" s="162" t="e">
        <f t="shared" ref="GV150:GV154" si="1357">100*(GU150/GT150-1)</f>
        <v>#N/A</v>
      </c>
      <c r="GW150" s="162" t="e">
        <f>100*(GX150/GY150-1)</f>
        <v>#N/A</v>
      </c>
      <c r="GX150" s="161" t="e">
        <f>INDEX(Upload_Download!$I$4:$I$1004,MATCH(GZ150&amp;GX$3,Upload_Download!$O$4:$O$1004,0),1)</f>
        <v>#N/A</v>
      </c>
      <c r="GY150" s="161" t="e">
        <f>INDEX(Upload_Download!$I$4:$I$1004,MATCH(GZ150&amp;GY$3,Upload_Download!$O$4:$O$1004,0),1)</f>
        <v>#N/A</v>
      </c>
      <c r="GZ150" s="163" t="str">
        <f>INDEX(Draft!$AZ$3:$AZ$170,MATCH(GQ150&amp;GO150,Draft!$BA$3:$BA$170,0),1)</f>
        <v>ASML Holding</v>
      </c>
      <c r="HA150" s="114"/>
      <c r="HB150" s="106">
        <f t="shared" ref="HB150:HB155" si="1358">HB137</f>
        <v>14</v>
      </c>
      <c r="HC150" s="106">
        <f t="shared" si="1322"/>
        <v>12</v>
      </c>
      <c r="HD150" s="106">
        <v>2</v>
      </c>
      <c r="HE150" s="107" t="str">
        <f>INDEX(Matchups!$F$4:$G$279,MATCH(HB150&amp;"_"&amp;HC150,Matchups!$E$4:$E$279,0),1)</f>
        <v>Player23</v>
      </c>
      <c r="HF150" s="107" t="str">
        <f>INDEX(Matchups!$F$4:$G$279,MATCH(HB150&amp;"_"&amp;HC150,Matchups!$E$4:$E$279,0),2)</f>
        <v>Player7</v>
      </c>
      <c r="HG150" s="114"/>
      <c r="HH150" s="160" t="str">
        <f>INDEX(Draft!$AZ$3:$AZ$170,MATCH(HE150&amp;HD150,Draft!$BA$3:$BA$170,0),1)</f>
        <v>Polkadot</v>
      </c>
      <c r="HI150" s="161" t="e">
        <f>INDEX(Upload_Download!$I$4:$I$1004,MATCH(HH150&amp;HI$3,Upload_Download!$O$4:$O$1004,0),1)</f>
        <v>#N/A</v>
      </c>
      <c r="HJ150" s="161" t="e">
        <f>INDEX(Upload_Download!$I$4:$I$1004,MATCH(HH150&amp;HJ$3,Upload_Download!$O$4:$O$1004,0),1)</f>
        <v>#N/A</v>
      </c>
      <c r="HK150" s="162" t="e">
        <f t="shared" ref="HK150:HK154" si="1359">100*(HJ150/HI150-1)</f>
        <v>#N/A</v>
      </c>
      <c r="HL150" s="162" t="e">
        <f>100*(HM150/HN150-1)</f>
        <v>#N/A</v>
      </c>
      <c r="HM150" s="161" t="e">
        <f>INDEX(Upload_Download!$I$4:$I$1004,MATCH(HO150&amp;HM$3,Upload_Download!$O$4:$O$1004,0),1)</f>
        <v>#N/A</v>
      </c>
      <c r="HN150" s="161" t="e">
        <f>INDEX(Upload_Download!$I$4:$I$1004,MATCH(HO150&amp;HN$3,Upload_Download!$O$4:$O$1004,0),1)</f>
        <v>#N/A</v>
      </c>
      <c r="HO150" s="163" t="str">
        <f>INDEX(Draft!$AZ$3:$AZ$170,MATCH(HF150&amp;HD150,Draft!$BA$3:$BA$170,0),1)</f>
        <v>Eli Lilly and Company</v>
      </c>
      <c r="HP150" s="114"/>
      <c r="HQ150" s="106">
        <f t="shared" ref="HQ150:HQ155" si="1360">HQ137</f>
        <v>15</v>
      </c>
      <c r="HR150" s="106">
        <f t="shared" si="1323"/>
        <v>12</v>
      </c>
      <c r="HS150" s="106">
        <v>2</v>
      </c>
      <c r="HT150" s="107" t="str">
        <f>INDEX(Matchups!$F$4:$G$279,MATCH(HQ150&amp;"_"&amp;HR150,Matchups!$E$4:$E$279,0),1)</f>
        <v>Player22</v>
      </c>
      <c r="HU150" s="107" t="str">
        <f>INDEX(Matchups!$F$4:$G$279,MATCH(HQ150&amp;"_"&amp;HR150,Matchups!$E$4:$E$279,0),2)</f>
        <v>Player21</v>
      </c>
      <c r="HV150" s="114"/>
      <c r="HW150" s="160" t="str">
        <f>INDEX(Draft!$AZ$3:$AZ$170,MATCH(HT150&amp;HS150,Draft!$BA$3:$BA$170,0),1)</f>
        <v>Target</v>
      </c>
      <c r="HX150" s="161" t="e">
        <f>INDEX(Upload_Download!$I$4:$I$1004,MATCH(HW150&amp;HX$3,Upload_Download!$O$4:$O$1004,0),1)</f>
        <v>#N/A</v>
      </c>
      <c r="HY150" s="161" t="e">
        <f>INDEX(Upload_Download!$I$4:$I$1004,MATCH(HW150&amp;HY$3,Upload_Download!$O$4:$O$1004,0),1)</f>
        <v>#N/A</v>
      </c>
      <c r="HZ150" s="162" t="e">
        <f t="shared" ref="HZ150:HZ154" si="1361">100*(HY150/HX150-1)</f>
        <v>#N/A</v>
      </c>
      <c r="IA150" s="162" t="e">
        <f>100*(IB150/IC150-1)</f>
        <v>#N/A</v>
      </c>
      <c r="IB150" s="161" t="e">
        <f>INDEX(Upload_Download!$I$4:$I$1004,MATCH(ID150&amp;IB$3,Upload_Download!$O$4:$O$1004,0),1)</f>
        <v>#N/A</v>
      </c>
      <c r="IC150" s="161" t="e">
        <f>INDEX(Upload_Download!$I$4:$I$1004,MATCH(ID150&amp;IC$3,Upload_Download!$O$4:$O$1004,0),1)</f>
        <v>#N/A</v>
      </c>
      <c r="ID150" s="163" t="str">
        <f>INDEX(Draft!$AZ$3:$AZ$170,MATCH(HU150&amp;HS150,Draft!$BA$3:$BA$170,0),1)</f>
        <v>Terra</v>
      </c>
      <c r="IF150" s="106">
        <f t="shared" ref="IF150:IF155" si="1362">IF137</f>
        <v>16</v>
      </c>
      <c r="IG150" s="106">
        <f t="shared" si="1324"/>
        <v>12</v>
      </c>
      <c r="IH150" s="106">
        <v>2</v>
      </c>
      <c r="II150" s="107" t="str">
        <f>INDEX(Matchups!$F$4:$G$279,MATCH(IF150&amp;"_"&amp;IG150,Matchups!$E$4:$E$279,0),1)</f>
        <v>Player12</v>
      </c>
      <c r="IJ150" s="107" t="str">
        <f>INDEX(Matchups!$F$4:$G$279,MATCH(IF150&amp;"_"&amp;IG150,Matchups!$E$4:$E$279,0),2)</f>
        <v>Player1</v>
      </c>
      <c r="IL150" s="160" t="str">
        <f>INDEX(Draft!$AZ$3:$AZ$170,MATCH(II150&amp;IH150,Draft!$BA$3:$BA$170,0),1)</f>
        <v>Atlassian</v>
      </c>
      <c r="IM150" s="161" t="e">
        <f>INDEX(Upload_Download!$I$4:$I$1004,MATCH(IL150&amp;IM$3,Upload_Download!$O$4:$O$1004,0),1)</f>
        <v>#N/A</v>
      </c>
      <c r="IN150" s="161" t="e">
        <f>INDEX(Upload_Download!$I$4:$I$1004,MATCH(IL150&amp;IN$3,Upload_Download!$O$4:$O$1004,0),1)</f>
        <v>#N/A</v>
      </c>
      <c r="IO150" s="162" t="e">
        <f t="shared" ref="IO150:IO154" si="1363">100*(IN150/IM150-1)</f>
        <v>#N/A</v>
      </c>
      <c r="IP150" s="162" t="e">
        <f>100*(IQ150/IR150-1)</f>
        <v>#N/A</v>
      </c>
      <c r="IQ150" s="161" t="e">
        <f>INDEX(Upload_Download!$I$4:$I$1004,MATCH(IS150&amp;IQ$3,Upload_Download!$O$4:$O$1004,0),1)</f>
        <v>#N/A</v>
      </c>
      <c r="IR150" s="161" t="e">
        <f>INDEX(Upload_Download!$I$4:$I$1004,MATCH(IS150&amp;IR$3,Upload_Download!$O$4:$O$1004,0),1)</f>
        <v>#N/A</v>
      </c>
      <c r="IS150" s="163" t="str">
        <f>INDEX(Draft!$AZ$3:$AZ$170,MATCH(IJ150&amp;IH150,Draft!$BA$3:$BA$170,0),1)</f>
        <v>Ethereum</v>
      </c>
      <c r="IT150" s="114"/>
      <c r="IU150" s="106">
        <f t="shared" ref="IU150:IU155" si="1364">IU137</f>
        <v>17</v>
      </c>
      <c r="IV150" s="106">
        <f t="shared" si="1325"/>
        <v>12</v>
      </c>
      <c r="IW150" s="106">
        <v>2</v>
      </c>
      <c r="IX150" s="107" t="str">
        <f>INDEX(Matchups!$F$4:$G$279,MATCH(IU150&amp;"_"&amp;IV150,Matchups!$E$4:$E$279,0),1)</f>
        <v>Player5</v>
      </c>
      <c r="IY150" s="107" t="str">
        <f>INDEX(Matchups!$F$4:$G$279,MATCH(IU150&amp;"_"&amp;IV150,Matchups!$E$4:$E$279,0),2)</f>
        <v>Player23</v>
      </c>
      <c r="IZ150" s="114"/>
      <c r="JA150" s="160" t="str">
        <f>INDEX(Draft!$AZ$3:$AZ$170,MATCH(IX150&amp;IW150,Draft!$BA$3:$BA$170,0),1)</f>
        <v>Alphabet Class C</v>
      </c>
      <c r="JB150" s="161" t="e">
        <f>INDEX(Upload_Download!$I$4:$I$1004,MATCH(JA150&amp;JB$3,Upload_Download!$O$4:$O$1004,0),1)</f>
        <v>#N/A</v>
      </c>
      <c r="JC150" s="161" t="e">
        <f>INDEX(Upload_Download!$I$4:$I$1004,MATCH(JA150&amp;JC$3,Upload_Download!$O$4:$O$1004,0),1)</f>
        <v>#N/A</v>
      </c>
      <c r="JD150" s="162" t="e">
        <f t="shared" ref="JD150:JD154" si="1365">100*(JC150/JB150-1)</f>
        <v>#N/A</v>
      </c>
      <c r="JE150" s="162" t="e">
        <f>100*(JF150/JG150-1)</f>
        <v>#N/A</v>
      </c>
      <c r="JF150" s="161" t="e">
        <f>INDEX(Upload_Download!$I$4:$I$1004,MATCH(JH150&amp;JF$3,Upload_Download!$O$4:$O$1004,0),1)</f>
        <v>#N/A</v>
      </c>
      <c r="JG150" s="161" t="e">
        <f>INDEX(Upload_Download!$I$4:$I$1004,MATCH(JH150&amp;JG$3,Upload_Download!$O$4:$O$1004,0),1)</f>
        <v>#N/A</v>
      </c>
      <c r="JH150" s="163" t="str">
        <f>INDEX(Draft!$AZ$3:$AZ$170,MATCH(IY150&amp;IW150,Draft!$BA$3:$BA$170,0),1)</f>
        <v>Polkadot</v>
      </c>
      <c r="JI150" s="114"/>
      <c r="JJ150" s="106">
        <f t="shared" ref="JJ150:JJ155" si="1366">JJ137</f>
        <v>18</v>
      </c>
      <c r="JK150" s="106">
        <f t="shared" si="1326"/>
        <v>12</v>
      </c>
      <c r="JL150" s="106">
        <v>2</v>
      </c>
      <c r="JM150" s="107" t="str">
        <f>INDEX(Matchups!$F$4:$G$279,MATCH(JJ150&amp;"_"&amp;JK150,Matchups!$E$4:$E$279,0),1)</f>
        <v>Player24</v>
      </c>
      <c r="JN150" s="107" t="str">
        <f>INDEX(Matchups!$F$4:$G$279,MATCH(JJ150&amp;"_"&amp;JK150,Matchups!$E$4:$E$279,0),2)</f>
        <v>Player6</v>
      </c>
      <c r="JO150" s="114"/>
      <c r="JP150" s="160" t="str">
        <f>INDEX(Draft!$AZ$3:$AZ$170,MATCH(JM150&amp;JL150,Draft!$BA$3:$BA$170,0),1)</f>
        <v>Alphabet Class A</v>
      </c>
      <c r="JQ150" s="161" t="e">
        <f>INDEX(Upload_Download!$I$4:$I$1004,MATCH(JP150&amp;JQ$3,Upload_Download!$O$4:$O$1004,0),1)</f>
        <v>#N/A</v>
      </c>
      <c r="JR150" s="161" t="e">
        <f>INDEX(Upload_Download!$I$4:$I$1004,MATCH(JP150&amp;JR$3,Upload_Download!$O$4:$O$1004,0),1)</f>
        <v>#N/A</v>
      </c>
      <c r="JS150" s="162" t="e">
        <f t="shared" ref="JS150:JS154" si="1367">100*(JR150/JQ150-1)</f>
        <v>#N/A</v>
      </c>
      <c r="JT150" s="162" t="e">
        <f>100*(JU150/JV150-1)</f>
        <v>#N/A</v>
      </c>
      <c r="JU150" s="161" t="e">
        <f>INDEX(Upload_Download!$I$4:$I$1004,MATCH(JW150&amp;JU$3,Upload_Download!$O$4:$O$1004,0),1)</f>
        <v>#N/A</v>
      </c>
      <c r="JV150" s="161" t="e">
        <f>INDEX(Upload_Download!$I$4:$I$1004,MATCH(JW150&amp;JV$3,Upload_Download!$O$4:$O$1004,0),1)</f>
        <v>#N/A</v>
      </c>
      <c r="JW150" s="163" t="str">
        <f>INDEX(Draft!$AZ$3:$AZ$170,MATCH(JN150&amp;JL150,Draft!$BA$3:$BA$170,0),1)</f>
        <v>Goldman Sachs</v>
      </c>
      <c r="JX150" s="114"/>
      <c r="JY150" s="106">
        <f t="shared" ref="JY150:JY155" si="1368">JY137</f>
        <v>19</v>
      </c>
      <c r="JZ150" s="106">
        <f t="shared" si="1327"/>
        <v>12</v>
      </c>
      <c r="KA150" s="106">
        <v>2</v>
      </c>
      <c r="KB150" s="107" t="str">
        <f>INDEX(Matchups!$F$4:$G$279,MATCH(JY150&amp;"_"&amp;JZ150,Matchups!$E$4:$E$279,0),1)</f>
        <v>Player9</v>
      </c>
      <c r="KC150" s="107" t="str">
        <f>INDEX(Matchups!$F$4:$G$279,MATCH(JY150&amp;"_"&amp;JZ150,Matchups!$E$4:$E$279,0),2)</f>
        <v>Player14</v>
      </c>
      <c r="KD150" s="114"/>
      <c r="KE150" s="160" t="str">
        <f>INDEX(Draft!$AZ$3:$AZ$170,MATCH(KB150&amp;KA150,Draft!$BA$3:$BA$170,0),1)</f>
        <v>Bitcoin</v>
      </c>
      <c r="KF150" s="161" t="e">
        <f>INDEX(Upload_Download!$I$4:$I$1004,MATCH(KE150&amp;KF$3,Upload_Download!$O$4:$O$1004,0),1)</f>
        <v>#N/A</v>
      </c>
      <c r="KG150" s="161" t="e">
        <f>INDEX(Upload_Download!$I$4:$I$1004,MATCH(KE150&amp;KG$3,Upload_Download!$O$4:$O$1004,0),1)</f>
        <v>#N/A</v>
      </c>
      <c r="KH150" s="162" t="e">
        <f t="shared" ref="KH150:KH154" si="1369">100*(KG150/KF150-1)</f>
        <v>#N/A</v>
      </c>
      <c r="KI150" s="162" t="e">
        <f>100*(KJ150/KK150-1)</f>
        <v>#N/A</v>
      </c>
      <c r="KJ150" s="161" t="e">
        <f>INDEX(Upload_Download!$I$4:$I$1004,MATCH(KL150&amp;KJ$3,Upload_Download!$O$4:$O$1004,0),1)</f>
        <v>#N/A</v>
      </c>
      <c r="KK150" s="161" t="e">
        <f>INDEX(Upload_Download!$I$4:$I$1004,MATCH(KL150&amp;KK$3,Upload_Download!$O$4:$O$1004,0),1)</f>
        <v>#N/A</v>
      </c>
      <c r="KL150" s="163" t="str">
        <f>INDEX(Draft!$AZ$3:$AZ$170,MATCH(KC150&amp;KA150,Draft!$BA$3:$BA$170,0),1)</f>
        <v>Blackstone</v>
      </c>
      <c r="KM150" s="114"/>
      <c r="KN150" s="106">
        <f t="shared" ref="KN150:KN155" si="1370">KN137</f>
        <v>20</v>
      </c>
      <c r="KO150" s="106">
        <f t="shared" si="1328"/>
        <v>12</v>
      </c>
      <c r="KP150" s="106">
        <v>2</v>
      </c>
      <c r="KQ150" s="107" t="str">
        <f>INDEX(Matchups!$F$4:$G$279,MATCH(KN150&amp;"_"&amp;KO150,Matchups!$E$4:$E$279,0),1)</f>
        <v>Player7</v>
      </c>
      <c r="KR150" s="107" t="str">
        <f>INDEX(Matchups!$F$4:$G$279,MATCH(KN150&amp;"_"&amp;KO150,Matchups!$E$4:$E$279,0),2)</f>
        <v>Player12</v>
      </c>
      <c r="KS150" s="114"/>
      <c r="KT150" s="160" t="str">
        <f>INDEX(Draft!$AZ$3:$AZ$170,MATCH(KQ150&amp;KP150,Draft!$BA$3:$BA$170,0),1)</f>
        <v>Eli Lilly and Company</v>
      </c>
      <c r="KU150" s="161" t="e">
        <f>INDEX(Upload_Download!$I$4:$I$1004,MATCH(KT150&amp;KU$3,Upload_Download!$O$4:$O$1004,0),1)</f>
        <v>#N/A</v>
      </c>
      <c r="KV150" s="161" t="e">
        <f>INDEX(Upload_Download!$I$4:$I$1004,MATCH(KT150&amp;KV$3,Upload_Download!$O$4:$O$1004,0),1)</f>
        <v>#N/A</v>
      </c>
      <c r="KW150" s="162" t="e">
        <f t="shared" ref="KW150:KW154" si="1371">100*(KV150/KU150-1)</f>
        <v>#N/A</v>
      </c>
      <c r="KX150" s="162" t="e">
        <f>100*(KY150/KZ150-1)</f>
        <v>#N/A</v>
      </c>
      <c r="KY150" s="161" t="e">
        <f>INDEX(Upload_Download!$I$4:$I$1004,MATCH(LA150&amp;KY$3,Upload_Download!$O$4:$O$1004,0),1)</f>
        <v>#N/A</v>
      </c>
      <c r="KZ150" s="161" t="e">
        <f>INDEX(Upload_Download!$I$4:$I$1004,MATCH(LA150&amp;KZ$3,Upload_Download!$O$4:$O$1004,0),1)</f>
        <v>#N/A</v>
      </c>
      <c r="LA150" s="163" t="str">
        <f>INDEX(Draft!$AZ$3:$AZ$170,MATCH(KR150&amp;KP150,Draft!$BA$3:$BA$170,0),1)</f>
        <v>Atlassian</v>
      </c>
      <c r="LB150" s="114"/>
      <c r="LC150" s="106">
        <f t="shared" ref="LC150:LC155" si="1372">LC137</f>
        <v>21</v>
      </c>
      <c r="LD150" s="106">
        <f t="shared" si="1329"/>
        <v>12</v>
      </c>
      <c r="LE150" s="106">
        <v>2</v>
      </c>
      <c r="LF150" s="107" t="str">
        <f>INDEX(Matchups!$F$4:$G$279,MATCH(LC150&amp;"_"&amp;LD150,Matchups!$E$4:$E$279,0),1)</f>
        <v>Player9</v>
      </c>
      <c r="LG150" s="107" t="str">
        <f>INDEX(Matchups!$F$4:$G$279,MATCH(LC150&amp;"_"&amp;LD150,Matchups!$E$4:$E$279,0),2)</f>
        <v>Player23</v>
      </c>
      <c r="LH150" s="114"/>
      <c r="LI150" s="160" t="str">
        <f>INDEX(Draft!$AZ$3:$AZ$170,MATCH(LF150&amp;LE150,Draft!$BA$3:$BA$170,0),1)</f>
        <v>Bitcoin</v>
      </c>
      <c r="LJ150" s="161" t="e">
        <f>INDEX(Upload_Download!$I$4:$I$1004,MATCH(LI150&amp;LJ$3,Upload_Download!$O$4:$O$1004,0),1)</f>
        <v>#N/A</v>
      </c>
      <c r="LK150" s="161" t="e">
        <f>INDEX(Upload_Download!$I$4:$I$1004,MATCH(LI150&amp;LK$3,Upload_Download!$O$4:$O$1004,0),1)</f>
        <v>#N/A</v>
      </c>
      <c r="LL150" s="162" t="e">
        <f t="shared" ref="LL150:LL154" si="1373">100*(LK150/LJ150-1)</f>
        <v>#N/A</v>
      </c>
      <c r="LM150" s="162" t="e">
        <f>100*(LN150/LO150-1)</f>
        <v>#N/A</v>
      </c>
      <c r="LN150" s="161" t="e">
        <f>INDEX(Upload_Download!$I$4:$I$1004,MATCH(LP150&amp;LN$3,Upload_Download!$O$4:$O$1004,0),1)</f>
        <v>#N/A</v>
      </c>
      <c r="LO150" s="161" t="e">
        <f>INDEX(Upload_Download!$I$4:$I$1004,MATCH(LP150&amp;LO$3,Upload_Download!$O$4:$O$1004,0),1)</f>
        <v>#N/A</v>
      </c>
      <c r="LP150" s="163" t="str">
        <f>INDEX(Draft!$AZ$3:$AZ$170,MATCH(LG150&amp;LE150,Draft!$BA$3:$BA$170,0),1)</f>
        <v>Polkadot</v>
      </c>
      <c r="LQ150" s="114"/>
      <c r="LR150" s="106">
        <f t="shared" ref="LR150:LR155" si="1374">LR137</f>
        <v>22</v>
      </c>
      <c r="LS150" s="106">
        <f t="shared" si="1330"/>
        <v>12</v>
      </c>
      <c r="LT150" s="106">
        <v>2</v>
      </c>
      <c r="LU150" s="107" t="str">
        <f>INDEX(Matchups!$F$4:$G$279,MATCH(LR150&amp;"_"&amp;LS150,Matchups!$E$4:$E$279,0),1)</f>
        <v>Player14</v>
      </c>
      <c r="LV150" s="107" t="str">
        <f>INDEX(Matchups!$F$4:$G$279,MATCH(LR150&amp;"_"&amp;LS150,Matchups!$E$4:$E$279,0),2)</f>
        <v>Player19</v>
      </c>
      <c r="LW150" s="114"/>
      <c r="LX150" s="160" t="str">
        <f>INDEX(Draft!$AZ$3:$AZ$170,MATCH(LU150&amp;LT150,Draft!$BA$3:$BA$170,0),1)</f>
        <v>Blackstone</v>
      </c>
      <c r="LY150" s="161" t="e">
        <f>INDEX(Upload_Download!$I$4:$I$1004,MATCH(LX150&amp;LY$3,Upload_Download!$O$4:$O$1004,0),1)</f>
        <v>#N/A</v>
      </c>
      <c r="LZ150" s="161" t="e">
        <f>INDEX(Upload_Download!$I$4:$I$1004,MATCH(LX150&amp;LZ$3,Upload_Download!$O$4:$O$1004,0),1)</f>
        <v>#N/A</v>
      </c>
      <c r="MA150" s="162" t="e">
        <f t="shared" ref="MA150:MA154" si="1375">100*(LZ150/LY150-1)</f>
        <v>#N/A</v>
      </c>
      <c r="MB150" s="162" t="e">
        <f>100*(MC150/MD150-1)</f>
        <v>#N/A</v>
      </c>
      <c r="MC150" s="161" t="e">
        <f>INDEX(Upload_Download!$I$4:$I$1004,MATCH(ME150&amp;MC$3,Upload_Download!$O$4:$O$1004,0),1)</f>
        <v>#N/A</v>
      </c>
      <c r="MD150" s="161" t="e">
        <f>INDEX(Upload_Download!$I$4:$I$1004,MATCH(ME150&amp;MD$3,Upload_Download!$O$4:$O$1004,0),1)</f>
        <v>#N/A</v>
      </c>
      <c r="ME150" s="163" t="str">
        <f>INDEX(Draft!$AZ$3:$AZ$170,MATCH(LV150&amp;LT150,Draft!$BA$3:$BA$170,0),1)</f>
        <v>Wells Fargo</v>
      </c>
      <c r="MF150" s="114"/>
      <c r="MG150" s="106">
        <f t="shared" ref="MG150:MG155" si="1376">MG137</f>
        <v>23</v>
      </c>
      <c r="MH150" s="106">
        <f t="shared" si="1331"/>
        <v>12</v>
      </c>
      <c r="MI150" s="106">
        <v>2</v>
      </c>
      <c r="MJ150" s="107" t="str">
        <f>INDEX(Matchups!$F$4:$G$279,MATCH(MG150&amp;"_"&amp;MH150,Matchups!$E$4:$E$279,0),1)</f>
        <v>Player2</v>
      </c>
      <c r="MK150" s="107" t="str">
        <f>INDEX(Matchups!$F$4:$G$279,MATCH(MG150&amp;"_"&amp;MH150,Matchups!$E$4:$E$279,0),2)</f>
        <v>Player16</v>
      </c>
      <c r="ML150" s="114"/>
      <c r="MM150" s="160" t="str">
        <f>INDEX(Draft!$AZ$3:$AZ$170,MATCH(MJ150&amp;MI150,Draft!$BA$3:$BA$170,0),1)</f>
        <v>UNUS SED LEO</v>
      </c>
      <c r="MN150" s="161" t="e">
        <f>INDEX(Upload_Download!$I$4:$I$1004,MATCH(MM150&amp;MN$3,Upload_Download!$O$4:$O$1004,0),1)</f>
        <v>#N/A</v>
      </c>
      <c r="MO150" s="161" t="e">
        <f>INDEX(Upload_Download!$I$4:$I$1004,MATCH(MM150&amp;MO$3,Upload_Download!$O$4:$O$1004,0),1)</f>
        <v>#N/A</v>
      </c>
      <c r="MP150" s="162" t="e">
        <f t="shared" ref="MP150:MP154" si="1377">100*(MO150/MN150-1)</f>
        <v>#N/A</v>
      </c>
      <c r="MQ150" s="162" t="e">
        <f>100*(MR150/MS150-1)</f>
        <v>#N/A</v>
      </c>
      <c r="MR150" s="161" t="e">
        <f>INDEX(Upload_Download!$I$4:$I$1004,MATCH(MT150&amp;MR$3,Upload_Download!$O$4:$O$1004,0),1)</f>
        <v>#N/A</v>
      </c>
      <c r="MS150" s="161" t="e">
        <f>INDEX(Upload_Download!$I$4:$I$1004,MATCH(MT150&amp;MS$3,Upload_Download!$O$4:$O$1004,0),1)</f>
        <v>#N/A</v>
      </c>
      <c r="MT150" s="163" t="str">
        <f>INDEX(Draft!$AZ$3:$AZ$170,MATCH(MK150&amp;MI150,Draft!$BA$3:$BA$170,0),1)</f>
        <v>Microsoft</v>
      </c>
    </row>
    <row r="151" spans="2:358" s="105" customFormat="1" ht="17">
      <c r="B151" s="184">
        <f t="shared" si="1306"/>
        <v>44648</v>
      </c>
      <c r="C151" s="183">
        <f t="shared" si="1307"/>
        <v>13</v>
      </c>
      <c r="D151" s="183">
        <f t="shared" si="1308"/>
        <v>4</v>
      </c>
      <c r="E151" s="183" t="str">
        <f t="shared" si="1142"/>
        <v>13_4</v>
      </c>
      <c r="F151" s="174" t="str">
        <f t="shared" si="1143"/>
        <v>Player2</v>
      </c>
      <c r="G151" s="174" t="str">
        <f t="shared" si="1144"/>
        <v>Player19</v>
      </c>
      <c r="H151" s="173"/>
      <c r="I151" s="174" t="str">
        <f>J151&amp;"_"&amp;COUNTIF(J$4:J151,J151)</f>
        <v>12_5</v>
      </c>
      <c r="J151" s="185">
        <v>12</v>
      </c>
      <c r="K151" s="185" t="s">
        <v>2664</v>
      </c>
      <c r="L151" s="186" t="s">
        <v>1027</v>
      </c>
      <c r="M151" s="185" t="s">
        <v>2660</v>
      </c>
      <c r="N151" s="114"/>
      <c r="O151" s="106">
        <f t="shared" si="1332"/>
        <v>1</v>
      </c>
      <c r="P151" s="106">
        <f t="shared" si="1309"/>
        <v>12</v>
      </c>
      <c r="Q151" s="106">
        <v>3</v>
      </c>
      <c r="R151" s="107" t="str">
        <f>INDEX(Matchups!$F$4:$G$279,MATCH(O151&amp;"_"&amp;P151,Matchups!$E$4:$E$279,0),1)</f>
        <v>Player1</v>
      </c>
      <c r="S151" s="107" t="str">
        <f>INDEX(Matchups!$F$4:$G$279,MATCH(O151&amp;"_"&amp;P151,Matchups!$E$4:$E$279,0),2)</f>
        <v>Player8</v>
      </c>
      <c r="U151" s="160" t="str">
        <f>INDEX(Draft!$AZ$3:$AZ$170,MATCH(R151&amp;Q151,Draft!$BA$3:$BA$170,0),1)</f>
        <v>Netflix</v>
      </c>
      <c r="V151" s="161">
        <f>INDEX(Upload_Download!$I$4:$I$1004,MATCH(U151&amp;V$3,Upload_Download!$O$4:$O$1004,0),1)</f>
        <v>410.17001342773438</v>
      </c>
      <c r="W151" s="161">
        <f>INDEX(Upload_Download!$I$4:$I$1004,MATCH(U151&amp;W$3,Upload_Download!$O$4:$O$1004,0),1)</f>
        <v>391.30999755859381</v>
      </c>
      <c r="X151" s="162">
        <f t="shared" si="1333"/>
        <v>-4.5980971918278541</v>
      </c>
      <c r="Y151" s="162">
        <f t="shared" ref="Y151:Y154" si="1378">100*(Z151/AA151-1)</f>
        <v>-6.2068934004627874</v>
      </c>
      <c r="Z151" s="161">
        <f>INDEX(Upload_Download!$I$4:$I$1004,MATCH(AB151&amp;Z$3,Upload_Download!$O$4:$O$1004,0),1)</f>
        <v>25.840000152587891</v>
      </c>
      <c r="AA151" s="161">
        <f>INDEX(Upload_Download!$I$4:$I$1004,MATCH(AB151&amp;AA$3,Upload_Download!$O$4:$O$1004,0),1)</f>
        <v>27.54999923706055</v>
      </c>
      <c r="AB151" s="163" t="str">
        <f>INDEX(Draft!$AZ$3:$AZ$170,MATCH(S151&amp;Q151,Draft!$BA$3:$BA$170,0),1)</f>
        <v>Lucid Group</v>
      </c>
      <c r="AD151" s="106">
        <f t="shared" si="1334"/>
        <v>2</v>
      </c>
      <c r="AE151" s="106">
        <f t="shared" si="1310"/>
        <v>12</v>
      </c>
      <c r="AF151" s="106">
        <v>3</v>
      </c>
      <c r="AG151" s="107" t="str">
        <f>INDEX(Matchups!$F$4:$G$279,MATCH(AD151&amp;"_"&amp;AE151,Matchups!$E$4:$E$279,0),1)</f>
        <v>Player18</v>
      </c>
      <c r="AH151" s="107" t="str">
        <f>INDEX(Matchups!$F$4:$G$279,MATCH(AD151&amp;"_"&amp;AE151,Matchups!$E$4:$E$279,0),2)</f>
        <v>Player10</v>
      </c>
      <c r="AJ151" s="160" t="str">
        <f>INDEX(Draft!$AZ$3:$AZ$170,MATCH(AG151&amp;AF151,Draft!$BA$3:$BA$170,0),1)</f>
        <v>Morgan Stanley</v>
      </c>
      <c r="AK151" s="161">
        <f>INDEX(Upload_Download!$I$4:$I$1004,MATCH(AJ151&amp;AK$3,Upload_Download!$O$4:$O$1004,0),1)</f>
        <v>104.5699996948242</v>
      </c>
      <c r="AL151" s="161">
        <f>INDEX(Upload_Download!$I$4:$I$1004,MATCH(AJ151&amp;AL$3,Upload_Download!$O$4:$O$1004,0),1)</f>
        <v>95.419998168945312</v>
      </c>
      <c r="AM151" s="162">
        <f t="shared" si="1335"/>
        <v>-8.7501210218821299</v>
      </c>
      <c r="AN151" s="162">
        <f t="shared" ref="AN151:AN154" si="1379">100*(AO151/AP151-1)</f>
        <v>-6.7826665062282965</v>
      </c>
      <c r="AO151" s="161">
        <f>INDEX(Upload_Download!$I$4:$I$1004,MATCH(AQ151&amp;AO$3,Upload_Download!$O$4:$O$1004,0),1)</f>
        <v>273.76998901367188</v>
      </c>
      <c r="AP151" s="161">
        <f>INDEX(Upload_Download!$I$4:$I$1004,MATCH(AQ151&amp;AP$3,Upload_Download!$O$4:$O$1004,0),1)</f>
        <v>293.69000244140619</v>
      </c>
      <c r="AQ151" s="163" t="str">
        <f>INDEX(Draft!$AZ$3:$AZ$170,MATCH(AH151&amp;AF151,Draft!$BA$3:$BA$170,0),1)</f>
        <v>Snowflake</v>
      </c>
      <c r="AS151" s="106">
        <f t="shared" si="1336"/>
        <v>3</v>
      </c>
      <c r="AT151" s="106">
        <f t="shared" si="1311"/>
        <v>12</v>
      </c>
      <c r="AU151" s="106">
        <v>3</v>
      </c>
      <c r="AV151" s="107" t="str">
        <f>INDEX(Matchups!$F$4:$G$279,MATCH(AS151&amp;"_"&amp;AT151,Matchups!$E$4:$E$279,0),1)</f>
        <v>Player16</v>
      </c>
      <c r="AW151" s="107" t="str">
        <f>INDEX(Matchups!$F$4:$G$279,MATCH(AS151&amp;"_"&amp;AT151,Matchups!$E$4:$E$279,0),2)</f>
        <v>Player5</v>
      </c>
      <c r="AY151" s="160" t="str">
        <f>INDEX(Draft!$AZ$3:$AZ$170,MATCH(AV151&amp;AU151,Draft!$BA$3:$BA$170,0),1)</f>
        <v>Lowe's</v>
      </c>
      <c r="AZ151" s="161">
        <f>INDEX(Upload_Download!$I$4:$I$1004,MATCH(AY151&amp;AZ$3,Upload_Download!$O$4:$O$1004,0),1)</f>
        <v>222.69000244140619</v>
      </c>
      <c r="BA151" s="161">
        <f>INDEX(Upload_Download!$I$4:$I$1004,MATCH(AY151&amp;BA$3,Upload_Download!$O$4:$O$1004,0),1)</f>
        <v>219.17999267578119</v>
      </c>
      <c r="BB151" s="162">
        <f t="shared" si="1337"/>
        <v>-1.5761865046225232</v>
      </c>
      <c r="BC151" s="162">
        <f t="shared" ref="BC151:BC154" si="1380">100*(BD151/BE151-1)</f>
        <v>2.3870172811874424</v>
      </c>
      <c r="BD151" s="161">
        <f>INDEX(Upload_Download!$I$4:$I$1004,MATCH(BF151&amp;BD$3,Upload_Download!$O$4:$O$1004,0),1)</f>
        <v>76.349998474121094</v>
      </c>
      <c r="BE151" s="161">
        <f>INDEX(Upload_Download!$I$4:$I$1004,MATCH(BF151&amp;BE$3,Upload_Download!$O$4:$O$1004,0),1)</f>
        <v>74.569999694824219</v>
      </c>
      <c r="BF151" s="163" t="str">
        <f>INDEX(Draft!$AZ$3:$AZ$170,MATCH(AW151&amp;AU151,Draft!$BA$3:$BA$170,0),1)</f>
        <v>Oracle</v>
      </c>
      <c r="BH151" s="106">
        <f t="shared" si="1338"/>
        <v>4</v>
      </c>
      <c r="BI151" s="106">
        <f t="shared" si="1312"/>
        <v>12</v>
      </c>
      <c r="BJ151" s="106">
        <v>3</v>
      </c>
      <c r="BK151" s="107" t="str">
        <f>INDEX(Matchups!$F$4:$G$279,MATCH(BH151&amp;"_"&amp;BI151,Matchups!$E$4:$E$279,0),1)</f>
        <v>Player20</v>
      </c>
      <c r="BL151" s="107" t="str">
        <f>INDEX(Matchups!$F$4:$G$279,MATCH(BH151&amp;"_"&amp;BI151,Matchups!$E$4:$E$279,0),2)</f>
        <v>Player24</v>
      </c>
      <c r="BN151" s="160" t="str">
        <f>INDEX(Draft!$AZ$3:$AZ$170,MATCH(BK151&amp;BJ151,Draft!$BA$3:$BA$170,0),1)</f>
        <v>Exxon Mobil</v>
      </c>
      <c r="BO151" s="161">
        <f>INDEX(Upload_Download!$I$4:$I$1004,MATCH(BN151&amp;BO$3,Upload_Download!$O$4:$O$1004,0),1)</f>
        <v>77.839996337890625</v>
      </c>
      <c r="BP151" s="161" t="e">
        <f>INDEX(Upload_Download!$I$4:$I$1004,MATCH(BN151&amp;BP$3,Upload_Download!$O$4:$O$1004,0),1)</f>
        <v>#N/A</v>
      </c>
      <c r="BQ151" s="162" t="e">
        <f t="shared" si="1339"/>
        <v>#N/A</v>
      </c>
      <c r="BR151" s="162" t="e">
        <f t="shared" ref="BR151:BR154" si="1381">100*(BS151/BT151-1)</f>
        <v>#N/A</v>
      </c>
      <c r="BS151" s="161" t="e">
        <f>INDEX(Upload_Download!$I$4:$I$1004,MATCH(BU151&amp;BS$3,Upload_Download!$O$4:$O$1004,0),1)</f>
        <v>#N/A</v>
      </c>
      <c r="BT151" s="161">
        <f>INDEX(Upload_Download!$I$4:$I$1004,MATCH(BU151&amp;BT$3,Upload_Download!$O$4:$O$1004,0),1)</f>
        <v>109.26999664306641</v>
      </c>
      <c r="BU151" s="163" t="str">
        <f>INDEX(Draft!$AZ$3:$AZ$170,MATCH(BL151&amp;BJ151,Draft!$BA$3:$BA$170,0),1)</f>
        <v>Cloudflare</v>
      </c>
      <c r="BV151" s="114"/>
      <c r="BW151" s="106">
        <f t="shared" si="1340"/>
        <v>5</v>
      </c>
      <c r="BX151" s="106">
        <f t="shared" si="1313"/>
        <v>12</v>
      </c>
      <c r="BY151" s="106">
        <v>3</v>
      </c>
      <c r="BZ151" s="107" t="str">
        <f>INDEX(Matchups!$F$4:$G$279,MATCH(BW151&amp;"_"&amp;BX151,Matchups!$E$4:$E$279,0),1)</f>
        <v>Player19</v>
      </c>
      <c r="CA151" s="107" t="str">
        <f>INDEX(Matchups!$F$4:$G$279,MATCH(BW151&amp;"_"&amp;BX151,Matchups!$E$4:$E$279,0),2)</f>
        <v>Player15</v>
      </c>
      <c r="CB151" s="114"/>
      <c r="CC151" s="160" t="str">
        <f>INDEX(Draft!$AZ$3:$AZ$170,MATCH(BZ151&amp;BY151,Draft!$BA$3:$BA$170,0),1)</f>
        <v>Arista Networks</v>
      </c>
      <c r="CD151" s="161" t="e">
        <f>INDEX(Upload_Download!$I$4:$I$1004,MATCH(CC151&amp;CD$3,Upload_Download!$O$4:$O$1004,0),1)</f>
        <v>#N/A</v>
      </c>
      <c r="CE151" s="161" t="e">
        <f>INDEX(Upload_Download!$I$4:$I$1004,MATCH(CC151&amp;CE$3,Upload_Download!$O$4:$O$1004,0),1)</f>
        <v>#N/A</v>
      </c>
      <c r="CF151" s="162" t="e">
        <f t="shared" si="1341"/>
        <v>#N/A</v>
      </c>
      <c r="CG151" s="162" t="e">
        <f t="shared" ref="CG151:CG154" si="1382">100*(CH151/CI151-1)</f>
        <v>#N/A</v>
      </c>
      <c r="CH151" s="161" t="e">
        <f>INDEX(Upload_Download!$I$4:$I$1004,MATCH(CJ151&amp;CH$3,Upload_Download!$O$4:$O$1004,0),1)</f>
        <v>#N/A</v>
      </c>
      <c r="CI151" s="161" t="e">
        <f>INDEX(Upload_Download!$I$4:$I$1004,MATCH(CJ151&amp;CI$3,Upload_Download!$O$4:$O$1004,0),1)</f>
        <v>#N/A</v>
      </c>
      <c r="CJ151" s="163" t="str">
        <f>INDEX(Draft!$AZ$3:$AZ$170,MATCH(CA151&amp;BY151,Draft!$BA$3:$BA$170,0),1)</f>
        <v>Polygon</v>
      </c>
      <c r="CK151" s="114"/>
      <c r="CL151" s="106">
        <f t="shared" si="1342"/>
        <v>6</v>
      </c>
      <c r="CM151" s="106">
        <f t="shared" si="1314"/>
        <v>12</v>
      </c>
      <c r="CN151" s="106">
        <v>3</v>
      </c>
      <c r="CO151" s="107" t="str">
        <f>INDEX(Matchups!$F$4:$G$279,MATCH(CL151&amp;"_"&amp;CM151,Matchups!$E$4:$E$279,0),1)</f>
        <v>Player6</v>
      </c>
      <c r="CP151" s="107" t="str">
        <f>INDEX(Matchups!$F$4:$G$279,MATCH(CL151&amp;"_"&amp;CM151,Matchups!$E$4:$E$279,0),2)</f>
        <v>Player11</v>
      </c>
      <c r="CQ151" s="114"/>
      <c r="CR151" s="160" t="str">
        <f>INDEX(Draft!$AZ$3:$AZ$170,MATCH(CO151&amp;CN151,Draft!$BA$3:$BA$170,0),1)</f>
        <v>ConocoPhillips</v>
      </c>
      <c r="CS151" s="161" t="e">
        <f>INDEX(Upload_Download!$I$4:$I$1004,MATCH(CR151&amp;CS$3,Upload_Download!$O$4:$O$1004,0),1)</f>
        <v>#N/A</v>
      </c>
      <c r="CT151" s="161" t="e">
        <f>INDEX(Upload_Download!$I$4:$I$1004,MATCH(CR151&amp;CT$3,Upload_Download!$O$4:$O$1004,0),1)</f>
        <v>#N/A</v>
      </c>
      <c r="CU151" s="162" t="e">
        <f t="shared" si="1343"/>
        <v>#N/A</v>
      </c>
      <c r="CV151" s="162" t="e">
        <f t="shared" ref="CV151:CV154" si="1383">100*(CW151/CX151-1)</f>
        <v>#N/A</v>
      </c>
      <c r="CW151" s="161" t="e">
        <f>INDEX(Upload_Download!$I$4:$I$1004,MATCH(CY151&amp;CW$3,Upload_Download!$O$4:$O$1004,0),1)</f>
        <v>#N/A</v>
      </c>
      <c r="CX151" s="161" t="e">
        <f>INDEX(Upload_Download!$I$4:$I$1004,MATCH(CY151&amp;CX$3,Upload_Download!$O$4:$O$1004,0),1)</f>
        <v>#N/A</v>
      </c>
      <c r="CY151" s="163" t="str">
        <f>INDEX(Draft!$AZ$3:$AZ$170,MATCH(CP151&amp;CN151,Draft!$BA$3:$BA$170,0),1)</f>
        <v>Potcoin</v>
      </c>
      <c r="DA151" s="106">
        <f t="shared" si="1344"/>
        <v>7</v>
      </c>
      <c r="DB151" s="106">
        <f t="shared" si="1315"/>
        <v>12</v>
      </c>
      <c r="DC151" s="106">
        <v>3</v>
      </c>
      <c r="DD151" s="107" t="str">
        <f>INDEX(Matchups!$F$4:$G$279,MATCH(DA151&amp;"_"&amp;DB151,Matchups!$E$4:$E$279,0),1)</f>
        <v>Player21</v>
      </c>
      <c r="DE151" s="107" t="str">
        <f>INDEX(Matchups!$F$4:$G$279,MATCH(DA151&amp;"_"&amp;DB151,Matchups!$E$4:$E$279,0),2)</f>
        <v>Player9</v>
      </c>
      <c r="DG151" s="160" t="str">
        <f>INDEX(Draft!$AZ$3:$AZ$170,MATCH(DD151&amp;DC151,Draft!$BA$3:$BA$170,0),1)</f>
        <v>Uniswap</v>
      </c>
      <c r="DH151" s="161" t="e">
        <f>INDEX(Upload_Download!$I$4:$I$1004,MATCH(DG151&amp;DH$3,Upload_Download!$O$4:$O$1004,0),1)</f>
        <v>#N/A</v>
      </c>
      <c r="DI151" s="161" t="e">
        <f>INDEX(Upload_Download!$I$4:$I$1004,MATCH(DG151&amp;DI$3,Upload_Download!$O$4:$O$1004,0),1)</f>
        <v>#N/A</v>
      </c>
      <c r="DJ151" s="162" t="e">
        <f t="shared" si="1345"/>
        <v>#N/A</v>
      </c>
      <c r="DK151" s="162" t="e">
        <f t="shared" ref="DK151:DK154" si="1384">100*(DL151/DM151-1)</f>
        <v>#N/A</v>
      </c>
      <c r="DL151" s="161" t="e">
        <f>INDEX(Upload_Download!$I$4:$I$1004,MATCH(DN151&amp;DL$3,Upload_Download!$O$4:$O$1004,0),1)</f>
        <v>#N/A</v>
      </c>
      <c r="DM151" s="161" t="e">
        <f>INDEX(Upload_Download!$I$4:$I$1004,MATCH(DN151&amp;DM$3,Upload_Download!$O$4:$O$1004,0),1)</f>
        <v>#N/A</v>
      </c>
      <c r="DN151" s="163" t="str">
        <f>INDEX(Draft!$AZ$3:$AZ$170,MATCH(DE151&amp;DC151,Draft!$BA$3:$BA$170,0),1)</f>
        <v>Novavax</v>
      </c>
      <c r="DO151" s="114"/>
      <c r="DP151" s="106">
        <f t="shared" si="1346"/>
        <v>8</v>
      </c>
      <c r="DQ151" s="106">
        <f t="shared" si="1316"/>
        <v>12</v>
      </c>
      <c r="DR151" s="106">
        <v>3</v>
      </c>
      <c r="DS151" s="107" t="str">
        <f>INDEX(Matchups!$F$4:$G$279,MATCH(DP151&amp;"_"&amp;DQ151,Matchups!$E$4:$E$279,0),1)</f>
        <v>Player15</v>
      </c>
      <c r="DT151" s="107" t="str">
        <f>INDEX(Matchups!$F$4:$G$279,MATCH(DP151&amp;"_"&amp;DQ151,Matchups!$E$4:$E$279,0),2)</f>
        <v>Player3</v>
      </c>
      <c r="DU151" s="114"/>
      <c r="DV151" s="160" t="str">
        <f>INDEX(Draft!$AZ$3:$AZ$170,MATCH(DS151&amp;DR151,Draft!$BA$3:$BA$170,0),1)</f>
        <v>Polygon</v>
      </c>
      <c r="DW151" s="161" t="e">
        <f>INDEX(Upload_Download!$I$4:$I$1004,MATCH(DV151&amp;DW$3,Upload_Download!$O$4:$O$1004,0),1)</f>
        <v>#N/A</v>
      </c>
      <c r="DX151" s="161" t="e">
        <f>INDEX(Upload_Download!$I$4:$I$1004,MATCH(DV151&amp;DX$3,Upload_Download!$O$4:$O$1004,0),1)</f>
        <v>#N/A</v>
      </c>
      <c r="DY151" s="162" t="e">
        <f t="shared" si="1347"/>
        <v>#N/A</v>
      </c>
      <c r="DZ151" s="162" t="e">
        <f t="shared" ref="DZ151:DZ154" si="1385">100*(EA151/EB151-1)</f>
        <v>#N/A</v>
      </c>
      <c r="EA151" s="161" t="e">
        <f>INDEX(Upload_Download!$I$4:$I$1004,MATCH(EC151&amp;EA$3,Upload_Download!$O$4:$O$1004,0),1)</f>
        <v>#N/A</v>
      </c>
      <c r="EB151" s="161" t="e">
        <f>INDEX(Upload_Download!$I$4:$I$1004,MATCH(EC151&amp;EB$3,Upload_Download!$O$4:$O$1004,0),1)</f>
        <v>#N/A</v>
      </c>
      <c r="EC151" s="163" t="str">
        <f>INDEX(Draft!$AZ$3:$AZ$170,MATCH(DT151&amp;DR151,Draft!$BA$3:$BA$170,0),1)</f>
        <v>Spotify</v>
      </c>
      <c r="ED151" s="114"/>
      <c r="EE151" s="106">
        <f t="shared" si="1348"/>
        <v>9</v>
      </c>
      <c r="EF151" s="106">
        <f t="shared" si="1317"/>
        <v>12</v>
      </c>
      <c r="EG151" s="106">
        <v>3</v>
      </c>
      <c r="EH151" s="107" t="str">
        <f>INDEX(Matchups!$F$4:$G$279,MATCH(EE151&amp;"_"&amp;EF151,Matchups!$E$4:$E$279,0),1)</f>
        <v>Player8</v>
      </c>
      <c r="EI151" s="107" t="str">
        <f>INDEX(Matchups!$F$4:$G$279,MATCH(EE151&amp;"_"&amp;EF151,Matchups!$E$4:$E$279,0),2)</f>
        <v>Player13</v>
      </c>
      <c r="EJ151" s="114"/>
      <c r="EK151" s="160" t="str">
        <f>INDEX(Draft!$AZ$3:$AZ$170,MATCH(EH151&amp;EG151,Draft!$BA$3:$BA$170,0),1)</f>
        <v>Lucid Group</v>
      </c>
      <c r="EL151" s="161" t="e">
        <f>INDEX(Upload_Download!$I$4:$I$1004,MATCH(EK151&amp;EL$3,Upload_Download!$O$4:$O$1004,0),1)</f>
        <v>#N/A</v>
      </c>
      <c r="EM151" s="161" t="e">
        <f>INDEX(Upload_Download!$I$4:$I$1004,MATCH(EK151&amp;EM$3,Upload_Download!$O$4:$O$1004,0),1)</f>
        <v>#N/A</v>
      </c>
      <c r="EN151" s="162" t="e">
        <f t="shared" si="1349"/>
        <v>#N/A</v>
      </c>
      <c r="EO151" s="162" t="e">
        <f t="shared" ref="EO151:EO154" si="1386">100*(EP151/EQ151-1)</f>
        <v>#N/A</v>
      </c>
      <c r="EP151" s="161" t="e">
        <f>INDEX(Upload_Download!$I$4:$I$1004,MATCH(ER151&amp;EP$3,Upload_Download!$O$4:$O$1004,0),1)</f>
        <v>#N/A</v>
      </c>
      <c r="EQ151" s="161" t="e">
        <f>INDEX(Upload_Download!$I$4:$I$1004,MATCH(ER151&amp;EQ$3,Upload_Download!$O$4:$O$1004,0),1)</f>
        <v>#N/A</v>
      </c>
      <c r="ER151" s="163" t="str">
        <f>INDEX(Draft!$AZ$3:$AZ$170,MATCH(EI151&amp;EG151,Draft!$BA$3:$BA$170,0),1)</f>
        <v>Intuit</v>
      </c>
      <c r="ET151" s="106">
        <f t="shared" si="1350"/>
        <v>10</v>
      </c>
      <c r="EU151" s="106">
        <f t="shared" si="1318"/>
        <v>12</v>
      </c>
      <c r="EV151" s="106">
        <v>3</v>
      </c>
      <c r="EW151" s="107" t="str">
        <f>INDEX(Matchups!$F$4:$G$279,MATCH(ET151&amp;"_"&amp;EU151,Matchups!$E$4:$E$279,0),1)</f>
        <v>Player10</v>
      </c>
      <c r="EX151" s="107" t="str">
        <f>INDEX(Matchups!$F$4:$G$279,MATCH(ET151&amp;"_"&amp;EU151,Matchups!$E$4:$E$279,0),2)</f>
        <v>Player2</v>
      </c>
      <c r="EZ151" s="160" t="str">
        <f>INDEX(Draft!$AZ$3:$AZ$170,MATCH(EW151&amp;EV151,Draft!$BA$3:$BA$170,0),1)</f>
        <v>Snowflake</v>
      </c>
      <c r="FA151" s="161" t="e">
        <f>INDEX(Upload_Download!$I$4:$I$1004,MATCH(EZ151&amp;FA$3,Upload_Download!$O$4:$O$1004,0),1)</f>
        <v>#N/A</v>
      </c>
      <c r="FB151" s="161" t="e">
        <f>INDEX(Upload_Download!$I$4:$I$1004,MATCH(EZ151&amp;FB$3,Upload_Download!$O$4:$O$1004,0),1)</f>
        <v>#N/A</v>
      </c>
      <c r="FC151" s="162" t="e">
        <f t="shared" si="1351"/>
        <v>#N/A</v>
      </c>
      <c r="FD151" s="162" t="e">
        <f t="shared" ref="FD151:FD154" si="1387">100*(FE151/FF151-1)</f>
        <v>#N/A</v>
      </c>
      <c r="FE151" s="161" t="e">
        <f>INDEX(Upload_Download!$I$4:$I$1004,MATCH(FG151&amp;FE$3,Upload_Download!$O$4:$O$1004,0),1)</f>
        <v>#N/A</v>
      </c>
      <c r="FF151" s="161" t="e">
        <f>INDEX(Upload_Download!$I$4:$I$1004,MATCH(FG151&amp;FF$3,Upload_Download!$O$4:$O$1004,0),1)</f>
        <v>#N/A</v>
      </c>
      <c r="FG151" s="163" t="str">
        <f>INDEX(Draft!$AZ$3:$AZ$170,MATCH(EX151&amp;EV151,Draft!$BA$3:$BA$170,0),1)</f>
        <v>IoTeX</v>
      </c>
      <c r="FH151" s="114"/>
      <c r="FI151" s="106">
        <f t="shared" si="1352"/>
        <v>11</v>
      </c>
      <c r="FJ151" s="106">
        <f t="shared" si="1319"/>
        <v>12</v>
      </c>
      <c r="FK151" s="106">
        <v>3</v>
      </c>
      <c r="FL151" s="107" t="str">
        <f>INDEX(Matchups!$F$4:$G$279,MATCH(FI151&amp;"_"&amp;FJ151,Matchups!$E$4:$E$279,0),1)</f>
        <v>Player11</v>
      </c>
      <c r="FM151" s="107" t="str">
        <f>INDEX(Matchups!$F$4:$G$279,MATCH(FI151&amp;"_"&amp;FJ151,Matchups!$E$4:$E$279,0),2)</f>
        <v>Player22</v>
      </c>
      <c r="FN151" s="114"/>
      <c r="FO151" s="160" t="str">
        <f>INDEX(Draft!$AZ$3:$AZ$170,MATCH(FL151&amp;FK151,Draft!$BA$3:$BA$170,0),1)</f>
        <v>Potcoin</v>
      </c>
      <c r="FP151" s="161" t="e">
        <f>INDEX(Upload_Download!$I$4:$I$1004,MATCH(FO151&amp;FP$3,Upload_Download!$O$4:$O$1004,0),1)</f>
        <v>#N/A</v>
      </c>
      <c r="FQ151" s="161" t="e">
        <f>INDEX(Upload_Download!$I$4:$I$1004,MATCH(FO151&amp;FQ$3,Upload_Download!$O$4:$O$1004,0),1)</f>
        <v>#N/A</v>
      </c>
      <c r="FR151" s="162" t="e">
        <f t="shared" si="1353"/>
        <v>#N/A</v>
      </c>
      <c r="FS151" s="162" t="e">
        <f t="shared" ref="FS151:FS154" si="1388">100*(FT151/FU151-1)</f>
        <v>#N/A</v>
      </c>
      <c r="FT151" s="161" t="e">
        <f>INDEX(Upload_Download!$I$4:$I$1004,MATCH(FV151&amp;FT$3,Upload_Download!$O$4:$O$1004,0),1)</f>
        <v>#N/A</v>
      </c>
      <c r="FU151" s="161" t="e">
        <f>INDEX(Upload_Download!$I$4:$I$1004,MATCH(FV151&amp;FU$3,Upload_Download!$O$4:$O$1004,0),1)</f>
        <v>#N/A</v>
      </c>
      <c r="FV151" s="163" t="str">
        <f>INDEX(Draft!$AZ$3:$AZ$170,MATCH(FM151&amp;FK151,Draft!$BA$3:$BA$170,0),1)</f>
        <v>The Home Depot</v>
      </c>
      <c r="FW151" s="114"/>
      <c r="FX151" s="106">
        <f t="shared" si="1354"/>
        <v>12</v>
      </c>
      <c r="FY151" s="106">
        <f t="shared" si="1320"/>
        <v>12</v>
      </c>
      <c r="FZ151" s="106">
        <v>3</v>
      </c>
      <c r="GA151" s="107" t="str">
        <f>INDEX(Matchups!$F$4:$G$279,MATCH(FX151&amp;"_"&amp;FY151,Matchups!$E$4:$E$279,0),1)</f>
        <v>Player3</v>
      </c>
      <c r="GB151" s="107" t="str">
        <f>INDEX(Matchups!$F$4:$G$279,MATCH(FX151&amp;"_"&amp;FY151,Matchups!$E$4:$E$279,0),2)</f>
        <v>Player17</v>
      </c>
      <c r="GC151" s="114"/>
      <c r="GD151" s="160" t="str">
        <f>INDEX(Draft!$AZ$3:$AZ$170,MATCH(GA151&amp;FZ151,Draft!$BA$3:$BA$170,0),1)</f>
        <v>Spotify</v>
      </c>
      <c r="GE151" s="161" t="e">
        <f>INDEX(Upload_Download!$I$4:$I$1004,MATCH(GD151&amp;GE$3,Upload_Download!$O$4:$O$1004,0),1)</f>
        <v>#N/A</v>
      </c>
      <c r="GF151" s="161" t="e">
        <f>INDEX(Upload_Download!$I$4:$I$1004,MATCH(GD151&amp;GF$3,Upload_Download!$O$4:$O$1004,0),1)</f>
        <v>#N/A</v>
      </c>
      <c r="GG151" s="162" t="e">
        <f t="shared" si="1355"/>
        <v>#N/A</v>
      </c>
      <c r="GH151" s="162" t="e">
        <f t="shared" ref="GH151:GH154" si="1389">100*(GI151/GJ151-1)</f>
        <v>#N/A</v>
      </c>
      <c r="GI151" s="161" t="e">
        <f>INDEX(Upload_Download!$I$4:$I$1004,MATCH(GK151&amp;GI$3,Upload_Download!$O$4:$O$1004,0),1)</f>
        <v>#N/A</v>
      </c>
      <c r="GJ151" s="161" t="e">
        <f>INDEX(Upload_Download!$I$4:$I$1004,MATCH(GK151&amp;GJ$3,Upload_Download!$O$4:$O$1004,0),1)</f>
        <v>#N/A</v>
      </c>
      <c r="GK151" s="163" t="str">
        <f>INDEX(Draft!$AZ$3:$AZ$170,MATCH(GB151&amp;FZ151,Draft!$BA$3:$BA$170,0),1)</f>
        <v>Sony</v>
      </c>
      <c r="GM151" s="106">
        <f t="shared" si="1356"/>
        <v>13</v>
      </c>
      <c r="GN151" s="106">
        <f t="shared" si="1321"/>
        <v>12</v>
      </c>
      <c r="GO151" s="106">
        <v>3</v>
      </c>
      <c r="GP151" s="107" t="str">
        <f>INDEX(Matchups!$F$4:$G$279,MATCH(GM151&amp;"_"&amp;GN151,Matchups!$E$4:$E$279,0),1)</f>
        <v>Player13</v>
      </c>
      <c r="GQ151" s="107" t="str">
        <f>INDEX(Matchups!$F$4:$G$279,MATCH(GM151&amp;"_"&amp;GN151,Matchups!$E$4:$E$279,0),2)</f>
        <v>Player20</v>
      </c>
      <c r="GS151" s="160" t="str">
        <f>INDEX(Draft!$AZ$3:$AZ$170,MATCH(GP151&amp;GO151,Draft!$BA$3:$BA$170,0),1)</f>
        <v>Intuit</v>
      </c>
      <c r="GT151" s="161" t="e">
        <f>INDEX(Upload_Download!$I$4:$I$1004,MATCH(GS151&amp;GT$3,Upload_Download!$O$4:$O$1004,0),1)</f>
        <v>#N/A</v>
      </c>
      <c r="GU151" s="161" t="e">
        <f>INDEX(Upload_Download!$I$4:$I$1004,MATCH(GS151&amp;GU$3,Upload_Download!$O$4:$O$1004,0),1)</f>
        <v>#N/A</v>
      </c>
      <c r="GV151" s="162" t="e">
        <f t="shared" si="1357"/>
        <v>#N/A</v>
      </c>
      <c r="GW151" s="162" t="e">
        <f t="shared" ref="GW151:GW154" si="1390">100*(GX151/GY151-1)</f>
        <v>#N/A</v>
      </c>
      <c r="GX151" s="161" t="e">
        <f>INDEX(Upload_Download!$I$4:$I$1004,MATCH(GZ151&amp;GX$3,Upload_Download!$O$4:$O$1004,0),1)</f>
        <v>#N/A</v>
      </c>
      <c r="GY151" s="161" t="e">
        <f>INDEX(Upload_Download!$I$4:$I$1004,MATCH(GZ151&amp;GY$3,Upload_Download!$O$4:$O$1004,0),1)</f>
        <v>#N/A</v>
      </c>
      <c r="GZ151" s="163" t="str">
        <f>INDEX(Draft!$AZ$3:$AZ$170,MATCH(GQ151&amp;GO151,Draft!$BA$3:$BA$170,0),1)</f>
        <v>Exxon Mobil</v>
      </c>
      <c r="HA151" s="114"/>
      <c r="HB151" s="106">
        <f t="shared" si="1358"/>
        <v>14</v>
      </c>
      <c r="HC151" s="106">
        <f t="shared" si="1322"/>
        <v>12</v>
      </c>
      <c r="HD151" s="106">
        <v>3</v>
      </c>
      <c r="HE151" s="107" t="str">
        <f>INDEX(Matchups!$F$4:$G$279,MATCH(HB151&amp;"_"&amp;HC151,Matchups!$E$4:$E$279,0),1)</f>
        <v>Player23</v>
      </c>
      <c r="HF151" s="107" t="str">
        <f>INDEX(Matchups!$F$4:$G$279,MATCH(HB151&amp;"_"&amp;HC151,Matchups!$E$4:$E$279,0),2)</f>
        <v>Player7</v>
      </c>
      <c r="HG151" s="114"/>
      <c r="HH151" s="160" t="str">
        <f>INDEX(Draft!$AZ$3:$AZ$170,MATCH(HE151&amp;HD151,Draft!$BA$3:$BA$170,0),1)</f>
        <v>XRP</v>
      </c>
      <c r="HI151" s="161" t="e">
        <f>INDEX(Upload_Download!$I$4:$I$1004,MATCH(HH151&amp;HI$3,Upload_Download!$O$4:$O$1004,0),1)</f>
        <v>#N/A</v>
      </c>
      <c r="HJ151" s="161" t="e">
        <f>INDEX(Upload_Download!$I$4:$I$1004,MATCH(HH151&amp;HJ$3,Upload_Download!$O$4:$O$1004,0),1)</f>
        <v>#N/A</v>
      </c>
      <c r="HK151" s="162" t="e">
        <f t="shared" si="1359"/>
        <v>#N/A</v>
      </c>
      <c r="HL151" s="162" t="e">
        <f t="shared" ref="HL151:HL154" si="1391">100*(HM151/HN151-1)</f>
        <v>#N/A</v>
      </c>
      <c r="HM151" s="161" t="e">
        <f>INDEX(Upload_Download!$I$4:$I$1004,MATCH(HO151&amp;HM$3,Upload_Download!$O$4:$O$1004,0),1)</f>
        <v>#N/A</v>
      </c>
      <c r="HN151" s="161" t="e">
        <f>INDEX(Upload_Download!$I$4:$I$1004,MATCH(HO151&amp;HN$3,Upload_Download!$O$4:$O$1004,0),1)</f>
        <v>#N/A</v>
      </c>
      <c r="HO151" s="163" t="str">
        <f>INDEX(Draft!$AZ$3:$AZ$170,MATCH(HF151&amp;HD151,Draft!$BA$3:$BA$170,0),1)</f>
        <v>American Express</v>
      </c>
      <c r="HP151" s="114"/>
      <c r="HQ151" s="106">
        <f t="shared" si="1360"/>
        <v>15</v>
      </c>
      <c r="HR151" s="106">
        <f t="shared" si="1323"/>
        <v>12</v>
      </c>
      <c r="HS151" s="106">
        <v>3</v>
      </c>
      <c r="HT151" s="107" t="str">
        <f>INDEX(Matchups!$F$4:$G$279,MATCH(HQ151&amp;"_"&amp;HR151,Matchups!$E$4:$E$279,0),1)</f>
        <v>Player22</v>
      </c>
      <c r="HU151" s="107" t="str">
        <f>INDEX(Matchups!$F$4:$G$279,MATCH(HQ151&amp;"_"&amp;HR151,Matchups!$E$4:$E$279,0),2)</f>
        <v>Player21</v>
      </c>
      <c r="HV151" s="114"/>
      <c r="HW151" s="160" t="str">
        <f>INDEX(Draft!$AZ$3:$AZ$170,MATCH(HT151&amp;HS151,Draft!$BA$3:$BA$170,0),1)</f>
        <v>The Home Depot</v>
      </c>
      <c r="HX151" s="161" t="e">
        <f>INDEX(Upload_Download!$I$4:$I$1004,MATCH(HW151&amp;HX$3,Upload_Download!$O$4:$O$1004,0),1)</f>
        <v>#N/A</v>
      </c>
      <c r="HY151" s="161" t="e">
        <f>INDEX(Upload_Download!$I$4:$I$1004,MATCH(HW151&amp;HY$3,Upload_Download!$O$4:$O$1004,0),1)</f>
        <v>#N/A</v>
      </c>
      <c r="HZ151" s="162" t="e">
        <f t="shared" si="1361"/>
        <v>#N/A</v>
      </c>
      <c r="IA151" s="162" t="e">
        <f t="shared" ref="IA151:IA154" si="1392">100*(IB151/IC151-1)</f>
        <v>#N/A</v>
      </c>
      <c r="IB151" s="161" t="e">
        <f>INDEX(Upload_Download!$I$4:$I$1004,MATCH(ID151&amp;IB$3,Upload_Download!$O$4:$O$1004,0),1)</f>
        <v>#N/A</v>
      </c>
      <c r="IC151" s="161" t="e">
        <f>INDEX(Upload_Download!$I$4:$I$1004,MATCH(ID151&amp;IC$3,Upload_Download!$O$4:$O$1004,0),1)</f>
        <v>#N/A</v>
      </c>
      <c r="ID151" s="163" t="str">
        <f>INDEX(Draft!$AZ$3:$AZ$170,MATCH(HU151&amp;HS151,Draft!$BA$3:$BA$170,0),1)</f>
        <v>Uniswap</v>
      </c>
      <c r="IF151" s="106">
        <f t="shared" si="1362"/>
        <v>16</v>
      </c>
      <c r="IG151" s="106">
        <f t="shared" si="1324"/>
        <v>12</v>
      </c>
      <c r="IH151" s="106">
        <v>3</v>
      </c>
      <c r="II151" s="107" t="str">
        <f>INDEX(Matchups!$F$4:$G$279,MATCH(IF151&amp;"_"&amp;IG151,Matchups!$E$4:$E$279,0),1)</f>
        <v>Player12</v>
      </c>
      <c r="IJ151" s="107" t="str">
        <f>INDEX(Matchups!$F$4:$G$279,MATCH(IF151&amp;"_"&amp;IG151,Matchups!$E$4:$E$279,0),2)</f>
        <v>Player1</v>
      </c>
      <c r="IL151" s="160" t="str">
        <f>INDEX(Draft!$AZ$3:$AZ$170,MATCH(II151&amp;IH151,Draft!$BA$3:$BA$170,0),1)</f>
        <v>Applied Materials</v>
      </c>
      <c r="IM151" s="161" t="e">
        <f>INDEX(Upload_Download!$I$4:$I$1004,MATCH(IL151&amp;IM$3,Upload_Download!$O$4:$O$1004,0),1)</f>
        <v>#N/A</v>
      </c>
      <c r="IN151" s="161" t="e">
        <f>INDEX(Upload_Download!$I$4:$I$1004,MATCH(IL151&amp;IN$3,Upload_Download!$O$4:$O$1004,0),1)</f>
        <v>#N/A</v>
      </c>
      <c r="IO151" s="162" t="e">
        <f t="shared" si="1363"/>
        <v>#N/A</v>
      </c>
      <c r="IP151" s="162" t="e">
        <f t="shared" ref="IP151:IP154" si="1393">100*(IQ151/IR151-1)</f>
        <v>#N/A</v>
      </c>
      <c r="IQ151" s="161" t="e">
        <f>INDEX(Upload_Download!$I$4:$I$1004,MATCH(IS151&amp;IQ$3,Upload_Download!$O$4:$O$1004,0),1)</f>
        <v>#N/A</v>
      </c>
      <c r="IR151" s="161" t="e">
        <f>INDEX(Upload_Download!$I$4:$I$1004,MATCH(IS151&amp;IR$3,Upload_Download!$O$4:$O$1004,0),1)</f>
        <v>#N/A</v>
      </c>
      <c r="IS151" s="163" t="str">
        <f>INDEX(Draft!$AZ$3:$AZ$170,MATCH(IJ151&amp;IH151,Draft!$BA$3:$BA$170,0),1)</f>
        <v>Netflix</v>
      </c>
      <c r="IT151" s="114"/>
      <c r="IU151" s="106">
        <f t="shared" si="1364"/>
        <v>17</v>
      </c>
      <c r="IV151" s="106">
        <f t="shared" si="1325"/>
        <v>12</v>
      </c>
      <c r="IW151" s="106">
        <v>3</v>
      </c>
      <c r="IX151" s="107" t="str">
        <f>INDEX(Matchups!$F$4:$G$279,MATCH(IU151&amp;"_"&amp;IV151,Matchups!$E$4:$E$279,0),1)</f>
        <v>Player5</v>
      </c>
      <c r="IY151" s="107" t="str">
        <f>INDEX(Matchups!$F$4:$G$279,MATCH(IU151&amp;"_"&amp;IV151,Matchups!$E$4:$E$279,0),2)</f>
        <v>Player23</v>
      </c>
      <c r="IZ151" s="114"/>
      <c r="JA151" s="160" t="str">
        <f>INDEX(Draft!$AZ$3:$AZ$170,MATCH(IX151&amp;IW151,Draft!$BA$3:$BA$170,0),1)</f>
        <v>Oracle</v>
      </c>
      <c r="JB151" s="161" t="e">
        <f>INDEX(Upload_Download!$I$4:$I$1004,MATCH(JA151&amp;JB$3,Upload_Download!$O$4:$O$1004,0),1)</f>
        <v>#N/A</v>
      </c>
      <c r="JC151" s="161" t="e">
        <f>INDEX(Upload_Download!$I$4:$I$1004,MATCH(JA151&amp;JC$3,Upload_Download!$O$4:$O$1004,0),1)</f>
        <v>#N/A</v>
      </c>
      <c r="JD151" s="162" t="e">
        <f t="shared" si="1365"/>
        <v>#N/A</v>
      </c>
      <c r="JE151" s="162" t="e">
        <f t="shared" ref="JE151:JE154" si="1394">100*(JF151/JG151-1)</f>
        <v>#N/A</v>
      </c>
      <c r="JF151" s="161" t="e">
        <f>INDEX(Upload_Download!$I$4:$I$1004,MATCH(JH151&amp;JF$3,Upload_Download!$O$4:$O$1004,0),1)</f>
        <v>#N/A</v>
      </c>
      <c r="JG151" s="161" t="e">
        <f>INDEX(Upload_Download!$I$4:$I$1004,MATCH(JH151&amp;JG$3,Upload_Download!$O$4:$O$1004,0),1)</f>
        <v>#N/A</v>
      </c>
      <c r="JH151" s="163" t="str">
        <f>INDEX(Draft!$AZ$3:$AZ$170,MATCH(IY151&amp;IW151,Draft!$BA$3:$BA$170,0),1)</f>
        <v>XRP</v>
      </c>
      <c r="JI151" s="114"/>
      <c r="JJ151" s="106">
        <f t="shared" si="1366"/>
        <v>18</v>
      </c>
      <c r="JK151" s="106">
        <f t="shared" si="1326"/>
        <v>12</v>
      </c>
      <c r="JL151" s="106">
        <v>3</v>
      </c>
      <c r="JM151" s="107" t="str">
        <f>INDEX(Matchups!$F$4:$G$279,MATCH(JJ151&amp;"_"&amp;JK151,Matchups!$E$4:$E$279,0),1)</f>
        <v>Player24</v>
      </c>
      <c r="JN151" s="107" t="str">
        <f>INDEX(Matchups!$F$4:$G$279,MATCH(JJ151&amp;"_"&amp;JK151,Matchups!$E$4:$E$279,0),2)</f>
        <v>Player6</v>
      </c>
      <c r="JO151" s="114"/>
      <c r="JP151" s="160" t="str">
        <f>INDEX(Draft!$AZ$3:$AZ$170,MATCH(JM151&amp;JL151,Draft!$BA$3:$BA$170,0),1)</f>
        <v>Cloudflare</v>
      </c>
      <c r="JQ151" s="161" t="e">
        <f>INDEX(Upload_Download!$I$4:$I$1004,MATCH(JP151&amp;JQ$3,Upload_Download!$O$4:$O$1004,0),1)</f>
        <v>#N/A</v>
      </c>
      <c r="JR151" s="161" t="e">
        <f>INDEX(Upload_Download!$I$4:$I$1004,MATCH(JP151&amp;JR$3,Upload_Download!$O$4:$O$1004,0),1)</f>
        <v>#N/A</v>
      </c>
      <c r="JS151" s="162" t="e">
        <f t="shared" si="1367"/>
        <v>#N/A</v>
      </c>
      <c r="JT151" s="162" t="e">
        <f t="shared" ref="JT151:JT154" si="1395">100*(JU151/JV151-1)</f>
        <v>#N/A</v>
      </c>
      <c r="JU151" s="161" t="e">
        <f>INDEX(Upload_Download!$I$4:$I$1004,MATCH(JW151&amp;JU$3,Upload_Download!$O$4:$O$1004,0),1)</f>
        <v>#N/A</v>
      </c>
      <c r="JV151" s="161" t="e">
        <f>INDEX(Upload_Download!$I$4:$I$1004,MATCH(JW151&amp;JV$3,Upload_Download!$O$4:$O$1004,0),1)</f>
        <v>#N/A</v>
      </c>
      <c r="JW151" s="163" t="str">
        <f>INDEX(Draft!$AZ$3:$AZ$170,MATCH(JN151&amp;JL151,Draft!$BA$3:$BA$170,0),1)</f>
        <v>ConocoPhillips</v>
      </c>
      <c r="JX151" s="114"/>
      <c r="JY151" s="106">
        <f t="shared" si="1368"/>
        <v>19</v>
      </c>
      <c r="JZ151" s="106">
        <f t="shared" si="1327"/>
        <v>12</v>
      </c>
      <c r="KA151" s="106">
        <v>3</v>
      </c>
      <c r="KB151" s="107" t="str">
        <f>INDEX(Matchups!$F$4:$G$279,MATCH(JY151&amp;"_"&amp;JZ151,Matchups!$E$4:$E$279,0),1)</f>
        <v>Player9</v>
      </c>
      <c r="KC151" s="107" t="str">
        <f>INDEX(Matchups!$F$4:$G$279,MATCH(JY151&amp;"_"&amp;JZ151,Matchups!$E$4:$E$279,0),2)</f>
        <v>Player14</v>
      </c>
      <c r="KD151" s="114"/>
      <c r="KE151" s="160" t="str">
        <f>INDEX(Draft!$AZ$3:$AZ$170,MATCH(KB151&amp;KA151,Draft!$BA$3:$BA$170,0),1)</f>
        <v>Novavax</v>
      </c>
      <c r="KF151" s="161" t="e">
        <f>INDEX(Upload_Download!$I$4:$I$1004,MATCH(KE151&amp;KF$3,Upload_Download!$O$4:$O$1004,0),1)</f>
        <v>#N/A</v>
      </c>
      <c r="KG151" s="161" t="e">
        <f>INDEX(Upload_Download!$I$4:$I$1004,MATCH(KE151&amp;KG$3,Upload_Download!$O$4:$O$1004,0),1)</f>
        <v>#N/A</v>
      </c>
      <c r="KH151" s="162" t="e">
        <f t="shared" si="1369"/>
        <v>#N/A</v>
      </c>
      <c r="KI151" s="162" t="e">
        <f t="shared" ref="KI151:KI154" si="1396">100*(KJ151/KK151-1)</f>
        <v>#N/A</v>
      </c>
      <c r="KJ151" s="161" t="e">
        <f>INDEX(Upload_Download!$I$4:$I$1004,MATCH(KL151&amp;KJ$3,Upload_Download!$O$4:$O$1004,0),1)</f>
        <v>#N/A</v>
      </c>
      <c r="KK151" s="161" t="e">
        <f>INDEX(Upload_Download!$I$4:$I$1004,MATCH(KL151&amp;KK$3,Upload_Download!$O$4:$O$1004,0),1)</f>
        <v>#N/A</v>
      </c>
      <c r="KL151" s="163" t="str">
        <f>INDEX(Draft!$AZ$3:$AZ$170,MATCH(KC151&amp;KA151,Draft!$BA$3:$BA$170,0),1)</f>
        <v>Novo Nordisk A/S</v>
      </c>
      <c r="KM151" s="114"/>
      <c r="KN151" s="106">
        <f t="shared" si="1370"/>
        <v>20</v>
      </c>
      <c r="KO151" s="106">
        <f t="shared" si="1328"/>
        <v>12</v>
      </c>
      <c r="KP151" s="106">
        <v>3</v>
      </c>
      <c r="KQ151" s="107" t="str">
        <f>INDEX(Matchups!$F$4:$G$279,MATCH(KN151&amp;"_"&amp;KO151,Matchups!$E$4:$E$279,0),1)</f>
        <v>Player7</v>
      </c>
      <c r="KR151" s="107" t="str">
        <f>INDEX(Matchups!$F$4:$G$279,MATCH(KN151&amp;"_"&amp;KO151,Matchups!$E$4:$E$279,0),2)</f>
        <v>Player12</v>
      </c>
      <c r="KS151" s="114"/>
      <c r="KT151" s="160" t="str">
        <f>INDEX(Draft!$AZ$3:$AZ$170,MATCH(KQ151&amp;KP151,Draft!$BA$3:$BA$170,0),1)</f>
        <v>American Express</v>
      </c>
      <c r="KU151" s="161" t="e">
        <f>INDEX(Upload_Download!$I$4:$I$1004,MATCH(KT151&amp;KU$3,Upload_Download!$O$4:$O$1004,0),1)</f>
        <v>#N/A</v>
      </c>
      <c r="KV151" s="161" t="e">
        <f>INDEX(Upload_Download!$I$4:$I$1004,MATCH(KT151&amp;KV$3,Upload_Download!$O$4:$O$1004,0),1)</f>
        <v>#N/A</v>
      </c>
      <c r="KW151" s="162" t="e">
        <f t="shared" si="1371"/>
        <v>#N/A</v>
      </c>
      <c r="KX151" s="162" t="e">
        <f t="shared" ref="KX151:KX154" si="1397">100*(KY151/KZ151-1)</f>
        <v>#N/A</v>
      </c>
      <c r="KY151" s="161" t="e">
        <f>INDEX(Upload_Download!$I$4:$I$1004,MATCH(LA151&amp;KY$3,Upload_Download!$O$4:$O$1004,0),1)</f>
        <v>#N/A</v>
      </c>
      <c r="KZ151" s="161" t="e">
        <f>INDEX(Upload_Download!$I$4:$I$1004,MATCH(LA151&amp;KZ$3,Upload_Download!$O$4:$O$1004,0),1)</f>
        <v>#N/A</v>
      </c>
      <c r="LA151" s="163" t="str">
        <f>INDEX(Draft!$AZ$3:$AZ$170,MATCH(KR151&amp;KP151,Draft!$BA$3:$BA$170,0),1)</f>
        <v>Applied Materials</v>
      </c>
      <c r="LB151" s="114"/>
      <c r="LC151" s="106">
        <f t="shared" si="1372"/>
        <v>21</v>
      </c>
      <c r="LD151" s="106">
        <f t="shared" si="1329"/>
        <v>12</v>
      </c>
      <c r="LE151" s="106">
        <v>3</v>
      </c>
      <c r="LF151" s="107" t="str">
        <f>INDEX(Matchups!$F$4:$G$279,MATCH(LC151&amp;"_"&amp;LD151,Matchups!$E$4:$E$279,0),1)</f>
        <v>Player9</v>
      </c>
      <c r="LG151" s="107" t="str">
        <f>INDEX(Matchups!$F$4:$G$279,MATCH(LC151&amp;"_"&amp;LD151,Matchups!$E$4:$E$279,0),2)</f>
        <v>Player23</v>
      </c>
      <c r="LH151" s="114"/>
      <c r="LI151" s="160" t="str">
        <f>INDEX(Draft!$AZ$3:$AZ$170,MATCH(LF151&amp;LE151,Draft!$BA$3:$BA$170,0),1)</f>
        <v>Novavax</v>
      </c>
      <c r="LJ151" s="161" t="e">
        <f>INDEX(Upload_Download!$I$4:$I$1004,MATCH(LI151&amp;LJ$3,Upload_Download!$O$4:$O$1004,0),1)</f>
        <v>#N/A</v>
      </c>
      <c r="LK151" s="161" t="e">
        <f>INDEX(Upload_Download!$I$4:$I$1004,MATCH(LI151&amp;LK$3,Upload_Download!$O$4:$O$1004,0),1)</f>
        <v>#N/A</v>
      </c>
      <c r="LL151" s="162" t="e">
        <f t="shared" si="1373"/>
        <v>#N/A</v>
      </c>
      <c r="LM151" s="162" t="e">
        <f t="shared" ref="LM151:LM154" si="1398">100*(LN151/LO151-1)</f>
        <v>#N/A</v>
      </c>
      <c r="LN151" s="161" t="e">
        <f>INDEX(Upload_Download!$I$4:$I$1004,MATCH(LP151&amp;LN$3,Upload_Download!$O$4:$O$1004,0),1)</f>
        <v>#N/A</v>
      </c>
      <c r="LO151" s="161" t="e">
        <f>INDEX(Upload_Download!$I$4:$I$1004,MATCH(LP151&amp;LO$3,Upload_Download!$O$4:$O$1004,0),1)</f>
        <v>#N/A</v>
      </c>
      <c r="LP151" s="163" t="str">
        <f>INDEX(Draft!$AZ$3:$AZ$170,MATCH(LG151&amp;LE151,Draft!$BA$3:$BA$170,0),1)</f>
        <v>XRP</v>
      </c>
      <c r="LQ151" s="114"/>
      <c r="LR151" s="106">
        <f t="shared" si="1374"/>
        <v>22</v>
      </c>
      <c r="LS151" s="106">
        <f t="shared" si="1330"/>
        <v>12</v>
      </c>
      <c r="LT151" s="106">
        <v>3</v>
      </c>
      <c r="LU151" s="107" t="str">
        <f>INDEX(Matchups!$F$4:$G$279,MATCH(LR151&amp;"_"&amp;LS151,Matchups!$E$4:$E$279,0),1)</f>
        <v>Player14</v>
      </c>
      <c r="LV151" s="107" t="str">
        <f>INDEX(Matchups!$F$4:$G$279,MATCH(LR151&amp;"_"&amp;LS151,Matchups!$E$4:$E$279,0),2)</f>
        <v>Player19</v>
      </c>
      <c r="LW151" s="114"/>
      <c r="LX151" s="160" t="str">
        <f>INDEX(Draft!$AZ$3:$AZ$170,MATCH(LU151&amp;LT151,Draft!$BA$3:$BA$170,0),1)</f>
        <v>Novo Nordisk A/S</v>
      </c>
      <c r="LY151" s="161" t="e">
        <f>INDEX(Upload_Download!$I$4:$I$1004,MATCH(LX151&amp;LY$3,Upload_Download!$O$4:$O$1004,0),1)</f>
        <v>#N/A</v>
      </c>
      <c r="LZ151" s="161" t="e">
        <f>INDEX(Upload_Download!$I$4:$I$1004,MATCH(LX151&amp;LZ$3,Upload_Download!$O$4:$O$1004,0),1)</f>
        <v>#N/A</v>
      </c>
      <c r="MA151" s="162" t="e">
        <f t="shared" si="1375"/>
        <v>#N/A</v>
      </c>
      <c r="MB151" s="162" t="e">
        <f t="shared" ref="MB151:MB154" si="1399">100*(MC151/MD151-1)</f>
        <v>#N/A</v>
      </c>
      <c r="MC151" s="161" t="e">
        <f>INDEX(Upload_Download!$I$4:$I$1004,MATCH(ME151&amp;MC$3,Upload_Download!$O$4:$O$1004,0),1)</f>
        <v>#N/A</v>
      </c>
      <c r="MD151" s="161" t="e">
        <f>INDEX(Upload_Download!$I$4:$I$1004,MATCH(ME151&amp;MD$3,Upload_Download!$O$4:$O$1004,0),1)</f>
        <v>#N/A</v>
      </c>
      <c r="ME151" s="163" t="str">
        <f>INDEX(Draft!$AZ$3:$AZ$170,MATCH(LV151&amp;LT151,Draft!$BA$3:$BA$170,0),1)</f>
        <v>Arista Networks</v>
      </c>
      <c r="MF151" s="114"/>
      <c r="MG151" s="106">
        <f t="shared" si="1376"/>
        <v>23</v>
      </c>
      <c r="MH151" s="106">
        <f t="shared" si="1331"/>
        <v>12</v>
      </c>
      <c r="MI151" s="106">
        <v>3</v>
      </c>
      <c r="MJ151" s="107" t="str">
        <f>INDEX(Matchups!$F$4:$G$279,MATCH(MG151&amp;"_"&amp;MH151,Matchups!$E$4:$E$279,0),1)</f>
        <v>Player2</v>
      </c>
      <c r="MK151" s="107" t="str">
        <f>INDEX(Matchups!$F$4:$G$279,MATCH(MG151&amp;"_"&amp;MH151,Matchups!$E$4:$E$279,0),2)</f>
        <v>Player16</v>
      </c>
      <c r="ML151" s="114"/>
      <c r="MM151" s="160" t="str">
        <f>INDEX(Draft!$AZ$3:$AZ$170,MATCH(MJ151&amp;MI151,Draft!$BA$3:$BA$170,0),1)</f>
        <v>IoTeX</v>
      </c>
      <c r="MN151" s="161" t="e">
        <f>INDEX(Upload_Download!$I$4:$I$1004,MATCH(MM151&amp;MN$3,Upload_Download!$O$4:$O$1004,0),1)</f>
        <v>#N/A</v>
      </c>
      <c r="MO151" s="161" t="e">
        <f>INDEX(Upload_Download!$I$4:$I$1004,MATCH(MM151&amp;MO$3,Upload_Download!$O$4:$O$1004,0),1)</f>
        <v>#N/A</v>
      </c>
      <c r="MP151" s="162" t="e">
        <f t="shared" si="1377"/>
        <v>#N/A</v>
      </c>
      <c r="MQ151" s="162" t="e">
        <f t="shared" ref="MQ151:MQ154" si="1400">100*(MR151/MS151-1)</f>
        <v>#N/A</v>
      </c>
      <c r="MR151" s="161" t="e">
        <f>INDEX(Upload_Download!$I$4:$I$1004,MATCH(MT151&amp;MR$3,Upload_Download!$O$4:$O$1004,0),1)</f>
        <v>#N/A</v>
      </c>
      <c r="MS151" s="161" t="e">
        <f>INDEX(Upload_Download!$I$4:$I$1004,MATCH(MT151&amp;MS$3,Upload_Download!$O$4:$O$1004,0),1)</f>
        <v>#N/A</v>
      </c>
      <c r="MT151" s="163" t="str">
        <f>INDEX(Draft!$AZ$3:$AZ$170,MATCH(MK151&amp;MI151,Draft!$BA$3:$BA$170,0),1)</f>
        <v>Lowe's</v>
      </c>
    </row>
    <row r="152" spans="2:358" s="105" customFormat="1" ht="17">
      <c r="B152" s="184">
        <f t="shared" si="1306"/>
        <v>44648</v>
      </c>
      <c r="C152" s="183">
        <f t="shared" si="1307"/>
        <v>13</v>
      </c>
      <c r="D152" s="183">
        <f t="shared" si="1308"/>
        <v>5</v>
      </c>
      <c r="E152" s="183" t="str">
        <f t="shared" si="1142"/>
        <v>13_5</v>
      </c>
      <c r="F152" s="174" t="str">
        <f t="shared" si="1143"/>
        <v>Player16</v>
      </c>
      <c r="G152" s="174" t="str">
        <f t="shared" si="1144"/>
        <v>Player14</v>
      </c>
      <c r="H152" s="173"/>
      <c r="I152" s="174" t="str">
        <f>J152&amp;"_"&amp;COUNTIF(J$4:J152,J152)</f>
        <v>12_6</v>
      </c>
      <c r="J152" s="185">
        <v>12</v>
      </c>
      <c r="K152" s="185" t="s">
        <v>2675</v>
      </c>
      <c r="L152" s="186" t="s">
        <v>1027</v>
      </c>
      <c r="M152" s="185" t="s">
        <v>2676</v>
      </c>
      <c r="N152" s="114"/>
      <c r="O152" s="106">
        <f t="shared" si="1332"/>
        <v>1</v>
      </c>
      <c r="P152" s="106">
        <f t="shared" si="1309"/>
        <v>12</v>
      </c>
      <c r="Q152" s="106">
        <v>4</v>
      </c>
      <c r="R152" s="107" t="str">
        <f>INDEX(Matchups!$F$4:$G$279,MATCH(O152&amp;"_"&amp;P152,Matchups!$E$4:$E$279,0),1)</f>
        <v>Player1</v>
      </c>
      <c r="S152" s="107" t="str">
        <f>INDEX(Matchups!$F$4:$G$279,MATCH(O152&amp;"_"&amp;P152,Matchups!$E$4:$E$279,0),2)</f>
        <v>Player8</v>
      </c>
      <c r="U152" s="160" t="str">
        <f>INDEX(Draft!$AZ$3:$AZ$170,MATCH(R152&amp;Q152,Draft!$BA$3:$BA$170,0),1)</f>
        <v>NIO</v>
      </c>
      <c r="V152" s="161">
        <f>INDEX(Upload_Download!$I$4:$I$1004,MATCH(U152&amp;V$3,Upload_Download!$O$4:$O$1004,0),1)</f>
        <v>23.95999908447266</v>
      </c>
      <c r="W152" s="161">
        <f>INDEX(Upload_Download!$I$4:$I$1004,MATCH(U152&amp;W$3,Upload_Download!$O$4:$O$1004,0),1)</f>
        <v>24.10000038146973</v>
      </c>
      <c r="X152" s="162">
        <f t="shared" si="1333"/>
        <v>0.58431261413443014</v>
      </c>
      <c r="Y152" s="162">
        <f t="shared" si="1378"/>
        <v>-12.137322270344441</v>
      </c>
      <c r="Z152" s="161">
        <f>INDEX(Upload_Download!$I$4:$I$1004,MATCH(AB152&amp;Z$3,Upload_Download!$O$4:$O$1004,0),1)</f>
        <v>4.0809850692749023</v>
      </c>
      <c r="AA152" s="161">
        <f>INDEX(Upload_Download!$I$4:$I$1004,MATCH(AB152&amp;AA$3,Upload_Download!$O$4:$O$1004,0),1)</f>
        <v>4.6447310447692871</v>
      </c>
      <c r="AB152" s="163" t="str">
        <f>INDEX(Draft!$AZ$3:$AZ$170,MATCH(S152&amp;Q152,Draft!$BA$3:$BA$170,0),1)</f>
        <v>The Sandbox</v>
      </c>
      <c r="AD152" s="106">
        <f t="shared" si="1334"/>
        <v>2</v>
      </c>
      <c r="AE152" s="106">
        <f t="shared" si="1310"/>
        <v>12</v>
      </c>
      <c r="AF152" s="106">
        <v>4</v>
      </c>
      <c r="AG152" s="107" t="str">
        <f>INDEX(Matchups!$F$4:$G$279,MATCH(AD152&amp;"_"&amp;AE152,Matchups!$E$4:$E$279,0),1)</f>
        <v>Player18</v>
      </c>
      <c r="AH152" s="107" t="str">
        <f>INDEX(Matchups!$F$4:$G$279,MATCH(AD152&amp;"_"&amp;AE152,Matchups!$E$4:$E$279,0),2)</f>
        <v>Player10</v>
      </c>
      <c r="AJ152" s="160" t="str">
        <f>INDEX(Draft!$AZ$3:$AZ$170,MATCH(AG152&amp;AF152,Draft!$BA$3:$BA$170,0),1)</f>
        <v>Charles Schwab</v>
      </c>
      <c r="AK152" s="161">
        <f>INDEX(Upload_Download!$I$4:$I$1004,MATCH(AJ152&amp;AK$3,Upload_Download!$O$4:$O$1004,0),1)</f>
        <v>89.110000610351562</v>
      </c>
      <c r="AL152" s="161">
        <f>INDEX(Upload_Download!$I$4:$I$1004,MATCH(AJ152&amp;AL$3,Upload_Download!$O$4:$O$1004,0),1)</f>
        <v>85.610000610351562</v>
      </c>
      <c r="AM152" s="162">
        <f t="shared" si="1335"/>
        <v>-3.9277297452890103</v>
      </c>
      <c r="AN152" s="162">
        <f t="shared" si="1379"/>
        <v>0.58861016017910384</v>
      </c>
      <c r="AO152" s="161">
        <f>INDEX(Upload_Download!$I$4:$I$1004,MATCH(AQ152&amp;AO$3,Upload_Download!$O$4:$O$1004,0),1)</f>
        <v>512.66998291015625</v>
      </c>
      <c r="AP152" s="161">
        <f>INDEX(Upload_Download!$I$4:$I$1004,MATCH(AQ152&amp;AP$3,Upload_Download!$O$4:$O$1004,0),1)</f>
        <v>509.67001342773438</v>
      </c>
      <c r="AQ152" s="163" t="str">
        <f>INDEX(Draft!$AZ$3:$AZ$170,MATCH(AH152&amp;AF152,Draft!$BA$3:$BA$170,0),1)</f>
        <v>Costco</v>
      </c>
      <c r="AS152" s="106">
        <f t="shared" si="1336"/>
        <v>3</v>
      </c>
      <c r="AT152" s="106">
        <f t="shared" si="1311"/>
        <v>12</v>
      </c>
      <c r="AU152" s="106">
        <v>4</v>
      </c>
      <c r="AV152" s="107" t="str">
        <f>INDEX(Matchups!$F$4:$G$279,MATCH(AS152&amp;"_"&amp;AT152,Matchups!$E$4:$E$279,0),1)</f>
        <v>Player16</v>
      </c>
      <c r="AW152" s="107" t="str">
        <f>INDEX(Matchups!$F$4:$G$279,MATCH(AS152&amp;"_"&amp;AT152,Matchups!$E$4:$E$279,0),2)</f>
        <v>Player5</v>
      </c>
      <c r="AY152" s="160" t="str">
        <f>INDEX(Draft!$AZ$3:$AZ$170,MATCH(AV152&amp;AU152,Draft!$BA$3:$BA$170,0),1)</f>
        <v>Toronto Dominion Bank</v>
      </c>
      <c r="AZ152" s="161">
        <f>INDEX(Upload_Download!$I$4:$I$1004,MATCH(AY152&amp;AZ$3,Upload_Download!$O$4:$O$1004,0),1)</f>
        <v>83.220001220703125</v>
      </c>
      <c r="BA152" s="161">
        <f>INDEX(Upload_Download!$I$4:$I$1004,MATCH(AY152&amp;BA$3,Upload_Download!$O$4:$O$1004,0),1)</f>
        <v>82.430000305175781</v>
      </c>
      <c r="BB152" s="162">
        <f t="shared" si="1337"/>
        <v>-0.9492921220131012</v>
      </c>
      <c r="BC152" s="162">
        <f t="shared" si="1380"/>
        <v>5.1925187800746953</v>
      </c>
      <c r="BD152" s="161">
        <f>INDEX(Upload_Download!$I$4:$I$1004,MATCH(BF152&amp;BD$3,Upload_Download!$O$4:$O$1004,0),1)</f>
        <v>465.54000854492188</v>
      </c>
      <c r="BE152" s="161">
        <f>INDEX(Upload_Download!$I$4:$I$1004,MATCH(BF152&amp;BE$3,Upload_Download!$O$4:$O$1004,0),1)</f>
        <v>442.55999755859381</v>
      </c>
      <c r="BF152" s="163" t="str">
        <f>INDEX(Draft!$AZ$3:$AZ$170,MATCH(AW152&amp;AU152,Draft!$BA$3:$BA$170,0),1)</f>
        <v>Adobe</v>
      </c>
      <c r="BH152" s="106">
        <f t="shared" si="1338"/>
        <v>4</v>
      </c>
      <c r="BI152" s="106">
        <f t="shared" si="1312"/>
        <v>12</v>
      </c>
      <c r="BJ152" s="106">
        <v>4</v>
      </c>
      <c r="BK152" s="107" t="str">
        <f>INDEX(Matchups!$F$4:$G$279,MATCH(BH152&amp;"_"&amp;BI152,Matchups!$E$4:$E$279,0),1)</f>
        <v>Player20</v>
      </c>
      <c r="BL152" s="107" t="str">
        <f>INDEX(Matchups!$F$4:$G$279,MATCH(BH152&amp;"_"&amp;BI152,Matchups!$E$4:$E$279,0),2)</f>
        <v>Player24</v>
      </c>
      <c r="BN152" s="160" t="str">
        <f>INDEX(Draft!$AZ$3:$AZ$170,MATCH(BK152&amp;BJ152,Draft!$BA$3:$BA$170,0),1)</f>
        <v>Simon Property Group</v>
      </c>
      <c r="BO152" s="161">
        <f>INDEX(Upload_Download!$I$4:$I$1004,MATCH(BN152&amp;BO$3,Upload_Download!$O$4:$O$1004,0),1)</f>
        <v>139.69999694824219</v>
      </c>
      <c r="BP152" s="161" t="e">
        <f>INDEX(Upload_Download!$I$4:$I$1004,MATCH(BN152&amp;BP$3,Upload_Download!$O$4:$O$1004,0),1)</f>
        <v>#N/A</v>
      </c>
      <c r="BQ152" s="162" t="e">
        <f t="shared" si="1339"/>
        <v>#N/A</v>
      </c>
      <c r="BR152" s="162" t="e">
        <f t="shared" si="1381"/>
        <v>#N/A</v>
      </c>
      <c r="BS152" s="161" t="e">
        <f>INDEX(Upload_Download!$I$4:$I$1004,MATCH(BU152&amp;BS$3,Upload_Download!$O$4:$O$1004,0),1)</f>
        <v>#N/A</v>
      </c>
      <c r="BT152" s="161">
        <f>INDEX(Upload_Download!$I$4:$I$1004,MATCH(BU152&amp;BT$3,Upload_Download!$O$4:$O$1004,0),1)</f>
        <v>115.0699996948242</v>
      </c>
      <c r="BU152" s="163" t="str">
        <f>INDEX(Draft!$AZ$3:$AZ$170,MATCH(BL152&amp;BJ152,Draft!$BA$3:$BA$170,0),1)</f>
        <v>DocuSign</v>
      </c>
      <c r="BV152" s="114"/>
      <c r="BW152" s="106">
        <f t="shared" si="1340"/>
        <v>5</v>
      </c>
      <c r="BX152" s="106">
        <f t="shared" si="1313"/>
        <v>12</v>
      </c>
      <c r="BY152" s="106">
        <v>4</v>
      </c>
      <c r="BZ152" s="107" t="str">
        <f>INDEX(Matchups!$F$4:$G$279,MATCH(BW152&amp;"_"&amp;BX152,Matchups!$E$4:$E$279,0),1)</f>
        <v>Player19</v>
      </c>
      <c r="CA152" s="107" t="str">
        <f>INDEX(Matchups!$F$4:$G$279,MATCH(BW152&amp;"_"&amp;BX152,Matchups!$E$4:$E$279,0),2)</f>
        <v>Player15</v>
      </c>
      <c r="CB152" s="114"/>
      <c r="CC152" s="160" t="str">
        <f>INDEX(Draft!$AZ$3:$AZ$170,MATCH(BZ152&amp;BY152,Draft!$BA$3:$BA$170,0),1)</f>
        <v>Zscaler</v>
      </c>
      <c r="CD152" s="161" t="e">
        <f>INDEX(Upload_Download!$I$4:$I$1004,MATCH(CC152&amp;CD$3,Upload_Download!$O$4:$O$1004,0),1)</f>
        <v>#N/A</v>
      </c>
      <c r="CE152" s="161" t="e">
        <f>INDEX(Upload_Download!$I$4:$I$1004,MATCH(CC152&amp;CE$3,Upload_Download!$O$4:$O$1004,0),1)</f>
        <v>#N/A</v>
      </c>
      <c r="CF152" s="162" t="e">
        <f t="shared" si="1341"/>
        <v>#N/A</v>
      </c>
      <c r="CG152" s="162" t="e">
        <f t="shared" si="1382"/>
        <v>#N/A</v>
      </c>
      <c r="CH152" s="161" t="e">
        <f>INDEX(Upload_Download!$I$4:$I$1004,MATCH(CJ152&amp;CH$3,Upload_Download!$O$4:$O$1004,0),1)</f>
        <v>#N/A</v>
      </c>
      <c r="CI152" s="161" t="e">
        <f>INDEX(Upload_Download!$I$4:$I$1004,MATCH(CJ152&amp;CI$3,Upload_Download!$O$4:$O$1004,0),1)</f>
        <v>#N/A</v>
      </c>
      <c r="CJ152" s="163" t="str">
        <f>INDEX(Draft!$AZ$3:$AZ$170,MATCH(CA152&amp;BY152,Draft!$BA$3:$BA$170,0),1)</f>
        <v>Sea Limited</v>
      </c>
      <c r="CK152" s="114"/>
      <c r="CL152" s="106">
        <f t="shared" si="1342"/>
        <v>6</v>
      </c>
      <c r="CM152" s="106">
        <f t="shared" si="1314"/>
        <v>12</v>
      </c>
      <c r="CN152" s="106">
        <v>4</v>
      </c>
      <c r="CO152" s="107" t="str">
        <f>INDEX(Matchups!$F$4:$G$279,MATCH(CL152&amp;"_"&amp;CM152,Matchups!$E$4:$E$279,0),1)</f>
        <v>Player6</v>
      </c>
      <c r="CP152" s="107" t="str">
        <f>INDEX(Matchups!$F$4:$G$279,MATCH(CL152&amp;"_"&amp;CM152,Matchups!$E$4:$E$279,0),2)</f>
        <v>Player11</v>
      </c>
      <c r="CQ152" s="114"/>
      <c r="CR152" s="160" t="str">
        <f>INDEX(Draft!$AZ$3:$AZ$170,MATCH(CO152&amp;CN152,Draft!$BA$3:$BA$170,0),1)</f>
        <v>Freeport-McMoRan</v>
      </c>
      <c r="CS152" s="161" t="e">
        <f>INDEX(Upload_Download!$I$4:$I$1004,MATCH(CR152&amp;CS$3,Upload_Download!$O$4:$O$1004,0),1)</f>
        <v>#N/A</v>
      </c>
      <c r="CT152" s="161" t="e">
        <f>INDEX(Upload_Download!$I$4:$I$1004,MATCH(CR152&amp;CT$3,Upload_Download!$O$4:$O$1004,0),1)</f>
        <v>#N/A</v>
      </c>
      <c r="CU152" s="162" t="e">
        <f t="shared" si="1343"/>
        <v>#N/A</v>
      </c>
      <c r="CV152" s="162" t="e">
        <f t="shared" si="1383"/>
        <v>#N/A</v>
      </c>
      <c r="CW152" s="161" t="e">
        <f>INDEX(Upload_Download!$I$4:$I$1004,MATCH(CY152&amp;CW$3,Upload_Download!$O$4:$O$1004,0),1)</f>
        <v>#N/A</v>
      </c>
      <c r="CX152" s="161" t="e">
        <f>INDEX(Upload_Download!$I$4:$I$1004,MATCH(CY152&amp;CX$3,Upload_Download!$O$4:$O$1004,0),1)</f>
        <v>#N/A</v>
      </c>
      <c r="CY152" s="163" t="str">
        <f>INDEX(Draft!$AZ$3:$AZ$170,MATCH(CP152&amp;CN152,Draft!$BA$3:$BA$170,0),1)</f>
        <v>Dentacoin</v>
      </c>
      <c r="DA152" s="106">
        <f t="shared" si="1344"/>
        <v>7</v>
      </c>
      <c r="DB152" s="106">
        <f t="shared" si="1315"/>
        <v>12</v>
      </c>
      <c r="DC152" s="106">
        <v>4</v>
      </c>
      <c r="DD152" s="107" t="str">
        <f>INDEX(Matchups!$F$4:$G$279,MATCH(DA152&amp;"_"&amp;DB152,Matchups!$E$4:$E$279,0),1)</f>
        <v>Player21</v>
      </c>
      <c r="DE152" s="107" t="str">
        <f>INDEX(Matchups!$F$4:$G$279,MATCH(DA152&amp;"_"&amp;DB152,Matchups!$E$4:$E$279,0),2)</f>
        <v>Player9</v>
      </c>
      <c r="DG152" s="160" t="str">
        <f>INDEX(Draft!$AZ$3:$AZ$170,MATCH(DD152&amp;DC152,Draft!$BA$3:$BA$170,0),1)</f>
        <v>Stellar Lumens</v>
      </c>
      <c r="DH152" s="161" t="e">
        <f>INDEX(Upload_Download!$I$4:$I$1004,MATCH(DG152&amp;DH$3,Upload_Download!$O$4:$O$1004,0),1)</f>
        <v>#N/A</v>
      </c>
      <c r="DI152" s="161" t="e">
        <f>INDEX(Upload_Download!$I$4:$I$1004,MATCH(DG152&amp;DI$3,Upload_Download!$O$4:$O$1004,0),1)</f>
        <v>#N/A</v>
      </c>
      <c r="DJ152" s="162" t="e">
        <f t="shared" si="1345"/>
        <v>#N/A</v>
      </c>
      <c r="DK152" s="162" t="e">
        <f t="shared" si="1384"/>
        <v>#N/A</v>
      </c>
      <c r="DL152" s="161" t="e">
        <f>INDEX(Upload_Download!$I$4:$I$1004,MATCH(DN152&amp;DL$3,Upload_Download!$O$4:$O$1004,0),1)</f>
        <v>#N/A</v>
      </c>
      <c r="DM152" s="161" t="e">
        <f>INDEX(Upload_Download!$I$4:$I$1004,MATCH(DN152&amp;DM$3,Upload_Download!$O$4:$O$1004,0),1)</f>
        <v>#N/A</v>
      </c>
      <c r="DN152" s="163" t="str">
        <f>INDEX(Draft!$AZ$3:$AZ$170,MATCH(DE152&amp;DC152,Draft!$BA$3:$BA$170,0),1)</f>
        <v>Avalanche</v>
      </c>
      <c r="DO152" s="114"/>
      <c r="DP152" s="106">
        <f t="shared" si="1346"/>
        <v>8</v>
      </c>
      <c r="DQ152" s="106">
        <f t="shared" si="1316"/>
        <v>12</v>
      </c>
      <c r="DR152" s="106">
        <v>4</v>
      </c>
      <c r="DS152" s="107" t="str">
        <f>INDEX(Matchups!$F$4:$G$279,MATCH(DP152&amp;"_"&amp;DQ152,Matchups!$E$4:$E$279,0),1)</f>
        <v>Player15</v>
      </c>
      <c r="DT152" s="107" t="str">
        <f>INDEX(Matchups!$F$4:$G$279,MATCH(DP152&amp;"_"&amp;DQ152,Matchups!$E$4:$E$279,0),2)</f>
        <v>Player3</v>
      </c>
      <c r="DU152" s="114"/>
      <c r="DV152" s="160" t="str">
        <f>INDEX(Draft!$AZ$3:$AZ$170,MATCH(DS152&amp;DR152,Draft!$BA$3:$BA$170,0),1)</f>
        <v>Sea Limited</v>
      </c>
      <c r="DW152" s="161" t="e">
        <f>INDEX(Upload_Download!$I$4:$I$1004,MATCH(DV152&amp;DW$3,Upload_Download!$O$4:$O$1004,0),1)</f>
        <v>#N/A</v>
      </c>
      <c r="DX152" s="161" t="e">
        <f>INDEX(Upload_Download!$I$4:$I$1004,MATCH(DV152&amp;DX$3,Upload_Download!$O$4:$O$1004,0),1)</f>
        <v>#N/A</v>
      </c>
      <c r="DY152" s="162" t="e">
        <f t="shared" si="1347"/>
        <v>#N/A</v>
      </c>
      <c r="DZ152" s="162" t="e">
        <f t="shared" si="1385"/>
        <v>#N/A</v>
      </c>
      <c r="EA152" s="161" t="e">
        <f>INDEX(Upload_Download!$I$4:$I$1004,MATCH(EC152&amp;EA$3,Upload_Download!$O$4:$O$1004,0),1)</f>
        <v>#N/A</v>
      </c>
      <c r="EB152" s="161" t="e">
        <f>INDEX(Upload_Download!$I$4:$I$1004,MATCH(EC152&amp;EB$3,Upload_Download!$O$4:$O$1004,0),1)</f>
        <v>#N/A</v>
      </c>
      <c r="EC152" s="163" t="str">
        <f>INDEX(Draft!$AZ$3:$AZ$170,MATCH(DT152&amp;DR152,Draft!$BA$3:$BA$170,0),1)</f>
        <v>Shiba Inu</v>
      </c>
      <c r="ED152" s="114"/>
      <c r="EE152" s="106">
        <f t="shared" si="1348"/>
        <v>9</v>
      </c>
      <c r="EF152" s="106">
        <f t="shared" si="1317"/>
        <v>12</v>
      </c>
      <c r="EG152" s="106">
        <v>4</v>
      </c>
      <c r="EH152" s="107" t="str">
        <f>INDEX(Matchups!$F$4:$G$279,MATCH(EE152&amp;"_"&amp;EF152,Matchups!$E$4:$E$279,0),1)</f>
        <v>Player8</v>
      </c>
      <c r="EI152" s="107" t="str">
        <f>INDEX(Matchups!$F$4:$G$279,MATCH(EE152&amp;"_"&amp;EF152,Matchups!$E$4:$E$279,0),2)</f>
        <v>Player13</v>
      </c>
      <c r="EJ152" s="114"/>
      <c r="EK152" s="160" t="str">
        <f>INDEX(Draft!$AZ$3:$AZ$170,MATCH(EH152&amp;EG152,Draft!$BA$3:$BA$170,0),1)</f>
        <v>The Sandbox</v>
      </c>
      <c r="EL152" s="161" t="e">
        <f>INDEX(Upload_Download!$I$4:$I$1004,MATCH(EK152&amp;EL$3,Upload_Download!$O$4:$O$1004,0),1)</f>
        <v>#N/A</v>
      </c>
      <c r="EM152" s="161" t="e">
        <f>INDEX(Upload_Download!$I$4:$I$1004,MATCH(EK152&amp;EM$3,Upload_Download!$O$4:$O$1004,0),1)</f>
        <v>#N/A</v>
      </c>
      <c r="EN152" s="162" t="e">
        <f t="shared" si="1349"/>
        <v>#N/A</v>
      </c>
      <c r="EO152" s="162" t="e">
        <f t="shared" si="1386"/>
        <v>#N/A</v>
      </c>
      <c r="EP152" s="161" t="e">
        <f>INDEX(Upload_Download!$I$4:$I$1004,MATCH(ER152&amp;EP$3,Upload_Download!$O$4:$O$1004,0),1)</f>
        <v>#N/A</v>
      </c>
      <c r="EQ152" s="161" t="e">
        <f>INDEX(Upload_Download!$I$4:$I$1004,MATCH(ER152&amp;EQ$3,Upload_Download!$O$4:$O$1004,0),1)</f>
        <v>#N/A</v>
      </c>
      <c r="ER152" s="163" t="str">
        <f>INDEX(Draft!$AZ$3:$AZ$170,MATCH(EI152&amp;EG152,Draft!$BA$3:$BA$170,0),1)</f>
        <v>Bank Of Montreal</v>
      </c>
      <c r="ET152" s="106">
        <f t="shared" si="1350"/>
        <v>10</v>
      </c>
      <c r="EU152" s="106">
        <f t="shared" si="1318"/>
        <v>12</v>
      </c>
      <c r="EV152" s="106">
        <v>4</v>
      </c>
      <c r="EW152" s="107" t="str">
        <f>INDEX(Matchups!$F$4:$G$279,MATCH(ET152&amp;"_"&amp;EU152,Matchups!$E$4:$E$279,0),1)</f>
        <v>Player10</v>
      </c>
      <c r="EX152" s="107" t="str">
        <f>INDEX(Matchups!$F$4:$G$279,MATCH(ET152&amp;"_"&amp;EU152,Matchups!$E$4:$E$279,0),2)</f>
        <v>Player2</v>
      </c>
      <c r="EZ152" s="160" t="str">
        <f>INDEX(Draft!$AZ$3:$AZ$170,MATCH(EW152&amp;EV152,Draft!$BA$3:$BA$170,0),1)</f>
        <v>Costco</v>
      </c>
      <c r="FA152" s="161" t="e">
        <f>INDEX(Upload_Download!$I$4:$I$1004,MATCH(EZ152&amp;FA$3,Upload_Download!$O$4:$O$1004,0),1)</f>
        <v>#N/A</v>
      </c>
      <c r="FB152" s="161" t="e">
        <f>INDEX(Upload_Download!$I$4:$I$1004,MATCH(EZ152&amp;FB$3,Upload_Download!$O$4:$O$1004,0),1)</f>
        <v>#N/A</v>
      </c>
      <c r="FC152" s="162" t="e">
        <f t="shared" si="1351"/>
        <v>#N/A</v>
      </c>
      <c r="FD152" s="162" t="e">
        <f t="shared" si="1387"/>
        <v>#N/A</v>
      </c>
      <c r="FE152" s="161" t="e">
        <f>INDEX(Upload_Download!$I$4:$I$1004,MATCH(FG152&amp;FE$3,Upload_Download!$O$4:$O$1004,0),1)</f>
        <v>#N/A</v>
      </c>
      <c r="FF152" s="161" t="e">
        <f>INDEX(Upload_Download!$I$4:$I$1004,MATCH(FG152&amp;FF$3,Upload_Download!$O$4:$O$1004,0),1)</f>
        <v>#N/A</v>
      </c>
      <c r="FG152" s="163" t="str">
        <f>INDEX(Draft!$AZ$3:$AZ$170,MATCH(EX152&amp;EV152,Draft!$BA$3:$BA$170,0),1)</f>
        <v>Gala Games</v>
      </c>
      <c r="FH152" s="114"/>
      <c r="FI152" s="106">
        <f t="shared" si="1352"/>
        <v>11</v>
      </c>
      <c r="FJ152" s="106">
        <f t="shared" si="1319"/>
        <v>12</v>
      </c>
      <c r="FK152" s="106">
        <v>4</v>
      </c>
      <c r="FL152" s="107" t="str">
        <f>INDEX(Matchups!$F$4:$G$279,MATCH(FI152&amp;"_"&amp;FJ152,Matchups!$E$4:$E$279,0),1)</f>
        <v>Player11</v>
      </c>
      <c r="FM152" s="107" t="str">
        <f>INDEX(Matchups!$F$4:$G$279,MATCH(FI152&amp;"_"&amp;FJ152,Matchups!$E$4:$E$279,0),2)</f>
        <v>Player22</v>
      </c>
      <c r="FN152" s="114"/>
      <c r="FO152" s="160" t="str">
        <f>INDEX(Draft!$AZ$3:$AZ$170,MATCH(FL152&amp;FK152,Draft!$BA$3:$BA$170,0),1)</f>
        <v>Dentacoin</v>
      </c>
      <c r="FP152" s="161" t="e">
        <f>INDEX(Upload_Download!$I$4:$I$1004,MATCH(FO152&amp;FP$3,Upload_Download!$O$4:$O$1004,0),1)</f>
        <v>#N/A</v>
      </c>
      <c r="FQ152" s="161" t="e">
        <f>INDEX(Upload_Download!$I$4:$I$1004,MATCH(FO152&amp;FQ$3,Upload_Download!$O$4:$O$1004,0),1)</f>
        <v>#N/A</v>
      </c>
      <c r="FR152" s="162" t="e">
        <f t="shared" si="1353"/>
        <v>#N/A</v>
      </c>
      <c r="FS152" s="162" t="e">
        <f t="shared" si="1388"/>
        <v>#N/A</v>
      </c>
      <c r="FT152" s="161" t="e">
        <f>INDEX(Upload_Download!$I$4:$I$1004,MATCH(FV152&amp;FT$3,Upload_Download!$O$4:$O$1004,0),1)</f>
        <v>#N/A</v>
      </c>
      <c r="FU152" s="161" t="e">
        <f>INDEX(Upload_Download!$I$4:$I$1004,MATCH(FV152&amp;FU$3,Upload_Download!$O$4:$O$1004,0),1)</f>
        <v>#N/A</v>
      </c>
      <c r="FV152" s="163" t="str">
        <f>INDEX(Draft!$AZ$3:$AZ$170,MATCH(FM152&amp;FK152,Draft!$BA$3:$BA$170,0),1)</f>
        <v>UnitedHealthGroup</v>
      </c>
      <c r="FW152" s="114"/>
      <c r="FX152" s="106">
        <f t="shared" si="1354"/>
        <v>12</v>
      </c>
      <c r="FY152" s="106">
        <f t="shared" si="1320"/>
        <v>12</v>
      </c>
      <c r="FZ152" s="106">
        <v>4</v>
      </c>
      <c r="GA152" s="107" t="str">
        <f>INDEX(Matchups!$F$4:$G$279,MATCH(FX152&amp;"_"&amp;FY152,Matchups!$E$4:$E$279,0),1)</f>
        <v>Player3</v>
      </c>
      <c r="GB152" s="107" t="str">
        <f>INDEX(Matchups!$F$4:$G$279,MATCH(FX152&amp;"_"&amp;FY152,Matchups!$E$4:$E$279,0),2)</f>
        <v>Player17</v>
      </c>
      <c r="GC152" s="114"/>
      <c r="GD152" s="160" t="str">
        <f>INDEX(Draft!$AZ$3:$AZ$170,MATCH(GA152&amp;FZ152,Draft!$BA$3:$BA$170,0),1)</f>
        <v>Shiba Inu</v>
      </c>
      <c r="GE152" s="161" t="e">
        <f>INDEX(Upload_Download!$I$4:$I$1004,MATCH(GD152&amp;GE$3,Upload_Download!$O$4:$O$1004,0),1)</f>
        <v>#N/A</v>
      </c>
      <c r="GF152" s="161" t="e">
        <f>INDEX(Upload_Download!$I$4:$I$1004,MATCH(GD152&amp;GF$3,Upload_Download!$O$4:$O$1004,0),1)</f>
        <v>#N/A</v>
      </c>
      <c r="GG152" s="162" t="e">
        <f t="shared" si="1355"/>
        <v>#N/A</v>
      </c>
      <c r="GH152" s="162" t="e">
        <f t="shared" si="1389"/>
        <v>#N/A</v>
      </c>
      <c r="GI152" s="161" t="e">
        <f>INDEX(Upload_Download!$I$4:$I$1004,MATCH(GK152&amp;GI$3,Upload_Download!$O$4:$O$1004,0),1)</f>
        <v>#N/A</v>
      </c>
      <c r="GJ152" s="161" t="e">
        <f>INDEX(Upload_Download!$I$4:$I$1004,MATCH(GK152&amp;GJ$3,Upload_Download!$O$4:$O$1004,0),1)</f>
        <v>#N/A</v>
      </c>
      <c r="GK152" s="163" t="str">
        <f>INDEX(Draft!$AZ$3:$AZ$170,MATCH(GB152&amp;FZ152,Draft!$BA$3:$BA$170,0),1)</f>
        <v>Penn National Gaming</v>
      </c>
      <c r="GM152" s="106">
        <f t="shared" si="1356"/>
        <v>13</v>
      </c>
      <c r="GN152" s="106">
        <f t="shared" si="1321"/>
        <v>12</v>
      </c>
      <c r="GO152" s="106">
        <v>4</v>
      </c>
      <c r="GP152" s="107" t="str">
        <f>INDEX(Matchups!$F$4:$G$279,MATCH(GM152&amp;"_"&amp;GN152,Matchups!$E$4:$E$279,0),1)</f>
        <v>Player13</v>
      </c>
      <c r="GQ152" s="107" t="str">
        <f>INDEX(Matchups!$F$4:$G$279,MATCH(GM152&amp;"_"&amp;GN152,Matchups!$E$4:$E$279,0),2)</f>
        <v>Player20</v>
      </c>
      <c r="GS152" s="160" t="str">
        <f>INDEX(Draft!$AZ$3:$AZ$170,MATCH(GP152&amp;GO152,Draft!$BA$3:$BA$170,0),1)</f>
        <v>Bank Of Montreal</v>
      </c>
      <c r="GT152" s="161" t="e">
        <f>INDEX(Upload_Download!$I$4:$I$1004,MATCH(GS152&amp;GT$3,Upload_Download!$O$4:$O$1004,0),1)</f>
        <v>#N/A</v>
      </c>
      <c r="GU152" s="161" t="e">
        <f>INDEX(Upload_Download!$I$4:$I$1004,MATCH(GS152&amp;GU$3,Upload_Download!$O$4:$O$1004,0),1)</f>
        <v>#N/A</v>
      </c>
      <c r="GV152" s="162" t="e">
        <f t="shared" si="1357"/>
        <v>#N/A</v>
      </c>
      <c r="GW152" s="162" t="e">
        <f t="shared" si="1390"/>
        <v>#N/A</v>
      </c>
      <c r="GX152" s="161" t="e">
        <f>INDEX(Upload_Download!$I$4:$I$1004,MATCH(GZ152&amp;GX$3,Upload_Download!$O$4:$O$1004,0),1)</f>
        <v>#N/A</v>
      </c>
      <c r="GY152" s="161" t="e">
        <f>INDEX(Upload_Download!$I$4:$I$1004,MATCH(GZ152&amp;GY$3,Upload_Download!$O$4:$O$1004,0),1)</f>
        <v>#N/A</v>
      </c>
      <c r="GZ152" s="163" t="str">
        <f>INDEX(Draft!$AZ$3:$AZ$170,MATCH(GQ152&amp;GO152,Draft!$BA$3:$BA$170,0),1)</f>
        <v>Simon Property Group</v>
      </c>
      <c r="HA152" s="114"/>
      <c r="HB152" s="106">
        <f t="shared" si="1358"/>
        <v>14</v>
      </c>
      <c r="HC152" s="106">
        <f t="shared" si="1322"/>
        <v>12</v>
      </c>
      <c r="HD152" s="106">
        <v>4</v>
      </c>
      <c r="HE152" s="107" t="str">
        <f>INDEX(Matchups!$F$4:$G$279,MATCH(HB152&amp;"_"&amp;HC152,Matchups!$E$4:$E$279,0),1)</f>
        <v>Player23</v>
      </c>
      <c r="HF152" s="107" t="str">
        <f>INDEX(Matchups!$F$4:$G$279,MATCH(HB152&amp;"_"&amp;HC152,Matchups!$E$4:$E$279,0),2)</f>
        <v>Player7</v>
      </c>
      <c r="HG152" s="114"/>
      <c r="HH152" s="160" t="str">
        <f>INDEX(Draft!$AZ$3:$AZ$170,MATCH(HE152&amp;HD152,Draft!$BA$3:$BA$170,0),1)</f>
        <v>Shopify</v>
      </c>
      <c r="HI152" s="161" t="e">
        <f>INDEX(Upload_Download!$I$4:$I$1004,MATCH(HH152&amp;HI$3,Upload_Download!$O$4:$O$1004,0),1)</f>
        <v>#N/A</v>
      </c>
      <c r="HJ152" s="161" t="e">
        <f>INDEX(Upload_Download!$I$4:$I$1004,MATCH(HH152&amp;HJ$3,Upload_Download!$O$4:$O$1004,0),1)</f>
        <v>#N/A</v>
      </c>
      <c r="HK152" s="162" t="e">
        <f t="shared" si="1359"/>
        <v>#N/A</v>
      </c>
      <c r="HL152" s="162" t="e">
        <f t="shared" si="1391"/>
        <v>#N/A</v>
      </c>
      <c r="HM152" s="161" t="e">
        <f>INDEX(Upload_Download!$I$4:$I$1004,MATCH(HO152&amp;HM$3,Upload_Download!$O$4:$O$1004,0),1)</f>
        <v>#N/A</v>
      </c>
      <c r="HN152" s="161" t="e">
        <f>INDEX(Upload_Download!$I$4:$I$1004,MATCH(HO152&amp;HN$3,Upload_Download!$O$4:$O$1004,0),1)</f>
        <v>#N/A</v>
      </c>
      <c r="HO152" s="163" t="str">
        <f>INDEX(Draft!$AZ$3:$AZ$170,MATCH(HF152&amp;HD152,Draft!$BA$3:$BA$170,0),1)</f>
        <v>Accenture</v>
      </c>
      <c r="HP152" s="114"/>
      <c r="HQ152" s="106">
        <f t="shared" si="1360"/>
        <v>15</v>
      </c>
      <c r="HR152" s="106">
        <f t="shared" si="1323"/>
        <v>12</v>
      </c>
      <c r="HS152" s="106">
        <v>4</v>
      </c>
      <c r="HT152" s="107" t="str">
        <f>INDEX(Matchups!$F$4:$G$279,MATCH(HQ152&amp;"_"&amp;HR152,Matchups!$E$4:$E$279,0),1)</f>
        <v>Player22</v>
      </c>
      <c r="HU152" s="107" t="str">
        <f>INDEX(Matchups!$F$4:$G$279,MATCH(HQ152&amp;"_"&amp;HR152,Matchups!$E$4:$E$279,0),2)</f>
        <v>Player21</v>
      </c>
      <c r="HV152" s="114"/>
      <c r="HW152" s="160" t="str">
        <f>INDEX(Draft!$AZ$3:$AZ$170,MATCH(HT152&amp;HS152,Draft!$BA$3:$BA$170,0),1)</f>
        <v>UnitedHealthGroup</v>
      </c>
      <c r="HX152" s="161" t="e">
        <f>INDEX(Upload_Download!$I$4:$I$1004,MATCH(HW152&amp;HX$3,Upload_Download!$O$4:$O$1004,0),1)</f>
        <v>#N/A</v>
      </c>
      <c r="HY152" s="161" t="e">
        <f>INDEX(Upload_Download!$I$4:$I$1004,MATCH(HW152&amp;HY$3,Upload_Download!$O$4:$O$1004,0),1)</f>
        <v>#N/A</v>
      </c>
      <c r="HZ152" s="162" t="e">
        <f t="shared" si="1361"/>
        <v>#N/A</v>
      </c>
      <c r="IA152" s="162" t="e">
        <f t="shared" si="1392"/>
        <v>#N/A</v>
      </c>
      <c r="IB152" s="161" t="e">
        <f>INDEX(Upload_Download!$I$4:$I$1004,MATCH(ID152&amp;IB$3,Upload_Download!$O$4:$O$1004,0),1)</f>
        <v>#N/A</v>
      </c>
      <c r="IC152" s="161" t="e">
        <f>INDEX(Upload_Download!$I$4:$I$1004,MATCH(ID152&amp;IC$3,Upload_Download!$O$4:$O$1004,0),1)</f>
        <v>#N/A</v>
      </c>
      <c r="ID152" s="163" t="str">
        <f>INDEX(Draft!$AZ$3:$AZ$170,MATCH(HU152&amp;HS152,Draft!$BA$3:$BA$170,0),1)</f>
        <v>Stellar Lumens</v>
      </c>
      <c r="IF152" s="106">
        <f t="shared" si="1362"/>
        <v>16</v>
      </c>
      <c r="IG152" s="106">
        <f t="shared" si="1324"/>
        <v>12</v>
      </c>
      <c r="IH152" s="106">
        <v>4</v>
      </c>
      <c r="II152" s="107" t="str">
        <f>INDEX(Matchups!$F$4:$G$279,MATCH(IF152&amp;"_"&amp;IG152,Matchups!$E$4:$E$279,0),1)</f>
        <v>Player12</v>
      </c>
      <c r="IJ152" s="107" t="str">
        <f>INDEX(Matchups!$F$4:$G$279,MATCH(IF152&amp;"_"&amp;IG152,Matchups!$E$4:$E$279,0),2)</f>
        <v>Player1</v>
      </c>
      <c r="IL152" s="160" t="str">
        <f>INDEX(Draft!$AZ$3:$AZ$170,MATCH(II152&amp;IH152,Draft!$BA$3:$BA$170,0),1)</f>
        <v>DoorDash</v>
      </c>
      <c r="IM152" s="161" t="e">
        <f>INDEX(Upload_Download!$I$4:$I$1004,MATCH(IL152&amp;IM$3,Upload_Download!$O$4:$O$1004,0),1)</f>
        <v>#N/A</v>
      </c>
      <c r="IN152" s="161" t="e">
        <f>INDEX(Upload_Download!$I$4:$I$1004,MATCH(IL152&amp;IN$3,Upload_Download!$O$4:$O$1004,0),1)</f>
        <v>#N/A</v>
      </c>
      <c r="IO152" s="162" t="e">
        <f t="shared" si="1363"/>
        <v>#N/A</v>
      </c>
      <c r="IP152" s="162" t="e">
        <f t="shared" si="1393"/>
        <v>#N/A</v>
      </c>
      <c r="IQ152" s="161" t="e">
        <f>INDEX(Upload_Download!$I$4:$I$1004,MATCH(IS152&amp;IQ$3,Upload_Download!$O$4:$O$1004,0),1)</f>
        <v>#N/A</v>
      </c>
      <c r="IR152" s="161" t="e">
        <f>INDEX(Upload_Download!$I$4:$I$1004,MATCH(IS152&amp;IR$3,Upload_Download!$O$4:$O$1004,0),1)</f>
        <v>#N/A</v>
      </c>
      <c r="IS152" s="163" t="str">
        <f>INDEX(Draft!$AZ$3:$AZ$170,MATCH(IJ152&amp;IH152,Draft!$BA$3:$BA$170,0),1)</f>
        <v>NIO</v>
      </c>
      <c r="IT152" s="114"/>
      <c r="IU152" s="106">
        <f t="shared" si="1364"/>
        <v>17</v>
      </c>
      <c r="IV152" s="106">
        <f t="shared" si="1325"/>
        <v>12</v>
      </c>
      <c r="IW152" s="106">
        <v>4</v>
      </c>
      <c r="IX152" s="107" t="str">
        <f>INDEX(Matchups!$F$4:$G$279,MATCH(IU152&amp;"_"&amp;IV152,Matchups!$E$4:$E$279,0),1)</f>
        <v>Player5</v>
      </c>
      <c r="IY152" s="107" t="str">
        <f>INDEX(Matchups!$F$4:$G$279,MATCH(IU152&amp;"_"&amp;IV152,Matchups!$E$4:$E$279,0),2)</f>
        <v>Player23</v>
      </c>
      <c r="IZ152" s="114"/>
      <c r="JA152" s="160" t="str">
        <f>INDEX(Draft!$AZ$3:$AZ$170,MATCH(IX152&amp;IW152,Draft!$BA$3:$BA$170,0),1)</f>
        <v>Adobe</v>
      </c>
      <c r="JB152" s="161" t="e">
        <f>INDEX(Upload_Download!$I$4:$I$1004,MATCH(JA152&amp;JB$3,Upload_Download!$O$4:$O$1004,0),1)</f>
        <v>#N/A</v>
      </c>
      <c r="JC152" s="161" t="e">
        <f>INDEX(Upload_Download!$I$4:$I$1004,MATCH(JA152&amp;JC$3,Upload_Download!$O$4:$O$1004,0),1)</f>
        <v>#N/A</v>
      </c>
      <c r="JD152" s="162" t="e">
        <f t="shared" si="1365"/>
        <v>#N/A</v>
      </c>
      <c r="JE152" s="162" t="e">
        <f t="shared" si="1394"/>
        <v>#N/A</v>
      </c>
      <c r="JF152" s="161" t="e">
        <f>INDEX(Upload_Download!$I$4:$I$1004,MATCH(JH152&amp;JF$3,Upload_Download!$O$4:$O$1004,0),1)</f>
        <v>#N/A</v>
      </c>
      <c r="JG152" s="161" t="e">
        <f>INDEX(Upload_Download!$I$4:$I$1004,MATCH(JH152&amp;JG$3,Upload_Download!$O$4:$O$1004,0),1)</f>
        <v>#N/A</v>
      </c>
      <c r="JH152" s="163" t="str">
        <f>INDEX(Draft!$AZ$3:$AZ$170,MATCH(IY152&amp;IW152,Draft!$BA$3:$BA$170,0),1)</f>
        <v>Shopify</v>
      </c>
      <c r="JI152" s="114"/>
      <c r="JJ152" s="106">
        <f t="shared" si="1366"/>
        <v>18</v>
      </c>
      <c r="JK152" s="106">
        <f t="shared" si="1326"/>
        <v>12</v>
      </c>
      <c r="JL152" s="106">
        <v>4</v>
      </c>
      <c r="JM152" s="107" t="str">
        <f>INDEX(Matchups!$F$4:$G$279,MATCH(JJ152&amp;"_"&amp;JK152,Matchups!$E$4:$E$279,0),1)</f>
        <v>Player24</v>
      </c>
      <c r="JN152" s="107" t="str">
        <f>INDEX(Matchups!$F$4:$G$279,MATCH(JJ152&amp;"_"&amp;JK152,Matchups!$E$4:$E$279,0),2)</f>
        <v>Player6</v>
      </c>
      <c r="JO152" s="114"/>
      <c r="JP152" s="160" t="str">
        <f>INDEX(Draft!$AZ$3:$AZ$170,MATCH(JM152&amp;JL152,Draft!$BA$3:$BA$170,0),1)</f>
        <v>DocuSign</v>
      </c>
      <c r="JQ152" s="161" t="e">
        <f>INDEX(Upload_Download!$I$4:$I$1004,MATCH(JP152&amp;JQ$3,Upload_Download!$O$4:$O$1004,0),1)</f>
        <v>#N/A</v>
      </c>
      <c r="JR152" s="161" t="e">
        <f>INDEX(Upload_Download!$I$4:$I$1004,MATCH(JP152&amp;JR$3,Upload_Download!$O$4:$O$1004,0),1)</f>
        <v>#N/A</v>
      </c>
      <c r="JS152" s="162" t="e">
        <f t="shared" si="1367"/>
        <v>#N/A</v>
      </c>
      <c r="JT152" s="162" t="e">
        <f t="shared" si="1395"/>
        <v>#N/A</v>
      </c>
      <c r="JU152" s="161" t="e">
        <f>INDEX(Upload_Download!$I$4:$I$1004,MATCH(JW152&amp;JU$3,Upload_Download!$O$4:$O$1004,0),1)</f>
        <v>#N/A</v>
      </c>
      <c r="JV152" s="161" t="e">
        <f>INDEX(Upload_Download!$I$4:$I$1004,MATCH(JW152&amp;JV$3,Upload_Download!$O$4:$O$1004,0),1)</f>
        <v>#N/A</v>
      </c>
      <c r="JW152" s="163" t="str">
        <f>INDEX(Draft!$AZ$3:$AZ$170,MATCH(JN152&amp;JL152,Draft!$BA$3:$BA$170,0),1)</f>
        <v>Freeport-McMoRan</v>
      </c>
      <c r="JX152" s="114"/>
      <c r="JY152" s="106">
        <f t="shared" si="1368"/>
        <v>19</v>
      </c>
      <c r="JZ152" s="106">
        <f t="shared" si="1327"/>
        <v>12</v>
      </c>
      <c r="KA152" s="106">
        <v>4</v>
      </c>
      <c r="KB152" s="107" t="str">
        <f>INDEX(Matchups!$F$4:$G$279,MATCH(JY152&amp;"_"&amp;JZ152,Matchups!$E$4:$E$279,0),1)</f>
        <v>Player9</v>
      </c>
      <c r="KC152" s="107" t="str">
        <f>INDEX(Matchups!$F$4:$G$279,MATCH(JY152&amp;"_"&amp;JZ152,Matchups!$E$4:$E$279,0),2)</f>
        <v>Player14</v>
      </c>
      <c r="KD152" s="114"/>
      <c r="KE152" s="160" t="str">
        <f>INDEX(Draft!$AZ$3:$AZ$170,MATCH(KB152&amp;KA152,Draft!$BA$3:$BA$170,0),1)</f>
        <v>Avalanche</v>
      </c>
      <c r="KF152" s="161" t="e">
        <f>INDEX(Upload_Download!$I$4:$I$1004,MATCH(KE152&amp;KF$3,Upload_Download!$O$4:$O$1004,0),1)</f>
        <v>#N/A</v>
      </c>
      <c r="KG152" s="161" t="e">
        <f>INDEX(Upload_Download!$I$4:$I$1004,MATCH(KE152&amp;KG$3,Upload_Download!$O$4:$O$1004,0),1)</f>
        <v>#N/A</v>
      </c>
      <c r="KH152" s="162" t="e">
        <f t="shared" si="1369"/>
        <v>#N/A</v>
      </c>
      <c r="KI152" s="162" t="e">
        <f t="shared" si="1396"/>
        <v>#N/A</v>
      </c>
      <c r="KJ152" s="161" t="e">
        <f>INDEX(Upload_Download!$I$4:$I$1004,MATCH(KL152&amp;KJ$3,Upload_Download!$O$4:$O$1004,0),1)</f>
        <v>#N/A</v>
      </c>
      <c r="KK152" s="161" t="e">
        <f>INDEX(Upload_Download!$I$4:$I$1004,MATCH(KL152&amp;KK$3,Upload_Download!$O$4:$O$1004,0),1)</f>
        <v>#N/A</v>
      </c>
      <c r="KL152" s="163" t="str">
        <f>INDEX(Draft!$AZ$3:$AZ$170,MATCH(KC152&amp;KA152,Draft!$BA$3:$BA$170,0),1)</f>
        <v>Brookfield Asset Mgmt</v>
      </c>
      <c r="KM152" s="114"/>
      <c r="KN152" s="106">
        <f t="shared" si="1370"/>
        <v>20</v>
      </c>
      <c r="KO152" s="106">
        <f t="shared" si="1328"/>
        <v>12</v>
      </c>
      <c r="KP152" s="106">
        <v>4</v>
      </c>
      <c r="KQ152" s="107" t="str">
        <f>INDEX(Matchups!$F$4:$G$279,MATCH(KN152&amp;"_"&amp;KO152,Matchups!$E$4:$E$279,0),1)</f>
        <v>Player7</v>
      </c>
      <c r="KR152" s="107" t="str">
        <f>INDEX(Matchups!$F$4:$G$279,MATCH(KN152&amp;"_"&amp;KO152,Matchups!$E$4:$E$279,0),2)</f>
        <v>Player12</v>
      </c>
      <c r="KS152" s="114"/>
      <c r="KT152" s="160" t="str">
        <f>INDEX(Draft!$AZ$3:$AZ$170,MATCH(KQ152&amp;KP152,Draft!$BA$3:$BA$170,0),1)</f>
        <v>Accenture</v>
      </c>
      <c r="KU152" s="161" t="e">
        <f>INDEX(Upload_Download!$I$4:$I$1004,MATCH(KT152&amp;KU$3,Upload_Download!$O$4:$O$1004,0),1)</f>
        <v>#N/A</v>
      </c>
      <c r="KV152" s="161" t="e">
        <f>INDEX(Upload_Download!$I$4:$I$1004,MATCH(KT152&amp;KV$3,Upload_Download!$O$4:$O$1004,0),1)</f>
        <v>#N/A</v>
      </c>
      <c r="KW152" s="162" t="e">
        <f t="shared" si="1371"/>
        <v>#N/A</v>
      </c>
      <c r="KX152" s="162" t="e">
        <f t="shared" si="1397"/>
        <v>#N/A</v>
      </c>
      <c r="KY152" s="161" t="e">
        <f>INDEX(Upload_Download!$I$4:$I$1004,MATCH(LA152&amp;KY$3,Upload_Download!$O$4:$O$1004,0),1)</f>
        <v>#N/A</v>
      </c>
      <c r="KZ152" s="161" t="e">
        <f>INDEX(Upload_Download!$I$4:$I$1004,MATCH(LA152&amp;KZ$3,Upload_Download!$O$4:$O$1004,0),1)</f>
        <v>#N/A</v>
      </c>
      <c r="LA152" s="163" t="str">
        <f>INDEX(Draft!$AZ$3:$AZ$170,MATCH(KR152&amp;KP152,Draft!$BA$3:$BA$170,0),1)</f>
        <v>DoorDash</v>
      </c>
      <c r="LB152" s="114"/>
      <c r="LC152" s="106">
        <f t="shared" si="1372"/>
        <v>21</v>
      </c>
      <c r="LD152" s="106">
        <f t="shared" si="1329"/>
        <v>12</v>
      </c>
      <c r="LE152" s="106">
        <v>4</v>
      </c>
      <c r="LF152" s="107" t="str">
        <f>INDEX(Matchups!$F$4:$G$279,MATCH(LC152&amp;"_"&amp;LD152,Matchups!$E$4:$E$279,0),1)</f>
        <v>Player9</v>
      </c>
      <c r="LG152" s="107" t="str">
        <f>INDEX(Matchups!$F$4:$G$279,MATCH(LC152&amp;"_"&amp;LD152,Matchups!$E$4:$E$279,0),2)</f>
        <v>Player23</v>
      </c>
      <c r="LH152" s="114"/>
      <c r="LI152" s="160" t="str">
        <f>INDEX(Draft!$AZ$3:$AZ$170,MATCH(LF152&amp;LE152,Draft!$BA$3:$BA$170,0),1)</f>
        <v>Avalanche</v>
      </c>
      <c r="LJ152" s="161" t="e">
        <f>INDEX(Upload_Download!$I$4:$I$1004,MATCH(LI152&amp;LJ$3,Upload_Download!$O$4:$O$1004,0),1)</f>
        <v>#N/A</v>
      </c>
      <c r="LK152" s="161" t="e">
        <f>INDEX(Upload_Download!$I$4:$I$1004,MATCH(LI152&amp;LK$3,Upload_Download!$O$4:$O$1004,0),1)</f>
        <v>#N/A</v>
      </c>
      <c r="LL152" s="162" t="e">
        <f t="shared" si="1373"/>
        <v>#N/A</v>
      </c>
      <c r="LM152" s="162" t="e">
        <f t="shared" si="1398"/>
        <v>#N/A</v>
      </c>
      <c r="LN152" s="161" t="e">
        <f>INDEX(Upload_Download!$I$4:$I$1004,MATCH(LP152&amp;LN$3,Upload_Download!$O$4:$O$1004,0),1)</f>
        <v>#N/A</v>
      </c>
      <c r="LO152" s="161" t="e">
        <f>INDEX(Upload_Download!$I$4:$I$1004,MATCH(LP152&amp;LO$3,Upload_Download!$O$4:$O$1004,0),1)</f>
        <v>#N/A</v>
      </c>
      <c r="LP152" s="163" t="str">
        <f>INDEX(Draft!$AZ$3:$AZ$170,MATCH(LG152&amp;LE152,Draft!$BA$3:$BA$170,0),1)</f>
        <v>Shopify</v>
      </c>
      <c r="LQ152" s="114"/>
      <c r="LR152" s="106">
        <f t="shared" si="1374"/>
        <v>22</v>
      </c>
      <c r="LS152" s="106">
        <f t="shared" si="1330"/>
        <v>12</v>
      </c>
      <c r="LT152" s="106">
        <v>4</v>
      </c>
      <c r="LU152" s="107" t="str">
        <f>INDEX(Matchups!$F$4:$G$279,MATCH(LR152&amp;"_"&amp;LS152,Matchups!$E$4:$E$279,0),1)</f>
        <v>Player14</v>
      </c>
      <c r="LV152" s="107" t="str">
        <f>INDEX(Matchups!$F$4:$G$279,MATCH(LR152&amp;"_"&amp;LS152,Matchups!$E$4:$E$279,0),2)</f>
        <v>Player19</v>
      </c>
      <c r="LW152" s="114"/>
      <c r="LX152" s="160" t="str">
        <f>INDEX(Draft!$AZ$3:$AZ$170,MATCH(LU152&amp;LT152,Draft!$BA$3:$BA$170,0),1)</f>
        <v>Brookfield Asset Mgmt</v>
      </c>
      <c r="LY152" s="161" t="e">
        <f>INDEX(Upload_Download!$I$4:$I$1004,MATCH(LX152&amp;LY$3,Upload_Download!$O$4:$O$1004,0),1)</f>
        <v>#N/A</v>
      </c>
      <c r="LZ152" s="161" t="e">
        <f>INDEX(Upload_Download!$I$4:$I$1004,MATCH(LX152&amp;LZ$3,Upload_Download!$O$4:$O$1004,0),1)</f>
        <v>#N/A</v>
      </c>
      <c r="MA152" s="162" t="e">
        <f t="shared" si="1375"/>
        <v>#N/A</v>
      </c>
      <c r="MB152" s="162" t="e">
        <f t="shared" si="1399"/>
        <v>#N/A</v>
      </c>
      <c r="MC152" s="161" t="e">
        <f>INDEX(Upload_Download!$I$4:$I$1004,MATCH(ME152&amp;MC$3,Upload_Download!$O$4:$O$1004,0),1)</f>
        <v>#N/A</v>
      </c>
      <c r="MD152" s="161" t="e">
        <f>INDEX(Upload_Download!$I$4:$I$1004,MATCH(ME152&amp;MD$3,Upload_Download!$O$4:$O$1004,0),1)</f>
        <v>#N/A</v>
      </c>
      <c r="ME152" s="163" t="str">
        <f>INDEX(Draft!$AZ$3:$AZ$170,MATCH(LV152&amp;LT152,Draft!$BA$3:$BA$170,0),1)</f>
        <v>Zscaler</v>
      </c>
      <c r="MF152" s="114"/>
      <c r="MG152" s="106">
        <f t="shared" si="1376"/>
        <v>23</v>
      </c>
      <c r="MH152" s="106">
        <f t="shared" si="1331"/>
        <v>12</v>
      </c>
      <c r="MI152" s="106">
        <v>4</v>
      </c>
      <c r="MJ152" s="107" t="str">
        <f>INDEX(Matchups!$F$4:$G$279,MATCH(MG152&amp;"_"&amp;MH152,Matchups!$E$4:$E$279,0),1)</f>
        <v>Player2</v>
      </c>
      <c r="MK152" s="107" t="str">
        <f>INDEX(Matchups!$F$4:$G$279,MATCH(MG152&amp;"_"&amp;MH152,Matchups!$E$4:$E$279,0),2)</f>
        <v>Player16</v>
      </c>
      <c r="ML152" s="114"/>
      <c r="MM152" s="160" t="str">
        <f>INDEX(Draft!$AZ$3:$AZ$170,MATCH(MJ152&amp;MI152,Draft!$BA$3:$BA$170,0),1)</f>
        <v>Gala Games</v>
      </c>
      <c r="MN152" s="161" t="e">
        <f>INDEX(Upload_Download!$I$4:$I$1004,MATCH(MM152&amp;MN$3,Upload_Download!$O$4:$O$1004,0),1)</f>
        <v>#N/A</v>
      </c>
      <c r="MO152" s="161" t="e">
        <f>INDEX(Upload_Download!$I$4:$I$1004,MATCH(MM152&amp;MO$3,Upload_Download!$O$4:$O$1004,0),1)</f>
        <v>#N/A</v>
      </c>
      <c r="MP152" s="162" t="e">
        <f t="shared" si="1377"/>
        <v>#N/A</v>
      </c>
      <c r="MQ152" s="162" t="e">
        <f t="shared" si="1400"/>
        <v>#N/A</v>
      </c>
      <c r="MR152" s="161" t="e">
        <f>INDEX(Upload_Download!$I$4:$I$1004,MATCH(MT152&amp;MR$3,Upload_Download!$O$4:$O$1004,0),1)</f>
        <v>#N/A</v>
      </c>
      <c r="MS152" s="161" t="e">
        <f>INDEX(Upload_Download!$I$4:$I$1004,MATCH(MT152&amp;MS$3,Upload_Download!$O$4:$O$1004,0),1)</f>
        <v>#N/A</v>
      </c>
      <c r="MT152" s="163" t="str">
        <f>INDEX(Draft!$AZ$3:$AZ$170,MATCH(MK152&amp;MI152,Draft!$BA$3:$BA$170,0),1)</f>
        <v>Toronto Dominion Bank</v>
      </c>
    </row>
    <row r="153" spans="2:358" s="105" customFormat="1" ht="17">
      <c r="B153" s="184">
        <f t="shared" si="1306"/>
        <v>44648</v>
      </c>
      <c r="C153" s="183">
        <f t="shared" si="1307"/>
        <v>13</v>
      </c>
      <c r="D153" s="183">
        <f t="shared" si="1308"/>
        <v>6</v>
      </c>
      <c r="E153" s="183" t="str">
        <f t="shared" si="1142"/>
        <v>13_6</v>
      </c>
      <c r="F153" s="174" t="str">
        <f t="shared" si="1143"/>
        <v>Player5</v>
      </c>
      <c r="G153" s="174" t="str">
        <f t="shared" si="1144"/>
        <v>Player9</v>
      </c>
      <c r="H153" s="173"/>
      <c r="I153" s="174" t="str">
        <f>J153&amp;"_"&amp;COUNTIF(J$4:J153,J153)</f>
        <v>12_7</v>
      </c>
      <c r="J153" s="185">
        <v>12</v>
      </c>
      <c r="K153" s="185" t="s">
        <v>2674</v>
      </c>
      <c r="L153" s="186" t="s">
        <v>1027</v>
      </c>
      <c r="M153" s="185" t="s">
        <v>2658</v>
      </c>
      <c r="N153" s="114"/>
      <c r="O153" s="106">
        <f t="shared" si="1332"/>
        <v>1</v>
      </c>
      <c r="P153" s="106">
        <f t="shared" si="1309"/>
        <v>12</v>
      </c>
      <c r="Q153" s="106">
        <v>5</v>
      </c>
      <c r="R153" s="107" t="str">
        <f>INDEX(Matchups!$F$4:$G$279,MATCH(O153&amp;"_"&amp;P153,Matchups!$E$4:$E$279,0),1)</f>
        <v>Player1</v>
      </c>
      <c r="S153" s="107" t="str">
        <f>INDEX(Matchups!$F$4:$G$279,MATCH(O153&amp;"_"&amp;P153,Matchups!$E$4:$E$279,0),2)</f>
        <v>Player8</v>
      </c>
      <c r="U153" s="160" t="str">
        <f>INDEX(Draft!$AZ$3:$AZ$170,MATCH(R153&amp;Q153,Draft!$BA$3:$BA$170,0),1)</f>
        <v>Marathon Petroleum Corp</v>
      </c>
      <c r="V153" s="161">
        <f>INDEX(Upload_Download!$I$4:$I$1004,MATCH(U153&amp;V$3,Upload_Download!$O$4:$O$1004,0),1)</f>
        <v>77.617103576660156</v>
      </c>
      <c r="W153" s="161">
        <f>INDEX(Upload_Download!$I$4:$I$1004,MATCH(U153&amp;W$3,Upload_Download!$O$4:$O$1004,0),1)</f>
        <v>80.595123291015625</v>
      </c>
      <c r="X153" s="162">
        <f t="shared" si="1333"/>
        <v>3.8368086119242584</v>
      </c>
      <c r="Y153" s="162">
        <f t="shared" si="1378"/>
        <v>-11.820747191227298</v>
      </c>
      <c r="Z153" s="161">
        <f>INDEX(Upload_Download!$I$4:$I$1004,MATCH(AB153&amp;Z$3,Upload_Download!$O$4:$O$1004,0),1)</f>
        <v>0.2275359928607941</v>
      </c>
      <c r="AA153" s="161">
        <f>INDEX(Upload_Download!$I$4:$I$1004,MATCH(AB153&amp;AA$3,Upload_Download!$O$4:$O$1004,0),1)</f>
        <v>0.25803801417350769</v>
      </c>
      <c r="AB153" s="163" t="str">
        <f>INDEX(Draft!$AZ$3:$AZ$170,MATCH(S153&amp;Q153,Draft!$BA$3:$BA$170,0),1)</f>
        <v>Hedera Hashgraph</v>
      </c>
      <c r="AD153" s="106">
        <f t="shared" si="1334"/>
        <v>2</v>
      </c>
      <c r="AE153" s="106">
        <f t="shared" si="1310"/>
        <v>12</v>
      </c>
      <c r="AF153" s="106">
        <v>5</v>
      </c>
      <c r="AG153" s="107" t="str">
        <f>INDEX(Matchups!$F$4:$G$279,MATCH(AD153&amp;"_"&amp;AE153,Matchups!$E$4:$E$279,0),1)</f>
        <v>Player18</v>
      </c>
      <c r="AH153" s="107" t="str">
        <f>INDEX(Matchups!$F$4:$G$279,MATCH(AD153&amp;"_"&amp;AE153,Matchups!$E$4:$E$279,0),2)</f>
        <v>Player10</v>
      </c>
      <c r="AJ153" s="160" t="str">
        <f>INDEX(Draft!$AZ$3:$AZ$170,MATCH(AG153&amp;AF153,Draft!$BA$3:$BA$170,0),1)</f>
        <v>Nike</v>
      </c>
      <c r="AK153" s="161">
        <f>INDEX(Upload_Download!$I$4:$I$1004,MATCH(AJ153&amp;AK$3,Upload_Download!$O$4:$O$1004,0),1)</f>
        <v>140.17999267578119</v>
      </c>
      <c r="AL153" s="161">
        <f>INDEX(Upload_Download!$I$4:$I$1004,MATCH(AJ153&amp;AL$3,Upload_Download!$O$4:$O$1004,0),1)</f>
        <v>142.94999694824219</v>
      </c>
      <c r="AM153" s="162">
        <f t="shared" si="1335"/>
        <v>1.9760339686046846</v>
      </c>
      <c r="AN153" s="162">
        <f t="shared" si="1379"/>
        <v>-5.5478181657341636</v>
      </c>
      <c r="AO153" s="161">
        <f>INDEX(Upload_Download!$I$4:$I$1004,MATCH(AQ153&amp;AO$3,Upload_Download!$O$4:$O$1004,0),1)</f>
        <v>59.139999389648438</v>
      </c>
      <c r="AP153" s="161">
        <f>INDEX(Upload_Download!$I$4:$I$1004,MATCH(AQ153&amp;AP$3,Upload_Download!$O$4:$O$1004,0),1)</f>
        <v>62.613693237304688</v>
      </c>
      <c r="AQ153" s="163" t="str">
        <f>INDEX(Draft!$AZ$3:$AZ$170,MATCH(AH153&amp;AF153,Draft!$BA$3:$BA$170,0),1)</f>
        <v>KKR &amp; Co.</v>
      </c>
      <c r="AS153" s="106">
        <f t="shared" si="1336"/>
        <v>3</v>
      </c>
      <c r="AT153" s="106">
        <f t="shared" si="1311"/>
        <v>12</v>
      </c>
      <c r="AU153" s="106">
        <v>5</v>
      </c>
      <c r="AV153" s="107" t="str">
        <f>INDEX(Matchups!$F$4:$G$279,MATCH(AS153&amp;"_"&amp;AT153,Matchups!$E$4:$E$279,0),1)</f>
        <v>Player16</v>
      </c>
      <c r="AW153" s="107" t="str">
        <f>INDEX(Matchups!$F$4:$G$279,MATCH(AS153&amp;"_"&amp;AT153,Matchups!$E$4:$E$279,0),2)</f>
        <v>Player5</v>
      </c>
      <c r="AY153" s="160" t="str">
        <f>INDEX(Draft!$AZ$3:$AZ$170,MATCH(AV153&amp;AU153,Draft!$BA$3:$BA$170,0),1)</f>
        <v>United Parcel Service</v>
      </c>
      <c r="AZ153" s="161">
        <f>INDEX(Upload_Download!$I$4:$I$1004,MATCH(AY153&amp;AZ$3,Upload_Download!$O$4:$O$1004,0),1)</f>
        <v>209.36000061035159</v>
      </c>
      <c r="BA153" s="161">
        <f>INDEX(Upload_Download!$I$4:$I$1004,MATCH(AY153&amp;BA$3,Upload_Download!$O$4:$O$1004,0),1)</f>
        <v>209.94999694824219</v>
      </c>
      <c r="BB153" s="162">
        <f t="shared" si="1337"/>
        <v>0.28180948422362739</v>
      </c>
      <c r="BC153" s="162">
        <f t="shared" si="1380"/>
        <v>-2.7143304567578408E-2</v>
      </c>
      <c r="BD153" s="161">
        <f>INDEX(Upload_Download!$I$4:$I$1004,MATCH(BF153&amp;BD$3,Upload_Download!$O$4:$O$1004,0),1)</f>
        <v>110.4899978637695</v>
      </c>
      <c r="BE153" s="161">
        <f>INDEX(Upload_Download!$I$4:$I$1004,MATCH(BF153&amp;BE$3,Upload_Download!$O$4:$O$1004,0),1)</f>
        <v>110.51999664306641</v>
      </c>
      <c r="BF153" s="163" t="str">
        <f>INDEX(Draft!$AZ$3:$AZ$170,MATCH(AW153&amp;AU153,Draft!$BA$3:$BA$170,0),1)</f>
        <v>Royal Bank Of Canada</v>
      </c>
      <c r="BH153" s="106">
        <f t="shared" si="1338"/>
        <v>4</v>
      </c>
      <c r="BI153" s="106">
        <f t="shared" si="1312"/>
        <v>12</v>
      </c>
      <c r="BJ153" s="106">
        <v>5</v>
      </c>
      <c r="BK153" s="107" t="str">
        <f>INDEX(Matchups!$F$4:$G$279,MATCH(BH153&amp;"_"&amp;BI153,Matchups!$E$4:$E$279,0),1)</f>
        <v>Player20</v>
      </c>
      <c r="BL153" s="107" t="str">
        <f>INDEX(Matchups!$F$4:$G$279,MATCH(BH153&amp;"_"&amp;BI153,Matchups!$E$4:$E$279,0),2)</f>
        <v>Player24</v>
      </c>
      <c r="BN153" s="160" t="str">
        <f>INDEX(Draft!$AZ$3:$AZ$170,MATCH(BK153&amp;BJ153,Draft!$BA$3:$BA$170,0),1)</f>
        <v>Curve DAO Token</v>
      </c>
      <c r="BO153" s="161">
        <f>INDEX(Upload_Download!$I$4:$I$1004,MATCH(BN153&amp;BO$3,Upload_Download!$O$4:$O$1004,0),1)</f>
        <v>2.3524661064147949</v>
      </c>
      <c r="BP153" s="161" t="e">
        <f>INDEX(Upload_Download!$I$4:$I$1004,MATCH(BN153&amp;BP$3,Upload_Download!$O$4:$O$1004,0),1)</f>
        <v>#N/A</v>
      </c>
      <c r="BQ153" s="162" t="e">
        <f t="shared" si="1339"/>
        <v>#N/A</v>
      </c>
      <c r="BR153" s="162" t="e">
        <f t="shared" si="1381"/>
        <v>#N/A</v>
      </c>
      <c r="BS153" s="161" t="e">
        <f>INDEX(Upload_Download!$I$4:$I$1004,MATCH(BU153&amp;BS$3,Upload_Download!$O$4:$O$1004,0),1)</f>
        <v>#N/A</v>
      </c>
      <c r="BT153" s="161">
        <f>INDEX(Upload_Download!$I$4:$I$1004,MATCH(BU153&amp;BT$3,Upload_Download!$O$4:$O$1004,0),1)</f>
        <v>155.0899963378906</v>
      </c>
      <c r="BU153" s="163" t="str">
        <f>INDEX(Draft!$AZ$3:$AZ$170,MATCH(BL153&amp;BJ153,Draft!$BA$3:$BA$170,0),1)</f>
        <v>Airbnb</v>
      </c>
      <c r="BV153" s="114"/>
      <c r="BW153" s="106">
        <f t="shared" si="1340"/>
        <v>5</v>
      </c>
      <c r="BX153" s="106">
        <f t="shared" si="1313"/>
        <v>12</v>
      </c>
      <c r="BY153" s="106">
        <v>5</v>
      </c>
      <c r="BZ153" s="107" t="str">
        <f>INDEX(Matchups!$F$4:$G$279,MATCH(BW153&amp;"_"&amp;BX153,Matchups!$E$4:$E$279,0),1)</f>
        <v>Player19</v>
      </c>
      <c r="CA153" s="107" t="str">
        <f>INDEX(Matchups!$F$4:$G$279,MATCH(BW153&amp;"_"&amp;BX153,Matchups!$E$4:$E$279,0),2)</f>
        <v>Player15</v>
      </c>
      <c r="CB153" s="114"/>
      <c r="CC153" s="160" t="str">
        <f>INDEX(Draft!$AZ$3:$AZ$170,MATCH(BZ153&amp;BY153,Draft!$BA$3:$BA$170,0),1)</f>
        <v>Roblox Corporation</v>
      </c>
      <c r="CD153" s="161" t="e">
        <f>INDEX(Upload_Download!$I$4:$I$1004,MATCH(CC153&amp;CD$3,Upload_Download!$O$4:$O$1004,0),1)</f>
        <v>#N/A</v>
      </c>
      <c r="CE153" s="161" t="e">
        <f>INDEX(Upload_Download!$I$4:$I$1004,MATCH(CC153&amp;CE$3,Upload_Download!$O$4:$O$1004,0),1)</f>
        <v>#N/A</v>
      </c>
      <c r="CF153" s="162" t="e">
        <f t="shared" si="1341"/>
        <v>#N/A</v>
      </c>
      <c r="CG153" s="162" t="e">
        <f t="shared" si="1382"/>
        <v>#N/A</v>
      </c>
      <c r="CH153" s="161" t="e">
        <f>INDEX(Upload_Download!$I$4:$I$1004,MATCH(CJ153&amp;CH$3,Upload_Download!$O$4:$O$1004,0),1)</f>
        <v>#N/A</v>
      </c>
      <c r="CI153" s="161" t="e">
        <f>INDEX(Upload_Download!$I$4:$I$1004,MATCH(CJ153&amp;CI$3,Upload_Download!$O$4:$O$1004,0),1)</f>
        <v>#N/A</v>
      </c>
      <c r="CJ153" s="163" t="str">
        <f>INDEX(Draft!$AZ$3:$AZ$170,MATCH(CA153&amp;BY153,Draft!$BA$3:$BA$170,0),1)</f>
        <v>Wrapped Bitcoin</v>
      </c>
      <c r="CK153" s="114"/>
      <c r="CL153" s="106">
        <f t="shared" si="1342"/>
        <v>6</v>
      </c>
      <c r="CM153" s="106">
        <f t="shared" si="1314"/>
        <v>12</v>
      </c>
      <c r="CN153" s="106">
        <v>5</v>
      </c>
      <c r="CO153" s="107" t="str">
        <f>INDEX(Matchups!$F$4:$G$279,MATCH(CL153&amp;"_"&amp;CM153,Matchups!$E$4:$E$279,0),1)</f>
        <v>Player6</v>
      </c>
      <c r="CP153" s="107" t="str">
        <f>INDEX(Matchups!$F$4:$G$279,MATCH(CL153&amp;"_"&amp;CM153,Matchups!$E$4:$E$279,0),2)</f>
        <v>Player11</v>
      </c>
      <c r="CQ153" s="114"/>
      <c r="CR153" s="160" t="str">
        <f>INDEX(Draft!$AZ$3:$AZ$170,MATCH(CO153&amp;CN153,Draft!$BA$3:$BA$170,0),1)</f>
        <v>Royal Bank Of Canada</v>
      </c>
      <c r="CS153" s="161" t="e">
        <f>INDEX(Upload_Download!$I$4:$I$1004,MATCH(CR153&amp;CS$3,Upload_Download!$O$4:$O$1004,0),1)</f>
        <v>#N/A</v>
      </c>
      <c r="CT153" s="161" t="e">
        <f>INDEX(Upload_Download!$I$4:$I$1004,MATCH(CR153&amp;CT$3,Upload_Download!$O$4:$O$1004,0),1)</f>
        <v>#N/A</v>
      </c>
      <c r="CU153" s="162" t="e">
        <f t="shared" si="1343"/>
        <v>#N/A</v>
      </c>
      <c r="CV153" s="162" t="e">
        <f t="shared" si="1383"/>
        <v>#N/A</v>
      </c>
      <c r="CW153" s="161" t="e">
        <f>INDEX(Upload_Download!$I$4:$I$1004,MATCH(CY153&amp;CW$3,Upload_Download!$O$4:$O$1004,0),1)</f>
        <v>#N/A</v>
      </c>
      <c r="CX153" s="161" t="e">
        <f>INDEX(Upload_Download!$I$4:$I$1004,MATCH(CY153&amp;CX$3,Upload_Download!$O$4:$O$1004,0),1)</f>
        <v>#N/A</v>
      </c>
      <c r="CY153" s="163" t="str">
        <f>INDEX(Draft!$AZ$3:$AZ$170,MATCH(CP153&amp;CN153,Draft!$BA$3:$BA$170,0),1)</f>
        <v>Garlicoin</v>
      </c>
      <c r="DA153" s="106">
        <f t="shared" si="1344"/>
        <v>7</v>
      </c>
      <c r="DB153" s="106">
        <f t="shared" si="1315"/>
        <v>12</v>
      </c>
      <c r="DC153" s="106">
        <v>5</v>
      </c>
      <c r="DD153" s="107" t="str">
        <f>INDEX(Matchups!$F$4:$G$279,MATCH(DA153&amp;"_"&amp;DB153,Matchups!$E$4:$E$279,0),1)</f>
        <v>Player21</v>
      </c>
      <c r="DE153" s="107" t="str">
        <f>INDEX(Matchups!$F$4:$G$279,MATCH(DA153&amp;"_"&amp;DB153,Matchups!$E$4:$E$279,0),2)</f>
        <v>Player9</v>
      </c>
      <c r="DG153" s="160" t="str">
        <f>INDEX(Draft!$AZ$3:$AZ$170,MATCH(DD153&amp;DC153,Draft!$BA$3:$BA$170,0),1)</f>
        <v>Gold</v>
      </c>
      <c r="DH153" s="161" t="e">
        <f>INDEX(Upload_Download!$I$4:$I$1004,MATCH(DG153&amp;DH$3,Upload_Download!$O$4:$O$1004,0),1)</f>
        <v>#N/A</v>
      </c>
      <c r="DI153" s="161" t="e">
        <f>INDEX(Upload_Download!$I$4:$I$1004,MATCH(DG153&amp;DI$3,Upload_Download!$O$4:$O$1004,0),1)</f>
        <v>#N/A</v>
      </c>
      <c r="DJ153" s="162" t="e">
        <f t="shared" si="1345"/>
        <v>#N/A</v>
      </c>
      <c r="DK153" s="162" t="e">
        <f t="shared" si="1384"/>
        <v>#N/A</v>
      </c>
      <c r="DL153" s="161" t="e">
        <f>INDEX(Upload_Download!$I$4:$I$1004,MATCH(DN153&amp;DL$3,Upload_Download!$O$4:$O$1004,0),1)</f>
        <v>#N/A</v>
      </c>
      <c r="DM153" s="161" t="e">
        <f>INDEX(Upload_Download!$I$4:$I$1004,MATCH(DN153&amp;DM$3,Upload_Download!$O$4:$O$1004,0),1)</f>
        <v>#N/A</v>
      </c>
      <c r="DN153" s="163" t="str">
        <f>INDEX(Draft!$AZ$3:$AZ$170,MATCH(DE153&amp;DC153,Draft!$BA$3:$BA$170,0),1)</f>
        <v>Proctor &amp; Gamble</v>
      </c>
      <c r="DO153" s="114"/>
      <c r="DP153" s="106">
        <f t="shared" si="1346"/>
        <v>8</v>
      </c>
      <c r="DQ153" s="106">
        <f t="shared" si="1316"/>
        <v>12</v>
      </c>
      <c r="DR153" s="106">
        <v>5</v>
      </c>
      <c r="DS153" s="107" t="str">
        <f>INDEX(Matchups!$F$4:$G$279,MATCH(DP153&amp;"_"&amp;DQ153,Matchups!$E$4:$E$279,0),1)</f>
        <v>Player15</v>
      </c>
      <c r="DT153" s="107" t="str">
        <f>INDEX(Matchups!$F$4:$G$279,MATCH(DP153&amp;"_"&amp;DQ153,Matchups!$E$4:$E$279,0),2)</f>
        <v>Player3</v>
      </c>
      <c r="DU153" s="114"/>
      <c r="DV153" s="160" t="str">
        <f>INDEX(Draft!$AZ$3:$AZ$170,MATCH(DS153&amp;DR153,Draft!$BA$3:$BA$170,0),1)</f>
        <v>Wrapped Bitcoin</v>
      </c>
      <c r="DW153" s="161" t="e">
        <f>INDEX(Upload_Download!$I$4:$I$1004,MATCH(DV153&amp;DW$3,Upload_Download!$O$4:$O$1004,0),1)</f>
        <v>#N/A</v>
      </c>
      <c r="DX153" s="161" t="e">
        <f>INDEX(Upload_Download!$I$4:$I$1004,MATCH(DV153&amp;DX$3,Upload_Download!$O$4:$O$1004,0),1)</f>
        <v>#N/A</v>
      </c>
      <c r="DY153" s="162" t="e">
        <f t="shared" si="1347"/>
        <v>#N/A</v>
      </c>
      <c r="DZ153" s="162" t="e">
        <f t="shared" si="1385"/>
        <v>#N/A</v>
      </c>
      <c r="EA153" s="161" t="e">
        <f>INDEX(Upload_Download!$I$4:$I$1004,MATCH(EC153&amp;EA$3,Upload_Download!$O$4:$O$1004,0),1)</f>
        <v>#N/A</v>
      </c>
      <c r="EB153" s="161" t="e">
        <f>INDEX(Upload_Download!$I$4:$I$1004,MATCH(EC153&amp;EB$3,Upload_Download!$O$4:$O$1004,0),1)</f>
        <v>#N/A</v>
      </c>
      <c r="EC153" s="163" t="str">
        <f>INDEX(Draft!$AZ$3:$AZ$170,MATCH(DT153&amp;DR153,Draft!$BA$3:$BA$170,0),1)</f>
        <v>Bank of NY Mellon</v>
      </c>
      <c r="ED153" s="114"/>
      <c r="EE153" s="106">
        <f t="shared" si="1348"/>
        <v>9</v>
      </c>
      <c r="EF153" s="106">
        <f t="shared" si="1317"/>
        <v>12</v>
      </c>
      <c r="EG153" s="106">
        <v>5</v>
      </c>
      <c r="EH153" s="107" t="str">
        <f>INDEX(Matchups!$F$4:$G$279,MATCH(EE153&amp;"_"&amp;EF153,Matchups!$E$4:$E$279,0),1)</f>
        <v>Player8</v>
      </c>
      <c r="EI153" s="107" t="str">
        <f>INDEX(Matchups!$F$4:$G$279,MATCH(EE153&amp;"_"&amp;EF153,Matchups!$E$4:$E$279,0),2)</f>
        <v>Player13</v>
      </c>
      <c r="EJ153" s="114"/>
      <c r="EK153" s="160" t="str">
        <f>INDEX(Draft!$AZ$3:$AZ$170,MATCH(EH153&amp;EG153,Draft!$BA$3:$BA$170,0),1)</f>
        <v>Hedera Hashgraph</v>
      </c>
      <c r="EL153" s="161" t="e">
        <f>INDEX(Upload_Download!$I$4:$I$1004,MATCH(EK153&amp;EL$3,Upload_Download!$O$4:$O$1004,0),1)</f>
        <v>#N/A</v>
      </c>
      <c r="EM153" s="161" t="e">
        <f>INDEX(Upload_Download!$I$4:$I$1004,MATCH(EK153&amp;EM$3,Upload_Download!$O$4:$O$1004,0),1)</f>
        <v>#N/A</v>
      </c>
      <c r="EN153" s="162" t="e">
        <f t="shared" si="1349"/>
        <v>#N/A</v>
      </c>
      <c r="EO153" s="162" t="e">
        <f t="shared" si="1386"/>
        <v>#N/A</v>
      </c>
      <c r="EP153" s="161" t="e">
        <f>INDEX(Upload_Download!$I$4:$I$1004,MATCH(ER153&amp;EP$3,Upload_Download!$O$4:$O$1004,0),1)</f>
        <v>#N/A</v>
      </c>
      <c r="EQ153" s="161" t="e">
        <f>INDEX(Upload_Download!$I$4:$I$1004,MATCH(ER153&amp;EQ$3,Upload_Download!$O$4:$O$1004,0),1)</f>
        <v>#N/A</v>
      </c>
      <c r="ER153" s="163" t="str">
        <f>INDEX(Draft!$AZ$3:$AZ$170,MATCH(EI153&amp;EG153,Draft!$BA$3:$BA$170,0),1)</f>
        <v>Fantom</v>
      </c>
      <c r="ET153" s="106">
        <f t="shared" si="1350"/>
        <v>10</v>
      </c>
      <c r="EU153" s="106">
        <f t="shared" si="1318"/>
        <v>12</v>
      </c>
      <c r="EV153" s="106">
        <v>5</v>
      </c>
      <c r="EW153" s="107" t="str">
        <f>INDEX(Matchups!$F$4:$G$279,MATCH(ET153&amp;"_"&amp;EU153,Matchups!$E$4:$E$279,0),1)</f>
        <v>Player10</v>
      </c>
      <c r="EX153" s="107" t="str">
        <f>INDEX(Matchups!$F$4:$G$279,MATCH(ET153&amp;"_"&amp;EU153,Matchups!$E$4:$E$279,0),2)</f>
        <v>Player2</v>
      </c>
      <c r="EZ153" s="160" t="str">
        <f>INDEX(Draft!$AZ$3:$AZ$170,MATCH(EW153&amp;EV153,Draft!$BA$3:$BA$170,0),1)</f>
        <v>KKR &amp; Co.</v>
      </c>
      <c r="FA153" s="161" t="e">
        <f>INDEX(Upload_Download!$I$4:$I$1004,MATCH(EZ153&amp;FA$3,Upload_Download!$O$4:$O$1004,0),1)</f>
        <v>#N/A</v>
      </c>
      <c r="FB153" s="161" t="e">
        <f>INDEX(Upload_Download!$I$4:$I$1004,MATCH(EZ153&amp;FB$3,Upload_Download!$O$4:$O$1004,0),1)</f>
        <v>#N/A</v>
      </c>
      <c r="FC153" s="162" t="e">
        <f t="shared" si="1351"/>
        <v>#N/A</v>
      </c>
      <c r="FD153" s="162" t="e">
        <f t="shared" si="1387"/>
        <v>#N/A</v>
      </c>
      <c r="FE153" s="161" t="e">
        <f>INDEX(Upload_Download!$I$4:$I$1004,MATCH(FG153&amp;FE$3,Upload_Download!$O$4:$O$1004,0),1)</f>
        <v>#N/A</v>
      </c>
      <c r="FF153" s="161" t="e">
        <f>INDEX(Upload_Download!$I$4:$I$1004,MATCH(FG153&amp;FF$3,Upload_Download!$O$4:$O$1004,0),1)</f>
        <v>#N/A</v>
      </c>
      <c r="FG153" s="163" t="str">
        <f>INDEX(Draft!$AZ$3:$AZ$170,MATCH(EX153&amp;EV153,Draft!$BA$3:$BA$170,0),1)</f>
        <v>Smooth Love Potion</v>
      </c>
      <c r="FH153" s="114"/>
      <c r="FI153" s="106">
        <f t="shared" si="1352"/>
        <v>11</v>
      </c>
      <c r="FJ153" s="106">
        <f t="shared" si="1319"/>
        <v>12</v>
      </c>
      <c r="FK153" s="106">
        <v>5</v>
      </c>
      <c r="FL153" s="107" t="str">
        <f>INDEX(Matchups!$F$4:$G$279,MATCH(FI153&amp;"_"&amp;FJ153,Matchups!$E$4:$E$279,0),1)</f>
        <v>Player11</v>
      </c>
      <c r="FM153" s="107" t="str">
        <f>INDEX(Matchups!$F$4:$G$279,MATCH(FI153&amp;"_"&amp;FJ153,Matchups!$E$4:$E$279,0),2)</f>
        <v>Player22</v>
      </c>
      <c r="FN153" s="114"/>
      <c r="FO153" s="160" t="str">
        <f>INDEX(Draft!$AZ$3:$AZ$170,MATCH(FL153&amp;FK153,Draft!$BA$3:$BA$170,0),1)</f>
        <v>Garlicoin</v>
      </c>
      <c r="FP153" s="161" t="e">
        <f>INDEX(Upload_Download!$I$4:$I$1004,MATCH(FO153&amp;FP$3,Upload_Download!$O$4:$O$1004,0),1)</f>
        <v>#N/A</v>
      </c>
      <c r="FQ153" s="161" t="e">
        <f>INDEX(Upload_Download!$I$4:$I$1004,MATCH(FO153&amp;FQ$3,Upload_Download!$O$4:$O$1004,0),1)</f>
        <v>#N/A</v>
      </c>
      <c r="FR153" s="162" t="e">
        <f t="shared" si="1353"/>
        <v>#N/A</v>
      </c>
      <c r="FS153" s="162" t="e">
        <f t="shared" si="1388"/>
        <v>#N/A</v>
      </c>
      <c r="FT153" s="161" t="e">
        <f>INDEX(Upload_Download!$I$4:$I$1004,MATCH(FV153&amp;FT$3,Upload_Download!$O$4:$O$1004,0),1)</f>
        <v>#N/A</v>
      </c>
      <c r="FU153" s="161" t="e">
        <f>INDEX(Upload_Download!$I$4:$I$1004,MATCH(FV153&amp;FU$3,Upload_Download!$O$4:$O$1004,0),1)</f>
        <v>#N/A</v>
      </c>
      <c r="FV153" s="163" t="str">
        <f>INDEX(Draft!$AZ$3:$AZ$170,MATCH(FM153&amp;FK153,Draft!$BA$3:$BA$170,0),1)</f>
        <v>Analog Devices</v>
      </c>
      <c r="FW153" s="114"/>
      <c r="FX153" s="106">
        <f t="shared" si="1354"/>
        <v>12</v>
      </c>
      <c r="FY153" s="106">
        <f t="shared" si="1320"/>
        <v>12</v>
      </c>
      <c r="FZ153" s="106">
        <v>5</v>
      </c>
      <c r="GA153" s="107" t="str">
        <f>INDEX(Matchups!$F$4:$G$279,MATCH(FX153&amp;"_"&amp;FY153,Matchups!$E$4:$E$279,0),1)</f>
        <v>Player3</v>
      </c>
      <c r="GB153" s="107" t="str">
        <f>INDEX(Matchups!$F$4:$G$279,MATCH(FX153&amp;"_"&amp;FY153,Matchups!$E$4:$E$279,0),2)</f>
        <v>Player17</v>
      </c>
      <c r="GC153" s="114"/>
      <c r="GD153" s="160" t="str">
        <f>INDEX(Draft!$AZ$3:$AZ$170,MATCH(GA153&amp;FZ153,Draft!$BA$3:$BA$170,0),1)</f>
        <v>Bank of NY Mellon</v>
      </c>
      <c r="GE153" s="161" t="e">
        <f>INDEX(Upload_Download!$I$4:$I$1004,MATCH(GD153&amp;GE$3,Upload_Download!$O$4:$O$1004,0),1)</f>
        <v>#N/A</v>
      </c>
      <c r="GF153" s="161" t="e">
        <f>INDEX(Upload_Download!$I$4:$I$1004,MATCH(GD153&amp;GF$3,Upload_Download!$O$4:$O$1004,0),1)</f>
        <v>#N/A</v>
      </c>
      <c r="GG153" s="162" t="e">
        <f t="shared" si="1355"/>
        <v>#N/A</v>
      </c>
      <c r="GH153" s="162" t="e">
        <f t="shared" si="1389"/>
        <v>#N/A</v>
      </c>
      <c r="GI153" s="161" t="e">
        <f>INDEX(Upload_Download!$I$4:$I$1004,MATCH(GK153&amp;GI$3,Upload_Download!$O$4:$O$1004,0),1)</f>
        <v>#N/A</v>
      </c>
      <c r="GJ153" s="161" t="e">
        <f>INDEX(Upload_Download!$I$4:$I$1004,MATCH(GK153&amp;GJ$3,Upload_Download!$O$4:$O$1004,0),1)</f>
        <v>#N/A</v>
      </c>
      <c r="GK153" s="163" t="str">
        <f>INDEX(Draft!$AZ$3:$AZ$170,MATCH(GB153&amp;FZ153,Draft!$BA$3:$BA$170,0),1)</f>
        <v>Gamestop</v>
      </c>
      <c r="GM153" s="106">
        <f t="shared" si="1356"/>
        <v>13</v>
      </c>
      <c r="GN153" s="106">
        <f t="shared" si="1321"/>
        <v>12</v>
      </c>
      <c r="GO153" s="106">
        <v>5</v>
      </c>
      <c r="GP153" s="107" t="str">
        <f>INDEX(Matchups!$F$4:$G$279,MATCH(GM153&amp;"_"&amp;GN153,Matchups!$E$4:$E$279,0),1)</f>
        <v>Player13</v>
      </c>
      <c r="GQ153" s="107" t="str">
        <f>INDEX(Matchups!$F$4:$G$279,MATCH(GM153&amp;"_"&amp;GN153,Matchups!$E$4:$E$279,0),2)</f>
        <v>Player20</v>
      </c>
      <c r="GS153" s="160" t="str">
        <f>INDEX(Draft!$AZ$3:$AZ$170,MATCH(GP153&amp;GO153,Draft!$BA$3:$BA$170,0),1)</f>
        <v>Fantom</v>
      </c>
      <c r="GT153" s="161" t="e">
        <f>INDEX(Upload_Download!$I$4:$I$1004,MATCH(GS153&amp;GT$3,Upload_Download!$O$4:$O$1004,0),1)</f>
        <v>#N/A</v>
      </c>
      <c r="GU153" s="161" t="e">
        <f>INDEX(Upload_Download!$I$4:$I$1004,MATCH(GS153&amp;GU$3,Upload_Download!$O$4:$O$1004,0),1)</f>
        <v>#N/A</v>
      </c>
      <c r="GV153" s="162" t="e">
        <f t="shared" si="1357"/>
        <v>#N/A</v>
      </c>
      <c r="GW153" s="162" t="e">
        <f t="shared" si="1390"/>
        <v>#N/A</v>
      </c>
      <c r="GX153" s="161" t="e">
        <f>INDEX(Upload_Download!$I$4:$I$1004,MATCH(GZ153&amp;GX$3,Upload_Download!$O$4:$O$1004,0),1)</f>
        <v>#N/A</v>
      </c>
      <c r="GY153" s="161" t="e">
        <f>INDEX(Upload_Download!$I$4:$I$1004,MATCH(GZ153&amp;GY$3,Upload_Download!$O$4:$O$1004,0),1)</f>
        <v>#N/A</v>
      </c>
      <c r="GZ153" s="163" t="str">
        <f>INDEX(Draft!$AZ$3:$AZ$170,MATCH(GQ153&amp;GO153,Draft!$BA$3:$BA$170,0),1)</f>
        <v>Curve DAO Token</v>
      </c>
      <c r="HA153" s="114"/>
      <c r="HB153" s="106">
        <f t="shared" si="1358"/>
        <v>14</v>
      </c>
      <c r="HC153" s="106">
        <f t="shared" si="1322"/>
        <v>12</v>
      </c>
      <c r="HD153" s="106">
        <v>5</v>
      </c>
      <c r="HE153" s="107" t="str">
        <f>INDEX(Matchups!$F$4:$G$279,MATCH(HB153&amp;"_"&amp;HC153,Matchups!$E$4:$E$279,0),1)</f>
        <v>Player23</v>
      </c>
      <c r="HF153" s="107" t="str">
        <f>INDEX(Matchups!$F$4:$G$279,MATCH(HB153&amp;"_"&amp;HC153,Matchups!$E$4:$E$279,0),2)</f>
        <v>Player7</v>
      </c>
      <c r="HG153" s="114"/>
      <c r="HH153" s="160" t="str">
        <f>INDEX(Draft!$AZ$3:$AZ$170,MATCH(HE153&amp;HD153,Draft!$BA$3:$BA$170,0),1)</f>
        <v>Raytheon</v>
      </c>
      <c r="HI153" s="161" t="e">
        <f>INDEX(Upload_Download!$I$4:$I$1004,MATCH(HH153&amp;HI$3,Upload_Download!$O$4:$O$1004,0),1)</f>
        <v>#N/A</v>
      </c>
      <c r="HJ153" s="161" t="e">
        <f>INDEX(Upload_Download!$I$4:$I$1004,MATCH(HH153&amp;HJ$3,Upload_Download!$O$4:$O$1004,0),1)</f>
        <v>#N/A</v>
      </c>
      <c r="HK153" s="162" t="e">
        <f t="shared" si="1359"/>
        <v>#N/A</v>
      </c>
      <c r="HL153" s="162" t="e">
        <f t="shared" si="1391"/>
        <v>#N/A</v>
      </c>
      <c r="HM153" s="161" t="e">
        <f>INDEX(Upload_Download!$I$4:$I$1004,MATCH(HO153&amp;HM$3,Upload_Download!$O$4:$O$1004,0),1)</f>
        <v>#N/A</v>
      </c>
      <c r="HN153" s="161" t="e">
        <f>INDEX(Upload_Download!$I$4:$I$1004,MATCH(HO153&amp;HN$3,Upload_Download!$O$4:$O$1004,0),1)</f>
        <v>#N/A</v>
      </c>
      <c r="HO153" s="163" t="str">
        <f>INDEX(Draft!$AZ$3:$AZ$170,MATCH(HF153&amp;HD153,Draft!$BA$3:$BA$170,0),1)</f>
        <v>PNC Financial Services</v>
      </c>
      <c r="HP153" s="114"/>
      <c r="HQ153" s="106">
        <f t="shared" si="1360"/>
        <v>15</v>
      </c>
      <c r="HR153" s="106">
        <f t="shared" si="1323"/>
        <v>12</v>
      </c>
      <c r="HS153" s="106">
        <v>5</v>
      </c>
      <c r="HT153" s="107" t="str">
        <f>INDEX(Matchups!$F$4:$G$279,MATCH(HQ153&amp;"_"&amp;HR153,Matchups!$E$4:$E$279,0),1)</f>
        <v>Player22</v>
      </c>
      <c r="HU153" s="107" t="str">
        <f>INDEX(Matchups!$F$4:$G$279,MATCH(HQ153&amp;"_"&amp;HR153,Matchups!$E$4:$E$279,0),2)</f>
        <v>Player21</v>
      </c>
      <c r="HV153" s="114"/>
      <c r="HW153" s="160" t="str">
        <f>INDEX(Draft!$AZ$3:$AZ$170,MATCH(HT153&amp;HS153,Draft!$BA$3:$BA$170,0),1)</f>
        <v>Analog Devices</v>
      </c>
      <c r="HX153" s="161" t="e">
        <f>INDEX(Upload_Download!$I$4:$I$1004,MATCH(HW153&amp;HX$3,Upload_Download!$O$4:$O$1004,0),1)</f>
        <v>#N/A</v>
      </c>
      <c r="HY153" s="161" t="e">
        <f>INDEX(Upload_Download!$I$4:$I$1004,MATCH(HW153&amp;HY$3,Upload_Download!$O$4:$O$1004,0),1)</f>
        <v>#N/A</v>
      </c>
      <c r="HZ153" s="162" t="e">
        <f t="shared" si="1361"/>
        <v>#N/A</v>
      </c>
      <c r="IA153" s="162" t="e">
        <f t="shared" si="1392"/>
        <v>#N/A</v>
      </c>
      <c r="IB153" s="161" t="e">
        <f>INDEX(Upload_Download!$I$4:$I$1004,MATCH(ID153&amp;IB$3,Upload_Download!$O$4:$O$1004,0),1)</f>
        <v>#N/A</v>
      </c>
      <c r="IC153" s="161" t="e">
        <f>INDEX(Upload_Download!$I$4:$I$1004,MATCH(ID153&amp;IC$3,Upload_Download!$O$4:$O$1004,0),1)</f>
        <v>#N/A</v>
      </c>
      <c r="ID153" s="163" t="str">
        <f>INDEX(Draft!$AZ$3:$AZ$170,MATCH(HU153&amp;HS153,Draft!$BA$3:$BA$170,0),1)</f>
        <v>Gold</v>
      </c>
      <c r="IF153" s="106">
        <f t="shared" si="1362"/>
        <v>16</v>
      </c>
      <c r="IG153" s="106">
        <f t="shared" si="1324"/>
        <v>12</v>
      </c>
      <c r="IH153" s="106">
        <v>5</v>
      </c>
      <c r="II153" s="107" t="str">
        <f>INDEX(Matchups!$F$4:$G$279,MATCH(IF153&amp;"_"&amp;IG153,Matchups!$E$4:$E$279,0),1)</f>
        <v>Player12</v>
      </c>
      <c r="IJ153" s="107" t="str">
        <f>INDEX(Matchups!$F$4:$G$279,MATCH(IF153&amp;"_"&amp;IG153,Matchups!$E$4:$E$279,0),2)</f>
        <v>Player1</v>
      </c>
      <c r="IL153" s="160" t="str">
        <f>INDEX(Draft!$AZ$3:$AZ$170,MATCH(II153&amp;IH153,Draft!$BA$3:$BA$170,0),1)</f>
        <v>Quant Network</v>
      </c>
      <c r="IM153" s="161" t="e">
        <f>INDEX(Upload_Download!$I$4:$I$1004,MATCH(IL153&amp;IM$3,Upload_Download!$O$4:$O$1004,0),1)</f>
        <v>#N/A</v>
      </c>
      <c r="IN153" s="161" t="e">
        <f>INDEX(Upload_Download!$I$4:$I$1004,MATCH(IL153&amp;IN$3,Upload_Download!$O$4:$O$1004,0),1)</f>
        <v>#N/A</v>
      </c>
      <c r="IO153" s="162" t="e">
        <f t="shared" si="1363"/>
        <v>#N/A</v>
      </c>
      <c r="IP153" s="162" t="e">
        <f t="shared" si="1393"/>
        <v>#N/A</v>
      </c>
      <c r="IQ153" s="161" t="e">
        <f>INDEX(Upload_Download!$I$4:$I$1004,MATCH(IS153&amp;IQ$3,Upload_Download!$O$4:$O$1004,0),1)</f>
        <v>#N/A</v>
      </c>
      <c r="IR153" s="161" t="e">
        <f>INDEX(Upload_Download!$I$4:$I$1004,MATCH(IS153&amp;IR$3,Upload_Download!$O$4:$O$1004,0),1)</f>
        <v>#N/A</v>
      </c>
      <c r="IS153" s="163" t="str">
        <f>INDEX(Draft!$AZ$3:$AZ$170,MATCH(IJ153&amp;IH153,Draft!$BA$3:$BA$170,0),1)</f>
        <v>Marathon Petroleum Corp</v>
      </c>
      <c r="IT153" s="114"/>
      <c r="IU153" s="106">
        <f t="shared" si="1364"/>
        <v>17</v>
      </c>
      <c r="IV153" s="106">
        <f t="shared" si="1325"/>
        <v>12</v>
      </c>
      <c r="IW153" s="106">
        <v>5</v>
      </c>
      <c r="IX153" s="107" t="str">
        <f>INDEX(Matchups!$F$4:$G$279,MATCH(IU153&amp;"_"&amp;IV153,Matchups!$E$4:$E$279,0),1)</f>
        <v>Player5</v>
      </c>
      <c r="IY153" s="107" t="str">
        <f>INDEX(Matchups!$F$4:$G$279,MATCH(IU153&amp;"_"&amp;IV153,Matchups!$E$4:$E$279,0),2)</f>
        <v>Player23</v>
      </c>
      <c r="IZ153" s="114"/>
      <c r="JA153" s="160" t="str">
        <f>INDEX(Draft!$AZ$3:$AZ$170,MATCH(IX153&amp;IW153,Draft!$BA$3:$BA$170,0),1)</f>
        <v>Royal Bank Of Canada</v>
      </c>
      <c r="JB153" s="161" t="e">
        <f>INDEX(Upload_Download!$I$4:$I$1004,MATCH(JA153&amp;JB$3,Upload_Download!$O$4:$O$1004,0),1)</f>
        <v>#N/A</v>
      </c>
      <c r="JC153" s="161" t="e">
        <f>INDEX(Upload_Download!$I$4:$I$1004,MATCH(JA153&amp;JC$3,Upload_Download!$O$4:$O$1004,0),1)</f>
        <v>#N/A</v>
      </c>
      <c r="JD153" s="162" t="e">
        <f t="shared" si="1365"/>
        <v>#N/A</v>
      </c>
      <c r="JE153" s="162" t="e">
        <f t="shared" si="1394"/>
        <v>#N/A</v>
      </c>
      <c r="JF153" s="161" t="e">
        <f>INDEX(Upload_Download!$I$4:$I$1004,MATCH(JH153&amp;JF$3,Upload_Download!$O$4:$O$1004,0),1)</f>
        <v>#N/A</v>
      </c>
      <c r="JG153" s="161" t="e">
        <f>INDEX(Upload_Download!$I$4:$I$1004,MATCH(JH153&amp;JG$3,Upload_Download!$O$4:$O$1004,0),1)</f>
        <v>#N/A</v>
      </c>
      <c r="JH153" s="163" t="str">
        <f>INDEX(Draft!$AZ$3:$AZ$170,MATCH(IY153&amp;IW153,Draft!$BA$3:$BA$170,0),1)</f>
        <v>Raytheon</v>
      </c>
      <c r="JI153" s="114"/>
      <c r="JJ153" s="106">
        <f t="shared" si="1366"/>
        <v>18</v>
      </c>
      <c r="JK153" s="106">
        <f t="shared" si="1326"/>
        <v>12</v>
      </c>
      <c r="JL153" s="106">
        <v>5</v>
      </c>
      <c r="JM153" s="107" t="str">
        <f>INDEX(Matchups!$F$4:$G$279,MATCH(JJ153&amp;"_"&amp;JK153,Matchups!$E$4:$E$279,0),1)</f>
        <v>Player24</v>
      </c>
      <c r="JN153" s="107" t="str">
        <f>INDEX(Matchups!$F$4:$G$279,MATCH(JJ153&amp;"_"&amp;JK153,Matchups!$E$4:$E$279,0),2)</f>
        <v>Player6</v>
      </c>
      <c r="JO153" s="114"/>
      <c r="JP153" s="160" t="str">
        <f>INDEX(Draft!$AZ$3:$AZ$170,MATCH(JM153&amp;JL153,Draft!$BA$3:$BA$170,0),1)</f>
        <v>Airbnb</v>
      </c>
      <c r="JQ153" s="161" t="e">
        <f>INDEX(Upload_Download!$I$4:$I$1004,MATCH(JP153&amp;JQ$3,Upload_Download!$O$4:$O$1004,0),1)</f>
        <v>#N/A</v>
      </c>
      <c r="JR153" s="161" t="e">
        <f>INDEX(Upload_Download!$I$4:$I$1004,MATCH(JP153&amp;JR$3,Upload_Download!$O$4:$O$1004,0),1)</f>
        <v>#N/A</v>
      </c>
      <c r="JS153" s="162" t="e">
        <f t="shared" si="1367"/>
        <v>#N/A</v>
      </c>
      <c r="JT153" s="162" t="e">
        <f t="shared" si="1395"/>
        <v>#N/A</v>
      </c>
      <c r="JU153" s="161" t="e">
        <f>INDEX(Upload_Download!$I$4:$I$1004,MATCH(JW153&amp;JU$3,Upload_Download!$O$4:$O$1004,0),1)</f>
        <v>#N/A</v>
      </c>
      <c r="JV153" s="161" t="e">
        <f>INDEX(Upload_Download!$I$4:$I$1004,MATCH(JW153&amp;JV$3,Upload_Download!$O$4:$O$1004,0),1)</f>
        <v>#N/A</v>
      </c>
      <c r="JW153" s="163" t="str">
        <f>INDEX(Draft!$AZ$3:$AZ$170,MATCH(JN153&amp;JL153,Draft!$BA$3:$BA$170,0),1)</f>
        <v>Royal Bank Of Canada</v>
      </c>
      <c r="JX153" s="114"/>
      <c r="JY153" s="106">
        <f t="shared" si="1368"/>
        <v>19</v>
      </c>
      <c r="JZ153" s="106">
        <f t="shared" si="1327"/>
        <v>12</v>
      </c>
      <c r="KA153" s="106">
        <v>5</v>
      </c>
      <c r="KB153" s="107" t="str">
        <f>INDEX(Matchups!$F$4:$G$279,MATCH(JY153&amp;"_"&amp;JZ153,Matchups!$E$4:$E$279,0),1)</f>
        <v>Player9</v>
      </c>
      <c r="KC153" s="107" t="str">
        <f>INDEX(Matchups!$F$4:$G$279,MATCH(JY153&amp;"_"&amp;JZ153,Matchups!$E$4:$E$279,0),2)</f>
        <v>Player14</v>
      </c>
      <c r="KD153" s="114"/>
      <c r="KE153" s="160" t="str">
        <f>INDEX(Draft!$AZ$3:$AZ$170,MATCH(KB153&amp;KA153,Draft!$BA$3:$BA$170,0),1)</f>
        <v>Proctor &amp; Gamble</v>
      </c>
      <c r="KF153" s="161" t="e">
        <f>INDEX(Upload_Download!$I$4:$I$1004,MATCH(KE153&amp;KF$3,Upload_Download!$O$4:$O$1004,0),1)</f>
        <v>#N/A</v>
      </c>
      <c r="KG153" s="161" t="e">
        <f>INDEX(Upload_Download!$I$4:$I$1004,MATCH(KE153&amp;KG$3,Upload_Download!$O$4:$O$1004,0),1)</f>
        <v>#N/A</v>
      </c>
      <c r="KH153" s="162" t="e">
        <f t="shared" si="1369"/>
        <v>#N/A</v>
      </c>
      <c r="KI153" s="162" t="e">
        <f t="shared" si="1396"/>
        <v>#N/A</v>
      </c>
      <c r="KJ153" s="161" t="e">
        <f>INDEX(Upload_Download!$I$4:$I$1004,MATCH(KL153&amp;KJ$3,Upload_Download!$O$4:$O$1004,0),1)</f>
        <v>#N/A</v>
      </c>
      <c r="KK153" s="161" t="e">
        <f>INDEX(Upload_Download!$I$4:$I$1004,MATCH(KL153&amp;KK$3,Upload_Download!$O$4:$O$1004,0),1)</f>
        <v>#N/A</v>
      </c>
      <c r="KL153" s="163" t="str">
        <f>INDEX(Draft!$AZ$3:$AZ$170,MATCH(KC153&amp;KA153,Draft!$BA$3:$BA$170,0),1)</f>
        <v>Coinbase</v>
      </c>
      <c r="KM153" s="114"/>
      <c r="KN153" s="106">
        <f t="shared" si="1370"/>
        <v>20</v>
      </c>
      <c r="KO153" s="106">
        <f t="shared" si="1328"/>
        <v>12</v>
      </c>
      <c r="KP153" s="106">
        <v>5</v>
      </c>
      <c r="KQ153" s="107" t="str">
        <f>INDEX(Matchups!$F$4:$G$279,MATCH(KN153&amp;"_"&amp;KO153,Matchups!$E$4:$E$279,0),1)</f>
        <v>Player7</v>
      </c>
      <c r="KR153" s="107" t="str">
        <f>INDEX(Matchups!$F$4:$G$279,MATCH(KN153&amp;"_"&amp;KO153,Matchups!$E$4:$E$279,0),2)</f>
        <v>Player12</v>
      </c>
      <c r="KS153" s="114"/>
      <c r="KT153" s="160" t="str">
        <f>INDEX(Draft!$AZ$3:$AZ$170,MATCH(KQ153&amp;KP153,Draft!$BA$3:$BA$170,0),1)</f>
        <v>PNC Financial Services</v>
      </c>
      <c r="KU153" s="161" t="e">
        <f>INDEX(Upload_Download!$I$4:$I$1004,MATCH(KT153&amp;KU$3,Upload_Download!$O$4:$O$1004,0),1)</f>
        <v>#N/A</v>
      </c>
      <c r="KV153" s="161" t="e">
        <f>INDEX(Upload_Download!$I$4:$I$1004,MATCH(KT153&amp;KV$3,Upload_Download!$O$4:$O$1004,0),1)</f>
        <v>#N/A</v>
      </c>
      <c r="KW153" s="162" t="e">
        <f t="shared" si="1371"/>
        <v>#N/A</v>
      </c>
      <c r="KX153" s="162" t="e">
        <f t="shared" si="1397"/>
        <v>#N/A</v>
      </c>
      <c r="KY153" s="161" t="e">
        <f>INDEX(Upload_Download!$I$4:$I$1004,MATCH(LA153&amp;KY$3,Upload_Download!$O$4:$O$1004,0),1)</f>
        <v>#N/A</v>
      </c>
      <c r="KZ153" s="161" t="e">
        <f>INDEX(Upload_Download!$I$4:$I$1004,MATCH(LA153&amp;KZ$3,Upload_Download!$O$4:$O$1004,0),1)</f>
        <v>#N/A</v>
      </c>
      <c r="LA153" s="163" t="str">
        <f>INDEX(Draft!$AZ$3:$AZ$170,MATCH(KR153&amp;KP153,Draft!$BA$3:$BA$170,0),1)</f>
        <v>Quant Network</v>
      </c>
      <c r="LB153" s="114"/>
      <c r="LC153" s="106">
        <f t="shared" si="1372"/>
        <v>21</v>
      </c>
      <c r="LD153" s="106">
        <f t="shared" si="1329"/>
        <v>12</v>
      </c>
      <c r="LE153" s="106">
        <v>5</v>
      </c>
      <c r="LF153" s="107" t="str">
        <f>INDEX(Matchups!$F$4:$G$279,MATCH(LC153&amp;"_"&amp;LD153,Matchups!$E$4:$E$279,0),1)</f>
        <v>Player9</v>
      </c>
      <c r="LG153" s="107" t="str">
        <f>INDEX(Matchups!$F$4:$G$279,MATCH(LC153&amp;"_"&amp;LD153,Matchups!$E$4:$E$279,0),2)</f>
        <v>Player23</v>
      </c>
      <c r="LH153" s="114"/>
      <c r="LI153" s="160" t="str">
        <f>INDEX(Draft!$AZ$3:$AZ$170,MATCH(LF153&amp;LE153,Draft!$BA$3:$BA$170,0),1)</f>
        <v>Proctor &amp; Gamble</v>
      </c>
      <c r="LJ153" s="161" t="e">
        <f>INDEX(Upload_Download!$I$4:$I$1004,MATCH(LI153&amp;LJ$3,Upload_Download!$O$4:$O$1004,0),1)</f>
        <v>#N/A</v>
      </c>
      <c r="LK153" s="161" t="e">
        <f>INDEX(Upload_Download!$I$4:$I$1004,MATCH(LI153&amp;LK$3,Upload_Download!$O$4:$O$1004,0),1)</f>
        <v>#N/A</v>
      </c>
      <c r="LL153" s="162" t="e">
        <f t="shared" si="1373"/>
        <v>#N/A</v>
      </c>
      <c r="LM153" s="162" t="e">
        <f t="shared" si="1398"/>
        <v>#N/A</v>
      </c>
      <c r="LN153" s="161" t="e">
        <f>INDEX(Upload_Download!$I$4:$I$1004,MATCH(LP153&amp;LN$3,Upload_Download!$O$4:$O$1004,0),1)</f>
        <v>#N/A</v>
      </c>
      <c r="LO153" s="161" t="e">
        <f>INDEX(Upload_Download!$I$4:$I$1004,MATCH(LP153&amp;LO$3,Upload_Download!$O$4:$O$1004,0),1)</f>
        <v>#N/A</v>
      </c>
      <c r="LP153" s="163" t="str">
        <f>INDEX(Draft!$AZ$3:$AZ$170,MATCH(LG153&amp;LE153,Draft!$BA$3:$BA$170,0),1)</f>
        <v>Raytheon</v>
      </c>
      <c r="LQ153" s="114"/>
      <c r="LR153" s="106">
        <f t="shared" si="1374"/>
        <v>22</v>
      </c>
      <c r="LS153" s="106">
        <f t="shared" si="1330"/>
        <v>12</v>
      </c>
      <c r="LT153" s="106">
        <v>5</v>
      </c>
      <c r="LU153" s="107" t="str">
        <f>INDEX(Matchups!$F$4:$G$279,MATCH(LR153&amp;"_"&amp;LS153,Matchups!$E$4:$E$279,0),1)</f>
        <v>Player14</v>
      </c>
      <c r="LV153" s="107" t="str">
        <f>INDEX(Matchups!$F$4:$G$279,MATCH(LR153&amp;"_"&amp;LS153,Matchups!$E$4:$E$279,0),2)</f>
        <v>Player19</v>
      </c>
      <c r="LW153" s="114"/>
      <c r="LX153" s="160" t="str">
        <f>INDEX(Draft!$AZ$3:$AZ$170,MATCH(LU153&amp;LT153,Draft!$BA$3:$BA$170,0),1)</f>
        <v>Coinbase</v>
      </c>
      <c r="LY153" s="161" t="e">
        <f>INDEX(Upload_Download!$I$4:$I$1004,MATCH(LX153&amp;LY$3,Upload_Download!$O$4:$O$1004,0),1)</f>
        <v>#N/A</v>
      </c>
      <c r="LZ153" s="161" t="e">
        <f>INDEX(Upload_Download!$I$4:$I$1004,MATCH(LX153&amp;LZ$3,Upload_Download!$O$4:$O$1004,0),1)</f>
        <v>#N/A</v>
      </c>
      <c r="MA153" s="162" t="e">
        <f t="shared" si="1375"/>
        <v>#N/A</v>
      </c>
      <c r="MB153" s="162" t="e">
        <f t="shared" si="1399"/>
        <v>#N/A</v>
      </c>
      <c r="MC153" s="161" t="e">
        <f>INDEX(Upload_Download!$I$4:$I$1004,MATCH(ME153&amp;MC$3,Upload_Download!$O$4:$O$1004,0),1)</f>
        <v>#N/A</v>
      </c>
      <c r="MD153" s="161" t="e">
        <f>INDEX(Upload_Download!$I$4:$I$1004,MATCH(ME153&amp;MD$3,Upload_Download!$O$4:$O$1004,0),1)</f>
        <v>#N/A</v>
      </c>
      <c r="ME153" s="163" t="str">
        <f>INDEX(Draft!$AZ$3:$AZ$170,MATCH(LV153&amp;LT153,Draft!$BA$3:$BA$170,0),1)</f>
        <v>Roblox Corporation</v>
      </c>
      <c r="MF153" s="114"/>
      <c r="MG153" s="106">
        <f t="shared" si="1376"/>
        <v>23</v>
      </c>
      <c r="MH153" s="106">
        <f t="shared" si="1331"/>
        <v>12</v>
      </c>
      <c r="MI153" s="106">
        <v>5</v>
      </c>
      <c r="MJ153" s="107" t="str">
        <f>INDEX(Matchups!$F$4:$G$279,MATCH(MG153&amp;"_"&amp;MH153,Matchups!$E$4:$E$279,0),1)</f>
        <v>Player2</v>
      </c>
      <c r="MK153" s="107" t="str">
        <f>INDEX(Matchups!$F$4:$G$279,MATCH(MG153&amp;"_"&amp;MH153,Matchups!$E$4:$E$279,0),2)</f>
        <v>Player16</v>
      </c>
      <c r="ML153" s="114"/>
      <c r="MM153" s="160" t="str">
        <f>INDEX(Draft!$AZ$3:$AZ$170,MATCH(MJ153&amp;MI153,Draft!$BA$3:$BA$170,0),1)</f>
        <v>Smooth Love Potion</v>
      </c>
      <c r="MN153" s="161" t="e">
        <f>INDEX(Upload_Download!$I$4:$I$1004,MATCH(MM153&amp;MN$3,Upload_Download!$O$4:$O$1004,0),1)</f>
        <v>#N/A</v>
      </c>
      <c r="MO153" s="161" t="e">
        <f>INDEX(Upload_Download!$I$4:$I$1004,MATCH(MM153&amp;MO$3,Upload_Download!$O$4:$O$1004,0),1)</f>
        <v>#N/A</v>
      </c>
      <c r="MP153" s="162" t="e">
        <f t="shared" si="1377"/>
        <v>#N/A</v>
      </c>
      <c r="MQ153" s="162" t="e">
        <f t="shared" si="1400"/>
        <v>#N/A</v>
      </c>
      <c r="MR153" s="161" t="e">
        <f>INDEX(Upload_Download!$I$4:$I$1004,MATCH(MT153&amp;MR$3,Upload_Download!$O$4:$O$1004,0),1)</f>
        <v>#N/A</v>
      </c>
      <c r="MS153" s="161" t="e">
        <f>INDEX(Upload_Download!$I$4:$I$1004,MATCH(MT153&amp;MS$3,Upload_Download!$O$4:$O$1004,0),1)</f>
        <v>#N/A</v>
      </c>
      <c r="MT153" s="163" t="str">
        <f>INDEX(Draft!$AZ$3:$AZ$170,MATCH(MK153&amp;MI153,Draft!$BA$3:$BA$170,0),1)</f>
        <v>United Parcel Service</v>
      </c>
    </row>
    <row r="154" spans="2:358" s="105" customFormat="1" ht="17">
      <c r="B154" s="184">
        <f t="shared" si="1306"/>
        <v>44648</v>
      </c>
      <c r="C154" s="183">
        <f t="shared" si="1307"/>
        <v>13</v>
      </c>
      <c r="D154" s="183">
        <f t="shared" si="1308"/>
        <v>7</v>
      </c>
      <c r="E154" s="183" t="str">
        <f t="shared" si="1142"/>
        <v>13_7</v>
      </c>
      <c r="F154" s="174" t="str">
        <f t="shared" si="1143"/>
        <v>Player23</v>
      </c>
      <c r="G154" s="174" t="str">
        <f t="shared" si="1144"/>
        <v>Player21</v>
      </c>
      <c r="H154" s="173"/>
      <c r="I154" s="174" t="str">
        <f>J154&amp;"_"&amp;COUNTIF(J$4:J154,J154)</f>
        <v>12_8</v>
      </c>
      <c r="J154" s="185">
        <v>12</v>
      </c>
      <c r="K154" s="185" t="s">
        <v>2662</v>
      </c>
      <c r="L154" s="186" t="s">
        <v>1027</v>
      </c>
      <c r="M154" s="185" t="s">
        <v>2669</v>
      </c>
      <c r="N154" s="114"/>
      <c r="O154" s="106">
        <f t="shared" si="1332"/>
        <v>1</v>
      </c>
      <c r="P154" s="106">
        <f t="shared" si="1309"/>
        <v>12</v>
      </c>
      <c r="Q154" s="106">
        <v>6</v>
      </c>
      <c r="R154" s="107" t="str">
        <f>INDEX(Matchups!$F$4:$G$279,MATCH(O154&amp;"_"&amp;P154,Matchups!$E$4:$E$279,0),1)</f>
        <v>Player1</v>
      </c>
      <c r="S154" s="107" t="str">
        <f>INDEX(Matchups!$F$4:$G$279,MATCH(O154&amp;"_"&amp;P154,Matchups!$E$4:$E$279,0),2)</f>
        <v>Player8</v>
      </c>
      <c r="U154" s="164" t="str">
        <f>INDEX(Draft!$AZ$3:$AZ$170,MATCH(R154&amp;Q154,Draft!$BA$3:$BA$170,0),1)</f>
        <v>Qualcomm</v>
      </c>
      <c r="V154" s="207">
        <f>INDEX(Upload_Download!$I$4:$I$1004,MATCH(U154&amp;V$3,Upload_Download!$O$4:$O$1004,0),1)</f>
        <v>179.4700012207031</v>
      </c>
      <c r="W154" s="207">
        <f>INDEX(Upload_Download!$I$4:$I$1004,MATCH(U154&amp;W$3,Upload_Download!$O$4:$O$1004,0),1)</f>
        <v>164.63999938964841</v>
      </c>
      <c r="X154" s="208">
        <f t="shared" si="1333"/>
        <v>-8.2632204436314147</v>
      </c>
      <c r="Y154" s="208">
        <f t="shared" si="1378"/>
        <v>-12.584072521688272</v>
      </c>
      <c r="Z154" s="207">
        <f>INDEX(Upload_Download!$I$4:$I$1004,MATCH(AB154&amp;Z$3,Upload_Download!$O$4:$O$1004,0),1)</f>
        <v>0.89680000000000004</v>
      </c>
      <c r="AA154" s="207">
        <f>INDEX(Upload_Download!$I$4:$I$1004,MATCH(AB154&amp;AA$3,Upload_Download!$O$4:$O$1004,0),1)</f>
        <v>1.0259</v>
      </c>
      <c r="AB154" s="165" t="str">
        <f>INDEX(Draft!$AZ$3:$AZ$170,MATCH(S154&amp;Q154,Draft!$BA$3:$BA$170,0),1)</f>
        <v>Algorand</v>
      </c>
      <c r="AD154" s="106">
        <f t="shared" si="1334"/>
        <v>2</v>
      </c>
      <c r="AE154" s="106">
        <f t="shared" si="1310"/>
        <v>12</v>
      </c>
      <c r="AF154" s="106">
        <v>6</v>
      </c>
      <c r="AG154" s="107" t="str">
        <f>INDEX(Matchups!$F$4:$G$279,MATCH(AD154&amp;"_"&amp;AE154,Matchups!$E$4:$E$279,0),1)</f>
        <v>Player18</v>
      </c>
      <c r="AH154" s="107" t="str">
        <f>INDEX(Matchups!$F$4:$G$279,MATCH(AD154&amp;"_"&amp;AE154,Matchups!$E$4:$E$279,0),2)</f>
        <v>Player10</v>
      </c>
      <c r="AJ154" s="164" t="str">
        <f>INDEX(Draft!$AZ$3:$AZ$170,MATCH(AG154&amp;AF154,Draft!$BA$3:$BA$170,0),1)</f>
        <v>FTX Token</v>
      </c>
      <c r="AK154" s="207">
        <f>INDEX(Upload_Download!$I$4:$I$1004,MATCH(AJ154&amp;AK$3,Upload_Download!$O$4:$O$1004,0),1)</f>
        <v>44.526435852050781</v>
      </c>
      <c r="AL154" s="207">
        <f>INDEX(Upload_Download!$I$4:$I$1004,MATCH(AJ154&amp;AL$3,Upload_Download!$O$4:$O$1004,0),1)</f>
        <v>40.907634735107422</v>
      </c>
      <c r="AM154" s="208">
        <f t="shared" si="1335"/>
        <v>-8.1273091988940056</v>
      </c>
      <c r="AN154" s="208">
        <f t="shared" si="1379"/>
        <v>-1.0250324531324462</v>
      </c>
      <c r="AO154" s="207">
        <f>INDEX(Upload_Download!$I$4:$I$1004,MATCH(AQ154&amp;AO$3,Upload_Download!$O$4:$O$1004,0),1)</f>
        <v>58.900001525878913</v>
      </c>
      <c r="AP154" s="207">
        <f>INDEX(Upload_Download!$I$4:$I$1004,MATCH(AQ154&amp;AP$3,Upload_Download!$O$4:$O$1004,0),1)</f>
        <v>59.509998321533203</v>
      </c>
      <c r="AQ154" s="165" t="str">
        <f>INDEX(Draft!$AZ$3:$AZ$170,MATCH(AH154&amp;AF154,Draft!$BA$3:$BA$170,0),1)</f>
        <v>Dell</v>
      </c>
      <c r="AS154" s="106">
        <f t="shared" si="1336"/>
        <v>3</v>
      </c>
      <c r="AT154" s="106">
        <f t="shared" si="1311"/>
        <v>12</v>
      </c>
      <c r="AU154" s="106">
        <v>6</v>
      </c>
      <c r="AV154" s="107" t="str">
        <f>INDEX(Matchups!$F$4:$G$279,MATCH(AS154&amp;"_"&amp;AT154,Matchups!$E$4:$E$279,0),1)</f>
        <v>Player16</v>
      </c>
      <c r="AW154" s="107" t="str">
        <f>INDEX(Matchups!$F$4:$G$279,MATCH(AS154&amp;"_"&amp;AT154,Matchups!$E$4:$E$279,0),2)</f>
        <v>Player5</v>
      </c>
      <c r="AY154" s="164" t="str">
        <f>INDEX(Draft!$AZ$3:$AZ$170,MATCH(AV154&amp;AU154,Draft!$BA$3:$BA$170,0),1)</f>
        <v>Dollar Tree</v>
      </c>
      <c r="AZ154" s="207">
        <f>INDEX(Upload_Download!$I$4:$I$1004,MATCH(AY154&amp;AZ$3,Upload_Download!$O$4:$O$1004,0),1)</f>
        <v>142.8399963378906</v>
      </c>
      <c r="BA154" s="207">
        <f>INDEX(Upload_Download!$I$4:$I$1004,MATCH(AY154&amp;BA$3,Upload_Download!$O$4:$O$1004,0),1)</f>
        <v>140.69000244140619</v>
      </c>
      <c r="BB154" s="208">
        <f t="shared" si="1337"/>
        <v>-1.5051763872903967</v>
      </c>
      <c r="BC154" s="208">
        <f t="shared" si="1380"/>
        <v>2.0938576459589076</v>
      </c>
      <c r="BD154" s="207">
        <f>INDEX(Upload_Download!$I$4:$I$1004,MATCH(BF154&amp;BD$3,Upload_Download!$O$4:$O$1004,0),1)</f>
        <v>68.75</v>
      </c>
      <c r="BE154" s="207">
        <f>INDEX(Upload_Download!$I$4:$I$1004,MATCH(BF154&amp;BE$3,Upload_Download!$O$4:$O$1004,0),1)</f>
        <v>67.339996337890625</v>
      </c>
      <c r="BF154" s="165" t="str">
        <f>INDEX(Draft!$AZ$3:$AZ$170,MATCH(AW154&amp;AU154,Draft!$BA$3:$BA$170,0),1)</f>
        <v>Marvell Technology</v>
      </c>
      <c r="BH154" s="106">
        <f t="shared" si="1338"/>
        <v>4</v>
      </c>
      <c r="BI154" s="106">
        <f t="shared" si="1312"/>
        <v>12</v>
      </c>
      <c r="BJ154" s="106">
        <v>6</v>
      </c>
      <c r="BK154" s="107" t="str">
        <f>INDEX(Matchups!$F$4:$G$279,MATCH(BH154&amp;"_"&amp;BI154,Matchups!$E$4:$E$279,0),1)</f>
        <v>Player20</v>
      </c>
      <c r="BL154" s="107" t="str">
        <f>INDEX(Matchups!$F$4:$G$279,MATCH(BH154&amp;"_"&amp;BI154,Matchups!$E$4:$E$279,0),2)</f>
        <v>Player24</v>
      </c>
      <c r="BN154" s="164" t="str">
        <f>INDEX(Draft!$AZ$3:$AZ$170,MATCH(BK154&amp;BJ154,Draft!$BA$3:$BA$170,0),1)</f>
        <v>Immutable X</v>
      </c>
      <c r="BO154" s="207">
        <f>INDEX(Upload_Download!$I$4:$I$1004,MATCH(BN154&amp;BO$3,Upload_Download!$O$4:$O$1004,0),1)</f>
        <v>1.409512042999268</v>
      </c>
      <c r="BP154" s="207" t="e">
        <f>INDEX(Upload_Download!$I$4:$I$1004,MATCH(BN154&amp;BP$3,Upload_Download!$O$4:$O$1004,0),1)</f>
        <v>#N/A</v>
      </c>
      <c r="BQ154" s="208" t="e">
        <f t="shared" si="1339"/>
        <v>#N/A</v>
      </c>
      <c r="BR154" s="208" t="e">
        <f t="shared" si="1381"/>
        <v>#N/A</v>
      </c>
      <c r="BS154" s="207" t="e">
        <f>INDEX(Upload_Download!$I$4:$I$1004,MATCH(BU154&amp;BS$3,Upload_Download!$O$4:$O$1004,0),1)</f>
        <v>#N/A</v>
      </c>
      <c r="BT154" s="207">
        <f>INDEX(Upload_Download!$I$4:$I$1004,MATCH(BU154&amp;BT$3,Upload_Download!$O$4:$O$1004,0),1)</f>
        <v>54.099998474121087</v>
      </c>
      <c r="BU154" s="165" t="str">
        <f>INDEX(Draft!$AZ$3:$AZ$170,MATCH(BL154&amp;BJ154,Draft!$BA$3:$BA$170,0),1)</f>
        <v>Asana Inc</v>
      </c>
      <c r="BV154" s="114"/>
      <c r="BW154" s="106">
        <f t="shared" si="1340"/>
        <v>5</v>
      </c>
      <c r="BX154" s="106">
        <f t="shared" si="1313"/>
        <v>12</v>
      </c>
      <c r="BY154" s="106">
        <v>6</v>
      </c>
      <c r="BZ154" s="107" t="str">
        <f>INDEX(Matchups!$F$4:$G$279,MATCH(BW154&amp;"_"&amp;BX154,Matchups!$E$4:$E$279,0),1)</f>
        <v>Player19</v>
      </c>
      <c r="CA154" s="107" t="str">
        <f>INDEX(Matchups!$F$4:$G$279,MATCH(BW154&amp;"_"&amp;BX154,Matchups!$E$4:$E$279,0),2)</f>
        <v>Player15</v>
      </c>
      <c r="CB154" s="114"/>
      <c r="CC154" s="164" t="str">
        <f>INDEX(Draft!$AZ$3:$AZ$170,MATCH(BZ154&amp;BY154,Draft!$BA$3:$BA$170,0),1)</f>
        <v>VeChain</v>
      </c>
      <c r="CD154" s="207" t="e">
        <f>INDEX(Upload_Download!$I$4:$I$1004,MATCH(CC154&amp;CD$3,Upload_Download!$O$4:$O$1004,0),1)</f>
        <v>#N/A</v>
      </c>
      <c r="CE154" s="207" t="e">
        <f>INDEX(Upload_Download!$I$4:$I$1004,MATCH(CC154&amp;CE$3,Upload_Download!$O$4:$O$1004,0),1)</f>
        <v>#N/A</v>
      </c>
      <c r="CF154" s="208" t="e">
        <f t="shared" si="1341"/>
        <v>#N/A</v>
      </c>
      <c r="CG154" s="208" t="e">
        <f t="shared" si="1382"/>
        <v>#N/A</v>
      </c>
      <c r="CH154" s="207" t="e">
        <f>INDEX(Upload_Download!$I$4:$I$1004,MATCH(CJ154&amp;CH$3,Upload_Download!$O$4:$O$1004,0),1)</f>
        <v>#N/A</v>
      </c>
      <c r="CI154" s="207" t="e">
        <f>INDEX(Upload_Download!$I$4:$I$1004,MATCH(CJ154&amp;CI$3,Upload_Download!$O$4:$O$1004,0),1)</f>
        <v>#N/A</v>
      </c>
      <c r="CJ154" s="165" t="str">
        <f>INDEX(Draft!$AZ$3:$AZ$170,MATCH(CA154&amp;BY154,Draft!$BA$3:$BA$170,0),1)</f>
        <v>Berkshire Hathaway</v>
      </c>
      <c r="CK154" s="114"/>
      <c r="CL154" s="106">
        <f t="shared" si="1342"/>
        <v>6</v>
      </c>
      <c r="CM154" s="106">
        <f t="shared" si="1314"/>
        <v>12</v>
      </c>
      <c r="CN154" s="106">
        <v>6</v>
      </c>
      <c r="CO154" s="107" t="str">
        <f>INDEX(Matchups!$F$4:$G$279,MATCH(CL154&amp;"_"&amp;CM154,Matchups!$E$4:$E$279,0),1)</f>
        <v>Player6</v>
      </c>
      <c r="CP154" s="107" t="str">
        <f>INDEX(Matchups!$F$4:$G$279,MATCH(CL154&amp;"_"&amp;CM154,Matchups!$E$4:$E$279,0),2)</f>
        <v>Player11</v>
      </c>
      <c r="CQ154" s="114"/>
      <c r="CR154" s="164" t="str">
        <f>INDEX(Draft!$AZ$3:$AZ$170,MATCH(CO154&amp;CN154,Draft!$BA$3:$BA$170,0),1)</f>
        <v>Cisco</v>
      </c>
      <c r="CS154" s="207" t="e">
        <f>INDEX(Upload_Download!$I$4:$I$1004,MATCH(CR154&amp;CS$3,Upload_Download!$O$4:$O$1004,0),1)</f>
        <v>#N/A</v>
      </c>
      <c r="CT154" s="207" t="e">
        <f>INDEX(Upload_Download!$I$4:$I$1004,MATCH(CR154&amp;CT$3,Upload_Download!$O$4:$O$1004,0),1)</f>
        <v>#N/A</v>
      </c>
      <c r="CU154" s="208" t="e">
        <f t="shared" si="1343"/>
        <v>#N/A</v>
      </c>
      <c r="CV154" s="208" t="e">
        <f t="shared" si="1383"/>
        <v>#N/A</v>
      </c>
      <c r="CW154" s="207" t="e">
        <f>INDEX(Upload_Download!$I$4:$I$1004,MATCH(CY154&amp;CW$3,Upload_Download!$O$4:$O$1004,0),1)</f>
        <v>#N/A</v>
      </c>
      <c r="CX154" s="207" t="e">
        <f>INDEX(Upload_Download!$I$4:$I$1004,MATCH(CY154&amp;CX$3,Upload_Download!$O$4:$O$1004,0),1)</f>
        <v>#N/A</v>
      </c>
      <c r="CY154" s="165" t="str">
        <f>INDEX(Draft!$AZ$3:$AZ$170,MATCH(CP154&amp;CN154,Draft!$BA$3:$BA$170,0),1)</f>
        <v>Unobtanium</v>
      </c>
      <c r="DA154" s="106">
        <f t="shared" si="1344"/>
        <v>7</v>
      </c>
      <c r="DB154" s="106">
        <f t="shared" si="1315"/>
        <v>12</v>
      </c>
      <c r="DC154" s="106">
        <v>6</v>
      </c>
      <c r="DD154" s="107" t="str">
        <f>INDEX(Matchups!$F$4:$G$279,MATCH(DA154&amp;"_"&amp;DB154,Matchups!$E$4:$E$279,0),1)</f>
        <v>Player21</v>
      </c>
      <c r="DE154" s="107" t="str">
        <f>INDEX(Matchups!$F$4:$G$279,MATCH(DA154&amp;"_"&amp;DB154,Matchups!$E$4:$E$279,0),2)</f>
        <v>Player9</v>
      </c>
      <c r="DG154" s="164" t="str">
        <f>INDEX(Draft!$AZ$3:$AZ$170,MATCH(DD154&amp;DC154,Draft!$BA$3:$BA$170,0),1)</f>
        <v>Silver</v>
      </c>
      <c r="DH154" s="207" t="e">
        <f>INDEX(Upload_Download!$I$4:$I$1004,MATCH(DG154&amp;DH$3,Upload_Download!$O$4:$O$1004,0),1)</f>
        <v>#N/A</v>
      </c>
      <c r="DI154" s="207" t="e">
        <f>INDEX(Upload_Download!$I$4:$I$1004,MATCH(DG154&amp;DI$3,Upload_Download!$O$4:$O$1004,0),1)</f>
        <v>#N/A</v>
      </c>
      <c r="DJ154" s="208" t="e">
        <f t="shared" si="1345"/>
        <v>#N/A</v>
      </c>
      <c r="DK154" s="208" t="e">
        <f t="shared" si="1384"/>
        <v>#N/A</v>
      </c>
      <c r="DL154" s="207" t="e">
        <f>INDEX(Upload_Download!$I$4:$I$1004,MATCH(DN154&amp;DL$3,Upload_Download!$O$4:$O$1004,0),1)</f>
        <v>#N/A</v>
      </c>
      <c r="DM154" s="207" t="e">
        <f>INDEX(Upload_Download!$I$4:$I$1004,MATCH(DN154&amp;DM$3,Upload_Download!$O$4:$O$1004,0),1)</f>
        <v>#N/A</v>
      </c>
      <c r="DN154" s="165" t="str">
        <f>INDEX(Draft!$AZ$3:$AZ$170,MATCH(DE154&amp;DC154,Draft!$BA$3:$BA$170,0),1)</f>
        <v>Chainlink</v>
      </c>
      <c r="DO154" s="114"/>
      <c r="DP154" s="106">
        <f t="shared" si="1346"/>
        <v>8</v>
      </c>
      <c r="DQ154" s="106">
        <f t="shared" si="1316"/>
        <v>12</v>
      </c>
      <c r="DR154" s="106">
        <v>6</v>
      </c>
      <c r="DS154" s="107" t="str">
        <f>INDEX(Matchups!$F$4:$G$279,MATCH(DP154&amp;"_"&amp;DQ154,Matchups!$E$4:$E$279,0),1)</f>
        <v>Player15</v>
      </c>
      <c r="DT154" s="107" t="str">
        <f>INDEX(Matchups!$F$4:$G$279,MATCH(DP154&amp;"_"&amp;DQ154,Matchups!$E$4:$E$279,0),2)</f>
        <v>Player3</v>
      </c>
      <c r="DU154" s="114"/>
      <c r="DV154" s="164" t="str">
        <f>INDEX(Draft!$AZ$3:$AZ$170,MATCH(DS154&amp;DR154,Draft!$BA$3:$BA$170,0),1)</f>
        <v>Berkshire Hathaway</v>
      </c>
      <c r="DW154" s="207" t="e">
        <f>INDEX(Upload_Download!$I$4:$I$1004,MATCH(DV154&amp;DW$3,Upload_Download!$O$4:$O$1004,0),1)</f>
        <v>#N/A</v>
      </c>
      <c r="DX154" s="207" t="e">
        <f>INDEX(Upload_Download!$I$4:$I$1004,MATCH(DV154&amp;DX$3,Upload_Download!$O$4:$O$1004,0),1)</f>
        <v>#N/A</v>
      </c>
      <c r="DY154" s="208" t="e">
        <f t="shared" si="1347"/>
        <v>#N/A</v>
      </c>
      <c r="DZ154" s="208" t="e">
        <f t="shared" si="1385"/>
        <v>#N/A</v>
      </c>
      <c r="EA154" s="207" t="e">
        <f>INDEX(Upload_Download!$I$4:$I$1004,MATCH(EC154&amp;EA$3,Upload_Download!$O$4:$O$1004,0),1)</f>
        <v>#N/A</v>
      </c>
      <c r="EB154" s="207" t="e">
        <f>INDEX(Upload_Download!$I$4:$I$1004,MATCH(EC154&amp;EB$3,Upload_Download!$O$4:$O$1004,0),1)</f>
        <v>#N/A</v>
      </c>
      <c r="EC154" s="165" t="str">
        <f>INDEX(Draft!$AZ$3:$AZ$170,MATCH(DT154&amp;DR154,Draft!$BA$3:$BA$170,0),1)</f>
        <v>Crypto.com Coin</v>
      </c>
      <c r="ED154" s="114"/>
      <c r="EE154" s="106">
        <f t="shared" si="1348"/>
        <v>9</v>
      </c>
      <c r="EF154" s="106">
        <f t="shared" si="1317"/>
        <v>12</v>
      </c>
      <c r="EG154" s="106">
        <v>6</v>
      </c>
      <c r="EH154" s="107" t="str">
        <f>INDEX(Matchups!$F$4:$G$279,MATCH(EE154&amp;"_"&amp;EF154,Matchups!$E$4:$E$279,0),1)</f>
        <v>Player8</v>
      </c>
      <c r="EI154" s="107" t="str">
        <f>INDEX(Matchups!$F$4:$G$279,MATCH(EE154&amp;"_"&amp;EF154,Matchups!$E$4:$E$279,0),2)</f>
        <v>Player13</v>
      </c>
      <c r="EJ154" s="114"/>
      <c r="EK154" s="164" t="str">
        <f>INDEX(Draft!$AZ$3:$AZ$170,MATCH(EH154&amp;EG154,Draft!$BA$3:$BA$170,0),1)</f>
        <v>Algorand</v>
      </c>
      <c r="EL154" s="207" t="e">
        <f>INDEX(Upload_Download!$I$4:$I$1004,MATCH(EK154&amp;EL$3,Upload_Download!$O$4:$O$1004,0),1)</f>
        <v>#N/A</v>
      </c>
      <c r="EM154" s="207" t="e">
        <f>INDEX(Upload_Download!$I$4:$I$1004,MATCH(EK154&amp;EM$3,Upload_Download!$O$4:$O$1004,0),1)</f>
        <v>#N/A</v>
      </c>
      <c r="EN154" s="208" t="e">
        <f t="shared" si="1349"/>
        <v>#N/A</v>
      </c>
      <c r="EO154" s="208" t="e">
        <f t="shared" si="1386"/>
        <v>#N/A</v>
      </c>
      <c r="EP154" s="207" t="e">
        <f>INDEX(Upload_Download!$I$4:$I$1004,MATCH(ER154&amp;EP$3,Upload_Download!$O$4:$O$1004,0),1)</f>
        <v>#N/A</v>
      </c>
      <c r="EQ154" s="207" t="e">
        <f>INDEX(Upload_Download!$I$4:$I$1004,MATCH(ER154&amp;EQ$3,Upload_Download!$O$4:$O$1004,0),1)</f>
        <v>#N/A</v>
      </c>
      <c r="ER154" s="165" t="str">
        <f>INDEX(Draft!$AZ$3:$AZ$170,MATCH(EI154&amp;EG154,Draft!$BA$3:$BA$170,0),1)</f>
        <v>Atom</v>
      </c>
      <c r="ET154" s="106">
        <f t="shared" si="1350"/>
        <v>10</v>
      </c>
      <c r="EU154" s="106">
        <f t="shared" si="1318"/>
        <v>12</v>
      </c>
      <c r="EV154" s="106">
        <v>6</v>
      </c>
      <c r="EW154" s="107" t="str">
        <f>INDEX(Matchups!$F$4:$G$279,MATCH(ET154&amp;"_"&amp;EU154,Matchups!$E$4:$E$279,0),1)</f>
        <v>Player10</v>
      </c>
      <c r="EX154" s="107" t="str">
        <f>INDEX(Matchups!$F$4:$G$279,MATCH(ET154&amp;"_"&amp;EU154,Matchups!$E$4:$E$279,0),2)</f>
        <v>Player2</v>
      </c>
      <c r="EZ154" s="164" t="str">
        <f>INDEX(Draft!$AZ$3:$AZ$170,MATCH(EW154&amp;EV154,Draft!$BA$3:$BA$170,0),1)</f>
        <v>Dell</v>
      </c>
      <c r="FA154" s="207" t="e">
        <f>INDEX(Upload_Download!$I$4:$I$1004,MATCH(EZ154&amp;FA$3,Upload_Download!$O$4:$O$1004,0),1)</f>
        <v>#N/A</v>
      </c>
      <c r="FB154" s="207" t="e">
        <f>INDEX(Upload_Download!$I$4:$I$1004,MATCH(EZ154&amp;FB$3,Upload_Download!$O$4:$O$1004,0),1)</f>
        <v>#N/A</v>
      </c>
      <c r="FC154" s="208" t="e">
        <f t="shared" si="1351"/>
        <v>#N/A</v>
      </c>
      <c r="FD154" s="208" t="e">
        <f t="shared" si="1387"/>
        <v>#N/A</v>
      </c>
      <c r="FE154" s="207" t="e">
        <f>INDEX(Upload_Download!$I$4:$I$1004,MATCH(FG154&amp;FE$3,Upload_Download!$O$4:$O$1004,0),1)</f>
        <v>#N/A</v>
      </c>
      <c r="FF154" s="207" t="e">
        <f>INDEX(Upload_Download!$I$4:$I$1004,MATCH(FG154&amp;FF$3,Upload_Download!$O$4:$O$1004,0),1)</f>
        <v>#N/A</v>
      </c>
      <c r="FG154" s="165" t="str">
        <f>INDEX(Draft!$AZ$3:$AZ$170,MATCH(EX154&amp;EV154,Draft!$BA$3:$BA$170,0),1)</f>
        <v>Flow</v>
      </c>
      <c r="FH154" s="114"/>
      <c r="FI154" s="106">
        <f t="shared" si="1352"/>
        <v>11</v>
      </c>
      <c r="FJ154" s="106">
        <f t="shared" si="1319"/>
        <v>12</v>
      </c>
      <c r="FK154" s="106">
        <v>6</v>
      </c>
      <c r="FL154" s="107" t="str">
        <f>INDEX(Matchups!$F$4:$G$279,MATCH(FI154&amp;"_"&amp;FJ154,Matchups!$E$4:$E$279,0),1)</f>
        <v>Player11</v>
      </c>
      <c r="FM154" s="107" t="str">
        <f>INDEX(Matchups!$F$4:$G$279,MATCH(FI154&amp;"_"&amp;FJ154,Matchups!$E$4:$E$279,0),2)</f>
        <v>Player22</v>
      </c>
      <c r="FN154" s="114"/>
      <c r="FO154" s="164" t="str">
        <f>INDEX(Draft!$AZ$3:$AZ$170,MATCH(FL154&amp;FK154,Draft!$BA$3:$BA$170,0),1)</f>
        <v>Unobtanium</v>
      </c>
      <c r="FP154" s="207" t="e">
        <f>INDEX(Upload_Download!$I$4:$I$1004,MATCH(FO154&amp;FP$3,Upload_Download!$O$4:$O$1004,0),1)</f>
        <v>#N/A</v>
      </c>
      <c r="FQ154" s="207" t="e">
        <f>INDEX(Upload_Download!$I$4:$I$1004,MATCH(FO154&amp;FQ$3,Upload_Download!$O$4:$O$1004,0),1)</f>
        <v>#N/A</v>
      </c>
      <c r="FR154" s="208" t="e">
        <f t="shared" si="1353"/>
        <v>#N/A</v>
      </c>
      <c r="FS154" s="208" t="e">
        <f t="shared" si="1388"/>
        <v>#N/A</v>
      </c>
      <c r="FT154" s="207" t="e">
        <f>INDEX(Upload_Download!$I$4:$I$1004,MATCH(FV154&amp;FT$3,Upload_Download!$O$4:$O$1004,0),1)</f>
        <v>#N/A</v>
      </c>
      <c r="FU154" s="207" t="e">
        <f>INDEX(Upload_Download!$I$4:$I$1004,MATCH(FV154&amp;FU$3,Upload_Download!$O$4:$O$1004,0),1)</f>
        <v>#N/A</v>
      </c>
      <c r="FV154" s="165" t="str">
        <f>INDEX(Draft!$AZ$3:$AZ$170,MATCH(FM154&amp;FK154,Draft!$BA$3:$BA$170,0),1)</f>
        <v>Apple</v>
      </c>
      <c r="FW154" s="114"/>
      <c r="FX154" s="106">
        <f t="shared" si="1354"/>
        <v>12</v>
      </c>
      <c r="FY154" s="106">
        <f t="shared" si="1320"/>
        <v>12</v>
      </c>
      <c r="FZ154" s="106">
        <v>6</v>
      </c>
      <c r="GA154" s="107" t="str">
        <f>INDEX(Matchups!$F$4:$G$279,MATCH(FX154&amp;"_"&amp;FY154,Matchups!$E$4:$E$279,0),1)</f>
        <v>Player3</v>
      </c>
      <c r="GB154" s="107" t="str">
        <f>INDEX(Matchups!$F$4:$G$279,MATCH(FX154&amp;"_"&amp;FY154,Matchups!$E$4:$E$279,0),2)</f>
        <v>Player17</v>
      </c>
      <c r="GC154" s="114"/>
      <c r="GD154" s="164" t="str">
        <f>INDEX(Draft!$AZ$3:$AZ$170,MATCH(GA154&amp;FZ154,Draft!$BA$3:$BA$170,0),1)</f>
        <v>Crypto.com Coin</v>
      </c>
      <c r="GE154" s="207" t="e">
        <f>INDEX(Upload_Download!$I$4:$I$1004,MATCH(GD154&amp;GE$3,Upload_Download!$O$4:$O$1004,0),1)</f>
        <v>#N/A</v>
      </c>
      <c r="GF154" s="207" t="e">
        <f>INDEX(Upload_Download!$I$4:$I$1004,MATCH(GD154&amp;GF$3,Upload_Download!$O$4:$O$1004,0),1)</f>
        <v>#N/A</v>
      </c>
      <c r="GG154" s="208" t="e">
        <f t="shared" si="1355"/>
        <v>#N/A</v>
      </c>
      <c r="GH154" s="208" t="e">
        <f t="shared" si="1389"/>
        <v>#N/A</v>
      </c>
      <c r="GI154" s="207" t="e">
        <f>INDEX(Upload_Download!$I$4:$I$1004,MATCH(GK154&amp;GI$3,Upload_Download!$O$4:$O$1004,0),1)</f>
        <v>#N/A</v>
      </c>
      <c r="GJ154" s="207" t="e">
        <f>INDEX(Upload_Download!$I$4:$I$1004,MATCH(GK154&amp;GJ$3,Upload_Download!$O$4:$O$1004,0),1)</f>
        <v>#N/A</v>
      </c>
      <c r="GK154" s="165" t="str">
        <f>INDEX(Draft!$AZ$3:$AZ$170,MATCH(GB154&amp;FZ154,Draft!$BA$3:$BA$170,0),1)</f>
        <v>Disney</v>
      </c>
      <c r="GM154" s="106">
        <f t="shared" si="1356"/>
        <v>13</v>
      </c>
      <c r="GN154" s="106">
        <f t="shared" si="1321"/>
        <v>12</v>
      </c>
      <c r="GO154" s="106">
        <v>6</v>
      </c>
      <c r="GP154" s="107" t="str">
        <f>INDEX(Matchups!$F$4:$G$279,MATCH(GM154&amp;"_"&amp;GN154,Matchups!$E$4:$E$279,0),1)</f>
        <v>Player13</v>
      </c>
      <c r="GQ154" s="107" t="str">
        <f>INDEX(Matchups!$F$4:$G$279,MATCH(GM154&amp;"_"&amp;GN154,Matchups!$E$4:$E$279,0),2)</f>
        <v>Player20</v>
      </c>
      <c r="GS154" s="164" t="str">
        <f>INDEX(Draft!$AZ$3:$AZ$170,MATCH(GP154&amp;GO154,Draft!$BA$3:$BA$170,0),1)</f>
        <v>Atom</v>
      </c>
      <c r="GT154" s="207" t="e">
        <f>INDEX(Upload_Download!$I$4:$I$1004,MATCH(GS154&amp;GT$3,Upload_Download!$O$4:$O$1004,0),1)</f>
        <v>#N/A</v>
      </c>
      <c r="GU154" s="207" t="e">
        <f>INDEX(Upload_Download!$I$4:$I$1004,MATCH(GS154&amp;GU$3,Upload_Download!$O$4:$O$1004,0),1)</f>
        <v>#N/A</v>
      </c>
      <c r="GV154" s="208" t="e">
        <f t="shared" si="1357"/>
        <v>#N/A</v>
      </c>
      <c r="GW154" s="208" t="e">
        <f t="shared" si="1390"/>
        <v>#N/A</v>
      </c>
      <c r="GX154" s="207" t="e">
        <f>INDEX(Upload_Download!$I$4:$I$1004,MATCH(GZ154&amp;GX$3,Upload_Download!$O$4:$O$1004,0),1)</f>
        <v>#N/A</v>
      </c>
      <c r="GY154" s="207" t="e">
        <f>INDEX(Upload_Download!$I$4:$I$1004,MATCH(GZ154&amp;GY$3,Upload_Download!$O$4:$O$1004,0),1)</f>
        <v>#N/A</v>
      </c>
      <c r="GZ154" s="165" t="str">
        <f>INDEX(Draft!$AZ$3:$AZ$170,MATCH(GQ154&amp;GO154,Draft!$BA$3:$BA$170,0),1)</f>
        <v>Immutable X</v>
      </c>
      <c r="HA154" s="114"/>
      <c r="HB154" s="106">
        <f t="shared" si="1358"/>
        <v>14</v>
      </c>
      <c r="HC154" s="106">
        <f t="shared" si="1322"/>
        <v>12</v>
      </c>
      <c r="HD154" s="106">
        <v>6</v>
      </c>
      <c r="HE154" s="107" t="str">
        <f>INDEX(Matchups!$F$4:$G$279,MATCH(HB154&amp;"_"&amp;HC154,Matchups!$E$4:$E$279,0),1)</f>
        <v>Player23</v>
      </c>
      <c r="HF154" s="107" t="str">
        <f>INDEX(Matchups!$F$4:$G$279,MATCH(HB154&amp;"_"&amp;HC154,Matchups!$E$4:$E$279,0),2)</f>
        <v>Player7</v>
      </c>
      <c r="HG154" s="114"/>
      <c r="HH154" s="164" t="str">
        <f>INDEX(Draft!$AZ$3:$AZ$170,MATCH(HE154&amp;HD154,Draft!$BA$3:$BA$170,0),1)</f>
        <v>CVS</v>
      </c>
      <c r="HI154" s="207" t="e">
        <f>INDEX(Upload_Download!$I$4:$I$1004,MATCH(HH154&amp;HI$3,Upload_Download!$O$4:$O$1004,0),1)</f>
        <v>#N/A</v>
      </c>
      <c r="HJ154" s="207" t="e">
        <f>INDEX(Upload_Download!$I$4:$I$1004,MATCH(HH154&amp;HJ$3,Upload_Download!$O$4:$O$1004,0),1)</f>
        <v>#N/A</v>
      </c>
      <c r="HK154" s="208" t="e">
        <f t="shared" si="1359"/>
        <v>#N/A</v>
      </c>
      <c r="HL154" s="208" t="e">
        <f t="shared" si="1391"/>
        <v>#N/A</v>
      </c>
      <c r="HM154" s="207" t="e">
        <f>INDEX(Upload_Download!$I$4:$I$1004,MATCH(HO154&amp;HM$3,Upload_Download!$O$4:$O$1004,0),1)</f>
        <v>#N/A</v>
      </c>
      <c r="HN154" s="207" t="e">
        <f>INDEX(Upload_Download!$I$4:$I$1004,MATCH(HO154&amp;HN$3,Upload_Download!$O$4:$O$1004,0),1)</f>
        <v>#N/A</v>
      </c>
      <c r="HO154" s="165" t="str">
        <f>INDEX(Draft!$AZ$3:$AZ$170,MATCH(HF154&amp;HD154,Draft!$BA$3:$BA$170,0),1)</f>
        <v>Pfizer</v>
      </c>
      <c r="HP154" s="114"/>
      <c r="HQ154" s="106">
        <f t="shared" si="1360"/>
        <v>15</v>
      </c>
      <c r="HR154" s="106">
        <f t="shared" si="1323"/>
        <v>12</v>
      </c>
      <c r="HS154" s="106">
        <v>6</v>
      </c>
      <c r="HT154" s="107" t="str">
        <f>INDEX(Matchups!$F$4:$G$279,MATCH(HQ154&amp;"_"&amp;HR154,Matchups!$E$4:$E$279,0),1)</f>
        <v>Player22</v>
      </c>
      <c r="HU154" s="107" t="str">
        <f>INDEX(Matchups!$F$4:$G$279,MATCH(HQ154&amp;"_"&amp;HR154,Matchups!$E$4:$E$279,0),2)</f>
        <v>Player21</v>
      </c>
      <c r="HV154" s="114"/>
      <c r="HW154" s="164" t="str">
        <f>INDEX(Draft!$AZ$3:$AZ$170,MATCH(HT154&amp;HS154,Draft!$BA$3:$BA$170,0),1)</f>
        <v>Apple</v>
      </c>
      <c r="HX154" s="207" t="e">
        <f>INDEX(Upload_Download!$I$4:$I$1004,MATCH(HW154&amp;HX$3,Upload_Download!$O$4:$O$1004,0),1)</f>
        <v>#N/A</v>
      </c>
      <c r="HY154" s="207" t="e">
        <f>INDEX(Upload_Download!$I$4:$I$1004,MATCH(HW154&amp;HY$3,Upload_Download!$O$4:$O$1004,0),1)</f>
        <v>#N/A</v>
      </c>
      <c r="HZ154" s="208" t="e">
        <f t="shared" si="1361"/>
        <v>#N/A</v>
      </c>
      <c r="IA154" s="208" t="e">
        <f t="shared" si="1392"/>
        <v>#N/A</v>
      </c>
      <c r="IB154" s="207" t="e">
        <f>INDEX(Upload_Download!$I$4:$I$1004,MATCH(ID154&amp;IB$3,Upload_Download!$O$4:$O$1004,0),1)</f>
        <v>#N/A</v>
      </c>
      <c r="IC154" s="207" t="e">
        <f>INDEX(Upload_Download!$I$4:$I$1004,MATCH(ID154&amp;IC$3,Upload_Download!$O$4:$O$1004,0),1)</f>
        <v>#N/A</v>
      </c>
      <c r="ID154" s="165" t="str">
        <f>INDEX(Draft!$AZ$3:$AZ$170,MATCH(HU154&amp;HS154,Draft!$BA$3:$BA$170,0),1)</f>
        <v>Silver</v>
      </c>
      <c r="IF154" s="106">
        <f t="shared" si="1362"/>
        <v>16</v>
      </c>
      <c r="IG154" s="106">
        <f t="shared" si="1324"/>
        <v>12</v>
      </c>
      <c r="IH154" s="106">
        <v>6</v>
      </c>
      <c r="II154" s="107" t="str">
        <f>INDEX(Matchups!$F$4:$G$279,MATCH(IF154&amp;"_"&amp;IG154,Matchups!$E$4:$E$279,0),1)</f>
        <v>Player12</v>
      </c>
      <c r="IJ154" s="107" t="str">
        <f>INDEX(Matchups!$F$4:$G$279,MATCH(IF154&amp;"_"&amp;IG154,Matchups!$E$4:$E$279,0),2)</f>
        <v>Player1</v>
      </c>
      <c r="IL154" s="164" t="str">
        <f>INDEX(Draft!$AZ$3:$AZ$170,MATCH(II154&amp;IH154,Draft!$BA$3:$BA$170,0),1)</f>
        <v>Axie Infinity</v>
      </c>
      <c r="IM154" s="207" t="e">
        <f>INDEX(Upload_Download!$I$4:$I$1004,MATCH(IL154&amp;IM$3,Upload_Download!$O$4:$O$1004,0),1)</f>
        <v>#N/A</v>
      </c>
      <c r="IN154" s="207" t="e">
        <f>INDEX(Upload_Download!$I$4:$I$1004,MATCH(IL154&amp;IN$3,Upload_Download!$O$4:$O$1004,0),1)</f>
        <v>#N/A</v>
      </c>
      <c r="IO154" s="208" t="e">
        <f t="shared" si="1363"/>
        <v>#N/A</v>
      </c>
      <c r="IP154" s="208" t="e">
        <f t="shared" si="1393"/>
        <v>#N/A</v>
      </c>
      <c r="IQ154" s="207" t="e">
        <f>INDEX(Upload_Download!$I$4:$I$1004,MATCH(IS154&amp;IQ$3,Upload_Download!$O$4:$O$1004,0),1)</f>
        <v>#N/A</v>
      </c>
      <c r="IR154" s="207" t="e">
        <f>INDEX(Upload_Download!$I$4:$I$1004,MATCH(IS154&amp;IR$3,Upload_Download!$O$4:$O$1004,0),1)</f>
        <v>#N/A</v>
      </c>
      <c r="IS154" s="165" t="str">
        <f>INDEX(Draft!$AZ$3:$AZ$170,MATCH(IJ154&amp;IH154,Draft!$BA$3:$BA$170,0),1)</f>
        <v>Qualcomm</v>
      </c>
      <c r="IT154" s="114"/>
      <c r="IU154" s="106">
        <f t="shared" si="1364"/>
        <v>17</v>
      </c>
      <c r="IV154" s="106">
        <f t="shared" si="1325"/>
        <v>12</v>
      </c>
      <c r="IW154" s="106">
        <v>6</v>
      </c>
      <c r="IX154" s="107" t="str">
        <f>INDEX(Matchups!$F$4:$G$279,MATCH(IU154&amp;"_"&amp;IV154,Matchups!$E$4:$E$279,0),1)</f>
        <v>Player5</v>
      </c>
      <c r="IY154" s="107" t="str">
        <f>INDEX(Matchups!$F$4:$G$279,MATCH(IU154&amp;"_"&amp;IV154,Matchups!$E$4:$E$279,0),2)</f>
        <v>Player23</v>
      </c>
      <c r="IZ154" s="114"/>
      <c r="JA154" s="164" t="str">
        <f>INDEX(Draft!$AZ$3:$AZ$170,MATCH(IX154&amp;IW154,Draft!$BA$3:$BA$170,0),1)</f>
        <v>Marvell Technology</v>
      </c>
      <c r="JB154" s="207" t="e">
        <f>INDEX(Upload_Download!$I$4:$I$1004,MATCH(JA154&amp;JB$3,Upload_Download!$O$4:$O$1004,0),1)</f>
        <v>#N/A</v>
      </c>
      <c r="JC154" s="207" t="e">
        <f>INDEX(Upload_Download!$I$4:$I$1004,MATCH(JA154&amp;JC$3,Upload_Download!$O$4:$O$1004,0),1)</f>
        <v>#N/A</v>
      </c>
      <c r="JD154" s="208" t="e">
        <f t="shared" si="1365"/>
        <v>#N/A</v>
      </c>
      <c r="JE154" s="208" t="e">
        <f t="shared" si="1394"/>
        <v>#N/A</v>
      </c>
      <c r="JF154" s="207" t="e">
        <f>INDEX(Upload_Download!$I$4:$I$1004,MATCH(JH154&amp;JF$3,Upload_Download!$O$4:$O$1004,0),1)</f>
        <v>#N/A</v>
      </c>
      <c r="JG154" s="207" t="e">
        <f>INDEX(Upload_Download!$I$4:$I$1004,MATCH(JH154&amp;JG$3,Upload_Download!$O$4:$O$1004,0),1)</f>
        <v>#N/A</v>
      </c>
      <c r="JH154" s="165" t="str">
        <f>INDEX(Draft!$AZ$3:$AZ$170,MATCH(IY154&amp;IW154,Draft!$BA$3:$BA$170,0),1)</f>
        <v>CVS</v>
      </c>
      <c r="JI154" s="114"/>
      <c r="JJ154" s="106">
        <f t="shared" si="1366"/>
        <v>18</v>
      </c>
      <c r="JK154" s="106">
        <f t="shared" si="1326"/>
        <v>12</v>
      </c>
      <c r="JL154" s="106">
        <v>6</v>
      </c>
      <c r="JM154" s="107" t="str">
        <f>INDEX(Matchups!$F$4:$G$279,MATCH(JJ154&amp;"_"&amp;JK154,Matchups!$E$4:$E$279,0),1)</f>
        <v>Player24</v>
      </c>
      <c r="JN154" s="107" t="str">
        <f>INDEX(Matchups!$F$4:$G$279,MATCH(JJ154&amp;"_"&amp;JK154,Matchups!$E$4:$E$279,0),2)</f>
        <v>Player6</v>
      </c>
      <c r="JO154" s="114"/>
      <c r="JP154" s="164" t="str">
        <f>INDEX(Draft!$AZ$3:$AZ$170,MATCH(JM154&amp;JL154,Draft!$BA$3:$BA$170,0),1)</f>
        <v>Asana Inc</v>
      </c>
      <c r="JQ154" s="207" t="e">
        <f>INDEX(Upload_Download!$I$4:$I$1004,MATCH(JP154&amp;JQ$3,Upload_Download!$O$4:$O$1004,0),1)</f>
        <v>#N/A</v>
      </c>
      <c r="JR154" s="207" t="e">
        <f>INDEX(Upload_Download!$I$4:$I$1004,MATCH(JP154&amp;JR$3,Upload_Download!$O$4:$O$1004,0),1)</f>
        <v>#N/A</v>
      </c>
      <c r="JS154" s="208" t="e">
        <f t="shared" si="1367"/>
        <v>#N/A</v>
      </c>
      <c r="JT154" s="208" t="e">
        <f t="shared" si="1395"/>
        <v>#N/A</v>
      </c>
      <c r="JU154" s="207" t="e">
        <f>INDEX(Upload_Download!$I$4:$I$1004,MATCH(JW154&amp;JU$3,Upload_Download!$O$4:$O$1004,0),1)</f>
        <v>#N/A</v>
      </c>
      <c r="JV154" s="207" t="e">
        <f>INDEX(Upload_Download!$I$4:$I$1004,MATCH(JW154&amp;JV$3,Upload_Download!$O$4:$O$1004,0),1)</f>
        <v>#N/A</v>
      </c>
      <c r="JW154" s="165" t="str">
        <f>INDEX(Draft!$AZ$3:$AZ$170,MATCH(JN154&amp;JL154,Draft!$BA$3:$BA$170,0),1)</f>
        <v>Cisco</v>
      </c>
      <c r="JX154" s="114"/>
      <c r="JY154" s="106">
        <f t="shared" si="1368"/>
        <v>19</v>
      </c>
      <c r="JZ154" s="106">
        <f t="shared" si="1327"/>
        <v>12</v>
      </c>
      <c r="KA154" s="106">
        <v>6</v>
      </c>
      <c r="KB154" s="107" t="str">
        <f>INDEX(Matchups!$F$4:$G$279,MATCH(JY154&amp;"_"&amp;JZ154,Matchups!$E$4:$E$279,0),1)</f>
        <v>Player9</v>
      </c>
      <c r="KC154" s="107" t="str">
        <f>INDEX(Matchups!$F$4:$G$279,MATCH(JY154&amp;"_"&amp;JZ154,Matchups!$E$4:$E$279,0),2)</f>
        <v>Player14</v>
      </c>
      <c r="KD154" s="114"/>
      <c r="KE154" s="164" t="str">
        <f>INDEX(Draft!$AZ$3:$AZ$170,MATCH(KB154&amp;KA154,Draft!$BA$3:$BA$170,0),1)</f>
        <v>Chainlink</v>
      </c>
      <c r="KF154" s="207" t="e">
        <f>INDEX(Upload_Download!$I$4:$I$1004,MATCH(KE154&amp;KF$3,Upload_Download!$O$4:$O$1004,0),1)</f>
        <v>#N/A</v>
      </c>
      <c r="KG154" s="207" t="e">
        <f>INDEX(Upload_Download!$I$4:$I$1004,MATCH(KE154&amp;KG$3,Upload_Download!$O$4:$O$1004,0),1)</f>
        <v>#N/A</v>
      </c>
      <c r="KH154" s="208" t="e">
        <f t="shared" si="1369"/>
        <v>#N/A</v>
      </c>
      <c r="KI154" s="208" t="e">
        <f t="shared" si="1396"/>
        <v>#N/A</v>
      </c>
      <c r="KJ154" s="207" t="e">
        <f>INDEX(Upload_Download!$I$4:$I$1004,MATCH(KL154&amp;KJ$3,Upload_Download!$O$4:$O$1004,0),1)</f>
        <v>#N/A</v>
      </c>
      <c r="KK154" s="207" t="e">
        <f>INDEX(Upload_Download!$I$4:$I$1004,MATCH(KL154&amp;KK$3,Upload_Download!$O$4:$O$1004,0),1)</f>
        <v>#N/A</v>
      </c>
      <c r="KL154" s="165" t="str">
        <f>INDEX(Draft!$AZ$3:$AZ$170,MATCH(KC154&amp;KA154,Draft!$BA$3:$BA$170,0),1)</f>
        <v>Decentraland</v>
      </c>
      <c r="KM154" s="114"/>
      <c r="KN154" s="106">
        <f t="shared" si="1370"/>
        <v>20</v>
      </c>
      <c r="KO154" s="106">
        <f t="shared" si="1328"/>
        <v>12</v>
      </c>
      <c r="KP154" s="106">
        <v>6</v>
      </c>
      <c r="KQ154" s="107" t="str">
        <f>INDEX(Matchups!$F$4:$G$279,MATCH(KN154&amp;"_"&amp;KO154,Matchups!$E$4:$E$279,0),1)</f>
        <v>Player7</v>
      </c>
      <c r="KR154" s="107" t="str">
        <f>INDEX(Matchups!$F$4:$G$279,MATCH(KN154&amp;"_"&amp;KO154,Matchups!$E$4:$E$279,0),2)</f>
        <v>Player12</v>
      </c>
      <c r="KS154" s="114"/>
      <c r="KT154" s="164" t="str">
        <f>INDEX(Draft!$AZ$3:$AZ$170,MATCH(KQ154&amp;KP154,Draft!$BA$3:$BA$170,0),1)</f>
        <v>Pfizer</v>
      </c>
      <c r="KU154" s="207" t="e">
        <f>INDEX(Upload_Download!$I$4:$I$1004,MATCH(KT154&amp;KU$3,Upload_Download!$O$4:$O$1004,0),1)</f>
        <v>#N/A</v>
      </c>
      <c r="KV154" s="207" t="e">
        <f>INDEX(Upload_Download!$I$4:$I$1004,MATCH(KT154&amp;KV$3,Upload_Download!$O$4:$O$1004,0),1)</f>
        <v>#N/A</v>
      </c>
      <c r="KW154" s="208" t="e">
        <f t="shared" si="1371"/>
        <v>#N/A</v>
      </c>
      <c r="KX154" s="208" t="e">
        <f t="shared" si="1397"/>
        <v>#N/A</v>
      </c>
      <c r="KY154" s="207" t="e">
        <f>INDEX(Upload_Download!$I$4:$I$1004,MATCH(LA154&amp;KY$3,Upload_Download!$O$4:$O$1004,0),1)</f>
        <v>#N/A</v>
      </c>
      <c r="KZ154" s="207" t="e">
        <f>INDEX(Upload_Download!$I$4:$I$1004,MATCH(LA154&amp;KZ$3,Upload_Download!$O$4:$O$1004,0),1)</f>
        <v>#N/A</v>
      </c>
      <c r="LA154" s="165" t="str">
        <f>INDEX(Draft!$AZ$3:$AZ$170,MATCH(KR154&amp;KP154,Draft!$BA$3:$BA$170,0),1)</f>
        <v>Axie Infinity</v>
      </c>
      <c r="LB154" s="114"/>
      <c r="LC154" s="106">
        <f t="shared" si="1372"/>
        <v>21</v>
      </c>
      <c r="LD154" s="106">
        <f t="shared" si="1329"/>
        <v>12</v>
      </c>
      <c r="LE154" s="106">
        <v>6</v>
      </c>
      <c r="LF154" s="107" t="str">
        <f>INDEX(Matchups!$F$4:$G$279,MATCH(LC154&amp;"_"&amp;LD154,Matchups!$E$4:$E$279,0),1)</f>
        <v>Player9</v>
      </c>
      <c r="LG154" s="107" t="str">
        <f>INDEX(Matchups!$F$4:$G$279,MATCH(LC154&amp;"_"&amp;LD154,Matchups!$E$4:$E$279,0),2)</f>
        <v>Player23</v>
      </c>
      <c r="LH154" s="114"/>
      <c r="LI154" s="164" t="str">
        <f>INDEX(Draft!$AZ$3:$AZ$170,MATCH(LF154&amp;LE154,Draft!$BA$3:$BA$170,0),1)</f>
        <v>Chainlink</v>
      </c>
      <c r="LJ154" s="207" t="e">
        <f>INDEX(Upload_Download!$I$4:$I$1004,MATCH(LI154&amp;LJ$3,Upload_Download!$O$4:$O$1004,0),1)</f>
        <v>#N/A</v>
      </c>
      <c r="LK154" s="207" t="e">
        <f>INDEX(Upload_Download!$I$4:$I$1004,MATCH(LI154&amp;LK$3,Upload_Download!$O$4:$O$1004,0),1)</f>
        <v>#N/A</v>
      </c>
      <c r="LL154" s="208" t="e">
        <f t="shared" si="1373"/>
        <v>#N/A</v>
      </c>
      <c r="LM154" s="208" t="e">
        <f t="shared" si="1398"/>
        <v>#N/A</v>
      </c>
      <c r="LN154" s="207" t="e">
        <f>INDEX(Upload_Download!$I$4:$I$1004,MATCH(LP154&amp;LN$3,Upload_Download!$O$4:$O$1004,0),1)</f>
        <v>#N/A</v>
      </c>
      <c r="LO154" s="207" t="e">
        <f>INDEX(Upload_Download!$I$4:$I$1004,MATCH(LP154&amp;LO$3,Upload_Download!$O$4:$O$1004,0),1)</f>
        <v>#N/A</v>
      </c>
      <c r="LP154" s="165" t="str">
        <f>INDEX(Draft!$AZ$3:$AZ$170,MATCH(LG154&amp;LE154,Draft!$BA$3:$BA$170,0),1)</f>
        <v>CVS</v>
      </c>
      <c r="LQ154" s="114"/>
      <c r="LR154" s="106">
        <f t="shared" si="1374"/>
        <v>22</v>
      </c>
      <c r="LS154" s="106">
        <f t="shared" si="1330"/>
        <v>12</v>
      </c>
      <c r="LT154" s="106">
        <v>6</v>
      </c>
      <c r="LU154" s="107" t="str">
        <f>INDEX(Matchups!$F$4:$G$279,MATCH(LR154&amp;"_"&amp;LS154,Matchups!$E$4:$E$279,0),1)</f>
        <v>Player14</v>
      </c>
      <c r="LV154" s="107" t="str">
        <f>INDEX(Matchups!$F$4:$G$279,MATCH(LR154&amp;"_"&amp;LS154,Matchups!$E$4:$E$279,0),2)</f>
        <v>Player19</v>
      </c>
      <c r="LW154" s="114"/>
      <c r="LX154" s="164" t="str">
        <f>INDEX(Draft!$AZ$3:$AZ$170,MATCH(LU154&amp;LT154,Draft!$BA$3:$BA$170,0),1)</f>
        <v>Decentraland</v>
      </c>
      <c r="LY154" s="207" t="e">
        <f>INDEX(Upload_Download!$I$4:$I$1004,MATCH(LX154&amp;LY$3,Upload_Download!$O$4:$O$1004,0),1)</f>
        <v>#N/A</v>
      </c>
      <c r="LZ154" s="207" t="e">
        <f>INDEX(Upload_Download!$I$4:$I$1004,MATCH(LX154&amp;LZ$3,Upload_Download!$O$4:$O$1004,0),1)</f>
        <v>#N/A</v>
      </c>
      <c r="MA154" s="208" t="e">
        <f t="shared" si="1375"/>
        <v>#N/A</v>
      </c>
      <c r="MB154" s="208" t="e">
        <f t="shared" si="1399"/>
        <v>#N/A</v>
      </c>
      <c r="MC154" s="207" t="e">
        <f>INDEX(Upload_Download!$I$4:$I$1004,MATCH(ME154&amp;MC$3,Upload_Download!$O$4:$O$1004,0),1)</f>
        <v>#N/A</v>
      </c>
      <c r="MD154" s="207" t="e">
        <f>INDEX(Upload_Download!$I$4:$I$1004,MATCH(ME154&amp;MD$3,Upload_Download!$O$4:$O$1004,0),1)</f>
        <v>#N/A</v>
      </c>
      <c r="ME154" s="165" t="str">
        <f>INDEX(Draft!$AZ$3:$AZ$170,MATCH(LV154&amp;LT154,Draft!$BA$3:$BA$170,0),1)</f>
        <v>VeChain</v>
      </c>
      <c r="MF154" s="114"/>
      <c r="MG154" s="106">
        <f t="shared" si="1376"/>
        <v>23</v>
      </c>
      <c r="MH154" s="106">
        <f t="shared" si="1331"/>
        <v>12</v>
      </c>
      <c r="MI154" s="106">
        <v>6</v>
      </c>
      <c r="MJ154" s="107" t="str">
        <f>INDEX(Matchups!$F$4:$G$279,MATCH(MG154&amp;"_"&amp;MH154,Matchups!$E$4:$E$279,0),1)</f>
        <v>Player2</v>
      </c>
      <c r="MK154" s="107" t="str">
        <f>INDEX(Matchups!$F$4:$G$279,MATCH(MG154&amp;"_"&amp;MH154,Matchups!$E$4:$E$279,0),2)</f>
        <v>Player16</v>
      </c>
      <c r="ML154" s="114"/>
      <c r="MM154" s="164" t="str">
        <f>INDEX(Draft!$AZ$3:$AZ$170,MATCH(MJ154&amp;MI154,Draft!$BA$3:$BA$170,0),1)</f>
        <v>Flow</v>
      </c>
      <c r="MN154" s="207" t="e">
        <f>INDEX(Upload_Download!$I$4:$I$1004,MATCH(MM154&amp;MN$3,Upload_Download!$O$4:$O$1004,0),1)</f>
        <v>#N/A</v>
      </c>
      <c r="MO154" s="207" t="e">
        <f>INDEX(Upload_Download!$I$4:$I$1004,MATCH(MM154&amp;MO$3,Upload_Download!$O$4:$O$1004,0),1)</f>
        <v>#N/A</v>
      </c>
      <c r="MP154" s="208" t="e">
        <f t="shared" si="1377"/>
        <v>#N/A</v>
      </c>
      <c r="MQ154" s="208" t="e">
        <f t="shared" si="1400"/>
        <v>#N/A</v>
      </c>
      <c r="MR154" s="207" t="e">
        <f>INDEX(Upload_Download!$I$4:$I$1004,MATCH(MT154&amp;MR$3,Upload_Download!$O$4:$O$1004,0),1)</f>
        <v>#N/A</v>
      </c>
      <c r="MS154" s="207" t="e">
        <f>INDEX(Upload_Download!$I$4:$I$1004,MATCH(MT154&amp;MS$3,Upload_Download!$O$4:$O$1004,0),1)</f>
        <v>#N/A</v>
      </c>
      <c r="MT154" s="165" t="str">
        <f>INDEX(Draft!$AZ$3:$AZ$170,MATCH(MK154&amp;MI154,Draft!$BA$3:$BA$170,0),1)</f>
        <v>Dollar Tree</v>
      </c>
    </row>
    <row r="155" spans="2:358" s="105" customFormat="1" ht="17" hidden="1" customHeight="1">
      <c r="B155" s="184">
        <f t="shared" si="1306"/>
        <v>44648</v>
      </c>
      <c r="C155" s="183">
        <f t="shared" si="1307"/>
        <v>13</v>
      </c>
      <c r="D155" s="183">
        <f t="shared" si="1308"/>
        <v>8</v>
      </c>
      <c r="E155" s="183" t="str">
        <f t="shared" si="1142"/>
        <v>13_8</v>
      </c>
      <c r="F155" s="174" t="str">
        <f t="shared" si="1143"/>
        <v>Player7</v>
      </c>
      <c r="G155" s="174" t="str">
        <f t="shared" si="1144"/>
        <v>Player22</v>
      </c>
      <c r="H155" s="173"/>
      <c r="I155" s="174" t="str">
        <f>J155&amp;"_"&amp;COUNTIF(J$4:J155,J155)</f>
        <v>12_9</v>
      </c>
      <c r="J155" s="185">
        <v>12</v>
      </c>
      <c r="K155" s="185" t="s">
        <v>2667</v>
      </c>
      <c r="L155" s="186" t="s">
        <v>1027</v>
      </c>
      <c r="M155" s="185" t="s">
        <v>1880</v>
      </c>
      <c r="N155" s="114"/>
      <c r="O155" s="106">
        <f t="shared" si="1332"/>
        <v>1</v>
      </c>
      <c r="P155" s="106">
        <f t="shared" si="1309"/>
        <v>12</v>
      </c>
      <c r="Q155" s="106">
        <v>7</v>
      </c>
      <c r="R155" s="107" t="str">
        <f>INDEX(Matchups!$F$4:$G$279,MATCH(O155&amp;"_"&amp;P155,Matchups!$E$4:$E$279,0),1)</f>
        <v>Player1</v>
      </c>
      <c r="S155" s="107" t="str">
        <f>INDEX(Matchups!$F$4:$G$279,MATCH(O155&amp;"_"&amp;P155,Matchups!$E$4:$E$279,0),2)</f>
        <v>Player8</v>
      </c>
      <c r="U155" s="164" t="e">
        <f>INDEX(Draft!$AZ$3:$AZ$170,MATCH(R155&amp;Q155,Draft!$BA$3:$BA$170,0),1)</f>
        <v>#N/A</v>
      </c>
      <c r="V155" s="156"/>
      <c r="W155" s="156"/>
      <c r="X155" s="157"/>
      <c r="Y155" s="158"/>
      <c r="Z155" s="156"/>
      <c r="AA155" s="156"/>
      <c r="AB155" s="165" t="e">
        <f>INDEX(Draft!$AZ$3:$AZ$170,MATCH(S155&amp;Q155,Draft!$BA$3:$BA$170,0),1)</f>
        <v>#N/A</v>
      </c>
      <c r="AD155" s="106">
        <f t="shared" si="1334"/>
        <v>2</v>
      </c>
      <c r="AE155" s="106">
        <f t="shared" si="1310"/>
        <v>12</v>
      </c>
      <c r="AF155" s="106">
        <v>7</v>
      </c>
      <c r="AG155" s="107" t="str">
        <f>INDEX(Matchups!$F$4:$G$279,MATCH(AD155&amp;"_"&amp;AE155,Matchups!$E$4:$E$279,0),1)</f>
        <v>Player18</v>
      </c>
      <c r="AH155" s="107" t="str">
        <f>INDEX(Matchups!$F$4:$G$279,MATCH(AD155&amp;"_"&amp;AE155,Matchups!$E$4:$E$279,0),2)</f>
        <v>Player10</v>
      </c>
      <c r="AJ155" s="164" t="e">
        <f>INDEX(Draft!$AZ$3:$AZ$170,MATCH(AG155&amp;AF155,Draft!$BA$3:$BA$170,0),1)</f>
        <v>#N/A</v>
      </c>
      <c r="AK155" s="156"/>
      <c r="AL155" s="156"/>
      <c r="AM155" s="157"/>
      <c r="AN155" s="158"/>
      <c r="AO155" s="156"/>
      <c r="AP155" s="156"/>
      <c r="AQ155" s="165" t="e">
        <f>INDEX(Draft!$AZ$3:$AZ$170,MATCH(AH155&amp;AF155,Draft!$BA$3:$BA$170,0),1)</f>
        <v>#N/A</v>
      </c>
      <c r="AS155" s="106">
        <f t="shared" si="1336"/>
        <v>3</v>
      </c>
      <c r="AT155" s="106">
        <f t="shared" si="1311"/>
        <v>12</v>
      </c>
      <c r="AU155" s="106">
        <v>7</v>
      </c>
      <c r="AV155" s="107" t="str">
        <f>INDEX(Matchups!$F$4:$G$279,MATCH(AS155&amp;"_"&amp;AT155,Matchups!$E$4:$E$279,0),1)</f>
        <v>Player16</v>
      </c>
      <c r="AW155" s="107" t="str">
        <f>INDEX(Matchups!$F$4:$G$279,MATCH(AS155&amp;"_"&amp;AT155,Matchups!$E$4:$E$279,0),2)</f>
        <v>Player5</v>
      </c>
      <c r="AY155" s="164" t="e">
        <f>INDEX(Draft!$AZ$3:$AZ$170,MATCH(AV155&amp;AU155,Draft!$BA$3:$BA$170,0),1)</f>
        <v>#N/A</v>
      </c>
      <c r="AZ155" s="156"/>
      <c r="BA155" s="156"/>
      <c r="BB155" s="157"/>
      <c r="BC155" s="158"/>
      <c r="BD155" s="156"/>
      <c r="BE155" s="156"/>
      <c r="BF155" s="165" t="e">
        <f>INDEX(Draft!$AZ$3:$AZ$170,MATCH(AW155&amp;AU155,Draft!$BA$3:$BA$170,0),1)</f>
        <v>#N/A</v>
      </c>
      <c r="BH155" s="106">
        <f t="shared" si="1338"/>
        <v>4</v>
      </c>
      <c r="BI155" s="106">
        <f t="shared" si="1312"/>
        <v>12</v>
      </c>
      <c r="BJ155" s="106">
        <v>7</v>
      </c>
      <c r="BK155" s="107" t="str">
        <f>INDEX(Matchups!$F$4:$G$279,MATCH(BH155&amp;"_"&amp;BI155,Matchups!$E$4:$E$279,0),1)</f>
        <v>Player20</v>
      </c>
      <c r="BL155" s="107" t="str">
        <f>INDEX(Matchups!$F$4:$G$279,MATCH(BH155&amp;"_"&amp;BI155,Matchups!$E$4:$E$279,0),2)</f>
        <v>Player24</v>
      </c>
      <c r="BN155" s="164" t="e">
        <f>INDEX(Draft!$AZ$3:$AZ$170,MATCH(BK155&amp;BJ155,Draft!$BA$3:$BA$170,0),1)</f>
        <v>#N/A</v>
      </c>
      <c r="BO155" s="156"/>
      <c r="BP155" s="156"/>
      <c r="BQ155" s="157"/>
      <c r="BR155" s="158"/>
      <c r="BS155" s="156"/>
      <c r="BT155" s="156"/>
      <c r="BU155" s="165" t="e">
        <f>INDEX(Draft!$AZ$3:$AZ$170,MATCH(BL155&amp;BJ155,Draft!$BA$3:$BA$170,0),1)</f>
        <v>#N/A</v>
      </c>
      <c r="BV155" s="114"/>
      <c r="BW155" s="106">
        <f t="shared" si="1340"/>
        <v>5</v>
      </c>
      <c r="BX155" s="106">
        <f t="shared" si="1313"/>
        <v>12</v>
      </c>
      <c r="BY155" s="106">
        <v>7</v>
      </c>
      <c r="BZ155" s="107" t="str">
        <f>INDEX(Matchups!$F$4:$G$279,MATCH(BW155&amp;"_"&amp;BX155,Matchups!$E$4:$E$279,0),1)</f>
        <v>Player19</v>
      </c>
      <c r="CA155" s="107" t="str">
        <f>INDEX(Matchups!$F$4:$G$279,MATCH(BW155&amp;"_"&amp;BX155,Matchups!$E$4:$E$279,0),2)</f>
        <v>Player15</v>
      </c>
      <c r="CB155" s="114"/>
      <c r="CC155" s="164" t="e">
        <f>INDEX(Draft!$AZ$3:$AZ$170,MATCH(BZ155&amp;BY155,Draft!$BA$3:$BA$170,0),1)</f>
        <v>#N/A</v>
      </c>
      <c r="CD155" s="156"/>
      <c r="CE155" s="156"/>
      <c r="CF155" s="157"/>
      <c r="CG155" s="158"/>
      <c r="CH155" s="156"/>
      <c r="CI155" s="156"/>
      <c r="CJ155" s="165" t="e">
        <f>INDEX(Draft!$AZ$3:$AZ$170,MATCH(CA155&amp;BY155,Draft!$BA$3:$BA$170,0),1)</f>
        <v>#N/A</v>
      </c>
      <c r="CK155" s="114"/>
      <c r="CL155" s="106">
        <f t="shared" si="1342"/>
        <v>6</v>
      </c>
      <c r="CM155" s="106">
        <f t="shared" si="1314"/>
        <v>12</v>
      </c>
      <c r="CN155" s="106">
        <v>7</v>
      </c>
      <c r="CO155" s="107" t="str">
        <f>INDEX(Matchups!$F$4:$G$279,MATCH(CL155&amp;"_"&amp;CM155,Matchups!$E$4:$E$279,0),1)</f>
        <v>Player6</v>
      </c>
      <c r="CP155" s="107" t="str">
        <f>INDEX(Matchups!$F$4:$G$279,MATCH(CL155&amp;"_"&amp;CM155,Matchups!$E$4:$E$279,0),2)</f>
        <v>Player11</v>
      </c>
      <c r="CQ155" s="114"/>
      <c r="CR155" s="164" t="e">
        <f>INDEX(Draft!$AZ$3:$AZ$170,MATCH(CO155&amp;CN155,Draft!$BA$3:$BA$170,0),1)</f>
        <v>#N/A</v>
      </c>
      <c r="CS155" s="156"/>
      <c r="CT155" s="156"/>
      <c r="CU155" s="157"/>
      <c r="CV155" s="158"/>
      <c r="CW155" s="156"/>
      <c r="CX155" s="156"/>
      <c r="CY155" s="165" t="e">
        <f>INDEX(Draft!$AZ$3:$AZ$170,MATCH(CP155&amp;CN155,Draft!$BA$3:$BA$170,0),1)</f>
        <v>#N/A</v>
      </c>
      <c r="DA155" s="106">
        <f t="shared" si="1344"/>
        <v>7</v>
      </c>
      <c r="DB155" s="106">
        <f t="shared" si="1315"/>
        <v>12</v>
      </c>
      <c r="DC155" s="106">
        <v>7</v>
      </c>
      <c r="DD155" s="107" t="str">
        <f>INDEX(Matchups!$F$4:$G$279,MATCH(DA155&amp;"_"&amp;DB155,Matchups!$E$4:$E$279,0),1)</f>
        <v>Player21</v>
      </c>
      <c r="DE155" s="107" t="str">
        <f>INDEX(Matchups!$F$4:$G$279,MATCH(DA155&amp;"_"&amp;DB155,Matchups!$E$4:$E$279,0),2)</f>
        <v>Player9</v>
      </c>
      <c r="DG155" s="164" t="e">
        <f>INDEX(Draft!$AZ$3:$AZ$170,MATCH(DD155&amp;DC155,Draft!$BA$3:$BA$170,0),1)</f>
        <v>#N/A</v>
      </c>
      <c r="DH155" s="156"/>
      <c r="DI155" s="156"/>
      <c r="DJ155" s="157"/>
      <c r="DK155" s="158"/>
      <c r="DL155" s="156"/>
      <c r="DM155" s="156"/>
      <c r="DN155" s="165" t="e">
        <f>INDEX(Draft!$AZ$3:$AZ$170,MATCH(DE155&amp;DC155,Draft!$BA$3:$BA$170,0),1)</f>
        <v>#N/A</v>
      </c>
      <c r="DO155" s="114"/>
      <c r="DP155" s="106">
        <f t="shared" si="1346"/>
        <v>8</v>
      </c>
      <c r="DQ155" s="106">
        <f t="shared" si="1316"/>
        <v>12</v>
      </c>
      <c r="DR155" s="106">
        <v>7</v>
      </c>
      <c r="DS155" s="107" t="str">
        <f>INDEX(Matchups!$F$4:$G$279,MATCH(DP155&amp;"_"&amp;DQ155,Matchups!$E$4:$E$279,0),1)</f>
        <v>Player15</v>
      </c>
      <c r="DT155" s="107" t="str">
        <f>INDEX(Matchups!$F$4:$G$279,MATCH(DP155&amp;"_"&amp;DQ155,Matchups!$E$4:$E$279,0),2)</f>
        <v>Player3</v>
      </c>
      <c r="DU155" s="114"/>
      <c r="DV155" s="164" t="e">
        <f>INDEX(Draft!$AZ$3:$AZ$170,MATCH(DS155&amp;DR155,Draft!$BA$3:$BA$170,0),1)</f>
        <v>#N/A</v>
      </c>
      <c r="DW155" s="156"/>
      <c r="DX155" s="156"/>
      <c r="DY155" s="157"/>
      <c r="DZ155" s="158"/>
      <c r="EA155" s="156"/>
      <c r="EB155" s="156"/>
      <c r="EC155" s="165" t="e">
        <f>INDEX(Draft!$AZ$3:$AZ$170,MATCH(DT155&amp;DR155,Draft!$BA$3:$BA$170,0),1)</f>
        <v>#N/A</v>
      </c>
      <c r="ED155" s="114"/>
      <c r="EE155" s="106">
        <f t="shared" si="1348"/>
        <v>9</v>
      </c>
      <c r="EF155" s="106">
        <f t="shared" si="1317"/>
        <v>12</v>
      </c>
      <c r="EG155" s="106">
        <v>7</v>
      </c>
      <c r="EH155" s="107" t="str">
        <f>INDEX(Matchups!$F$4:$G$279,MATCH(EE155&amp;"_"&amp;EF155,Matchups!$E$4:$E$279,0),1)</f>
        <v>Player8</v>
      </c>
      <c r="EI155" s="107" t="str">
        <f>INDEX(Matchups!$F$4:$G$279,MATCH(EE155&amp;"_"&amp;EF155,Matchups!$E$4:$E$279,0),2)</f>
        <v>Player13</v>
      </c>
      <c r="EJ155" s="114"/>
      <c r="EK155" s="164" t="e">
        <f>INDEX(Draft!$AZ$3:$AZ$170,MATCH(EH155&amp;EG155,Draft!$BA$3:$BA$170,0),1)</f>
        <v>#N/A</v>
      </c>
      <c r="EL155" s="156"/>
      <c r="EM155" s="156"/>
      <c r="EN155" s="157"/>
      <c r="EO155" s="158"/>
      <c r="EP155" s="156"/>
      <c r="EQ155" s="156"/>
      <c r="ER155" s="165" t="e">
        <f>INDEX(Draft!$AZ$3:$AZ$170,MATCH(EI155&amp;EG155,Draft!$BA$3:$BA$170,0),1)</f>
        <v>#N/A</v>
      </c>
      <c r="ET155" s="106">
        <f t="shared" si="1350"/>
        <v>10</v>
      </c>
      <c r="EU155" s="106">
        <f t="shared" si="1318"/>
        <v>12</v>
      </c>
      <c r="EV155" s="106">
        <v>7</v>
      </c>
      <c r="EW155" s="107" t="str">
        <f>INDEX(Matchups!$F$4:$G$279,MATCH(ET155&amp;"_"&amp;EU155,Matchups!$E$4:$E$279,0),1)</f>
        <v>Player10</v>
      </c>
      <c r="EX155" s="107" t="str">
        <f>INDEX(Matchups!$F$4:$G$279,MATCH(ET155&amp;"_"&amp;EU155,Matchups!$E$4:$E$279,0),2)</f>
        <v>Player2</v>
      </c>
      <c r="EZ155" s="164" t="e">
        <f>INDEX(Draft!$AZ$3:$AZ$170,MATCH(EW155&amp;EV155,Draft!$BA$3:$BA$170,0),1)</f>
        <v>#N/A</v>
      </c>
      <c r="FA155" s="156"/>
      <c r="FB155" s="156"/>
      <c r="FC155" s="157"/>
      <c r="FD155" s="158"/>
      <c r="FE155" s="156"/>
      <c r="FF155" s="156"/>
      <c r="FG155" s="165" t="e">
        <f>INDEX(Draft!$AZ$3:$AZ$170,MATCH(EX155&amp;EV155,Draft!$BA$3:$BA$170,0),1)</f>
        <v>#N/A</v>
      </c>
      <c r="FH155" s="114"/>
      <c r="FI155" s="106">
        <f t="shared" si="1352"/>
        <v>11</v>
      </c>
      <c r="FJ155" s="106">
        <f t="shared" si="1319"/>
        <v>12</v>
      </c>
      <c r="FK155" s="106">
        <v>7</v>
      </c>
      <c r="FL155" s="107" t="str">
        <f>INDEX(Matchups!$F$4:$G$279,MATCH(FI155&amp;"_"&amp;FJ155,Matchups!$E$4:$E$279,0),1)</f>
        <v>Player11</v>
      </c>
      <c r="FM155" s="107" t="str">
        <f>INDEX(Matchups!$F$4:$G$279,MATCH(FI155&amp;"_"&amp;FJ155,Matchups!$E$4:$E$279,0),2)</f>
        <v>Player22</v>
      </c>
      <c r="FN155" s="114"/>
      <c r="FO155" s="164" t="e">
        <f>INDEX(Draft!$AZ$3:$AZ$170,MATCH(FL155&amp;FK155,Draft!$BA$3:$BA$170,0),1)</f>
        <v>#N/A</v>
      </c>
      <c r="FP155" s="156"/>
      <c r="FQ155" s="156"/>
      <c r="FR155" s="157"/>
      <c r="FS155" s="158"/>
      <c r="FT155" s="156"/>
      <c r="FU155" s="156"/>
      <c r="FV155" s="165" t="e">
        <f>INDEX(Draft!$AZ$3:$AZ$170,MATCH(FM155&amp;FK155,Draft!$BA$3:$BA$170,0),1)</f>
        <v>#N/A</v>
      </c>
      <c r="FW155" s="114"/>
      <c r="FX155" s="106">
        <f t="shared" si="1354"/>
        <v>12</v>
      </c>
      <c r="FY155" s="106">
        <f t="shared" si="1320"/>
        <v>12</v>
      </c>
      <c r="FZ155" s="106">
        <v>7</v>
      </c>
      <c r="GA155" s="107" t="str">
        <f>INDEX(Matchups!$F$4:$G$279,MATCH(FX155&amp;"_"&amp;FY155,Matchups!$E$4:$E$279,0),1)</f>
        <v>Player3</v>
      </c>
      <c r="GB155" s="107" t="str">
        <f>INDEX(Matchups!$F$4:$G$279,MATCH(FX155&amp;"_"&amp;FY155,Matchups!$E$4:$E$279,0),2)</f>
        <v>Player17</v>
      </c>
      <c r="GC155" s="114"/>
      <c r="GD155" s="164" t="e">
        <f>INDEX(Draft!$AZ$3:$AZ$170,MATCH(GA155&amp;FZ155,Draft!$BA$3:$BA$170,0),1)</f>
        <v>#N/A</v>
      </c>
      <c r="GE155" s="156"/>
      <c r="GF155" s="156"/>
      <c r="GG155" s="157"/>
      <c r="GH155" s="158"/>
      <c r="GI155" s="156"/>
      <c r="GJ155" s="156"/>
      <c r="GK155" s="165" t="e">
        <f>INDEX(Draft!$AZ$3:$AZ$170,MATCH(GB155&amp;FZ155,Draft!$BA$3:$BA$170,0),1)</f>
        <v>#N/A</v>
      </c>
      <c r="GM155" s="106">
        <f t="shared" si="1356"/>
        <v>13</v>
      </c>
      <c r="GN155" s="106">
        <f t="shared" si="1321"/>
        <v>12</v>
      </c>
      <c r="GO155" s="106">
        <v>7</v>
      </c>
      <c r="GP155" s="107" t="str">
        <f>INDEX(Matchups!$F$4:$G$279,MATCH(GM155&amp;"_"&amp;GN155,Matchups!$E$4:$E$279,0),1)</f>
        <v>Player13</v>
      </c>
      <c r="GQ155" s="107" t="str">
        <f>INDEX(Matchups!$F$4:$G$279,MATCH(GM155&amp;"_"&amp;GN155,Matchups!$E$4:$E$279,0),2)</f>
        <v>Player20</v>
      </c>
      <c r="GS155" s="164" t="e">
        <f>INDEX(Draft!$AZ$3:$AZ$170,MATCH(GP155&amp;GO155,Draft!$BA$3:$BA$170,0),1)</f>
        <v>#N/A</v>
      </c>
      <c r="GT155" s="156"/>
      <c r="GU155" s="156"/>
      <c r="GV155" s="157"/>
      <c r="GW155" s="158"/>
      <c r="GX155" s="156"/>
      <c r="GY155" s="156"/>
      <c r="GZ155" s="165" t="e">
        <f>INDEX(Draft!$AZ$3:$AZ$170,MATCH(GQ155&amp;GO155,Draft!$BA$3:$BA$170,0),1)</f>
        <v>#N/A</v>
      </c>
      <c r="HA155" s="114"/>
      <c r="HB155" s="106">
        <f t="shared" si="1358"/>
        <v>14</v>
      </c>
      <c r="HC155" s="106">
        <f t="shared" si="1322"/>
        <v>12</v>
      </c>
      <c r="HD155" s="106">
        <v>7</v>
      </c>
      <c r="HE155" s="107" t="str">
        <f>INDEX(Matchups!$F$4:$G$279,MATCH(HB155&amp;"_"&amp;HC155,Matchups!$E$4:$E$279,0),1)</f>
        <v>Player23</v>
      </c>
      <c r="HF155" s="107" t="str">
        <f>INDEX(Matchups!$F$4:$G$279,MATCH(HB155&amp;"_"&amp;HC155,Matchups!$E$4:$E$279,0),2)</f>
        <v>Player7</v>
      </c>
      <c r="HG155" s="114"/>
      <c r="HH155" s="164" t="e">
        <f>INDEX(Draft!$AZ$3:$AZ$170,MATCH(HE155&amp;HD155,Draft!$BA$3:$BA$170,0),1)</f>
        <v>#N/A</v>
      </c>
      <c r="HI155" s="156"/>
      <c r="HJ155" s="156"/>
      <c r="HK155" s="157"/>
      <c r="HL155" s="158"/>
      <c r="HM155" s="156"/>
      <c r="HN155" s="156"/>
      <c r="HO155" s="165" t="e">
        <f>INDEX(Draft!$AZ$3:$AZ$170,MATCH(HF155&amp;HD155,Draft!$BA$3:$BA$170,0),1)</f>
        <v>#N/A</v>
      </c>
      <c r="HP155" s="114"/>
      <c r="HQ155" s="106">
        <f t="shared" si="1360"/>
        <v>15</v>
      </c>
      <c r="HR155" s="106">
        <f t="shared" si="1323"/>
        <v>12</v>
      </c>
      <c r="HS155" s="106">
        <v>7</v>
      </c>
      <c r="HT155" s="107" t="str">
        <f>INDEX(Matchups!$F$4:$G$279,MATCH(HQ155&amp;"_"&amp;HR155,Matchups!$E$4:$E$279,0),1)</f>
        <v>Player22</v>
      </c>
      <c r="HU155" s="107" t="str">
        <f>INDEX(Matchups!$F$4:$G$279,MATCH(HQ155&amp;"_"&amp;HR155,Matchups!$E$4:$E$279,0),2)</f>
        <v>Player21</v>
      </c>
      <c r="HV155" s="114"/>
      <c r="HW155" s="164" t="e">
        <f>INDEX(Draft!$AZ$3:$AZ$170,MATCH(HT155&amp;HS155,Draft!$BA$3:$BA$170,0),1)</f>
        <v>#N/A</v>
      </c>
      <c r="HX155" s="156"/>
      <c r="HY155" s="156"/>
      <c r="HZ155" s="157"/>
      <c r="IA155" s="158"/>
      <c r="IB155" s="156"/>
      <c r="IC155" s="156"/>
      <c r="ID155" s="165" t="e">
        <f>INDEX(Draft!$AZ$3:$AZ$170,MATCH(HU155&amp;HS155,Draft!$BA$3:$BA$170,0),1)</f>
        <v>#N/A</v>
      </c>
      <c r="IF155" s="106">
        <f t="shared" si="1362"/>
        <v>16</v>
      </c>
      <c r="IG155" s="106">
        <f t="shared" si="1324"/>
        <v>12</v>
      </c>
      <c r="IH155" s="106">
        <v>7</v>
      </c>
      <c r="II155" s="107" t="str">
        <f>INDEX(Matchups!$F$4:$G$279,MATCH(IF155&amp;"_"&amp;IG155,Matchups!$E$4:$E$279,0),1)</f>
        <v>Player12</v>
      </c>
      <c r="IJ155" s="107" t="str">
        <f>INDEX(Matchups!$F$4:$G$279,MATCH(IF155&amp;"_"&amp;IG155,Matchups!$E$4:$E$279,0),2)</f>
        <v>Player1</v>
      </c>
      <c r="IL155" s="164" t="e">
        <f>INDEX(Draft!$AZ$3:$AZ$170,MATCH(II155&amp;IH155,Draft!$BA$3:$BA$170,0),1)</f>
        <v>#N/A</v>
      </c>
      <c r="IM155" s="156"/>
      <c r="IN155" s="156"/>
      <c r="IO155" s="157"/>
      <c r="IP155" s="158"/>
      <c r="IQ155" s="156"/>
      <c r="IR155" s="156"/>
      <c r="IS155" s="165" t="e">
        <f>INDEX(Draft!$AZ$3:$AZ$170,MATCH(IJ155&amp;IH155,Draft!$BA$3:$BA$170,0),1)</f>
        <v>#N/A</v>
      </c>
      <c r="IT155" s="114"/>
      <c r="IU155" s="106">
        <f t="shared" si="1364"/>
        <v>17</v>
      </c>
      <c r="IV155" s="106">
        <f t="shared" si="1325"/>
        <v>12</v>
      </c>
      <c r="IW155" s="106">
        <v>7</v>
      </c>
      <c r="IX155" s="107" t="str">
        <f>INDEX(Matchups!$F$4:$G$279,MATCH(IU155&amp;"_"&amp;IV155,Matchups!$E$4:$E$279,0),1)</f>
        <v>Player5</v>
      </c>
      <c r="IY155" s="107" t="str">
        <f>INDEX(Matchups!$F$4:$G$279,MATCH(IU155&amp;"_"&amp;IV155,Matchups!$E$4:$E$279,0),2)</f>
        <v>Player23</v>
      </c>
      <c r="IZ155" s="114"/>
      <c r="JA155" s="164" t="e">
        <f>INDEX(Draft!$AZ$3:$AZ$170,MATCH(IX155&amp;IW155,Draft!$BA$3:$BA$170,0),1)</f>
        <v>#N/A</v>
      </c>
      <c r="JB155" s="156"/>
      <c r="JC155" s="156"/>
      <c r="JD155" s="157"/>
      <c r="JE155" s="158"/>
      <c r="JF155" s="156"/>
      <c r="JG155" s="156"/>
      <c r="JH155" s="165" t="e">
        <f>INDEX(Draft!$AZ$3:$AZ$170,MATCH(IY155&amp;IW155,Draft!$BA$3:$BA$170,0),1)</f>
        <v>#N/A</v>
      </c>
      <c r="JI155" s="114"/>
      <c r="JJ155" s="106">
        <f t="shared" si="1366"/>
        <v>18</v>
      </c>
      <c r="JK155" s="106">
        <f t="shared" si="1326"/>
        <v>12</v>
      </c>
      <c r="JL155" s="106">
        <v>7</v>
      </c>
      <c r="JM155" s="107" t="str">
        <f>INDEX(Matchups!$F$4:$G$279,MATCH(JJ155&amp;"_"&amp;JK155,Matchups!$E$4:$E$279,0),1)</f>
        <v>Player24</v>
      </c>
      <c r="JN155" s="107" t="str">
        <f>INDEX(Matchups!$F$4:$G$279,MATCH(JJ155&amp;"_"&amp;JK155,Matchups!$E$4:$E$279,0),2)</f>
        <v>Player6</v>
      </c>
      <c r="JO155" s="114"/>
      <c r="JP155" s="164" t="e">
        <f>INDEX(Draft!$AZ$3:$AZ$170,MATCH(JM155&amp;JL155,Draft!$BA$3:$BA$170,0),1)</f>
        <v>#N/A</v>
      </c>
      <c r="JQ155" s="156"/>
      <c r="JR155" s="156"/>
      <c r="JS155" s="157"/>
      <c r="JT155" s="158"/>
      <c r="JU155" s="156"/>
      <c r="JV155" s="156"/>
      <c r="JW155" s="165" t="e">
        <f>INDEX(Draft!$AZ$3:$AZ$170,MATCH(JN155&amp;JL155,Draft!$BA$3:$BA$170,0),1)</f>
        <v>#N/A</v>
      </c>
      <c r="JX155" s="114"/>
      <c r="JY155" s="106">
        <f t="shared" si="1368"/>
        <v>19</v>
      </c>
      <c r="JZ155" s="106">
        <f t="shared" si="1327"/>
        <v>12</v>
      </c>
      <c r="KA155" s="106">
        <v>7</v>
      </c>
      <c r="KB155" s="107" t="str">
        <f>INDEX(Matchups!$F$4:$G$279,MATCH(JY155&amp;"_"&amp;JZ155,Matchups!$E$4:$E$279,0),1)</f>
        <v>Player9</v>
      </c>
      <c r="KC155" s="107" t="str">
        <f>INDEX(Matchups!$F$4:$G$279,MATCH(JY155&amp;"_"&amp;JZ155,Matchups!$E$4:$E$279,0),2)</f>
        <v>Player14</v>
      </c>
      <c r="KD155" s="114"/>
      <c r="KE155" s="164" t="e">
        <f>INDEX(Draft!$AZ$3:$AZ$170,MATCH(KB155&amp;KA155,Draft!$BA$3:$BA$170,0),1)</f>
        <v>#N/A</v>
      </c>
      <c r="KF155" s="156"/>
      <c r="KG155" s="156"/>
      <c r="KH155" s="157"/>
      <c r="KI155" s="158"/>
      <c r="KJ155" s="156"/>
      <c r="KK155" s="156"/>
      <c r="KL155" s="165" t="e">
        <f>INDEX(Draft!$AZ$3:$AZ$170,MATCH(KC155&amp;KA155,Draft!$BA$3:$BA$170,0),1)</f>
        <v>#N/A</v>
      </c>
      <c r="KM155" s="114"/>
      <c r="KN155" s="106">
        <f t="shared" si="1370"/>
        <v>20</v>
      </c>
      <c r="KO155" s="106">
        <f t="shared" si="1328"/>
        <v>12</v>
      </c>
      <c r="KP155" s="106">
        <v>7</v>
      </c>
      <c r="KQ155" s="107" t="str">
        <f>INDEX(Matchups!$F$4:$G$279,MATCH(KN155&amp;"_"&amp;KO155,Matchups!$E$4:$E$279,0),1)</f>
        <v>Player7</v>
      </c>
      <c r="KR155" s="107" t="str">
        <f>INDEX(Matchups!$F$4:$G$279,MATCH(KN155&amp;"_"&amp;KO155,Matchups!$E$4:$E$279,0),2)</f>
        <v>Player12</v>
      </c>
      <c r="KS155" s="114"/>
      <c r="KT155" s="164" t="e">
        <f>INDEX(Draft!$AZ$3:$AZ$170,MATCH(KQ155&amp;KP155,Draft!$BA$3:$BA$170,0),1)</f>
        <v>#N/A</v>
      </c>
      <c r="KU155" s="156"/>
      <c r="KV155" s="156"/>
      <c r="KW155" s="157"/>
      <c r="KX155" s="158"/>
      <c r="KY155" s="156"/>
      <c r="KZ155" s="156"/>
      <c r="LA155" s="165" t="e">
        <f>INDEX(Draft!$AZ$3:$AZ$170,MATCH(KR155&amp;KP155,Draft!$BA$3:$BA$170,0),1)</f>
        <v>#N/A</v>
      </c>
      <c r="LB155" s="114"/>
      <c r="LC155" s="106">
        <f t="shared" si="1372"/>
        <v>21</v>
      </c>
      <c r="LD155" s="106">
        <f t="shared" si="1329"/>
        <v>12</v>
      </c>
      <c r="LE155" s="106">
        <v>7</v>
      </c>
      <c r="LF155" s="107" t="str">
        <f>INDEX(Matchups!$F$4:$G$279,MATCH(LC155&amp;"_"&amp;LD155,Matchups!$E$4:$E$279,0),1)</f>
        <v>Player9</v>
      </c>
      <c r="LG155" s="107" t="str">
        <f>INDEX(Matchups!$F$4:$G$279,MATCH(LC155&amp;"_"&amp;LD155,Matchups!$E$4:$E$279,0),2)</f>
        <v>Player23</v>
      </c>
      <c r="LH155" s="114"/>
      <c r="LI155" s="164" t="e">
        <f>INDEX(Draft!$AZ$3:$AZ$170,MATCH(LF155&amp;LE155,Draft!$BA$3:$BA$170,0),1)</f>
        <v>#N/A</v>
      </c>
      <c r="LJ155" s="156"/>
      <c r="LK155" s="156"/>
      <c r="LL155" s="157"/>
      <c r="LM155" s="158"/>
      <c r="LN155" s="156"/>
      <c r="LO155" s="156"/>
      <c r="LP155" s="165" t="e">
        <f>INDEX(Draft!$AZ$3:$AZ$170,MATCH(LG155&amp;LE155,Draft!$BA$3:$BA$170,0),1)</f>
        <v>#N/A</v>
      </c>
      <c r="LQ155" s="114"/>
      <c r="LR155" s="106">
        <f t="shared" si="1374"/>
        <v>22</v>
      </c>
      <c r="LS155" s="106">
        <f t="shared" si="1330"/>
        <v>12</v>
      </c>
      <c r="LT155" s="106">
        <v>7</v>
      </c>
      <c r="LU155" s="107" t="str">
        <f>INDEX(Matchups!$F$4:$G$279,MATCH(LR155&amp;"_"&amp;LS155,Matchups!$E$4:$E$279,0),1)</f>
        <v>Player14</v>
      </c>
      <c r="LV155" s="107" t="str">
        <f>INDEX(Matchups!$F$4:$G$279,MATCH(LR155&amp;"_"&amp;LS155,Matchups!$E$4:$E$279,0),2)</f>
        <v>Player19</v>
      </c>
      <c r="LW155" s="114"/>
      <c r="LX155" s="164" t="e">
        <f>INDEX(Draft!$AZ$3:$AZ$170,MATCH(LU155&amp;LT155,Draft!$BA$3:$BA$170,0),1)</f>
        <v>#N/A</v>
      </c>
      <c r="LY155" s="156"/>
      <c r="LZ155" s="156"/>
      <c r="MA155" s="157"/>
      <c r="MB155" s="158"/>
      <c r="MC155" s="156"/>
      <c r="MD155" s="156"/>
      <c r="ME155" s="165" t="e">
        <f>INDEX(Draft!$AZ$3:$AZ$170,MATCH(LV155&amp;LT155,Draft!$BA$3:$BA$170,0),1)</f>
        <v>#N/A</v>
      </c>
      <c r="MF155" s="114"/>
      <c r="MG155" s="106">
        <f t="shared" si="1376"/>
        <v>23</v>
      </c>
      <c r="MH155" s="106">
        <f t="shared" si="1331"/>
        <v>12</v>
      </c>
      <c r="MI155" s="106">
        <v>7</v>
      </c>
      <c r="MJ155" s="107" t="str">
        <f>INDEX(Matchups!$F$4:$G$279,MATCH(MG155&amp;"_"&amp;MH155,Matchups!$E$4:$E$279,0),1)</f>
        <v>Player2</v>
      </c>
      <c r="MK155" s="107" t="str">
        <f>INDEX(Matchups!$F$4:$G$279,MATCH(MG155&amp;"_"&amp;MH155,Matchups!$E$4:$E$279,0),2)</f>
        <v>Player16</v>
      </c>
      <c r="ML155" s="114"/>
      <c r="MM155" s="164" t="e">
        <f>INDEX(Draft!$AZ$3:$AZ$170,MATCH(MJ155&amp;MI155,Draft!$BA$3:$BA$170,0),1)</f>
        <v>#N/A</v>
      </c>
      <c r="MN155" s="156"/>
      <c r="MO155" s="156"/>
      <c r="MP155" s="157"/>
      <c r="MQ155" s="158"/>
      <c r="MR155" s="156"/>
      <c r="MS155" s="156"/>
      <c r="MT155" s="165" t="e">
        <f>INDEX(Draft!$AZ$3:$AZ$170,MATCH(MK155&amp;MI155,Draft!$BA$3:$BA$170,0),1)</f>
        <v>#N/A</v>
      </c>
    </row>
    <row r="156" spans="2:358" s="105" customFormat="1" ht="18" thickBot="1">
      <c r="B156" s="184">
        <f t="shared" si="1306"/>
        <v>44648</v>
      </c>
      <c r="C156" s="183">
        <f t="shared" si="1307"/>
        <v>13</v>
      </c>
      <c r="D156" s="183">
        <f t="shared" si="1308"/>
        <v>9</v>
      </c>
      <c r="E156" s="183" t="str">
        <f t="shared" si="1142"/>
        <v>13_9</v>
      </c>
      <c r="F156" s="174" t="str">
        <f t="shared" si="1143"/>
        <v>Player12</v>
      </c>
      <c r="G156" s="174" t="str">
        <f t="shared" si="1144"/>
        <v>Player11</v>
      </c>
      <c r="H156" s="173"/>
      <c r="I156" s="174" t="str">
        <f>J156&amp;"_"&amp;COUNTIF(J$4:J156,J156)</f>
        <v>12_10</v>
      </c>
      <c r="J156" s="185">
        <v>12</v>
      </c>
      <c r="K156" s="185" t="s">
        <v>2672</v>
      </c>
      <c r="L156" s="186" t="s">
        <v>1027</v>
      </c>
      <c r="M156" s="185" t="s">
        <v>2663</v>
      </c>
      <c r="N156" s="114"/>
      <c r="O156" s="106">
        <f t="shared" ref="O156" si="1401">O155</f>
        <v>1</v>
      </c>
      <c r="P156" s="106">
        <f t="shared" si="1309"/>
        <v>12</v>
      </c>
      <c r="Q156" s="106"/>
      <c r="R156" s="107" t="str">
        <f>INDEX(Matchups!$F$4:$G$279,MATCH(O156&amp;"_"&amp;P156,Matchups!$E$4:$E$279,0),1)</f>
        <v>Player1</v>
      </c>
      <c r="S156" s="107" t="str">
        <f>INDEX(Matchups!$F$4:$G$279,MATCH(O156&amp;"_"&amp;P156,Matchups!$E$4:$E$279,0),2)</f>
        <v>Player8</v>
      </c>
      <c r="U156" s="166" t="s">
        <v>1863</v>
      </c>
      <c r="V156" s="167"/>
      <c r="W156" s="167"/>
      <c r="X156" s="168">
        <f>SUM(X149:X155)</f>
        <v>-21.52961190641135</v>
      </c>
      <c r="Y156" s="168">
        <f>SUM(Y149:Y155)</f>
        <v>-70.50394596561523</v>
      </c>
      <c r="Z156" s="167"/>
      <c r="AA156" s="167"/>
      <c r="AB156" s="169" t="s">
        <v>1863</v>
      </c>
      <c r="AD156" s="106">
        <f t="shared" ref="AD156" si="1402">AD155</f>
        <v>2</v>
      </c>
      <c r="AE156" s="106">
        <f t="shared" si="1310"/>
        <v>12</v>
      </c>
      <c r="AF156" s="106"/>
      <c r="AG156" s="107" t="str">
        <f>INDEX(Matchups!$F$4:$G$279,MATCH(AD156&amp;"_"&amp;AE156,Matchups!$E$4:$E$279,0),1)</f>
        <v>Player18</v>
      </c>
      <c r="AH156" s="107" t="str">
        <f>INDEX(Matchups!$F$4:$G$279,MATCH(AD156&amp;"_"&amp;AE156,Matchups!$E$4:$E$279,0),2)</f>
        <v>Player10</v>
      </c>
      <c r="AJ156" s="166" t="s">
        <v>1863</v>
      </c>
      <c r="AK156" s="167"/>
      <c r="AL156" s="167"/>
      <c r="AM156" s="168">
        <f>SUM(AM149:AM155)</f>
        <v>-20.562444179485773</v>
      </c>
      <c r="AN156" s="168">
        <f>SUM(AN149:AN155)</f>
        <v>-24.204353459857806</v>
      </c>
      <c r="AO156" s="167"/>
      <c r="AP156" s="167"/>
      <c r="AQ156" s="169" t="s">
        <v>1863</v>
      </c>
      <c r="AS156" s="106">
        <f t="shared" ref="AS156" si="1403">AS155</f>
        <v>3</v>
      </c>
      <c r="AT156" s="106">
        <f t="shared" si="1311"/>
        <v>12</v>
      </c>
      <c r="AU156" s="106"/>
      <c r="AV156" s="107" t="str">
        <f>INDEX(Matchups!$F$4:$G$279,MATCH(AS156&amp;"_"&amp;AT156,Matchups!$E$4:$E$279,0),1)</f>
        <v>Player16</v>
      </c>
      <c r="AW156" s="107" t="str">
        <f>INDEX(Matchups!$F$4:$G$279,MATCH(AS156&amp;"_"&amp;AT156,Matchups!$E$4:$E$279,0),2)</f>
        <v>Player5</v>
      </c>
      <c r="AY156" s="166" t="s">
        <v>1863</v>
      </c>
      <c r="AZ156" s="167"/>
      <c r="BA156" s="167"/>
      <c r="BB156" s="168">
        <f>SUM(BB149:BB155)</f>
        <v>-5.9883170484198773</v>
      </c>
      <c r="BC156" s="168">
        <f>SUM(BC149:BC155)</f>
        <v>7.2547871809314319</v>
      </c>
      <c r="BD156" s="167"/>
      <c r="BE156" s="167"/>
      <c r="BF156" s="169" t="s">
        <v>1863</v>
      </c>
      <c r="BH156" s="106">
        <f t="shared" ref="BH156" si="1404">BH155</f>
        <v>4</v>
      </c>
      <c r="BI156" s="106">
        <f t="shared" si="1312"/>
        <v>12</v>
      </c>
      <c r="BJ156" s="106"/>
      <c r="BK156" s="107" t="str">
        <f>INDEX(Matchups!$F$4:$G$279,MATCH(BH156&amp;"_"&amp;BI156,Matchups!$E$4:$E$279,0),1)</f>
        <v>Player20</v>
      </c>
      <c r="BL156" s="107" t="str">
        <f>INDEX(Matchups!$F$4:$G$279,MATCH(BH156&amp;"_"&amp;BI156,Matchups!$E$4:$E$279,0),2)</f>
        <v>Player24</v>
      </c>
      <c r="BN156" s="166" t="s">
        <v>1863</v>
      </c>
      <c r="BO156" s="167"/>
      <c r="BP156" s="167"/>
      <c r="BQ156" s="168" t="e">
        <f>SUM(BQ149:BQ155)</f>
        <v>#N/A</v>
      </c>
      <c r="BR156" s="168" t="e">
        <f>SUM(BR149:BR155)</f>
        <v>#N/A</v>
      </c>
      <c r="BS156" s="167"/>
      <c r="BT156" s="167"/>
      <c r="BU156" s="169" t="s">
        <v>1863</v>
      </c>
      <c r="BV156" s="114"/>
      <c r="BW156" s="106">
        <f t="shared" ref="BW156" si="1405">BW155</f>
        <v>5</v>
      </c>
      <c r="BX156" s="106">
        <f t="shared" si="1313"/>
        <v>12</v>
      </c>
      <c r="BY156" s="106"/>
      <c r="BZ156" s="107" t="str">
        <f>INDEX(Matchups!$F$4:$G$279,MATCH(BW156&amp;"_"&amp;BX156,Matchups!$E$4:$E$279,0),1)</f>
        <v>Player19</v>
      </c>
      <c r="CA156" s="107" t="str">
        <f>INDEX(Matchups!$F$4:$G$279,MATCH(BW156&amp;"_"&amp;BX156,Matchups!$E$4:$E$279,0),2)</f>
        <v>Player15</v>
      </c>
      <c r="CB156" s="114"/>
      <c r="CC156" s="166" t="s">
        <v>1863</v>
      </c>
      <c r="CD156" s="167"/>
      <c r="CE156" s="167"/>
      <c r="CF156" s="168" t="e">
        <f>SUM(CF149:CF155)</f>
        <v>#N/A</v>
      </c>
      <c r="CG156" s="168" t="e">
        <f>SUM(CG149:CG155)</f>
        <v>#N/A</v>
      </c>
      <c r="CH156" s="167"/>
      <c r="CI156" s="167"/>
      <c r="CJ156" s="169" t="s">
        <v>1863</v>
      </c>
      <c r="CK156" s="114"/>
      <c r="CL156" s="106">
        <f t="shared" ref="CL156" si="1406">CL155</f>
        <v>6</v>
      </c>
      <c r="CM156" s="106">
        <f t="shared" si="1314"/>
        <v>12</v>
      </c>
      <c r="CN156" s="106"/>
      <c r="CO156" s="107" t="str">
        <f>INDEX(Matchups!$F$4:$G$279,MATCH(CL156&amp;"_"&amp;CM156,Matchups!$E$4:$E$279,0),1)</f>
        <v>Player6</v>
      </c>
      <c r="CP156" s="107" t="str">
        <f>INDEX(Matchups!$F$4:$G$279,MATCH(CL156&amp;"_"&amp;CM156,Matchups!$E$4:$E$279,0),2)</f>
        <v>Player11</v>
      </c>
      <c r="CQ156" s="114"/>
      <c r="CR156" s="166" t="s">
        <v>1863</v>
      </c>
      <c r="CS156" s="167"/>
      <c r="CT156" s="167"/>
      <c r="CU156" s="168" t="e">
        <f>SUM(CU149:CU155)</f>
        <v>#N/A</v>
      </c>
      <c r="CV156" s="168" t="e">
        <f>SUM(CV149:CV155)</f>
        <v>#N/A</v>
      </c>
      <c r="CW156" s="167"/>
      <c r="CX156" s="167"/>
      <c r="CY156" s="169" t="s">
        <v>1863</v>
      </c>
      <c r="DA156" s="106">
        <f t="shared" ref="DA156" si="1407">DA155</f>
        <v>7</v>
      </c>
      <c r="DB156" s="106">
        <f t="shared" si="1315"/>
        <v>12</v>
      </c>
      <c r="DC156" s="106"/>
      <c r="DD156" s="107" t="str">
        <f>INDEX(Matchups!$F$4:$G$279,MATCH(DA156&amp;"_"&amp;DB156,Matchups!$E$4:$E$279,0),1)</f>
        <v>Player21</v>
      </c>
      <c r="DE156" s="107" t="str">
        <f>INDEX(Matchups!$F$4:$G$279,MATCH(DA156&amp;"_"&amp;DB156,Matchups!$E$4:$E$279,0),2)</f>
        <v>Player9</v>
      </c>
      <c r="DG156" s="166" t="s">
        <v>1863</v>
      </c>
      <c r="DH156" s="167"/>
      <c r="DI156" s="167"/>
      <c r="DJ156" s="168" t="e">
        <f>SUM(DJ149:DJ155)</f>
        <v>#N/A</v>
      </c>
      <c r="DK156" s="168" t="e">
        <f>SUM(DK149:DK155)</f>
        <v>#N/A</v>
      </c>
      <c r="DL156" s="167"/>
      <c r="DM156" s="167"/>
      <c r="DN156" s="169" t="s">
        <v>1863</v>
      </c>
      <c r="DO156" s="114"/>
      <c r="DP156" s="106">
        <f t="shared" ref="DP156" si="1408">DP155</f>
        <v>8</v>
      </c>
      <c r="DQ156" s="106">
        <f t="shared" si="1316"/>
        <v>12</v>
      </c>
      <c r="DR156" s="106"/>
      <c r="DS156" s="107" t="str">
        <f>INDEX(Matchups!$F$4:$G$279,MATCH(DP156&amp;"_"&amp;DQ156,Matchups!$E$4:$E$279,0),1)</f>
        <v>Player15</v>
      </c>
      <c r="DT156" s="107" t="str">
        <f>INDEX(Matchups!$F$4:$G$279,MATCH(DP156&amp;"_"&amp;DQ156,Matchups!$E$4:$E$279,0),2)</f>
        <v>Player3</v>
      </c>
      <c r="DU156" s="114"/>
      <c r="DV156" s="166" t="s">
        <v>1863</v>
      </c>
      <c r="DW156" s="167"/>
      <c r="DX156" s="167"/>
      <c r="DY156" s="168" t="e">
        <f>SUM(DY149:DY155)</f>
        <v>#N/A</v>
      </c>
      <c r="DZ156" s="168" t="e">
        <f>SUM(DZ149:DZ155)</f>
        <v>#N/A</v>
      </c>
      <c r="EA156" s="167"/>
      <c r="EB156" s="167"/>
      <c r="EC156" s="169" t="s">
        <v>1863</v>
      </c>
      <c r="ED156" s="114"/>
      <c r="EE156" s="106">
        <f t="shared" ref="EE156" si="1409">EE155</f>
        <v>9</v>
      </c>
      <c r="EF156" s="106">
        <f t="shared" si="1317"/>
        <v>12</v>
      </c>
      <c r="EG156" s="106"/>
      <c r="EH156" s="107" t="str">
        <f>INDEX(Matchups!$F$4:$G$279,MATCH(EE156&amp;"_"&amp;EF156,Matchups!$E$4:$E$279,0),1)</f>
        <v>Player8</v>
      </c>
      <c r="EI156" s="107" t="str">
        <f>INDEX(Matchups!$F$4:$G$279,MATCH(EE156&amp;"_"&amp;EF156,Matchups!$E$4:$E$279,0),2)</f>
        <v>Player13</v>
      </c>
      <c r="EJ156" s="114"/>
      <c r="EK156" s="166" t="s">
        <v>1863</v>
      </c>
      <c r="EL156" s="167"/>
      <c r="EM156" s="167"/>
      <c r="EN156" s="168" t="e">
        <f>SUM(EN149:EN155)</f>
        <v>#N/A</v>
      </c>
      <c r="EO156" s="168" t="e">
        <f>SUM(EO149:EO155)</f>
        <v>#N/A</v>
      </c>
      <c r="EP156" s="167"/>
      <c r="EQ156" s="167"/>
      <c r="ER156" s="169" t="s">
        <v>1863</v>
      </c>
      <c r="ET156" s="106">
        <f t="shared" ref="ET156" si="1410">ET155</f>
        <v>10</v>
      </c>
      <c r="EU156" s="106">
        <f t="shared" si="1318"/>
        <v>12</v>
      </c>
      <c r="EV156" s="106"/>
      <c r="EW156" s="107" t="str">
        <f>INDEX(Matchups!$F$4:$G$279,MATCH(ET156&amp;"_"&amp;EU156,Matchups!$E$4:$E$279,0),1)</f>
        <v>Player10</v>
      </c>
      <c r="EX156" s="107" t="str">
        <f>INDEX(Matchups!$F$4:$G$279,MATCH(ET156&amp;"_"&amp;EU156,Matchups!$E$4:$E$279,0),2)</f>
        <v>Player2</v>
      </c>
      <c r="EZ156" s="166" t="s">
        <v>1863</v>
      </c>
      <c r="FA156" s="167"/>
      <c r="FB156" s="167"/>
      <c r="FC156" s="168" t="e">
        <f>SUM(FC149:FC155)</f>
        <v>#N/A</v>
      </c>
      <c r="FD156" s="168" t="e">
        <f>SUM(FD149:FD155)</f>
        <v>#N/A</v>
      </c>
      <c r="FE156" s="167"/>
      <c r="FF156" s="167"/>
      <c r="FG156" s="169" t="s">
        <v>1863</v>
      </c>
      <c r="FH156" s="114"/>
      <c r="FI156" s="106">
        <f t="shared" ref="FI156" si="1411">FI155</f>
        <v>11</v>
      </c>
      <c r="FJ156" s="106">
        <f t="shared" si="1319"/>
        <v>12</v>
      </c>
      <c r="FK156" s="106"/>
      <c r="FL156" s="107" t="str">
        <f>INDEX(Matchups!$F$4:$G$279,MATCH(FI156&amp;"_"&amp;FJ156,Matchups!$E$4:$E$279,0),1)</f>
        <v>Player11</v>
      </c>
      <c r="FM156" s="107" t="str">
        <f>INDEX(Matchups!$F$4:$G$279,MATCH(FI156&amp;"_"&amp;FJ156,Matchups!$E$4:$E$279,0),2)</f>
        <v>Player22</v>
      </c>
      <c r="FN156" s="114"/>
      <c r="FO156" s="166" t="s">
        <v>1863</v>
      </c>
      <c r="FP156" s="167"/>
      <c r="FQ156" s="167"/>
      <c r="FR156" s="168" t="e">
        <f>SUM(FR149:FR155)</f>
        <v>#N/A</v>
      </c>
      <c r="FS156" s="168" t="e">
        <f>SUM(FS149:FS155)</f>
        <v>#N/A</v>
      </c>
      <c r="FT156" s="167"/>
      <c r="FU156" s="167"/>
      <c r="FV156" s="169" t="s">
        <v>1863</v>
      </c>
      <c r="FW156" s="114"/>
      <c r="FX156" s="106">
        <f t="shared" ref="FX156" si="1412">FX155</f>
        <v>12</v>
      </c>
      <c r="FY156" s="106">
        <f t="shared" si="1320"/>
        <v>12</v>
      </c>
      <c r="FZ156" s="106"/>
      <c r="GA156" s="107" t="str">
        <f>INDEX(Matchups!$F$4:$G$279,MATCH(FX156&amp;"_"&amp;FY156,Matchups!$E$4:$E$279,0),1)</f>
        <v>Player3</v>
      </c>
      <c r="GB156" s="107" t="str">
        <f>INDEX(Matchups!$F$4:$G$279,MATCH(FX156&amp;"_"&amp;FY156,Matchups!$E$4:$E$279,0),2)</f>
        <v>Player17</v>
      </c>
      <c r="GC156" s="114"/>
      <c r="GD156" s="166" t="s">
        <v>1863</v>
      </c>
      <c r="GE156" s="167"/>
      <c r="GF156" s="167"/>
      <c r="GG156" s="168" t="e">
        <f>SUM(GG149:GG155)</f>
        <v>#N/A</v>
      </c>
      <c r="GH156" s="168" t="e">
        <f>SUM(GH149:GH155)</f>
        <v>#N/A</v>
      </c>
      <c r="GI156" s="167"/>
      <c r="GJ156" s="167"/>
      <c r="GK156" s="169" t="s">
        <v>1863</v>
      </c>
      <c r="GM156" s="106">
        <f t="shared" ref="GM156" si="1413">GM155</f>
        <v>13</v>
      </c>
      <c r="GN156" s="106">
        <f t="shared" si="1321"/>
        <v>12</v>
      </c>
      <c r="GO156" s="106"/>
      <c r="GP156" s="107" t="str">
        <f>INDEX(Matchups!$F$4:$G$279,MATCH(GM156&amp;"_"&amp;GN156,Matchups!$E$4:$E$279,0),1)</f>
        <v>Player13</v>
      </c>
      <c r="GQ156" s="107" t="str">
        <f>INDEX(Matchups!$F$4:$G$279,MATCH(GM156&amp;"_"&amp;GN156,Matchups!$E$4:$E$279,0),2)</f>
        <v>Player20</v>
      </c>
      <c r="GS156" s="166" t="s">
        <v>1863</v>
      </c>
      <c r="GT156" s="167"/>
      <c r="GU156" s="167"/>
      <c r="GV156" s="168" t="e">
        <f>SUM(GV149:GV155)</f>
        <v>#N/A</v>
      </c>
      <c r="GW156" s="168" t="e">
        <f>SUM(GW149:GW155)</f>
        <v>#N/A</v>
      </c>
      <c r="GX156" s="167"/>
      <c r="GY156" s="167"/>
      <c r="GZ156" s="169" t="s">
        <v>1863</v>
      </c>
      <c r="HA156" s="114"/>
      <c r="HB156" s="106">
        <f t="shared" ref="HB156" si="1414">HB155</f>
        <v>14</v>
      </c>
      <c r="HC156" s="106">
        <f t="shared" si="1322"/>
        <v>12</v>
      </c>
      <c r="HD156" s="106"/>
      <c r="HE156" s="107" t="str">
        <f>INDEX(Matchups!$F$4:$G$279,MATCH(HB156&amp;"_"&amp;HC156,Matchups!$E$4:$E$279,0),1)</f>
        <v>Player23</v>
      </c>
      <c r="HF156" s="107" t="str">
        <f>INDEX(Matchups!$F$4:$G$279,MATCH(HB156&amp;"_"&amp;HC156,Matchups!$E$4:$E$279,0),2)</f>
        <v>Player7</v>
      </c>
      <c r="HG156" s="114"/>
      <c r="HH156" s="166" t="s">
        <v>1863</v>
      </c>
      <c r="HI156" s="167"/>
      <c r="HJ156" s="167"/>
      <c r="HK156" s="168" t="e">
        <f>SUM(HK149:HK155)</f>
        <v>#N/A</v>
      </c>
      <c r="HL156" s="168" t="e">
        <f>SUM(HL149:HL155)</f>
        <v>#N/A</v>
      </c>
      <c r="HM156" s="167"/>
      <c r="HN156" s="167"/>
      <c r="HO156" s="169" t="s">
        <v>1863</v>
      </c>
      <c r="HP156" s="114"/>
      <c r="HQ156" s="106">
        <f t="shared" ref="HQ156" si="1415">HQ155</f>
        <v>15</v>
      </c>
      <c r="HR156" s="106">
        <f t="shared" si="1323"/>
        <v>12</v>
      </c>
      <c r="HS156" s="106"/>
      <c r="HT156" s="107" t="str">
        <f>INDEX(Matchups!$F$4:$G$279,MATCH(HQ156&amp;"_"&amp;HR156,Matchups!$E$4:$E$279,0),1)</f>
        <v>Player22</v>
      </c>
      <c r="HU156" s="107" t="str">
        <f>INDEX(Matchups!$F$4:$G$279,MATCH(HQ156&amp;"_"&amp;HR156,Matchups!$E$4:$E$279,0),2)</f>
        <v>Player21</v>
      </c>
      <c r="HV156" s="114"/>
      <c r="HW156" s="166" t="s">
        <v>1863</v>
      </c>
      <c r="HX156" s="167"/>
      <c r="HY156" s="167"/>
      <c r="HZ156" s="168" t="e">
        <f>SUM(HZ149:HZ155)</f>
        <v>#N/A</v>
      </c>
      <c r="IA156" s="168" t="e">
        <f>SUM(IA149:IA155)</f>
        <v>#N/A</v>
      </c>
      <c r="IB156" s="167"/>
      <c r="IC156" s="167"/>
      <c r="ID156" s="169" t="s">
        <v>1863</v>
      </c>
      <c r="IF156" s="106">
        <f t="shared" ref="IF156" si="1416">IF155</f>
        <v>16</v>
      </c>
      <c r="IG156" s="106">
        <f t="shared" si="1324"/>
        <v>12</v>
      </c>
      <c r="IH156" s="106"/>
      <c r="II156" s="107" t="str">
        <f>INDEX(Matchups!$F$4:$G$279,MATCH(IF156&amp;"_"&amp;IG156,Matchups!$E$4:$E$279,0),1)</f>
        <v>Player12</v>
      </c>
      <c r="IJ156" s="107" t="str">
        <f>INDEX(Matchups!$F$4:$G$279,MATCH(IF156&amp;"_"&amp;IG156,Matchups!$E$4:$E$279,0),2)</f>
        <v>Player1</v>
      </c>
      <c r="IL156" s="166" t="s">
        <v>1863</v>
      </c>
      <c r="IM156" s="167"/>
      <c r="IN156" s="167"/>
      <c r="IO156" s="168" t="e">
        <f>SUM(IO149:IO155)</f>
        <v>#N/A</v>
      </c>
      <c r="IP156" s="168" t="e">
        <f>SUM(IP149:IP155)</f>
        <v>#N/A</v>
      </c>
      <c r="IQ156" s="167"/>
      <c r="IR156" s="167"/>
      <c r="IS156" s="169" t="s">
        <v>1863</v>
      </c>
      <c r="IT156" s="114"/>
      <c r="IU156" s="106">
        <f t="shared" ref="IU156" si="1417">IU155</f>
        <v>17</v>
      </c>
      <c r="IV156" s="106">
        <f t="shared" si="1325"/>
        <v>12</v>
      </c>
      <c r="IW156" s="106"/>
      <c r="IX156" s="107" t="str">
        <f>INDEX(Matchups!$F$4:$G$279,MATCH(IU156&amp;"_"&amp;IV156,Matchups!$E$4:$E$279,0),1)</f>
        <v>Player5</v>
      </c>
      <c r="IY156" s="107" t="str">
        <f>INDEX(Matchups!$F$4:$G$279,MATCH(IU156&amp;"_"&amp;IV156,Matchups!$E$4:$E$279,0),2)</f>
        <v>Player23</v>
      </c>
      <c r="IZ156" s="114"/>
      <c r="JA156" s="166" t="s">
        <v>1863</v>
      </c>
      <c r="JB156" s="167"/>
      <c r="JC156" s="167"/>
      <c r="JD156" s="168" t="e">
        <f>SUM(JD149:JD155)</f>
        <v>#N/A</v>
      </c>
      <c r="JE156" s="168" t="e">
        <f>SUM(JE149:JE155)</f>
        <v>#N/A</v>
      </c>
      <c r="JF156" s="167"/>
      <c r="JG156" s="167"/>
      <c r="JH156" s="169" t="s">
        <v>1863</v>
      </c>
      <c r="JI156" s="114"/>
      <c r="JJ156" s="106">
        <f t="shared" ref="JJ156" si="1418">JJ155</f>
        <v>18</v>
      </c>
      <c r="JK156" s="106">
        <f t="shared" si="1326"/>
        <v>12</v>
      </c>
      <c r="JL156" s="106"/>
      <c r="JM156" s="107" t="str">
        <f>INDEX(Matchups!$F$4:$G$279,MATCH(JJ156&amp;"_"&amp;JK156,Matchups!$E$4:$E$279,0),1)</f>
        <v>Player24</v>
      </c>
      <c r="JN156" s="107" t="str">
        <f>INDEX(Matchups!$F$4:$G$279,MATCH(JJ156&amp;"_"&amp;JK156,Matchups!$E$4:$E$279,0),2)</f>
        <v>Player6</v>
      </c>
      <c r="JO156" s="114"/>
      <c r="JP156" s="166" t="s">
        <v>1863</v>
      </c>
      <c r="JQ156" s="167"/>
      <c r="JR156" s="167"/>
      <c r="JS156" s="168" t="e">
        <f>SUM(JS149:JS155)</f>
        <v>#N/A</v>
      </c>
      <c r="JT156" s="168" t="e">
        <f>SUM(JT149:JT155)</f>
        <v>#N/A</v>
      </c>
      <c r="JU156" s="167"/>
      <c r="JV156" s="167"/>
      <c r="JW156" s="169" t="s">
        <v>1863</v>
      </c>
      <c r="JX156" s="114"/>
      <c r="JY156" s="106">
        <f t="shared" ref="JY156" si="1419">JY155</f>
        <v>19</v>
      </c>
      <c r="JZ156" s="106">
        <f t="shared" si="1327"/>
        <v>12</v>
      </c>
      <c r="KA156" s="106"/>
      <c r="KB156" s="107" t="str">
        <f>INDEX(Matchups!$F$4:$G$279,MATCH(JY156&amp;"_"&amp;JZ156,Matchups!$E$4:$E$279,0),1)</f>
        <v>Player9</v>
      </c>
      <c r="KC156" s="107" t="str">
        <f>INDEX(Matchups!$F$4:$G$279,MATCH(JY156&amp;"_"&amp;JZ156,Matchups!$E$4:$E$279,0),2)</f>
        <v>Player14</v>
      </c>
      <c r="KD156" s="114"/>
      <c r="KE156" s="166" t="s">
        <v>1863</v>
      </c>
      <c r="KF156" s="167"/>
      <c r="KG156" s="167"/>
      <c r="KH156" s="168" t="e">
        <f>SUM(KH149:KH155)</f>
        <v>#N/A</v>
      </c>
      <c r="KI156" s="168" t="e">
        <f>SUM(KI149:KI155)</f>
        <v>#N/A</v>
      </c>
      <c r="KJ156" s="167"/>
      <c r="KK156" s="167"/>
      <c r="KL156" s="169" t="s">
        <v>1863</v>
      </c>
      <c r="KM156" s="114"/>
      <c r="KN156" s="106">
        <f t="shared" ref="KN156" si="1420">KN155</f>
        <v>20</v>
      </c>
      <c r="KO156" s="106">
        <f t="shared" si="1328"/>
        <v>12</v>
      </c>
      <c r="KP156" s="106"/>
      <c r="KQ156" s="107" t="str">
        <f>INDEX(Matchups!$F$4:$G$279,MATCH(KN156&amp;"_"&amp;KO156,Matchups!$E$4:$E$279,0),1)</f>
        <v>Player7</v>
      </c>
      <c r="KR156" s="107" t="str">
        <f>INDEX(Matchups!$F$4:$G$279,MATCH(KN156&amp;"_"&amp;KO156,Matchups!$E$4:$E$279,0),2)</f>
        <v>Player12</v>
      </c>
      <c r="KS156" s="114"/>
      <c r="KT156" s="166" t="s">
        <v>1863</v>
      </c>
      <c r="KU156" s="167"/>
      <c r="KV156" s="167"/>
      <c r="KW156" s="168" t="e">
        <f>SUM(KW149:KW155)</f>
        <v>#N/A</v>
      </c>
      <c r="KX156" s="168" t="e">
        <f>SUM(KX149:KX155)</f>
        <v>#N/A</v>
      </c>
      <c r="KY156" s="167"/>
      <c r="KZ156" s="167"/>
      <c r="LA156" s="169" t="s">
        <v>1863</v>
      </c>
      <c r="LB156" s="114"/>
      <c r="LC156" s="106">
        <f t="shared" ref="LC156" si="1421">LC155</f>
        <v>21</v>
      </c>
      <c r="LD156" s="106">
        <f t="shared" si="1329"/>
        <v>12</v>
      </c>
      <c r="LE156" s="106"/>
      <c r="LF156" s="107" t="str">
        <f>INDEX(Matchups!$F$4:$G$279,MATCH(LC156&amp;"_"&amp;LD156,Matchups!$E$4:$E$279,0),1)</f>
        <v>Player9</v>
      </c>
      <c r="LG156" s="107" t="str">
        <f>INDEX(Matchups!$F$4:$G$279,MATCH(LC156&amp;"_"&amp;LD156,Matchups!$E$4:$E$279,0),2)</f>
        <v>Player23</v>
      </c>
      <c r="LH156" s="114"/>
      <c r="LI156" s="166" t="s">
        <v>1863</v>
      </c>
      <c r="LJ156" s="167"/>
      <c r="LK156" s="167"/>
      <c r="LL156" s="168" t="e">
        <f>SUM(LL149:LL155)</f>
        <v>#N/A</v>
      </c>
      <c r="LM156" s="168" t="e">
        <f>SUM(LM149:LM155)</f>
        <v>#N/A</v>
      </c>
      <c r="LN156" s="167"/>
      <c r="LO156" s="167"/>
      <c r="LP156" s="169" t="s">
        <v>1863</v>
      </c>
      <c r="LQ156" s="114"/>
      <c r="LR156" s="106">
        <f t="shared" ref="LR156" si="1422">LR155</f>
        <v>22</v>
      </c>
      <c r="LS156" s="106">
        <f t="shared" si="1330"/>
        <v>12</v>
      </c>
      <c r="LT156" s="106"/>
      <c r="LU156" s="107" t="str">
        <f>INDEX(Matchups!$F$4:$G$279,MATCH(LR156&amp;"_"&amp;LS156,Matchups!$E$4:$E$279,0),1)</f>
        <v>Player14</v>
      </c>
      <c r="LV156" s="107" t="str">
        <f>INDEX(Matchups!$F$4:$G$279,MATCH(LR156&amp;"_"&amp;LS156,Matchups!$E$4:$E$279,0),2)</f>
        <v>Player19</v>
      </c>
      <c r="LW156" s="114"/>
      <c r="LX156" s="166" t="s">
        <v>1863</v>
      </c>
      <c r="LY156" s="167"/>
      <c r="LZ156" s="167"/>
      <c r="MA156" s="168" t="e">
        <f>SUM(MA149:MA155)</f>
        <v>#N/A</v>
      </c>
      <c r="MB156" s="168" t="e">
        <f>SUM(MB149:MB155)</f>
        <v>#N/A</v>
      </c>
      <c r="MC156" s="167"/>
      <c r="MD156" s="167"/>
      <c r="ME156" s="169" t="s">
        <v>1863</v>
      </c>
      <c r="MF156" s="114"/>
      <c r="MG156" s="106">
        <f t="shared" ref="MG156" si="1423">MG155</f>
        <v>23</v>
      </c>
      <c r="MH156" s="106">
        <f t="shared" si="1331"/>
        <v>12</v>
      </c>
      <c r="MI156" s="106"/>
      <c r="MJ156" s="107" t="str">
        <f>INDEX(Matchups!$F$4:$G$279,MATCH(MG156&amp;"_"&amp;MH156,Matchups!$E$4:$E$279,0),1)</f>
        <v>Player2</v>
      </c>
      <c r="MK156" s="107" t="str">
        <f>INDEX(Matchups!$F$4:$G$279,MATCH(MG156&amp;"_"&amp;MH156,Matchups!$E$4:$E$279,0),2)</f>
        <v>Player16</v>
      </c>
      <c r="ML156" s="114"/>
      <c r="MM156" s="166" t="s">
        <v>1863</v>
      </c>
      <c r="MN156" s="167"/>
      <c r="MO156" s="167"/>
      <c r="MP156" s="168" t="e">
        <f>SUM(MP149:MP155)</f>
        <v>#N/A</v>
      </c>
      <c r="MQ156" s="168" t="e">
        <f>SUM(MQ149:MQ155)</f>
        <v>#N/A</v>
      </c>
      <c r="MR156" s="167"/>
      <c r="MS156" s="167"/>
      <c r="MT156" s="169" t="s">
        <v>1863</v>
      </c>
    </row>
    <row r="157" spans="2:358" s="105" customFormat="1" ht="17">
      <c r="B157" s="184">
        <f t="shared" si="1306"/>
        <v>44648</v>
      </c>
      <c r="C157" s="183">
        <f t="shared" si="1307"/>
        <v>13</v>
      </c>
      <c r="D157" s="183">
        <f t="shared" si="1308"/>
        <v>10</v>
      </c>
      <c r="E157" s="183" t="str">
        <f t="shared" si="1142"/>
        <v>13_10</v>
      </c>
      <c r="F157" s="174" t="str">
        <f t="shared" si="1143"/>
        <v>Player1</v>
      </c>
      <c r="G157" s="174" t="str">
        <f t="shared" si="1144"/>
        <v>Player6</v>
      </c>
      <c r="H157" s="173"/>
      <c r="I157" s="174" t="str">
        <f>J157&amp;"_"&amp;COUNTIF(J$4:J157,J157)</f>
        <v>12_11</v>
      </c>
      <c r="J157" s="185">
        <v>12</v>
      </c>
      <c r="K157" s="185" t="s">
        <v>2668</v>
      </c>
      <c r="L157" s="186" t="s">
        <v>1027</v>
      </c>
      <c r="M157" s="185" t="s">
        <v>2671</v>
      </c>
      <c r="N157" s="114"/>
      <c r="O157" s="67"/>
      <c r="P157" s="67"/>
      <c r="Q157" s="67"/>
      <c r="R157" s="67"/>
      <c r="S157" s="67"/>
      <c r="U157" s="57"/>
      <c r="X157" s="21" t="s">
        <v>1839</v>
      </c>
      <c r="Y157" s="21" t="str">
        <f>IF(X156&gt;Y156,U147,AB147)</f>
        <v>Player1</v>
      </c>
      <c r="AB157" s="151"/>
      <c r="AD157" s="67"/>
      <c r="AE157" s="67"/>
      <c r="AF157" s="67"/>
      <c r="AG157" s="67"/>
      <c r="AH157" s="67"/>
      <c r="AJ157" s="57"/>
      <c r="AK157" s="114"/>
      <c r="AL157" s="114"/>
      <c r="AM157" s="21" t="s">
        <v>1839</v>
      </c>
      <c r="AN157" s="21" t="str">
        <f>IF(AM156&gt;AN156,AJ147,AQ147)</f>
        <v>Player18</v>
      </c>
      <c r="AO157" s="114"/>
      <c r="AP157" s="114"/>
      <c r="AQ157" s="151"/>
      <c r="AS157" s="67"/>
      <c r="AT157" s="67"/>
      <c r="AU157" s="67"/>
      <c r="AV157" s="67"/>
      <c r="AW157" s="67"/>
      <c r="AY157" s="57"/>
      <c r="AZ157" s="114"/>
      <c r="BA157" s="114"/>
      <c r="BB157" s="21" t="s">
        <v>1839</v>
      </c>
      <c r="BC157" s="21" t="str">
        <f>IF(BB156&gt;BC156,AY147,BF147)</f>
        <v>Player5</v>
      </c>
      <c r="BD157" s="114"/>
      <c r="BE157" s="114"/>
      <c r="BF157" s="151"/>
      <c r="BH157" s="67"/>
      <c r="BI157" s="67"/>
      <c r="BJ157" s="67"/>
      <c r="BK157" s="67"/>
      <c r="BL157" s="67"/>
      <c r="BN157" s="57"/>
      <c r="BO157" s="114"/>
      <c r="BP157" s="114"/>
      <c r="BQ157" s="21" t="s">
        <v>1839</v>
      </c>
      <c r="BR157" s="21" t="e">
        <f>IF(BQ156&gt;BR156,BN147,BU147)</f>
        <v>#N/A</v>
      </c>
      <c r="BS157" s="114"/>
      <c r="BT157" s="114"/>
      <c r="BU157" s="151"/>
      <c r="BW157" s="67"/>
      <c r="BX157" s="67"/>
      <c r="BY157" s="67"/>
      <c r="BZ157" s="67"/>
      <c r="CA157" s="67"/>
      <c r="CC157" s="57"/>
      <c r="CD157" s="114"/>
      <c r="CE157" s="114"/>
      <c r="CF157" s="21" t="s">
        <v>1839</v>
      </c>
      <c r="CG157" s="21" t="e">
        <f>IF(CF156&gt;CG156,CC147,CJ147)</f>
        <v>#N/A</v>
      </c>
      <c r="CH157" s="114"/>
      <c r="CI157" s="114"/>
      <c r="CJ157" s="151"/>
      <c r="CL157" s="67"/>
      <c r="CM157" s="67"/>
      <c r="CN157" s="67"/>
      <c r="CO157" s="67"/>
      <c r="CP157" s="67"/>
      <c r="CR157" s="57"/>
      <c r="CS157" s="114"/>
      <c r="CT157" s="114"/>
      <c r="CU157" s="21" t="s">
        <v>1839</v>
      </c>
      <c r="CV157" s="21" t="e">
        <f>IF(CU156&gt;CV156,CR147,CY147)</f>
        <v>#N/A</v>
      </c>
      <c r="CW157" s="114"/>
      <c r="CX157" s="114"/>
      <c r="CY157" s="151"/>
      <c r="DA157" s="67"/>
      <c r="DB157" s="67"/>
      <c r="DC157" s="67"/>
      <c r="DD157" s="67"/>
      <c r="DE157" s="67"/>
      <c r="DG157" s="57"/>
      <c r="DH157" s="114"/>
      <c r="DI157" s="114"/>
      <c r="DJ157" s="21" t="s">
        <v>1839</v>
      </c>
      <c r="DK157" s="21" t="e">
        <f>IF(DJ156&gt;DK156,DG147,DN147)</f>
        <v>#N/A</v>
      </c>
      <c r="DL157" s="114"/>
      <c r="DM157" s="114"/>
      <c r="DN157" s="151"/>
      <c r="DP157" s="67"/>
      <c r="DQ157" s="67"/>
      <c r="DR157" s="67"/>
      <c r="DS157" s="67"/>
      <c r="DT157" s="67"/>
      <c r="DV157" s="57"/>
      <c r="DW157" s="114"/>
      <c r="DX157" s="114"/>
      <c r="DY157" s="21" t="s">
        <v>1839</v>
      </c>
      <c r="DZ157" s="21" t="e">
        <f>IF(DY156&gt;DZ156,DV147,EC147)</f>
        <v>#N/A</v>
      </c>
      <c r="EA157" s="114"/>
      <c r="EB157" s="114"/>
      <c r="EC157" s="151"/>
      <c r="EE157" s="67"/>
      <c r="EF157" s="67"/>
      <c r="EG157" s="67"/>
      <c r="EH157" s="67"/>
      <c r="EI157" s="67"/>
      <c r="EK157" s="57"/>
      <c r="EL157" s="114"/>
      <c r="EM157" s="114"/>
      <c r="EN157" s="21" t="s">
        <v>1839</v>
      </c>
      <c r="EO157" s="21" t="e">
        <f>IF(EN156&gt;EO156,EK147,ER147)</f>
        <v>#N/A</v>
      </c>
      <c r="EP157" s="114"/>
      <c r="EQ157" s="114"/>
      <c r="ER157" s="151"/>
      <c r="ET157" s="67"/>
      <c r="EU157" s="67"/>
      <c r="EV157" s="67"/>
      <c r="EW157" s="67"/>
      <c r="EX157" s="67"/>
      <c r="EZ157" s="57"/>
      <c r="FA157" s="114"/>
      <c r="FB157" s="114"/>
      <c r="FC157" s="21" t="s">
        <v>1839</v>
      </c>
      <c r="FD157" s="21" t="e">
        <f>IF(FC156&gt;FD156,EZ147,FG147)</f>
        <v>#N/A</v>
      </c>
      <c r="FE157" s="114"/>
      <c r="FF157" s="114"/>
      <c r="FG157" s="151"/>
      <c r="FI157" s="67"/>
      <c r="FJ157" s="67"/>
      <c r="FK157" s="67"/>
      <c r="FL157" s="67"/>
      <c r="FM157" s="67"/>
      <c r="FO157" s="57"/>
      <c r="FP157" s="114"/>
      <c r="FQ157" s="114"/>
      <c r="FR157" s="21" t="s">
        <v>1839</v>
      </c>
      <c r="FS157" s="21" t="e">
        <f>IF(FR156&gt;FS156,FO147,FV147)</f>
        <v>#N/A</v>
      </c>
      <c r="FT157" s="114"/>
      <c r="FU157" s="114"/>
      <c r="FV157" s="151"/>
      <c r="FX157" s="67"/>
      <c r="FY157" s="67"/>
      <c r="FZ157" s="67"/>
      <c r="GA157" s="67"/>
      <c r="GB157" s="67"/>
      <c r="GD157" s="57"/>
      <c r="GE157" s="114"/>
      <c r="GF157" s="114"/>
      <c r="GG157" s="21" t="s">
        <v>1839</v>
      </c>
      <c r="GH157" s="21" t="e">
        <f>IF(GG156&gt;GH156,GD147,GK147)</f>
        <v>#N/A</v>
      </c>
      <c r="GI157" s="114"/>
      <c r="GJ157" s="114"/>
      <c r="GK157" s="151"/>
      <c r="GM157" s="67"/>
      <c r="GN157" s="67"/>
      <c r="GO157" s="67"/>
      <c r="GP157" s="67"/>
      <c r="GQ157" s="67"/>
      <c r="GS157" s="57"/>
      <c r="GT157" s="114"/>
      <c r="GU157" s="114"/>
      <c r="GV157" s="21" t="s">
        <v>1839</v>
      </c>
      <c r="GW157" s="21" t="e">
        <f>IF(GV156&gt;GW156,GS147,GZ147)</f>
        <v>#N/A</v>
      </c>
      <c r="GX157" s="114"/>
      <c r="GY157" s="114"/>
      <c r="GZ157" s="151"/>
      <c r="HB157" s="67"/>
      <c r="HC157" s="67"/>
      <c r="HD157" s="67"/>
      <c r="HE157" s="67"/>
      <c r="HF157" s="67"/>
      <c r="HH157" s="57"/>
      <c r="HI157" s="114"/>
      <c r="HJ157" s="114"/>
      <c r="HK157" s="21" t="s">
        <v>1839</v>
      </c>
      <c r="HL157" s="21" t="e">
        <f>IF(HK156&gt;HL156,HH147,HO147)</f>
        <v>#N/A</v>
      </c>
      <c r="HM157" s="114"/>
      <c r="HN157" s="114"/>
      <c r="HO157" s="151"/>
      <c r="HQ157" s="67"/>
      <c r="HR157" s="67"/>
      <c r="HS157" s="67"/>
      <c r="HT157" s="67"/>
      <c r="HU157" s="67"/>
      <c r="HW157" s="57"/>
      <c r="HX157" s="114"/>
      <c r="HY157" s="114"/>
      <c r="HZ157" s="21" t="s">
        <v>1839</v>
      </c>
      <c r="IA157" s="21" t="e">
        <f>IF(HZ156&gt;IA156,HW147,ID147)</f>
        <v>#N/A</v>
      </c>
      <c r="IB157" s="114"/>
      <c r="IC157" s="114"/>
      <c r="ID157" s="151"/>
      <c r="IF157" s="67"/>
      <c r="IG157" s="67"/>
      <c r="IH157" s="67"/>
      <c r="II157" s="67"/>
      <c r="IJ157" s="67"/>
      <c r="IL157" s="57"/>
      <c r="IM157" s="114"/>
      <c r="IN157" s="114"/>
      <c r="IO157" s="21" t="s">
        <v>1839</v>
      </c>
      <c r="IP157" s="21" t="e">
        <f>IF(IO156&gt;IP156,IL147,IS147)</f>
        <v>#N/A</v>
      </c>
      <c r="IQ157" s="114"/>
      <c r="IR157" s="114"/>
      <c r="IS157" s="151"/>
      <c r="IU157" s="67"/>
      <c r="IV157" s="67"/>
      <c r="IW157" s="67"/>
      <c r="IX157" s="67"/>
      <c r="IY157" s="67"/>
      <c r="JA157" s="57"/>
      <c r="JB157" s="114"/>
      <c r="JC157" s="114"/>
      <c r="JD157" s="21" t="s">
        <v>1839</v>
      </c>
      <c r="JE157" s="21" t="e">
        <f>IF(JD156&gt;JE156,JA147,JH147)</f>
        <v>#N/A</v>
      </c>
      <c r="JF157" s="114"/>
      <c r="JG157" s="114"/>
      <c r="JH157" s="151"/>
      <c r="JJ157" s="67"/>
      <c r="JK157" s="67"/>
      <c r="JL157" s="67"/>
      <c r="JM157" s="67"/>
      <c r="JN157" s="67"/>
      <c r="JP157" s="57"/>
      <c r="JQ157" s="114"/>
      <c r="JR157" s="114"/>
      <c r="JS157" s="21" t="s">
        <v>1839</v>
      </c>
      <c r="JT157" s="21" t="e">
        <f>IF(JS156&gt;JT156,JP147,JW147)</f>
        <v>#N/A</v>
      </c>
      <c r="JU157" s="114"/>
      <c r="JV157" s="114"/>
      <c r="JW157" s="151"/>
      <c r="JX157" s="114"/>
      <c r="JY157" s="67"/>
      <c r="JZ157" s="67"/>
      <c r="KA157" s="67"/>
      <c r="KB157" s="67"/>
      <c r="KC157" s="67"/>
      <c r="KD157" s="114"/>
      <c r="KE157" s="57"/>
      <c r="KF157" s="114"/>
      <c r="KG157" s="114"/>
      <c r="KH157" s="21" t="s">
        <v>1839</v>
      </c>
      <c r="KI157" s="21" t="e">
        <f>IF(KH156&gt;KI156,KE147,KL147)</f>
        <v>#N/A</v>
      </c>
      <c r="KJ157" s="114"/>
      <c r="KK157" s="114"/>
      <c r="KL157" s="151"/>
      <c r="KM157" s="114"/>
      <c r="KN157" s="67"/>
      <c r="KO157" s="67"/>
      <c r="KP157" s="67"/>
      <c r="KQ157" s="67"/>
      <c r="KR157" s="67"/>
      <c r="KS157" s="114"/>
      <c r="KT157" s="57"/>
      <c r="KU157" s="114"/>
      <c r="KV157" s="114"/>
      <c r="KW157" s="21" t="s">
        <v>1839</v>
      </c>
      <c r="KX157" s="21" t="e">
        <f>IF(KW156&gt;KX156,KT147,LA147)</f>
        <v>#N/A</v>
      </c>
      <c r="KY157" s="114"/>
      <c r="KZ157" s="114"/>
      <c r="LA157" s="151"/>
      <c r="LB157" s="114"/>
      <c r="LC157" s="67"/>
      <c r="LD157" s="67"/>
      <c r="LE157" s="67"/>
      <c r="LF157" s="67"/>
      <c r="LG157" s="67"/>
      <c r="LH157" s="114"/>
      <c r="LI157" s="57"/>
      <c r="LJ157" s="114"/>
      <c r="LK157" s="114"/>
      <c r="LL157" s="21" t="s">
        <v>1839</v>
      </c>
      <c r="LM157" s="21" t="e">
        <f>IF(LL156&gt;LM156,LI147,LP147)</f>
        <v>#N/A</v>
      </c>
      <c r="LN157" s="114"/>
      <c r="LO157" s="114"/>
      <c r="LP157" s="151"/>
      <c r="LQ157" s="114"/>
      <c r="LR157" s="67"/>
      <c r="LS157" s="67"/>
      <c r="LT157" s="67"/>
      <c r="LU157" s="67"/>
      <c r="LV157" s="67"/>
      <c r="LW157" s="114"/>
      <c r="LX157" s="57"/>
      <c r="LY157" s="114"/>
      <c r="LZ157" s="114"/>
      <c r="MA157" s="21" t="s">
        <v>1839</v>
      </c>
      <c r="MB157" s="21" t="e">
        <f>IF(MA156&gt;MB156,LX147,ME147)</f>
        <v>#N/A</v>
      </c>
      <c r="MC157" s="114"/>
      <c r="MD157" s="114"/>
      <c r="ME157" s="151"/>
      <c r="MF157" s="114"/>
      <c r="MG157" s="67"/>
      <c r="MH157" s="67"/>
      <c r="MI157" s="67"/>
      <c r="MJ157" s="67"/>
      <c r="MK157" s="67"/>
      <c r="ML157" s="114"/>
      <c r="MM157" s="57"/>
      <c r="MN157" s="114"/>
      <c r="MO157" s="114"/>
      <c r="MP157" s="21" t="s">
        <v>1839</v>
      </c>
      <c r="MQ157" s="21" t="e">
        <f>IF(MP156&gt;MQ156,MM147,MT147)</f>
        <v>#N/A</v>
      </c>
      <c r="MR157" s="114"/>
      <c r="MS157" s="114"/>
      <c r="MT157" s="151"/>
    </row>
    <row r="158" spans="2:358" s="105" customFormat="1" ht="17">
      <c r="B158" s="184">
        <f t="shared" si="1306"/>
        <v>44648</v>
      </c>
      <c r="C158" s="183">
        <f t="shared" si="1307"/>
        <v>13</v>
      </c>
      <c r="D158" s="183">
        <f t="shared" si="1308"/>
        <v>11</v>
      </c>
      <c r="E158" s="183" t="str">
        <f t="shared" si="1142"/>
        <v>13_11</v>
      </c>
      <c r="F158" s="174" t="str">
        <f t="shared" si="1143"/>
        <v>Player8</v>
      </c>
      <c r="G158" s="174" t="str">
        <f t="shared" si="1144"/>
        <v>Player24</v>
      </c>
      <c r="H158" s="173"/>
      <c r="I158" s="174" t="str">
        <f>J158&amp;"_"&amp;COUNTIF(J$4:J158,J158)</f>
        <v>12_12</v>
      </c>
      <c r="J158" s="185">
        <v>12</v>
      </c>
      <c r="K158" s="185" t="s">
        <v>2656</v>
      </c>
      <c r="L158" s="186" t="s">
        <v>1027</v>
      </c>
      <c r="M158" s="185" t="s">
        <v>2670</v>
      </c>
      <c r="N158" s="114"/>
      <c r="O158" s="67"/>
      <c r="P158" s="67"/>
      <c r="Q158" s="67"/>
      <c r="R158" s="67"/>
      <c r="S158" s="67"/>
      <c r="U158" s="57"/>
      <c r="X158" s="21" t="s">
        <v>1883</v>
      </c>
      <c r="Y158" s="21" t="str">
        <f>IF(X156&gt;Y156,AB147,U147)</f>
        <v>Player8</v>
      </c>
      <c r="AB158" s="151"/>
      <c r="AD158" s="67"/>
      <c r="AE158" s="67"/>
      <c r="AF158" s="67"/>
      <c r="AG158" s="67"/>
      <c r="AH158" s="67"/>
      <c r="AJ158" s="57"/>
      <c r="AK158" s="114"/>
      <c r="AL158" s="114"/>
      <c r="AM158" s="21" t="s">
        <v>1883</v>
      </c>
      <c r="AN158" s="21" t="str">
        <f>IF(AM156&gt;AN156,AQ147,AJ147)</f>
        <v>Player10</v>
      </c>
      <c r="AO158" s="114"/>
      <c r="AP158" s="114"/>
      <c r="AQ158" s="151"/>
      <c r="AS158" s="67"/>
      <c r="AT158" s="67"/>
      <c r="AU158" s="67"/>
      <c r="AV158" s="67"/>
      <c r="AW158" s="67"/>
      <c r="AY158" s="57"/>
      <c r="AZ158" s="114"/>
      <c r="BA158" s="114"/>
      <c r="BB158" s="21" t="s">
        <v>1883</v>
      </c>
      <c r="BC158" s="21" t="str">
        <f>IF(BB156&gt;BC156,BF147,AY147)</f>
        <v>Player16</v>
      </c>
      <c r="BD158" s="114"/>
      <c r="BE158" s="114"/>
      <c r="BF158" s="151"/>
      <c r="BH158" s="67"/>
      <c r="BI158" s="67"/>
      <c r="BJ158" s="67"/>
      <c r="BK158" s="67"/>
      <c r="BL158" s="67"/>
      <c r="BN158" s="57"/>
      <c r="BO158" s="114"/>
      <c r="BP158" s="114"/>
      <c r="BQ158" s="21" t="s">
        <v>1883</v>
      </c>
      <c r="BR158" s="21" t="e">
        <f>IF(BQ156&gt;BR156,BU147,BN147)</f>
        <v>#N/A</v>
      </c>
      <c r="BS158" s="114"/>
      <c r="BT158" s="114"/>
      <c r="BU158" s="151"/>
      <c r="BW158" s="67"/>
      <c r="BX158" s="67"/>
      <c r="BY158" s="67"/>
      <c r="BZ158" s="67"/>
      <c r="CA158" s="67"/>
      <c r="CC158" s="57"/>
      <c r="CD158" s="114"/>
      <c r="CE158" s="114"/>
      <c r="CF158" s="21" t="s">
        <v>1883</v>
      </c>
      <c r="CG158" s="21" t="e">
        <f>IF(CF156&gt;CG156,CJ147,CC147)</f>
        <v>#N/A</v>
      </c>
      <c r="CH158" s="114"/>
      <c r="CI158" s="114"/>
      <c r="CJ158" s="151"/>
      <c r="CL158" s="67"/>
      <c r="CM158" s="67"/>
      <c r="CN158" s="67"/>
      <c r="CO158" s="67"/>
      <c r="CP158" s="67"/>
      <c r="CR158" s="57"/>
      <c r="CS158" s="114"/>
      <c r="CT158" s="114"/>
      <c r="CU158" s="21" t="s">
        <v>1883</v>
      </c>
      <c r="CV158" s="21" t="e">
        <f>IF(CU156&gt;CV156,CY147,CR147)</f>
        <v>#N/A</v>
      </c>
      <c r="CW158" s="114"/>
      <c r="CX158" s="114"/>
      <c r="CY158" s="151"/>
      <c r="DA158" s="67"/>
      <c r="DB158" s="67"/>
      <c r="DC158" s="67"/>
      <c r="DD158" s="67"/>
      <c r="DE158" s="67"/>
      <c r="DG158" s="57"/>
      <c r="DH158" s="114"/>
      <c r="DI158" s="114"/>
      <c r="DJ158" s="21" t="s">
        <v>1883</v>
      </c>
      <c r="DK158" s="21" t="e">
        <f>IF(DJ156&gt;DK156,DN147,DG147)</f>
        <v>#N/A</v>
      </c>
      <c r="DL158" s="114"/>
      <c r="DM158" s="114"/>
      <c r="DN158" s="151"/>
      <c r="DP158" s="67"/>
      <c r="DQ158" s="67"/>
      <c r="DR158" s="67"/>
      <c r="DS158" s="67"/>
      <c r="DT158" s="67"/>
      <c r="DV158" s="57"/>
      <c r="DW158" s="114"/>
      <c r="DX158" s="114"/>
      <c r="DY158" s="21" t="s">
        <v>1883</v>
      </c>
      <c r="DZ158" s="21" t="e">
        <f>IF(DY156&gt;DZ156,EC147,DV147)</f>
        <v>#N/A</v>
      </c>
      <c r="EA158" s="114"/>
      <c r="EB158" s="114"/>
      <c r="EC158" s="151"/>
      <c r="EE158" s="67"/>
      <c r="EF158" s="67"/>
      <c r="EG158" s="67"/>
      <c r="EH158" s="67"/>
      <c r="EI158" s="67"/>
      <c r="EK158" s="57"/>
      <c r="EL158" s="114"/>
      <c r="EM158" s="114"/>
      <c r="EN158" s="21" t="s">
        <v>1883</v>
      </c>
      <c r="EO158" s="21" t="e">
        <f>IF(EN156&gt;EO156,ER147,EK147)</f>
        <v>#N/A</v>
      </c>
      <c r="EP158" s="114"/>
      <c r="EQ158" s="114"/>
      <c r="ER158" s="151"/>
      <c r="ET158" s="67"/>
      <c r="EU158" s="67"/>
      <c r="EV158" s="67"/>
      <c r="EW158" s="67"/>
      <c r="EX158" s="67"/>
      <c r="EZ158" s="57"/>
      <c r="FA158" s="114"/>
      <c r="FB158" s="114"/>
      <c r="FC158" s="21" t="s">
        <v>1883</v>
      </c>
      <c r="FD158" s="21" t="e">
        <f>IF(FC156&gt;FD156,FG147,EZ147)</f>
        <v>#N/A</v>
      </c>
      <c r="FE158" s="114"/>
      <c r="FF158" s="114"/>
      <c r="FG158" s="151"/>
      <c r="FI158" s="67"/>
      <c r="FJ158" s="67"/>
      <c r="FK158" s="67"/>
      <c r="FL158" s="67"/>
      <c r="FM158" s="67"/>
      <c r="FO158" s="57"/>
      <c r="FP158" s="114"/>
      <c r="FQ158" s="114"/>
      <c r="FR158" s="21" t="s">
        <v>1883</v>
      </c>
      <c r="FS158" s="21" t="e">
        <f>IF(FR156&gt;FS156,FV147,FO147)</f>
        <v>#N/A</v>
      </c>
      <c r="FT158" s="114"/>
      <c r="FU158" s="114"/>
      <c r="FV158" s="151"/>
      <c r="FX158" s="67"/>
      <c r="FY158" s="67"/>
      <c r="FZ158" s="67"/>
      <c r="GA158" s="67"/>
      <c r="GB158" s="67"/>
      <c r="GD158" s="57"/>
      <c r="GE158" s="114"/>
      <c r="GF158" s="114"/>
      <c r="GG158" s="21" t="s">
        <v>1883</v>
      </c>
      <c r="GH158" s="21" t="e">
        <f>IF(GG156&gt;GH156,GK147,GD147)</f>
        <v>#N/A</v>
      </c>
      <c r="GI158" s="114"/>
      <c r="GJ158" s="114"/>
      <c r="GK158" s="151"/>
      <c r="GM158" s="67"/>
      <c r="GN158" s="67"/>
      <c r="GO158" s="67"/>
      <c r="GP158" s="67"/>
      <c r="GQ158" s="67"/>
      <c r="GS158" s="57"/>
      <c r="GT158" s="114"/>
      <c r="GU158" s="114"/>
      <c r="GV158" s="21" t="s">
        <v>1883</v>
      </c>
      <c r="GW158" s="21" t="e">
        <f>IF(GV156&gt;GW156,GZ147,GS147)</f>
        <v>#N/A</v>
      </c>
      <c r="GX158" s="114"/>
      <c r="GY158" s="114"/>
      <c r="GZ158" s="151"/>
      <c r="HB158" s="67"/>
      <c r="HC158" s="67"/>
      <c r="HD158" s="67"/>
      <c r="HE158" s="67"/>
      <c r="HF158" s="67"/>
      <c r="HH158" s="57"/>
      <c r="HI158" s="114"/>
      <c r="HJ158" s="114"/>
      <c r="HK158" s="21" t="s">
        <v>1883</v>
      </c>
      <c r="HL158" s="21" t="e">
        <f>IF(HK156&gt;HL156,HO147,HH147)</f>
        <v>#N/A</v>
      </c>
      <c r="HM158" s="114"/>
      <c r="HN158" s="114"/>
      <c r="HO158" s="151"/>
      <c r="HQ158" s="67"/>
      <c r="HR158" s="67"/>
      <c r="HS158" s="67"/>
      <c r="HT158" s="67"/>
      <c r="HU158" s="67"/>
      <c r="HW158" s="57"/>
      <c r="HX158" s="114"/>
      <c r="HY158" s="114"/>
      <c r="HZ158" s="21" t="s">
        <v>1883</v>
      </c>
      <c r="IA158" s="21" t="e">
        <f>IF(HZ156&gt;IA156,ID147,HW147)</f>
        <v>#N/A</v>
      </c>
      <c r="IB158" s="114"/>
      <c r="IC158" s="114"/>
      <c r="ID158" s="151"/>
      <c r="IF158" s="67"/>
      <c r="IG158" s="67"/>
      <c r="IH158" s="67"/>
      <c r="II158" s="67"/>
      <c r="IJ158" s="67"/>
      <c r="IL158" s="57"/>
      <c r="IM158" s="114"/>
      <c r="IN158" s="114"/>
      <c r="IO158" s="21" t="s">
        <v>1883</v>
      </c>
      <c r="IP158" s="21" t="e">
        <f>IF(IO156&gt;IP156,IS147,IL147)</f>
        <v>#N/A</v>
      </c>
      <c r="IQ158" s="114"/>
      <c r="IR158" s="114"/>
      <c r="IS158" s="151"/>
      <c r="IU158" s="67"/>
      <c r="IV158" s="67"/>
      <c r="IW158" s="67"/>
      <c r="IX158" s="67"/>
      <c r="IY158" s="67"/>
      <c r="JA158" s="57"/>
      <c r="JB158" s="114"/>
      <c r="JC158" s="114"/>
      <c r="JD158" s="21" t="s">
        <v>1883</v>
      </c>
      <c r="JE158" s="21" t="e">
        <f>IF(JD156&gt;JE156,JH147,JA147)</f>
        <v>#N/A</v>
      </c>
      <c r="JF158" s="114"/>
      <c r="JG158" s="114"/>
      <c r="JH158" s="151"/>
      <c r="JJ158" s="67"/>
      <c r="JK158" s="67"/>
      <c r="JL158" s="67"/>
      <c r="JM158" s="67"/>
      <c r="JN158" s="67"/>
      <c r="JP158" s="57"/>
      <c r="JQ158" s="114"/>
      <c r="JR158" s="114"/>
      <c r="JS158" s="21" t="s">
        <v>1883</v>
      </c>
      <c r="JT158" s="21" t="e">
        <f>IF(JS156&gt;JT156,JW147,JP147)</f>
        <v>#N/A</v>
      </c>
      <c r="JU158" s="114"/>
      <c r="JV158" s="114"/>
      <c r="JW158" s="151"/>
      <c r="JX158" s="114"/>
      <c r="JY158" s="67"/>
      <c r="JZ158" s="67"/>
      <c r="KA158" s="67"/>
      <c r="KB158" s="67"/>
      <c r="KC158" s="67"/>
      <c r="KD158" s="114"/>
      <c r="KE158" s="57"/>
      <c r="KF158" s="114"/>
      <c r="KG158" s="114"/>
      <c r="KH158" s="21" t="s">
        <v>1883</v>
      </c>
      <c r="KI158" s="21" t="e">
        <f>IF(KH156&gt;KI156,KL147,KE147)</f>
        <v>#N/A</v>
      </c>
      <c r="KJ158" s="114"/>
      <c r="KK158" s="114"/>
      <c r="KL158" s="151"/>
      <c r="KM158" s="114"/>
      <c r="KN158" s="67"/>
      <c r="KO158" s="67"/>
      <c r="KP158" s="67"/>
      <c r="KQ158" s="67"/>
      <c r="KR158" s="67"/>
      <c r="KS158" s="114"/>
      <c r="KT158" s="57"/>
      <c r="KU158" s="114"/>
      <c r="KV158" s="114"/>
      <c r="KW158" s="21" t="s">
        <v>1883</v>
      </c>
      <c r="KX158" s="21" t="e">
        <f>IF(KW156&gt;KX156,LA147,KT147)</f>
        <v>#N/A</v>
      </c>
      <c r="KY158" s="114"/>
      <c r="KZ158" s="114"/>
      <c r="LA158" s="151"/>
      <c r="LB158" s="114"/>
      <c r="LC158" s="67"/>
      <c r="LD158" s="67"/>
      <c r="LE158" s="67"/>
      <c r="LF158" s="67"/>
      <c r="LG158" s="67"/>
      <c r="LH158" s="114"/>
      <c r="LI158" s="57"/>
      <c r="LJ158" s="114"/>
      <c r="LK158" s="114"/>
      <c r="LL158" s="21" t="s">
        <v>1883</v>
      </c>
      <c r="LM158" s="21" t="e">
        <f>IF(LL156&gt;LM156,LP147,LI147)</f>
        <v>#N/A</v>
      </c>
      <c r="LN158" s="114"/>
      <c r="LO158" s="114"/>
      <c r="LP158" s="151"/>
      <c r="LQ158" s="114"/>
      <c r="LR158" s="67"/>
      <c r="LS158" s="67"/>
      <c r="LT158" s="67"/>
      <c r="LU158" s="67"/>
      <c r="LV158" s="67"/>
      <c r="LW158" s="114"/>
      <c r="LX158" s="57"/>
      <c r="LY158" s="114"/>
      <c r="LZ158" s="114"/>
      <c r="MA158" s="21" t="s">
        <v>1883</v>
      </c>
      <c r="MB158" s="21" t="e">
        <f>IF(MA156&gt;MB156,ME147,LX147)</f>
        <v>#N/A</v>
      </c>
      <c r="MC158" s="114"/>
      <c r="MD158" s="114"/>
      <c r="ME158" s="151"/>
      <c r="MF158" s="114"/>
      <c r="MG158" s="67"/>
      <c r="MH158" s="67"/>
      <c r="MI158" s="67"/>
      <c r="MJ158" s="67"/>
      <c r="MK158" s="67"/>
      <c r="ML158" s="114"/>
      <c r="MM158" s="57"/>
      <c r="MN158" s="114"/>
      <c r="MO158" s="114"/>
      <c r="MP158" s="21" t="s">
        <v>1883</v>
      </c>
      <c r="MQ158" s="21" t="e">
        <f>IF(MP156&gt;MQ156,MT147,MM147)</f>
        <v>#N/A</v>
      </c>
      <c r="MR158" s="114"/>
      <c r="MS158" s="114"/>
      <c r="MT158" s="151"/>
    </row>
    <row r="159" spans="2:358" ht="18" thickBot="1">
      <c r="B159" s="187">
        <f t="shared" si="1306"/>
        <v>44648</v>
      </c>
      <c r="C159" s="188">
        <f t="shared" si="1307"/>
        <v>13</v>
      </c>
      <c r="D159" s="188">
        <f t="shared" si="1308"/>
        <v>12</v>
      </c>
      <c r="E159" s="188" t="str">
        <f t="shared" si="1142"/>
        <v>13_12</v>
      </c>
      <c r="F159" s="189" t="str">
        <f t="shared" si="1143"/>
        <v>Player13</v>
      </c>
      <c r="G159" s="189" t="str">
        <f t="shared" si="1144"/>
        <v>Player20</v>
      </c>
      <c r="I159" s="174" t="str">
        <f>J159&amp;"_"&amp;COUNTIF(J$4:J159,J159)</f>
        <v>_0</v>
      </c>
      <c r="J159" s="185"/>
    </row>
    <row r="160" spans="2:358" ht="17">
      <c r="B160" s="184">
        <f t="shared" si="1306"/>
        <v>44655</v>
      </c>
      <c r="C160" s="183">
        <f t="shared" si="1307"/>
        <v>14</v>
      </c>
      <c r="D160" s="183">
        <f t="shared" si="1308"/>
        <v>1</v>
      </c>
      <c r="E160" s="183" t="str">
        <f t="shared" si="1142"/>
        <v>14_1</v>
      </c>
      <c r="F160" s="174" t="str">
        <f t="shared" si="1143"/>
        <v>Player4</v>
      </c>
      <c r="G160" s="174" t="str">
        <f t="shared" si="1144"/>
        <v>Player9</v>
      </c>
      <c r="I160" s="174" t="str">
        <f>J160&amp;"_"&amp;COUNTIF(J$4:J160,J160)</f>
        <v>13_1</v>
      </c>
      <c r="J160" s="185">
        <v>13</v>
      </c>
      <c r="K160" s="185" t="s">
        <v>2657</v>
      </c>
      <c r="L160" s="186" t="s">
        <v>1027</v>
      </c>
      <c r="M160" s="185" t="s">
        <v>2670</v>
      </c>
      <c r="P160" s="258"/>
      <c r="Q160" s="258"/>
      <c r="R160" s="258"/>
      <c r="S160" s="258"/>
      <c r="T160" s="259"/>
      <c r="U160" s="260"/>
      <c r="V160" s="259"/>
      <c r="W160" s="261" t="s">
        <v>2652</v>
      </c>
      <c r="X160" s="262">
        <f>SUM(X6:X156)-SUMIF(U6:U156,"Total",X6:X156)</f>
        <v>-50.027773251322387</v>
      </c>
      <c r="Y160" s="262">
        <f>SUM(Y6:Y156)-SUMIF(U6:U156,"Total",Y6:Y156)</f>
        <v>-159.69466526524749</v>
      </c>
      <c r="Z160" s="262">
        <f>X160+Y160</f>
        <v>-209.72243851656987</v>
      </c>
      <c r="AA160" s="259"/>
      <c r="AB160" s="263"/>
      <c r="AC160" s="259"/>
      <c r="AD160" s="258"/>
      <c r="AE160" s="258"/>
      <c r="AF160" s="258"/>
      <c r="AG160" s="258"/>
      <c r="AH160" s="258"/>
      <c r="AI160" s="259"/>
      <c r="AJ160" s="259"/>
      <c r="AK160" s="259"/>
      <c r="AL160" s="261" t="s">
        <v>2652</v>
      </c>
      <c r="AM160" s="262">
        <f>SUM(AM6:AM156)-SUMIF(AJ6:AJ156,"Total",AM6:AM156)</f>
        <v>-356.62668169565131</v>
      </c>
      <c r="AN160" s="262">
        <f>SUM(AN6:AN156)-SUMIF(AJ6:AJ156,"Total",AN6:AN156)</f>
        <v>-356.10781472564048</v>
      </c>
      <c r="AO160" s="262">
        <f>AM160+AN160</f>
        <v>-712.73449642129185</v>
      </c>
      <c r="AP160" s="259"/>
      <c r="AQ160" s="259"/>
      <c r="AR160" s="259"/>
      <c r="AS160" s="258"/>
      <c r="AT160" s="258"/>
      <c r="AU160" s="258"/>
      <c r="AV160" s="258"/>
      <c r="AW160" s="258"/>
      <c r="AX160" s="259"/>
      <c r="AY160" s="259"/>
      <c r="AZ160" s="259"/>
      <c r="BA160" s="261" t="s">
        <v>2652</v>
      </c>
      <c r="BB160" s="262">
        <f>SUM(BB6:BB156)-SUMIF(AY6:AY156,"Total",BB6:BB156)</f>
        <v>-91.713198507366386</v>
      </c>
      <c r="BC160" s="262">
        <f>SUM(BC6:BC156)-SUMIF(AY6:AY156,"Total",BC6:BC156)</f>
        <v>-138.12574580755063</v>
      </c>
      <c r="BD160" s="262">
        <f>BB160+BC160</f>
        <v>-229.838944314917</v>
      </c>
      <c r="BE160" s="259"/>
      <c r="BF160" s="259"/>
      <c r="BG160" s="259"/>
      <c r="BH160" s="258"/>
      <c r="BI160" s="258"/>
      <c r="BJ160" s="258"/>
      <c r="BK160" s="258"/>
      <c r="BL160" s="258"/>
      <c r="BM160" s="259"/>
      <c r="BN160" s="259"/>
      <c r="BO160" s="259"/>
      <c r="BP160" s="261" t="s">
        <v>2652</v>
      </c>
      <c r="BQ160" s="262" t="e">
        <f>SUM(BQ6:BQ156)-SUMIF(BN6:BN156,"Total",BQ6:BQ156)</f>
        <v>#N/A</v>
      </c>
      <c r="BR160" s="262" t="e">
        <f>SUM(BR6:BR156)-SUMIF(BN6:BN156,"Total",BR6:BR156)</f>
        <v>#N/A</v>
      </c>
      <c r="BS160" s="262" t="e">
        <f>BQ160+BR160</f>
        <v>#N/A</v>
      </c>
      <c r="BT160" s="259"/>
      <c r="BU160" s="259"/>
      <c r="BV160" s="259"/>
      <c r="BW160" s="258"/>
      <c r="BX160" s="258"/>
      <c r="BY160" s="258"/>
      <c r="BZ160" s="258"/>
      <c r="CA160" s="258"/>
      <c r="CB160" s="259"/>
      <c r="CC160" s="259"/>
      <c r="CD160" s="259"/>
      <c r="CE160" s="261" t="s">
        <v>2652</v>
      </c>
      <c r="CF160" s="262" t="e">
        <f>SUM(CF6:CF156)-SUMIF(CC6:CC156,"Total",CF6:CF156)</f>
        <v>#N/A</v>
      </c>
      <c r="CG160" s="262" t="e">
        <f>SUM(CG6:CG156)-SUMIF(CC6:CC156,"Total",CG6:CG156)</f>
        <v>#N/A</v>
      </c>
      <c r="CH160" s="262" t="e">
        <f>CF160+CG160</f>
        <v>#N/A</v>
      </c>
      <c r="CI160" s="259"/>
      <c r="CJ160" s="259"/>
      <c r="CK160" s="259"/>
      <c r="CL160" s="258"/>
      <c r="CM160" s="258"/>
      <c r="CN160" s="258"/>
      <c r="CO160" s="258"/>
      <c r="CP160" s="258"/>
      <c r="CQ160" s="259"/>
      <c r="CR160" s="259"/>
      <c r="CS160" s="259"/>
      <c r="CT160" s="261" t="s">
        <v>2652</v>
      </c>
      <c r="CU160" s="262" t="e">
        <f>SUM(CU6:CU156)-SUMIF(CR6:CR156,"Total",CU6:CU156)</f>
        <v>#N/A</v>
      </c>
      <c r="CV160" s="262" t="e">
        <f>SUM(CV6:CV156)-SUMIF(CR6:CR156,"Total",CV6:CV156)</f>
        <v>#N/A</v>
      </c>
      <c r="CW160" s="262" t="e">
        <f>CU160+CV160</f>
        <v>#N/A</v>
      </c>
      <c r="CX160" s="259"/>
      <c r="CY160" s="259"/>
      <c r="CZ160" s="259"/>
      <c r="DA160" s="258"/>
      <c r="DB160" s="258"/>
      <c r="DC160" s="258"/>
      <c r="DD160" s="258"/>
      <c r="DE160" s="258"/>
      <c r="DF160" s="259"/>
      <c r="DG160" s="259"/>
      <c r="DH160" s="259"/>
      <c r="DI160" s="261" t="s">
        <v>2652</v>
      </c>
      <c r="DJ160" s="262" t="e">
        <f>SUM(DJ6:DJ156)-SUMIF(DG6:DG156,"Total",DJ6:DJ156)</f>
        <v>#N/A</v>
      </c>
      <c r="DK160" s="262" t="e">
        <f>SUM(DK6:DK156)-SUMIF(DG6:DG156,"Total",DK6:DK156)</f>
        <v>#N/A</v>
      </c>
      <c r="DL160" s="262" t="e">
        <f>DJ160+DK160</f>
        <v>#N/A</v>
      </c>
      <c r="DM160" s="259"/>
      <c r="DN160" s="259"/>
      <c r="DO160" s="259"/>
      <c r="DP160" s="258"/>
      <c r="DQ160" s="258"/>
      <c r="DR160" s="258"/>
      <c r="DS160" s="258"/>
      <c r="DT160" s="258"/>
      <c r="DU160" s="259"/>
      <c r="DV160" s="259"/>
      <c r="DW160" s="259"/>
      <c r="DX160" s="261" t="s">
        <v>2652</v>
      </c>
      <c r="DY160" s="262" t="e">
        <f>SUM(DY6:DY156)-SUMIF(DV6:DV156,"Total",DY6:DY156)</f>
        <v>#N/A</v>
      </c>
      <c r="DZ160" s="262" t="e">
        <f>SUM(DZ6:DZ156)-SUMIF(DV6:DV156,"Total",DZ6:DZ156)</f>
        <v>#N/A</v>
      </c>
      <c r="EA160" s="262" t="e">
        <f>DY160+DZ160</f>
        <v>#N/A</v>
      </c>
      <c r="EB160" s="259"/>
      <c r="EC160" s="259"/>
      <c r="ED160" s="259"/>
      <c r="EE160" s="258"/>
      <c r="EF160" s="258"/>
      <c r="EG160" s="258"/>
      <c r="EH160" s="258"/>
      <c r="EI160" s="258"/>
      <c r="EJ160" s="259"/>
      <c r="EK160" s="259"/>
      <c r="EL160" s="259"/>
      <c r="EM160" s="261" t="s">
        <v>2652</v>
      </c>
      <c r="EN160" s="262" t="e">
        <f>SUM(EN6:EN156)-SUMIF(EK6:EK156,"Total",EN6:EN156)</f>
        <v>#N/A</v>
      </c>
      <c r="EO160" s="262" t="e">
        <f>SUM(EO6:EO156)-SUMIF(EK6:EK156,"Total",EO6:EO156)</f>
        <v>#N/A</v>
      </c>
      <c r="EP160" s="262" t="e">
        <f>EN160+EO160</f>
        <v>#N/A</v>
      </c>
      <c r="EQ160" s="259"/>
      <c r="ER160" s="259"/>
      <c r="ES160" s="259"/>
      <c r="ET160" s="258"/>
      <c r="EU160" s="258"/>
      <c r="EV160" s="258"/>
      <c r="EW160" s="258"/>
      <c r="EX160" s="258"/>
      <c r="EY160" s="259"/>
      <c r="EZ160" s="259"/>
      <c r="FA160" s="259"/>
      <c r="FB160" s="261" t="s">
        <v>2652</v>
      </c>
      <c r="FC160" s="262" t="e">
        <f>SUM(FC6:FC156)-SUMIF(EZ6:EZ156,"Total",FC6:FC156)</f>
        <v>#N/A</v>
      </c>
      <c r="FD160" s="262" t="e">
        <f>SUM(FD6:FD156)-SUMIF(EZ6:EZ156,"Total",FD6:FD156)</f>
        <v>#N/A</v>
      </c>
      <c r="FE160" s="262" t="e">
        <f>FC160+FD160</f>
        <v>#N/A</v>
      </c>
      <c r="FF160" s="259"/>
      <c r="FG160" s="259"/>
      <c r="FH160" s="259"/>
      <c r="FI160" s="258"/>
      <c r="FJ160" s="258"/>
      <c r="FK160" s="258"/>
      <c r="FL160" s="258"/>
      <c r="FM160" s="258"/>
      <c r="FN160" s="259"/>
      <c r="FO160" s="259"/>
      <c r="FP160" s="259"/>
      <c r="FQ160" s="261" t="s">
        <v>2652</v>
      </c>
      <c r="FR160" s="262" t="e">
        <f>SUM(FR6:FR156)-SUMIF(FO6:FO156,"Total",FR6:FR156)</f>
        <v>#N/A</v>
      </c>
      <c r="FS160" s="262" t="e">
        <f>SUM(FS6:FS156)-SUMIF(FO6:FO156,"Total",FS6:FS156)</f>
        <v>#N/A</v>
      </c>
      <c r="FT160" s="262" t="e">
        <f>FR160+FS160</f>
        <v>#N/A</v>
      </c>
      <c r="FU160" s="259"/>
      <c r="FV160" s="259"/>
      <c r="FW160" s="259"/>
      <c r="FX160" s="258"/>
      <c r="FY160" s="258"/>
      <c r="FZ160" s="258"/>
      <c r="GA160" s="258"/>
      <c r="GB160" s="258"/>
      <c r="GC160" s="259"/>
      <c r="GD160" s="259"/>
      <c r="GE160" s="259"/>
      <c r="GF160" s="261" t="s">
        <v>2652</v>
      </c>
      <c r="GG160" s="262" t="e">
        <f>SUM(GG6:GG156)-SUMIF(GD6:GD156,"Total",GG6:GG156)</f>
        <v>#N/A</v>
      </c>
      <c r="GH160" s="262" t="e">
        <f>SUM(GH6:GH156)-SUMIF(GD6:GD156,"Total",GH6:GH156)</f>
        <v>#N/A</v>
      </c>
      <c r="GI160" s="262" t="e">
        <f>GG160+GH160</f>
        <v>#N/A</v>
      </c>
      <c r="GJ160" s="259"/>
      <c r="GK160" s="259"/>
      <c r="GL160" s="259"/>
      <c r="GM160" s="258"/>
      <c r="GN160" s="258"/>
      <c r="GO160" s="258"/>
      <c r="GP160" s="258"/>
      <c r="GQ160" s="258"/>
      <c r="GR160" s="259"/>
      <c r="GS160" s="259"/>
      <c r="GT160" s="259"/>
      <c r="GU160" s="261" t="s">
        <v>2652</v>
      </c>
      <c r="GV160" s="262" t="e">
        <f>SUM(GV6:GV156)-SUMIF(GS6:GS156,"Total",GV6:GV156)</f>
        <v>#N/A</v>
      </c>
      <c r="GW160" s="262" t="e">
        <f>SUM(GW6:GW156)-SUMIF(GS6:GS156,"Total",GW6:GW156)</f>
        <v>#N/A</v>
      </c>
      <c r="GX160" s="262" t="e">
        <f>GV160+GW160</f>
        <v>#N/A</v>
      </c>
      <c r="GY160" s="259"/>
      <c r="GZ160" s="259"/>
      <c r="HA160" s="259"/>
      <c r="HB160" s="258"/>
      <c r="HC160" s="258"/>
      <c r="HD160" s="258"/>
      <c r="HE160" s="258"/>
      <c r="HF160" s="258"/>
      <c r="HG160" s="259"/>
      <c r="HH160" s="259"/>
      <c r="HI160" s="259"/>
      <c r="HJ160" s="261" t="s">
        <v>2652</v>
      </c>
      <c r="HK160" s="262" t="e">
        <f>SUM(HK6:HK156)-SUMIF(HH6:HH156,"Total",HK6:HK156)</f>
        <v>#N/A</v>
      </c>
      <c r="HL160" s="262" t="e">
        <f>SUM(HL6:HL156)-SUMIF(HH6:HH156,"Total",HL6:HL156)</f>
        <v>#N/A</v>
      </c>
      <c r="HM160" s="262" t="e">
        <f>HK160+HL160</f>
        <v>#N/A</v>
      </c>
      <c r="HN160" s="259"/>
      <c r="HO160" s="259"/>
      <c r="HP160" s="259"/>
      <c r="HQ160" s="258"/>
      <c r="HR160" s="258"/>
      <c r="HS160" s="258"/>
      <c r="HT160" s="258"/>
      <c r="HU160" s="258"/>
      <c r="HV160" s="259"/>
      <c r="HW160" s="259"/>
      <c r="HX160" s="259"/>
      <c r="HY160" s="261" t="s">
        <v>2652</v>
      </c>
      <c r="HZ160" s="262" t="e">
        <f>SUM(HZ6:HZ156)-SUMIF(HW6:HW156,"Total",HZ6:HZ156)</f>
        <v>#N/A</v>
      </c>
      <c r="IA160" s="262" t="e">
        <f>SUM(IA6:IA156)-SUMIF(HW6:HW156,"Total",IA6:IA156)</f>
        <v>#N/A</v>
      </c>
      <c r="IB160" s="262" t="e">
        <f>HZ160+IA160</f>
        <v>#N/A</v>
      </c>
      <c r="IC160" s="259"/>
      <c r="ID160" s="259"/>
      <c r="IE160" s="259"/>
      <c r="IF160" s="258"/>
      <c r="IG160" s="258"/>
      <c r="IH160" s="258"/>
      <c r="II160" s="258"/>
      <c r="IJ160" s="258"/>
      <c r="IK160" s="259"/>
      <c r="IL160" s="259"/>
      <c r="IM160" s="259"/>
      <c r="IN160" s="261" t="s">
        <v>2652</v>
      </c>
      <c r="IO160" s="262" t="e">
        <f>SUM(IO6:IO156)-SUMIF(IL6:IL156,"Total",IO6:IO156)</f>
        <v>#N/A</v>
      </c>
      <c r="IP160" s="262" t="e">
        <f>SUM(IP6:IP156)-SUMIF(IL6:IL156,"Total",IP6:IP156)</f>
        <v>#N/A</v>
      </c>
      <c r="IQ160" s="262" t="e">
        <f>IO160+IP160</f>
        <v>#N/A</v>
      </c>
      <c r="IR160" s="259"/>
      <c r="IS160" s="259"/>
      <c r="IT160" s="259"/>
      <c r="IU160" s="258"/>
      <c r="IV160" s="258"/>
      <c r="IW160" s="258"/>
      <c r="IX160" s="258"/>
      <c r="IY160" s="258"/>
      <c r="IZ160" s="259"/>
      <c r="JA160" s="259"/>
      <c r="JB160" s="259"/>
      <c r="JC160" s="261" t="s">
        <v>2652</v>
      </c>
      <c r="JD160" s="262" t="e">
        <f>SUM(JD6:JD156)-SUMIF(JA6:JA156,"Total",JD6:JD156)</f>
        <v>#N/A</v>
      </c>
      <c r="JE160" s="262" t="e">
        <f>SUM(JE6:JE156)-SUMIF(JA6:JA156,"Total",JE6:JE156)</f>
        <v>#N/A</v>
      </c>
      <c r="JF160" s="262" t="e">
        <f>JD160+JE160</f>
        <v>#N/A</v>
      </c>
      <c r="JG160" s="259"/>
      <c r="JH160" s="259"/>
      <c r="JI160" s="259"/>
      <c r="JJ160" s="258"/>
      <c r="JK160" s="258"/>
      <c r="JL160" s="258"/>
      <c r="JM160" s="258"/>
      <c r="JN160" s="258"/>
      <c r="JO160" s="259"/>
      <c r="JP160" s="259"/>
      <c r="JQ160" s="259"/>
      <c r="JR160" s="261" t="s">
        <v>2652</v>
      </c>
      <c r="JS160" s="262" t="e">
        <f>SUM(JS6:JS156)-SUMIF(JP6:JP156,"Total",JS6:JS156)</f>
        <v>#N/A</v>
      </c>
      <c r="JT160" s="262" t="e">
        <f>SUM(JT6:JT156)-SUMIF(JP6:JP156,"Total",JT6:JT156)</f>
        <v>#N/A</v>
      </c>
      <c r="JU160" s="262" t="e">
        <f>JS160+JT160</f>
        <v>#N/A</v>
      </c>
      <c r="JV160" s="259"/>
      <c r="JW160" s="259"/>
      <c r="JX160" s="259"/>
      <c r="JY160" s="258"/>
      <c r="JZ160" s="258"/>
      <c r="KA160" s="258"/>
      <c r="KB160" s="258"/>
      <c r="KC160" s="258"/>
      <c r="KD160" s="259"/>
      <c r="KE160" s="259"/>
      <c r="KF160" s="259"/>
      <c r="KG160" s="261" t="s">
        <v>2652</v>
      </c>
      <c r="KH160" s="262" t="e">
        <f>SUM(KH6:KH156)-SUMIF(KE6:KE156,"Total",KH6:KH156)</f>
        <v>#N/A</v>
      </c>
      <c r="KI160" s="262" t="e">
        <f>SUM(KI6:KI156)-SUMIF(KE6:KE156,"Total",KI6:KI156)</f>
        <v>#N/A</v>
      </c>
      <c r="KJ160" s="262" t="e">
        <f>KH160+KI160</f>
        <v>#N/A</v>
      </c>
      <c r="KK160" s="259"/>
      <c r="KL160" s="259"/>
      <c r="KM160" s="259"/>
      <c r="KN160" s="258"/>
      <c r="KO160" s="258"/>
      <c r="KP160" s="258"/>
      <c r="KQ160" s="258"/>
      <c r="KR160" s="258"/>
      <c r="KS160" s="259"/>
      <c r="KT160" s="259"/>
      <c r="KU160" s="259"/>
      <c r="KV160" s="261" t="s">
        <v>2652</v>
      </c>
      <c r="KW160" s="262" t="e">
        <f>SUM(KW6:KW156)-SUMIF(KT6:KT156,"Total",KW6:KW156)</f>
        <v>#N/A</v>
      </c>
      <c r="KX160" s="262" t="e">
        <f>SUM(KX6:KX156)-SUMIF(KT6:KT156,"Total",KX6:KX156)</f>
        <v>#N/A</v>
      </c>
      <c r="KY160" s="262" t="e">
        <f>KW160+KX160</f>
        <v>#N/A</v>
      </c>
      <c r="KZ160" s="259"/>
      <c r="LA160" s="259"/>
      <c r="LB160" s="259"/>
      <c r="LC160" s="258"/>
      <c r="LD160" s="258"/>
      <c r="LE160" s="258"/>
      <c r="LF160" s="258"/>
      <c r="LG160" s="258"/>
      <c r="LH160" s="259"/>
      <c r="LI160" s="259"/>
      <c r="LJ160" s="259"/>
      <c r="LK160" s="261" t="s">
        <v>2652</v>
      </c>
      <c r="LL160" s="262" t="e">
        <f>SUM(LL6:LL156)-SUMIF(LI6:LI156,"Total",LL6:LL156)</f>
        <v>#N/A</v>
      </c>
      <c r="LM160" s="262" t="e">
        <f>SUM(LM6:LM156)-SUMIF(LI6:LI156,"Total",LM6:LM156)</f>
        <v>#N/A</v>
      </c>
      <c r="LN160" s="262" t="e">
        <f>LL160+LM160</f>
        <v>#N/A</v>
      </c>
      <c r="LO160" s="259"/>
      <c r="LP160" s="259"/>
      <c r="LQ160" s="259"/>
      <c r="LR160" s="258"/>
      <c r="LS160" s="258"/>
      <c r="LT160" s="258"/>
      <c r="LU160" s="258"/>
      <c r="LV160" s="258"/>
      <c r="LW160" s="259"/>
      <c r="LX160" s="259"/>
      <c r="LY160" s="259"/>
      <c r="LZ160" s="261" t="s">
        <v>2652</v>
      </c>
      <c r="MA160" s="262" t="e">
        <f>SUM(MA6:MA156)-SUMIF(LX6:LX156,"Total",MA6:MA156)</f>
        <v>#N/A</v>
      </c>
      <c r="MB160" s="262" t="e">
        <f>SUM(MB6:MB156)-SUMIF(LX6:LX156,"Total",MB6:MB156)</f>
        <v>#N/A</v>
      </c>
      <c r="MC160" s="262" t="e">
        <f>MA160+MB160</f>
        <v>#N/A</v>
      </c>
      <c r="MD160" s="259"/>
      <c r="ME160" s="259"/>
      <c r="MF160" s="259"/>
      <c r="MG160" s="258"/>
      <c r="MH160" s="258"/>
      <c r="MI160" s="258"/>
      <c r="MJ160" s="258"/>
      <c r="MK160" s="258"/>
      <c r="ML160" s="259"/>
      <c r="MM160" s="259"/>
      <c r="MN160" s="259"/>
      <c r="MO160" s="261" t="s">
        <v>2652</v>
      </c>
      <c r="MP160" s="262" t="e">
        <f>SUM(MP6:MP156)-SUMIF(MM6:MM156,"Total",MP6:MP156)</f>
        <v>#N/A</v>
      </c>
      <c r="MQ160" s="262" t="e">
        <f>SUM(MQ6:MQ156)-SUMIF(MM6:MM156,"Total",MQ6:MQ156)</f>
        <v>#N/A</v>
      </c>
      <c r="MR160" s="262" t="e">
        <f>MP160+MQ160</f>
        <v>#N/A</v>
      </c>
      <c r="MS160" s="259"/>
      <c r="MT160" s="259"/>
    </row>
    <row r="161" spans="2:358" ht="17">
      <c r="B161" s="184">
        <f t="shared" si="1306"/>
        <v>44655</v>
      </c>
      <c r="C161" s="183">
        <f t="shared" si="1307"/>
        <v>14</v>
      </c>
      <c r="D161" s="183">
        <f t="shared" si="1308"/>
        <v>2</v>
      </c>
      <c r="E161" s="183" t="str">
        <f t="shared" si="1142"/>
        <v>14_2</v>
      </c>
      <c r="F161" s="174" t="str">
        <f t="shared" si="1143"/>
        <v>Player14</v>
      </c>
      <c r="G161" s="174" t="str">
        <f t="shared" si="1144"/>
        <v>Player21</v>
      </c>
      <c r="I161" s="174" t="str">
        <f>J161&amp;"_"&amp;COUNTIF(J$4:J161,J161)</f>
        <v>13_2</v>
      </c>
      <c r="J161" s="185">
        <v>13</v>
      </c>
      <c r="K161" s="185" t="s">
        <v>2671</v>
      </c>
      <c r="L161" s="186" t="s">
        <v>1027</v>
      </c>
      <c r="M161" s="185" t="s">
        <v>2656</v>
      </c>
      <c r="P161" s="258"/>
      <c r="Q161" s="258"/>
      <c r="R161" s="258"/>
      <c r="S161" s="258"/>
      <c r="T161" s="259"/>
      <c r="U161" s="260"/>
      <c r="V161" s="259"/>
      <c r="W161" s="261" t="s">
        <v>2653</v>
      </c>
      <c r="X161" s="259"/>
      <c r="Y161" s="259"/>
      <c r="Z161" s="262">
        <f>SUM(U217:U240)</f>
        <v>-209.72243851656987</v>
      </c>
      <c r="AA161" s="259" t="b">
        <f>Z161=Z160</f>
        <v>1</v>
      </c>
      <c r="AB161" s="263"/>
      <c r="AC161" s="259"/>
      <c r="AD161" s="258"/>
      <c r="AE161" s="258"/>
      <c r="AF161" s="258"/>
      <c r="AG161" s="258"/>
      <c r="AH161" s="258"/>
      <c r="AI161" s="259"/>
      <c r="AJ161" s="259"/>
      <c r="AK161" s="259"/>
      <c r="AL161" s="261" t="s">
        <v>2653</v>
      </c>
      <c r="AM161" s="259"/>
      <c r="AN161" s="259"/>
      <c r="AO161" s="262">
        <f ca="1">SUM(AJ217:AJ240)</f>
        <v>-712.73449642129174</v>
      </c>
      <c r="AP161" s="259" t="b">
        <f ca="1">AO161=AO160</f>
        <v>1</v>
      </c>
      <c r="AQ161" s="259"/>
      <c r="AR161" s="259"/>
      <c r="AS161" s="258"/>
      <c r="AT161" s="258"/>
      <c r="AU161" s="258"/>
      <c r="AV161" s="258"/>
      <c r="AW161" s="258"/>
      <c r="AX161" s="259"/>
      <c r="AY161" s="259"/>
      <c r="AZ161" s="259"/>
      <c r="BA161" s="261" t="s">
        <v>2653</v>
      </c>
      <c r="BB161" s="259"/>
      <c r="BC161" s="259"/>
      <c r="BD161" s="262">
        <f ca="1">SUM(AY217:AY240)</f>
        <v>-229.838944314917</v>
      </c>
      <c r="BE161" s="259" t="b">
        <f ca="1">BD161=BD160</f>
        <v>1</v>
      </c>
      <c r="BF161" s="259"/>
      <c r="BG161" s="259"/>
      <c r="BH161" s="258"/>
      <c r="BI161" s="258"/>
      <c r="BJ161" s="258"/>
      <c r="BK161" s="258"/>
      <c r="BL161" s="258"/>
      <c r="BM161" s="259"/>
      <c r="BN161" s="259"/>
      <c r="BO161" s="259"/>
      <c r="BP161" s="261" t="s">
        <v>2653</v>
      </c>
      <c r="BQ161" s="259"/>
      <c r="BR161" s="259"/>
      <c r="BS161" s="262">
        <f ca="1">SUM(BN217:BN240)</f>
        <v>0</v>
      </c>
      <c r="BT161" s="259" t="e">
        <f ca="1">BS161=BS160</f>
        <v>#N/A</v>
      </c>
      <c r="BU161" s="259"/>
      <c r="BV161" s="259"/>
      <c r="BW161" s="258"/>
      <c r="BX161" s="258"/>
      <c r="BY161" s="258"/>
      <c r="BZ161" s="258"/>
      <c r="CA161" s="258"/>
      <c r="CB161" s="259"/>
      <c r="CC161" s="259"/>
      <c r="CD161" s="259"/>
      <c r="CE161" s="261" t="s">
        <v>2653</v>
      </c>
      <c r="CF161" s="259"/>
      <c r="CG161" s="259"/>
      <c r="CH161" s="262">
        <f ca="1">SUM(CC217:CC240)</f>
        <v>0</v>
      </c>
      <c r="CI161" s="259" t="e">
        <f ca="1">CH161=CH160</f>
        <v>#N/A</v>
      </c>
      <c r="CJ161" s="259"/>
      <c r="CK161" s="259"/>
      <c r="CL161" s="258"/>
      <c r="CM161" s="258"/>
      <c r="CN161" s="258"/>
      <c r="CO161" s="258"/>
      <c r="CP161" s="258"/>
      <c r="CQ161" s="259"/>
      <c r="CR161" s="259"/>
      <c r="CS161" s="259"/>
      <c r="CT161" s="261" t="s">
        <v>2653</v>
      </c>
      <c r="CU161" s="259"/>
      <c r="CV161" s="259"/>
      <c r="CW161" s="262">
        <f ca="1">SUM(CR217:CR240)</f>
        <v>0</v>
      </c>
      <c r="CX161" s="259" t="e">
        <f ca="1">CW161=CW160</f>
        <v>#N/A</v>
      </c>
      <c r="CY161" s="259"/>
      <c r="CZ161" s="259"/>
      <c r="DA161" s="258"/>
      <c r="DB161" s="258"/>
      <c r="DC161" s="258"/>
      <c r="DD161" s="258"/>
      <c r="DE161" s="258"/>
      <c r="DF161" s="259"/>
      <c r="DG161" s="259"/>
      <c r="DH161" s="259"/>
      <c r="DI161" s="261" t="s">
        <v>2653</v>
      </c>
      <c r="DJ161" s="259"/>
      <c r="DK161" s="259"/>
      <c r="DL161" s="262">
        <f ca="1">SUM(DG217:DG240)</f>
        <v>0</v>
      </c>
      <c r="DM161" s="259" t="e">
        <f ca="1">DL161=DL160</f>
        <v>#N/A</v>
      </c>
      <c r="DN161" s="259"/>
      <c r="DO161" s="259"/>
      <c r="DP161" s="258"/>
      <c r="DQ161" s="258"/>
      <c r="DR161" s="258"/>
      <c r="DS161" s="258"/>
      <c r="DT161" s="258"/>
      <c r="DU161" s="259"/>
      <c r="DV161" s="259"/>
      <c r="DW161" s="259"/>
      <c r="DX161" s="261" t="s">
        <v>2653</v>
      </c>
      <c r="DY161" s="259"/>
      <c r="DZ161" s="259"/>
      <c r="EA161" s="262">
        <f ca="1">SUM(DV217:DV240)</f>
        <v>0</v>
      </c>
      <c r="EB161" s="259" t="e">
        <f ca="1">EA161=EA160</f>
        <v>#N/A</v>
      </c>
      <c r="EC161" s="259"/>
      <c r="ED161" s="259"/>
      <c r="EE161" s="258"/>
      <c r="EF161" s="258"/>
      <c r="EG161" s="258"/>
      <c r="EH161" s="258"/>
      <c r="EI161" s="258"/>
      <c r="EJ161" s="259"/>
      <c r="EK161" s="259"/>
      <c r="EL161" s="259"/>
      <c r="EM161" s="261" t="s">
        <v>2653</v>
      </c>
      <c r="EN161" s="259"/>
      <c r="EO161" s="259"/>
      <c r="EP161" s="262">
        <f ca="1">SUM(EK217:EK240)</f>
        <v>0</v>
      </c>
      <c r="EQ161" s="259" t="e">
        <f ca="1">EP161=EP160</f>
        <v>#N/A</v>
      </c>
      <c r="ER161" s="259"/>
      <c r="ES161" s="259"/>
      <c r="ET161" s="258"/>
      <c r="EU161" s="258"/>
      <c r="EV161" s="258"/>
      <c r="EW161" s="258"/>
      <c r="EX161" s="258"/>
      <c r="EY161" s="259"/>
      <c r="EZ161" s="259"/>
      <c r="FA161" s="259"/>
      <c r="FB161" s="261" t="s">
        <v>2653</v>
      </c>
      <c r="FC161" s="259"/>
      <c r="FD161" s="259"/>
      <c r="FE161" s="262">
        <f ca="1">SUM(EZ217:EZ240)</f>
        <v>0</v>
      </c>
      <c r="FF161" s="259" t="e">
        <f ca="1">FE161=FE160</f>
        <v>#N/A</v>
      </c>
      <c r="FG161" s="259"/>
      <c r="FH161" s="259"/>
      <c r="FI161" s="258"/>
      <c r="FJ161" s="258"/>
      <c r="FK161" s="258"/>
      <c r="FL161" s="258"/>
      <c r="FM161" s="258"/>
      <c r="FN161" s="259"/>
      <c r="FO161" s="259"/>
      <c r="FP161" s="259"/>
      <c r="FQ161" s="261" t="s">
        <v>2653</v>
      </c>
      <c r="FR161" s="259"/>
      <c r="FS161" s="259"/>
      <c r="FT161" s="262">
        <f ca="1">SUM(FO217:FO240)</f>
        <v>0</v>
      </c>
      <c r="FU161" s="259" t="e">
        <f ca="1">FT161=FT160</f>
        <v>#N/A</v>
      </c>
      <c r="FV161" s="259"/>
      <c r="FW161" s="259"/>
      <c r="FX161" s="258"/>
      <c r="FY161" s="258"/>
      <c r="FZ161" s="258"/>
      <c r="GA161" s="258"/>
      <c r="GB161" s="258"/>
      <c r="GC161" s="259"/>
      <c r="GD161" s="259"/>
      <c r="GE161" s="259"/>
      <c r="GF161" s="261" t="s">
        <v>2653</v>
      </c>
      <c r="GG161" s="259"/>
      <c r="GH161" s="259"/>
      <c r="GI161" s="262">
        <f ca="1">SUM(GD217:GD240)</f>
        <v>0</v>
      </c>
      <c r="GJ161" s="259" t="e">
        <f ca="1">GI161=GI160</f>
        <v>#N/A</v>
      </c>
      <c r="GK161" s="259"/>
      <c r="GL161" s="259"/>
      <c r="GM161" s="258"/>
      <c r="GN161" s="258"/>
      <c r="GO161" s="258"/>
      <c r="GP161" s="258"/>
      <c r="GQ161" s="258"/>
      <c r="GR161" s="259"/>
      <c r="GS161" s="259"/>
      <c r="GT161" s="259"/>
      <c r="GU161" s="261" t="s">
        <v>2653</v>
      </c>
      <c r="GV161" s="259"/>
      <c r="GW161" s="259"/>
      <c r="GX161" s="262">
        <f ca="1">SUM(GS217:GS240)</f>
        <v>0</v>
      </c>
      <c r="GY161" s="259" t="e">
        <f ca="1">GX161=GX160</f>
        <v>#N/A</v>
      </c>
      <c r="GZ161" s="259"/>
      <c r="HA161" s="259"/>
      <c r="HB161" s="258"/>
      <c r="HC161" s="258"/>
      <c r="HD161" s="258"/>
      <c r="HE161" s="258"/>
      <c r="HF161" s="258"/>
      <c r="HG161" s="259"/>
      <c r="HH161" s="259"/>
      <c r="HI161" s="259"/>
      <c r="HJ161" s="261" t="s">
        <v>2653</v>
      </c>
      <c r="HK161" s="259"/>
      <c r="HL161" s="259"/>
      <c r="HM161" s="262">
        <f ca="1">SUM(HH217:HH240)</f>
        <v>0</v>
      </c>
      <c r="HN161" s="259" t="e">
        <f ca="1">HM161=HM160</f>
        <v>#N/A</v>
      </c>
      <c r="HO161" s="259"/>
      <c r="HP161" s="259"/>
      <c r="HQ161" s="258"/>
      <c r="HR161" s="258"/>
      <c r="HS161" s="258"/>
      <c r="HT161" s="258"/>
      <c r="HU161" s="258"/>
      <c r="HV161" s="259"/>
      <c r="HW161" s="259"/>
      <c r="HX161" s="259"/>
      <c r="HY161" s="261" t="s">
        <v>2653</v>
      </c>
      <c r="HZ161" s="259"/>
      <c r="IA161" s="259"/>
      <c r="IB161" s="262">
        <f ca="1">SUM(HW217:HW240)</f>
        <v>0</v>
      </c>
      <c r="IC161" s="259" t="e">
        <f ca="1">IB161=IB160</f>
        <v>#N/A</v>
      </c>
      <c r="ID161" s="259"/>
      <c r="IE161" s="259"/>
      <c r="IF161" s="258"/>
      <c r="IG161" s="258"/>
      <c r="IH161" s="258"/>
      <c r="II161" s="258"/>
      <c r="IJ161" s="258"/>
      <c r="IK161" s="259"/>
      <c r="IL161" s="259"/>
      <c r="IM161" s="259"/>
      <c r="IN161" s="261" t="s">
        <v>2653</v>
      </c>
      <c r="IO161" s="259"/>
      <c r="IP161" s="259"/>
      <c r="IQ161" s="262">
        <f ca="1">SUM(IL217:IL240)</f>
        <v>0</v>
      </c>
      <c r="IR161" s="259" t="e">
        <f ca="1">IQ161=IQ160</f>
        <v>#N/A</v>
      </c>
      <c r="IS161" s="259"/>
      <c r="IT161" s="259"/>
      <c r="IU161" s="258"/>
      <c r="IV161" s="258"/>
      <c r="IW161" s="258"/>
      <c r="IX161" s="258"/>
      <c r="IY161" s="258"/>
      <c r="IZ161" s="259"/>
      <c r="JA161" s="259"/>
      <c r="JB161" s="259"/>
      <c r="JC161" s="261" t="s">
        <v>2653</v>
      </c>
      <c r="JD161" s="259"/>
      <c r="JE161" s="259"/>
      <c r="JF161" s="262">
        <f ca="1">SUM(JA217:JA240)</f>
        <v>0</v>
      </c>
      <c r="JG161" s="259" t="e">
        <f ca="1">JF161=JF160</f>
        <v>#N/A</v>
      </c>
      <c r="JH161" s="259"/>
      <c r="JI161" s="259"/>
      <c r="JJ161" s="258"/>
      <c r="JK161" s="258"/>
      <c r="JL161" s="258"/>
      <c r="JM161" s="258"/>
      <c r="JN161" s="258"/>
      <c r="JO161" s="259"/>
      <c r="JP161" s="259"/>
      <c r="JQ161" s="259"/>
      <c r="JR161" s="261" t="s">
        <v>2653</v>
      </c>
      <c r="JS161" s="259"/>
      <c r="JT161" s="259"/>
      <c r="JU161" s="262">
        <f ca="1">SUM(JP217:JP240)</f>
        <v>0</v>
      </c>
      <c r="JV161" s="259" t="e">
        <f ca="1">JU161=JU160</f>
        <v>#N/A</v>
      </c>
      <c r="JW161" s="259"/>
      <c r="JX161" s="259"/>
      <c r="JY161" s="258"/>
      <c r="JZ161" s="258"/>
      <c r="KA161" s="258"/>
      <c r="KB161" s="258"/>
      <c r="KC161" s="258"/>
      <c r="KD161" s="259"/>
      <c r="KE161" s="259"/>
      <c r="KF161" s="259"/>
      <c r="KG161" s="261" t="s">
        <v>2653</v>
      </c>
      <c r="KH161" s="259"/>
      <c r="KI161" s="259"/>
      <c r="KJ161" s="262">
        <f ca="1">SUM(KE217:KE240)</f>
        <v>0</v>
      </c>
      <c r="KK161" s="259" t="e">
        <f ca="1">KJ161=KJ160</f>
        <v>#N/A</v>
      </c>
      <c r="KL161" s="259"/>
      <c r="KM161" s="259"/>
      <c r="KN161" s="258"/>
      <c r="KO161" s="258"/>
      <c r="KP161" s="258"/>
      <c r="KQ161" s="258"/>
      <c r="KR161" s="258"/>
      <c r="KS161" s="259"/>
      <c r="KT161" s="259"/>
      <c r="KU161" s="259"/>
      <c r="KV161" s="261" t="s">
        <v>2653</v>
      </c>
      <c r="KW161" s="259"/>
      <c r="KX161" s="259"/>
      <c r="KY161" s="262">
        <f ca="1">SUM(KT217:KT240)</f>
        <v>0</v>
      </c>
      <c r="KZ161" s="259" t="e">
        <f ca="1">KY161=KY160</f>
        <v>#N/A</v>
      </c>
      <c r="LA161" s="259"/>
      <c r="LB161" s="259"/>
      <c r="LC161" s="258"/>
      <c r="LD161" s="258"/>
      <c r="LE161" s="258"/>
      <c r="LF161" s="258"/>
      <c r="LG161" s="258"/>
      <c r="LH161" s="259"/>
      <c r="LI161" s="259"/>
      <c r="LJ161" s="259"/>
      <c r="LK161" s="261" t="s">
        <v>2653</v>
      </c>
      <c r="LL161" s="259"/>
      <c r="LM161" s="259"/>
      <c r="LN161" s="262">
        <f ca="1">SUM(LI217:LI240)</f>
        <v>0</v>
      </c>
      <c r="LO161" s="259" t="e">
        <f ca="1">LN161=LN160</f>
        <v>#N/A</v>
      </c>
      <c r="LP161" s="259"/>
      <c r="LQ161" s="259"/>
      <c r="LR161" s="258"/>
      <c r="LS161" s="258"/>
      <c r="LT161" s="258"/>
      <c r="LU161" s="258"/>
      <c r="LV161" s="258"/>
      <c r="LW161" s="259"/>
      <c r="LX161" s="259"/>
      <c r="LY161" s="259"/>
      <c r="LZ161" s="261" t="s">
        <v>2653</v>
      </c>
      <c r="MA161" s="259"/>
      <c r="MB161" s="259"/>
      <c r="MC161" s="262">
        <f ca="1">SUM(LX217:LX240)</f>
        <v>0</v>
      </c>
      <c r="MD161" s="259" t="e">
        <f ca="1">MC161=MC160</f>
        <v>#N/A</v>
      </c>
      <c r="ME161" s="259"/>
      <c r="MF161" s="259"/>
      <c r="MG161" s="258"/>
      <c r="MH161" s="258"/>
      <c r="MI161" s="258"/>
      <c r="MJ161" s="258"/>
      <c r="MK161" s="258"/>
      <c r="ML161" s="259"/>
      <c r="MM161" s="259"/>
      <c r="MN161" s="259"/>
      <c r="MO161" s="261" t="s">
        <v>2653</v>
      </c>
      <c r="MP161" s="259"/>
      <c r="MQ161" s="259"/>
      <c r="MR161" s="262">
        <f ca="1">SUM(MM217:MM240)</f>
        <v>0</v>
      </c>
      <c r="MS161" s="259" t="e">
        <f ca="1">MR161=MR160</f>
        <v>#N/A</v>
      </c>
      <c r="MT161" s="259"/>
    </row>
    <row r="162" spans="2:358" ht="18" customHeight="1">
      <c r="B162" s="184">
        <f t="shared" si="1306"/>
        <v>44655</v>
      </c>
      <c r="C162" s="183">
        <f t="shared" si="1307"/>
        <v>14</v>
      </c>
      <c r="D162" s="183">
        <f t="shared" si="1308"/>
        <v>3</v>
      </c>
      <c r="E162" s="183" t="str">
        <f t="shared" si="1142"/>
        <v>14_3</v>
      </c>
      <c r="F162" s="174" t="str">
        <f t="shared" si="1143"/>
        <v>Player19</v>
      </c>
      <c r="G162" s="174" t="str">
        <f t="shared" si="1144"/>
        <v>Player22</v>
      </c>
      <c r="I162" s="174" t="str">
        <f>J162&amp;"_"&amp;COUNTIF(J$4:J162,J162)</f>
        <v>13_3</v>
      </c>
      <c r="J162" s="185">
        <v>13</v>
      </c>
      <c r="K162" s="185" t="s">
        <v>2663</v>
      </c>
      <c r="L162" s="186" t="s">
        <v>1027</v>
      </c>
      <c r="M162" s="185" t="s">
        <v>2668</v>
      </c>
      <c r="P162" s="258"/>
      <c r="Q162" s="258"/>
      <c r="R162" s="258"/>
      <c r="S162" s="258"/>
      <c r="T162" s="259"/>
      <c r="U162" s="260"/>
      <c r="V162" s="259"/>
      <c r="W162" s="261" t="s">
        <v>2654</v>
      </c>
      <c r="X162" s="259"/>
      <c r="Y162" s="259"/>
      <c r="Z162" s="262">
        <f>SUM(U242:U265)</f>
        <v>-209.72243851656995</v>
      </c>
      <c r="AA162" s="259" t="b">
        <f>Z162=Z160</f>
        <v>1</v>
      </c>
      <c r="AB162" s="263"/>
      <c r="AC162" s="259"/>
      <c r="AD162" s="258"/>
      <c r="AE162" s="258"/>
      <c r="AF162" s="258"/>
      <c r="AG162" s="258"/>
      <c r="AH162" s="258"/>
      <c r="AI162" s="259"/>
      <c r="AJ162" s="259"/>
      <c r="AK162" s="259"/>
      <c r="AL162" s="261" t="s">
        <v>2654</v>
      </c>
      <c r="AM162" s="259"/>
      <c r="AN162" s="259"/>
      <c r="AO162" s="262">
        <f ca="1">SUM(AJ242:AJ265)</f>
        <v>-712.73449642129185</v>
      </c>
      <c r="AP162" s="259" t="b">
        <f ca="1">AO162=AO160</f>
        <v>1</v>
      </c>
      <c r="AQ162" s="259"/>
      <c r="AR162" s="259"/>
      <c r="AS162" s="258"/>
      <c r="AT162" s="258"/>
      <c r="AU162" s="258"/>
      <c r="AV162" s="258"/>
      <c r="AW162" s="258"/>
      <c r="AX162" s="259"/>
      <c r="AY162" s="259"/>
      <c r="AZ162" s="259"/>
      <c r="BA162" s="261" t="s">
        <v>2654</v>
      </c>
      <c r="BB162" s="259"/>
      <c r="BC162" s="259"/>
      <c r="BD162" s="262">
        <f ca="1">SUM(AY242:AY265)</f>
        <v>-229.83894431491703</v>
      </c>
      <c r="BE162" s="259" t="b">
        <f ca="1">BD162=BD160</f>
        <v>1</v>
      </c>
      <c r="BF162" s="259"/>
      <c r="BG162" s="259"/>
      <c r="BH162" s="258"/>
      <c r="BI162" s="258"/>
      <c r="BJ162" s="258"/>
      <c r="BK162" s="258"/>
      <c r="BL162" s="258"/>
      <c r="BM162" s="259"/>
      <c r="BN162" s="259"/>
      <c r="BO162" s="259"/>
      <c r="BP162" s="261" t="s">
        <v>2654</v>
      </c>
      <c r="BQ162" s="259"/>
      <c r="BR162" s="259"/>
      <c r="BS162" s="262">
        <f ca="1">SUM(BN242:BN265)</f>
        <v>0</v>
      </c>
      <c r="BT162" s="259" t="e">
        <f ca="1">BS162=BS160</f>
        <v>#N/A</v>
      </c>
      <c r="BU162" s="259"/>
      <c r="BV162" s="259"/>
      <c r="BW162" s="258"/>
      <c r="BX162" s="258"/>
      <c r="BY162" s="258"/>
      <c r="BZ162" s="258"/>
      <c r="CA162" s="258"/>
      <c r="CB162" s="259"/>
      <c r="CC162" s="259"/>
      <c r="CD162" s="259"/>
      <c r="CE162" s="261" t="s">
        <v>2654</v>
      </c>
      <c r="CF162" s="259"/>
      <c r="CG162" s="259"/>
      <c r="CH162" s="262">
        <f ca="1">SUM(CC242:CC265)</f>
        <v>0</v>
      </c>
      <c r="CI162" s="259" t="e">
        <f ca="1">CH162=CH160</f>
        <v>#N/A</v>
      </c>
      <c r="CJ162" s="259"/>
      <c r="CK162" s="259"/>
      <c r="CL162" s="258"/>
      <c r="CM162" s="258"/>
      <c r="CN162" s="258"/>
      <c r="CO162" s="258"/>
      <c r="CP162" s="258"/>
      <c r="CQ162" s="259"/>
      <c r="CR162" s="259"/>
      <c r="CS162" s="259"/>
      <c r="CT162" s="261" t="s">
        <v>2654</v>
      </c>
      <c r="CU162" s="259"/>
      <c r="CV162" s="259"/>
      <c r="CW162" s="262">
        <f ca="1">SUM(CR242:CR265)</f>
        <v>0</v>
      </c>
      <c r="CX162" s="259" t="e">
        <f ca="1">CW162=CW160</f>
        <v>#N/A</v>
      </c>
      <c r="CY162" s="259"/>
      <c r="CZ162" s="259"/>
      <c r="DA162" s="258"/>
      <c r="DB162" s="258"/>
      <c r="DC162" s="258"/>
      <c r="DD162" s="258"/>
      <c r="DE162" s="258"/>
      <c r="DF162" s="259"/>
      <c r="DG162" s="259"/>
      <c r="DH162" s="259"/>
      <c r="DI162" s="261" t="s">
        <v>2654</v>
      </c>
      <c r="DJ162" s="259"/>
      <c r="DK162" s="259"/>
      <c r="DL162" s="262">
        <f ca="1">SUM(DG242:DG265)</f>
        <v>0</v>
      </c>
      <c r="DM162" s="259" t="e">
        <f ca="1">DL162=DL160</f>
        <v>#N/A</v>
      </c>
      <c r="DN162" s="259"/>
      <c r="DO162" s="259"/>
      <c r="DP162" s="258"/>
      <c r="DQ162" s="258"/>
      <c r="DR162" s="258"/>
      <c r="DS162" s="258"/>
      <c r="DT162" s="258"/>
      <c r="DU162" s="259"/>
      <c r="DV162" s="259"/>
      <c r="DW162" s="259"/>
      <c r="DX162" s="261" t="s">
        <v>2654</v>
      </c>
      <c r="DY162" s="259"/>
      <c r="DZ162" s="259"/>
      <c r="EA162" s="262">
        <f ca="1">SUM(DV242:DV265)</f>
        <v>0</v>
      </c>
      <c r="EB162" s="259" t="e">
        <f ca="1">EA162=EA160</f>
        <v>#N/A</v>
      </c>
      <c r="EC162" s="259"/>
      <c r="ED162" s="259"/>
      <c r="EE162" s="258"/>
      <c r="EF162" s="258"/>
      <c r="EG162" s="258"/>
      <c r="EH162" s="258"/>
      <c r="EI162" s="258"/>
      <c r="EJ162" s="259"/>
      <c r="EK162" s="259"/>
      <c r="EL162" s="259"/>
      <c r="EM162" s="261" t="s">
        <v>2654</v>
      </c>
      <c r="EN162" s="259"/>
      <c r="EO162" s="259"/>
      <c r="EP162" s="262">
        <f ca="1">SUM(EK242:EK265)</f>
        <v>0</v>
      </c>
      <c r="EQ162" s="259" t="e">
        <f ca="1">EP162=EP160</f>
        <v>#N/A</v>
      </c>
      <c r="ER162" s="259"/>
      <c r="ES162" s="259"/>
      <c r="ET162" s="258"/>
      <c r="EU162" s="258"/>
      <c r="EV162" s="258"/>
      <c r="EW162" s="258"/>
      <c r="EX162" s="258"/>
      <c r="EY162" s="259"/>
      <c r="EZ162" s="259"/>
      <c r="FA162" s="259"/>
      <c r="FB162" s="261" t="s">
        <v>2654</v>
      </c>
      <c r="FC162" s="259"/>
      <c r="FD162" s="259"/>
      <c r="FE162" s="262">
        <f ca="1">SUM(EZ242:EZ265)</f>
        <v>0</v>
      </c>
      <c r="FF162" s="259" t="e">
        <f ca="1">FE162=FE160</f>
        <v>#N/A</v>
      </c>
      <c r="FG162" s="259"/>
      <c r="FH162" s="259"/>
      <c r="FI162" s="258"/>
      <c r="FJ162" s="258"/>
      <c r="FK162" s="258"/>
      <c r="FL162" s="258"/>
      <c r="FM162" s="258"/>
      <c r="FN162" s="259"/>
      <c r="FO162" s="259"/>
      <c r="FP162" s="259"/>
      <c r="FQ162" s="261" t="s">
        <v>2654</v>
      </c>
      <c r="FR162" s="259"/>
      <c r="FS162" s="259"/>
      <c r="FT162" s="262">
        <f ca="1">SUM(FO242:FO265)</f>
        <v>0</v>
      </c>
      <c r="FU162" s="259" t="e">
        <f ca="1">FT162=FT160</f>
        <v>#N/A</v>
      </c>
      <c r="FV162" s="259"/>
      <c r="FW162" s="259"/>
      <c r="FX162" s="258"/>
      <c r="FY162" s="258"/>
      <c r="FZ162" s="258"/>
      <c r="GA162" s="258"/>
      <c r="GB162" s="258"/>
      <c r="GC162" s="259"/>
      <c r="GD162" s="259"/>
      <c r="GE162" s="259"/>
      <c r="GF162" s="261" t="s">
        <v>2654</v>
      </c>
      <c r="GG162" s="259"/>
      <c r="GH162" s="259"/>
      <c r="GI162" s="262">
        <f ca="1">SUM(GD242:GD265)</f>
        <v>0</v>
      </c>
      <c r="GJ162" s="259" t="e">
        <f ca="1">GI162=GI160</f>
        <v>#N/A</v>
      </c>
      <c r="GK162" s="259"/>
      <c r="GL162" s="259"/>
      <c r="GM162" s="258"/>
      <c r="GN162" s="258"/>
      <c r="GO162" s="258"/>
      <c r="GP162" s="258"/>
      <c r="GQ162" s="258"/>
      <c r="GR162" s="259"/>
      <c r="GS162" s="259"/>
      <c r="GT162" s="259"/>
      <c r="GU162" s="261" t="s">
        <v>2654</v>
      </c>
      <c r="GV162" s="259"/>
      <c r="GW162" s="259"/>
      <c r="GX162" s="262">
        <f ca="1">SUM(GS242:GS265)</f>
        <v>0</v>
      </c>
      <c r="GY162" s="259" t="e">
        <f ca="1">GX162=GX160</f>
        <v>#N/A</v>
      </c>
      <c r="GZ162" s="259"/>
      <c r="HA162" s="259"/>
      <c r="HB162" s="258"/>
      <c r="HC162" s="258"/>
      <c r="HD162" s="258"/>
      <c r="HE162" s="258"/>
      <c r="HF162" s="258"/>
      <c r="HG162" s="259"/>
      <c r="HH162" s="259"/>
      <c r="HI162" s="259"/>
      <c r="HJ162" s="261" t="s">
        <v>2654</v>
      </c>
      <c r="HK162" s="259"/>
      <c r="HL162" s="259"/>
      <c r="HM162" s="262">
        <f ca="1">SUM(HH242:HH265)</f>
        <v>0</v>
      </c>
      <c r="HN162" s="259" t="e">
        <f ca="1">HM162=HM160</f>
        <v>#N/A</v>
      </c>
      <c r="HO162" s="259"/>
      <c r="HP162" s="259"/>
      <c r="HQ162" s="258"/>
      <c r="HR162" s="258"/>
      <c r="HS162" s="258"/>
      <c r="HT162" s="258"/>
      <c r="HU162" s="258"/>
      <c r="HV162" s="259"/>
      <c r="HW162" s="259"/>
      <c r="HX162" s="259"/>
      <c r="HY162" s="261" t="s">
        <v>2654</v>
      </c>
      <c r="HZ162" s="259"/>
      <c r="IA162" s="259"/>
      <c r="IB162" s="262">
        <f ca="1">SUM(HW242:HW265)</f>
        <v>0</v>
      </c>
      <c r="IC162" s="259" t="e">
        <f ca="1">IB162=IB160</f>
        <v>#N/A</v>
      </c>
      <c r="ID162" s="259"/>
      <c r="IE162" s="259"/>
      <c r="IF162" s="258"/>
      <c r="IG162" s="258"/>
      <c r="IH162" s="258"/>
      <c r="II162" s="258"/>
      <c r="IJ162" s="258"/>
      <c r="IK162" s="259"/>
      <c r="IL162" s="259"/>
      <c r="IM162" s="259"/>
      <c r="IN162" s="261" t="s">
        <v>2654</v>
      </c>
      <c r="IO162" s="259"/>
      <c r="IP162" s="259"/>
      <c r="IQ162" s="262">
        <f ca="1">SUM(IL242:IL265)</f>
        <v>0</v>
      </c>
      <c r="IR162" s="259" t="e">
        <f ca="1">IQ162=IQ160</f>
        <v>#N/A</v>
      </c>
      <c r="IS162" s="259"/>
      <c r="IT162" s="259"/>
      <c r="IU162" s="258"/>
      <c r="IV162" s="258"/>
      <c r="IW162" s="258"/>
      <c r="IX162" s="258"/>
      <c r="IY162" s="258"/>
      <c r="IZ162" s="259"/>
      <c r="JA162" s="259"/>
      <c r="JB162" s="259"/>
      <c r="JC162" s="261" t="s">
        <v>2654</v>
      </c>
      <c r="JD162" s="259"/>
      <c r="JE162" s="259"/>
      <c r="JF162" s="262">
        <f ca="1">SUM(JA242:JA265)</f>
        <v>0</v>
      </c>
      <c r="JG162" s="259" t="e">
        <f ca="1">JF162=JF160</f>
        <v>#N/A</v>
      </c>
      <c r="JH162" s="259"/>
      <c r="JI162" s="259"/>
      <c r="JJ162" s="258"/>
      <c r="JK162" s="258"/>
      <c r="JL162" s="258"/>
      <c r="JM162" s="258"/>
      <c r="JN162" s="258"/>
      <c r="JO162" s="259"/>
      <c r="JP162" s="259"/>
      <c r="JQ162" s="259"/>
      <c r="JR162" s="261" t="s">
        <v>2654</v>
      </c>
      <c r="JS162" s="259"/>
      <c r="JT162" s="259"/>
      <c r="JU162" s="262">
        <f ca="1">SUM(JP242:JP265)</f>
        <v>0</v>
      </c>
      <c r="JV162" s="259" t="e">
        <f ca="1">JU162=JU160</f>
        <v>#N/A</v>
      </c>
      <c r="JW162" s="259"/>
      <c r="JX162" s="259"/>
      <c r="JY162" s="258"/>
      <c r="JZ162" s="258"/>
      <c r="KA162" s="258"/>
      <c r="KB162" s="258"/>
      <c r="KC162" s="258"/>
      <c r="KD162" s="259"/>
      <c r="KE162" s="259"/>
      <c r="KF162" s="259"/>
      <c r="KG162" s="261" t="s">
        <v>2654</v>
      </c>
      <c r="KH162" s="259"/>
      <c r="KI162" s="259"/>
      <c r="KJ162" s="262">
        <f ca="1">SUM(KE242:KE265)</f>
        <v>0</v>
      </c>
      <c r="KK162" s="259" t="e">
        <f ca="1">KJ162=KJ160</f>
        <v>#N/A</v>
      </c>
      <c r="KL162" s="259"/>
      <c r="KM162" s="259"/>
      <c r="KN162" s="258"/>
      <c r="KO162" s="258"/>
      <c r="KP162" s="258"/>
      <c r="KQ162" s="258"/>
      <c r="KR162" s="258"/>
      <c r="KS162" s="259"/>
      <c r="KT162" s="259"/>
      <c r="KU162" s="259"/>
      <c r="KV162" s="261" t="s">
        <v>2654</v>
      </c>
      <c r="KW162" s="259"/>
      <c r="KX162" s="259"/>
      <c r="KY162" s="262">
        <f ca="1">SUM(KT242:KT265)</f>
        <v>0</v>
      </c>
      <c r="KZ162" s="259" t="e">
        <f ca="1">KY162=KY160</f>
        <v>#N/A</v>
      </c>
      <c r="LA162" s="259"/>
      <c r="LB162" s="259"/>
      <c r="LC162" s="258"/>
      <c r="LD162" s="258"/>
      <c r="LE162" s="258"/>
      <c r="LF162" s="258"/>
      <c r="LG162" s="258"/>
      <c r="LH162" s="259"/>
      <c r="LI162" s="259"/>
      <c r="LJ162" s="259"/>
      <c r="LK162" s="261" t="s">
        <v>2654</v>
      </c>
      <c r="LL162" s="259"/>
      <c r="LM162" s="259"/>
      <c r="LN162" s="262">
        <f ca="1">SUM(LI242:LI265)</f>
        <v>0</v>
      </c>
      <c r="LO162" s="259" t="e">
        <f ca="1">LN162=LN160</f>
        <v>#N/A</v>
      </c>
      <c r="LP162" s="259"/>
      <c r="LQ162" s="259"/>
      <c r="LR162" s="258"/>
      <c r="LS162" s="258"/>
      <c r="LT162" s="258"/>
      <c r="LU162" s="258"/>
      <c r="LV162" s="258"/>
      <c r="LW162" s="259"/>
      <c r="LX162" s="259"/>
      <c r="LY162" s="259"/>
      <c r="LZ162" s="261" t="s">
        <v>2654</v>
      </c>
      <c r="MA162" s="259"/>
      <c r="MB162" s="259"/>
      <c r="MC162" s="262">
        <f ca="1">SUM(LX242:LX265)</f>
        <v>0</v>
      </c>
      <c r="MD162" s="259" t="e">
        <f ca="1">MC162=MC160</f>
        <v>#N/A</v>
      </c>
      <c r="ME162" s="259"/>
      <c r="MF162" s="259"/>
      <c r="MG162" s="258"/>
      <c r="MH162" s="258"/>
      <c r="MI162" s="258"/>
      <c r="MJ162" s="258"/>
      <c r="MK162" s="258"/>
      <c r="ML162" s="259"/>
      <c r="MM162" s="259"/>
      <c r="MN162" s="259"/>
      <c r="MO162" s="261" t="s">
        <v>2654</v>
      </c>
      <c r="MP162" s="259"/>
      <c r="MQ162" s="259"/>
      <c r="MR162" s="262">
        <f ca="1">SUM(MM242:MM265)</f>
        <v>0</v>
      </c>
      <c r="MS162" s="259" t="e">
        <f ca="1">MR162=MR160</f>
        <v>#N/A</v>
      </c>
      <c r="MT162" s="259"/>
    </row>
    <row r="163" spans="2:358" s="114" customFormat="1" ht="18" customHeight="1">
      <c r="B163" s="184">
        <f t="shared" si="1306"/>
        <v>44655</v>
      </c>
      <c r="C163" s="183">
        <f t="shared" si="1307"/>
        <v>14</v>
      </c>
      <c r="D163" s="183">
        <f t="shared" si="1308"/>
        <v>4</v>
      </c>
      <c r="E163" s="183" t="str">
        <f t="shared" si="1142"/>
        <v>14_4</v>
      </c>
      <c r="F163" s="174" t="str">
        <f t="shared" si="1143"/>
        <v>Player15</v>
      </c>
      <c r="G163" s="174" t="str">
        <f t="shared" si="1144"/>
        <v>Player11</v>
      </c>
      <c r="H163" s="173"/>
      <c r="I163" s="174" t="str">
        <f>J163&amp;"_"&amp;COUNTIF(J$4:J163,J163)</f>
        <v>13_4</v>
      </c>
      <c r="J163" s="185">
        <v>13</v>
      </c>
      <c r="K163" s="185" t="s">
        <v>1880</v>
      </c>
      <c r="L163" s="186" t="s">
        <v>1027</v>
      </c>
      <c r="M163" s="185" t="s">
        <v>2672</v>
      </c>
      <c r="O163" s="67"/>
      <c r="P163" s="258"/>
      <c r="Q163" s="258"/>
      <c r="R163" s="258"/>
      <c r="S163" s="258"/>
      <c r="T163" s="259"/>
      <c r="U163" s="260"/>
      <c r="V163" s="259"/>
      <c r="W163" s="261"/>
      <c r="X163" s="259"/>
      <c r="Y163" s="259"/>
      <c r="Z163" s="262"/>
      <c r="AA163" s="259"/>
      <c r="AB163" s="263"/>
      <c r="AC163" s="259"/>
      <c r="AD163" s="258"/>
      <c r="AE163" s="258"/>
      <c r="AF163" s="258"/>
      <c r="AG163" s="258"/>
      <c r="AH163" s="258"/>
      <c r="AI163" s="259"/>
      <c r="AJ163" s="259"/>
      <c r="AK163" s="259"/>
      <c r="AL163" s="261"/>
      <c r="AM163" s="259"/>
      <c r="AN163" s="259"/>
      <c r="AO163" s="262"/>
      <c r="AP163" s="259"/>
      <c r="AQ163" s="259"/>
      <c r="AR163" s="259"/>
      <c r="AS163" s="258"/>
      <c r="AT163" s="258"/>
      <c r="AU163" s="258"/>
      <c r="AV163" s="258"/>
      <c r="AW163" s="258"/>
      <c r="AX163" s="259"/>
      <c r="AY163" s="259"/>
      <c r="AZ163" s="259"/>
      <c r="BA163" s="261" t="s">
        <v>2655</v>
      </c>
      <c r="BB163" s="259"/>
      <c r="BC163" s="259"/>
      <c r="BD163" s="262">
        <f ca="1">IF(AZ1=Standings!$K$2,SUM($X162:BD162),0)</f>
        <v>-1152.2958792527788</v>
      </c>
      <c r="BE163" s="259" t="b">
        <f ca="1">IF(AZ1=Standings!$K$2,BD163=Standings!F39,"")</f>
        <v>0</v>
      </c>
      <c r="BF163" s="259"/>
      <c r="BG163" s="259"/>
      <c r="BH163" s="258"/>
      <c r="BI163" s="258"/>
      <c r="BJ163" s="258"/>
      <c r="BK163" s="258"/>
      <c r="BL163" s="258"/>
      <c r="BM163" s="259"/>
      <c r="BN163" s="259"/>
      <c r="BO163" s="259"/>
      <c r="BP163" s="261" t="s">
        <v>2655</v>
      </c>
      <c r="BQ163" s="259"/>
      <c r="BR163" s="259"/>
      <c r="BS163" s="262">
        <f>IF(BO1=Standings!$K$2,SUM($X162:BS162),0)</f>
        <v>0</v>
      </c>
      <c r="BT163" s="259" t="str">
        <f>IF(BO1=Standings!$K$2,BS163=Standings!P39,"")</f>
        <v/>
      </c>
      <c r="BU163" s="259"/>
      <c r="BV163" s="259"/>
      <c r="BW163" s="258"/>
      <c r="BX163" s="258"/>
      <c r="BY163" s="258"/>
      <c r="BZ163" s="258"/>
      <c r="CA163" s="258"/>
      <c r="CB163" s="259"/>
      <c r="CC163" s="259"/>
      <c r="CD163" s="259"/>
      <c r="CE163" s="261" t="s">
        <v>2655</v>
      </c>
      <c r="CF163" s="259"/>
      <c r="CG163" s="259"/>
      <c r="CH163" s="262">
        <f>IF(CD1=Standings!$K$2,SUM($X162:CH162),0)</f>
        <v>0</v>
      </c>
      <c r="CI163" s="259" t="str">
        <f>IF(CD1=Standings!$K$2,CH163=Standings!AE39,"")</f>
        <v/>
      </c>
      <c r="CJ163" s="259"/>
      <c r="CK163" s="259"/>
      <c r="CL163" s="258"/>
      <c r="CM163" s="258"/>
      <c r="CN163" s="258"/>
      <c r="CO163" s="258"/>
      <c r="CP163" s="258"/>
      <c r="CQ163" s="259"/>
      <c r="CR163" s="259"/>
      <c r="CS163" s="259"/>
      <c r="CT163" s="261" t="s">
        <v>2655</v>
      </c>
      <c r="CU163" s="259"/>
      <c r="CV163" s="259"/>
      <c r="CW163" s="262">
        <f>IF(CS1=Standings!$K$2,SUM($X162:CW162),0)</f>
        <v>0</v>
      </c>
      <c r="CX163" s="259" t="str">
        <f>IF(CS1=Standings!$K$2,CW163=Standings!AT39,"")</f>
        <v/>
      </c>
      <c r="CY163" s="259"/>
      <c r="CZ163" s="259"/>
      <c r="DA163" s="258"/>
      <c r="DB163" s="258"/>
      <c r="DC163" s="258"/>
      <c r="DD163" s="258"/>
      <c r="DE163" s="258"/>
      <c r="DF163" s="259"/>
      <c r="DG163" s="259"/>
      <c r="DH163" s="259"/>
      <c r="DI163" s="261" t="s">
        <v>2655</v>
      </c>
      <c r="DJ163" s="259"/>
      <c r="DK163" s="259"/>
      <c r="DL163" s="262">
        <f>IF(DH1=Standings!$K$2,SUM($X162:DL162),0)</f>
        <v>0</v>
      </c>
      <c r="DM163" s="259" t="str">
        <f>IF(DH1=Standings!$K$2,DL163=Standings!BI39,"")</f>
        <v/>
      </c>
      <c r="DN163" s="259"/>
      <c r="DO163" s="259"/>
      <c r="DP163" s="258"/>
      <c r="DQ163" s="258"/>
      <c r="DR163" s="258"/>
      <c r="DS163" s="258"/>
      <c r="DT163" s="258"/>
      <c r="DU163" s="259"/>
      <c r="DV163" s="259"/>
      <c r="DW163" s="259"/>
      <c r="DX163" s="261" t="s">
        <v>2655</v>
      </c>
      <c r="DY163" s="259"/>
      <c r="DZ163" s="259"/>
      <c r="EA163" s="262">
        <f>IF(DW1=Standings!$K$2,SUM($X162:EA162),0)</f>
        <v>0</v>
      </c>
      <c r="EB163" s="259" t="str">
        <f>IF(DW1=Standings!$K$2,EA163=Standings!BX39,"")</f>
        <v/>
      </c>
      <c r="EC163" s="259"/>
      <c r="ED163" s="259"/>
      <c r="EE163" s="258"/>
      <c r="EF163" s="258"/>
      <c r="EG163" s="258"/>
      <c r="EH163" s="258"/>
      <c r="EI163" s="258"/>
      <c r="EJ163" s="259"/>
      <c r="EK163" s="259"/>
      <c r="EL163" s="259"/>
      <c r="EM163" s="261" t="s">
        <v>2655</v>
      </c>
      <c r="EN163" s="259"/>
      <c r="EO163" s="259"/>
      <c r="EP163" s="262">
        <f>IF(EL1=Standings!$K$2,SUM($X162:EP162),0)</f>
        <v>0</v>
      </c>
      <c r="EQ163" s="259" t="str">
        <f>IF(EL1=Standings!$K$2,EP163=Standings!CM39,"")</f>
        <v/>
      </c>
      <c r="ER163" s="259"/>
      <c r="ES163" s="259"/>
      <c r="ET163" s="258"/>
      <c r="EU163" s="258"/>
      <c r="EV163" s="258"/>
      <c r="EW163" s="258"/>
      <c r="EX163" s="258"/>
      <c r="EY163" s="259"/>
      <c r="EZ163" s="259"/>
      <c r="FA163" s="259"/>
      <c r="FB163" s="261" t="s">
        <v>2655</v>
      </c>
      <c r="FC163" s="259"/>
      <c r="FD163" s="259"/>
      <c r="FE163" s="262">
        <f>IF(FA1=Standings!$K$2,SUM($X162:FE162),0)</f>
        <v>0</v>
      </c>
      <c r="FF163" s="259" t="str">
        <f>IF(FA1=Standings!$K$2,FE163=Standings!DB39,"")</f>
        <v/>
      </c>
      <c r="FG163" s="259"/>
      <c r="FH163" s="259"/>
      <c r="FI163" s="258"/>
      <c r="FJ163" s="258"/>
      <c r="FK163" s="258"/>
      <c r="FL163" s="258"/>
      <c r="FM163" s="258"/>
      <c r="FN163" s="259"/>
      <c r="FO163" s="259"/>
      <c r="FP163" s="259"/>
      <c r="FQ163" s="261" t="s">
        <v>2655</v>
      </c>
      <c r="FR163" s="259"/>
      <c r="FS163" s="259"/>
      <c r="FT163" s="262">
        <f>IF(FP1=Standings!$K$2,SUM($X162:FT162),0)</f>
        <v>0</v>
      </c>
      <c r="FU163" s="259" t="str">
        <f>IF(FP1=Standings!$K$2,FT163=Standings!DQ39,"")</f>
        <v/>
      </c>
      <c r="FV163" s="259"/>
      <c r="FW163" s="259"/>
      <c r="FX163" s="258"/>
      <c r="FY163" s="258"/>
      <c r="FZ163" s="258"/>
      <c r="GA163" s="258"/>
      <c r="GB163" s="258"/>
      <c r="GC163" s="259"/>
      <c r="GD163" s="259"/>
      <c r="GE163" s="259"/>
      <c r="GF163" s="261" t="s">
        <v>2655</v>
      </c>
      <c r="GG163" s="259"/>
      <c r="GH163" s="259"/>
      <c r="GI163" s="262">
        <f>IF(GE1=Standings!$K$2,SUM($X162:GI162),0)</f>
        <v>0</v>
      </c>
      <c r="GJ163" s="259" t="str">
        <f>IF(GE1=Standings!$K$2,GI163=Standings!EF39,"")</f>
        <v/>
      </c>
      <c r="GK163" s="259"/>
      <c r="GL163" s="259"/>
      <c r="GM163" s="258"/>
      <c r="GN163" s="258"/>
      <c r="GO163" s="258"/>
      <c r="GP163" s="258"/>
      <c r="GQ163" s="258"/>
      <c r="GR163" s="259"/>
      <c r="GS163" s="259"/>
      <c r="GT163" s="259"/>
      <c r="GU163" s="261" t="s">
        <v>2655</v>
      </c>
      <c r="GV163" s="259"/>
      <c r="GW163" s="259"/>
      <c r="GX163" s="262">
        <f>IF(GT1=Standings!$K$2,SUM($X162:GX162),0)</f>
        <v>0</v>
      </c>
      <c r="GY163" s="259" t="str">
        <f>IF(GT1=Standings!$K$2,GX163=Standings!EU39,"")</f>
        <v/>
      </c>
      <c r="GZ163" s="259"/>
      <c r="HA163" s="259"/>
      <c r="HB163" s="258"/>
      <c r="HC163" s="258"/>
      <c r="HD163" s="258"/>
      <c r="HE163" s="258"/>
      <c r="HF163" s="258"/>
      <c r="HG163" s="259"/>
      <c r="HH163" s="259"/>
      <c r="HI163" s="259"/>
      <c r="HJ163" s="261" t="s">
        <v>2655</v>
      </c>
      <c r="HK163" s="259"/>
      <c r="HL163" s="259"/>
      <c r="HM163" s="262">
        <f>IF(HI1=Standings!$K$2,SUM($X162:HM162),0)</f>
        <v>0</v>
      </c>
      <c r="HN163" s="259" t="str">
        <f>IF(HI1=Standings!$K$2,HM163=Standings!FJ39,"")</f>
        <v/>
      </c>
      <c r="HO163" s="259"/>
      <c r="HP163" s="259"/>
      <c r="HQ163" s="258"/>
      <c r="HR163" s="258"/>
      <c r="HS163" s="258"/>
      <c r="HT163" s="258"/>
      <c r="HU163" s="258"/>
      <c r="HV163" s="259"/>
      <c r="HW163" s="259"/>
      <c r="HX163" s="259"/>
      <c r="HY163" s="261" t="s">
        <v>2655</v>
      </c>
      <c r="HZ163" s="259"/>
      <c r="IA163" s="259"/>
      <c r="IB163" s="262">
        <f>IF(HX1=Standings!$K$2,SUM($X162:IB162),0)</f>
        <v>0</v>
      </c>
      <c r="IC163" s="259" t="str">
        <f>IF(HX1=Standings!$K$2,IB163=Standings!FY39,"")</f>
        <v/>
      </c>
      <c r="ID163" s="259"/>
      <c r="IE163" s="259"/>
      <c r="IF163" s="258"/>
      <c r="IG163" s="258"/>
      <c r="IH163" s="258"/>
      <c r="II163" s="258"/>
      <c r="IJ163" s="258"/>
      <c r="IK163" s="259"/>
      <c r="IL163" s="259"/>
      <c r="IM163" s="259"/>
      <c r="IN163" s="261" t="s">
        <v>2655</v>
      </c>
      <c r="IO163" s="259"/>
      <c r="IP163" s="259"/>
      <c r="IQ163" s="262">
        <f>IF(IM1=Standings!$K$2,SUM($X162:IQ162),0)</f>
        <v>0</v>
      </c>
      <c r="IR163" s="259" t="str">
        <f>IF(IM1=Standings!$K$2,IQ163=Standings!GN39,"")</f>
        <v/>
      </c>
      <c r="IS163" s="259"/>
      <c r="IT163" s="259"/>
      <c r="IU163" s="258"/>
      <c r="IV163" s="258"/>
      <c r="IW163" s="258"/>
      <c r="IX163" s="258"/>
      <c r="IY163" s="258"/>
      <c r="IZ163" s="259"/>
      <c r="JA163" s="259"/>
      <c r="JB163" s="259"/>
      <c r="JC163" s="261" t="s">
        <v>2655</v>
      </c>
      <c r="JD163" s="259"/>
      <c r="JE163" s="259"/>
      <c r="JF163" s="262">
        <f>IF(JB1=Standings!$K$2,SUM($X162:JF162),0)</f>
        <v>0</v>
      </c>
      <c r="JG163" s="259" t="str">
        <f>IF(JB1=Standings!$K$2,JF163=Standings!HC39,"")</f>
        <v/>
      </c>
      <c r="JH163" s="259"/>
      <c r="JI163" s="259"/>
      <c r="JJ163" s="258"/>
      <c r="JK163" s="258"/>
      <c r="JL163" s="258"/>
      <c r="JM163" s="258"/>
      <c r="JN163" s="258"/>
      <c r="JO163" s="259"/>
      <c r="JP163" s="259"/>
      <c r="JQ163" s="259"/>
      <c r="JR163" s="261" t="s">
        <v>2655</v>
      </c>
      <c r="JS163" s="259"/>
      <c r="JT163" s="259"/>
      <c r="JU163" s="262">
        <f>IF(JQ1=Standings!$K$2,SUM($X162:JU162),0)</f>
        <v>0</v>
      </c>
      <c r="JV163" s="259" t="str">
        <f>IF(JQ1=Standings!$K$2,JU163=Standings!HR39,"")</f>
        <v/>
      </c>
      <c r="JW163" s="259"/>
      <c r="JX163" s="259"/>
      <c r="JY163" s="258"/>
      <c r="JZ163" s="258"/>
      <c r="KA163" s="258"/>
      <c r="KB163" s="258"/>
      <c r="KC163" s="258"/>
      <c r="KD163" s="259"/>
      <c r="KE163" s="259"/>
      <c r="KF163" s="259"/>
      <c r="KG163" s="261" t="s">
        <v>2655</v>
      </c>
      <c r="KH163" s="259"/>
      <c r="KI163" s="259"/>
      <c r="KJ163" s="262">
        <f>IF(KF1=Standings!$K$2,SUM($X162:KJ162),0)</f>
        <v>0</v>
      </c>
      <c r="KK163" s="259" t="str">
        <f>IF(KF1=Standings!$K$2,KJ163=Standings!IG39,"")</f>
        <v/>
      </c>
      <c r="KL163" s="259"/>
      <c r="KM163" s="259"/>
      <c r="KN163" s="258"/>
      <c r="KO163" s="258"/>
      <c r="KP163" s="258"/>
      <c r="KQ163" s="258"/>
      <c r="KR163" s="258"/>
      <c r="KS163" s="259"/>
      <c r="KT163" s="259"/>
      <c r="KU163" s="259"/>
      <c r="KV163" s="261" t="s">
        <v>2655</v>
      </c>
      <c r="KW163" s="259"/>
      <c r="KX163" s="259"/>
      <c r="KY163" s="262">
        <f>IF(KU1=Standings!$K$2,SUM($X162:KY162),0)</f>
        <v>0</v>
      </c>
      <c r="KZ163" s="259" t="str">
        <f>IF(KU1=Standings!$K$2,KY163=Standings!IV39,"")</f>
        <v/>
      </c>
      <c r="LA163" s="259"/>
      <c r="LB163" s="259"/>
      <c r="LC163" s="258"/>
      <c r="LD163" s="258"/>
      <c r="LE163" s="258"/>
      <c r="LF163" s="258"/>
      <c r="LG163" s="258"/>
      <c r="LH163" s="259"/>
      <c r="LI163" s="259"/>
      <c r="LJ163" s="259"/>
      <c r="LK163" s="261" t="s">
        <v>2655</v>
      </c>
      <c r="LL163" s="259"/>
      <c r="LM163" s="259"/>
      <c r="LN163" s="262">
        <f>IF(LJ1=Standings!$K$2,SUM($X162:LN162),0)</f>
        <v>0</v>
      </c>
      <c r="LO163" s="259" t="str">
        <f>IF(LJ1=Standings!$K$2,LN163=Standings!JK39,"")</f>
        <v/>
      </c>
      <c r="LP163" s="259"/>
      <c r="LQ163" s="259"/>
      <c r="LR163" s="258"/>
      <c r="LS163" s="258"/>
      <c r="LT163" s="258"/>
      <c r="LU163" s="258"/>
      <c r="LV163" s="258"/>
      <c r="LW163" s="259"/>
      <c r="LX163" s="259"/>
      <c r="LY163" s="259"/>
      <c r="LZ163" s="261" t="s">
        <v>2655</v>
      </c>
      <c r="MA163" s="259"/>
      <c r="MB163" s="259"/>
      <c r="MC163" s="262">
        <f>IF(LY1=Standings!$K$2,SUM($X162:MC162),0)</f>
        <v>0</v>
      </c>
      <c r="MD163" s="259" t="str">
        <f>IF(LY1=Standings!$K$2,MC163=Standings!JZ39,"")</f>
        <v/>
      </c>
      <c r="ME163" s="259"/>
      <c r="MF163" s="259"/>
      <c r="MG163" s="258"/>
      <c r="MH163" s="258"/>
      <c r="MI163" s="258"/>
      <c r="MJ163" s="258"/>
      <c r="MK163" s="258"/>
      <c r="ML163" s="259"/>
      <c r="MM163" s="259"/>
      <c r="MN163" s="259"/>
      <c r="MO163" s="261" t="s">
        <v>2655</v>
      </c>
      <c r="MP163" s="259"/>
      <c r="MQ163" s="259"/>
      <c r="MR163" s="262">
        <f>IF(MN1=Standings!$K$2,SUM($X162:MR162),0)</f>
        <v>0</v>
      </c>
      <c r="MS163" s="259" t="str">
        <f>IF(MN1=Standings!$K$2,MR163=Standings!KO39,"")</f>
        <v/>
      </c>
      <c r="MT163" s="259"/>
    </row>
    <row r="164" spans="2:358" ht="17">
      <c r="B164" s="184">
        <f t="shared" si="1306"/>
        <v>44655</v>
      </c>
      <c r="C164" s="183">
        <f t="shared" si="1307"/>
        <v>14</v>
      </c>
      <c r="D164" s="183">
        <f t="shared" si="1308"/>
        <v>5</v>
      </c>
      <c r="E164" s="183" t="str">
        <f t="shared" si="1142"/>
        <v>14_5</v>
      </c>
      <c r="F164" s="174" t="str">
        <f t="shared" si="1143"/>
        <v>Player3</v>
      </c>
      <c r="G164" s="174" t="str">
        <f t="shared" si="1144"/>
        <v>Player6</v>
      </c>
      <c r="I164" s="174" t="str">
        <f>J164&amp;"_"&amp;COUNTIF(J$4:J164,J164)</f>
        <v>13_5</v>
      </c>
      <c r="J164" s="185">
        <v>13</v>
      </c>
      <c r="K164" s="185" t="s">
        <v>2669</v>
      </c>
      <c r="L164" s="186" t="s">
        <v>1027</v>
      </c>
      <c r="M164" s="185" t="s">
        <v>2667</v>
      </c>
    </row>
    <row r="165" spans="2:358" ht="18" thickBot="1">
      <c r="B165" s="184">
        <f t="shared" si="1306"/>
        <v>44655</v>
      </c>
      <c r="C165" s="183">
        <f t="shared" si="1307"/>
        <v>14</v>
      </c>
      <c r="D165" s="183">
        <f t="shared" si="1308"/>
        <v>6</v>
      </c>
      <c r="E165" s="183" t="str">
        <f t="shared" si="1142"/>
        <v>14_6</v>
      </c>
      <c r="F165" s="174" t="str">
        <f t="shared" si="1143"/>
        <v>Player17</v>
      </c>
      <c r="G165" s="174" t="str">
        <f t="shared" si="1144"/>
        <v>Player24</v>
      </c>
      <c r="I165" s="174" t="str">
        <f>J165&amp;"_"&amp;COUNTIF(J$4:J165,J165)</f>
        <v>13_6</v>
      </c>
      <c r="J165" s="185">
        <v>13</v>
      </c>
      <c r="K165" s="185" t="s">
        <v>2658</v>
      </c>
      <c r="L165" s="186" t="s">
        <v>1027</v>
      </c>
      <c r="M165" s="185" t="s">
        <v>2662</v>
      </c>
      <c r="O165" s="74"/>
      <c r="P165" s="74"/>
      <c r="Q165" s="74"/>
      <c r="R165" s="74"/>
      <c r="S165" s="74"/>
      <c r="T165" s="58"/>
      <c r="U165" s="59"/>
      <c r="V165" s="58"/>
      <c r="W165" s="58"/>
      <c r="X165" s="58"/>
      <c r="Y165" s="58"/>
      <c r="Z165" s="58"/>
      <c r="AA165" s="58"/>
      <c r="AB165" s="152"/>
      <c r="AC165" s="58"/>
      <c r="AD165" s="74"/>
      <c r="AE165" s="74"/>
      <c r="AF165" s="74"/>
      <c r="AG165" s="74"/>
      <c r="AH165" s="74"/>
      <c r="AI165" s="58"/>
      <c r="AJ165" s="58"/>
      <c r="AK165" s="58"/>
      <c r="AL165" s="58"/>
      <c r="AM165" s="58"/>
      <c r="AN165" s="58"/>
      <c r="AO165" s="58"/>
      <c r="AP165" s="58"/>
      <c r="AQ165" s="58"/>
      <c r="AR165" s="58"/>
      <c r="AS165" s="74"/>
      <c r="AT165" s="74"/>
      <c r="AU165" s="74"/>
      <c r="AV165" s="74"/>
      <c r="AW165" s="74"/>
      <c r="AX165" s="58"/>
      <c r="AY165" s="58"/>
      <c r="AZ165" s="58"/>
      <c r="BA165" s="58"/>
      <c r="BB165" s="58"/>
      <c r="BC165" s="58"/>
      <c r="BD165" s="58"/>
      <c r="BE165" s="58"/>
      <c r="BF165" s="58"/>
      <c r="BH165" s="74"/>
      <c r="BI165" s="74"/>
      <c r="BJ165" s="74"/>
      <c r="BK165" s="74"/>
      <c r="BL165" s="74"/>
      <c r="BM165" s="58"/>
      <c r="BN165" s="58"/>
      <c r="BO165" s="58"/>
      <c r="BP165" s="58"/>
      <c r="BQ165" s="58"/>
      <c r="BR165" s="58"/>
      <c r="BS165" s="58"/>
      <c r="BT165" s="58"/>
      <c r="BU165" s="58"/>
      <c r="BV165" s="58"/>
      <c r="BW165" s="74"/>
      <c r="BX165" s="74"/>
      <c r="BY165" s="74"/>
      <c r="BZ165" s="74"/>
      <c r="CA165" s="74"/>
      <c r="CB165" s="58"/>
      <c r="CC165" s="58"/>
      <c r="CD165" s="58"/>
      <c r="CE165" s="58"/>
      <c r="CF165" s="58"/>
      <c r="CG165" s="58"/>
      <c r="CH165" s="58"/>
      <c r="CI165" s="58"/>
      <c r="CJ165" s="58"/>
      <c r="CK165" s="58"/>
      <c r="CL165" s="74"/>
      <c r="CM165" s="74"/>
      <c r="CN165" s="74"/>
      <c r="CO165" s="74"/>
      <c r="CP165" s="74"/>
      <c r="CQ165" s="58"/>
      <c r="CR165" s="58"/>
      <c r="CS165" s="58"/>
      <c r="CT165" s="58"/>
      <c r="CU165" s="58"/>
      <c r="CV165" s="58"/>
      <c r="CW165" s="58"/>
      <c r="CX165" s="58"/>
      <c r="CY165" s="58"/>
      <c r="CZ165" s="58"/>
      <c r="DA165" s="74"/>
      <c r="DB165" s="74"/>
      <c r="DC165" s="74"/>
      <c r="DD165" s="74"/>
      <c r="DE165" s="74"/>
      <c r="DF165" s="58"/>
      <c r="DG165" s="58"/>
      <c r="DH165" s="58"/>
      <c r="DI165" s="58"/>
      <c r="DJ165" s="58"/>
      <c r="DK165" s="58"/>
      <c r="DL165" s="58"/>
      <c r="DM165" s="58"/>
      <c r="DN165" s="58"/>
      <c r="DP165" s="74"/>
      <c r="DQ165" s="74"/>
      <c r="DR165" s="74"/>
      <c r="DS165" s="74"/>
      <c r="DT165" s="74"/>
      <c r="DU165" s="58"/>
      <c r="DV165" s="58"/>
      <c r="DW165" s="58"/>
      <c r="DX165" s="58"/>
      <c r="DY165" s="58"/>
      <c r="DZ165" s="58"/>
      <c r="EA165" s="58"/>
      <c r="EB165" s="58"/>
      <c r="EC165" s="58"/>
      <c r="ED165" s="58"/>
      <c r="EE165" s="74"/>
      <c r="EF165" s="74"/>
      <c r="EG165" s="74"/>
      <c r="EH165" s="74"/>
      <c r="EI165" s="74"/>
      <c r="EJ165" s="58"/>
      <c r="EK165" s="58"/>
      <c r="EL165" s="58"/>
      <c r="EM165" s="58"/>
      <c r="EN165" s="58"/>
      <c r="EO165" s="58"/>
      <c r="EP165" s="58"/>
      <c r="EQ165" s="58"/>
      <c r="ER165" s="58"/>
      <c r="ES165" s="58"/>
      <c r="ET165" s="74"/>
      <c r="EU165" s="74"/>
      <c r="EV165" s="74"/>
      <c r="EW165" s="74"/>
      <c r="EX165" s="74"/>
      <c r="EY165" s="58"/>
      <c r="EZ165" s="58"/>
      <c r="FA165" s="58"/>
      <c r="FB165" s="58"/>
      <c r="FC165" s="58"/>
      <c r="FD165" s="58"/>
      <c r="FE165" s="58"/>
      <c r="FF165" s="58"/>
      <c r="FG165" s="58"/>
      <c r="FH165" s="58"/>
      <c r="FI165" s="74"/>
      <c r="FJ165" s="74"/>
      <c r="FK165" s="74"/>
      <c r="FL165" s="74"/>
      <c r="FM165" s="74"/>
      <c r="FN165" s="58"/>
      <c r="FO165" s="58"/>
      <c r="FP165" s="58"/>
      <c r="FQ165" s="58"/>
      <c r="FR165" s="58"/>
      <c r="FS165" s="58"/>
      <c r="FT165" s="58"/>
      <c r="FU165" s="58"/>
      <c r="FV165" s="58"/>
      <c r="FX165" s="74"/>
      <c r="FY165" s="74"/>
      <c r="FZ165" s="74"/>
      <c r="GA165" s="74"/>
      <c r="GB165" s="74"/>
      <c r="GC165" s="58"/>
      <c r="GD165" s="58"/>
      <c r="GE165" s="58"/>
      <c r="GF165" s="58"/>
      <c r="GG165" s="58"/>
      <c r="GH165" s="58"/>
      <c r="GI165" s="58"/>
      <c r="GJ165" s="58"/>
      <c r="GK165" s="58"/>
      <c r="GL165" s="58"/>
      <c r="GM165" s="74"/>
      <c r="GN165" s="74"/>
      <c r="GO165" s="74"/>
      <c r="GP165" s="74"/>
      <c r="GQ165" s="74"/>
      <c r="GR165" s="58"/>
      <c r="GS165" s="58"/>
      <c r="GT165" s="58"/>
      <c r="GU165" s="58"/>
      <c r="GV165" s="58"/>
      <c r="GW165" s="58"/>
      <c r="GX165" s="58"/>
      <c r="GY165" s="58"/>
      <c r="GZ165" s="58"/>
      <c r="HA165" s="58"/>
      <c r="HB165" s="74"/>
      <c r="HC165" s="74"/>
      <c r="HD165" s="74"/>
      <c r="HE165" s="74"/>
      <c r="HF165" s="74"/>
      <c r="HG165" s="58"/>
      <c r="HH165" s="58"/>
      <c r="HI165" s="58"/>
      <c r="HJ165" s="58"/>
      <c r="HK165" s="58"/>
      <c r="HL165" s="58"/>
      <c r="HM165" s="58"/>
      <c r="HN165" s="58"/>
      <c r="HO165" s="58"/>
      <c r="HP165" s="58"/>
      <c r="HQ165" s="74"/>
      <c r="HR165" s="74"/>
      <c r="HS165" s="74"/>
      <c r="HT165" s="74"/>
      <c r="HU165" s="74"/>
      <c r="HV165" s="58"/>
      <c r="HW165" s="58"/>
      <c r="HX165" s="58"/>
      <c r="HY165" s="58"/>
      <c r="HZ165" s="58"/>
      <c r="IA165" s="58"/>
      <c r="IB165" s="58"/>
      <c r="IC165" s="58"/>
      <c r="ID165" s="58"/>
      <c r="IF165" s="74"/>
      <c r="IG165" s="74"/>
      <c r="IH165" s="74"/>
      <c r="II165" s="74"/>
      <c r="IJ165" s="74"/>
      <c r="IK165" s="58"/>
      <c r="IL165" s="58"/>
      <c r="IM165" s="58"/>
      <c r="IN165" s="58"/>
      <c r="IO165" s="58"/>
      <c r="IP165" s="58"/>
      <c r="IQ165" s="58"/>
      <c r="IR165" s="58"/>
      <c r="IS165" s="58"/>
      <c r="IT165" s="58"/>
      <c r="IU165" s="74"/>
      <c r="IV165" s="74"/>
      <c r="IW165" s="74"/>
      <c r="IX165" s="74"/>
      <c r="IY165" s="74"/>
      <c r="IZ165" s="58"/>
      <c r="JA165" s="58"/>
      <c r="JB165" s="58"/>
      <c r="JC165" s="58"/>
      <c r="JD165" s="58"/>
      <c r="JE165" s="58"/>
      <c r="JF165" s="58"/>
      <c r="JG165" s="58"/>
      <c r="JH165" s="58"/>
      <c r="JI165" s="58"/>
      <c r="JJ165" s="74"/>
      <c r="JK165" s="74"/>
      <c r="JL165" s="74"/>
      <c r="JM165" s="74"/>
      <c r="JN165" s="74"/>
      <c r="JO165" s="58"/>
      <c r="JP165" s="58"/>
      <c r="JQ165" s="58"/>
      <c r="JR165" s="58"/>
      <c r="JS165" s="58"/>
      <c r="JT165" s="58"/>
      <c r="JU165" s="58"/>
      <c r="JV165" s="58"/>
      <c r="JW165" s="58"/>
      <c r="JX165" s="58"/>
      <c r="JY165" s="74"/>
      <c r="JZ165" s="74"/>
      <c r="KA165" s="74"/>
      <c r="KB165" s="74"/>
      <c r="KC165" s="74"/>
      <c r="KD165" s="58"/>
      <c r="KE165" s="58"/>
      <c r="KF165" s="58"/>
      <c r="KG165" s="58"/>
      <c r="KH165" s="58"/>
      <c r="KI165" s="58"/>
      <c r="KJ165" s="58"/>
      <c r="KK165" s="58"/>
      <c r="KL165" s="58"/>
      <c r="KN165" s="74"/>
      <c r="KO165" s="74"/>
      <c r="KP165" s="74"/>
      <c r="KQ165" s="74"/>
      <c r="KR165" s="74"/>
      <c r="KS165" s="58"/>
      <c r="KT165" s="58"/>
      <c r="KU165" s="58"/>
      <c r="KV165" s="58"/>
      <c r="KW165" s="58"/>
      <c r="KX165" s="58"/>
      <c r="KY165" s="58"/>
      <c r="KZ165" s="58"/>
      <c r="LA165" s="58"/>
      <c r="LB165" s="58"/>
      <c r="LC165" s="74"/>
      <c r="LD165" s="74"/>
      <c r="LE165" s="74"/>
      <c r="LF165" s="74"/>
      <c r="LG165" s="74"/>
      <c r="LH165" s="58"/>
      <c r="LI165" s="58"/>
      <c r="LJ165" s="58"/>
      <c r="LK165" s="58"/>
      <c r="LL165" s="58"/>
      <c r="LM165" s="58"/>
      <c r="LN165" s="58"/>
      <c r="LO165" s="58"/>
      <c r="LP165" s="58"/>
      <c r="LQ165" s="58"/>
      <c r="LR165" s="74"/>
      <c r="LS165" s="74"/>
      <c r="LT165" s="74"/>
      <c r="LU165" s="74"/>
      <c r="LV165" s="74"/>
      <c r="LW165" s="58"/>
      <c r="LX165" s="58"/>
      <c r="LY165" s="58"/>
      <c r="LZ165" s="58"/>
      <c r="MA165" s="58"/>
      <c r="MB165" s="58"/>
      <c r="MC165" s="58"/>
      <c r="MD165" s="58"/>
      <c r="ME165" s="58"/>
      <c r="MF165" s="58"/>
      <c r="MG165" s="74"/>
      <c r="MH165" s="74"/>
      <c r="MI165" s="74"/>
      <c r="MJ165" s="74"/>
      <c r="MK165" s="74"/>
      <c r="ML165" s="58"/>
      <c r="MM165" s="58"/>
      <c r="MN165" s="58"/>
      <c r="MO165" s="58"/>
      <c r="MP165" s="58"/>
      <c r="MQ165" s="58"/>
      <c r="MR165" s="58"/>
      <c r="MS165" s="58"/>
      <c r="MT165" s="58"/>
    </row>
    <row r="166" spans="2:358" ht="17">
      <c r="B166" s="184">
        <f t="shared" si="1306"/>
        <v>44655</v>
      </c>
      <c r="C166" s="183">
        <f t="shared" si="1307"/>
        <v>14</v>
      </c>
      <c r="D166" s="183">
        <f t="shared" si="1308"/>
        <v>7</v>
      </c>
      <c r="E166" s="183" t="str">
        <f t="shared" si="1142"/>
        <v>14_7</v>
      </c>
      <c r="F166" s="174" t="str">
        <f t="shared" si="1143"/>
        <v>Player18</v>
      </c>
      <c r="G166" s="174" t="str">
        <f t="shared" si="1144"/>
        <v>Player20</v>
      </c>
      <c r="I166" s="174" t="str">
        <f>J166&amp;"_"&amp;COUNTIF(J$4:J166,J166)</f>
        <v>13_7</v>
      </c>
      <c r="J166" s="185">
        <v>13</v>
      </c>
      <c r="K166" s="185" t="s">
        <v>2676</v>
      </c>
      <c r="L166" s="186" t="s">
        <v>1027</v>
      </c>
      <c r="M166" s="185" t="s">
        <v>2674</v>
      </c>
      <c r="O166" s="43"/>
      <c r="P166" s="43"/>
      <c r="Q166" s="43"/>
      <c r="R166" s="43"/>
      <c r="S166" s="66" t="s">
        <v>1886</v>
      </c>
      <c r="U166" s="66" t="s">
        <v>1839</v>
      </c>
      <c r="AC166" s="43"/>
      <c r="AD166" s="43"/>
      <c r="AE166" s="43"/>
      <c r="AF166" s="43"/>
      <c r="AG166" s="43"/>
      <c r="AH166" s="66" t="s">
        <v>1886</v>
      </c>
      <c r="AJ166" s="66" t="s">
        <v>1839</v>
      </c>
      <c r="AS166" s="43"/>
      <c r="AT166" s="43"/>
      <c r="AU166" s="43"/>
      <c r="AV166" s="43"/>
      <c r="AW166" s="66" t="s">
        <v>1886</v>
      </c>
      <c r="AY166" s="66" t="s">
        <v>1839</v>
      </c>
      <c r="BH166" s="105"/>
      <c r="BI166" s="105"/>
      <c r="BJ166" s="105"/>
      <c r="BK166" s="105"/>
      <c r="BL166" s="66" t="s">
        <v>1886</v>
      </c>
      <c r="BN166" s="66" t="s">
        <v>1839</v>
      </c>
      <c r="BW166" s="105"/>
      <c r="BX166" s="105"/>
      <c r="BY166" s="105"/>
      <c r="BZ166" s="105"/>
      <c r="CA166" s="66" t="s">
        <v>1886</v>
      </c>
      <c r="CC166" s="66" t="s">
        <v>1839</v>
      </c>
      <c r="CL166" s="105"/>
      <c r="CM166" s="105"/>
      <c r="CN166" s="105"/>
      <c r="CO166" s="105"/>
      <c r="CP166" s="66" t="s">
        <v>1886</v>
      </c>
      <c r="CR166" s="66" t="s">
        <v>1839</v>
      </c>
      <c r="DA166" s="105"/>
      <c r="DB166" s="105"/>
      <c r="DC166" s="105"/>
      <c r="DD166" s="105"/>
      <c r="DE166" s="66" t="s">
        <v>1886</v>
      </c>
      <c r="DG166" s="66" t="s">
        <v>1839</v>
      </c>
      <c r="DP166" s="105"/>
      <c r="DQ166" s="105"/>
      <c r="DR166" s="105"/>
      <c r="DS166" s="105"/>
      <c r="DT166" s="66" t="s">
        <v>1886</v>
      </c>
      <c r="DV166" s="66" t="s">
        <v>1839</v>
      </c>
      <c r="EE166" s="105"/>
      <c r="EF166" s="105"/>
      <c r="EG166" s="105"/>
      <c r="EH166" s="105"/>
      <c r="EI166" s="66" t="s">
        <v>1886</v>
      </c>
      <c r="EK166" s="66" t="s">
        <v>1839</v>
      </c>
      <c r="ET166" s="105"/>
      <c r="EU166" s="105"/>
      <c r="EV166" s="105"/>
      <c r="EW166" s="105"/>
      <c r="EX166" s="66" t="s">
        <v>1886</v>
      </c>
      <c r="EZ166" s="66" t="s">
        <v>1839</v>
      </c>
      <c r="FI166" s="105"/>
      <c r="FJ166" s="105"/>
      <c r="FK166" s="105"/>
      <c r="FL166" s="105"/>
      <c r="FM166" s="66" t="s">
        <v>1886</v>
      </c>
      <c r="FO166" s="66" t="s">
        <v>1839</v>
      </c>
      <c r="FX166" s="105"/>
      <c r="FY166" s="105"/>
      <c r="FZ166" s="105"/>
      <c r="GA166" s="105"/>
      <c r="GB166" s="66" t="s">
        <v>1886</v>
      </c>
      <c r="GD166" s="66" t="s">
        <v>1839</v>
      </c>
      <c r="GM166" s="105"/>
      <c r="GN166" s="105"/>
      <c r="GO166" s="105"/>
      <c r="GP166" s="105"/>
      <c r="GQ166" s="66" t="s">
        <v>1886</v>
      </c>
      <c r="GS166" s="66" t="s">
        <v>1839</v>
      </c>
      <c r="HB166" s="105"/>
      <c r="HC166" s="105"/>
      <c r="HD166" s="105"/>
      <c r="HE166" s="105"/>
      <c r="HF166" s="66" t="s">
        <v>1886</v>
      </c>
      <c r="HH166" s="66" t="s">
        <v>1839</v>
      </c>
      <c r="HQ166" s="105"/>
      <c r="HR166" s="105"/>
      <c r="HS166" s="105"/>
      <c r="HT166" s="105"/>
      <c r="HU166" s="66" t="s">
        <v>1886</v>
      </c>
      <c r="HW166" s="66" t="s">
        <v>1839</v>
      </c>
      <c r="IF166" s="105"/>
      <c r="IG166" s="105"/>
      <c r="IH166" s="105"/>
      <c r="II166" s="105"/>
      <c r="IJ166" s="66" t="s">
        <v>1886</v>
      </c>
      <c r="IL166" s="66" t="s">
        <v>1839</v>
      </c>
      <c r="IU166" s="105"/>
      <c r="IV166" s="105"/>
      <c r="IW166" s="105"/>
      <c r="IX166" s="105"/>
      <c r="IY166" s="66" t="s">
        <v>1886</v>
      </c>
      <c r="JA166" s="66" t="s">
        <v>1839</v>
      </c>
      <c r="JJ166" s="105"/>
      <c r="JK166" s="105"/>
      <c r="JL166" s="105"/>
      <c r="JM166" s="105"/>
      <c r="JN166" s="66" t="s">
        <v>1886</v>
      </c>
      <c r="JP166" s="66" t="s">
        <v>1839</v>
      </c>
      <c r="JY166" s="114"/>
      <c r="JZ166" s="114"/>
      <c r="KA166" s="114"/>
      <c r="KB166" s="114"/>
      <c r="KC166" s="66" t="s">
        <v>1886</v>
      </c>
      <c r="KE166" s="66" t="s">
        <v>1839</v>
      </c>
      <c r="KN166" s="114"/>
      <c r="KO166" s="114"/>
      <c r="KP166" s="114"/>
      <c r="KQ166" s="114"/>
      <c r="KR166" s="66" t="s">
        <v>1886</v>
      </c>
      <c r="KT166" s="66" t="s">
        <v>1839</v>
      </c>
      <c r="LC166" s="114"/>
      <c r="LD166" s="114"/>
      <c r="LE166" s="114"/>
      <c r="LF166" s="114"/>
      <c r="LG166" s="66" t="s">
        <v>1886</v>
      </c>
      <c r="LI166" s="66" t="s">
        <v>1839</v>
      </c>
      <c r="LR166" s="114"/>
      <c r="LS166" s="114"/>
      <c r="LT166" s="114"/>
      <c r="LU166" s="114"/>
      <c r="LV166" s="66" t="s">
        <v>1886</v>
      </c>
      <c r="LX166" s="66" t="s">
        <v>1839</v>
      </c>
      <c r="MG166" s="114"/>
      <c r="MH166" s="114"/>
      <c r="MI166" s="114"/>
      <c r="MJ166" s="114"/>
      <c r="MK166" s="66" t="s">
        <v>1886</v>
      </c>
      <c r="MM166" s="66" t="s">
        <v>1839</v>
      </c>
    </row>
    <row r="167" spans="2:358" ht="17">
      <c r="B167" s="184">
        <f t="shared" si="1306"/>
        <v>44655</v>
      </c>
      <c r="C167" s="183">
        <f t="shared" si="1307"/>
        <v>14</v>
      </c>
      <c r="D167" s="183">
        <f t="shared" si="1308"/>
        <v>8</v>
      </c>
      <c r="E167" s="183" t="str">
        <f t="shared" si="1142"/>
        <v>14_8</v>
      </c>
      <c r="F167" s="174" t="str">
        <f t="shared" si="1143"/>
        <v>Player10</v>
      </c>
      <c r="G167" s="174" t="str">
        <f t="shared" si="1144"/>
        <v>Player13</v>
      </c>
      <c r="I167" s="174" t="str">
        <f>J167&amp;"_"&amp;COUNTIF(J$4:J167,J167)</f>
        <v>13_8</v>
      </c>
      <c r="J167" s="185">
        <v>13</v>
      </c>
      <c r="K167" s="185" t="s">
        <v>2660</v>
      </c>
      <c r="L167" s="186" t="s">
        <v>1027</v>
      </c>
      <c r="M167" s="185" t="s">
        <v>2675</v>
      </c>
      <c r="O167" s="43"/>
      <c r="P167" s="43"/>
      <c r="Q167" s="43"/>
      <c r="R167" s="43"/>
      <c r="S167" s="72" t="str">
        <f>Draft!$A$3</f>
        <v>Player1</v>
      </c>
      <c r="U167" s="26">
        <f t="shared" ref="U167:U190" si="1424">COUNTIFS(X:X,U$166,Y:Y,S167)</f>
        <v>1</v>
      </c>
      <c r="V167" s="26"/>
      <c r="AC167" s="43"/>
      <c r="AD167" s="43"/>
      <c r="AE167" s="43"/>
      <c r="AF167" s="43"/>
      <c r="AG167" s="43"/>
      <c r="AH167" s="72" t="str">
        <f>Draft!$A$3</f>
        <v>Player1</v>
      </c>
      <c r="AJ167" s="26">
        <f ca="1">IF(AL$2&gt;TODAY(),0,COUNTIFS(AM:AM,AJ$166,AN:AN,AH167))</f>
        <v>1</v>
      </c>
      <c r="AS167" s="43"/>
      <c r="AT167" s="43"/>
      <c r="AU167" s="43"/>
      <c r="AV167" s="43"/>
      <c r="AW167" s="72" t="str">
        <f>Draft!$A$3</f>
        <v>Player1</v>
      </c>
      <c r="AY167" s="26">
        <f ca="1">IF(BA$2&gt;TODAY(),0,COUNTIFS(BB:BB,AY$166,BC:BC,AW167))</f>
        <v>1</v>
      </c>
      <c r="AZ167" s="26"/>
      <c r="BH167" s="105"/>
      <c r="BI167" s="105"/>
      <c r="BJ167" s="105"/>
      <c r="BK167" s="105"/>
      <c r="BL167" s="72" t="str">
        <f>Draft!$A$3</f>
        <v>Player1</v>
      </c>
      <c r="BN167" s="26">
        <f ca="1">IF(BP$2&gt;TODAY(),0,COUNTIFS(BQ:BQ,BN$166,BR:BR,BL167))</f>
        <v>0</v>
      </c>
      <c r="BW167" s="105"/>
      <c r="BX167" s="105"/>
      <c r="BY167" s="105"/>
      <c r="BZ167" s="105"/>
      <c r="CA167" s="72" t="str">
        <f>Draft!$A$3</f>
        <v>Player1</v>
      </c>
      <c r="CC167" s="26">
        <f ca="1">IF(CE$2&gt;TODAY(),0,COUNTIFS(CF:CF,CC$166,CG:CG,CA167))</f>
        <v>0</v>
      </c>
      <c r="CD167" s="26"/>
      <c r="CL167" s="105"/>
      <c r="CM167" s="105"/>
      <c r="CN167" s="105"/>
      <c r="CO167" s="105"/>
      <c r="CP167" s="72" t="str">
        <f>Draft!$A$3</f>
        <v>Player1</v>
      </c>
      <c r="CR167" s="26">
        <f ca="1">IF(CT$2&gt;TODAY(),0,COUNTIFS(CU:CU,CR$166,CV:CV,CP167))</f>
        <v>0</v>
      </c>
      <c r="DA167" s="105"/>
      <c r="DB167" s="105"/>
      <c r="DC167" s="105"/>
      <c r="DD167" s="105"/>
      <c r="DE167" s="72" t="str">
        <f>Draft!$A$3</f>
        <v>Player1</v>
      </c>
      <c r="DG167" s="26">
        <f ca="1">IF(DI$2&gt;TODAY(),0,COUNTIFS(DJ:DJ,DG$166,DK:DK,DE167))</f>
        <v>0</v>
      </c>
      <c r="DH167" s="26"/>
      <c r="DP167" s="105"/>
      <c r="DQ167" s="105"/>
      <c r="DR167" s="105"/>
      <c r="DS167" s="105"/>
      <c r="DT167" s="72" t="str">
        <f>Draft!$A$3</f>
        <v>Player1</v>
      </c>
      <c r="DV167" s="26">
        <f ca="1">IF(DX$2&gt;TODAY(),0,COUNTIFS(DY:DY,DV$166,DZ:DZ,DT167))</f>
        <v>0</v>
      </c>
      <c r="EE167" s="105"/>
      <c r="EF167" s="105"/>
      <c r="EG167" s="105"/>
      <c r="EH167" s="105"/>
      <c r="EI167" s="72" t="str">
        <f>Draft!$A$3</f>
        <v>Player1</v>
      </c>
      <c r="EK167" s="26">
        <f ca="1">IF(EM$2&gt;TODAY(),0,COUNTIFS(EN:EN,EK$166,EO:EO,EI167))</f>
        <v>0</v>
      </c>
      <c r="EL167" s="26"/>
      <c r="ET167" s="105"/>
      <c r="EU167" s="105"/>
      <c r="EV167" s="105"/>
      <c r="EW167" s="105"/>
      <c r="EX167" s="72" t="str">
        <f>Draft!$A$3</f>
        <v>Player1</v>
      </c>
      <c r="EZ167" s="26">
        <f ca="1">IF(FB$2&gt;TODAY(),0,COUNTIFS(FC:FC,EZ$166,FD:FD,EX167))</f>
        <v>0</v>
      </c>
      <c r="FI167" s="105"/>
      <c r="FJ167" s="105"/>
      <c r="FK167" s="105"/>
      <c r="FL167" s="105"/>
      <c r="FM167" s="72" t="str">
        <f>Draft!$A$3</f>
        <v>Player1</v>
      </c>
      <c r="FO167" s="26">
        <f ca="1">IF(FQ$2&gt;TODAY(),0,COUNTIFS(FR:FR,FO$166,FS:FS,FM167))</f>
        <v>0</v>
      </c>
      <c r="FP167" s="26"/>
      <c r="FX167" s="105"/>
      <c r="FY167" s="105"/>
      <c r="FZ167" s="105"/>
      <c r="GA167" s="105"/>
      <c r="GB167" s="72" t="str">
        <f>Draft!$A$3</f>
        <v>Player1</v>
      </c>
      <c r="GD167" s="26">
        <f ca="1">IF(GF$2&gt;TODAY(),0,COUNTIFS(GG:GG,GD$166,GH:GH,GB167))</f>
        <v>0</v>
      </c>
      <c r="GM167" s="105"/>
      <c r="GN167" s="105"/>
      <c r="GO167" s="105"/>
      <c r="GP167" s="105"/>
      <c r="GQ167" s="72" t="str">
        <f>Draft!$A$3</f>
        <v>Player1</v>
      </c>
      <c r="GS167" s="26">
        <f ca="1">IF(GU$2&gt;TODAY(),0,COUNTIFS(GV:GV,GS$166,GW:GW,GQ167))</f>
        <v>0</v>
      </c>
      <c r="GT167" s="26"/>
      <c r="HB167" s="105"/>
      <c r="HC167" s="105"/>
      <c r="HD167" s="105"/>
      <c r="HE167" s="105"/>
      <c r="HF167" s="72" t="str">
        <f>Draft!$A$3</f>
        <v>Player1</v>
      </c>
      <c r="HH167" s="26">
        <f ca="1">IF(HJ$2&gt;TODAY(),0,COUNTIFS(HK:HK,HH$166,HL:HL,HF167))</f>
        <v>0</v>
      </c>
      <c r="HQ167" s="105"/>
      <c r="HR167" s="105"/>
      <c r="HS167" s="105"/>
      <c r="HT167" s="105"/>
      <c r="HU167" s="72" t="str">
        <f>Draft!$A$3</f>
        <v>Player1</v>
      </c>
      <c r="HW167" s="26">
        <f ca="1">IF(HY$2&gt;TODAY(),0,COUNTIFS(HZ:HZ,HW$166,IA:IA,HU167))</f>
        <v>0</v>
      </c>
      <c r="HX167" s="26"/>
      <c r="IF167" s="105"/>
      <c r="IG167" s="105"/>
      <c r="IH167" s="105"/>
      <c r="II167" s="105"/>
      <c r="IJ167" s="72" t="str">
        <f>Draft!$A$3</f>
        <v>Player1</v>
      </c>
      <c r="IL167" s="26">
        <f ca="1">IF(IN$2&gt;TODAY(),0,COUNTIFS(IO:IO,IL$166,IP:IP,IJ167))</f>
        <v>0</v>
      </c>
      <c r="IU167" s="105"/>
      <c r="IV167" s="105"/>
      <c r="IW167" s="105"/>
      <c r="IX167" s="105"/>
      <c r="IY167" s="72" t="str">
        <f>Draft!$A$3</f>
        <v>Player1</v>
      </c>
      <c r="JA167" s="26">
        <f ca="1">IF(JC$2&gt;TODAY(),0,COUNTIFS(JD:JD,JA$166,JE:JE,IY167))</f>
        <v>0</v>
      </c>
      <c r="JB167" s="26"/>
      <c r="JJ167" s="105"/>
      <c r="JK167" s="105"/>
      <c r="JL167" s="105"/>
      <c r="JM167" s="105"/>
      <c r="JN167" s="72" t="str">
        <f>Draft!$A$3</f>
        <v>Player1</v>
      </c>
      <c r="JP167" s="26">
        <f ca="1">IF(JR$2&gt;TODAY(),0,COUNTIFS(JS:JS,JP$166,JT:JT,JN167))</f>
        <v>0</v>
      </c>
      <c r="JQ167" s="26"/>
      <c r="JY167" s="114"/>
      <c r="JZ167" s="114"/>
      <c r="KA167" s="114"/>
      <c r="KB167" s="114"/>
      <c r="KC167" s="72" t="str">
        <f>Draft!$A$3</f>
        <v>Player1</v>
      </c>
      <c r="KE167" s="26">
        <f ca="1">IF(KG$2&gt;TODAY(),0,COUNTIFS(KH:KH,KE$166,KI:KI,KC167))</f>
        <v>0</v>
      </c>
      <c r="KF167" s="26"/>
      <c r="KN167" s="114"/>
      <c r="KO167" s="114"/>
      <c r="KP167" s="114"/>
      <c r="KQ167" s="114"/>
      <c r="KR167" s="72" t="str">
        <f>Draft!$A$3</f>
        <v>Player1</v>
      </c>
      <c r="KT167" s="26">
        <f ca="1">IF(KV$2&gt;TODAY(),0,COUNTIFS(KW:KW,KT$166,KX:KX,KR167))</f>
        <v>0</v>
      </c>
      <c r="LC167" s="114"/>
      <c r="LD167" s="114"/>
      <c r="LE167" s="114"/>
      <c r="LF167" s="114"/>
      <c r="LG167" s="72" t="str">
        <f>Draft!$A$3</f>
        <v>Player1</v>
      </c>
      <c r="LI167" s="26">
        <f ca="1">IF(LK$2&gt;TODAY(),0,COUNTIFS(LL:LL,LI$166,LM:LM,LG167))</f>
        <v>0</v>
      </c>
      <c r="LJ167" s="26"/>
      <c r="LR167" s="114"/>
      <c r="LS167" s="114"/>
      <c r="LT167" s="114"/>
      <c r="LU167" s="114"/>
      <c r="LV167" s="72" t="str">
        <f>Draft!$A$3</f>
        <v>Player1</v>
      </c>
      <c r="LX167" s="26">
        <f ca="1">IF(LZ$2&gt;TODAY(),0,COUNTIFS(MA:MA,LX$166,MB:MB,LV167))</f>
        <v>0</v>
      </c>
      <c r="LY167" s="26"/>
      <c r="MG167" s="114"/>
      <c r="MH167" s="114"/>
      <c r="MI167" s="114"/>
      <c r="MJ167" s="114"/>
      <c r="MK167" s="72" t="str">
        <f>Draft!$A$3</f>
        <v>Player1</v>
      </c>
      <c r="MM167" s="26">
        <f ca="1">IF(MO$2&gt;TODAY(),0,COUNTIFS(MP:MP,MM$166,MQ:MQ,MK167))</f>
        <v>0</v>
      </c>
      <c r="MN167" s="26"/>
    </row>
    <row r="168" spans="2:358" ht="17">
      <c r="B168" s="184">
        <f t="shared" si="1306"/>
        <v>44655</v>
      </c>
      <c r="C168" s="183">
        <f t="shared" si="1307"/>
        <v>14</v>
      </c>
      <c r="D168" s="183">
        <f t="shared" si="1308"/>
        <v>9</v>
      </c>
      <c r="E168" s="183" t="str">
        <f t="shared" si="1142"/>
        <v>14_9</v>
      </c>
      <c r="F168" s="174" t="str">
        <f t="shared" si="1143"/>
        <v>Player2</v>
      </c>
      <c r="G168" s="174" t="str">
        <f t="shared" si="1144"/>
        <v>Player8</v>
      </c>
      <c r="I168" s="174" t="str">
        <f>J168&amp;"_"&amp;COUNTIF(J$4:J168,J168)</f>
        <v>13_9</v>
      </c>
      <c r="J168" s="185">
        <v>13</v>
      </c>
      <c r="K168" s="185" t="s">
        <v>2665</v>
      </c>
      <c r="L168" s="186" t="s">
        <v>1027</v>
      </c>
      <c r="M168" s="185" t="s">
        <v>2664</v>
      </c>
      <c r="Q168"/>
      <c r="S168" s="72" t="str">
        <f>Draft!$A$4</f>
        <v>Player2</v>
      </c>
      <c r="U168" s="26">
        <f t="shared" si="1424"/>
        <v>1</v>
      </c>
      <c r="V168" s="116"/>
      <c r="AC168" s="43"/>
      <c r="AD168" s="43"/>
      <c r="AE168" s="43"/>
      <c r="AF168" s="43"/>
      <c r="AG168" s="43"/>
      <c r="AH168" s="72" t="str">
        <f>Draft!$A$4</f>
        <v>Player2</v>
      </c>
      <c r="AJ168" s="26">
        <f t="shared" ref="AJ168:AJ190" ca="1" si="1425">IF(AL$2&gt;TODAY(),0,COUNTIFS(AM:AM,AJ$166,AN:AN,AH168))</f>
        <v>0</v>
      </c>
      <c r="AU168" s="43"/>
      <c r="AW168" s="72" t="str">
        <f>Draft!$A$4</f>
        <v>Player2</v>
      </c>
      <c r="AY168" s="26">
        <f t="shared" ref="AY168:AY190" ca="1" si="1426">IF(BA$2&gt;TODAY(),0,COUNTIFS(BB:BB,AY$166,BC:BC,AW168))</f>
        <v>0</v>
      </c>
      <c r="AZ168" s="26"/>
      <c r="BH168" s="105"/>
      <c r="BI168" s="105"/>
      <c r="BJ168" s="105"/>
      <c r="BK168" s="105"/>
      <c r="BL168" s="72" t="str">
        <f>Draft!$A$4</f>
        <v>Player2</v>
      </c>
      <c r="BN168" s="26">
        <f t="shared" ref="BN168:BN190" ca="1" si="1427">IF(BP$2&gt;TODAY(),0,COUNTIFS(BQ:BQ,BN$166,BR:BR,BL168))</f>
        <v>0</v>
      </c>
      <c r="BY168" s="105"/>
      <c r="CA168" s="72" t="str">
        <f>Draft!$A$4</f>
        <v>Player2</v>
      </c>
      <c r="CC168" s="26">
        <f t="shared" ref="CC168:CC190" ca="1" si="1428">IF(CE$2&gt;TODAY(),0,COUNTIFS(CF:CF,CC$166,CG:CG,CA168))</f>
        <v>0</v>
      </c>
      <c r="CD168" s="26"/>
      <c r="CL168" s="105"/>
      <c r="CM168" s="105"/>
      <c r="CN168" s="105"/>
      <c r="CO168" s="105"/>
      <c r="CP168" s="72" t="str">
        <f>Draft!$A$4</f>
        <v>Player2</v>
      </c>
      <c r="CR168" s="26">
        <f t="shared" ref="CR168:CR190" ca="1" si="1429">IF(CT$2&gt;TODAY(),0,COUNTIFS(CU:CU,CR$166,CV:CV,CP168))</f>
        <v>0</v>
      </c>
      <c r="DC168" s="105"/>
      <c r="DE168" s="72" t="str">
        <f>Draft!$A$4</f>
        <v>Player2</v>
      </c>
      <c r="DG168" s="26">
        <f t="shared" ref="DG168:DG190" ca="1" si="1430">IF(DI$2&gt;TODAY(),0,COUNTIFS(DJ:DJ,DG$166,DK:DK,DE168))</f>
        <v>0</v>
      </c>
      <c r="DH168" s="26"/>
      <c r="DP168" s="105"/>
      <c r="DQ168" s="105"/>
      <c r="DR168" s="105"/>
      <c r="DS168" s="105"/>
      <c r="DT168" s="72" t="str">
        <f>Draft!$A$4</f>
        <v>Player2</v>
      </c>
      <c r="DV168" s="26">
        <f t="shared" ref="DV168:DV190" ca="1" si="1431">IF(DX$2&gt;TODAY(),0,COUNTIFS(DY:DY,DV$166,DZ:DZ,DT168))</f>
        <v>0</v>
      </c>
      <c r="EG168" s="105"/>
      <c r="EI168" s="72" t="str">
        <f>Draft!$A$4</f>
        <v>Player2</v>
      </c>
      <c r="EK168" s="26">
        <f t="shared" ref="EK168:EK190" ca="1" si="1432">IF(EM$2&gt;TODAY(),0,COUNTIFS(EN:EN,EK$166,EO:EO,EI168))</f>
        <v>0</v>
      </c>
      <c r="EL168" s="26"/>
      <c r="ET168" s="105"/>
      <c r="EU168" s="105"/>
      <c r="EV168" s="105"/>
      <c r="EW168" s="105"/>
      <c r="EX168" s="72" t="str">
        <f>Draft!$A$4</f>
        <v>Player2</v>
      </c>
      <c r="EZ168" s="26">
        <f t="shared" ref="EZ168:EZ190" ca="1" si="1433">IF(FB$2&gt;TODAY(),0,COUNTIFS(FC:FC,EZ$166,FD:FD,EX168))</f>
        <v>0</v>
      </c>
      <c r="FK168" s="105"/>
      <c r="FM168" s="72" t="str">
        <f>Draft!$A$4</f>
        <v>Player2</v>
      </c>
      <c r="FO168" s="26">
        <f t="shared" ref="FO168:FO190" ca="1" si="1434">IF(FQ$2&gt;TODAY(),0,COUNTIFS(FR:FR,FO$166,FS:FS,FM168))</f>
        <v>0</v>
      </c>
      <c r="FP168" s="26"/>
      <c r="FX168" s="105"/>
      <c r="FY168" s="105"/>
      <c r="FZ168" s="105"/>
      <c r="GA168" s="105"/>
      <c r="GB168" s="72" t="str">
        <f>Draft!$A$4</f>
        <v>Player2</v>
      </c>
      <c r="GD168" s="26">
        <f t="shared" ref="GD168:GD190" ca="1" si="1435">IF(GF$2&gt;TODAY(),0,COUNTIFS(GG:GG,GD$166,GH:GH,GB168))</f>
        <v>0</v>
      </c>
      <c r="GO168" s="105"/>
      <c r="GQ168" s="72" t="str">
        <f>Draft!$A$4</f>
        <v>Player2</v>
      </c>
      <c r="GS168" s="26">
        <f t="shared" ref="GS168:GS190" ca="1" si="1436">IF(GU$2&gt;TODAY(),0,COUNTIFS(GV:GV,GS$166,GW:GW,GQ168))</f>
        <v>0</v>
      </c>
      <c r="GT168" s="26"/>
      <c r="HB168" s="105"/>
      <c r="HC168" s="105"/>
      <c r="HD168" s="105"/>
      <c r="HE168" s="105"/>
      <c r="HF168" s="72" t="str">
        <f>Draft!$A$4</f>
        <v>Player2</v>
      </c>
      <c r="HH168" s="26">
        <f t="shared" ref="HH168:HH190" ca="1" si="1437">IF(HJ$2&gt;TODAY(),0,COUNTIFS(HK:HK,HH$166,HL:HL,HF168))</f>
        <v>0</v>
      </c>
      <c r="HS168" s="105"/>
      <c r="HU168" s="72" t="str">
        <f>Draft!$A$4</f>
        <v>Player2</v>
      </c>
      <c r="HW168" s="26">
        <f t="shared" ref="HW168:HW190" ca="1" si="1438">IF(HY$2&gt;TODAY(),0,COUNTIFS(HZ:HZ,HW$166,IA:IA,HU168))</f>
        <v>0</v>
      </c>
      <c r="HX168" s="26"/>
      <c r="IF168" s="105"/>
      <c r="IG168" s="105"/>
      <c r="IH168" s="105"/>
      <c r="II168" s="105"/>
      <c r="IJ168" s="72" t="str">
        <f>Draft!$A$4</f>
        <v>Player2</v>
      </c>
      <c r="IL168" s="26">
        <f t="shared" ref="IL168:IL190" ca="1" si="1439">IF(IN$2&gt;TODAY(),0,COUNTIFS(IO:IO,IL$166,IP:IP,IJ168))</f>
        <v>0</v>
      </c>
      <c r="IW168" s="105"/>
      <c r="IY168" s="72" t="str">
        <f>Draft!$A$4</f>
        <v>Player2</v>
      </c>
      <c r="JA168" s="26">
        <f t="shared" ref="JA168:JA190" ca="1" si="1440">IF(JC$2&gt;TODAY(),0,COUNTIFS(JD:JD,JA$166,JE:JE,IY168))</f>
        <v>0</v>
      </c>
      <c r="JB168" s="26"/>
      <c r="JL168" s="105"/>
      <c r="JN168" s="72" t="str">
        <f>Draft!$A$4</f>
        <v>Player2</v>
      </c>
      <c r="JP168" s="26">
        <f t="shared" ref="JP168:JP190" ca="1" si="1441">IF(JR$2&gt;TODAY(),0,COUNTIFS(JS:JS,JP$166,JT:JT,JN168))</f>
        <v>0</v>
      </c>
      <c r="JQ168" s="26"/>
      <c r="KA168" s="114"/>
      <c r="KC168" s="72" t="str">
        <f>Draft!$A$4</f>
        <v>Player2</v>
      </c>
      <c r="KE168" s="26">
        <f t="shared" ref="KE168:KE190" ca="1" si="1442">IF(KG$2&gt;TODAY(),0,COUNTIFS(KH:KH,KE$166,KI:KI,KC168))</f>
        <v>0</v>
      </c>
      <c r="KF168" s="26"/>
      <c r="KN168" s="114"/>
      <c r="KO168" s="114"/>
      <c r="KP168" s="114"/>
      <c r="KQ168" s="114"/>
      <c r="KR168" s="72" t="str">
        <f>Draft!$A$4</f>
        <v>Player2</v>
      </c>
      <c r="KT168" s="26">
        <f t="shared" ref="KT168:KT190" ca="1" si="1443">IF(KV$2&gt;TODAY(),0,COUNTIFS(KW:KW,KT$166,KX:KX,KR168))</f>
        <v>0</v>
      </c>
      <c r="LE168" s="114"/>
      <c r="LG168" s="72" t="str">
        <f>Draft!$A$4</f>
        <v>Player2</v>
      </c>
      <c r="LI168" s="26">
        <f t="shared" ref="LI168:LI190" ca="1" si="1444">IF(LK$2&gt;TODAY(),0,COUNTIFS(LL:LL,LI$166,LM:LM,LG168))</f>
        <v>0</v>
      </c>
      <c r="LJ168" s="26"/>
      <c r="LT168" s="114"/>
      <c r="LV168" s="72" t="str">
        <f>Draft!$A$4</f>
        <v>Player2</v>
      </c>
      <c r="LX168" s="26">
        <f t="shared" ref="LX168:LX190" ca="1" si="1445">IF(LZ$2&gt;TODAY(),0,COUNTIFS(MA:MA,LX$166,MB:MB,LV168))</f>
        <v>0</v>
      </c>
      <c r="LY168" s="26"/>
      <c r="MI168" s="114"/>
      <c r="MK168" s="72" t="str">
        <f>Draft!$A$4</f>
        <v>Player2</v>
      </c>
      <c r="MM168" s="26">
        <f t="shared" ref="MM168:MM190" ca="1" si="1446">IF(MO$2&gt;TODAY(),0,COUNTIFS(MP:MP,MM$166,MQ:MQ,MK168))</f>
        <v>0</v>
      </c>
      <c r="MN168" s="26"/>
    </row>
    <row r="169" spans="2:358" ht="17">
      <c r="B169" s="184">
        <f t="shared" si="1306"/>
        <v>44655</v>
      </c>
      <c r="C169" s="183">
        <f t="shared" si="1307"/>
        <v>14</v>
      </c>
      <c r="D169" s="183">
        <f t="shared" si="1308"/>
        <v>10</v>
      </c>
      <c r="E169" s="183" t="str">
        <f t="shared" si="1142"/>
        <v>14_10</v>
      </c>
      <c r="F169" s="174" t="str">
        <f t="shared" si="1143"/>
        <v>Player16</v>
      </c>
      <c r="G169" s="174" t="str">
        <f t="shared" si="1144"/>
        <v>Player1</v>
      </c>
      <c r="I169" s="174" t="str">
        <f>J169&amp;"_"&amp;COUNTIF(J$4:J169,J169)</f>
        <v>13_10</v>
      </c>
      <c r="J169" s="185">
        <v>13</v>
      </c>
      <c r="K169" s="185" t="s">
        <v>1879</v>
      </c>
      <c r="L169" s="186" t="s">
        <v>1027</v>
      </c>
      <c r="M169" s="185" t="s">
        <v>2659</v>
      </c>
      <c r="Q169"/>
      <c r="S169" s="72" t="str">
        <f>Draft!$A$5</f>
        <v>Player3</v>
      </c>
      <c r="U169" s="26">
        <f t="shared" si="1424"/>
        <v>1</v>
      </c>
      <c r="V169" s="26"/>
      <c r="AC169" s="43"/>
      <c r="AD169" s="43"/>
      <c r="AE169" s="43"/>
      <c r="AF169" s="43"/>
      <c r="AG169" s="43"/>
      <c r="AH169" s="72" t="str">
        <f>Draft!$A$5</f>
        <v>Player3</v>
      </c>
      <c r="AJ169" s="26">
        <f t="shared" ca="1" si="1425"/>
        <v>0</v>
      </c>
      <c r="AU169" s="43"/>
      <c r="AW169" s="72" t="str">
        <f>Draft!$A$5</f>
        <v>Player3</v>
      </c>
      <c r="AY169" s="26">
        <f t="shared" ca="1" si="1426"/>
        <v>1</v>
      </c>
      <c r="AZ169" s="26"/>
      <c r="BH169" s="105"/>
      <c r="BI169" s="105"/>
      <c r="BJ169" s="105"/>
      <c r="BK169" s="105"/>
      <c r="BL169" s="72" t="str">
        <f>Draft!$A$5</f>
        <v>Player3</v>
      </c>
      <c r="BN169" s="26">
        <f t="shared" ca="1" si="1427"/>
        <v>0</v>
      </c>
      <c r="BY169" s="105"/>
      <c r="CA169" s="72" t="str">
        <f>Draft!$A$5</f>
        <v>Player3</v>
      </c>
      <c r="CC169" s="26">
        <f t="shared" ca="1" si="1428"/>
        <v>0</v>
      </c>
      <c r="CD169" s="26"/>
      <c r="CL169" s="105"/>
      <c r="CM169" s="105"/>
      <c r="CN169" s="105"/>
      <c r="CO169" s="105"/>
      <c r="CP169" s="72" t="str">
        <f>Draft!$A$5</f>
        <v>Player3</v>
      </c>
      <c r="CR169" s="26">
        <f t="shared" ca="1" si="1429"/>
        <v>0</v>
      </c>
      <c r="DC169" s="105"/>
      <c r="DE169" s="72" t="str">
        <f>Draft!$A$5</f>
        <v>Player3</v>
      </c>
      <c r="DG169" s="26">
        <f t="shared" ca="1" si="1430"/>
        <v>0</v>
      </c>
      <c r="DH169" s="26"/>
      <c r="DP169" s="105"/>
      <c r="DQ169" s="105"/>
      <c r="DR169" s="105"/>
      <c r="DS169" s="105"/>
      <c r="DT169" s="72" t="str">
        <f>Draft!$A$5</f>
        <v>Player3</v>
      </c>
      <c r="DV169" s="26">
        <f t="shared" ca="1" si="1431"/>
        <v>0</v>
      </c>
      <c r="EG169" s="105"/>
      <c r="EI169" s="72" t="str">
        <f>Draft!$A$5</f>
        <v>Player3</v>
      </c>
      <c r="EK169" s="26">
        <f t="shared" ca="1" si="1432"/>
        <v>0</v>
      </c>
      <c r="EL169" s="26"/>
      <c r="ET169" s="105"/>
      <c r="EU169" s="105"/>
      <c r="EV169" s="105"/>
      <c r="EW169" s="105"/>
      <c r="EX169" s="72" t="str">
        <f>Draft!$A$5</f>
        <v>Player3</v>
      </c>
      <c r="EZ169" s="26">
        <f t="shared" ca="1" si="1433"/>
        <v>0</v>
      </c>
      <c r="FK169" s="105"/>
      <c r="FM169" s="72" t="str">
        <f>Draft!$A$5</f>
        <v>Player3</v>
      </c>
      <c r="FO169" s="26">
        <f t="shared" ca="1" si="1434"/>
        <v>0</v>
      </c>
      <c r="FP169" s="26"/>
      <c r="FX169" s="105"/>
      <c r="FY169" s="105"/>
      <c r="FZ169" s="105"/>
      <c r="GA169" s="105"/>
      <c r="GB169" s="72" t="str">
        <f>Draft!$A$5</f>
        <v>Player3</v>
      </c>
      <c r="GD169" s="26">
        <f t="shared" ca="1" si="1435"/>
        <v>0</v>
      </c>
      <c r="GO169" s="105"/>
      <c r="GQ169" s="72" t="str">
        <f>Draft!$A$5</f>
        <v>Player3</v>
      </c>
      <c r="GS169" s="26">
        <f t="shared" ca="1" si="1436"/>
        <v>0</v>
      </c>
      <c r="GT169" s="26"/>
      <c r="HB169" s="105"/>
      <c r="HC169" s="105"/>
      <c r="HD169" s="105"/>
      <c r="HE169" s="105"/>
      <c r="HF169" s="72" t="str">
        <f>Draft!$A$5</f>
        <v>Player3</v>
      </c>
      <c r="HH169" s="26">
        <f t="shared" ca="1" si="1437"/>
        <v>0</v>
      </c>
      <c r="HS169" s="105"/>
      <c r="HU169" s="72" t="str">
        <f>Draft!$A$5</f>
        <v>Player3</v>
      </c>
      <c r="HW169" s="26">
        <f t="shared" ca="1" si="1438"/>
        <v>0</v>
      </c>
      <c r="HX169" s="26"/>
      <c r="IF169" s="105"/>
      <c r="IG169" s="105"/>
      <c r="IH169" s="105"/>
      <c r="II169" s="105"/>
      <c r="IJ169" s="72" t="str">
        <f>Draft!$A$5</f>
        <v>Player3</v>
      </c>
      <c r="IL169" s="26">
        <f t="shared" ca="1" si="1439"/>
        <v>0</v>
      </c>
      <c r="IW169" s="105"/>
      <c r="IY169" s="72" t="str">
        <f>Draft!$A$5</f>
        <v>Player3</v>
      </c>
      <c r="JA169" s="26">
        <f t="shared" ca="1" si="1440"/>
        <v>0</v>
      </c>
      <c r="JB169" s="26"/>
      <c r="JL169" s="105"/>
      <c r="JN169" s="72" t="str">
        <f>Draft!$A$5</f>
        <v>Player3</v>
      </c>
      <c r="JP169" s="26">
        <f t="shared" ca="1" si="1441"/>
        <v>0</v>
      </c>
      <c r="JQ169" s="26"/>
      <c r="KA169" s="114"/>
      <c r="KC169" s="72" t="str">
        <f>Draft!$A$5</f>
        <v>Player3</v>
      </c>
      <c r="KE169" s="26">
        <f t="shared" ca="1" si="1442"/>
        <v>0</v>
      </c>
      <c r="KF169" s="26"/>
      <c r="KN169" s="114"/>
      <c r="KO169" s="114"/>
      <c r="KP169" s="114"/>
      <c r="KQ169" s="114"/>
      <c r="KR169" s="72" t="str">
        <f>Draft!$A$5</f>
        <v>Player3</v>
      </c>
      <c r="KT169" s="26">
        <f t="shared" ca="1" si="1443"/>
        <v>0</v>
      </c>
      <c r="LE169" s="114"/>
      <c r="LG169" s="72" t="str">
        <f>Draft!$A$5</f>
        <v>Player3</v>
      </c>
      <c r="LI169" s="26">
        <f t="shared" ca="1" si="1444"/>
        <v>0</v>
      </c>
      <c r="LJ169" s="26"/>
      <c r="LT169" s="114"/>
      <c r="LV169" s="72" t="str">
        <f>Draft!$A$5</f>
        <v>Player3</v>
      </c>
      <c r="LX169" s="26">
        <f t="shared" ca="1" si="1445"/>
        <v>0</v>
      </c>
      <c r="LY169" s="26"/>
      <c r="MI169" s="114"/>
      <c r="MK169" s="72" t="str">
        <f>Draft!$A$5</f>
        <v>Player3</v>
      </c>
      <c r="MM169" s="26">
        <f t="shared" ca="1" si="1446"/>
        <v>0</v>
      </c>
      <c r="MN169" s="26"/>
    </row>
    <row r="170" spans="2:358" ht="17">
      <c r="B170" s="184">
        <f t="shared" si="1306"/>
        <v>44655</v>
      </c>
      <c r="C170" s="183">
        <f t="shared" si="1307"/>
        <v>14</v>
      </c>
      <c r="D170" s="183">
        <f t="shared" si="1308"/>
        <v>11</v>
      </c>
      <c r="E170" s="183" t="str">
        <f t="shared" si="1142"/>
        <v>14_11</v>
      </c>
      <c r="F170" s="174" t="str">
        <f t="shared" si="1143"/>
        <v>Player5</v>
      </c>
      <c r="G170" s="174" t="str">
        <f t="shared" si="1144"/>
        <v>Player12</v>
      </c>
      <c r="I170" s="174" t="str">
        <f>J170&amp;"_"&amp;COUNTIF(J$4:J170,J170)</f>
        <v>13_11</v>
      </c>
      <c r="J170" s="185">
        <v>13</v>
      </c>
      <c r="K170" s="185" t="s">
        <v>2661</v>
      </c>
      <c r="L170" s="186" t="s">
        <v>1027</v>
      </c>
      <c r="M170" s="185" t="s">
        <v>2677</v>
      </c>
      <c r="Q170"/>
      <c r="S170" s="72" t="str">
        <f>Draft!$A$6</f>
        <v>Player4</v>
      </c>
      <c r="U170" s="26">
        <f t="shared" si="1424"/>
        <v>0</v>
      </c>
      <c r="V170" s="26"/>
      <c r="AC170" s="43"/>
      <c r="AD170" s="43"/>
      <c r="AE170" s="43"/>
      <c r="AF170" s="43"/>
      <c r="AG170" s="43"/>
      <c r="AH170" s="72" t="str">
        <f>Draft!$A$6</f>
        <v>Player4</v>
      </c>
      <c r="AJ170" s="26">
        <f t="shared" ca="1" si="1425"/>
        <v>0</v>
      </c>
      <c r="AU170" s="43"/>
      <c r="AW170" s="72" t="str">
        <f>Draft!$A$6</f>
        <v>Player4</v>
      </c>
      <c r="AY170" s="26">
        <f t="shared" ca="1" si="1426"/>
        <v>1</v>
      </c>
      <c r="AZ170" s="26"/>
      <c r="BH170" s="105"/>
      <c r="BI170" s="105"/>
      <c r="BJ170" s="105"/>
      <c r="BK170" s="105"/>
      <c r="BL170" s="72" t="str">
        <f>Draft!$A$6</f>
        <v>Player4</v>
      </c>
      <c r="BN170" s="26">
        <f t="shared" ca="1" si="1427"/>
        <v>0</v>
      </c>
      <c r="BY170" s="105"/>
      <c r="CA170" s="72" t="str">
        <f>Draft!$A$6</f>
        <v>Player4</v>
      </c>
      <c r="CC170" s="26">
        <f t="shared" ca="1" si="1428"/>
        <v>0</v>
      </c>
      <c r="CD170" s="26"/>
      <c r="CL170" s="105"/>
      <c r="CM170" s="105"/>
      <c r="CN170" s="105"/>
      <c r="CO170" s="105"/>
      <c r="CP170" s="72" t="str">
        <f>Draft!$A$6</f>
        <v>Player4</v>
      </c>
      <c r="CR170" s="26">
        <f t="shared" ca="1" si="1429"/>
        <v>0</v>
      </c>
      <c r="DC170" s="105"/>
      <c r="DE170" s="72" t="str">
        <f>Draft!$A$6</f>
        <v>Player4</v>
      </c>
      <c r="DG170" s="26">
        <f t="shared" ca="1" si="1430"/>
        <v>0</v>
      </c>
      <c r="DH170" s="26"/>
      <c r="DP170" s="105"/>
      <c r="DQ170" s="105"/>
      <c r="DR170" s="105"/>
      <c r="DS170" s="105"/>
      <c r="DT170" s="72" t="str">
        <f>Draft!$A$6</f>
        <v>Player4</v>
      </c>
      <c r="DV170" s="26">
        <f t="shared" ca="1" si="1431"/>
        <v>0</v>
      </c>
      <c r="EG170" s="105"/>
      <c r="EI170" s="72" t="str">
        <f>Draft!$A$6</f>
        <v>Player4</v>
      </c>
      <c r="EK170" s="26">
        <f t="shared" ca="1" si="1432"/>
        <v>0</v>
      </c>
      <c r="EL170" s="26"/>
      <c r="ET170" s="105"/>
      <c r="EU170" s="105"/>
      <c r="EV170" s="105"/>
      <c r="EW170" s="105"/>
      <c r="EX170" s="72" t="str">
        <f>Draft!$A$6</f>
        <v>Player4</v>
      </c>
      <c r="EZ170" s="26">
        <f t="shared" ca="1" si="1433"/>
        <v>0</v>
      </c>
      <c r="FK170" s="105"/>
      <c r="FM170" s="72" t="str">
        <f>Draft!$A$6</f>
        <v>Player4</v>
      </c>
      <c r="FO170" s="26">
        <f t="shared" ca="1" si="1434"/>
        <v>0</v>
      </c>
      <c r="FP170" s="26"/>
      <c r="FX170" s="105"/>
      <c r="FY170" s="105"/>
      <c r="FZ170" s="105"/>
      <c r="GA170" s="105"/>
      <c r="GB170" s="72" t="str">
        <f>Draft!$A$6</f>
        <v>Player4</v>
      </c>
      <c r="GD170" s="26">
        <f t="shared" ca="1" si="1435"/>
        <v>0</v>
      </c>
      <c r="GO170" s="105"/>
      <c r="GQ170" s="72" t="str">
        <f>Draft!$A$6</f>
        <v>Player4</v>
      </c>
      <c r="GS170" s="26">
        <f t="shared" ca="1" si="1436"/>
        <v>0</v>
      </c>
      <c r="GT170" s="26"/>
      <c r="HB170" s="105"/>
      <c r="HC170" s="105"/>
      <c r="HD170" s="105"/>
      <c r="HE170" s="105"/>
      <c r="HF170" s="72" t="str">
        <f>Draft!$A$6</f>
        <v>Player4</v>
      </c>
      <c r="HH170" s="26">
        <f t="shared" ca="1" si="1437"/>
        <v>0</v>
      </c>
      <c r="HS170" s="105"/>
      <c r="HU170" s="72" t="str">
        <f>Draft!$A$6</f>
        <v>Player4</v>
      </c>
      <c r="HW170" s="26">
        <f t="shared" ca="1" si="1438"/>
        <v>0</v>
      </c>
      <c r="HX170" s="26"/>
      <c r="IF170" s="105"/>
      <c r="IG170" s="105"/>
      <c r="IH170" s="105"/>
      <c r="II170" s="105"/>
      <c r="IJ170" s="72" t="str">
        <f>Draft!$A$6</f>
        <v>Player4</v>
      </c>
      <c r="IL170" s="26">
        <f t="shared" ca="1" si="1439"/>
        <v>0</v>
      </c>
      <c r="IW170" s="105"/>
      <c r="IY170" s="72" t="str">
        <f>Draft!$A$6</f>
        <v>Player4</v>
      </c>
      <c r="JA170" s="26">
        <f t="shared" ca="1" si="1440"/>
        <v>0</v>
      </c>
      <c r="JB170" s="26"/>
      <c r="JL170" s="105"/>
      <c r="JN170" s="72" t="str">
        <f>Draft!$A$6</f>
        <v>Player4</v>
      </c>
      <c r="JP170" s="26">
        <f t="shared" ca="1" si="1441"/>
        <v>0</v>
      </c>
      <c r="JQ170" s="26"/>
      <c r="KA170" s="114"/>
      <c r="KC170" s="72" t="str">
        <f>Draft!$A$6</f>
        <v>Player4</v>
      </c>
      <c r="KE170" s="26">
        <f t="shared" ca="1" si="1442"/>
        <v>0</v>
      </c>
      <c r="KF170" s="26"/>
      <c r="KN170" s="114"/>
      <c r="KO170" s="114"/>
      <c r="KP170" s="114"/>
      <c r="KQ170" s="114"/>
      <c r="KR170" s="72" t="str">
        <f>Draft!$A$6</f>
        <v>Player4</v>
      </c>
      <c r="KT170" s="26">
        <f t="shared" ca="1" si="1443"/>
        <v>0</v>
      </c>
      <c r="LE170" s="114"/>
      <c r="LG170" s="72" t="str">
        <f>Draft!$A$6</f>
        <v>Player4</v>
      </c>
      <c r="LI170" s="26">
        <f t="shared" ca="1" si="1444"/>
        <v>0</v>
      </c>
      <c r="LJ170" s="26"/>
      <c r="LT170" s="114"/>
      <c r="LV170" s="72" t="str">
        <f>Draft!$A$6</f>
        <v>Player4</v>
      </c>
      <c r="LX170" s="26">
        <f t="shared" ca="1" si="1445"/>
        <v>0</v>
      </c>
      <c r="LY170" s="26"/>
      <c r="MI170" s="114"/>
      <c r="MK170" s="72" t="str">
        <f>Draft!$A$6</f>
        <v>Player4</v>
      </c>
      <c r="MM170" s="26">
        <f t="shared" ca="1" si="1446"/>
        <v>0</v>
      </c>
      <c r="MN170" s="26"/>
    </row>
    <row r="171" spans="2:358" ht="18" thickBot="1">
      <c r="B171" s="187">
        <f t="shared" si="1306"/>
        <v>44655</v>
      </c>
      <c r="C171" s="188">
        <f t="shared" si="1307"/>
        <v>14</v>
      </c>
      <c r="D171" s="188">
        <f t="shared" si="1308"/>
        <v>12</v>
      </c>
      <c r="E171" s="188" t="str">
        <f t="shared" si="1142"/>
        <v>14_12</v>
      </c>
      <c r="F171" s="189" t="str">
        <f t="shared" si="1143"/>
        <v>Player23</v>
      </c>
      <c r="G171" s="189" t="str">
        <f t="shared" si="1144"/>
        <v>Player7</v>
      </c>
      <c r="I171" s="174" t="str">
        <f>J171&amp;"_"&amp;COUNTIF(J$4:J171,J171)</f>
        <v>13_12</v>
      </c>
      <c r="J171" s="185">
        <v>13</v>
      </c>
      <c r="K171" s="185" t="s">
        <v>2666</v>
      </c>
      <c r="L171" s="186" t="s">
        <v>1027</v>
      </c>
      <c r="M171" s="185" t="s">
        <v>2673</v>
      </c>
      <c r="Q171"/>
      <c r="S171" s="72" t="str">
        <f>Draft!$A$7</f>
        <v>Player5</v>
      </c>
      <c r="U171" s="26">
        <f t="shared" si="1424"/>
        <v>0</v>
      </c>
      <c r="V171" s="26"/>
      <c r="AC171" s="43"/>
      <c r="AD171" s="43"/>
      <c r="AE171" s="43"/>
      <c r="AF171" s="43"/>
      <c r="AG171" s="43"/>
      <c r="AH171" s="72" t="str">
        <f>Draft!$A$7</f>
        <v>Player5</v>
      </c>
      <c r="AJ171" s="26">
        <f t="shared" ca="1" si="1425"/>
        <v>1</v>
      </c>
      <c r="AU171" s="43"/>
      <c r="AW171" s="72" t="str">
        <f>Draft!$A$7</f>
        <v>Player5</v>
      </c>
      <c r="AY171" s="26">
        <f t="shared" ca="1" si="1426"/>
        <v>1</v>
      </c>
      <c r="AZ171" s="26"/>
      <c r="BH171" s="105"/>
      <c r="BI171" s="105"/>
      <c r="BJ171" s="105"/>
      <c r="BK171" s="105"/>
      <c r="BL171" s="72" t="str">
        <f>Draft!$A$7</f>
        <v>Player5</v>
      </c>
      <c r="BN171" s="26">
        <f t="shared" ca="1" si="1427"/>
        <v>0</v>
      </c>
      <c r="BY171" s="105"/>
      <c r="CA171" s="72" t="str">
        <f>Draft!$A$7</f>
        <v>Player5</v>
      </c>
      <c r="CC171" s="26">
        <f t="shared" ca="1" si="1428"/>
        <v>0</v>
      </c>
      <c r="CD171" s="26"/>
      <c r="CL171" s="105"/>
      <c r="CM171" s="105"/>
      <c r="CN171" s="105"/>
      <c r="CO171" s="105"/>
      <c r="CP171" s="72" t="str">
        <f>Draft!$A$7</f>
        <v>Player5</v>
      </c>
      <c r="CR171" s="26">
        <f t="shared" ca="1" si="1429"/>
        <v>0</v>
      </c>
      <c r="DC171" s="105"/>
      <c r="DE171" s="72" t="str">
        <f>Draft!$A$7</f>
        <v>Player5</v>
      </c>
      <c r="DG171" s="26">
        <f t="shared" ca="1" si="1430"/>
        <v>0</v>
      </c>
      <c r="DH171" s="26"/>
      <c r="DP171" s="105"/>
      <c r="DQ171" s="105"/>
      <c r="DR171" s="105"/>
      <c r="DS171" s="105"/>
      <c r="DT171" s="72" t="str">
        <f>Draft!$A$7</f>
        <v>Player5</v>
      </c>
      <c r="DV171" s="26">
        <f t="shared" ca="1" si="1431"/>
        <v>0</v>
      </c>
      <c r="EG171" s="105"/>
      <c r="EI171" s="72" t="str">
        <f>Draft!$A$7</f>
        <v>Player5</v>
      </c>
      <c r="EK171" s="26">
        <f t="shared" ca="1" si="1432"/>
        <v>0</v>
      </c>
      <c r="EL171" s="26"/>
      <c r="ET171" s="105"/>
      <c r="EU171" s="105"/>
      <c r="EV171" s="105"/>
      <c r="EW171" s="105"/>
      <c r="EX171" s="72" t="str">
        <f>Draft!$A$7</f>
        <v>Player5</v>
      </c>
      <c r="EZ171" s="26">
        <f t="shared" ca="1" si="1433"/>
        <v>0</v>
      </c>
      <c r="FK171" s="105"/>
      <c r="FM171" s="72" t="str">
        <f>Draft!$A$7</f>
        <v>Player5</v>
      </c>
      <c r="FO171" s="26">
        <f t="shared" ca="1" si="1434"/>
        <v>0</v>
      </c>
      <c r="FP171" s="26"/>
      <c r="FX171" s="105"/>
      <c r="FY171" s="105"/>
      <c r="FZ171" s="105"/>
      <c r="GA171" s="105"/>
      <c r="GB171" s="72" t="str">
        <f>Draft!$A$7</f>
        <v>Player5</v>
      </c>
      <c r="GD171" s="26">
        <f t="shared" ca="1" si="1435"/>
        <v>0</v>
      </c>
      <c r="GO171" s="105"/>
      <c r="GQ171" s="72" t="str">
        <f>Draft!$A$7</f>
        <v>Player5</v>
      </c>
      <c r="GS171" s="26">
        <f t="shared" ca="1" si="1436"/>
        <v>0</v>
      </c>
      <c r="GT171" s="26"/>
      <c r="HB171" s="105"/>
      <c r="HC171" s="105"/>
      <c r="HD171" s="105"/>
      <c r="HE171" s="105"/>
      <c r="HF171" s="72" t="str">
        <f>Draft!$A$7</f>
        <v>Player5</v>
      </c>
      <c r="HH171" s="26">
        <f t="shared" ca="1" si="1437"/>
        <v>0</v>
      </c>
      <c r="HS171" s="105"/>
      <c r="HU171" s="72" t="str">
        <f>Draft!$A$7</f>
        <v>Player5</v>
      </c>
      <c r="HW171" s="26">
        <f t="shared" ca="1" si="1438"/>
        <v>0</v>
      </c>
      <c r="HX171" s="26"/>
      <c r="IF171" s="105"/>
      <c r="IG171" s="105"/>
      <c r="IH171" s="105"/>
      <c r="II171" s="105"/>
      <c r="IJ171" s="72" t="str">
        <f>Draft!$A$7</f>
        <v>Player5</v>
      </c>
      <c r="IL171" s="26">
        <f t="shared" ca="1" si="1439"/>
        <v>0</v>
      </c>
      <c r="IW171" s="105"/>
      <c r="IY171" s="72" t="str">
        <f>Draft!$A$7</f>
        <v>Player5</v>
      </c>
      <c r="JA171" s="26">
        <f t="shared" ca="1" si="1440"/>
        <v>0</v>
      </c>
      <c r="JB171" s="26"/>
      <c r="JL171" s="105"/>
      <c r="JN171" s="72" t="str">
        <f>Draft!$A$7</f>
        <v>Player5</v>
      </c>
      <c r="JP171" s="26">
        <f t="shared" ca="1" si="1441"/>
        <v>0</v>
      </c>
      <c r="JQ171" s="26"/>
      <c r="KA171" s="114"/>
      <c r="KC171" s="72" t="str">
        <f>Draft!$A$7</f>
        <v>Player5</v>
      </c>
      <c r="KE171" s="26">
        <f t="shared" ca="1" si="1442"/>
        <v>0</v>
      </c>
      <c r="KF171" s="26"/>
      <c r="KN171" s="114"/>
      <c r="KO171" s="114"/>
      <c r="KP171" s="114"/>
      <c r="KQ171" s="114"/>
      <c r="KR171" s="72" t="str">
        <f>Draft!$A$7</f>
        <v>Player5</v>
      </c>
      <c r="KT171" s="26">
        <f t="shared" ca="1" si="1443"/>
        <v>0</v>
      </c>
      <c r="LE171" s="114"/>
      <c r="LG171" s="72" t="str">
        <f>Draft!$A$7</f>
        <v>Player5</v>
      </c>
      <c r="LI171" s="26">
        <f t="shared" ca="1" si="1444"/>
        <v>0</v>
      </c>
      <c r="LJ171" s="26"/>
      <c r="LT171" s="114"/>
      <c r="LV171" s="72" t="str">
        <f>Draft!$A$7</f>
        <v>Player5</v>
      </c>
      <c r="LX171" s="26">
        <f t="shared" ca="1" si="1445"/>
        <v>0</v>
      </c>
      <c r="LY171" s="26"/>
      <c r="MI171" s="114"/>
      <c r="MK171" s="72" t="str">
        <f>Draft!$A$7</f>
        <v>Player5</v>
      </c>
      <c r="MM171" s="26">
        <f t="shared" ca="1" si="1446"/>
        <v>0</v>
      </c>
      <c r="MN171" s="26"/>
    </row>
    <row r="172" spans="2:358" ht="17">
      <c r="B172" s="184">
        <f t="shared" si="1306"/>
        <v>44662</v>
      </c>
      <c r="C172" s="183">
        <f t="shared" si="1307"/>
        <v>15</v>
      </c>
      <c r="D172" s="183">
        <f t="shared" si="1308"/>
        <v>1</v>
      </c>
      <c r="E172" s="183" t="str">
        <f t="shared" si="1142"/>
        <v>15_1</v>
      </c>
      <c r="F172" s="174" t="str">
        <f t="shared" si="1143"/>
        <v>Player4</v>
      </c>
      <c r="G172" s="174" t="str">
        <f t="shared" si="1144"/>
        <v>Player5</v>
      </c>
      <c r="I172" s="174" t="str">
        <f>J172&amp;"_"&amp;COUNTIF(J$4:J172,J172)</f>
        <v>_0</v>
      </c>
      <c r="J172" s="185"/>
      <c r="Q172"/>
      <c r="S172" s="72" t="str">
        <f>Draft!$A$8</f>
        <v>Player6</v>
      </c>
      <c r="U172" s="26">
        <f t="shared" si="1424"/>
        <v>1</v>
      </c>
      <c r="V172" s="26"/>
      <c r="AC172" s="43"/>
      <c r="AD172" s="43"/>
      <c r="AE172" s="43"/>
      <c r="AF172" s="43"/>
      <c r="AG172" s="43"/>
      <c r="AH172" s="72" t="str">
        <f>Draft!$A$8</f>
        <v>Player6</v>
      </c>
      <c r="AJ172" s="26">
        <f t="shared" ca="1" si="1425"/>
        <v>1</v>
      </c>
      <c r="AU172" s="43"/>
      <c r="AW172" s="72" t="str">
        <f>Draft!$A$8</f>
        <v>Player6</v>
      </c>
      <c r="AY172" s="26">
        <f t="shared" ca="1" si="1426"/>
        <v>1</v>
      </c>
      <c r="AZ172" s="26"/>
      <c r="BH172" s="105"/>
      <c r="BI172" s="105"/>
      <c r="BJ172" s="105"/>
      <c r="BK172" s="105"/>
      <c r="BL172" s="72" t="str">
        <f>Draft!$A$8</f>
        <v>Player6</v>
      </c>
      <c r="BN172" s="26">
        <f t="shared" ca="1" si="1427"/>
        <v>0</v>
      </c>
      <c r="BY172" s="105"/>
      <c r="CA172" s="72" t="str">
        <f>Draft!$A$8</f>
        <v>Player6</v>
      </c>
      <c r="CC172" s="26">
        <f t="shared" ca="1" si="1428"/>
        <v>0</v>
      </c>
      <c r="CD172" s="26"/>
      <c r="CL172" s="105"/>
      <c r="CM172" s="105"/>
      <c r="CN172" s="105"/>
      <c r="CO172" s="105"/>
      <c r="CP172" s="72" t="str">
        <f>Draft!$A$8</f>
        <v>Player6</v>
      </c>
      <c r="CR172" s="26">
        <f t="shared" ca="1" si="1429"/>
        <v>0</v>
      </c>
      <c r="DC172" s="105"/>
      <c r="DE172" s="72" t="str">
        <f>Draft!$A$8</f>
        <v>Player6</v>
      </c>
      <c r="DG172" s="26">
        <f t="shared" ca="1" si="1430"/>
        <v>0</v>
      </c>
      <c r="DH172" s="26"/>
      <c r="DP172" s="105"/>
      <c r="DQ172" s="105"/>
      <c r="DR172" s="105"/>
      <c r="DS172" s="105"/>
      <c r="DT172" s="72" t="str">
        <f>Draft!$A$8</f>
        <v>Player6</v>
      </c>
      <c r="DV172" s="26">
        <f t="shared" ca="1" si="1431"/>
        <v>0</v>
      </c>
      <c r="EG172" s="105"/>
      <c r="EI172" s="72" t="str">
        <f>Draft!$A$8</f>
        <v>Player6</v>
      </c>
      <c r="EK172" s="26">
        <f t="shared" ca="1" si="1432"/>
        <v>0</v>
      </c>
      <c r="EL172" s="26"/>
      <c r="ET172" s="105"/>
      <c r="EU172" s="105"/>
      <c r="EV172" s="105"/>
      <c r="EW172" s="105"/>
      <c r="EX172" s="72" t="str">
        <f>Draft!$A$8</f>
        <v>Player6</v>
      </c>
      <c r="EZ172" s="26">
        <f t="shared" ca="1" si="1433"/>
        <v>0</v>
      </c>
      <c r="FK172" s="105"/>
      <c r="FM172" s="72" t="str">
        <f>Draft!$A$8</f>
        <v>Player6</v>
      </c>
      <c r="FO172" s="26">
        <f t="shared" ca="1" si="1434"/>
        <v>0</v>
      </c>
      <c r="FP172" s="26"/>
      <c r="FX172" s="105"/>
      <c r="FY172" s="105"/>
      <c r="FZ172" s="105"/>
      <c r="GA172" s="105"/>
      <c r="GB172" s="72" t="str">
        <f>Draft!$A$8</f>
        <v>Player6</v>
      </c>
      <c r="GD172" s="26">
        <f t="shared" ca="1" si="1435"/>
        <v>0</v>
      </c>
      <c r="GO172" s="105"/>
      <c r="GQ172" s="72" t="str">
        <f>Draft!$A$8</f>
        <v>Player6</v>
      </c>
      <c r="GS172" s="26">
        <f t="shared" ca="1" si="1436"/>
        <v>0</v>
      </c>
      <c r="GT172" s="26"/>
      <c r="HB172" s="105"/>
      <c r="HC172" s="105"/>
      <c r="HD172" s="105"/>
      <c r="HE172" s="105"/>
      <c r="HF172" s="72" t="str">
        <f>Draft!$A$8</f>
        <v>Player6</v>
      </c>
      <c r="HH172" s="26">
        <f t="shared" ca="1" si="1437"/>
        <v>0</v>
      </c>
      <c r="HS172" s="105"/>
      <c r="HU172" s="72" t="str">
        <f>Draft!$A$8</f>
        <v>Player6</v>
      </c>
      <c r="HW172" s="26">
        <f t="shared" ca="1" si="1438"/>
        <v>0</v>
      </c>
      <c r="HX172" s="26"/>
      <c r="IF172" s="105"/>
      <c r="IG172" s="105"/>
      <c r="IH172" s="105"/>
      <c r="II172" s="105"/>
      <c r="IJ172" s="72" t="str">
        <f>Draft!$A$8</f>
        <v>Player6</v>
      </c>
      <c r="IL172" s="26">
        <f t="shared" ca="1" si="1439"/>
        <v>0</v>
      </c>
      <c r="IW172" s="105"/>
      <c r="IY172" s="72" t="str">
        <f>Draft!$A$8</f>
        <v>Player6</v>
      </c>
      <c r="JA172" s="26">
        <f t="shared" ca="1" si="1440"/>
        <v>0</v>
      </c>
      <c r="JB172" s="26"/>
      <c r="JL172" s="105"/>
      <c r="JN172" s="72" t="str">
        <f>Draft!$A$8</f>
        <v>Player6</v>
      </c>
      <c r="JP172" s="26">
        <f t="shared" ca="1" si="1441"/>
        <v>0</v>
      </c>
      <c r="JQ172" s="26"/>
      <c r="KA172" s="114"/>
      <c r="KC172" s="72" t="str">
        <f>Draft!$A$8</f>
        <v>Player6</v>
      </c>
      <c r="KE172" s="26">
        <f t="shared" ca="1" si="1442"/>
        <v>0</v>
      </c>
      <c r="KF172" s="26"/>
      <c r="KN172" s="114"/>
      <c r="KO172" s="114"/>
      <c r="KP172" s="114"/>
      <c r="KQ172" s="114"/>
      <c r="KR172" s="72" t="str">
        <f>Draft!$A$8</f>
        <v>Player6</v>
      </c>
      <c r="KT172" s="26">
        <f t="shared" ca="1" si="1443"/>
        <v>0</v>
      </c>
      <c r="LE172" s="114"/>
      <c r="LG172" s="72" t="str">
        <f>Draft!$A$8</f>
        <v>Player6</v>
      </c>
      <c r="LI172" s="26">
        <f t="shared" ca="1" si="1444"/>
        <v>0</v>
      </c>
      <c r="LJ172" s="26"/>
      <c r="LT172" s="114"/>
      <c r="LV172" s="72" t="str">
        <f>Draft!$A$8</f>
        <v>Player6</v>
      </c>
      <c r="LX172" s="26">
        <f t="shared" ca="1" si="1445"/>
        <v>0</v>
      </c>
      <c r="LY172" s="26"/>
      <c r="MI172" s="114"/>
      <c r="MK172" s="72" t="str">
        <f>Draft!$A$8</f>
        <v>Player6</v>
      </c>
      <c r="MM172" s="26">
        <f t="shared" ca="1" si="1446"/>
        <v>0</v>
      </c>
      <c r="MN172" s="26"/>
    </row>
    <row r="173" spans="2:358" ht="17">
      <c r="B173" s="184">
        <f t="shared" si="1306"/>
        <v>44662</v>
      </c>
      <c r="C173" s="183">
        <f t="shared" si="1307"/>
        <v>15</v>
      </c>
      <c r="D173" s="183">
        <f t="shared" si="1308"/>
        <v>2</v>
      </c>
      <c r="E173" s="183" t="str">
        <f t="shared" si="1142"/>
        <v>15_2</v>
      </c>
      <c r="F173" s="174" t="str">
        <f t="shared" si="1143"/>
        <v>Player23</v>
      </c>
      <c r="G173" s="174" t="str">
        <f t="shared" si="1144"/>
        <v>Player16</v>
      </c>
      <c r="I173" s="174" t="str">
        <f>J173&amp;"_"&amp;COUNTIF(J$4:J173,J173)</f>
        <v>14_1</v>
      </c>
      <c r="J173" s="185">
        <v>14</v>
      </c>
      <c r="K173" s="185" t="s">
        <v>2657</v>
      </c>
      <c r="L173" s="186" t="s">
        <v>1027</v>
      </c>
      <c r="M173" s="185" t="s">
        <v>2662</v>
      </c>
      <c r="Q173"/>
      <c r="S173" s="72" t="str">
        <f>Draft!$A$9</f>
        <v>Player7</v>
      </c>
      <c r="U173" s="26">
        <f t="shared" si="1424"/>
        <v>1</v>
      </c>
      <c r="V173" s="26"/>
      <c r="AC173" s="43"/>
      <c r="AD173" s="43"/>
      <c r="AE173" s="43"/>
      <c r="AF173" s="43"/>
      <c r="AG173" s="43"/>
      <c r="AH173" s="72" t="str">
        <f>Draft!$A$9</f>
        <v>Player7</v>
      </c>
      <c r="AJ173" s="26">
        <f t="shared" ca="1" si="1425"/>
        <v>1</v>
      </c>
      <c r="AU173" s="43"/>
      <c r="AW173" s="72" t="str">
        <f>Draft!$A$9</f>
        <v>Player7</v>
      </c>
      <c r="AY173" s="26">
        <f t="shared" ca="1" si="1426"/>
        <v>1</v>
      </c>
      <c r="AZ173" s="26"/>
      <c r="BH173" s="105"/>
      <c r="BI173" s="105"/>
      <c r="BJ173" s="105"/>
      <c r="BK173" s="105"/>
      <c r="BL173" s="72" t="str">
        <f>Draft!$A$9</f>
        <v>Player7</v>
      </c>
      <c r="BN173" s="26">
        <f t="shared" ca="1" si="1427"/>
        <v>0</v>
      </c>
      <c r="BY173" s="105"/>
      <c r="CA173" s="72" t="str">
        <f>Draft!$A$9</f>
        <v>Player7</v>
      </c>
      <c r="CC173" s="26">
        <f t="shared" ca="1" si="1428"/>
        <v>0</v>
      </c>
      <c r="CD173" s="26"/>
      <c r="CL173" s="105"/>
      <c r="CM173" s="105"/>
      <c r="CN173" s="105"/>
      <c r="CO173" s="105"/>
      <c r="CP173" s="72" t="str">
        <f>Draft!$A$9</f>
        <v>Player7</v>
      </c>
      <c r="CR173" s="26">
        <f t="shared" ca="1" si="1429"/>
        <v>0</v>
      </c>
      <c r="DC173" s="105"/>
      <c r="DE173" s="72" t="str">
        <f>Draft!$A$9</f>
        <v>Player7</v>
      </c>
      <c r="DG173" s="26">
        <f t="shared" ca="1" si="1430"/>
        <v>0</v>
      </c>
      <c r="DH173" s="26"/>
      <c r="DP173" s="105"/>
      <c r="DQ173" s="105"/>
      <c r="DR173" s="105"/>
      <c r="DS173" s="105"/>
      <c r="DT173" s="72" t="str">
        <f>Draft!$A$9</f>
        <v>Player7</v>
      </c>
      <c r="DV173" s="26">
        <f t="shared" ca="1" si="1431"/>
        <v>0</v>
      </c>
      <c r="EG173" s="105"/>
      <c r="EI173" s="72" t="str">
        <f>Draft!$A$9</f>
        <v>Player7</v>
      </c>
      <c r="EK173" s="26">
        <f t="shared" ca="1" si="1432"/>
        <v>0</v>
      </c>
      <c r="EL173" s="26"/>
      <c r="ET173" s="105"/>
      <c r="EU173" s="105"/>
      <c r="EV173" s="105"/>
      <c r="EW173" s="105"/>
      <c r="EX173" s="72" t="str">
        <f>Draft!$A$9</f>
        <v>Player7</v>
      </c>
      <c r="EZ173" s="26">
        <f t="shared" ca="1" si="1433"/>
        <v>0</v>
      </c>
      <c r="FK173" s="105"/>
      <c r="FM173" s="72" t="str">
        <f>Draft!$A$9</f>
        <v>Player7</v>
      </c>
      <c r="FO173" s="26">
        <f t="shared" ca="1" si="1434"/>
        <v>0</v>
      </c>
      <c r="FP173" s="26"/>
      <c r="FX173" s="105"/>
      <c r="FY173" s="105"/>
      <c r="FZ173" s="105"/>
      <c r="GA173" s="105"/>
      <c r="GB173" s="72" t="str">
        <f>Draft!$A$9</f>
        <v>Player7</v>
      </c>
      <c r="GD173" s="26">
        <f t="shared" ca="1" si="1435"/>
        <v>0</v>
      </c>
      <c r="GO173" s="105"/>
      <c r="GQ173" s="72" t="str">
        <f>Draft!$A$9</f>
        <v>Player7</v>
      </c>
      <c r="GS173" s="26">
        <f t="shared" ca="1" si="1436"/>
        <v>0</v>
      </c>
      <c r="GT173" s="26"/>
      <c r="HB173" s="105"/>
      <c r="HC173" s="105"/>
      <c r="HD173" s="105"/>
      <c r="HE173" s="105"/>
      <c r="HF173" s="72" t="str">
        <f>Draft!$A$9</f>
        <v>Player7</v>
      </c>
      <c r="HH173" s="26">
        <f t="shared" ca="1" si="1437"/>
        <v>0</v>
      </c>
      <c r="HS173" s="105"/>
      <c r="HU173" s="72" t="str">
        <f>Draft!$A$9</f>
        <v>Player7</v>
      </c>
      <c r="HW173" s="26">
        <f t="shared" ca="1" si="1438"/>
        <v>0</v>
      </c>
      <c r="HX173" s="26"/>
      <c r="IF173" s="105"/>
      <c r="IG173" s="105"/>
      <c r="IH173" s="105"/>
      <c r="II173" s="105"/>
      <c r="IJ173" s="72" t="str">
        <f>Draft!$A$9</f>
        <v>Player7</v>
      </c>
      <c r="IL173" s="26">
        <f t="shared" ca="1" si="1439"/>
        <v>0</v>
      </c>
      <c r="IW173" s="105"/>
      <c r="IY173" s="72" t="str">
        <f>Draft!$A$9</f>
        <v>Player7</v>
      </c>
      <c r="JA173" s="26">
        <f t="shared" ca="1" si="1440"/>
        <v>0</v>
      </c>
      <c r="JB173" s="26"/>
      <c r="JL173" s="105"/>
      <c r="JN173" s="72" t="str">
        <f>Draft!$A$9</f>
        <v>Player7</v>
      </c>
      <c r="JP173" s="26">
        <f t="shared" ca="1" si="1441"/>
        <v>0</v>
      </c>
      <c r="JQ173" s="26"/>
      <c r="KA173" s="114"/>
      <c r="KC173" s="72" t="str">
        <f>Draft!$A$9</f>
        <v>Player7</v>
      </c>
      <c r="KE173" s="26">
        <f t="shared" ca="1" si="1442"/>
        <v>0</v>
      </c>
      <c r="KF173" s="26"/>
      <c r="KN173" s="114"/>
      <c r="KO173" s="114"/>
      <c r="KP173" s="114"/>
      <c r="KQ173" s="114"/>
      <c r="KR173" s="72" t="str">
        <f>Draft!$A$9</f>
        <v>Player7</v>
      </c>
      <c r="KT173" s="26">
        <f t="shared" ca="1" si="1443"/>
        <v>0</v>
      </c>
      <c r="LE173" s="114"/>
      <c r="LG173" s="72" t="str">
        <f>Draft!$A$9</f>
        <v>Player7</v>
      </c>
      <c r="LI173" s="26">
        <f t="shared" ca="1" si="1444"/>
        <v>0</v>
      </c>
      <c r="LJ173" s="26"/>
      <c r="LT173" s="114"/>
      <c r="LV173" s="72" t="str">
        <f>Draft!$A$9</f>
        <v>Player7</v>
      </c>
      <c r="LX173" s="26">
        <f t="shared" ca="1" si="1445"/>
        <v>0</v>
      </c>
      <c r="LY173" s="26"/>
      <c r="MI173" s="114"/>
      <c r="MK173" s="72" t="str">
        <f>Draft!$A$9</f>
        <v>Player7</v>
      </c>
      <c r="MM173" s="26">
        <f t="shared" ca="1" si="1446"/>
        <v>0</v>
      </c>
      <c r="MN173" s="26"/>
    </row>
    <row r="174" spans="2:358" ht="17">
      <c r="B174" s="184">
        <f t="shared" si="1306"/>
        <v>44662</v>
      </c>
      <c r="C174" s="183">
        <f t="shared" si="1307"/>
        <v>15</v>
      </c>
      <c r="D174" s="183">
        <f t="shared" si="1308"/>
        <v>3</v>
      </c>
      <c r="E174" s="183" t="str">
        <f t="shared" si="1142"/>
        <v>15_3</v>
      </c>
      <c r="F174" s="174" t="str">
        <f t="shared" si="1143"/>
        <v>Player7</v>
      </c>
      <c r="G174" s="174" t="str">
        <f t="shared" si="1144"/>
        <v>Player2</v>
      </c>
      <c r="I174" s="174" t="str">
        <f>J174&amp;"_"&amp;COUNTIF(J$4:J174,J174)</f>
        <v>14_2</v>
      </c>
      <c r="J174" s="185">
        <v>14</v>
      </c>
      <c r="K174" s="185" t="s">
        <v>2667</v>
      </c>
      <c r="L174" s="186" t="s">
        <v>1027</v>
      </c>
      <c r="M174" s="185" t="s">
        <v>2674</v>
      </c>
      <c r="Q174"/>
      <c r="S174" s="72" t="str">
        <f>Draft!$A$10</f>
        <v>Player8</v>
      </c>
      <c r="U174" s="26">
        <f t="shared" si="1424"/>
        <v>0</v>
      </c>
      <c r="V174" s="26"/>
      <c r="AC174" s="43"/>
      <c r="AD174" s="43"/>
      <c r="AE174" s="43"/>
      <c r="AF174" s="43"/>
      <c r="AG174" s="43"/>
      <c r="AH174" s="72" t="str">
        <f>Draft!$A$10</f>
        <v>Player8</v>
      </c>
      <c r="AJ174" s="26">
        <f t="shared" ca="1" si="1425"/>
        <v>0</v>
      </c>
      <c r="AU174" s="43"/>
      <c r="AW174" s="72" t="str">
        <f>Draft!$A$10</f>
        <v>Player8</v>
      </c>
      <c r="AY174" s="26">
        <f t="shared" ca="1" si="1426"/>
        <v>0</v>
      </c>
      <c r="AZ174" s="26"/>
      <c r="BH174" s="105"/>
      <c r="BI174" s="105"/>
      <c r="BJ174" s="105"/>
      <c r="BK174" s="105"/>
      <c r="BL174" s="72" t="str">
        <f>Draft!$A$10</f>
        <v>Player8</v>
      </c>
      <c r="BN174" s="26">
        <f t="shared" ca="1" si="1427"/>
        <v>0</v>
      </c>
      <c r="BY174" s="105"/>
      <c r="CA174" s="72" t="str">
        <f>Draft!$A$10</f>
        <v>Player8</v>
      </c>
      <c r="CC174" s="26">
        <f t="shared" ca="1" si="1428"/>
        <v>0</v>
      </c>
      <c r="CD174" s="26"/>
      <c r="CL174" s="105"/>
      <c r="CM174" s="105"/>
      <c r="CN174" s="105"/>
      <c r="CO174" s="105"/>
      <c r="CP174" s="72" t="str">
        <f>Draft!$A$10</f>
        <v>Player8</v>
      </c>
      <c r="CR174" s="26">
        <f t="shared" ca="1" si="1429"/>
        <v>0</v>
      </c>
      <c r="DC174" s="105"/>
      <c r="DE174" s="72" t="str">
        <f>Draft!$A$10</f>
        <v>Player8</v>
      </c>
      <c r="DG174" s="26">
        <f t="shared" ca="1" si="1430"/>
        <v>0</v>
      </c>
      <c r="DH174" s="26"/>
      <c r="DP174" s="105"/>
      <c r="DQ174" s="105"/>
      <c r="DR174" s="105"/>
      <c r="DS174" s="105"/>
      <c r="DT174" s="72" t="str">
        <f>Draft!$A$10</f>
        <v>Player8</v>
      </c>
      <c r="DV174" s="26">
        <f t="shared" ca="1" si="1431"/>
        <v>0</v>
      </c>
      <c r="EG174" s="105"/>
      <c r="EI174" s="72" t="str">
        <f>Draft!$A$10</f>
        <v>Player8</v>
      </c>
      <c r="EK174" s="26">
        <f t="shared" ca="1" si="1432"/>
        <v>0</v>
      </c>
      <c r="EL174" s="26"/>
      <c r="ET174" s="105"/>
      <c r="EU174" s="105"/>
      <c r="EV174" s="105"/>
      <c r="EW174" s="105"/>
      <c r="EX174" s="72" t="str">
        <f>Draft!$A$10</f>
        <v>Player8</v>
      </c>
      <c r="EZ174" s="26">
        <f t="shared" ca="1" si="1433"/>
        <v>0</v>
      </c>
      <c r="FK174" s="105"/>
      <c r="FM174" s="72" t="str">
        <f>Draft!$A$10</f>
        <v>Player8</v>
      </c>
      <c r="FO174" s="26">
        <f t="shared" ca="1" si="1434"/>
        <v>0</v>
      </c>
      <c r="FP174" s="26"/>
      <c r="FX174" s="105"/>
      <c r="FY174" s="105"/>
      <c r="FZ174" s="105"/>
      <c r="GA174" s="105"/>
      <c r="GB174" s="72" t="str">
        <f>Draft!$A$10</f>
        <v>Player8</v>
      </c>
      <c r="GD174" s="26">
        <f t="shared" ca="1" si="1435"/>
        <v>0</v>
      </c>
      <c r="GO174" s="105"/>
      <c r="GQ174" s="72" t="str">
        <f>Draft!$A$10</f>
        <v>Player8</v>
      </c>
      <c r="GS174" s="26">
        <f t="shared" ca="1" si="1436"/>
        <v>0</v>
      </c>
      <c r="GT174" s="26"/>
      <c r="HB174" s="105"/>
      <c r="HC174" s="105"/>
      <c r="HD174" s="105"/>
      <c r="HE174" s="105"/>
      <c r="HF174" s="72" t="str">
        <f>Draft!$A$10</f>
        <v>Player8</v>
      </c>
      <c r="HH174" s="26">
        <f t="shared" ca="1" si="1437"/>
        <v>0</v>
      </c>
      <c r="HS174" s="105"/>
      <c r="HU174" s="72" t="str">
        <f>Draft!$A$10</f>
        <v>Player8</v>
      </c>
      <c r="HW174" s="26">
        <f t="shared" ca="1" si="1438"/>
        <v>0</v>
      </c>
      <c r="HX174" s="26"/>
      <c r="IF174" s="105"/>
      <c r="IG174" s="105"/>
      <c r="IH174" s="105"/>
      <c r="II174" s="105"/>
      <c r="IJ174" s="72" t="str">
        <f>Draft!$A$10</f>
        <v>Player8</v>
      </c>
      <c r="IL174" s="26">
        <f t="shared" ca="1" si="1439"/>
        <v>0</v>
      </c>
      <c r="IW174" s="105"/>
      <c r="IY174" s="72" t="str">
        <f>Draft!$A$10</f>
        <v>Player8</v>
      </c>
      <c r="JA174" s="26">
        <f t="shared" ca="1" si="1440"/>
        <v>0</v>
      </c>
      <c r="JB174" s="26"/>
      <c r="JL174" s="105"/>
      <c r="JN174" s="72" t="str">
        <f>Draft!$A$10</f>
        <v>Player8</v>
      </c>
      <c r="JP174" s="26">
        <f t="shared" ca="1" si="1441"/>
        <v>0</v>
      </c>
      <c r="JQ174" s="26"/>
      <c r="KA174" s="114"/>
      <c r="KC174" s="72" t="str">
        <f>Draft!$A$10</f>
        <v>Player8</v>
      </c>
      <c r="KE174" s="26">
        <f t="shared" ca="1" si="1442"/>
        <v>0</v>
      </c>
      <c r="KF174" s="26"/>
      <c r="KN174" s="114"/>
      <c r="KO174" s="114"/>
      <c r="KP174" s="114"/>
      <c r="KQ174" s="114"/>
      <c r="KR174" s="72" t="str">
        <f>Draft!$A$10</f>
        <v>Player8</v>
      </c>
      <c r="KT174" s="26">
        <f t="shared" ca="1" si="1443"/>
        <v>0</v>
      </c>
      <c r="LE174" s="114"/>
      <c r="LG174" s="72" t="str">
        <f>Draft!$A$10</f>
        <v>Player8</v>
      </c>
      <c r="LI174" s="26">
        <f t="shared" ca="1" si="1444"/>
        <v>0</v>
      </c>
      <c r="LJ174" s="26"/>
      <c r="LT174" s="114"/>
      <c r="LV174" s="72" t="str">
        <f>Draft!$A$10</f>
        <v>Player8</v>
      </c>
      <c r="LX174" s="26">
        <f t="shared" ca="1" si="1445"/>
        <v>0</v>
      </c>
      <c r="LY174" s="26"/>
      <c r="MI174" s="114"/>
      <c r="MK174" s="72" t="str">
        <f>Draft!$A$10</f>
        <v>Player8</v>
      </c>
      <c r="MM174" s="26">
        <f t="shared" ca="1" si="1446"/>
        <v>0</v>
      </c>
      <c r="MN174" s="26"/>
    </row>
    <row r="175" spans="2:358" ht="17">
      <c r="B175" s="184">
        <f t="shared" si="1306"/>
        <v>44662</v>
      </c>
      <c r="C175" s="183">
        <f t="shared" si="1307"/>
        <v>15</v>
      </c>
      <c r="D175" s="183">
        <f t="shared" si="1308"/>
        <v>4</v>
      </c>
      <c r="E175" s="183" t="str">
        <f t="shared" si="1142"/>
        <v>15_4</v>
      </c>
      <c r="F175" s="174" t="str">
        <f t="shared" si="1143"/>
        <v>Player12</v>
      </c>
      <c r="G175" s="174" t="str">
        <f t="shared" si="1144"/>
        <v>Player10</v>
      </c>
      <c r="I175" s="174" t="str">
        <f>J175&amp;"_"&amp;COUNTIF(J$4:J175,J175)</f>
        <v>14_3</v>
      </c>
      <c r="J175" s="185">
        <v>14</v>
      </c>
      <c r="K175" s="185" t="s">
        <v>2672</v>
      </c>
      <c r="L175" s="186" t="s">
        <v>1027</v>
      </c>
      <c r="M175" s="185" t="s">
        <v>2675</v>
      </c>
      <c r="Q175"/>
      <c r="S175" s="72" t="str">
        <f>Draft!$A$11</f>
        <v>Player9</v>
      </c>
      <c r="U175" s="26">
        <f t="shared" si="1424"/>
        <v>0</v>
      </c>
      <c r="V175" s="26"/>
      <c r="AC175" s="43"/>
      <c r="AD175" s="43"/>
      <c r="AE175" s="43"/>
      <c r="AF175" s="43"/>
      <c r="AG175" s="43"/>
      <c r="AH175" s="72" t="str">
        <f>Draft!$A$11</f>
        <v>Player9</v>
      </c>
      <c r="AJ175" s="26">
        <f t="shared" ca="1" si="1425"/>
        <v>1</v>
      </c>
      <c r="AU175" s="43"/>
      <c r="AW175" s="72" t="str">
        <f>Draft!$A$11</f>
        <v>Player9</v>
      </c>
      <c r="AY175" s="26">
        <f t="shared" ca="1" si="1426"/>
        <v>0</v>
      </c>
      <c r="AZ175" s="26"/>
      <c r="BH175" s="105"/>
      <c r="BI175" s="105"/>
      <c r="BJ175" s="105"/>
      <c r="BK175" s="105"/>
      <c r="BL175" s="72" t="str">
        <f>Draft!$A$11</f>
        <v>Player9</v>
      </c>
      <c r="BN175" s="26">
        <f t="shared" ca="1" si="1427"/>
        <v>0</v>
      </c>
      <c r="BY175" s="105"/>
      <c r="CA175" s="72" t="str">
        <f>Draft!$A$11</f>
        <v>Player9</v>
      </c>
      <c r="CC175" s="26">
        <f t="shared" ca="1" si="1428"/>
        <v>0</v>
      </c>
      <c r="CD175" s="26"/>
      <c r="CL175" s="105"/>
      <c r="CM175" s="105"/>
      <c r="CN175" s="105"/>
      <c r="CO175" s="105"/>
      <c r="CP175" s="72" t="str">
        <f>Draft!$A$11</f>
        <v>Player9</v>
      </c>
      <c r="CR175" s="26">
        <f t="shared" ca="1" si="1429"/>
        <v>0</v>
      </c>
      <c r="DC175" s="105"/>
      <c r="DE175" s="72" t="str">
        <f>Draft!$A$11</f>
        <v>Player9</v>
      </c>
      <c r="DG175" s="26">
        <f t="shared" ca="1" si="1430"/>
        <v>0</v>
      </c>
      <c r="DH175" s="26"/>
      <c r="DP175" s="105"/>
      <c r="DQ175" s="105"/>
      <c r="DR175" s="105"/>
      <c r="DS175" s="105"/>
      <c r="DT175" s="72" t="str">
        <f>Draft!$A$11</f>
        <v>Player9</v>
      </c>
      <c r="DV175" s="26">
        <f t="shared" ca="1" si="1431"/>
        <v>0</v>
      </c>
      <c r="EG175" s="105"/>
      <c r="EI175" s="72" t="str">
        <f>Draft!$A$11</f>
        <v>Player9</v>
      </c>
      <c r="EK175" s="26">
        <f t="shared" ca="1" si="1432"/>
        <v>0</v>
      </c>
      <c r="EL175" s="26"/>
      <c r="ET175" s="105"/>
      <c r="EU175" s="105"/>
      <c r="EV175" s="105"/>
      <c r="EW175" s="105"/>
      <c r="EX175" s="72" t="str">
        <f>Draft!$A$11</f>
        <v>Player9</v>
      </c>
      <c r="EZ175" s="26">
        <f t="shared" ca="1" si="1433"/>
        <v>0</v>
      </c>
      <c r="FK175" s="105"/>
      <c r="FM175" s="72" t="str">
        <f>Draft!$A$11</f>
        <v>Player9</v>
      </c>
      <c r="FO175" s="26">
        <f t="shared" ca="1" si="1434"/>
        <v>0</v>
      </c>
      <c r="FP175" s="26"/>
      <c r="FX175" s="105"/>
      <c r="FY175" s="105"/>
      <c r="FZ175" s="105"/>
      <c r="GA175" s="105"/>
      <c r="GB175" s="72" t="str">
        <f>Draft!$A$11</f>
        <v>Player9</v>
      </c>
      <c r="GD175" s="26">
        <f t="shared" ca="1" si="1435"/>
        <v>0</v>
      </c>
      <c r="GO175" s="105"/>
      <c r="GQ175" s="72" t="str">
        <f>Draft!$A$11</f>
        <v>Player9</v>
      </c>
      <c r="GS175" s="26">
        <f t="shared" ca="1" si="1436"/>
        <v>0</v>
      </c>
      <c r="GT175" s="26"/>
      <c r="HB175" s="105"/>
      <c r="HC175" s="105"/>
      <c r="HD175" s="105"/>
      <c r="HE175" s="105"/>
      <c r="HF175" s="72" t="str">
        <f>Draft!$A$11</f>
        <v>Player9</v>
      </c>
      <c r="HH175" s="26">
        <f t="shared" ca="1" si="1437"/>
        <v>0</v>
      </c>
      <c r="HS175" s="105"/>
      <c r="HU175" s="72" t="str">
        <f>Draft!$A$11</f>
        <v>Player9</v>
      </c>
      <c r="HW175" s="26">
        <f t="shared" ca="1" si="1438"/>
        <v>0</v>
      </c>
      <c r="HX175" s="26"/>
      <c r="IF175" s="105"/>
      <c r="IG175" s="105"/>
      <c r="IH175" s="105"/>
      <c r="II175" s="105"/>
      <c r="IJ175" s="72" t="str">
        <f>Draft!$A$11</f>
        <v>Player9</v>
      </c>
      <c r="IL175" s="26">
        <f t="shared" ca="1" si="1439"/>
        <v>0</v>
      </c>
      <c r="IW175" s="105"/>
      <c r="IY175" s="72" t="str">
        <f>Draft!$A$11</f>
        <v>Player9</v>
      </c>
      <c r="JA175" s="26">
        <f t="shared" ca="1" si="1440"/>
        <v>0</v>
      </c>
      <c r="JB175" s="26"/>
      <c r="JL175" s="105"/>
      <c r="JN175" s="72" t="str">
        <f>Draft!$A$11</f>
        <v>Player9</v>
      </c>
      <c r="JP175" s="26">
        <f t="shared" ca="1" si="1441"/>
        <v>0</v>
      </c>
      <c r="JQ175" s="26"/>
      <c r="KA175" s="114"/>
      <c r="KC175" s="72" t="str">
        <f>Draft!$A$11</f>
        <v>Player9</v>
      </c>
      <c r="KE175" s="26">
        <f t="shared" ca="1" si="1442"/>
        <v>0</v>
      </c>
      <c r="KF175" s="26"/>
      <c r="KN175" s="114"/>
      <c r="KO175" s="114"/>
      <c r="KP175" s="114"/>
      <c r="KQ175" s="114"/>
      <c r="KR175" s="72" t="str">
        <f>Draft!$A$11</f>
        <v>Player9</v>
      </c>
      <c r="KT175" s="26">
        <f t="shared" ca="1" si="1443"/>
        <v>0</v>
      </c>
      <c r="LE175" s="114"/>
      <c r="LG175" s="72" t="str">
        <f>Draft!$A$11</f>
        <v>Player9</v>
      </c>
      <c r="LI175" s="26">
        <f t="shared" ca="1" si="1444"/>
        <v>0</v>
      </c>
      <c r="LJ175" s="26"/>
      <c r="LT175" s="114"/>
      <c r="LV175" s="72" t="str">
        <f>Draft!$A$11</f>
        <v>Player9</v>
      </c>
      <c r="LX175" s="26">
        <f t="shared" ca="1" si="1445"/>
        <v>0</v>
      </c>
      <c r="LY175" s="26"/>
      <c r="MI175" s="114"/>
      <c r="MK175" s="72" t="str">
        <f>Draft!$A$11</f>
        <v>Player9</v>
      </c>
      <c r="MM175" s="26">
        <f t="shared" ca="1" si="1446"/>
        <v>0</v>
      </c>
      <c r="MN175" s="26"/>
    </row>
    <row r="176" spans="2:358" ht="17">
      <c r="B176" s="184">
        <f t="shared" si="1306"/>
        <v>44662</v>
      </c>
      <c r="C176" s="183">
        <f t="shared" si="1307"/>
        <v>15</v>
      </c>
      <c r="D176" s="183">
        <f t="shared" si="1308"/>
        <v>5</v>
      </c>
      <c r="E176" s="183" t="str">
        <f t="shared" si="1142"/>
        <v>15_5</v>
      </c>
      <c r="F176" s="174" t="str">
        <f t="shared" si="1143"/>
        <v>Player1</v>
      </c>
      <c r="G176" s="174" t="str">
        <f t="shared" si="1144"/>
        <v>Player18</v>
      </c>
      <c r="I176" s="174" t="str">
        <f>J176&amp;"_"&amp;COUNTIF(J$4:J176,J176)</f>
        <v>14_4</v>
      </c>
      <c r="J176" s="185">
        <v>14</v>
      </c>
      <c r="K176" s="185" t="s">
        <v>2668</v>
      </c>
      <c r="L176" s="186" t="s">
        <v>1027</v>
      </c>
      <c r="M176" s="185" t="s">
        <v>2664</v>
      </c>
      <c r="Q176"/>
      <c r="S176" s="72" t="str">
        <f>Draft!$A$12</f>
        <v>Player10</v>
      </c>
      <c r="U176" s="26">
        <f t="shared" si="1424"/>
        <v>1</v>
      </c>
      <c r="V176" s="26"/>
      <c r="AC176" s="43"/>
      <c r="AD176" s="43"/>
      <c r="AE176" s="43"/>
      <c r="AF176" s="43"/>
      <c r="AG176" s="43"/>
      <c r="AH176" s="72" t="str">
        <f>Draft!$A$12</f>
        <v>Player10</v>
      </c>
      <c r="AJ176" s="26">
        <f t="shared" ca="1" si="1425"/>
        <v>0</v>
      </c>
      <c r="AU176" s="43"/>
      <c r="AW176" s="72" t="str">
        <f>Draft!$A$12</f>
        <v>Player10</v>
      </c>
      <c r="AY176" s="26">
        <f t="shared" ca="1" si="1426"/>
        <v>0</v>
      </c>
      <c r="AZ176" s="26"/>
      <c r="BH176" s="105"/>
      <c r="BI176" s="105"/>
      <c r="BJ176" s="105"/>
      <c r="BK176" s="105"/>
      <c r="BL176" s="72" t="str">
        <f>Draft!$A$12</f>
        <v>Player10</v>
      </c>
      <c r="BN176" s="26">
        <f t="shared" ca="1" si="1427"/>
        <v>0</v>
      </c>
      <c r="BY176" s="105"/>
      <c r="CA176" s="72" t="str">
        <f>Draft!$A$12</f>
        <v>Player10</v>
      </c>
      <c r="CC176" s="26">
        <f t="shared" ca="1" si="1428"/>
        <v>0</v>
      </c>
      <c r="CD176" s="26"/>
      <c r="CL176" s="105"/>
      <c r="CM176" s="105"/>
      <c r="CN176" s="105"/>
      <c r="CO176" s="105"/>
      <c r="CP176" s="72" t="str">
        <f>Draft!$A$12</f>
        <v>Player10</v>
      </c>
      <c r="CR176" s="26">
        <f t="shared" ca="1" si="1429"/>
        <v>0</v>
      </c>
      <c r="DC176" s="105"/>
      <c r="DE176" s="72" t="str">
        <f>Draft!$A$12</f>
        <v>Player10</v>
      </c>
      <c r="DG176" s="26">
        <f t="shared" ca="1" si="1430"/>
        <v>0</v>
      </c>
      <c r="DH176" s="26"/>
      <c r="DP176" s="105"/>
      <c r="DQ176" s="105"/>
      <c r="DR176" s="105"/>
      <c r="DS176" s="105"/>
      <c r="DT176" s="72" t="str">
        <f>Draft!$A$12</f>
        <v>Player10</v>
      </c>
      <c r="DV176" s="26">
        <f t="shared" ca="1" si="1431"/>
        <v>0</v>
      </c>
      <c r="EG176" s="105"/>
      <c r="EI176" s="72" t="str">
        <f>Draft!$A$12</f>
        <v>Player10</v>
      </c>
      <c r="EK176" s="26">
        <f t="shared" ca="1" si="1432"/>
        <v>0</v>
      </c>
      <c r="EL176" s="26"/>
      <c r="ET176" s="105"/>
      <c r="EU176" s="105"/>
      <c r="EV176" s="105"/>
      <c r="EW176" s="105"/>
      <c r="EX176" s="72" t="str">
        <f>Draft!$A$12</f>
        <v>Player10</v>
      </c>
      <c r="EZ176" s="26">
        <f t="shared" ca="1" si="1433"/>
        <v>0</v>
      </c>
      <c r="FK176" s="105"/>
      <c r="FM176" s="72" t="str">
        <f>Draft!$A$12</f>
        <v>Player10</v>
      </c>
      <c r="FO176" s="26">
        <f t="shared" ca="1" si="1434"/>
        <v>0</v>
      </c>
      <c r="FP176" s="26"/>
      <c r="FX176" s="105"/>
      <c r="FY176" s="105"/>
      <c r="FZ176" s="105"/>
      <c r="GA176" s="105"/>
      <c r="GB176" s="72" t="str">
        <f>Draft!$A$12</f>
        <v>Player10</v>
      </c>
      <c r="GD176" s="26">
        <f t="shared" ca="1" si="1435"/>
        <v>0</v>
      </c>
      <c r="GO176" s="105"/>
      <c r="GQ176" s="72" t="str">
        <f>Draft!$A$12</f>
        <v>Player10</v>
      </c>
      <c r="GS176" s="26">
        <f t="shared" ca="1" si="1436"/>
        <v>0</v>
      </c>
      <c r="GT176" s="26"/>
      <c r="HB176" s="105"/>
      <c r="HC176" s="105"/>
      <c r="HD176" s="105"/>
      <c r="HE176" s="105"/>
      <c r="HF176" s="72" t="str">
        <f>Draft!$A$12</f>
        <v>Player10</v>
      </c>
      <c r="HH176" s="26">
        <f t="shared" ca="1" si="1437"/>
        <v>0</v>
      </c>
      <c r="HS176" s="105"/>
      <c r="HU176" s="72" t="str">
        <f>Draft!$A$12</f>
        <v>Player10</v>
      </c>
      <c r="HW176" s="26">
        <f t="shared" ca="1" si="1438"/>
        <v>0</v>
      </c>
      <c r="HX176" s="26"/>
      <c r="IF176" s="105"/>
      <c r="IG176" s="105"/>
      <c r="IH176" s="105"/>
      <c r="II176" s="105"/>
      <c r="IJ176" s="72" t="str">
        <f>Draft!$A$12</f>
        <v>Player10</v>
      </c>
      <c r="IL176" s="26">
        <f t="shared" ca="1" si="1439"/>
        <v>0</v>
      </c>
      <c r="IW176" s="105"/>
      <c r="IY176" s="72" t="str">
        <f>Draft!$A$12</f>
        <v>Player10</v>
      </c>
      <c r="JA176" s="26">
        <f t="shared" ca="1" si="1440"/>
        <v>0</v>
      </c>
      <c r="JB176" s="26"/>
      <c r="JL176" s="105"/>
      <c r="JN176" s="72" t="str">
        <f>Draft!$A$12</f>
        <v>Player10</v>
      </c>
      <c r="JP176" s="26">
        <f t="shared" ca="1" si="1441"/>
        <v>0</v>
      </c>
      <c r="JQ176" s="26"/>
      <c r="KA176" s="114"/>
      <c r="KC176" s="72" t="str">
        <f>Draft!$A$12</f>
        <v>Player10</v>
      </c>
      <c r="KE176" s="26">
        <f t="shared" ca="1" si="1442"/>
        <v>0</v>
      </c>
      <c r="KF176" s="26"/>
      <c r="KN176" s="114"/>
      <c r="KO176" s="114"/>
      <c r="KP176" s="114"/>
      <c r="KQ176" s="114"/>
      <c r="KR176" s="72" t="str">
        <f>Draft!$A$12</f>
        <v>Player10</v>
      </c>
      <c r="KT176" s="26">
        <f t="shared" ca="1" si="1443"/>
        <v>0</v>
      </c>
      <c r="LE176" s="114"/>
      <c r="LG176" s="72" t="str">
        <f>Draft!$A$12</f>
        <v>Player10</v>
      </c>
      <c r="LI176" s="26">
        <f t="shared" ca="1" si="1444"/>
        <v>0</v>
      </c>
      <c r="LJ176" s="26"/>
      <c r="LT176" s="114"/>
      <c r="LV176" s="72" t="str">
        <f>Draft!$A$12</f>
        <v>Player10</v>
      </c>
      <c r="LX176" s="26">
        <f t="shared" ca="1" si="1445"/>
        <v>0</v>
      </c>
      <c r="LY176" s="26"/>
      <c r="MI176" s="114"/>
      <c r="MK176" s="72" t="str">
        <f>Draft!$A$12</f>
        <v>Player10</v>
      </c>
      <c r="MM176" s="26">
        <f t="shared" ca="1" si="1446"/>
        <v>0</v>
      </c>
      <c r="MN176" s="26"/>
    </row>
    <row r="177" spans="2:352" ht="17">
      <c r="B177" s="184">
        <f t="shared" si="1306"/>
        <v>44662</v>
      </c>
      <c r="C177" s="183">
        <f t="shared" si="1307"/>
        <v>15</v>
      </c>
      <c r="D177" s="183">
        <f t="shared" si="1308"/>
        <v>6</v>
      </c>
      <c r="E177" s="183" t="str">
        <f t="shared" si="1142"/>
        <v>15_6</v>
      </c>
      <c r="F177" s="174" t="str">
        <f t="shared" si="1143"/>
        <v>Player8</v>
      </c>
      <c r="G177" s="174" t="str">
        <f t="shared" si="1144"/>
        <v>Player17</v>
      </c>
      <c r="I177" s="174" t="str">
        <f>J177&amp;"_"&amp;COUNTIF(J$4:J177,J177)</f>
        <v>14_5</v>
      </c>
      <c r="J177" s="185">
        <v>14</v>
      </c>
      <c r="K177" s="185" t="s">
        <v>2656</v>
      </c>
      <c r="L177" s="186" t="s">
        <v>1027</v>
      </c>
      <c r="M177" s="185" t="s">
        <v>2659</v>
      </c>
      <c r="Q177"/>
      <c r="S177" s="72" t="str">
        <f>Draft!$A$13</f>
        <v>Player11</v>
      </c>
      <c r="U177" s="26">
        <f t="shared" si="1424"/>
        <v>1</v>
      </c>
      <c r="V177" s="26"/>
      <c r="AC177" s="43"/>
      <c r="AD177" s="43"/>
      <c r="AE177" s="43"/>
      <c r="AF177" s="43"/>
      <c r="AG177" s="43"/>
      <c r="AH177" s="72" t="str">
        <f>Draft!$A$13</f>
        <v>Player11</v>
      </c>
      <c r="AJ177" s="26">
        <f t="shared" ca="1" si="1425"/>
        <v>0</v>
      </c>
      <c r="AU177" s="43"/>
      <c r="AW177" s="72" t="str">
        <f>Draft!$A$13</f>
        <v>Player11</v>
      </c>
      <c r="AY177" s="26">
        <f t="shared" ca="1" si="1426"/>
        <v>0</v>
      </c>
      <c r="AZ177" s="26"/>
      <c r="BH177" s="105"/>
      <c r="BI177" s="105"/>
      <c r="BJ177" s="105"/>
      <c r="BK177" s="105"/>
      <c r="BL177" s="72" t="str">
        <f>Draft!$A$13</f>
        <v>Player11</v>
      </c>
      <c r="BN177" s="26">
        <f t="shared" ca="1" si="1427"/>
        <v>0</v>
      </c>
      <c r="BY177" s="105"/>
      <c r="CA177" s="72" t="str">
        <f>Draft!$A$13</f>
        <v>Player11</v>
      </c>
      <c r="CC177" s="26">
        <f t="shared" ca="1" si="1428"/>
        <v>0</v>
      </c>
      <c r="CD177" s="26"/>
      <c r="CL177" s="105"/>
      <c r="CM177" s="105"/>
      <c r="CN177" s="105"/>
      <c r="CO177" s="105"/>
      <c r="CP177" s="72" t="str">
        <f>Draft!$A$13</f>
        <v>Player11</v>
      </c>
      <c r="CR177" s="26">
        <f t="shared" ca="1" si="1429"/>
        <v>0</v>
      </c>
      <c r="DC177" s="105"/>
      <c r="DE177" s="72" t="str">
        <f>Draft!$A$13</f>
        <v>Player11</v>
      </c>
      <c r="DG177" s="26">
        <f t="shared" ca="1" si="1430"/>
        <v>0</v>
      </c>
      <c r="DH177" s="26"/>
      <c r="DP177" s="105"/>
      <c r="DQ177" s="105"/>
      <c r="DR177" s="105"/>
      <c r="DS177" s="105"/>
      <c r="DT177" s="72" t="str">
        <f>Draft!$A$13</f>
        <v>Player11</v>
      </c>
      <c r="DV177" s="26">
        <f t="shared" ca="1" si="1431"/>
        <v>0</v>
      </c>
      <c r="EG177" s="105"/>
      <c r="EI177" s="72" t="str">
        <f>Draft!$A$13</f>
        <v>Player11</v>
      </c>
      <c r="EK177" s="26">
        <f t="shared" ca="1" si="1432"/>
        <v>0</v>
      </c>
      <c r="EL177" s="26"/>
      <c r="ET177" s="105"/>
      <c r="EU177" s="105"/>
      <c r="EV177" s="105"/>
      <c r="EW177" s="105"/>
      <c r="EX177" s="72" t="str">
        <f>Draft!$A$13</f>
        <v>Player11</v>
      </c>
      <c r="EZ177" s="26">
        <f t="shared" ca="1" si="1433"/>
        <v>0</v>
      </c>
      <c r="FK177" s="105"/>
      <c r="FM177" s="72" t="str">
        <f>Draft!$A$13</f>
        <v>Player11</v>
      </c>
      <c r="FO177" s="26">
        <f t="shared" ca="1" si="1434"/>
        <v>0</v>
      </c>
      <c r="FP177" s="26"/>
      <c r="FX177" s="105"/>
      <c r="FY177" s="105"/>
      <c r="FZ177" s="105"/>
      <c r="GA177" s="105"/>
      <c r="GB177" s="72" t="str">
        <f>Draft!$A$13</f>
        <v>Player11</v>
      </c>
      <c r="GD177" s="26">
        <f t="shared" ca="1" si="1435"/>
        <v>0</v>
      </c>
      <c r="GO177" s="105"/>
      <c r="GQ177" s="72" t="str">
        <f>Draft!$A$13</f>
        <v>Player11</v>
      </c>
      <c r="GS177" s="26">
        <f t="shared" ca="1" si="1436"/>
        <v>0</v>
      </c>
      <c r="GT177" s="26"/>
      <c r="HB177" s="105"/>
      <c r="HC177" s="105"/>
      <c r="HD177" s="105"/>
      <c r="HE177" s="105"/>
      <c r="HF177" s="72" t="str">
        <f>Draft!$A$13</f>
        <v>Player11</v>
      </c>
      <c r="HH177" s="26">
        <f t="shared" ca="1" si="1437"/>
        <v>0</v>
      </c>
      <c r="HS177" s="105"/>
      <c r="HU177" s="72" t="str">
        <f>Draft!$A$13</f>
        <v>Player11</v>
      </c>
      <c r="HW177" s="26">
        <f t="shared" ca="1" si="1438"/>
        <v>0</v>
      </c>
      <c r="HX177" s="26"/>
      <c r="IF177" s="105"/>
      <c r="IG177" s="105"/>
      <c r="IH177" s="105"/>
      <c r="II177" s="105"/>
      <c r="IJ177" s="72" t="str">
        <f>Draft!$A$13</f>
        <v>Player11</v>
      </c>
      <c r="IL177" s="26">
        <f t="shared" ca="1" si="1439"/>
        <v>0</v>
      </c>
      <c r="IW177" s="105"/>
      <c r="IY177" s="72" t="str">
        <f>Draft!$A$13</f>
        <v>Player11</v>
      </c>
      <c r="JA177" s="26">
        <f t="shared" ca="1" si="1440"/>
        <v>0</v>
      </c>
      <c r="JB177" s="26"/>
      <c r="JL177" s="105"/>
      <c r="JN177" s="72" t="str">
        <f>Draft!$A$13</f>
        <v>Player11</v>
      </c>
      <c r="JP177" s="26">
        <f t="shared" ca="1" si="1441"/>
        <v>0</v>
      </c>
      <c r="JQ177" s="26"/>
      <c r="KA177" s="114"/>
      <c r="KC177" s="72" t="str">
        <f>Draft!$A$13</f>
        <v>Player11</v>
      </c>
      <c r="KE177" s="26">
        <f t="shared" ca="1" si="1442"/>
        <v>0</v>
      </c>
      <c r="KF177" s="26"/>
      <c r="KN177" s="114"/>
      <c r="KO177" s="114"/>
      <c r="KP177" s="114"/>
      <c r="KQ177" s="114"/>
      <c r="KR177" s="72" t="str">
        <f>Draft!$A$13</f>
        <v>Player11</v>
      </c>
      <c r="KT177" s="26">
        <f t="shared" ca="1" si="1443"/>
        <v>0</v>
      </c>
      <c r="LE177" s="114"/>
      <c r="LG177" s="72" t="str">
        <f>Draft!$A$13</f>
        <v>Player11</v>
      </c>
      <c r="LI177" s="26">
        <f t="shared" ca="1" si="1444"/>
        <v>0</v>
      </c>
      <c r="LJ177" s="26"/>
      <c r="LT177" s="114"/>
      <c r="LV177" s="72" t="str">
        <f>Draft!$A$13</f>
        <v>Player11</v>
      </c>
      <c r="LX177" s="26">
        <f t="shared" ca="1" si="1445"/>
        <v>0</v>
      </c>
      <c r="LY177" s="26"/>
      <c r="MI177" s="114"/>
      <c r="MK177" s="72" t="str">
        <f>Draft!$A$13</f>
        <v>Player11</v>
      </c>
      <c r="MM177" s="26">
        <f t="shared" ca="1" si="1446"/>
        <v>0</v>
      </c>
      <c r="MN177" s="26"/>
    </row>
    <row r="178" spans="2:352" ht="17">
      <c r="B178" s="184">
        <f t="shared" si="1306"/>
        <v>44662</v>
      </c>
      <c r="C178" s="183">
        <f t="shared" si="1307"/>
        <v>15</v>
      </c>
      <c r="D178" s="183">
        <f t="shared" si="1308"/>
        <v>7</v>
      </c>
      <c r="E178" s="183" t="str">
        <f t="shared" si="1142"/>
        <v>15_7</v>
      </c>
      <c r="F178" s="174" t="str">
        <f t="shared" si="1143"/>
        <v>Player13</v>
      </c>
      <c r="G178" s="174" t="str">
        <f t="shared" si="1144"/>
        <v>Player3</v>
      </c>
      <c r="I178" s="174" t="str">
        <f>J178&amp;"_"&amp;COUNTIF(J$4:J178,J178)</f>
        <v>14_6</v>
      </c>
      <c r="J178" s="185">
        <v>14</v>
      </c>
      <c r="K178" s="185" t="s">
        <v>2670</v>
      </c>
      <c r="L178" s="186" t="s">
        <v>1027</v>
      </c>
      <c r="M178" s="185" t="s">
        <v>2677</v>
      </c>
      <c r="Q178"/>
      <c r="S178" s="72" t="str">
        <f>Draft!$A$14</f>
        <v>Player12</v>
      </c>
      <c r="U178" s="26">
        <f t="shared" si="1424"/>
        <v>0</v>
      </c>
      <c r="V178" s="26"/>
      <c r="AC178" s="43"/>
      <c r="AD178" s="43"/>
      <c r="AE178" s="43"/>
      <c r="AF178" s="43"/>
      <c r="AG178" s="43"/>
      <c r="AH178" s="72" t="str">
        <f>Draft!$A$14</f>
        <v>Player12</v>
      </c>
      <c r="AJ178" s="26">
        <f t="shared" ca="1" si="1425"/>
        <v>0</v>
      </c>
      <c r="AU178" s="43"/>
      <c r="AW178" s="72" t="str">
        <f>Draft!$A$14</f>
        <v>Player12</v>
      </c>
      <c r="AY178" s="26">
        <f t="shared" ca="1" si="1426"/>
        <v>0</v>
      </c>
      <c r="AZ178" s="26"/>
      <c r="BH178" s="105"/>
      <c r="BI178" s="105"/>
      <c r="BJ178" s="105"/>
      <c r="BK178" s="105"/>
      <c r="BL178" s="72" t="str">
        <f>Draft!$A$14</f>
        <v>Player12</v>
      </c>
      <c r="BN178" s="26">
        <f t="shared" ca="1" si="1427"/>
        <v>0</v>
      </c>
      <c r="BY178" s="105"/>
      <c r="CA178" s="72" t="str">
        <f>Draft!$A$14</f>
        <v>Player12</v>
      </c>
      <c r="CC178" s="26">
        <f t="shared" ca="1" si="1428"/>
        <v>0</v>
      </c>
      <c r="CD178" s="26"/>
      <c r="CL178" s="105"/>
      <c r="CM178" s="105"/>
      <c r="CN178" s="105"/>
      <c r="CO178" s="105"/>
      <c r="CP178" s="72" t="str">
        <f>Draft!$A$14</f>
        <v>Player12</v>
      </c>
      <c r="CR178" s="26">
        <f t="shared" ca="1" si="1429"/>
        <v>0</v>
      </c>
      <c r="DC178" s="105"/>
      <c r="DE178" s="72" t="str">
        <f>Draft!$A$14</f>
        <v>Player12</v>
      </c>
      <c r="DG178" s="26">
        <f t="shared" ca="1" si="1430"/>
        <v>0</v>
      </c>
      <c r="DH178" s="26"/>
      <c r="DP178" s="105"/>
      <c r="DQ178" s="105"/>
      <c r="DR178" s="105"/>
      <c r="DS178" s="105"/>
      <c r="DT178" s="72" t="str">
        <f>Draft!$A$14</f>
        <v>Player12</v>
      </c>
      <c r="DV178" s="26">
        <f t="shared" ca="1" si="1431"/>
        <v>0</v>
      </c>
      <c r="EG178" s="105"/>
      <c r="EI178" s="72" t="str">
        <f>Draft!$A$14</f>
        <v>Player12</v>
      </c>
      <c r="EK178" s="26">
        <f t="shared" ca="1" si="1432"/>
        <v>0</v>
      </c>
      <c r="EL178" s="26"/>
      <c r="ET178" s="105"/>
      <c r="EU178" s="105"/>
      <c r="EV178" s="105"/>
      <c r="EW178" s="105"/>
      <c r="EX178" s="72" t="str">
        <f>Draft!$A$14</f>
        <v>Player12</v>
      </c>
      <c r="EZ178" s="26">
        <f t="shared" ca="1" si="1433"/>
        <v>0</v>
      </c>
      <c r="FK178" s="105"/>
      <c r="FM178" s="72" t="str">
        <f>Draft!$A$14</f>
        <v>Player12</v>
      </c>
      <c r="FO178" s="26">
        <f t="shared" ca="1" si="1434"/>
        <v>0</v>
      </c>
      <c r="FP178" s="26"/>
      <c r="FX178" s="105"/>
      <c r="FY178" s="105"/>
      <c r="FZ178" s="105"/>
      <c r="GA178" s="105"/>
      <c r="GB178" s="72" t="str">
        <f>Draft!$A$14</f>
        <v>Player12</v>
      </c>
      <c r="GD178" s="26">
        <f t="shared" ca="1" si="1435"/>
        <v>0</v>
      </c>
      <c r="GO178" s="105"/>
      <c r="GQ178" s="72" t="str">
        <f>Draft!$A$14</f>
        <v>Player12</v>
      </c>
      <c r="GS178" s="26">
        <f t="shared" ca="1" si="1436"/>
        <v>0</v>
      </c>
      <c r="GT178" s="26"/>
      <c r="HB178" s="105"/>
      <c r="HC178" s="105"/>
      <c r="HD178" s="105"/>
      <c r="HE178" s="105"/>
      <c r="HF178" s="72" t="str">
        <f>Draft!$A$14</f>
        <v>Player12</v>
      </c>
      <c r="HH178" s="26">
        <f t="shared" ca="1" si="1437"/>
        <v>0</v>
      </c>
      <c r="HS178" s="105"/>
      <c r="HU178" s="72" t="str">
        <f>Draft!$A$14</f>
        <v>Player12</v>
      </c>
      <c r="HW178" s="26">
        <f t="shared" ca="1" si="1438"/>
        <v>0</v>
      </c>
      <c r="HX178" s="26"/>
      <c r="IF178" s="105"/>
      <c r="IG178" s="105"/>
      <c r="IH178" s="105"/>
      <c r="II178" s="105"/>
      <c r="IJ178" s="72" t="str">
        <f>Draft!$A$14</f>
        <v>Player12</v>
      </c>
      <c r="IL178" s="26">
        <f t="shared" ca="1" si="1439"/>
        <v>0</v>
      </c>
      <c r="IW178" s="105"/>
      <c r="IY178" s="72" t="str">
        <f>Draft!$A$14</f>
        <v>Player12</v>
      </c>
      <c r="JA178" s="26">
        <f t="shared" ca="1" si="1440"/>
        <v>0</v>
      </c>
      <c r="JB178" s="26"/>
      <c r="JL178" s="105"/>
      <c r="JN178" s="72" t="str">
        <f>Draft!$A$14</f>
        <v>Player12</v>
      </c>
      <c r="JP178" s="26">
        <f t="shared" ca="1" si="1441"/>
        <v>0</v>
      </c>
      <c r="JQ178" s="26"/>
      <c r="KA178" s="114"/>
      <c r="KC178" s="72" t="str">
        <f>Draft!$A$14</f>
        <v>Player12</v>
      </c>
      <c r="KE178" s="26">
        <f t="shared" ca="1" si="1442"/>
        <v>0</v>
      </c>
      <c r="KF178" s="26"/>
      <c r="KN178" s="114"/>
      <c r="KO178" s="114"/>
      <c r="KP178" s="114"/>
      <c r="KQ178" s="114"/>
      <c r="KR178" s="72" t="str">
        <f>Draft!$A$14</f>
        <v>Player12</v>
      </c>
      <c r="KT178" s="26">
        <f t="shared" ca="1" si="1443"/>
        <v>0</v>
      </c>
      <c r="LE178" s="114"/>
      <c r="LG178" s="72" t="str">
        <f>Draft!$A$14</f>
        <v>Player12</v>
      </c>
      <c r="LI178" s="26">
        <f t="shared" ca="1" si="1444"/>
        <v>0</v>
      </c>
      <c r="LJ178" s="26"/>
      <c r="LT178" s="114"/>
      <c r="LV178" s="72" t="str">
        <f>Draft!$A$14</f>
        <v>Player12</v>
      </c>
      <c r="LX178" s="26">
        <f t="shared" ca="1" si="1445"/>
        <v>0</v>
      </c>
      <c r="LY178" s="26"/>
      <c r="MI178" s="114"/>
      <c r="MK178" s="72" t="str">
        <f>Draft!$A$14</f>
        <v>Player12</v>
      </c>
      <c r="MM178" s="26">
        <f t="shared" ca="1" si="1446"/>
        <v>0</v>
      </c>
      <c r="MN178" s="26"/>
    </row>
    <row r="179" spans="2:352" ht="17">
      <c r="B179" s="184">
        <f t="shared" si="1306"/>
        <v>44662</v>
      </c>
      <c r="C179" s="183">
        <f t="shared" si="1307"/>
        <v>15</v>
      </c>
      <c r="D179" s="183">
        <f t="shared" si="1308"/>
        <v>8</v>
      </c>
      <c r="E179" s="183" t="str">
        <f t="shared" si="1142"/>
        <v>15_8</v>
      </c>
      <c r="F179" s="174" t="str">
        <f t="shared" si="1143"/>
        <v>Player20</v>
      </c>
      <c r="G179" s="174" t="str">
        <f t="shared" si="1144"/>
        <v>Player15</v>
      </c>
      <c r="I179" s="174" t="str">
        <f>J179&amp;"_"&amp;COUNTIF(J$4:J179,J179)</f>
        <v>14_7</v>
      </c>
      <c r="J179" s="185">
        <v>14</v>
      </c>
      <c r="K179" s="185" t="s">
        <v>2671</v>
      </c>
      <c r="L179" s="186" t="s">
        <v>1027</v>
      </c>
      <c r="M179" s="185" t="s">
        <v>2673</v>
      </c>
      <c r="Q179"/>
      <c r="S179" s="72" t="str">
        <f>Draft!$A$15</f>
        <v>Player13</v>
      </c>
      <c r="U179" s="26">
        <f t="shared" si="1424"/>
        <v>1</v>
      </c>
      <c r="V179" s="26"/>
      <c r="AC179" s="43"/>
      <c r="AD179" s="43"/>
      <c r="AE179" s="43"/>
      <c r="AF179" s="43"/>
      <c r="AG179" s="43"/>
      <c r="AH179" s="72" t="str">
        <f>Draft!$A$15</f>
        <v>Player13</v>
      </c>
      <c r="AJ179" s="26">
        <f t="shared" ca="1" si="1425"/>
        <v>1</v>
      </c>
      <c r="AU179" s="43"/>
      <c r="AW179" s="72" t="str">
        <f>Draft!$A$15</f>
        <v>Player13</v>
      </c>
      <c r="AY179" s="26">
        <f t="shared" ca="1" si="1426"/>
        <v>0</v>
      </c>
      <c r="AZ179" s="26"/>
      <c r="BH179" s="105"/>
      <c r="BI179" s="105"/>
      <c r="BJ179" s="105"/>
      <c r="BK179" s="105"/>
      <c r="BL179" s="72" t="str">
        <f>Draft!$A$15</f>
        <v>Player13</v>
      </c>
      <c r="BN179" s="26">
        <f t="shared" ca="1" si="1427"/>
        <v>0</v>
      </c>
      <c r="BY179" s="105"/>
      <c r="CA179" s="72" t="str">
        <f>Draft!$A$15</f>
        <v>Player13</v>
      </c>
      <c r="CC179" s="26">
        <f t="shared" ca="1" si="1428"/>
        <v>0</v>
      </c>
      <c r="CD179" s="26"/>
      <c r="CL179" s="105"/>
      <c r="CM179" s="105"/>
      <c r="CN179" s="105"/>
      <c r="CO179" s="105"/>
      <c r="CP179" s="72" t="str">
        <f>Draft!$A$15</f>
        <v>Player13</v>
      </c>
      <c r="CR179" s="26">
        <f t="shared" ca="1" si="1429"/>
        <v>0</v>
      </c>
      <c r="DC179" s="105"/>
      <c r="DE179" s="72" t="str">
        <f>Draft!$A$15</f>
        <v>Player13</v>
      </c>
      <c r="DG179" s="26">
        <f t="shared" ca="1" si="1430"/>
        <v>0</v>
      </c>
      <c r="DH179" s="26"/>
      <c r="DP179" s="105"/>
      <c r="DQ179" s="105"/>
      <c r="DR179" s="105"/>
      <c r="DS179" s="105"/>
      <c r="DT179" s="72" t="str">
        <f>Draft!$A$15</f>
        <v>Player13</v>
      </c>
      <c r="DV179" s="26">
        <f t="shared" ca="1" si="1431"/>
        <v>0</v>
      </c>
      <c r="EG179" s="105"/>
      <c r="EI179" s="72" t="str">
        <f>Draft!$A$15</f>
        <v>Player13</v>
      </c>
      <c r="EK179" s="26">
        <f t="shared" ca="1" si="1432"/>
        <v>0</v>
      </c>
      <c r="EL179" s="26"/>
      <c r="ET179" s="105"/>
      <c r="EU179" s="105"/>
      <c r="EV179" s="105"/>
      <c r="EW179" s="105"/>
      <c r="EX179" s="72" t="str">
        <f>Draft!$A$15</f>
        <v>Player13</v>
      </c>
      <c r="EZ179" s="26">
        <f t="shared" ca="1" si="1433"/>
        <v>0</v>
      </c>
      <c r="FK179" s="105"/>
      <c r="FM179" s="72" t="str">
        <f>Draft!$A$15</f>
        <v>Player13</v>
      </c>
      <c r="FO179" s="26">
        <f t="shared" ca="1" si="1434"/>
        <v>0</v>
      </c>
      <c r="FP179" s="26"/>
      <c r="FX179" s="105"/>
      <c r="FY179" s="105"/>
      <c r="FZ179" s="105"/>
      <c r="GA179" s="105"/>
      <c r="GB179" s="72" t="str">
        <f>Draft!$A$15</f>
        <v>Player13</v>
      </c>
      <c r="GD179" s="26">
        <f t="shared" ca="1" si="1435"/>
        <v>0</v>
      </c>
      <c r="GO179" s="105"/>
      <c r="GQ179" s="72" t="str">
        <f>Draft!$A$15</f>
        <v>Player13</v>
      </c>
      <c r="GS179" s="26">
        <f t="shared" ca="1" si="1436"/>
        <v>0</v>
      </c>
      <c r="GT179" s="26"/>
      <c r="HB179" s="105"/>
      <c r="HC179" s="105"/>
      <c r="HD179" s="105"/>
      <c r="HE179" s="105"/>
      <c r="HF179" s="72" t="str">
        <f>Draft!$A$15</f>
        <v>Player13</v>
      </c>
      <c r="HH179" s="26">
        <f t="shared" ca="1" si="1437"/>
        <v>0</v>
      </c>
      <c r="HS179" s="105"/>
      <c r="HU179" s="72" t="str">
        <f>Draft!$A$15</f>
        <v>Player13</v>
      </c>
      <c r="HW179" s="26">
        <f t="shared" ca="1" si="1438"/>
        <v>0</v>
      </c>
      <c r="HX179" s="26"/>
      <c r="IF179" s="105"/>
      <c r="IG179" s="105"/>
      <c r="IH179" s="105"/>
      <c r="II179" s="105"/>
      <c r="IJ179" s="72" t="str">
        <f>Draft!$A$15</f>
        <v>Player13</v>
      </c>
      <c r="IL179" s="26">
        <f t="shared" ca="1" si="1439"/>
        <v>0</v>
      </c>
      <c r="IW179" s="105"/>
      <c r="IY179" s="72" t="str">
        <f>Draft!$A$15</f>
        <v>Player13</v>
      </c>
      <c r="JA179" s="26">
        <f t="shared" ca="1" si="1440"/>
        <v>0</v>
      </c>
      <c r="JB179" s="26"/>
      <c r="JL179" s="105"/>
      <c r="JN179" s="72" t="str">
        <f>Draft!$A$15</f>
        <v>Player13</v>
      </c>
      <c r="JP179" s="26">
        <f t="shared" ca="1" si="1441"/>
        <v>0</v>
      </c>
      <c r="JQ179" s="26"/>
      <c r="KA179" s="114"/>
      <c r="KC179" s="72" t="str">
        <f>Draft!$A$15</f>
        <v>Player13</v>
      </c>
      <c r="KE179" s="26">
        <f t="shared" ca="1" si="1442"/>
        <v>0</v>
      </c>
      <c r="KF179" s="26"/>
      <c r="KN179" s="114"/>
      <c r="KO179" s="114"/>
      <c r="KP179" s="114"/>
      <c r="KQ179" s="114"/>
      <c r="KR179" s="72" t="str">
        <f>Draft!$A$15</f>
        <v>Player13</v>
      </c>
      <c r="KT179" s="26">
        <f t="shared" ca="1" si="1443"/>
        <v>0</v>
      </c>
      <c r="LE179" s="114"/>
      <c r="LG179" s="72" t="str">
        <f>Draft!$A$15</f>
        <v>Player13</v>
      </c>
      <c r="LI179" s="26">
        <f t="shared" ca="1" si="1444"/>
        <v>0</v>
      </c>
      <c r="LJ179" s="26"/>
      <c r="LT179" s="114"/>
      <c r="LV179" s="72" t="str">
        <f>Draft!$A$15</f>
        <v>Player13</v>
      </c>
      <c r="LX179" s="26">
        <f t="shared" ca="1" si="1445"/>
        <v>0</v>
      </c>
      <c r="LY179" s="26"/>
      <c r="MI179" s="114"/>
      <c r="MK179" s="72" t="str">
        <f>Draft!$A$15</f>
        <v>Player13</v>
      </c>
      <c r="MM179" s="26">
        <f t="shared" ca="1" si="1446"/>
        <v>0</v>
      </c>
      <c r="MN179" s="26"/>
    </row>
    <row r="180" spans="2:352" ht="17">
      <c r="B180" s="184">
        <f t="shared" si="1306"/>
        <v>44662</v>
      </c>
      <c r="C180" s="183">
        <f t="shared" si="1307"/>
        <v>15</v>
      </c>
      <c r="D180" s="183">
        <f t="shared" si="1308"/>
        <v>9</v>
      </c>
      <c r="E180" s="183" t="str">
        <f t="shared" si="1142"/>
        <v>15_9</v>
      </c>
      <c r="F180" s="174" t="str">
        <f t="shared" si="1143"/>
        <v>Player24</v>
      </c>
      <c r="G180" s="174" t="str">
        <f t="shared" si="1144"/>
        <v>Player19</v>
      </c>
      <c r="I180" s="174" t="str">
        <f>J180&amp;"_"&amp;COUNTIF(J$4:J180,J180)</f>
        <v>14_8</v>
      </c>
      <c r="J180" s="185">
        <v>14</v>
      </c>
      <c r="K180" s="185" t="s">
        <v>2663</v>
      </c>
      <c r="L180" s="186" t="s">
        <v>1027</v>
      </c>
      <c r="M180" s="185" t="s">
        <v>2666</v>
      </c>
      <c r="Q180"/>
      <c r="S180" s="72" t="str">
        <f>Draft!$A$16</f>
        <v>Player14</v>
      </c>
      <c r="U180" s="26">
        <f t="shared" si="1424"/>
        <v>0</v>
      </c>
      <c r="V180" s="26"/>
      <c r="AC180" s="43"/>
      <c r="AD180" s="43"/>
      <c r="AE180" s="43"/>
      <c r="AF180" s="43"/>
      <c r="AG180" s="43"/>
      <c r="AH180" s="72" t="str">
        <f>Draft!$A$16</f>
        <v>Player14</v>
      </c>
      <c r="AJ180" s="26">
        <f t="shared" ca="1" si="1425"/>
        <v>0</v>
      </c>
      <c r="AU180" s="43"/>
      <c r="AW180" s="72" t="str">
        <f>Draft!$A$16</f>
        <v>Player14</v>
      </c>
      <c r="AY180" s="26">
        <f t="shared" ca="1" si="1426"/>
        <v>0</v>
      </c>
      <c r="AZ180" s="26"/>
      <c r="BH180" s="105"/>
      <c r="BI180" s="105"/>
      <c r="BJ180" s="105"/>
      <c r="BK180" s="105"/>
      <c r="BL180" s="72" t="str">
        <f>Draft!$A$16</f>
        <v>Player14</v>
      </c>
      <c r="BN180" s="26">
        <f t="shared" ca="1" si="1427"/>
        <v>0</v>
      </c>
      <c r="BY180" s="105"/>
      <c r="CA180" s="72" t="str">
        <f>Draft!$A$16</f>
        <v>Player14</v>
      </c>
      <c r="CC180" s="26">
        <f t="shared" ca="1" si="1428"/>
        <v>0</v>
      </c>
      <c r="CD180" s="26"/>
      <c r="CL180" s="105"/>
      <c r="CM180" s="105"/>
      <c r="CN180" s="105"/>
      <c r="CO180" s="105"/>
      <c r="CP180" s="72" t="str">
        <f>Draft!$A$16</f>
        <v>Player14</v>
      </c>
      <c r="CR180" s="26">
        <f t="shared" ca="1" si="1429"/>
        <v>0</v>
      </c>
      <c r="DC180" s="105"/>
      <c r="DE180" s="72" t="str">
        <f>Draft!$A$16</f>
        <v>Player14</v>
      </c>
      <c r="DG180" s="26">
        <f t="shared" ca="1" si="1430"/>
        <v>0</v>
      </c>
      <c r="DH180" s="26"/>
      <c r="DP180" s="105"/>
      <c r="DQ180" s="105"/>
      <c r="DR180" s="105"/>
      <c r="DS180" s="105"/>
      <c r="DT180" s="72" t="str">
        <f>Draft!$A$16</f>
        <v>Player14</v>
      </c>
      <c r="DV180" s="26">
        <f t="shared" ca="1" si="1431"/>
        <v>0</v>
      </c>
      <c r="EG180" s="105"/>
      <c r="EI180" s="72" t="str">
        <f>Draft!$A$16</f>
        <v>Player14</v>
      </c>
      <c r="EK180" s="26">
        <f t="shared" ca="1" si="1432"/>
        <v>0</v>
      </c>
      <c r="EL180" s="26"/>
      <c r="ET180" s="105"/>
      <c r="EU180" s="105"/>
      <c r="EV180" s="105"/>
      <c r="EW180" s="105"/>
      <c r="EX180" s="72" t="str">
        <f>Draft!$A$16</f>
        <v>Player14</v>
      </c>
      <c r="EZ180" s="26">
        <f t="shared" ca="1" si="1433"/>
        <v>0</v>
      </c>
      <c r="FK180" s="105"/>
      <c r="FM180" s="72" t="str">
        <f>Draft!$A$16</f>
        <v>Player14</v>
      </c>
      <c r="FO180" s="26">
        <f t="shared" ca="1" si="1434"/>
        <v>0</v>
      </c>
      <c r="FP180" s="26"/>
      <c r="FX180" s="105"/>
      <c r="FY180" s="105"/>
      <c r="FZ180" s="105"/>
      <c r="GA180" s="105"/>
      <c r="GB180" s="72" t="str">
        <f>Draft!$A$16</f>
        <v>Player14</v>
      </c>
      <c r="GD180" s="26">
        <f t="shared" ca="1" si="1435"/>
        <v>0</v>
      </c>
      <c r="GO180" s="105"/>
      <c r="GQ180" s="72" t="str">
        <f>Draft!$A$16</f>
        <v>Player14</v>
      </c>
      <c r="GS180" s="26">
        <f t="shared" ca="1" si="1436"/>
        <v>0</v>
      </c>
      <c r="GT180" s="26"/>
      <c r="HB180" s="105"/>
      <c r="HC180" s="105"/>
      <c r="HD180" s="105"/>
      <c r="HE180" s="105"/>
      <c r="HF180" s="72" t="str">
        <f>Draft!$A$16</f>
        <v>Player14</v>
      </c>
      <c r="HH180" s="26">
        <f t="shared" ca="1" si="1437"/>
        <v>0</v>
      </c>
      <c r="HS180" s="105"/>
      <c r="HU180" s="72" t="str">
        <f>Draft!$A$16</f>
        <v>Player14</v>
      </c>
      <c r="HW180" s="26">
        <f t="shared" ca="1" si="1438"/>
        <v>0</v>
      </c>
      <c r="HX180" s="26"/>
      <c r="IF180" s="105"/>
      <c r="IG180" s="105"/>
      <c r="IH180" s="105"/>
      <c r="II180" s="105"/>
      <c r="IJ180" s="72" t="str">
        <f>Draft!$A$16</f>
        <v>Player14</v>
      </c>
      <c r="IL180" s="26">
        <f t="shared" ca="1" si="1439"/>
        <v>0</v>
      </c>
      <c r="IW180" s="105"/>
      <c r="IY180" s="72" t="str">
        <f>Draft!$A$16</f>
        <v>Player14</v>
      </c>
      <c r="JA180" s="26">
        <f t="shared" ca="1" si="1440"/>
        <v>0</v>
      </c>
      <c r="JB180" s="26"/>
      <c r="JL180" s="105"/>
      <c r="JN180" s="72" t="str">
        <f>Draft!$A$16</f>
        <v>Player14</v>
      </c>
      <c r="JP180" s="26">
        <f t="shared" ca="1" si="1441"/>
        <v>0</v>
      </c>
      <c r="JQ180" s="26"/>
      <c r="KA180" s="114"/>
      <c r="KC180" s="72" t="str">
        <f>Draft!$A$16</f>
        <v>Player14</v>
      </c>
      <c r="KE180" s="26">
        <f t="shared" ca="1" si="1442"/>
        <v>0</v>
      </c>
      <c r="KF180" s="26"/>
      <c r="KN180" s="114"/>
      <c r="KO180" s="114"/>
      <c r="KP180" s="114"/>
      <c r="KQ180" s="114"/>
      <c r="KR180" s="72" t="str">
        <f>Draft!$A$16</f>
        <v>Player14</v>
      </c>
      <c r="KT180" s="26">
        <f t="shared" ca="1" si="1443"/>
        <v>0</v>
      </c>
      <c r="LE180" s="114"/>
      <c r="LG180" s="72" t="str">
        <f>Draft!$A$16</f>
        <v>Player14</v>
      </c>
      <c r="LI180" s="26">
        <f t="shared" ca="1" si="1444"/>
        <v>0</v>
      </c>
      <c r="LJ180" s="26"/>
      <c r="LT180" s="114"/>
      <c r="LV180" s="72" t="str">
        <f>Draft!$A$16</f>
        <v>Player14</v>
      </c>
      <c r="LX180" s="26">
        <f t="shared" ca="1" si="1445"/>
        <v>0</v>
      </c>
      <c r="LY180" s="26"/>
      <c r="MI180" s="114"/>
      <c r="MK180" s="72" t="str">
        <f>Draft!$A$16</f>
        <v>Player14</v>
      </c>
      <c r="MM180" s="26">
        <f t="shared" ca="1" si="1446"/>
        <v>0</v>
      </c>
      <c r="MN180" s="26"/>
    </row>
    <row r="181" spans="2:352" ht="17">
      <c r="B181" s="184">
        <f t="shared" si="1306"/>
        <v>44662</v>
      </c>
      <c r="C181" s="183">
        <f t="shared" si="1307"/>
        <v>15</v>
      </c>
      <c r="D181" s="183">
        <f t="shared" si="1308"/>
        <v>10</v>
      </c>
      <c r="E181" s="183" t="str">
        <f t="shared" si="1142"/>
        <v>15_10</v>
      </c>
      <c r="F181" s="174" t="str">
        <f t="shared" si="1143"/>
        <v>Player6</v>
      </c>
      <c r="G181" s="174" t="str">
        <f t="shared" si="1144"/>
        <v>Player14</v>
      </c>
      <c r="I181" s="174" t="str">
        <f>J181&amp;"_"&amp;COUNTIF(J$4:J181,J181)</f>
        <v>14_9</v>
      </c>
      <c r="J181" s="185">
        <v>14</v>
      </c>
      <c r="K181" s="185" t="s">
        <v>1880</v>
      </c>
      <c r="L181" s="186" t="s">
        <v>1027</v>
      </c>
      <c r="M181" s="185" t="s">
        <v>2661</v>
      </c>
      <c r="Q181"/>
      <c r="S181" s="72" t="str">
        <f>Draft!$A$17</f>
        <v>Player15</v>
      </c>
      <c r="U181" s="26">
        <f t="shared" si="1424"/>
        <v>1</v>
      </c>
      <c r="V181" s="26"/>
      <c r="AC181" s="43"/>
      <c r="AD181" s="43"/>
      <c r="AE181" s="43"/>
      <c r="AF181" s="43"/>
      <c r="AG181" s="43"/>
      <c r="AH181" s="72" t="str">
        <f>Draft!$A$17</f>
        <v>Player15</v>
      </c>
      <c r="AJ181" s="26">
        <f t="shared" ca="1" si="1425"/>
        <v>0</v>
      </c>
      <c r="AU181" s="43"/>
      <c r="AW181" s="72" t="str">
        <f>Draft!$A$17</f>
        <v>Player15</v>
      </c>
      <c r="AY181" s="26">
        <f t="shared" ca="1" si="1426"/>
        <v>1</v>
      </c>
      <c r="AZ181" s="26"/>
      <c r="BH181" s="105"/>
      <c r="BI181" s="105"/>
      <c r="BJ181" s="105"/>
      <c r="BK181" s="105"/>
      <c r="BL181" s="72" t="str">
        <f>Draft!$A$17</f>
        <v>Player15</v>
      </c>
      <c r="BN181" s="26">
        <f t="shared" ca="1" si="1427"/>
        <v>0</v>
      </c>
      <c r="BY181" s="105"/>
      <c r="CA181" s="72" t="str">
        <f>Draft!$A$17</f>
        <v>Player15</v>
      </c>
      <c r="CC181" s="26">
        <f t="shared" ca="1" si="1428"/>
        <v>0</v>
      </c>
      <c r="CD181" s="26"/>
      <c r="CL181" s="105"/>
      <c r="CM181" s="105"/>
      <c r="CN181" s="105"/>
      <c r="CO181" s="105"/>
      <c r="CP181" s="72" t="str">
        <f>Draft!$A$17</f>
        <v>Player15</v>
      </c>
      <c r="CR181" s="26">
        <f t="shared" ca="1" si="1429"/>
        <v>0</v>
      </c>
      <c r="DC181" s="105"/>
      <c r="DE181" s="72" t="str">
        <f>Draft!$A$17</f>
        <v>Player15</v>
      </c>
      <c r="DG181" s="26">
        <f t="shared" ca="1" si="1430"/>
        <v>0</v>
      </c>
      <c r="DH181" s="26"/>
      <c r="DP181" s="105"/>
      <c r="DQ181" s="105"/>
      <c r="DR181" s="105"/>
      <c r="DS181" s="105"/>
      <c r="DT181" s="72" t="str">
        <f>Draft!$A$17</f>
        <v>Player15</v>
      </c>
      <c r="DV181" s="26">
        <f t="shared" ca="1" si="1431"/>
        <v>0</v>
      </c>
      <c r="EG181" s="105"/>
      <c r="EI181" s="72" t="str">
        <f>Draft!$A$17</f>
        <v>Player15</v>
      </c>
      <c r="EK181" s="26">
        <f t="shared" ca="1" si="1432"/>
        <v>0</v>
      </c>
      <c r="EL181" s="26"/>
      <c r="ET181" s="105"/>
      <c r="EU181" s="105"/>
      <c r="EV181" s="105"/>
      <c r="EW181" s="105"/>
      <c r="EX181" s="72" t="str">
        <f>Draft!$A$17</f>
        <v>Player15</v>
      </c>
      <c r="EZ181" s="26">
        <f t="shared" ca="1" si="1433"/>
        <v>0</v>
      </c>
      <c r="FK181" s="105"/>
      <c r="FM181" s="72" t="str">
        <f>Draft!$A$17</f>
        <v>Player15</v>
      </c>
      <c r="FO181" s="26">
        <f t="shared" ca="1" si="1434"/>
        <v>0</v>
      </c>
      <c r="FP181" s="26"/>
      <c r="FX181" s="105"/>
      <c r="FY181" s="105"/>
      <c r="FZ181" s="105"/>
      <c r="GA181" s="105"/>
      <c r="GB181" s="72" t="str">
        <f>Draft!$A$17</f>
        <v>Player15</v>
      </c>
      <c r="GD181" s="26">
        <f t="shared" ca="1" si="1435"/>
        <v>0</v>
      </c>
      <c r="GO181" s="105"/>
      <c r="GQ181" s="72" t="str">
        <f>Draft!$A$17</f>
        <v>Player15</v>
      </c>
      <c r="GS181" s="26">
        <f t="shared" ca="1" si="1436"/>
        <v>0</v>
      </c>
      <c r="GT181" s="26"/>
      <c r="HB181" s="105"/>
      <c r="HC181" s="105"/>
      <c r="HD181" s="105"/>
      <c r="HE181" s="105"/>
      <c r="HF181" s="72" t="str">
        <f>Draft!$A$17</f>
        <v>Player15</v>
      </c>
      <c r="HH181" s="26">
        <f t="shared" ca="1" si="1437"/>
        <v>0</v>
      </c>
      <c r="HS181" s="105"/>
      <c r="HU181" s="72" t="str">
        <f>Draft!$A$17</f>
        <v>Player15</v>
      </c>
      <c r="HW181" s="26">
        <f t="shared" ca="1" si="1438"/>
        <v>0</v>
      </c>
      <c r="HX181" s="26"/>
      <c r="IF181" s="105"/>
      <c r="IG181" s="105"/>
      <c r="IH181" s="105"/>
      <c r="II181" s="105"/>
      <c r="IJ181" s="72" t="str">
        <f>Draft!$A$17</f>
        <v>Player15</v>
      </c>
      <c r="IL181" s="26">
        <f t="shared" ca="1" si="1439"/>
        <v>0</v>
      </c>
      <c r="IW181" s="105"/>
      <c r="IY181" s="72" t="str">
        <f>Draft!$A$17</f>
        <v>Player15</v>
      </c>
      <c r="JA181" s="26">
        <f t="shared" ca="1" si="1440"/>
        <v>0</v>
      </c>
      <c r="JB181" s="26"/>
      <c r="JL181" s="105"/>
      <c r="JN181" s="72" t="str">
        <f>Draft!$A$17</f>
        <v>Player15</v>
      </c>
      <c r="JP181" s="26">
        <f t="shared" ca="1" si="1441"/>
        <v>0</v>
      </c>
      <c r="JQ181" s="26"/>
      <c r="KA181" s="114"/>
      <c r="KC181" s="72" t="str">
        <f>Draft!$A$17</f>
        <v>Player15</v>
      </c>
      <c r="KE181" s="26">
        <f t="shared" ca="1" si="1442"/>
        <v>0</v>
      </c>
      <c r="KF181" s="26"/>
      <c r="KN181" s="114"/>
      <c r="KO181" s="114"/>
      <c r="KP181" s="114"/>
      <c r="KQ181" s="114"/>
      <c r="KR181" s="72" t="str">
        <f>Draft!$A$17</f>
        <v>Player15</v>
      </c>
      <c r="KT181" s="26">
        <f t="shared" ca="1" si="1443"/>
        <v>0</v>
      </c>
      <c r="LE181" s="114"/>
      <c r="LG181" s="72" t="str">
        <f>Draft!$A$17</f>
        <v>Player15</v>
      </c>
      <c r="LI181" s="26">
        <f t="shared" ca="1" si="1444"/>
        <v>0</v>
      </c>
      <c r="LJ181" s="26"/>
      <c r="LT181" s="114"/>
      <c r="LV181" s="72" t="str">
        <f>Draft!$A$17</f>
        <v>Player15</v>
      </c>
      <c r="LX181" s="26">
        <f t="shared" ca="1" si="1445"/>
        <v>0</v>
      </c>
      <c r="LY181" s="26"/>
      <c r="MI181" s="114"/>
      <c r="MK181" s="72" t="str">
        <f>Draft!$A$17</f>
        <v>Player15</v>
      </c>
      <c r="MM181" s="26">
        <f t="shared" ca="1" si="1446"/>
        <v>0</v>
      </c>
      <c r="MN181" s="26"/>
    </row>
    <row r="182" spans="2:352" ht="17">
      <c r="B182" s="184">
        <f t="shared" si="1306"/>
        <v>44662</v>
      </c>
      <c r="C182" s="183">
        <f t="shared" si="1307"/>
        <v>15</v>
      </c>
      <c r="D182" s="183">
        <f t="shared" si="1308"/>
        <v>11</v>
      </c>
      <c r="E182" s="183" t="str">
        <f t="shared" si="1142"/>
        <v>15_11</v>
      </c>
      <c r="F182" s="174" t="str">
        <f t="shared" si="1143"/>
        <v>Player11</v>
      </c>
      <c r="G182" s="174" t="str">
        <f t="shared" si="1144"/>
        <v>Player9</v>
      </c>
      <c r="I182" s="174" t="str">
        <f>J182&amp;"_"&amp;COUNTIF(J$4:J182,J182)</f>
        <v>14_10</v>
      </c>
      <c r="J182" s="185">
        <v>14</v>
      </c>
      <c r="K182" s="185" t="s">
        <v>2669</v>
      </c>
      <c r="L182" s="186" t="s">
        <v>1027</v>
      </c>
      <c r="M182" s="185" t="s">
        <v>1879</v>
      </c>
      <c r="Q182"/>
      <c r="S182" s="72" t="str">
        <f>Draft!$A$18</f>
        <v>Player16</v>
      </c>
      <c r="U182" s="26">
        <f t="shared" si="1424"/>
        <v>0</v>
      </c>
      <c r="V182" s="26"/>
      <c r="AC182" s="43"/>
      <c r="AD182" s="43"/>
      <c r="AE182" s="43"/>
      <c r="AF182" s="43"/>
      <c r="AG182" s="43"/>
      <c r="AH182" s="72" t="str">
        <f>Draft!$A$18</f>
        <v>Player16</v>
      </c>
      <c r="AJ182" s="26">
        <f t="shared" ca="1" si="1425"/>
        <v>1</v>
      </c>
      <c r="AU182" s="43"/>
      <c r="AW182" s="72" t="str">
        <f>Draft!$A$18</f>
        <v>Player16</v>
      </c>
      <c r="AY182" s="26">
        <f t="shared" ca="1" si="1426"/>
        <v>0</v>
      </c>
      <c r="AZ182" s="26"/>
      <c r="BH182" s="105"/>
      <c r="BI182" s="105"/>
      <c r="BJ182" s="105"/>
      <c r="BK182" s="105"/>
      <c r="BL182" s="72" t="str">
        <f>Draft!$A$18</f>
        <v>Player16</v>
      </c>
      <c r="BN182" s="26">
        <f t="shared" ca="1" si="1427"/>
        <v>0</v>
      </c>
      <c r="BY182" s="105"/>
      <c r="CA182" s="72" t="str">
        <f>Draft!$A$18</f>
        <v>Player16</v>
      </c>
      <c r="CC182" s="26">
        <f t="shared" ca="1" si="1428"/>
        <v>0</v>
      </c>
      <c r="CD182" s="26"/>
      <c r="CL182" s="105"/>
      <c r="CM182" s="105"/>
      <c r="CN182" s="105"/>
      <c r="CO182" s="105"/>
      <c r="CP182" s="72" t="str">
        <f>Draft!$A$18</f>
        <v>Player16</v>
      </c>
      <c r="CR182" s="26">
        <f t="shared" ca="1" si="1429"/>
        <v>0</v>
      </c>
      <c r="DC182" s="105"/>
      <c r="DE182" s="72" t="str">
        <f>Draft!$A$18</f>
        <v>Player16</v>
      </c>
      <c r="DG182" s="26">
        <f t="shared" ca="1" si="1430"/>
        <v>0</v>
      </c>
      <c r="DH182" s="26"/>
      <c r="DP182" s="105"/>
      <c r="DQ182" s="105"/>
      <c r="DR182" s="105"/>
      <c r="DS182" s="105"/>
      <c r="DT182" s="72" t="str">
        <f>Draft!$A$18</f>
        <v>Player16</v>
      </c>
      <c r="DV182" s="26">
        <f t="shared" ca="1" si="1431"/>
        <v>0</v>
      </c>
      <c r="EG182" s="105"/>
      <c r="EI182" s="72" t="str">
        <f>Draft!$A$18</f>
        <v>Player16</v>
      </c>
      <c r="EK182" s="26">
        <f t="shared" ca="1" si="1432"/>
        <v>0</v>
      </c>
      <c r="EL182" s="26"/>
      <c r="ET182" s="105"/>
      <c r="EU182" s="105"/>
      <c r="EV182" s="105"/>
      <c r="EW182" s="105"/>
      <c r="EX182" s="72" t="str">
        <f>Draft!$A$18</f>
        <v>Player16</v>
      </c>
      <c r="EZ182" s="26">
        <f t="shared" ca="1" si="1433"/>
        <v>0</v>
      </c>
      <c r="FK182" s="105"/>
      <c r="FM182" s="72" t="str">
        <f>Draft!$A$18</f>
        <v>Player16</v>
      </c>
      <c r="FO182" s="26">
        <f t="shared" ca="1" si="1434"/>
        <v>0</v>
      </c>
      <c r="FP182" s="26"/>
      <c r="FX182" s="105"/>
      <c r="FY182" s="105"/>
      <c r="FZ182" s="105"/>
      <c r="GA182" s="105"/>
      <c r="GB182" s="72" t="str">
        <f>Draft!$A$18</f>
        <v>Player16</v>
      </c>
      <c r="GD182" s="26">
        <f t="shared" ca="1" si="1435"/>
        <v>0</v>
      </c>
      <c r="GO182" s="105"/>
      <c r="GQ182" s="72" t="str">
        <f>Draft!$A$18</f>
        <v>Player16</v>
      </c>
      <c r="GS182" s="26">
        <f t="shared" ca="1" si="1436"/>
        <v>0</v>
      </c>
      <c r="GT182" s="26"/>
      <c r="HB182" s="105"/>
      <c r="HC182" s="105"/>
      <c r="HD182" s="105"/>
      <c r="HE182" s="105"/>
      <c r="HF182" s="72" t="str">
        <f>Draft!$A$18</f>
        <v>Player16</v>
      </c>
      <c r="HH182" s="26">
        <f t="shared" ca="1" si="1437"/>
        <v>0</v>
      </c>
      <c r="HS182" s="105"/>
      <c r="HU182" s="72" t="str">
        <f>Draft!$A$18</f>
        <v>Player16</v>
      </c>
      <c r="HW182" s="26">
        <f t="shared" ca="1" si="1438"/>
        <v>0</v>
      </c>
      <c r="HX182" s="26"/>
      <c r="IF182" s="105"/>
      <c r="IG182" s="105"/>
      <c r="IH182" s="105"/>
      <c r="II182" s="105"/>
      <c r="IJ182" s="72" t="str">
        <f>Draft!$A$18</f>
        <v>Player16</v>
      </c>
      <c r="IL182" s="26">
        <f t="shared" ca="1" si="1439"/>
        <v>0</v>
      </c>
      <c r="IW182" s="105"/>
      <c r="IY182" s="72" t="str">
        <f>Draft!$A$18</f>
        <v>Player16</v>
      </c>
      <c r="JA182" s="26">
        <f t="shared" ca="1" si="1440"/>
        <v>0</v>
      </c>
      <c r="JB182" s="26"/>
      <c r="JL182" s="105"/>
      <c r="JN182" s="72" t="str">
        <f>Draft!$A$18</f>
        <v>Player16</v>
      </c>
      <c r="JP182" s="26">
        <f t="shared" ca="1" si="1441"/>
        <v>0</v>
      </c>
      <c r="JQ182" s="26"/>
      <c r="KA182" s="114"/>
      <c r="KC182" s="72" t="str">
        <f>Draft!$A$18</f>
        <v>Player16</v>
      </c>
      <c r="KE182" s="26">
        <f t="shared" ca="1" si="1442"/>
        <v>0</v>
      </c>
      <c r="KF182" s="26"/>
      <c r="KN182" s="114"/>
      <c r="KO182" s="114"/>
      <c r="KP182" s="114"/>
      <c r="KQ182" s="114"/>
      <c r="KR182" s="72" t="str">
        <f>Draft!$A$18</f>
        <v>Player16</v>
      </c>
      <c r="KT182" s="26">
        <f t="shared" ca="1" si="1443"/>
        <v>0</v>
      </c>
      <c r="LE182" s="114"/>
      <c r="LG182" s="72" t="str">
        <f>Draft!$A$18</f>
        <v>Player16</v>
      </c>
      <c r="LI182" s="26">
        <f t="shared" ca="1" si="1444"/>
        <v>0</v>
      </c>
      <c r="LJ182" s="26"/>
      <c r="LT182" s="114"/>
      <c r="LV182" s="72" t="str">
        <f>Draft!$A$18</f>
        <v>Player16</v>
      </c>
      <c r="LX182" s="26">
        <f t="shared" ca="1" si="1445"/>
        <v>0</v>
      </c>
      <c r="LY182" s="26"/>
      <c r="MI182" s="114"/>
      <c r="MK182" s="72" t="str">
        <f>Draft!$A$18</f>
        <v>Player16</v>
      </c>
      <c r="MM182" s="26">
        <f t="shared" ca="1" si="1446"/>
        <v>0</v>
      </c>
      <c r="MN182" s="26"/>
    </row>
    <row r="183" spans="2:352" ht="18" thickBot="1">
      <c r="B183" s="187">
        <f t="shared" si="1306"/>
        <v>44662</v>
      </c>
      <c r="C183" s="188">
        <f t="shared" si="1307"/>
        <v>15</v>
      </c>
      <c r="D183" s="188">
        <f t="shared" si="1308"/>
        <v>12</v>
      </c>
      <c r="E183" s="188" t="str">
        <f t="shared" si="1142"/>
        <v>15_12</v>
      </c>
      <c r="F183" s="189" t="str">
        <f t="shared" si="1143"/>
        <v>Player22</v>
      </c>
      <c r="G183" s="189" t="str">
        <f t="shared" si="1144"/>
        <v>Player21</v>
      </c>
      <c r="I183" s="174" t="str">
        <f>J183&amp;"_"&amp;COUNTIF(J$4:J183,J183)</f>
        <v>14_11</v>
      </c>
      <c r="J183" s="185">
        <v>14</v>
      </c>
      <c r="K183" s="185" t="s">
        <v>2658</v>
      </c>
      <c r="L183" s="186" t="s">
        <v>1027</v>
      </c>
      <c r="M183" s="185" t="s">
        <v>2665</v>
      </c>
      <c r="Q183"/>
      <c r="S183" s="72" t="str">
        <f>Draft!$A$19</f>
        <v>Player17</v>
      </c>
      <c r="U183" s="26">
        <f t="shared" si="1424"/>
        <v>1</v>
      </c>
      <c r="V183" s="26"/>
      <c r="AC183" s="43"/>
      <c r="AD183" s="43"/>
      <c r="AE183" s="43"/>
      <c r="AF183" s="43"/>
      <c r="AG183" s="43"/>
      <c r="AH183" s="72" t="str">
        <f>Draft!$A$19</f>
        <v>Player17</v>
      </c>
      <c r="AJ183" s="26">
        <f t="shared" ca="1" si="1425"/>
        <v>1</v>
      </c>
      <c r="AU183" s="43"/>
      <c r="AW183" s="72" t="str">
        <f>Draft!$A$19</f>
        <v>Player17</v>
      </c>
      <c r="AY183" s="26">
        <f t="shared" ca="1" si="1426"/>
        <v>0</v>
      </c>
      <c r="AZ183" s="26"/>
      <c r="BH183" s="105"/>
      <c r="BI183" s="105"/>
      <c r="BJ183" s="105"/>
      <c r="BK183" s="105"/>
      <c r="BL183" s="72" t="str">
        <f>Draft!$A$19</f>
        <v>Player17</v>
      </c>
      <c r="BN183" s="26">
        <f t="shared" ca="1" si="1427"/>
        <v>0</v>
      </c>
      <c r="BY183" s="105"/>
      <c r="CA183" s="72" t="str">
        <f>Draft!$A$19</f>
        <v>Player17</v>
      </c>
      <c r="CC183" s="26">
        <f t="shared" ca="1" si="1428"/>
        <v>0</v>
      </c>
      <c r="CD183" s="26"/>
      <c r="CL183" s="105"/>
      <c r="CM183" s="105"/>
      <c r="CN183" s="105"/>
      <c r="CO183" s="105"/>
      <c r="CP183" s="72" t="str">
        <f>Draft!$A$19</f>
        <v>Player17</v>
      </c>
      <c r="CR183" s="26">
        <f t="shared" ca="1" si="1429"/>
        <v>0</v>
      </c>
      <c r="DC183" s="105"/>
      <c r="DE183" s="72" t="str">
        <f>Draft!$A$19</f>
        <v>Player17</v>
      </c>
      <c r="DG183" s="26">
        <f t="shared" ca="1" si="1430"/>
        <v>0</v>
      </c>
      <c r="DH183" s="26"/>
      <c r="DP183" s="105"/>
      <c r="DQ183" s="105"/>
      <c r="DR183" s="105"/>
      <c r="DS183" s="105"/>
      <c r="DT183" s="72" t="str">
        <f>Draft!$A$19</f>
        <v>Player17</v>
      </c>
      <c r="DV183" s="26">
        <f t="shared" ca="1" si="1431"/>
        <v>0</v>
      </c>
      <c r="EG183" s="105"/>
      <c r="EI183" s="72" t="str">
        <f>Draft!$A$19</f>
        <v>Player17</v>
      </c>
      <c r="EK183" s="26">
        <f t="shared" ca="1" si="1432"/>
        <v>0</v>
      </c>
      <c r="EL183" s="26"/>
      <c r="ET183" s="105"/>
      <c r="EU183" s="105"/>
      <c r="EV183" s="105"/>
      <c r="EW183" s="105"/>
      <c r="EX183" s="72" t="str">
        <f>Draft!$A$19</f>
        <v>Player17</v>
      </c>
      <c r="EZ183" s="26">
        <f t="shared" ca="1" si="1433"/>
        <v>0</v>
      </c>
      <c r="FK183" s="105"/>
      <c r="FM183" s="72" t="str">
        <f>Draft!$A$19</f>
        <v>Player17</v>
      </c>
      <c r="FO183" s="26">
        <f t="shared" ca="1" si="1434"/>
        <v>0</v>
      </c>
      <c r="FP183" s="26"/>
      <c r="FX183" s="105"/>
      <c r="FY183" s="105"/>
      <c r="FZ183" s="105"/>
      <c r="GA183" s="105"/>
      <c r="GB183" s="72" t="str">
        <f>Draft!$A$19</f>
        <v>Player17</v>
      </c>
      <c r="GD183" s="26">
        <f t="shared" ca="1" si="1435"/>
        <v>0</v>
      </c>
      <c r="GO183" s="105"/>
      <c r="GQ183" s="72" t="str">
        <f>Draft!$A$19</f>
        <v>Player17</v>
      </c>
      <c r="GS183" s="26">
        <f t="shared" ca="1" si="1436"/>
        <v>0</v>
      </c>
      <c r="GT183" s="26"/>
      <c r="HB183" s="105"/>
      <c r="HC183" s="105"/>
      <c r="HD183" s="105"/>
      <c r="HE183" s="105"/>
      <c r="HF183" s="72" t="str">
        <f>Draft!$A$19</f>
        <v>Player17</v>
      </c>
      <c r="HH183" s="26">
        <f t="shared" ca="1" si="1437"/>
        <v>0</v>
      </c>
      <c r="HS183" s="105"/>
      <c r="HU183" s="72" t="str">
        <f>Draft!$A$19</f>
        <v>Player17</v>
      </c>
      <c r="HW183" s="26">
        <f t="shared" ca="1" si="1438"/>
        <v>0</v>
      </c>
      <c r="HX183" s="26"/>
      <c r="IF183" s="105"/>
      <c r="IG183" s="105"/>
      <c r="IH183" s="105"/>
      <c r="II183" s="105"/>
      <c r="IJ183" s="72" t="str">
        <f>Draft!$A$19</f>
        <v>Player17</v>
      </c>
      <c r="IL183" s="26">
        <f t="shared" ca="1" si="1439"/>
        <v>0</v>
      </c>
      <c r="IW183" s="105"/>
      <c r="IY183" s="72" t="str">
        <f>Draft!$A$19</f>
        <v>Player17</v>
      </c>
      <c r="JA183" s="26">
        <f t="shared" ca="1" si="1440"/>
        <v>0</v>
      </c>
      <c r="JB183" s="26"/>
      <c r="JL183" s="105"/>
      <c r="JN183" s="72" t="str">
        <f>Draft!$A$19</f>
        <v>Player17</v>
      </c>
      <c r="JP183" s="26">
        <f t="shared" ca="1" si="1441"/>
        <v>0</v>
      </c>
      <c r="JQ183" s="26"/>
      <c r="KA183" s="114"/>
      <c r="KC183" s="72" t="str">
        <f>Draft!$A$19</f>
        <v>Player17</v>
      </c>
      <c r="KE183" s="26">
        <f t="shared" ca="1" si="1442"/>
        <v>0</v>
      </c>
      <c r="KF183" s="26"/>
      <c r="KN183" s="114"/>
      <c r="KO183" s="114"/>
      <c r="KP183" s="114"/>
      <c r="KQ183" s="114"/>
      <c r="KR183" s="72" t="str">
        <f>Draft!$A$19</f>
        <v>Player17</v>
      </c>
      <c r="KT183" s="26">
        <f t="shared" ca="1" si="1443"/>
        <v>0</v>
      </c>
      <c r="LE183" s="114"/>
      <c r="LG183" s="72" t="str">
        <f>Draft!$A$19</f>
        <v>Player17</v>
      </c>
      <c r="LI183" s="26">
        <f t="shared" ca="1" si="1444"/>
        <v>0</v>
      </c>
      <c r="LJ183" s="26"/>
      <c r="LT183" s="114"/>
      <c r="LV183" s="72" t="str">
        <f>Draft!$A$19</f>
        <v>Player17</v>
      </c>
      <c r="LX183" s="26">
        <f t="shared" ca="1" si="1445"/>
        <v>0</v>
      </c>
      <c r="LY183" s="26"/>
      <c r="MI183" s="114"/>
      <c r="MK183" s="72" t="str">
        <f>Draft!$A$19</f>
        <v>Player17</v>
      </c>
      <c r="MM183" s="26">
        <f t="shared" ca="1" si="1446"/>
        <v>0</v>
      </c>
      <c r="MN183" s="26"/>
    </row>
    <row r="184" spans="2:352" ht="17">
      <c r="B184" s="184">
        <f t="shared" si="1306"/>
        <v>44669</v>
      </c>
      <c r="C184" s="183">
        <f t="shared" si="1307"/>
        <v>16</v>
      </c>
      <c r="D184" s="183">
        <f t="shared" si="1308"/>
        <v>1</v>
      </c>
      <c r="E184" s="183" t="str">
        <f t="shared" si="1142"/>
        <v>16_1</v>
      </c>
      <c r="F184" s="174" t="str">
        <f t="shared" si="1143"/>
        <v>Player4</v>
      </c>
      <c r="G184" s="174" t="str">
        <f t="shared" si="1144"/>
        <v>Player19</v>
      </c>
      <c r="I184" s="174" t="str">
        <f>J184&amp;"_"&amp;COUNTIF(J$4:J184,J184)</f>
        <v>14_12</v>
      </c>
      <c r="J184" s="185">
        <v>14</v>
      </c>
      <c r="K184" s="185" t="s">
        <v>2676</v>
      </c>
      <c r="L184" s="186" t="s">
        <v>1027</v>
      </c>
      <c r="M184" s="185" t="s">
        <v>2660</v>
      </c>
      <c r="Q184"/>
      <c r="S184" s="72" t="str">
        <f>Draft!$A$20</f>
        <v>Player18</v>
      </c>
      <c r="U184" s="26">
        <f t="shared" si="1424"/>
        <v>1</v>
      </c>
      <c r="V184" s="26"/>
      <c r="AC184" s="43"/>
      <c r="AD184" s="43"/>
      <c r="AE184" s="43"/>
      <c r="AF184" s="43"/>
      <c r="AG184" s="43"/>
      <c r="AH184" s="72" t="str">
        <f>Draft!$A$20</f>
        <v>Player18</v>
      </c>
      <c r="AJ184" s="26">
        <f t="shared" ca="1" si="1425"/>
        <v>1</v>
      </c>
      <c r="AU184" s="43"/>
      <c r="AW184" s="72" t="str">
        <f>Draft!$A$20</f>
        <v>Player18</v>
      </c>
      <c r="AY184" s="26">
        <f t="shared" ca="1" si="1426"/>
        <v>1</v>
      </c>
      <c r="AZ184" s="26"/>
      <c r="BH184" s="105"/>
      <c r="BI184" s="105"/>
      <c r="BJ184" s="105"/>
      <c r="BK184" s="105"/>
      <c r="BL184" s="72" t="str">
        <f>Draft!$A$20</f>
        <v>Player18</v>
      </c>
      <c r="BN184" s="26">
        <f t="shared" ca="1" si="1427"/>
        <v>0</v>
      </c>
      <c r="BY184" s="105"/>
      <c r="CA184" s="72" t="str">
        <f>Draft!$A$20</f>
        <v>Player18</v>
      </c>
      <c r="CC184" s="26">
        <f t="shared" ca="1" si="1428"/>
        <v>0</v>
      </c>
      <c r="CD184" s="26"/>
      <c r="CL184" s="105"/>
      <c r="CM184" s="105"/>
      <c r="CN184" s="105"/>
      <c r="CO184" s="105"/>
      <c r="CP184" s="72" t="str">
        <f>Draft!$A$20</f>
        <v>Player18</v>
      </c>
      <c r="CR184" s="26">
        <f t="shared" ca="1" si="1429"/>
        <v>0</v>
      </c>
      <c r="DC184" s="105"/>
      <c r="DE184" s="72" t="str">
        <f>Draft!$A$20</f>
        <v>Player18</v>
      </c>
      <c r="DG184" s="26">
        <f t="shared" ca="1" si="1430"/>
        <v>0</v>
      </c>
      <c r="DH184" s="26"/>
      <c r="DP184" s="105"/>
      <c r="DQ184" s="105"/>
      <c r="DR184" s="105"/>
      <c r="DS184" s="105"/>
      <c r="DT184" s="72" t="str">
        <f>Draft!$A$20</f>
        <v>Player18</v>
      </c>
      <c r="DV184" s="26">
        <f t="shared" ca="1" si="1431"/>
        <v>0</v>
      </c>
      <c r="EG184" s="105"/>
      <c r="EI184" s="72" t="str">
        <f>Draft!$A$20</f>
        <v>Player18</v>
      </c>
      <c r="EK184" s="26">
        <f t="shared" ca="1" si="1432"/>
        <v>0</v>
      </c>
      <c r="EL184" s="26"/>
      <c r="ET184" s="105"/>
      <c r="EU184" s="105"/>
      <c r="EV184" s="105"/>
      <c r="EW184" s="105"/>
      <c r="EX184" s="72" t="str">
        <f>Draft!$A$20</f>
        <v>Player18</v>
      </c>
      <c r="EZ184" s="26">
        <f t="shared" ca="1" si="1433"/>
        <v>0</v>
      </c>
      <c r="FK184" s="105"/>
      <c r="FM184" s="72" t="str">
        <f>Draft!$A$20</f>
        <v>Player18</v>
      </c>
      <c r="FO184" s="26">
        <f t="shared" ca="1" si="1434"/>
        <v>0</v>
      </c>
      <c r="FP184" s="26"/>
      <c r="FX184" s="105"/>
      <c r="FY184" s="105"/>
      <c r="FZ184" s="105"/>
      <c r="GA184" s="105"/>
      <c r="GB184" s="72" t="str">
        <f>Draft!$A$20</f>
        <v>Player18</v>
      </c>
      <c r="GD184" s="26">
        <f t="shared" ca="1" si="1435"/>
        <v>0</v>
      </c>
      <c r="GO184" s="105"/>
      <c r="GQ184" s="72" t="str">
        <f>Draft!$A$20</f>
        <v>Player18</v>
      </c>
      <c r="GS184" s="26">
        <f t="shared" ca="1" si="1436"/>
        <v>0</v>
      </c>
      <c r="GT184" s="26"/>
      <c r="HB184" s="105"/>
      <c r="HC184" s="105"/>
      <c r="HD184" s="105"/>
      <c r="HE184" s="105"/>
      <c r="HF184" s="72" t="str">
        <f>Draft!$A$20</f>
        <v>Player18</v>
      </c>
      <c r="HH184" s="26">
        <f t="shared" ca="1" si="1437"/>
        <v>0</v>
      </c>
      <c r="HS184" s="105"/>
      <c r="HU184" s="72" t="str">
        <f>Draft!$A$20</f>
        <v>Player18</v>
      </c>
      <c r="HW184" s="26">
        <f t="shared" ca="1" si="1438"/>
        <v>0</v>
      </c>
      <c r="HX184" s="26"/>
      <c r="IF184" s="105"/>
      <c r="IG184" s="105"/>
      <c r="IH184" s="105"/>
      <c r="II184" s="105"/>
      <c r="IJ184" s="72" t="str">
        <f>Draft!$A$20</f>
        <v>Player18</v>
      </c>
      <c r="IL184" s="26">
        <f t="shared" ca="1" si="1439"/>
        <v>0</v>
      </c>
      <c r="IW184" s="105"/>
      <c r="IY184" s="72" t="str">
        <f>Draft!$A$20</f>
        <v>Player18</v>
      </c>
      <c r="JA184" s="26">
        <f t="shared" ca="1" si="1440"/>
        <v>0</v>
      </c>
      <c r="JB184" s="26"/>
      <c r="JL184" s="105"/>
      <c r="JN184" s="72" t="str">
        <f>Draft!$A$20</f>
        <v>Player18</v>
      </c>
      <c r="JP184" s="26">
        <f t="shared" ca="1" si="1441"/>
        <v>0</v>
      </c>
      <c r="JQ184" s="26"/>
      <c r="KA184" s="114"/>
      <c r="KC184" s="72" t="str">
        <f>Draft!$A$20</f>
        <v>Player18</v>
      </c>
      <c r="KE184" s="26">
        <f t="shared" ca="1" si="1442"/>
        <v>0</v>
      </c>
      <c r="KF184" s="26"/>
      <c r="KN184" s="114"/>
      <c r="KO184" s="114"/>
      <c r="KP184" s="114"/>
      <c r="KQ184" s="114"/>
      <c r="KR184" s="72" t="str">
        <f>Draft!$A$20</f>
        <v>Player18</v>
      </c>
      <c r="KT184" s="26">
        <f t="shared" ca="1" si="1443"/>
        <v>0</v>
      </c>
      <c r="LE184" s="114"/>
      <c r="LG184" s="72" t="str">
        <f>Draft!$A$20</f>
        <v>Player18</v>
      </c>
      <c r="LI184" s="26">
        <f t="shared" ca="1" si="1444"/>
        <v>0</v>
      </c>
      <c r="LJ184" s="26"/>
      <c r="LT184" s="114"/>
      <c r="LV184" s="72" t="str">
        <f>Draft!$A$20</f>
        <v>Player18</v>
      </c>
      <c r="LX184" s="26">
        <f t="shared" ca="1" si="1445"/>
        <v>0</v>
      </c>
      <c r="LY184" s="26"/>
      <c r="MI184" s="114"/>
      <c r="MK184" s="72" t="str">
        <f>Draft!$A$20</f>
        <v>Player18</v>
      </c>
      <c r="MM184" s="26">
        <f t="shared" ca="1" si="1446"/>
        <v>0</v>
      </c>
      <c r="MN184" s="26"/>
    </row>
    <row r="185" spans="2:352" ht="17">
      <c r="B185" s="184">
        <f t="shared" si="1306"/>
        <v>44669</v>
      </c>
      <c r="C185" s="183">
        <f t="shared" si="1307"/>
        <v>16</v>
      </c>
      <c r="D185" s="183">
        <f t="shared" si="1308"/>
        <v>2</v>
      </c>
      <c r="E185" s="183" t="str">
        <f t="shared" si="1142"/>
        <v>16_2</v>
      </c>
      <c r="F185" s="174" t="str">
        <f t="shared" si="1143"/>
        <v>Player15</v>
      </c>
      <c r="G185" s="174" t="str">
        <f t="shared" si="1144"/>
        <v>Player14</v>
      </c>
      <c r="I185" s="174" t="str">
        <f>J185&amp;"_"&amp;COUNTIF(J$4:J185,J185)</f>
        <v>_0</v>
      </c>
      <c r="J185" s="185"/>
      <c r="Q185"/>
      <c r="S185" s="72" t="str">
        <f>Draft!$A$21</f>
        <v>Player19</v>
      </c>
      <c r="U185" s="26">
        <f t="shared" si="1424"/>
        <v>0</v>
      </c>
      <c r="V185" s="26"/>
      <c r="AC185" s="43"/>
      <c r="AD185" s="43"/>
      <c r="AE185" s="43"/>
      <c r="AF185" s="43"/>
      <c r="AG185" s="43"/>
      <c r="AH185" s="72" t="str">
        <f>Draft!$A$21</f>
        <v>Player19</v>
      </c>
      <c r="AJ185" s="26">
        <f t="shared" ca="1" si="1425"/>
        <v>0</v>
      </c>
      <c r="AU185" s="43"/>
      <c r="AW185" s="72" t="str">
        <f>Draft!$A$21</f>
        <v>Player19</v>
      </c>
      <c r="AY185" s="26">
        <f t="shared" ca="1" si="1426"/>
        <v>1</v>
      </c>
      <c r="AZ185" s="26"/>
      <c r="BH185" s="105"/>
      <c r="BI185" s="105"/>
      <c r="BJ185" s="105"/>
      <c r="BK185" s="105"/>
      <c r="BL185" s="72" t="str">
        <f>Draft!$A$21</f>
        <v>Player19</v>
      </c>
      <c r="BN185" s="26">
        <f t="shared" ca="1" si="1427"/>
        <v>0</v>
      </c>
      <c r="BY185" s="105"/>
      <c r="CA185" s="72" t="str">
        <f>Draft!$A$21</f>
        <v>Player19</v>
      </c>
      <c r="CC185" s="26">
        <f t="shared" ca="1" si="1428"/>
        <v>0</v>
      </c>
      <c r="CD185" s="26"/>
      <c r="CL185" s="105"/>
      <c r="CM185" s="105"/>
      <c r="CN185" s="105"/>
      <c r="CO185" s="105"/>
      <c r="CP185" s="72" t="str">
        <f>Draft!$A$21</f>
        <v>Player19</v>
      </c>
      <c r="CR185" s="26">
        <f t="shared" ca="1" si="1429"/>
        <v>0</v>
      </c>
      <c r="DC185" s="105"/>
      <c r="DE185" s="72" t="str">
        <f>Draft!$A$21</f>
        <v>Player19</v>
      </c>
      <c r="DG185" s="26">
        <f t="shared" ca="1" si="1430"/>
        <v>0</v>
      </c>
      <c r="DH185" s="26"/>
      <c r="DP185" s="105"/>
      <c r="DQ185" s="105"/>
      <c r="DR185" s="105"/>
      <c r="DS185" s="105"/>
      <c r="DT185" s="72" t="str">
        <f>Draft!$A$21</f>
        <v>Player19</v>
      </c>
      <c r="DV185" s="26">
        <f t="shared" ca="1" si="1431"/>
        <v>0</v>
      </c>
      <c r="EG185" s="105"/>
      <c r="EI185" s="72" t="str">
        <f>Draft!$A$21</f>
        <v>Player19</v>
      </c>
      <c r="EK185" s="26">
        <f t="shared" ca="1" si="1432"/>
        <v>0</v>
      </c>
      <c r="EL185" s="26"/>
      <c r="ET185" s="105"/>
      <c r="EU185" s="105"/>
      <c r="EV185" s="105"/>
      <c r="EW185" s="105"/>
      <c r="EX185" s="72" t="str">
        <f>Draft!$A$21</f>
        <v>Player19</v>
      </c>
      <c r="EZ185" s="26">
        <f t="shared" ca="1" si="1433"/>
        <v>0</v>
      </c>
      <c r="FK185" s="105"/>
      <c r="FM185" s="72" t="str">
        <f>Draft!$A$21</f>
        <v>Player19</v>
      </c>
      <c r="FO185" s="26">
        <f t="shared" ca="1" si="1434"/>
        <v>0</v>
      </c>
      <c r="FP185" s="26"/>
      <c r="FX185" s="105"/>
      <c r="FY185" s="105"/>
      <c r="FZ185" s="105"/>
      <c r="GA185" s="105"/>
      <c r="GB185" s="72" t="str">
        <f>Draft!$A$21</f>
        <v>Player19</v>
      </c>
      <c r="GD185" s="26">
        <f t="shared" ca="1" si="1435"/>
        <v>0</v>
      </c>
      <c r="GO185" s="105"/>
      <c r="GQ185" s="72" t="str">
        <f>Draft!$A$21</f>
        <v>Player19</v>
      </c>
      <c r="GS185" s="26">
        <f t="shared" ca="1" si="1436"/>
        <v>0</v>
      </c>
      <c r="GT185" s="26"/>
      <c r="HB185" s="105"/>
      <c r="HC185" s="105"/>
      <c r="HD185" s="105"/>
      <c r="HE185" s="105"/>
      <c r="HF185" s="72" t="str">
        <f>Draft!$A$21</f>
        <v>Player19</v>
      </c>
      <c r="HH185" s="26">
        <f t="shared" ca="1" si="1437"/>
        <v>0</v>
      </c>
      <c r="HS185" s="105"/>
      <c r="HU185" s="72" t="str">
        <f>Draft!$A$21</f>
        <v>Player19</v>
      </c>
      <c r="HW185" s="26">
        <f t="shared" ca="1" si="1438"/>
        <v>0</v>
      </c>
      <c r="HX185" s="26"/>
      <c r="IF185" s="105"/>
      <c r="IG185" s="105"/>
      <c r="IH185" s="105"/>
      <c r="II185" s="105"/>
      <c r="IJ185" s="72" t="str">
        <f>Draft!$A$21</f>
        <v>Player19</v>
      </c>
      <c r="IL185" s="26">
        <f t="shared" ca="1" si="1439"/>
        <v>0</v>
      </c>
      <c r="IW185" s="105"/>
      <c r="IY185" s="72" t="str">
        <f>Draft!$A$21</f>
        <v>Player19</v>
      </c>
      <c r="JA185" s="26">
        <f t="shared" ca="1" si="1440"/>
        <v>0</v>
      </c>
      <c r="JB185" s="26"/>
      <c r="JL185" s="105"/>
      <c r="JN185" s="72" t="str">
        <f>Draft!$A$21</f>
        <v>Player19</v>
      </c>
      <c r="JP185" s="26">
        <f t="shared" ca="1" si="1441"/>
        <v>0</v>
      </c>
      <c r="JQ185" s="26"/>
      <c r="KA185" s="114"/>
      <c r="KC185" s="72" t="str">
        <f>Draft!$A$21</f>
        <v>Player19</v>
      </c>
      <c r="KE185" s="26">
        <f t="shared" ca="1" si="1442"/>
        <v>0</v>
      </c>
      <c r="KF185" s="26"/>
      <c r="KN185" s="114"/>
      <c r="KO185" s="114"/>
      <c r="KP185" s="114"/>
      <c r="KQ185" s="114"/>
      <c r="KR185" s="72" t="str">
        <f>Draft!$A$21</f>
        <v>Player19</v>
      </c>
      <c r="KT185" s="26">
        <f t="shared" ca="1" si="1443"/>
        <v>0</v>
      </c>
      <c r="LE185" s="114"/>
      <c r="LG185" s="72" t="str">
        <f>Draft!$A$21</f>
        <v>Player19</v>
      </c>
      <c r="LI185" s="26">
        <f t="shared" ca="1" si="1444"/>
        <v>0</v>
      </c>
      <c r="LJ185" s="26"/>
      <c r="LT185" s="114"/>
      <c r="LV185" s="72" t="str">
        <f>Draft!$A$21</f>
        <v>Player19</v>
      </c>
      <c r="LX185" s="26">
        <f t="shared" ca="1" si="1445"/>
        <v>0</v>
      </c>
      <c r="LY185" s="26"/>
      <c r="MI185" s="114"/>
      <c r="MK185" s="72" t="str">
        <f>Draft!$A$21</f>
        <v>Player19</v>
      </c>
      <c r="MM185" s="26">
        <f t="shared" ca="1" si="1446"/>
        <v>0</v>
      </c>
      <c r="MN185" s="26"/>
    </row>
    <row r="186" spans="2:352" ht="17">
      <c r="B186" s="184">
        <f t="shared" si="1306"/>
        <v>44669</v>
      </c>
      <c r="C186" s="183">
        <f t="shared" si="1307"/>
        <v>16</v>
      </c>
      <c r="D186" s="183">
        <f t="shared" si="1308"/>
        <v>3</v>
      </c>
      <c r="E186" s="183" t="str">
        <f t="shared" si="1142"/>
        <v>16_3</v>
      </c>
      <c r="F186" s="174" t="str">
        <f t="shared" si="1143"/>
        <v>Player3</v>
      </c>
      <c r="G186" s="174" t="str">
        <f t="shared" si="1144"/>
        <v>Player9</v>
      </c>
      <c r="I186" s="174" t="str">
        <f>J186&amp;"_"&amp;COUNTIF(J$4:J186,J186)</f>
        <v>15_1</v>
      </c>
      <c r="J186" s="185">
        <v>15</v>
      </c>
      <c r="K186" s="185" t="s">
        <v>2657</v>
      </c>
      <c r="L186" s="186" t="s">
        <v>1027</v>
      </c>
      <c r="M186" s="185" t="s">
        <v>2658</v>
      </c>
      <c r="Q186"/>
      <c r="S186" s="72" t="str">
        <f>Draft!$A$22</f>
        <v>Player20</v>
      </c>
      <c r="U186" s="26">
        <f t="shared" si="1424"/>
        <v>0</v>
      </c>
      <c r="V186" s="26"/>
      <c r="AC186" s="43"/>
      <c r="AD186" s="43"/>
      <c r="AE186" s="43"/>
      <c r="AF186" s="43"/>
      <c r="AG186" s="43"/>
      <c r="AH186" s="72" t="str">
        <f>Draft!$A$22</f>
        <v>Player20</v>
      </c>
      <c r="AJ186" s="26">
        <f t="shared" ca="1" si="1425"/>
        <v>0</v>
      </c>
      <c r="AU186" s="43"/>
      <c r="AW186" s="72" t="str">
        <f>Draft!$A$22</f>
        <v>Player20</v>
      </c>
      <c r="AY186" s="26">
        <f t="shared" ca="1" si="1426"/>
        <v>0</v>
      </c>
      <c r="AZ186" s="26"/>
      <c r="BH186" s="105"/>
      <c r="BI186" s="105"/>
      <c r="BJ186" s="105"/>
      <c r="BK186" s="105"/>
      <c r="BL186" s="72" t="str">
        <f>Draft!$A$22</f>
        <v>Player20</v>
      </c>
      <c r="BN186" s="26">
        <f t="shared" ca="1" si="1427"/>
        <v>0</v>
      </c>
      <c r="BY186" s="105"/>
      <c r="CA186" s="72" t="str">
        <f>Draft!$A$22</f>
        <v>Player20</v>
      </c>
      <c r="CC186" s="26">
        <f t="shared" ca="1" si="1428"/>
        <v>0</v>
      </c>
      <c r="CD186" s="26"/>
      <c r="CL186" s="105"/>
      <c r="CM186" s="105"/>
      <c r="CN186" s="105"/>
      <c r="CO186" s="105"/>
      <c r="CP186" s="72" t="str">
        <f>Draft!$A$22</f>
        <v>Player20</v>
      </c>
      <c r="CR186" s="26">
        <f t="shared" ca="1" si="1429"/>
        <v>0</v>
      </c>
      <c r="DC186" s="105"/>
      <c r="DE186" s="72" t="str">
        <f>Draft!$A$22</f>
        <v>Player20</v>
      </c>
      <c r="DG186" s="26">
        <f t="shared" ca="1" si="1430"/>
        <v>0</v>
      </c>
      <c r="DH186" s="26"/>
      <c r="DP186" s="105"/>
      <c r="DQ186" s="105"/>
      <c r="DR186" s="105"/>
      <c r="DS186" s="105"/>
      <c r="DT186" s="72" t="str">
        <f>Draft!$A$22</f>
        <v>Player20</v>
      </c>
      <c r="DV186" s="26">
        <f t="shared" ca="1" si="1431"/>
        <v>0</v>
      </c>
      <c r="EG186" s="105"/>
      <c r="EI186" s="72" t="str">
        <f>Draft!$A$22</f>
        <v>Player20</v>
      </c>
      <c r="EK186" s="26">
        <f t="shared" ca="1" si="1432"/>
        <v>0</v>
      </c>
      <c r="EL186" s="26"/>
      <c r="ET186" s="105"/>
      <c r="EU186" s="105"/>
      <c r="EV186" s="105"/>
      <c r="EW186" s="105"/>
      <c r="EX186" s="72" t="str">
        <f>Draft!$A$22</f>
        <v>Player20</v>
      </c>
      <c r="EZ186" s="26">
        <f t="shared" ca="1" si="1433"/>
        <v>0</v>
      </c>
      <c r="FK186" s="105"/>
      <c r="FM186" s="72" t="str">
        <f>Draft!$A$22</f>
        <v>Player20</v>
      </c>
      <c r="FO186" s="26">
        <f t="shared" ca="1" si="1434"/>
        <v>0</v>
      </c>
      <c r="FP186" s="26"/>
      <c r="FX186" s="105"/>
      <c r="FY186" s="105"/>
      <c r="FZ186" s="105"/>
      <c r="GA186" s="105"/>
      <c r="GB186" s="72" t="str">
        <f>Draft!$A$22</f>
        <v>Player20</v>
      </c>
      <c r="GD186" s="26">
        <f t="shared" ca="1" si="1435"/>
        <v>0</v>
      </c>
      <c r="GO186" s="105"/>
      <c r="GQ186" s="72" t="str">
        <f>Draft!$A$22</f>
        <v>Player20</v>
      </c>
      <c r="GS186" s="26">
        <f t="shared" ca="1" si="1436"/>
        <v>0</v>
      </c>
      <c r="GT186" s="26"/>
      <c r="HB186" s="105"/>
      <c r="HC186" s="105"/>
      <c r="HD186" s="105"/>
      <c r="HE186" s="105"/>
      <c r="HF186" s="72" t="str">
        <f>Draft!$A$22</f>
        <v>Player20</v>
      </c>
      <c r="HH186" s="26">
        <f t="shared" ca="1" si="1437"/>
        <v>0</v>
      </c>
      <c r="HS186" s="105"/>
      <c r="HU186" s="72" t="str">
        <f>Draft!$A$22</f>
        <v>Player20</v>
      </c>
      <c r="HW186" s="26">
        <f t="shared" ca="1" si="1438"/>
        <v>0</v>
      </c>
      <c r="HX186" s="26"/>
      <c r="IF186" s="105"/>
      <c r="IG186" s="105"/>
      <c r="IH186" s="105"/>
      <c r="II186" s="105"/>
      <c r="IJ186" s="72" t="str">
        <f>Draft!$A$22</f>
        <v>Player20</v>
      </c>
      <c r="IL186" s="26">
        <f t="shared" ca="1" si="1439"/>
        <v>0</v>
      </c>
      <c r="IW186" s="105"/>
      <c r="IY186" s="72" t="str">
        <f>Draft!$A$22</f>
        <v>Player20</v>
      </c>
      <c r="JA186" s="26">
        <f t="shared" ca="1" si="1440"/>
        <v>0</v>
      </c>
      <c r="JB186" s="26"/>
      <c r="JL186" s="105"/>
      <c r="JN186" s="72" t="str">
        <f>Draft!$A$22</f>
        <v>Player20</v>
      </c>
      <c r="JP186" s="26">
        <f t="shared" ca="1" si="1441"/>
        <v>0</v>
      </c>
      <c r="JQ186" s="26"/>
      <c r="KA186" s="114"/>
      <c r="KC186" s="72" t="str">
        <f>Draft!$A$22</f>
        <v>Player20</v>
      </c>
      <c r="KE186" s="26">
        <f t="shared" ca="1" si="1442"/>
        <v>0</v>
      </c>
      <c r="KF186" s="26"/>
      <c r="KN186" s="114"/>
      <c r="KO186" s="114"/>
      <c r="KP186" s="114"/>
      <c r="KQ186" s="114"/>
      <c r="KR186" s="72" t="str">
        <f>Draft!$A$22</f>
        <v>Player20</v>
      </c>
      <c r="KT186" s="26">
        <f t="shared" ca="1" si="1443"/>
        <v>0</v>
      </c>
      <c r="LE186" s="114"/>
      <c r="LG186" s="72" t="str">
        <f>Draft!$A$22</f>
        <v>Player20</v>
      </c>
      <c r="LI186" s="26">
        <f t="shared" ca="1" si="1444"/>
        <v>0</v>
      </c>
      <c r="LJ186" s="26"/>
      <c r="LT186" s="114"/>
      <c r="LV186" s="72" t="str">
        <f>Draft!$A$22</f>
        <v>Player20</v>
      </c>
      <c r="LX186" s="26">
        <f t="shared" ca="1" si="1445"/>
        <v>0</v>
      </c>
      <c r="LY186" s="26"/>
      <c r="MI186" s="114"/>
      <c r="MK186" s="72" t="str">
        <f>Draft!$A$22</f>
        <v>Player20</v>
      </c>
      <c r="MM186" s="26">
        <f t="shared" ca="1" si="1446"/>
        <v>0</v>
      </c>
      <c r="MN186" s="26"/>
    </row>
    <row r="187" spans="2:352" ht="17">
      <c r="B187" s="184">
        <f t="shared" si="1306"/>
        <v>44669</v>
      </c>
      <c r="C187" s="183">
        <f t="shared" si="1307"/>
        <v>16</v>
      </c>
      <c r="D187" s="183">
        <f t="shared" si="1308"/>
        <v>4</v>
      </c>
      <c r="E187" s="183" t="str">
        <f t="shared" si="1142"/>
        <v>16_4</v>
      </c>
      <c r="F187" s="174" t="str">
        <f t="shared" si="1143"/>
        <v>Player17</v>
      </c>
      <c r="G187" s="174" t="str">
        <f t="shared" si="1144"/>
        <v>Player21</v>
      </c>
      <c r="I187" s="174" t="str">
        <f>J187&amp;"_"&amp;COUNTIF(J$4:J187,J187)</f>
        <v>15_2</v>
      </c>
      <c r="J187" s="185">
        <v>15</v>
      </c>
      <c r="K187" s="185" t="s">
        <v>2676</v>
      </c>
      <c r="L187" s="186" t="s">
        <v>1027</v>
      </c>
      <c r="M187" s="185" t="s">
        <v>2669</v>
      </c>
      <c r="Q187"/>
      <c r="S187" s="72" t="str">
        <f>Draft!$A$23</f>
        <v>Player21</v>
      </c>
      <c r="U187" s="26">
        <f t="shared" si="1424"/>
        <v>0</v>
      </c>
      <c r="V187" s="26"/>
      <c r="AC187" s="43"/>
      <c r="AD187" s="43"/>
      <c r="AE187" s="43"/>
      <c r="AF187" s="43"/>
      <c r="AG187" s="43"/>
      <c r="AH187" s="72" t="str">
        <f>Draft!$A$23</f>
        <v>Player21</v>
      </c>
      <c r="AJ187" s="26">
        <f t="shared" ca="1" si="1425"/>
        <v>0</v>
      </c>
      <c r="AU187" s="43"/>
      <c r="AW187" s="72" t="str">
        <f>Draft!$A$23</f>
        <v>Player21</v>
      </c>
      <c r="AY187" s="26">
        <f t="shared" ca="1" si="1426"/>
        <v>1</v>
      </c>
      <c r="AZ187" s="26"/>
      <c r="BH187" s="105"/>
      <c r="BI187" s="105"/>
      <c r="BJ187" s="105"/>
      <c r="BK187" s="105"/>
      <c r="BL187" s="72" t="str">
        <f>Draft!$A$23</f>
        <v>Player21</v>
      </c>
      <c r="BN187" s="26">
        <f t="shared" ca="1" si="1427"/>
        <v>0</v>
      </c>
      <c r="BY187" s="105"/>
      <c r="CA187" s="72" t="str">
        <f>Draft!$A$23</f>
        <v>Player21</v>
      </c>
      <c r="CC187" s="26">
        <f t="shared" ca="1" si="1428"/>
        <v>0</v>
      </c>
      <c r="CD187" s="26"/>
      <c r="CL187" s="105"/>
      <c r="CM187" s="105"/>
      <c r="CN187" s="105"/>
      <c r="CO187" s="105"/>
      <c r="CP187" s="72" t="str">
        <f>Draft!$A$23</f>
        <v>Player21</v>
      </c>
      <c r="CR187" s="26">
        <f t="shared" ca="1" si="1429"/>
        <v>0</v>
      </c>
      <c r="DC187" s="105"/>
      <c r="DE187" s="72" t="str">
        <f>Draft!$A$23</f>
        <v>Player21</v>
      </c>
      <c r="DG187" s="26">
        <f t="shared" ca="1" si="1430"/>
        <v>0</v>
      </c>
      <c r="DH187" s="26"/>
      <c r="DP187" s="105"/>
      <c r="DQ187" s="105"/>
      <c r="DR187" s="105"/>
      <c r="DS187" s="105"/>
      <c r="DT187" s="72" t="str">
        <f>Draft!$A$23</f>
        <v>Player21</v>
      </c>
      <c r="DV187" s="26">
        <f t="shared" ca="1" si="1431"/>
        <v>0</v>
      </c>
      <c r="EG187" s="105"/>
      <c r="EI187" s="72" t="str">
        <f>Draft!$A$23</f>
        <v>Player21</v>
      </c>
      <c r="EK187" s="26">
        <f t="shared" ca="1" si="1432"/>
        <v>0</v>
      </c>
      <c r="EL187" s="26"/>
      <c r="ET187" s="105"/>
      <c r="EU187" s="105"/>
      <c r="EV187" s="105"/>
      <c r="EW187" s="105"/>
      <c r="EX187" s="72" t="str">
        <f>Draft!$A$23</f>
        <v>Player21</v>
      </c>
      <c r="EZ187" s="26">
        <f t="shared" ca="1" si="1433"/>
        <v>0</v>
      </c>
      <c r="FK187" s="105"/>
      <c r="FM187" s="72" t="str">
        <f>Draft!$A$23</f>
        <v>Player21</v>
      </c>
      <c r="FO187" s="26">
        <f t="shared" ca="1" si="1434"/>
        <v>0</v>
      </c>
      <c r="FP187" s="26"/>
      <c r="FX187" s="105"/>
      <c r="FY187" s="105"/>
      <c r="FZ187" s="105"/>
      <c r="GA187" s="105"/>
      <c r="GB187" s="72" t="str">
        <f>Draft!$A$23</f>
        <v>Player21</v>
      </c>
      <c r="GD187" s="26">
        <f t="shared" ca="1" si="1435"/>
        <v>0</v>
      </c>
      <c r="GO187" s="105"/>
      <c r="GQ187" s="72" t="str">
        <f>Draft!$A$23</f>
        <v>Player21</v>
      </c>
      <c r="GS187" s="26">
        <f t="shared" ca="1" si="1436"/>
        <v>0</v>
      </c>
      <c r="GT187" s="26"/>
      <c r="HB187" s="105"/>
      <c r="HC187" s="105"/>
      <c r="HD187" s="105"/>
      <c r="HE187" s="105"/>
      <c r="HF187" s="72" t="str">
        <f>Draft!$A$23</f>
        <v>Player21</v>
      </c>
      <c r="HH187" s="26">
        <f t="shared" ca="1" si="1437"/>
        <v>0</v>
      </c>
      <c r="HS187" s="105"/>
      <c r="HU187" s="72" t="str">
        <f>Draft!$A$23</f>
        <v>Player21</v>
      </c>
      <c r="HW187" s="26">
        <f t="shared" ca="1" si="1438"/>
        <v>0</v>
      </c>
      <c r="HX187" s="26"/>
      <c r="IF187" s="105"/>
      <c r="IG187" s="105"/>
      <c r="IH187" s="105"/>
      <c r="II187" s="105"/>
      <c r="IJ187" s="72" t="str">
        <f>Draft!$A$23</f>
        <v>Player21</v>
      </c>
      <c r="IL187" s="26">
        <f t="shared" ca="1" si="1439"/>
        <v>0</v>
      </c>
      <c r="IW187" s="105"/>
      <c r="IY187" s="72" t="str">
        <f>Draft!$A$23</f>
        <v>Player21</v>
      </c>
      <c r="JA187" s="26">
        <f t="shared" ca="1" si="1440"/>
        <v>0</v>
      </c>
      <c r="JB187" s="26"/>
      <c r="JL187" s="105"/>
      <c r="JN187" s="72" t="str">
        <f>Draft!$A$23</f>
        <v>Player21</v>
      </c>
      <c r="JP187" s="26">
        <f t="shared" ca="1" si="1441"/>
        <v>0</v>
      </c>
      <c r="JQ187" s="26"/>
      <c r="KA187" s="114"/>
      <c r="KC187" s="72" t="str">
        <f>Draft!$A$23</f>
        <v>Player21</v>
      </c>
      <c r="KE187" s="26">
        <f t="shared" ca="1" si="1442"/>
        <v>0</v>
      </c>
      <c r="KF187" s="26"/>
      <c r="KN187" s="114"/>
      <c r="KO187" s="114"/>
      <c r="KP187" s="114"/>
      <c r="KQ187" s="114"/>
      <c r="KR187" s="72" t="str">
        <f>Draft!$A$23</f>
        <v>Player21</v>
      </c>
      <c r="KT187" s="26">
        <f t="shared" ca="1" si="1443"/>
        <v>0</v>
      </c>
      <c r="LE187" s="114"/>
      <c r="LG187" s="72" t="str">
        <f>Draft!$A$23</f>
        <v>Player21</v>
      </c>
      <c r="LI187" s="26">
        <f t="shared" ca="1" si="1444"/>
        <v>0</v>
      </c>
      <c r="LJ187" s="26"/>
      <c r="LT187" s="114"/>
      <c r="LV187" s="72" t="str">
        <f>Draft!$A$23</f>
        <v>Player21</v>
      </c>
      <c r="LX187" s="26">
        <f t="shared" ca="1" si="1445"/>
        <v>0</v>
      </c>
      <c r="LY187" s="26"/>
      <c r="MI187" s="114"/>
      <c r="MK187" s="72" t="str">
        <f>Draft!$A$23</f>
        <v>Player21</v>
      </c>
      <c r="MM187" s="26">
        <f t="shared" ca="1" si="1446"/>
        <v>0</v>
      </c>
      <c r="MN187" s="26"/>
    </row>
    <row r="188" spans="2:352" ht="17">
      <c r="B188" s="184">
        <f t="shared" si="1306"/>
        <v>44669</v>
      </c>
      <c r="C188" s="183">
        <f t="shared" si="1307"/>
        <v>16</v>
      </c>
      <c r="D188" s="183">
        <f t="shared" si="1308"/>
        <v>5</v>
      </c>
      <c r="E188" s="183" t="str">
        <f t="shared" si="1142"/>
        <v>16_5</v>
      </c>
      <c r="F188" s="174" t="str">
        <f t="shared" si="1143"/>
        <v>Player18</v>
      </c>
      <c r="G188" s="174" t="str">
        <f t="shared" si="1144"/>
        <v>Player22</v>
      </c>
      <c r="I188" s="174" t="str">
        <f>J188&amp;"_"&amp;COUNTIF(J$4:J188,J188)</f>
        <v>15_3</v>
      </c>
      <c r="J188" s="185">
        <v>15</v>
      </c>
      <c r="K188" s="185" t="s">
        <v>2660</v>
      </c>
      <c r="L188" s="186" t="s">
        <v>1027</v>
      </c>
      <c r="M188" s="185" t="s">
        <v>1880</v>
      </c>
      <c r="Q188"/>
      <c r="S188" s="72" t="str">
        <f>Draft!$A$24</f>
        <v>Player22</v>
      </c>
      <c r="U188" s="26">
        <f t="shared" si="1424"/>
        <v>0</v>
      </c>
      <c r="V188" s="26"/>
      <c r="AC188" s="43"/>
      <c r="AD188" s="43"/>
      <c r="AE188" s="43"/>
      <c r="AF188" s="43"/>
      <c r="AG188" s="43"/>
      <c r="AH188" s="72" t="str">
        <f>Draft!$A$24</f>
        <v>Player22</v>
      </c>
      <c r="AJ188" s="26">
        <f t="shared" ca="1" si="1425"/>
        <v>1</v>
      </c>
      <c r="AU188" s="43"/>
      <c r="AW188" s="72" t="str">
        <f>Draft!$A$24</f>
        <v>Player22</v>
      </c>
      <c r="AY188" s="26">
        <f t="shared" ca="1" si="1426"/>
        <v>0</v>
      </c>
      <c r="AZ188" s="26"/>
      <c r="BH188" s="105"/>
      <c r="BI188" s="105"/>
      <c r="BJ188" s="105"/>
      <c r="BK188" s="105"/>
      <c r="BL188" s="72" t="str">
        <f>Draft!$A$24</f>
        <v>Player22</v>
      </c>
      <c r="BN188" s="26">
        <f t="shared" ca="1" si="1427"/>
        <v>0</v>
      </c>
      <c r="BY188" s="105"/>
      <c r="CA188" s="72" t="str">
        <f>Draft!$A$24</f>
        <v>Player22</v>
      </c>
      <c r="CC188" s="26">
        <f t="shared" ca="1" si="1428"/>
        <v>0</v>
      </c>
      <c r="CD188" s="26"/>
      <c r="CL188" s="105"/>
      <c r="CM188" s="105"/>
      <c r="CN188" s="105"/>
      <c r="CO188" s="105"/>
      <c r="CP188" s="72" t="str">
        <f>Draft!$A$24</f>
        <v>Player22</v>
      </c>
      <c r="CR188" s="26">
        <f t="shared" ca="1" si="1429"/>
        <v>0</v>
      </c>
      <c r="DC188" s="105"/>
      <c r="DE188" s="72" t="str">
        <f>Draft!$A$24</f>
        <v>Player22</v>
      </c>
      <c r="DG188" s="26">
        <f t="shared" ca="1" si="1430"/>
        <v>0</v>
      </c>
      <c r="DH188" s="26"/>
      <c r="DP188" s="105"/>
      <c r="DQ188" s="105"/>
      <c r="DR188" s="105"/>
      <c r="DS188" s="105"/>
      <c r="DT188" s="72" t="str">
        <f>Draft!$A$24</f>
        <v>Player22</v>
      </c>
      <c r="DV188" s="26">
        <f t="shared" ca="1" si="1431"/>
        <v>0</v>
      </c>
      <c r="EG188" s="105"/>
      <c r="EI188" s="72" t="str">
        <f>Draft!$A$24</f>
        <v>Player22</v>
      </c>
      <c r="EK188" s="26">
        <f t="shared" ca="1" si="1432"/>
        <v>0</v>
      </c>
      <c r="EL188" s="26"/>
      <c r="ET188" s="105"/>
      <c r="EU188" s="105"/>
      <c r="EV188" s="105"/>
      <c r="EW188" s="105"/>
      <c r="EX188" s="72" t="str">
        <f>Draft!$A$24</f>
        <v>Player22</v>
      </c>
      <c r="EZ188" s="26">
        <f t="shared" ca="1" si="1433"/>
        <v>0</v>
      </c>
      <c r="FK188" s="105"/>
      <c r="FM188" s="72" t="str">
        <f>Draft!$A$24</f>
        <v>Player22</v>
      </c>
      <c r="FO188" s="26">
        <f t="shared" ca="1" si="1434"/>
        <v>0</v>
      </c>
      <c r="FP188" s="26"/>
      <c r="FX188" s="105"/>
      <c r="FY188" s="105"/>
      <c r="FZ188" s="105"/>
      <c r="GA188" s="105"/>
      <c r="GB188" s="72" t="str">
        <f>Draft!$A$24</f>
        <v>Player22</v>
      </c>
      <c r="GD188" s="26">
        <f t="shared" ca="1" si="1435"/>
        <v>0</v>
      </c>
      <c r="GO188" s="105"/>
      <c r="GQ188" s="72" t="str">
        <f>Draft!$A$24</f>
        <v>Player22</v>
      </c>
      <c r="GS188" s="26">
        <f t="shared" ca="1" si="1436"/>
        <v>0</v>
      </c>
      <c r="GT188" s="26"/>
      <c r="HB188" s="105"/>
      <c r="HC188" s="105"/>
      <c r="HD188" s="105"/>
      <c r="HE188" s="105"/>
      <c r="HF188" s="72" t="str">
        <f>Draft!$A$24</f>
        <v>Player22</v>
      </c>
      <c r="HH188" s="26">
        <f t="shared" ca="1" si="1437"/>
        <v>0</v>
      </c>
      <c r="HS188" s="105"/>
      <c r="HU188" s="72" t="str">
        <f>Draft!$A$24</f>
        <v>Player22</v>
      </c>
      <c r="HW188" s="26">
        <f t="shared" ca="1" si="1438"/>
        <v>0</v>
      </c>
      <c r="HX188" s="26"/>
      <c r="IF188" s="105"/>
      <c r="IG188" s="105"/>
      <c r="IH188" s="105"/>
      <c r="II188" s="105"/>
      <c r="IJ188" s="72" t="str">
        <f>Draft!$A$24</f>
        <v>Player22</v>
      </c>
      <c r="IL188" s="26">
        <f t="shared" ca="1" si="1439"/>
        <v>0</v>
      </c>
      <c r="IW188" s="105"/>
      <c r="IY188" s="72" t="str">
        <f>Draft!$A$24</f>
        <v>Player22</v>
      </c>
      <c r="JA188" s="26">
        <f t="shared" ca="1" si="1440"/>
        <v>0</v>
      </c>
      <c r="JB188" s="26"/>
      <c r="JL188" s="105"/>
      <c r="JN188" s="72" t="str">
        <f>Draft!$A$24</f>
        <v>Player22</v>
      </c>
      <c r="JP188" s="26">
        <f t="shared" ca="1" si="1441"/>
        <v>0</v>
      </c>
      <c r="JQ188" s="26"/>
      <c r="KA188" s="114"/>
      <c r="KC188" s="72" t="str">
        <f>Draft!$A$24</f>
        <v>Player22</v>
      </c>
      <c r="KE188" s="26">
        <f t="shared" ca="1" si="1442"/>
        <v>0</v>
      </c>
      <c r="KF188" s="26"/>
      <c r="KN188" s="114"/>
      <c r="KO188" s="114"/>
      <c r="KP188" s="114"/>
      <c r="KQ188" s="114"/>
      <c r="KR188" s="72" t="str">
        <f>Draft!$A$24</f>
        <v>Player22</v>
      </c>
      <c r="KT188" s="26">
        <f t="shared" ca="1" si="1443"/>
        <v>0</v>
      </c>
      <c r="LE188" s="114"/>
      <c r="LG188" s="72" t="str">
        <f>Draft!$A$24</f>
        <v>Player22</v>
      </c>
      <c r="LI188" s="26">
        <f t="shared" ca="1" si="1444"/>
        <v>0</v>
      </c>
      <c r="LJ188" s="26"/>
      <c r="LT188" s="114"/>
      <c r="LV188" s="72" t="str">
        <f>Draft!$A$24</f>
        <v>Player22</v>
      </c>
      <c r="LX188" s="26">
        <f t="shared" ca="1" si="1445"/>
        <v>0</v>
      </c>
      <c r="LY188" s="26"/>
      <c r="MI188" s="114"/>
      <c r="MK188" s="72" t="str">
        <f>Draft!$A$24</f>
        <v>Player22</v>
      </c>
      <c r="MM188" s="26">
        <f t="shared" ca="1" si="1446"/>
        <v>0</v>
      </c>
      <c r="MN188" s="26"/>
    </row>
    <row r="189" spans="2:352" ht="17">
      <c r="B189" s="184">
        <f t="shared" si="1306"/>
        <v>44669</v>
      </c>
      <c r="C189" s="183">
        <f t="shared" si="1307"/>
        <v>16</v>
      </c>
      <c r="D189" s="183">
        <f t="shared" si="1308"/>
        <v>6</v>
      </c>
      <c r="E189" s="183" t="str">
        <f t="shared" si="1142"/>
        <v>16_6</v>
      </c>
      <c r="F189" s="174" t="str">
        <f t="shared" si="1143"/>
        <v>Player10</v>
      </c>
      <c r="G189" s="174" t="str">
        <f t="shared" si="1144"/>
        <v>Player11</v>
      </c>
      <c r="I189" s="174" t="str">
        <f>J189&amp;"_"&amp;COUNTIF(J$4:J189,J189)</f>
        <v>15_4</v>
      </c>
      <c r="J189" s="185">
        <v>15</v>
      </c>
      <c r="K189" s="185" t="s">
        <v>2665</v>
      </c>
      <c r="L189" s="186" t="s">
        <v>1027</v>
      </c>
      <c r="M189" s="185" t="s">
        <v>2663</v>
      </c>
      <c r="Q189"/>
      <c r="S189" s="72" t="str">
        <f>Draft!$A$25</f>
        <v>Player23</v>
      </c>
      <c r="U189" s="26">
        <f t="shared" si="1424"/>
        <v>0</v>
      </c>
      <c r="V189" s="26"/>
      <c r="AC189" s="43"/>
      <c r="AD189" s="43"/>
      <c r="AE189" s="43"/>
      <c r="AF189" s="43"/>
      <c r="AG189" s="43"/>
      <c r="AH189" s="72" t="str">
        <f>Draft!$A$25</f>
        <v>Player23</v>
      </c>
      <c r="AJ189" s="26">
        <f t="shared" ca="1" si="1425"/>
        <v>1</v>
      </c>
      <c r="AU189" s="43"/>
      <c r="AW189" s="72" t="str">
        <f>Draft!$A$25</f>
        <v>Player23</v>
      </c>
      <c r="AY189" s="26">
        <f t="shared" ca="1" si="1426"/>
        <v>1</v>
      </c>
      <c r="AZ189" s="26"/>
      <c r="BH189" s="105"/>
      <c r="BI189" s="105"/>
      <c r="BJ189" s="105"/>
      <c r="BK189" s="105"/>
      <c r="BL189" s="72" t="str">
        <f>Draft!$A$25</f>
        <v>Player23</v>
      </c>
      <c r="BN189" s="26">
        <f t="shared" ca="1" si="1427"/>
        <v>0</v>
      </c>
      <c r="BY189" s="105"/>
      <c r="CA189" s="72" t="str">
        <f>Draft!$A$25</f>
        <v>Player23</v>
      </c>
      <c r="CC189" s="26">
        <f t="shared" ca="1" si="1428"/>
        <v>0</v>
      </c>
      <c r="CD189" s="26"/>
      <c r="CL189" s="105"/>
      <c r="CM189" s="105"/>
      <c r="CN189" s="105"/>
      <c r="CO189" s="105"/>
      <c r="CP189" s="72" t="str">
        <f>Draft!$A$25</f>
        <v>Player23</v>
      </c>
      <c r="CR189" s="26">
        <f t="shared" ca="1" si="1429"/>
        <v>0</v>
      </c>
      <c r="DC189" s="105"/>
      <c r="DE189" s="72" t="str">
        <f>Draft!$A$25</f>
        <v>Player23</v>
      </c>
      <c r="DG189" s="26">
        <f t="shared" ca="1" si="1430"/>
        <v>0</v>
      </c>
      <c r="DH189" s="26"/>
      <c r="DP189" s="105"/>
      <c r="DQ189" s="105"/>
      <c r="DR189" s="105"/>
      <c r="DS189" s="105"/>
      <c r="DT189" s="72" t="str">
        <f>Draft!$A$25</f>
        <v>Player23</v>
      </c>
      <c r="DV189" s="26">
        <f t="shared" ca="1" si="1431"/>
        <v>0</v>
      </c>
      <c r="EG189" s="105"/>
      <c r="EI189" s="72" t="str">
        <f>Draft!$A$25</f>
        <v>Player23</v>
      </c>
      <c r="EK189" s="26">
        <f t="shared" ca="1" si="1432"/>
        <v>0</v>
      </c>
      <c r="EL189" s="26"/>
      <c r="ET189" s="105"/>
      <c r="EU189" s="105"/>
      <c r="EV189" s="105"/>
      <c r="EW189" s="105"/>
      <c r="EX189" s="72" t="str">
        <f>Draft!$A$25</f>
        <v>Player23</v>
      </c>
      <c r="EZ189" s="26">
        <f t="shared" ca="1" si="1433"/>
        <v>0</v>
      </c>
      <c r="FK189" s="105"/>
      <c r="FM189" s="72" t="str">
        <f>Draft!$A$25</f>
        <v>Player23</v>
      </c>
      <c r="FO189" s="26">
        <f t="shared" ca="1" si="1434"/>
        <v>0</v>
      </c>
      <c r="FP189" s="26"/>
      <c r="FX189" s="105"/>
      <c r="FY189" s="105"/>
      <c r="FZ189" s="105"/>
      <c r="GA189" s="105"/>
      <c r="GB189" s="72" t="str">
        <f>Draft!$A$25</f>
        <v>Player23</v>
      </c>
      <c r="GD189" s="26">
        <f t="shared" ca="1" si="1435"/>
        <v>0</v>
      </c>
      <c r="GO189" s="105"/>
      <c r="GQ189" s="72" t="str">
        <f>Draft!$A$25</f>
        <v>Player23</v>
      </c>
      <c r="GS189" s="26">
        <f t="shared" ca="1" si="1436"/>
        <v>0</v>
      </c>
      <c r="GT189" s="26"/>
      <c r="HB189" s="105"/>
      <c r="HC189" s="105"/>
      <c r="HD189" s="105"/>
      <c r="HE189" s="105"/>
      <c r="HF189" s="72" t="str">
        <f>Draft!$A$25</f>
        <v>Player23</v>
      </c>
      <c r="HH189" s="26">
        <f t="shared" ca="1" si="1437"/>
        <v>0</v>
      </c>
      <c r="HS189" s="105"/>
      <c r="HU189" s="72" t="str">
        <f>Draft!$A$25</f>
        <v>Player23</v>
      </c>
      <c r="HW189" s="26">
        <f t="shared" ca="1" si="1438"/>
        <v>0</v>
      </c>
      <c r="HX189" s="26"/>
      <c r="IF189" s="105"/>
      <c r="IG189" s="105"/>
      <c r="IH189" s="105"/>
      <c r="II189" s="105"/>
      <c r="IJ189" s="72" t="str">
        <f>Draft!$A$25</f>
        <v>Player23</v>
      </c>
      <c r="IL189" s="26">
        <f t="shared" ca="1" si="1439"/>
        <v>0</v>
      </c>
      <c r="IW189" s="105"/>
      <c r="IY189" s="72" t="str">
        <f>Draft!$A$25</f>
        <v>Player23</v>
      </c>
      <c r="JA189" s="26">
        <f t="shared" ca="1" si="1440"/>
        <v>0</v>
      </c>
      <c r="JB189" s="26"/>
      <c r="JL189" s="105"/>
      <c r="JN189" s="72" t="str">
        <f>Draft!$A$25</f>
        <v>Player23</v>
      </c>
      <c r="JP189" s="26">
        <f t="shared" ca="1" si="1441"/>
        <v>0</v>
      </c>
      <c r="JQ189" s="26"/>
      <c r="KA189" s="114"/>
      <c r="KC189" s="72" t="str">
        <f>Draft!$A$25</f>
        <v>Player23</v>
      </c>
      <c r="KE189" s="26">
        <f t="shared" ca="1" si="1442"/>
        <v>0</v>
      </c>
      <c r="KF189" s="26"/>
      <c r="KN189" s="114"/>
      <c r="KO189" s="114"/>
      <c r="KP189" s="114"/>
      <c r="KQ189" s="114"/>
      <c r="KR189" s="72" t="str">
        <f>Draft!$A$25</f>
        <v>Player23</v>
      </c>
      <c r="KT189" s="26">
        <f t="shared" ca="1" si="1443"/>
        <v>0</v>
      </c>
      <c r="LE189" s="114"/>
      <c r="LG189" s="72" t="str">
        <f>Draft!$A$25</f>
        <v>Player23</v>
      </c>
      <c r="LI189" s="26">
        <f t="shared" ca="1" si="1444"/>
        <v>0</v>
      </c>
      <c r="LJ189" s="26"/>
      <c r="LT189" s="114"/>
      <c r="LV189" s="72" t="str">
        <f>Draft!$A$25</f>
        <v>Player23</v>
      </c>
      <c r="LX189" s="26">
        <f t="shared" ca="1" si="1445"/>
        <v>0</v>
      </c>
      <c r="LY189" s="26"/>
      <c r="MI189" s="114"/>
      <c r="MK189" s="72" t="str">
        <f>Draft!$A$25</f>
        <v>Player23</v>
      </c>
      <c r="MM189" s="26">
        <f t="shared" ca="1" si="1446"/>
        <v>0</v>
      </c>
      <c r="MN189" s="26"/>
    </row>
    <row r="190" spans="2:352" ht="17">
      <c r="B190" s="184">
        <f t="shared" si="1306"/>
        <v>44669</v>
      </c>
      <c r="C190" s="183">
        <f t="shared" si="1307"/>
        <v>16</v>
      </c>
      <c r="D190" s="183">
        <f t="shared" si="1308"/>
        <v>7</v>
      </c>
      <c r="E190" s="183" t="str">
        <f t="shared" si="1142"/>
        <v>16_7</v>
      </c>
      <c r="F190" s="174" t="str">
        <f t="shared" si="1143"/>
        <v>Player2</v>
      </c>
      <c r="G190" s="174" t="str">
        <f t="shared" si="1144"/>
        <v>Player6</v>
      </c>
      <c r="I190" s="174" t="str">
        <f>J190&amp;"_"&amp;COUNTIF(J$4:J190,J190)</f>
        <v>15_5</v>
      </c>
      <c r="J190" s="185">
        <v>15</v>
      </c>
      <c r="K190" s="185" t="s">
        <v>1879</v>
      </c>
      <c r="L190" s="186" t="s">
        <v>1027</v>
      </c>
      <c r="M190" s="185" t="s">
        <v>2671</v>
      </c>
      <c r="Q190"/>
      <c r="S190" s="72" t="str">
        <f>Draft!$A$26</f>
        <v>Player24</v>
      </c>
      <c r="U190" s="26">
        <f t="shared" si="1424"/>
        <v>1</v>
      </c>
      <c r="V190" s="26"/>
      <c r="AC190" s="43"/>
      <c r="AD190" s="43"/>
      <c r="AE190" s="43"/>
      <c r="AF190" s="43"/>
      <c r="AG190" s="43"/>
      <c r="AH190" s="72" t="str">
        <f>Draft!$A$26</f>
        <v>Player24</v>
      </c>
      <c r="AJ190" s="26">
        <f t="shared" ca="1" si="1425"/>
        <v>1</v>
      </c>
      <c r="AL190" s="73">
        <f>SUMIF(AG:AG,AG190,AN:AN)+SUMIF(AH:AH,AG190,AM:AM)</f>
        <v>0</v>
      </c>
      <c r="AU190" s="43"/>
      <c r="AW190" s="72" t="str">
        <f>Draft!$A$26</f>
        <v>Player24</v>
      </c>
      <c r="AY190" s="26">
        <f t="shared" ca="1" si="1426"/>
        <v>1</v>
      </c>
      <c r="AZ190" s="26"/>
      <c r="BH190" s="105"/>
      <c r="BI190" s="105"/>
      <c r="BJ190" s="105"/>
      <c r="BK190" s="105"/>
      <c r="BL190" s="72" t="str">
        <f>Draft!$A$26</f>
        <v>Player24</v>
      </c>
      <c r="BN190" s="26">
        <f t="shared" ca="1" si="1427"/>
        <v>0</v>
      </c>
      <c r="BP190" s="73">
        <f>SUMIF(BK:BK,BK190,BR:BR)+SUMIF(BL:BL,BK190,BQ:BQ)</f>
        <v>0</v>
      </c>
      <c r="BY190" s="105"/>
      <c r="CA190" s="72" t="str">
        <f>Draft!$A$26</f>
        <v>Player24</v>
      </c>
      <c r="CC190" s="26">
        <f t="shared" ca="1" si="1428"/>
        <v>0</v>
      </c>
      <c r="CD190" s="26"/>
      <c r="CL190" s="105"/>
      <c r="CM190" s="105"/>
      <c r="CN190" s="105"/>
      <c r="CO190" s="105"/>
      <c r="CP190" s="72" t="str">
        <f>Draft!$A$26</f>
        <v>Player24</v>
      </c>
      <c r="CR190" s="26">
        <f t="shared" ca="1" si="1429"/>
        <v>0</v>
      </c>
      <c r="CT190" s="73">
        <f>SUMIF(CO:CO,CO190,CV:CV)+SUMIF(CP:CP,CO190,CU:CU)</f>
        <v>0</v>
      </c>
      <c r="DC190" s="105"/>
      <c r="DE190" s="72" t="str">
        <f>Draft!$A$26</f>
        <v>Player24</v>
      </c>
      <c r="DG190" s="26">
        <f t="shared" ca="1" si="1430"/>
        <v>0</v>
      </c>
      <c r="DH190" s="26"/>
      <c r="DP190" s="105"/>
      <c r="DQ190" s="105"/>
      <c r="DR190" s="105"/>
      <c r="DS190" s="105"/>
      <c r="DT190" s="72" t="str">
        <f>Draft!$A$26</f>
        <v>Player24</v>
      </c>
      <c r="DV190" s="26">
        <f t="shared" ca="1" si="1431"/>
        <v>0</v>
      </c>
      <c r="DX190" s="73">
        <f>SUMIF(DS:DS,DS190,DZ:DZ)+SUMIF(DT:DT,DS190,DY:DY)</f>
        <v>0</v>
      </c>
      <c r="EG190" s="105"/>
      <c r="EI190" s="72" t="str">
        <f>Draft!$A$26</f>
        <v>Player24</v>
      </c>
      <c r="EK190" s="26">
        <f t="shared" ca="1" si="1432"/>
        <v>0</v>
      </c>
      <c r="EL190" s="26"/>
      <c r="ET190" s="105"/>
      <c r="EU190" s="105"/>
      <c r="EV190" s="105"/>
      <c r="EW190" s="105"/>
      <c r="EX190" s="72" t="str">
        <f>Draft!$A$26</f>
        <v>Player24</v>
      </c>
      <c r="EZ190" s="26">
        <f t="shared" ca="1" si="1433"/>
        <v>0</v>
      </c>
      <c r="FB190" s="73">
        <f>SUMIF(EW:EW,EW190,FD:FD)+SUMIF(EX:EX,EW190,FC:FC)</f>
        <v>0</v>
      </c>
      <c r="FK190" s="105"/>
      <c r="FM190" s="72" t="str">
        <f>Draft!$A$26</f>
        <v>Player24</v>
      </c>
      <c r="FO190" s="26">
        <f t="shared" ca="1" si="1434"/>
        <v>0</v>
      </c>
      <c r="FP190" s="26"/>
      <c r="FX190" s="105"/>
      <c r="FY190" s="105"/>
      <c r="FZ190" s="105"/>
      <c r="GA190" s="105"/>
      <c r="GB190" s="72" t="str">
        <f>Draft!$A$26</f>
        <v>Player24</v>
      </c>
      <c r="GD190" s="26">
        <f t="shared" ca="1" si="1435"/>
        <v>0</v>
      </c>
      <c r="GF190" s="73">
        <f>SUMIF(GA:GA,GA190,GH:GH)+SUMIF(GB:GB,GA190,GG:GG)</f>
        <v>0</v>
      </c>
      <c r="GO190" s="105"/>
      <c r="GQ190" s="72" t="str">
        <f>Draft!$A$26</f>
        <v>Player24</v>
      </c>
      <c r="GS190" s="26">
        <f t="shared" ca="1" si="1436"/>
        <v>0</v>
      </c>
      <c r="GT190" s="26"/>
      <c r="HB190" s="105"/>
      <c r="HC190" s="105"/>
      <c r="HD190" s="105"/>
      <c r="HE190" s="105"/>
      <c r="HF190" s="72" t="str">
        <f>Draft!$A$26</f>
        <v>Player24</v>
      </c>
      <c r="HH190" s="26">
        <f t="shared" ca="1" si="1437"/>
        <v>0</v>
      </c>
      <c r="HJ190" s="73">
        <f>SUMIF(HE:HE,HE190,HL:HL)+SUMIF(HF:HF,HE190,HK:HK)</f>
        <v>0</v>
      </c>
      <c r="HS190" s="105"/>
      <c r="HU190" s="72" t="str">
        <f>Draft!$A$26</f>
        <v>Player24</v>
      </c>
      <c r="HW190" s="26">
        <f t="shared" ca="1" si="1438"/>
        <v>0</v>
      </c>
      <c r="HX190" s="26"/>
      <c r="IF190" s="105"/>
      <c r="IG190" s="105"/>
      <c r="IH190" s="105"/>
      <c r="II190" s="105"/>
      <c r="IJ190" s="72" t="str">
        <f>Draft!$A$26</f>
        <v>Player24</v>
      </c>
      <c r="IL190" s="26">
        <f t="shared" ca="1" si="1439"/>
        <v>0</v>
      </c>
      <c r="IN190" s="73">
        <f>SUMIF(II:II,II190,IP:IP)+SUMIF(IJ:IJ,II190,IO:IO)</f>
        <v>0</v>
      </c>
      <c r="IW190" s="105"/>
      <c r="IY190" s="72" t="str">
        <f>Draft!$A$26</f>
        <v>Player24</v>
      </c>
      <c r="JA190" s="26">
        <f t="shared" ca="1" si="1440"/>
        <v>0</v>
      </c>
      <c r="JB190" s="26"/>
      <c r="JL190" s="105"/>
      <c r="JN190" s="72" t="str">
        <f>Draft!$A$26</f>
        <v>Player24</v>
      </c>
      <c r="JP190" s="26">
        <f t="shared" ca="1" si="1441"/>
        <v>0</v>
      </c>
      <c r="JQ190" s="26"/>
      <c r="KA190" s="114"/>
      <c r="KC190" s="72" t="str">
        <f>Draft!$A$26</f>
        <v>Player24</v>
      </c>
      <c r="KE190" s="26">
        <f t="shared" ca="1" si="1442"/>
        <v>0</v>
      </c>
      <c r="KF190" s="26"/>
      <c r="KN190" s="114"/>
      <c r="KO190" s="114"/>
      <c r="KP190" s="114"/>
      <c r="KQ190" s="114"/>
      <c r="KR190" s="72" t="str">
        <f>Draft!$A$26</f>
        <v>Player24</v>
      </c>
      <c r="KT190" s="26">
        <f t="shared" ca="1" si="1443"/>
        <v>0</v>
      </c>
      <c r="KV190" s="73">
        <f>SUMIF(KQ:KQ,KQ190,KX:KX)+SUMIF(KR:KR,KQ190,KW:KW)</f>
        <v>0</v>
      </c>
      <c r="LE190" s="114"/>
      <c r="LG190" s="72" t="str">
        <f>Draft!$A$26</f>
        <v>Player24</v>
      </c>
      <c r="LI190" s="26">
        <f t="shared" ca="1" si="1444"/>
        <v>0</v>
      </c>
      <c r="LJ190" s="26"/>
      <c r="LT190" s="114"/>
      <c r="LV190" s="72" t="str">
        <f>Draft!$A$26</f>
        <v>Player24</v>
      </c>
      <c r="LX190" s="26">
        <f t="shared" ca="1" si="1445"/>
        <v>0</v>
      </c>
      <c r="LY190" s="26"/>
      <c r="MI190" s="114"/>
      <c r="MK190" s="72" t="str">
        <f>Draft!$A$26</f>
        <v>Player24</v>
      </c>
      <c r="MM190" s="26">
        <f t="shared" ca="1" si="1446"/>
        <v>0</v>
      </c>
      <c r="MN190" s="26"/>
    </row>
    <row r="191" spans="2:352" ht="17">
      <c r="B191" s="184">
        <f t="shared" si="1306"/>
        <v>44669</v>
      </c>
      <c r="C191" s="183">
        <f t="shared" si="1307"/>
        <v>16</v>
      </c>
      <c r="D191" s="183">
        <f t="shared" si="1308"/>
        <v>8</v>
      </c>
      <c r="E191" s="183" t="str">
        <f t="shared" si="1142"/>
        <v>16_8</v>
      </c>
      <c r="F191" s="174" t="str">
        <f t="shared" si="1143"/>
        <v>Player16</v>
      </c>
      <c r="G191" s="174" t="str">
        <f t="shared" si="1144"/>
        <v>Player24</v>
      </c>
      <c r="I191" s="174" t="str">
        <f>J191&amp;"_"&amp;COUNTIF(J$4:J191,J191)</f>
        <v>15_6</v>
      </c>
      <c r="J191" s="185">
        <v>15</v>
      </c>
      <c r="K191" s="185" t="s">
        <v>2661</v>
      </c>
      <c r="L191" s="186" t="s">
        <v>1027</v>
      </c>
      <c r="M191" s="185" t="s">
        <v>2670</v>
      </c>
      <c r="U191" s="66" t="s">
        <v>1883</v>
      </c>
      <c r="AD191" s="43"/>
      <c r="AE191" s="43"/>
      <c r="AF191" s="43"/>
      <c r="AG191" s="43"/>
      <c r="AJ191" s="66" t="s">
        <v>1883</v>
      </c>
      <c r="AY191" s="66" t="s">
        <v>1883</v>
      </c>
      <c r="BH191" s="105"/>
      <c r="BI191" s="105"/>
      <c r="BJ191" s="105"/>
      <c r="BK191" s="105"/>
      <c r="BN191" s="66" t="s">
        <v>1883</v>
      </c>
      <c r="CC191" s="66" t="s">
        <v>1883</v>
      </c>
      <c r="CL191" s="105"/>
      <c r="CM191" s="105"/>
      <c r="CN191" s="105"/>
      <c r="CO191" s="105"/>
      <c r="CR191" s="66" t="s">
        <v>1883</v>
      </c>
      <c r="DG191" s="66" t="s">
        <v>1883</v>
      </c>
      <c r="DP191" s="105"/>
      <c r="DQ191" s="105"/>
      <c r="DR191" s="105"/>
      <c r="DS191" s="105"/>
      <c r="DV191" s="66" t="s">
        <v>1883</v>
      </c>
      <c r="EK191" s="66" t="s">
        <v>1883</v>
      </c>
      <c r="ET191" s="105"/>
      <c r="EU191" s="105"/>
      <c r="EV191" s="105"/>
      <c r="EW191" s="105"/>
      <c r="EZ191" s="66" t="s">
        <v>1883</v>
      </c>
      <c r="FO191" s="66" t="s">
        <v>1883</v>
      </c>
      <c r="FX191" s="105"/>
      <c r="FY191" s="105"/>
      <c r="FZ191" s="105"/>
      <c r="GA191" s="105"/>
      <c r="GD191" s="66" t="s">
        <v>1883</v>
      </c>
      <c r="GS191" s="66" t="s">
        <v>1883</v>
      </c>
      <c r="HB191" s="105"/>
      <c r="HC191" s="105"/>
      <c r="HD191" s="105"/>
      <c r="HE191" s="105"/>
      <c r="HH191" s="66" t="s">
        <v>1883</v>
      </c>
      <c r="HW191" s="66" t="s">
        <v>1883</v>
      </c>
      <c r="IF191" s="105"/>
      <c r="IG191" s="105"/>
      <c r="IH191" s="105"/>
      <c r="II191" s="105"/>
      <c r="IL191" s="66" t="s">
        <v>1883</v>
      </c>
      <c r="JA191" s="66" t="s">
        <v>1883</v>
      </c>
      <c r="JP191" s="66" t="s">
        <v>1883</v>
      </c>
      <c r="KE191" s="66" t="s">
        <v>1883</v>
      </c>
      <c r="KN191" s="114"/>
      <c r="KO191" s="114"/>
      <c r="KP191" s="114"/>
      <c r="KQ191" s="114"/>
      <c r="KT191" s="66" t="s">
        <v>1883</v>
      </c>
      <c r="LI191" s="66" t="s">
        <v>1883</v>
      </c>
      <c r="LX191" s="66" t="s">
        <v>1883</v>
      </c>
      <c r="MM191" s="66" t="s">
        <v>1883</v>
      </c>
    </row>
    <row r="192" spans="2:352" ht="17">
      <c r="B192" s="184">
        <f t="shared" si="1306"/>
        <v>44669</v>
      </c>
      <c r="C192" s="183">
        <f t="shared" si="1307"/>
        <v>16</v>
      </c>
      <c r="D192" s="183">
        <f t="shared" si="1308"/>
        <v>9</v>
      </c>
      <c r="E192" s="183" t="str">
        <f t="shared" si="1142"/>
        <v>16_9</v>
      </c>
      <c r="F192" s="174" t="str">
        <f t="shared" si="1143"/>
        <v>Player5</v>
      </c>
      <c r="G192" s="174" t="str">
        <f t="shared" si="1144"/>
        <v>Player20</v>
      </c>
      <c r="I192" s="174" t="str">
        <f>J192&amp;"_"&amp;COUNTIF(J$4:J192,J192)</f>
        <v>15_7</v>
      </c>
      <c r="J192" s="185">
        <v>15</v>
      </c>
      <c r="K192" s="185" t="s">
        <v>2666</v>
      </c>
      <c r="L192" s="186" t="s">
        <v>1027</v>
      </c>
      <c r="M192" s="185" t="s">
        <v>2656</v>
      </c>
      <c r="S192" s="72" t="str">
        <f>Draft!$A$3</f>
        <v>Player1</v>
      </c>
      <c r="U192" s="26">
        <f t="shared" ref="U192:U215" si="1447">COUNTIFS(X:X,U$191,Y:Y,S167)</f>
        <v>0</v>
      </c>
      <c r="AD192" s="43"/>
      <c r="AE192" s="43"/>
      <c r="AF192" s="43"/>
      <c r="AG192" s="43"/>
      <c r="AH192" s="72" t="str">
        <f>Draft!$A$3</f>
        <v>Player1</v>
      </c>
      <c r="AJ192" s="26">
        <f ca="1">IF(AL$2&gt;TODAY(),0,COUNTIFS(AM:AM,AJ$191,AN:AN,AH167))</f>
        <v>0</v>
      </c>
      <c r="AW192" s="72" t="str">
        <f>Draft!$A$3</f>
        <v>Player1</v>
      </c>
      <c r="AY192" s="26">
        <f ca="1">IF(BA$2&gt;TODAY(),0,COUNTIFS(BB:BB,AY$191,BC:BC,AW167))</f>
        <v>0</v>
      </c>
      <c r="BH192" s="105"/>
      <c r="BI192" s="105"/>
      <c r="BJ192" s="105"/>
      <c r="BK192" s="105"/>
      <c r="BL192" s="72" t="str">
        <f>Draft!$A$3</f>
        <v>Player1</v>
      </c>
      <c r="BN192" s="26">
        <f ca="1">IF(BP$2&gt;TODAY(),0,COUNTIFS(BQ:BQ,BN$191,BR:BR,BL167))</f>
        <v>0</v>
      </c>
      <c r="CA192" s="72" t="str">
        <f>Draft!$A$3</f>
        <v>Player1</v>
      </c>
      <c r="CC192" s="26">
        <f ca="1">IF(CE$2&gt;TODAY(),0,COUNTIFS(CF:CF,CC$191,CG:CG,CA167))</f>
        <v>0</v>
      </c>
      <c r="CL192" s="105"/>
      <c r="CM192" s="105"/>
      <c r="CN192" s="105"/>
      <c r="CO192" s="105"/>
      <c r="CP192" s="72" t="str">
        <f>Draft!$A$3</f>
        <v>Player1</v>
      </c>
      <c r="CR192" s="26">
        <f ca="1">IF(CT$2&gt;TODAY(),0,COUNTIFS(CU:CU,CR$191,CV:CV,CP167))</f>
        <v>0</v>
      </c>
      <c r="DE192" s="72" t="str">
        <f>Draft!$A$3</f>
        <v>Player1</v>
      </c>
      <c r="DG192" s="26">
        <f ca="1">IF(DI$2&gt;TODAY(),0,COUNTIFS(DJ:DJ,DG$191,DK:DK,DE167))</f>
        <v>0</v>
      </c>
      <c r="DP192" s="105"/>
      <c r="DQ192" s="105"/>
      <c r="DR192" s="105"/>
      <c r="DS192" s="105"/>
      <c r="DT192" s="72" t="str">
        <f>Draft!$A$3</f>
        <v>Player1</v>
      </c>
      <c r="DV192" s="26">
        <f ca="1">IF(DX$2&gt;TODAY(),0,COUNTIFS(DY:DY,DV$191,DZ:DZ,DT167))</f>
        <v>0</v>
      </c>
      <c r="EI192" s="72" t="str">
        <f>Draft!$A$3</f>
        <v>Player1</v>
      </c>
      <c r="EK192" s="26">
        <f ca="1">IF(EM$2&gt;TODAY(),0,COUNTIFS(EN:EN,EK$191,EO:EO,EI167))</f>
        <v>0</v>
      </c>
      <c r="ET192" s="105"/>
      <c r="EU192" s="105"/>
      <c r="EV192" s="105"/>
      <c r="EW192" s="105"/>
      <c r="EX192" s="72" t="str">
        <f>Draft!$A$3</f>
        <v>Player1</v>
      </c>
      <c r="EZ192" s="26">
        <f ca="1">IF(FB$2&gt;TODAY(),0,COUNTIFS(FC:FC,EZ$191,FD:FD,EX167))</f>
        <v>0</v>
      </c>
      <c r="FM192" s="72" t="str">
        <f>Draft!$A$3</f>
        <v>Player1</v>
      </c>
      <c r="FO192" s="26">
        <f ca="1">IF(FQ$2&gt;TODAY(),0,COUNTIFS(FR:FR,FO$191,FS:FS,FM167))</f>
        <v>0</v>
      </c>
      <c r="FX192" s="105"/>
      <c r="FY192" s="105"/>
      <c r="FZ192" s="105"/>
      <c r="GA192" s="105"/>
      <c r="GB192" s="72" t="str">
        <f>Draft!$A$3</f>
        <v>Player1</v>
      </c>
      <c r="GD192" s="26">
        <f ca="1">IF(GF$2&gt;TODAY(),0,COUNTIFS(GG:GG,GD$191,GH:GH,GB167))</f>
        <v>0</v>
      </c>
      <c r="GQ192" s="72" t="str">
        <f>Draft!$A$3</f>
        <v>Player1</v>
      </c>
      <c r="GS192" s="26">
        <f ca="1">IF(GU$2&gt;TODAY(),0,COUNTIFS(GV:GV,GS$191,GW:GW,GQ167))</f>
        <v>0</v>
      </c>
      <c r="HB192" s="105"/>
      <c r="HC192" s="105"/>
      <c r="HD192" s="105"/>
      <c r="HE192" s="105"/>
      <c r="HF192" s="72" t="str">
        <f>Draft!$A$3</f>
        <v>Player1</v>
      </c>
      <c r="HH192" s="26">
        <f ca="1">IF(HJ$2&gt;TODAY(),0,COUNTIFS(HK:HK,HH$191,HL:HL,HF167))</f>
        <v>0</v>
      </c>
      <c r="HU192" s="72" t="str">
        <f>Draft!$A$3</f>
        <v>Player1</v>
      </c>
      <c r="HW192" s="26">
        <f ca="1">IF(HY$2&gt;TODAY(),0,COUNTIFS(HZ:HZ,HW$191,IA:IA,HU167))</f>
        <v>0</v>
      </c>
      <c r="IF192" s="105"/>
      <c r="IG192" s="105"/>
      <c r="IH192" s="105"/>
      <c r="II192" s="105"/>
      <c r="IJ192" s="72" t="str">
        <f>Draft!$A$3</f>
        <v>Player1</v>
      </c>
      <c r="IL192" s="26">
        <f ca="1">IF(IN$2&gt;TODAY(),0,COUNTIFS(IO:IO,IL$191,IP:IP,IJ167))</f>
        <v>0</v>
      </c>
      <c r="IY192" s="72" t="str">
        <f>Draft!$A$3</f>
        <v>Player1</v>
      </c>
      <c r="JA192" s="26">
        <f ca="1">IF(JC$2&gt;TODAY(),0,COUNTIFS(JD:JD,JA$191,JE:JE,IY167))</f>
        <v>0</v>
      </c>
      <c r="JN192" s="72" t="str">
        <f>Draft!$A$3</f>
        <v>Player1</v>
      </c>
      <c r="JP192" s="26">
        <f ca="1">IF(JR$2&gt;TODAY(),0,COUNTIFS(JS:JS,JP$191,JT:JT,JN167))</f>
        <v>0</v>
      </c>
      <c r="KC192" s="72" t="str">
        <f>Draft!$A$3</f>
        <v>Player1</v>
      </c>
      <c r="KE192" s="26">
        <f ca="1">IF(KG$2&gt;TODAY(),0,COUNTIFS(KH:KH,KE$191,KI:KI,KC167))</f>
        <v>0</v>
      </c>
      <c r="KN192" s="114"/>
      <c r="KO192" s="114"/>
      <c r="KP192" s="114"/>
      <c r="KQ192" s="114"/>
      <c r="KR192" s="72" t="str">
        <f>Draft!$A$3</f>
        <v>Player1</v>
      </c>
      <c r="KT192" s="26">
        <f ca="1">IF(KV$2&gt;TODAY(),0,COUNTIFS(KW:KW,KT$191,KX:KX,KR167))</f>
        <v>0</v>
      </c>
      <c r="LG192" s="72" t="str">
        <f>Draft!$A$3</f>
        <v>Player1</v>
      </c>
      <c r="LI192" s="26">
        <f ca="1">IF(LK$2&gt;TODAY(),0,COUNTIFS(LL:LL,LI$191,LM:LM,LG167))</f>
        <v>0</v>
      </c>
      <c r="LV192" s="72" t="str">
        <f>Draft!$A$3</f>
        <v>Player1</v>
      </c>
      <c r="LX192" s="26">
        <f ca="1">IF(LZ$2&gt;TODAY(),0,COUNTIFS(MA:MA,LX$191,MB:MB,LV167))</f>
        <v>0</v>
      </c>
      <c r="MK192" s="72" t="str">
        <f>Draft!$A$3</f>
        <v>Player1</v>
      </c>
      <c r="MM192" s="26">
        <f ca="1">IF(MO$2&gt;TODAY(),0,COUNTIFS(MP:MP,MM$191,MQ:MQ,MK167))</f>
        <v>0</v>
      </c>
    </row>
    <row r="193" spans="2:351" ht="17">
      <c r="B193" s="184">
        <f t="shared" si="1306"/>
        <v>44669</v>
      </c>
      <c r="C193" s="183">
        <f t="shared" si="1307"/>
        <v>16</v>
      </c>
      <c r="D193" s="183">
        <f t="shared" si="1308"/>
        <v>10</v>
      </c>
      <c r="E193" s="183" t="str">
        <f t="shared" si="1142"/>
        <v>16_10</v>
      </c>
      <c r="F193" s="174" t="str">
        <f t="shared" si="1143"/>
        <v>Player23</v>
      </c>
      <c r="G193" s="174" t="str">
        <f t="shared" si="1144"/>
        <v>Player13</v>
      </c>
      <c r="I193" s="174" t="str">
        <f>J193&amp;"_"&amp;COUNTIF(J$4:J193,J193)</f>
        <v>15_8</v>
      </c>
      <c r="J193" s="185">
        <v>15</v>
      </c>
      <c r="K193" s="185" t="s">
        <v>2673</v>
      </c>
      <c r="L193" s="186" t="s">
        <v>1027</v>
      </c>
      <c r="M193" s="185" t="s">
        <v>2668</v>
      </c>
      <c r="S193" s="72" t="str">
        <f>Draft!$A$4</f>
        <v>Player2</v>
      </c>
      <c r="U193" s="26">
        <f t="shared" si="1447"/>
        <v>0</v>
      </c>
      <c r="AD193" s="43"/>
      <c r="AE193" s="43"/>
      <c r="AF193" s="43"/>
      <c r="AG193" s="43"/>
      <c r="AH193" s="72" t="str">
        <f>Draft!$A$4</f>
        <v>Player2</v>
      </c>
      <c r="AJ193" s="26">
        <f t="shared" ref="AJ193:AJ215" ca="1" si="1448">IF(AL$2&gt;TODAY(),0,COUNTIFS(AM:AM,AJ$191,AN:AN,AH168))</f>
        <v>1</v>
      </c>
      <c r="AW193" s="72" t="str">
        <f>Draft!$A$4</f>
        <v>Player2</v>
      </c>
      <c r="AY193" s="26">
        <f t="shared" ref="AY193:AY215" ca="1" si="1449">IF(BA$2&gt;TODAY(),0,COUNTIFS(BB:BB,AY$191,BC:BC,AW168))</f>
        <v>1</v>
      </c>
      <c r="BH193" s="105"/>
      <c r="BI193" s="105"/>
      <c r="BJ193" s="105"/>
      <c r="BK193" s="105"/>
      <c r="BL193" s="72" t="str">
        <f>Draft!$A$4</f>
        <v>Player2</v>
      </c>
      <c r="BN193" s="26">
        <f t="shared" ref="BN193:BN215" ca="1" si="1450">IF(BP$2&gt;TODAY(),0,COUNTIFS(BQ:BQ,BN$191,BR:BR,BL168))</f>
        <v>0</v>
      </c>
      <c r="CA193" s="72" t="str">
        <f>Draft!$A$4</f>
        <v>Player2</v>
      </c>
      <c r="CC193" s="26">
        <f t="shared" ref="CC193:CC215" ca="1" si="1451">IF(CE$2&gt;TODAY(),0,COUNTIFS(CF:CF,CC$191,CG:CG,CA168))</f>
        <v>0</v>
      </c>
      <c r="CL193" s="105"/>
      <c r="CM193" s="105"/>
      <c r="CN193" s="105"/>
      <c r="CO193" s="105"/>
      <c r="CP193" s="72" t="str">
        <f>Draft!$A$4</f>
        <v>Player2</v>
      </c>
      <c r="CR193" s="26">
        <f t="shared" ref="CR193:CR215" ca="1" si="1452">IF(CT$2&gt;TODAY(),0,COUNTIFS(CU:CU,CR$191,CV:CV,CP168))</f>
        <v>0</v>
      </c>
      <c r="DE193" s="72" t="str">
        <f>Draft!$A$4</f>
        <v>Player2</v>
      </c>
      <c r="DG193" s="26">
        <f t="shared" ref="DG193:DG215" ca="1" si="1453">IF(DI$2&gt;TODAY(),0,COUNTIFS(DJ:DJ,DG$191,DK:DK,DE168))</f>
        <v>0</v>
      </c>
      <c r="DP193" s="105"/>
      <c r="DQ193" s="105"/>
      <c r="DR193" s="105"/>
      <c r="DS193" s="105"/>
      <c r="DT193" s="72" t="str">
        <f>Draft!$A$4</f>
        <v>Player2</v>
      </c>
      <c r="DV193" s="26">
        <f t="shared" ref="DV193:DV215" ca="1" si="1454">IF(DX$2&gt;TODAY(),0,COUNTIFS(DY:DY,DV$191,DZ:DZ,DT168))</f>
        <v>0</v>
      </c>
      <c r="EI193" s="72" t="str">
        <f>Draft!$A$4</f>
        <v>Player2</v>
      </c>
      <c r="EK193" s="26">
        <f t="shared" ref="EK193:EK215" ca="1" si="1455">IF(EM$2&gt;TODAY(),0,COUNTIFS(EN:EN,EK$191,EO:EO,EI168))</f>
        <v>0</v>
      </c>
      <c r="ET193" s="105"/>
      <c r="EU193" s="105"/>
      <c r="EV193" s="105"/>
      <c r="EW193" s="105"/>
      <c r="EX193" s="72" t="str">
        <f>Draft!$A$4</f>
        <v>Player2</v>
      </c>
      <c r="EZ193" s="26">
        <f t="shared" ref="EZ193:EZ215" ca="1" si="1456">IF(FB$2&gt;TODAY(),0,COUNTIFS(FC:FC,EZ$191,FD:FD,EX168))</f>
        <v>0</v>
      </c>
      <c r="FM193" s="72" t="str">
        <f>Draft!$A$4</f>
        <v>Player2</v>
      </c>
      <c r="FO193" s="26">
        <f t="shared" ref="FO193:FO215" ca="1" si="1457">IF(FQ$2&gt;TODAY(),0,COUNTIFS(FR:FR,FO$191,FS:FS,FM168))</f>
        <v>0</v>
      </c>
      <c r="FX193" s="105"/>
      <c r="FY193" s="105"/>
      <c r="FZ193" s="105"/>
      <c r="GA193" s="105"/>
      <c r="GB193" s="72" t="str">
        <f>Draft!$A$4</f>
        <v>Player2</v>
      </c>
      <c r="GD193" s="26">
        <f t="shared" ref="GD193:GD215" ca="1" si="1458">IF(GF$2&gt;TODAY(),0,COUNTIFS(GG:GG,GD$191,GH:GH,GB168))</f>
        <v>0</v>
      </c>
      <c r="GQ193" s="72" t="str">
        <f>Draft!$A$4</f>
        <v>Player2</v>
      </c>
      <c r="GS193" s="26">
        <f t="shared" ref="GS193:GS215" ca="1" si="1459">IF(GU$2&gt;TODAY(),0,COUNTIFS(GV:GV,GS$191,GW:GW,GQ168))</f>
        <v>0</v>
      </c>
      <c r="HB193" s="105"/>
      <c r="HC193" s="105"/>
      <c r="HD193" s="105"/>
      <c r="HE193" s="105"/>
      <c r="HF193" s="72" t="str">
        <f>Draft!$A$4</f>
        <v>Player2</v>
      </c>
      <c r="HH193" s="26">
        <f t="shared" ref="HH193:HH215" ca="1" si="1460">IF(HJ$2&gt;TODAY(),0,COUNTIFS(HK:HK,HH$191,HL:HL,HF168))</f>
        <v>0</v>
      </c>
      <c r="HU193" s="72" t="str">
        <f>Draft!$A$4</f>
        <v>Player2</v>
      </c>
      <c r="HW193" s="26">
        <f t="shared" ref="HW193:HW215" ca="1" si="1461">IF(HY$2&gt;TODAY(),0,COUNTIFS(HZ:HZ,HW$191,IA:IA,HU168))</f>
        <v>0</v>
      </c>
      <c r="IF193" s="105"/>
      <c r="IG193" s="105"/>
      <c r="IH193" s="105"/>
      <c r="II193" s="105"/>
      <c r="IJ193" s="72" t="str">
        <f>Draft!$A$4</f>
        <v>Player2</v>
      </c>
      <c r="IL193" s="26">
        <f t="shared" ref="IL193:IL215" ca="1" si="1462">IF(IN$2&gt;TODAY(),0,COUNTIFS(IO:IO,IL$191,IP:IP,IJ168))</f>
        <v>0</v>
      </c>
      <c r="IY193" s="72" t="str">
        <f>Draft!$A$4</f>
        <v>Player2</v>
      </c>
      <c r="JA193" s="26">
        <f t="shared" ref="JA193:JA215" ca="1" si="1463">IF(JC$2&gt;TODAY(),0,COUNTIFS(JD:JD,JA$191,JE:JE,IY168))</f>
        <v>0</v>
      </c>
      <c r="JN193" s="72" t="str">
        <f>Draft!$A$4</f>
        <v>Player2</v>
      </c>
      <c r="JP193" s="26">
        <f t="shared" ref="JP193:JP215" ca="1" si="1464">IF(JR$2&gt;TODAY(),0,COUNTIFS(JS:JS,JP$191,JT:JT,JN168))</f>
        <v>0</v>
      </c>
      <c r="KC193" s="72" t="str">
        <f>Draft!$A$4</f>
        <v>Player2</v>
      </c>
      <c r="KE193" s="26">
        <f t="shared" ref="KE193:KE215" ca="1" si="1465">IF(KG$2&gt;TODAY(),0,COUNTIFS(KH:KH,KE$191,KI:KI,KC168))</f>
        <v>0</v>
      </c>
      <c r="KN193" s="114"/>
      <c r="KO193" s="114"/>
      <c r="KP193" s="114"/>
      <c r="KQ193" s="114"/>
      <c r="KR193" s="72" t="str">
        <f>Draft!$A$4</f>
        <v>Player2</v>
      </c>
      <c r="KT193" s="26">
        <f t="shared" ref="KT193:KT215" ca="1" si="1466">IF(KV$2&gt;TODAY(),0,COUNTIFS(KW:KW,KT$191,KX:KX,KR168))</f>
        <v>0</v>
      </c>
      <c r="LG193" s="72" t="str">
        <f>Draft!$A$4</f>
        <v>Player2</v>
      </c>
      <c r="LI193" s="26">
        <f t="shared" ref="LI193:LI215" ca="1" si="1467">IF(LK$2&gt;TODAY(),0,COUNTIFS(LL:LL,LI$191,LM:LM,LG168))</f>
        <v>0</v>
      </c>
      <c r="LV193" s="72" t="str">
        <f>Draft!$A$4</f>
        <v>Player2</v>
      </c>
      <c r="LX193" s="26">
        <f t="shared" ref="LX193:LX215" ca="1" si="1468">IF(LZ$2&gt;TODAY(),0,COUNTIFS(MA:MA,LX$191,MB:MB,LV168))</f>
        <v>0</v>
      </c>
      <c r="MK193" s="72" t="str">
        <f>Draft!$A$4</f>
        <v>Player2</v>
      </c>
      <c r="MM193" s="26">
        <f t="shared" ref="MM193:MM215" ca="1" si="1469">IF(MO$2&gt;TODAY(),0,COUNTIFS(MP:MP,MM$191,MQ:MQ,MK168))</f>
        <v>0</v>
      </c>
    </row>
    <row r="194" spans="2:351" ht="17">
      <c r="B194" s="184">
        <f t="shared" si="1306"/>
        <v>44669</v>
      </c>
      <c r="C194" s="183">
        <f t="shared" si="1307"/>
        <v>16</v>
      </c>
      <c r="D194" s="183">
        <f t="shared" si="1308"/>
        <v>11</v>
      </c>
      <c r="E194" s="183" t="str">
        <f t="shared" si="1142"/>
        <v>16_11</v>
      </c>
      <c r="F194" s="174" t="str">
        <f t="shared" si="1143"/>
        <v>Player7</v>
      </c>
      <c r="G194" s="174" t="str">
        <f t="shared" si="1144"/>
        <v>Player8</v>
      </c>
      <c r="I194" s="174" t="str">
        <f>J194&amp;"_"&amp;COUNTIF(J$4:J194,J194)</f>
        <v>15_9</v>
      </c>
      <c r="J194" s="185">
        <v>15</v>
      </c>
      <c r="K194" s="185" t="s">
        <v>2677</v>
      </c>
      <c r="L194" s="186" t="s">
        <v>1027</v>
      </c>
      <c r="M194" s="185" t="s">
        <v>2672</v>
      </c>
      <c r="S194" s="72" t="str">
        <f>Draft!$A$5</f>
        <v>Player3</v>
      </c>
      <c r="U194" s="26">
        <f t="shared" si="1447"/>
        <v>0</v>
      </c>
      <c r="AH194" s="72" t="str">
        <f>Draft!$A$5</f>
        <v>Player3</v>
      </c>
      <c r="AJ194" s="26">
        <f t="shared" ca="1" si="1448"/>
        <v>1</v>
      </c>
      <c r="AW194" s="72" t="str">
        <f>Draft!$A$5</f>
        <v>Player3</v>
      </c>
      <c r="AY194" s="26">
        <f t="shared" ca="1" si="1449"/>
        <v>0</v>
      </c>
      <c r="BL194" s="72" t="str">
        <f>Draft!$A$5</f>
        <v>Player3</v>
      </c>
      <c r="BN194" s="26">
        <f t="shared" ca="1" si="1450"/>
        <v>0</v>
      </c>
      <c r="CA194" s="72" t="str">
        <f>Draft!$A$5</f>
        <v>Player3</v>
      </c>
      <c r="CC194" s="26">
        <f t="shared" ca="1" si="1451"/>
        <v>0</v>
      </c>
      <c r="CP194" s="72" t="str">
        <f>Draft!$A$5</f>
        <v>Player3</v>
      </c>
      <c r="CR194" s="26">
        <f t="shared" ca="1" si="1452"/>
        <v>0</v>
      </c>
      <c r="DE194" s="72" t="str">
        <f>Draft!$A$5</f>
        <v>Player3</v>
      </c>
      <c r="DG194" s="26">
        <f t="shared" ca="1" si="1453"/>
        <v>0</v>
      </c>
      <c r="DT194" s="72" t="str">
        <f>Draft!$A$5</f>
        <v>Player3</v>
      </c>
      <c r="DV194" s="26">
        <f t="shared" ca="1" si="1454"/>
        <v>0</v>
      </c>
      <c r="EI194" s="72" t="str">
        <f>Draft!$A$5</f>
        <v>Player3</v>
      </c>
      <c r="EK194" s="26">
        <f t="shared" ca="1" si="1455"/>
        <v>0</v>
      </c>
      <c r="EX194" s="72" t="str">
        <f>Draft!$A$5</f>
        <v>Player3</v>
      </c>
      <c r="EZ194" s="26">
        <f t="shared" ca="1" si="1456"/>
        <v>0</v>
      </c>
      <c r="FM194" s="72" t="str">
        <f>Draft!$A$5</f>
        <v>Player3</v>
      </c>
      <c r="FO194" s="26">
        <f t="shared" ca="1" si="1457"/>
        <v>0</v>
      </c>
      <c r="GB194" s="72" t="str">
        <f>Draft!$A$5</f>
        <v>Player3</v>
      </c>
      <c r="GD194" s="26">
        <f t="shared" ca="1" si="1458"/>
        <v>0</v>
      </c>
      <c r="GQ194" s="72" t="str">
        <f>Draft!$A$5</f>
        <v>Player3</v>
      </c>
      <c r="GS194" s="26">
        <f t="shared" ca="1" si="1459"/>
        <v>0</v>
      </c>
      <c r="HF194" s="72" t="str">
        <f>Draft!$A$5</f>
        <v>Player3</v>
      </c>
      <c r="HH194" s="26">
        <f t="shared" ca="1" si="1460"/>
        <v>0</v>
      </c>
      <c r="HU194" s="72" t="str">
        <f>Draft!$A$5</f>
        <v>Player3</v>
      </c>
      <c r="HW194" s="26">
        <f t="shared" ca="1" si="1461"/>
        <v>0</v>
      </c>
      <c r="IJ194" s="72" t="str">
        <f>Draft!$A$5</f>
        <v>Player3</v>
      </c>
      <c r="IL194" s="26">
        <f t="shared" ca="1" si="1462"/>
        <v>0</v>
      </c>
      <c r="IY194" s="72" t="str">
        <f>Draft!$A$5</f>
        <v>Player3</v>
      </c>
      <c r="JA194" s="26">
        <f t="shared" ca="1" si="1463"/>
        <v>0</v>
      </c>
      <c r="JN194" s="72" t="str">
        <f>Draft!$A$5</f>
        <v>Player3</v>
      </c>
      <c r="JP194" s="26">
        <f t="shared" ca="1" si="1464"/>
        <v>0</v>
      </c>
      <c r="KC194" s="72" t="str">
        <f>Draft!$A$5</f>
        <v>Player3</v>
      </c>
      <c r="KE194" s="26">
        <f t="shared" ca="1" si="1465"/>
        <v>0</v>
      </c>
      <c r="KR194" s="72" t="str">
        <f>Draft!$A$5</f>
        <v>Player3</v>
      </c>
      <c r="KT194" s="26">
        <f t="shared" ca="1" si="1466"/>
        <v>0</v>
      </c>
      <c r="LG194" s="72" t="str">
        <f>Draft!$A$5</f>
        <v>Player3</v>
      </c>
      <c r="LI194" s="26">
        <f t="shared" ca="1" si="1467"/>
        <v>0</v>
      </c>
      <c r="LV194" s="72" t="str">
        <f>Draft!$A$5</f>
        <v>Player3</v>
      </c>
      <c r="LX194" s="26">
        <f t="shared" ca="1" si="1468"/>
        <v>0</v>
      </c>
      <c r="MK194" s="72" t="str">
        <f>Draft!$A$5</f>
        <v>Player3</v>
      </c>
      <c r="MM194" s="26">
        <f t="shared" ca="1" si="1469"/>
        <v>0</v>
      </c>
    </row>
    <row r="195" spans="2:351" ht="18" thickBot="1">
      <c r="B195" s="187">
        <f t="shared" si="1306"/>
        <v>44669</v>
      </c>
      <c r="C195" s="188">
        <f t="shared" si="1307"/>
        <v>16</v>
      </c>
      <c r="D195" s="188">
        <f t="shared" si="1308"/>
        <v>12</v>
      </c>
      <c r="E195" s="188" t="str">
        <f t="shared" si="1142"/>
        <v>16_12</v>
      </c>
      <c r="F195" s="189" t="str">
        <f t="shared" si="1143"/>
        <v>Player12</v>
      </c>
      <c r="G195" s="189" t="str">
        <f t="shared" si="1144"/>
        <v>Player1</v>
      </c>
      <c r="I195" s="174" t="str">
        <f>J195&amp;"_"&amp;COUNTIF(J$4:J195,J195)</f>
        <v>15_10</v>
      </c>
      <c r="J195" s="185">
        <v>15</v>
      </c>
      <c r="K195" s="185" t="s">
        <v>2659</v>
      </c>
      <c r="L195" s="186" t="s">
        <v>1027</v>
      </c>
      <c r="M195" s="185" t="s">
        <v>2667</v>
      </c>
      <c r="S195" s="72" t="str">
        <f>Draft!$A$6</f>
        <v>Player4</v>
      </c>
      <c r="U195" s="26">
        <f t="shared" si="1447"/>
        <v>1</v>
      </c>
      <c r="AH195" s="72" t="str">
        <f>Draft!$A$6</f>
        <v>Player4</v>
      </c>
      <c r="AJ195" s="26">
        <f t="shared" ca="1" si="1448"/>
        <v>1</v>
      </c>
      <c r="AW195" s="72" t="str">
        <f>Draft!$A$6</f>
        <v>Player4</v>
      </c>
      <c r="AY195" s="26">
        <f t="shared" ca="1" si="1449"/>
        <v>0</v>
      </c>
      <c r="BL195" s="72" t="str">
        <f>Draft!$A$6</f>
        <v>Player4</v>
      </c>
      <c r="BN195" s="26">
        <f t="shared" ca="1" si="1450"/>
        <v>0</v>
      </c>
      <c r="CA195" s="72" t="str">
        <f>Draft!$A$6</f>
        <v>Player4</v>
      </c>
      <c r="CC195" s="26">
        <f t="shared" ca="1" si="1451"/>
        <v>0</v>
      </c>
      <c r="CP195" s="72" t="str">
        <f>Draft!$A$6</f>
        <v>Player4</v>
      </c>
      <c r="CR195" s="26">
        <f t="shared" ca="1" si="1452"/>
        <v>0</v>
      </c>
      <c r="DE195" s="72" t="str">
        <f>Draft!$A$6</f>
        <v>Player4</v>
      </c>
      <c r="DG195" s="26">
        <f t="shared" ca="1" si="1453"/>
        <v>0</v>
      </c>
      <c r="DT195" s="72" t="str">
        <f>Draft!$A$6</f>
        <v>Player4</v>
      </c>
      <c r="DV195" s="26">
        <f t="shared" ca="1" si="1454"/>
        <v>0</v>
      </c>
      <c r="EI195" s="72" t="str">
        <f>Draft!$A$6</f>
        <v>Player4</v>
      </c>
      <c r="EK195" s="26">
        <f t="shared" ca="1" si="1455"/>
        <v>0</v>
      </c>
      <c r="EX195" s="72" t="str">
        <f>Draft!$A$6</f>
        <v>Player4</v>
      </c>
      <c r="EZ195" s="26">
        <f t="shared" ca="1" si="1456"/>
        <v>0</v>
      </c>
      <c r="FM195" s="72" t="str">
        <f>Draft!$A$6</f>
        <v>Player4</v>
      </c>
      <c r="FO195" s="26">
        <f t="shared" ca="1" si="1457"/>
        <v>0</v>
      </c>
      <c r="GB195" s="72" t="str">
        <f>Draft!$A$6</f>
        <v>Player4</v>
      </c>
      <c r="GD195" s="26">
        <f t="shared" ca="1" si="1458"/>
        <v>0</v>
      </c>
      <c r="GQ195" s="72" t="str">
        <f>Draft!$A$6</f>
        <v>Player4</v>
      </c>
      <c r="GS195" s="26">
        <f t="shared" ca="1" si="1459"/>
        <v>0</v>
      </c>
      <c r="HF195" s="72" t="str">
        <f>Draft!$A$6</f>
        <v>Player4</v>
      </c>
      <c r="HH195" s="26">
        <f t="shared" ca="1" si="1460"/>
        <v>0</v>
      </c>
      <c r="HU195" s="72" t="str">
        <f>Draft!$A$6</f>
        <v>Player4</v>
      </c>
      <c r="HW195" s="26">
        <f t="shared" ca="1" si="1461"/>
        <v>0</v>
      </c>
      <c r="IJ195" s="72" t="str">
        <f>Draft!$A$6</f>
        <v>Player4</v>
      </c>
      <c r="IL195" s="26">
        <f t="shared" ca="1" si="1462"/>
        <v>0</v>
      </c>
      <c r="IY195" s="72" t="str">
        <f>Draft!$A$6</f>
        <v>Player4</v>
      </c>
      <c r="JA195" s="26">
        <f t="shared" ca="1" si="1463"/>
        <v>0</v>
      </c>
      <c r="JN195" s="72" t="str">
        <f>Draft!$A$6</f>
        <v>Player4</v>
      </c>
      <c r="JP195" s="26">
        <f t="shared" ca="1" si="1464"/>
        <v>0</v>
      </c>
      <c r="KC195" s="72" t="str">
        <f>Draft!$A$6</f>
        <v>Player4</v>
      </c>
      <c r="KE195" s="26">
        <f t="shared" ca="1" si="1465"/>
        <v>0</v>
      </c>
      <c r="KR195" s="72" t="str">
        <f>Draft!$A$6</f>
        <v>Player4</v>
      </c>
      <c r="KT195" s="26">
        <f t="shared" ca="1" si="1466"/>
        <v>0</v>
      </c>
      <c r="LG195" s="72" t="str">
        <f>Draft!$A$6</f>
        <v>Player4</v>
      </c>
      <c r="LI195" s="26">
        <f t="shared" ca="1" si="1467"/>
        <v>0</v>
      </c>
      <c r="LV195" s="72" t="str">
        <f>Draft!$A$6</f>
        <v>Player4</v>
      </c>
      <c r="LX195" s="26">
        <f t="shared" ca="1" si="1468"/>
        <v>0</v>
      </c>
      <c r="MK195" s="72" t="str">
        <f>Draft!$A$6</f>
        <v>Player4</v>
      </c>
      <c r="MM195" s="26">
        <f t="shared" ca="1" si="1469"/>
        <v>0</v>
      </c>
    </row>
    <row r="196" spans="2:351" ht="17">
      <c r="B196" s="184">
        <f t="shared" si="1306"/>
        <v>44676</v>
      </c>
      <c r="C196" s="183">
        <f t="shared" si="1307"/>
        <v>17</v>
      </c>
      <c r="D196" s="183">
        <f t="shared" si="1308"/>
        <v>1</v>
      </c>
      <c r="E196" s="183" t="str">
        <f t="shared" ref="E196:E259" si="1470">C196&amp;"_"&amp;D196</f>
        <v>17_1</v>
      </c>
      <c r="F196" s="174" t="str">
        <f t="shared" ref="F196:F259" si="1471">INDEX($K$4:$K$301,MATCH($E196,$I$4:$I$301,0),1)</f>
        <v>Player4</v>
      </c>
      <c r="G196" s="174" t="str">
        <f t="shared" ref="G196:G259" si="1472">INDEX($M$4:$M$301,MATCH($E196,$I$4:$I$301,0),1)</f>
        <v>Player21</v>
      </c>
      <c r="I196" s="174" t="str">
        <f>J196&amp;"_"&amp;COUNTIF(J$4:J196,J196)</f>
        <v>15_11</v>
      </c>
      <c r="J196" s="185">
        <v>15</v>
      </c>
      <c r="K196" s="185" t="s">
        <v>2664</v>
      </c>
      <c r="L196" s="186" t="s">
        <v>1027</v>
      </c>
      <c r="M196" s="185" t="s">
        <v>2662</v>
      </c>
      <c r="S196" s="72" t="str">
        <f>Draft!$A$7</f>
        <v>Player5</v>
      </c>
      <c r="U196" s="26">
        <f t="shared" si="1447"/>
        <v>1</v>
      </c>
      <c r="AH196" s="72" t="str">
        <f>Draft!$A$7</f>
        <v>Player5</v>
      </c>
      <c r="AJ196" s="26">
        <f t="shared" ca="1" si="1448"/>
        <v>0</v>
      </c>
      <c r="AW196" s="72" t="str">
        <f>Draft!$A$7</f>
        <v>Player5</v>
      </c>
      <c r="AY196" s="26">
        <f t="shared" ca="1" si="1449"/>
        <v>0</v>
      </c>
      <c r="BL196" s="72" t="str">
        <f>Draft!$A$7</f>
        <v>Player5</v>
      </c>
      <c r="BN196" s="26">
        <f t="shared" ca="1" si="1450"/>
        <v>0</v>
      </c>
      <c r="CA196" s="72" t="str">
        <f>Draft!$A$7</f>
        <v>Player5</v>
      </c>
      <c r="CC196" s="26">
        <f t="shared" ca="1" si="1451"/>
        <v>0</v>
      </c>
      <c r="CP196" s="72" t="str">
        <f>Draft!$A$7</f>
        <v>Player5</v>
      </c>
      <c r="CR196" s="26">
        <f t="shared" ca="1" si="1452"/>
        <v>0</v>
      </c>
      <c r="DE196" s="72" t="str">
        <f>Draft!$A$7</f>
        <v>Player5</v>
      </c>
      <c r="DG196" s="26">
        <f t="shared" ca="1" si="1453"/>
        <v>0</v>
      </c>
      <c r="DT196" s="72" t="str">
        <f>Draft!$A$7</f>
        <v>Player5</v>
      </c>
      <c r="DV196" s="26">
        <f t="shared" ca="1" si="1454"/>
        <v>0</v>
      </c>
      <c r="EI196" s="72" t="str">
        <f>Draft!$A$7</f>
        <v>Player5</v>
      </c>
      <c r="EK196" s="26">
        <f t="shared" ca="1" si="1455"/>
        <v>0</v>
      </c>
      <c r="EX196" s="72" t="str">
        <f>Draft!$A$7</f>
        <v>Player5</v>
      </c>
      <c r="EZ196" s="26">
        <f t="shared" ca="1" si="1456"/>
        <v>0</v>
      </c>
      <c r="FM196" s="72" t="str">
        <f>Draft!$A$7</f>
        <v>Player5</v>
      </c>
      <c r="FO196" s="26">
        <f t="shared" ca="1" si="1457"/>
        <v>0</v>
      </c>
      <c r="GB196" s="72" t="str">
        <f>Draft!$A$7</f>
        <v>Player5</v>
      </c>
      <c r="GD196" s="26">
        <f t="shared" ca="1" si="1458"/>
        <v>0</v>
      </c>
      <c r="GQ196" s="72" t="str">
        <f>Draft!$A$7</f>
        <v>Player5</v>
      </c>
      <c r="GS196" s="26">
        <f t="shared" ca="1" si="1459"/>
        <v>0</v>
      </c>
      <c r="HF196" s="72" t="str">
        <f>Draft!$A$7</f>
        <v>Player5</v>
      </c>
      <c r="HH196" s="26">
        <f t="shared" ca="1" si="1460"/>
        <v>0</v>
      </c>
      <c r="HU196" s="72" t="str">
        <f>Draft!$A$7</f>
        <v>Player5</v>
      </c>
      <c r="HW196" s="26">
        <f t="shared" ca="1" si="1461"/>
        <v>0</v>
      </c>
      <c r="IJ196" s="72" t="str">
        <f>Draft!$A$7</f>
        <v>Player5</v>
      </c>
      <c r="IL196" s="26">
        <f t="shared" ca="1" si="1462"/>
        <v>0</v>
      </c>
      <c r="IY196" s="72" t="str">
        <f>Draft!$A$7</f>
        <v>Player5</v>
      </c>
      <c r="JA196" s="26">
        <f t="shared" ca="1" si="1463"/>
        <v>0</v>
      </c>
      <c r="JN196" s="72" t="str">
        <f>Draft!$A$7</f>
        <v>Player5</v>
      </c>
      <c r="JP196" s="26">
        <f t="shared" ca="1" si="1464"/>
        <v>0</v>
      </c>
      <c r="KC196" s="72" t="str">
        <f>Draft!$A$7</f>
        <v>Player5</v>
      </c>
      <c r="KE196" s="26">
        <f t="shared" ca="1" si="1465"/>
        <v>0</v>
      </c>
      <c r="KR196" s="72" t="str">
        <f>Draft!$A$7</f>
        <v>Player5</v>
      </c>
      <c r="KT196" s="26">
        <f t="shared" ca="1" si="1466"/>
        <v>0</v>
      </c>
      <c r="LG196" s="72" t="str">
        <f>Draft!$A$7</f>
        <v>Player5</v>
      </c>
      <c r="LI196" s="26">
        <f t="shared" ca="1" si="1467"/>
        <v>0</v>
      </c>
      <c r="LV196" s="72" t="str">
        <f>Draft!$A$7</f>
        <v>Player5</v>
      </c>
      <c r="LX196" s="26">
        <f t="shared" ca="1" si="1468"/>
        <v>0</v>
      </c>
      <c r="MK196" s="72" t="str">
        <f>Draft!$A$7</f>
        <v>Player5</v>
      </c>
      <c r="MM196" s="26">
        <f t="shared" ca="1" si="1469"/>
        <v>0</v>
      </c>
    </row>
    <row r="197" spans="2:351" ht="17">
      <c r="B197" s="184">
        <f t="shared" si="1306"/>
        <v>44676</v>
      </c>
      <c r="C197" s="183">
        <f t="shared" si="1307"/>
        <v>17</v>
      </c>
      <c r="D197" s="183">
        <f t="shared" si="1308"/>
        <v>2</v>
      </c>
      <c r="E197" s="183" t="str">
        <f t="shared" si="1470"/>
        <v>17_2</v>
      </c>
      <c r="F197" s="174" t="str">
        <f t="shared" si="1471"/>
        <v>Player9</v>
      </c>
      <c r="G197" s="174" t="str">
        <f t="shared" si="1472"/>
        <v>Player22</v>
      </c>
      <c r="I197" s="174" t="str">
        <f>J197&amp;"_"&amp;COUNTIF(J$4:J197,J197)</f>
        <v>15_12</v>
      </c>
      <c r="J197" s="185">
        <v>15</v>
      </c>
      <c r="K197" s="185" t="s">
        <v>2675</v>
      </c>
      <c r="L197" s="186" t="s">
        <v>1027</v>
      </c>
      <c r="M197" s="185" t="s">
        <v>2674</v>
      </c>
      <c r="S197" s="72" t="str">
        <f>Draft!$A$8</f>
        <v>Player6</v>
      </c>
      <c r="U197" s="26">
        <f t="shared" si="1447"/>
        <v>0</v>
      </c>
      <c r="AH197" s="72" t="str">
        <f>Draft!$A$8</f>
        <v>Player6</v>
      </c>
      <c r="AJ197" s="26">
        <f t="shared" ca="1" si="1448"/>
        <v>0</v>
      </c>
      <c r="AW197" s="72" t="str">
        <f>Draft!$A$8</f>
        <v>Player6</v>
      </c>
      <c r="AY197" s="26">
        <f t="shared" ca="1" si="1449"/>
        <v>0</v>
      </c>
      <c r="BL197" s="72" t="str">
        <f>Draft!$A$8</f>
        <v>Player6</v>
      </c>
      <c r="BN197" s="26">
        <f t="shared" ca="1" si="1450"/>
        <v>0</v>
      </c>
      <c r="CA197" s="72" t="str">
        <f>Draft!$A$8</f>
        <v>Player6</v>
      </c>
      <c r="CC197" s="26">
        <f t="shared" ca="1" si="1451"/>
        <v>0</v>
      </c>
      <c r="CP197" s="72" t="str">
        <f>Draft!$A$8</f>
        <v>Player6</v>
      </c>
      <c r="CR197" s="26">
        <f t="shared" ca="1" si="1452"/>
        <v>0</v>
      </c>
      <c r="DE197" s="72" t="str">
        <f>Draft!$A$8</f>
        <v>Player6</v>
      </c>
      <c r="DG197" s="26">
        <f t="shared" ca="1" si="1453"/>
        <v>0</v>
      </c>
      <c r="DT197" s="72" t="str">
        <f>Draft!$A$8</f>
        <v>Player6</v>
      </c>
      <c r="DV197" s="26">
        <f t="shared" ca="1" si="1454"/>
        <v>0</v>
      </c>
      <c r="EI197" s="72" t="str">
        <f>Draft!$A$8</f>
        <v>Player6</v>
      </c>
      <c r="EK197" s="26">
        <f t="shared" ca="1" si="1455"/>
        <v>0</v>
      </c>
      <c r="EX197" s="72" t="str">
        <f>Draft!$A$8</f>
        <v>Player6</v>
      </c>
      <c r="EZ197" s="26">
        <f t="shared" ca="1" si="1456"/>
        <v>0</v>
      </c>
      <c r="FM197" s="72" t="str">
        <f>Draft!$A$8</f>
        <v>Player6</v>
      </c>
      <c r="FO197" s="26">
        <f t="shared" ca="1" si="1457"/>
        <v>0</v>
      </c>
      <c r="GB197" s="72" t="str">
        <f>Draft!$A$8</f>
        <v>Player6</v>
      </c>
      <c r="GD197" s="26">
        <f t="shared" ca="1" si="1458"/>
        <v>0</v>
      </c>
      <c r="GQ197" s="72" t="str">
        <f>Draft!$A$8</f>
        <v>Player6</v>
      </c>
      <c r="GS197" s="26">
        <f t="shared" ca="1" si="1459"/>
        <v>0</v>
      </c>
      <c r="HF197" s="72" t="str">
        <f>Draft!$A$8</f>
        <v>Player6</v>
      </c>
      <c r="HH197" s="26">
        <f t="shared" ca="1" si="1460"/>
        <v>0</v>
      </c>
      <c r="HU197" s="72" t="str">
        <f>Draft!$A$8</f>
        <v>Player6</v>
      </c>
      <c r="HW197" s="26">
        <f t="shared" ca="1" si="1461"/>
        <v>0</v>
      </c>
      <c r="IJ197" s="72" t="str">
        <f>Draft!$A$8</f>
        <v>Player6</v>
      </c>
      <c r="IL197" s="26">
        <f t="shared" ca="1" si="1462"/>
        <v>0</v>
      </c>
      <c r="IY197" s="72" t="str">
        <f>Draft!$A$8</f>
        <v>Player6</v>
      </c>
      <c r="JA197" s="26">
        <f t="shared" ca="1" si="1463"/>
        <v>0</v>
      </c>
      <c r="JN197" s="72" t="str">
        <f>Draft!$A$8</f>
        <v>Player6</v>
      </c>
      <c r="JP197" s="26">
        <f t="shared" ca="1" si="1464"/>
        <v>0</v>
      </c>
      <c r="KC197" s="72" t="str">
        <f>Draft!$A$8</f>
        <v>Player6</v>
      </c>
      <c r="KE197" s="26">
        <f t="shared" ca="1" si="1465"/>
        <v>0</v>
      </c>
      <c r="KR197" s="72" t="str">
        <f>Draft!$A$8</f>
        <v>Player6</v>
      </c>
      <c r="KT197" s="26">
        <f t="shared" ca="1" si="1466"/>
        <v>0</v>
      </c>
      <c r="LG197" s="72" t="str">
        <f>Draft!$A$8</f>
        <v>Player6</v>
      </c>
      <c r="LI197" s="26">
        <f t="shared" ca="1" si="1467"/>
        <v>0</v>
      </c>
      <c r="LV197" s="72" t="str">
        <f>Draft!$A$8</f>
        <v>Player6</v>
      </c>
      <c r="LX197" s="26">
        <f t="shared" ca="1" si="1468"/>
        <v>0</v>
      </c>
      <c r="MK197" s="72" t="str">
        <f>Draft!$A$8</f>
        <v>Player6</v>
      </c>
      <c r="MM197" s="26">
        <f t="shared" ca="1" si="1469"/>
        <v>0</v>
      </c>
    </row>
    <row r="198" spans="2:351" ht="17">
      <c r="B198" s="184">
        <f t="shared" si="1306"/>
        <v>44676</v>
      </c>
      <c r="C198" s="183">
        <f t="shared" si="1307"/>
        <v>17</v>
      </c>
      <c r="D198" s="183">
        <f t="shared" si="1308"/>
        <v>3</v>
      </c>
      <c r="E198" s="183" t="str">
        <f t="shared" si="1470"/>
        <v>17_3</v>
      </c>
      <c r="F198" s="174" t="str">
        <f t="shared" si="1471"/>
        <v>Player14</v>
      </c>
      <c r="G198" s="174" t="str">
        <f t="shared" si="1472"/>
        <v>Player11</v>
      </c>
      <c r="I198" s="174" t="str">
        <f>J198&amp;"_"&amp;COUNTIF(J$4:J198,J198)</f>
        <v>_0</v>
      </c>
      <c r="J198" s="185"/>
      <c r="S198" s="72" t="str">
        <f>Draft!$A$9</f>
        <v>Player7</v>
      </c>
      <c r="U198" s="26">
        <f t="shared" si="1447"/>
        <v>0</v>
      </c>
      <c r="AH198" s="72" t="str">
        <f>Draft!$A$9</f>
        <v>Player7</v>
      </c>
      <c r="AJ198" s="26">
        <f t="shared" ca="1" si="1448"/>
        <v>0</v>
      </c>
      <c r="AW198" s="72" t="str">
        <f>Draft!$A$9</f>
        <v>Player7</v>
      </c>
      <c r="AY198" s="26">
        <f t="shared" ca="1" si="1449"/>
        <v>0</v>
      </c>
      <c r="BL198" s="72" t="str">
        <f>Draft!$A$9</f>
        <v>Player7</v>
      </c>
      <c r="BN198" s="26">
        <f t="shared" ca="1" si="1450"/>
        <v>0</v>
      </c>
      <c r="CA198" s="72" t="str">
        <f>Draft!$A$9</f>
        <v>Player7</v>
      </c>
      <c r="CC198" s="26">
        <f t="shared" ca="1" si="1451"/>
        <v>0</v>
      </c>
      <c r="CP198" s="72" t="str">
        <f>Draft!$A$9</f>
        <v>Player7</v>
      </c>
      <c r="CR198" s="26">
        <f t="shared" ca="1" si="1452"/>
        <v>0</v>
      </c>
      <c r="DE198" s="72" t="str">
        <f>Draft!$A$9</f>
        <v>Player7</v>
      </c>
      <c r="DG198" s="26">
        <f t="shared" ca="1" si="1453"/>
        <v>0</v>
      </c>
      <c r="DT198" s="72" t="str">
        <f>Draft!$A$9</f>
        <v>Player7</v>
      </c>
      <c r="DV198" s="26">
        <f t="shared" ca="1" si="1454"/>
        <v>0</v>
      </c>
      <c r="EI198" s="72" t="str">
        <f>Draft!$A$9</f>
        <v>Player7</v>
      </c>
      <c r="EK198" s="26">
        <f t="shared" ca="1" si="1455"/>
        <v>0</v>
      </c>
      <c r="EX198" s="72" t="str">
        <f>Draft!$A$9</f>
        <v>Player7</v>
      </c>
      <c r="EZ198" s="26">
        <f t="shared" ca="1" si="1456"/>
        <v>0</v>
      </c>
      <c r="FM198" s="72" t="str">
        <f>Draft!$A$9</f>
        <v>Player7</v>
      </c>
      <c r="FO198" s="26">
        <f t="shared" ca="1" si="1457"/>
        <v>0</v>
      </c>
      <c r="GB198" s="72" t="str">
        <f>Draft!$A$9</f>
        <v>Player7</v>
      </c>
      <c r="GD198" s="26">
        <f t="shared" ca="1" si="1458"/>
        <v>0</v>
      </c>
      <c r="GQ198" s="72" t="str">
        <f>Draft!$A$9</f>
        <v>Player7</v>
      </c>
      <c r="GS198" s="26">
        <f t="shared" ca="1" si="1459"/>
        <v>0</v>
      </c>
      <c r="HF198" s="72" t="str">
        <f>Draft!$A$9</f>
        <v>Player7</v>
      </c>
      <c r="HH198" s="26">
        <f t="shared" ca="1" si="1460"/>
        <v>0</v>
      </c>
      <c r="HU198" s="72" t="str">
        <f>Draft!$A$9</f>
        <v>Player7</v>
      </c>
      <c r="HW198" s="26">
        <f t="shared" ca="1" si="1461"/>
        <v>0</v>
      </c>
      <c r="IJ198" s="72" t="str">
        <f>Draft!$A$9</f>
        <v>Player7</v>
      </c>
      <c r="IL198" s="26">
        <f t="shared" ca="1" si="1462"/>
        <v>0</v>
      </c>
      <c r="IY198" s="72" t="str">
        <f>Draft!$A$9</f>
        <v>Player7</v>
      </c>
      <c r="JA198" s="26">
        <f t="shared" ca="1" si="1463"/>
        <v>0</v>
      </c>
      <c r="JN198" s="72" t="str">
        <f>Draft!$A$9</f>
        <v>Player7</v>
      </c>
      <c r="JP198" s="26">
        <f t="shared" ca="1" si="1464"/>
        <v>0</v>
      </c>
      <c r="KC198" s="72" t="str">
        <f>Draft!$A$9</f>
        <v>Player7</v>
      </c>
      <c r="KE198" s="26">
        <f t="shared" ca="1" si="1465"/>
        <v>0</v>
      </c>
      <c r="KR198" s="72" t="str">
        <f>Draft!$A$9</f>
        <v>Player7</v>
      </c>
      <c r="KT198" s="26">
        <f t="shared" ca="1" si="1466"/>
        <v>0</v>
      </c>
      <c r="LG198" s="72" t="str">
        <f>Draft!$A$9</f>
        <v>Player7</v>
      </c>
      <c r="LI198" s="26">
        <f t="shared" ca="1" si="1467"/>
        <v>0</v>
      </c>
      <c r="LV198" s="72" t="str">
        <f>Draft!$A$9</f>
        <v>Player7</v>
      </c>
      <c r="LX198" s="26">
        <f t="shared" ca="1" si="1468"/>
        <v>0</v>
      </c>
      <c r="MK198" s="72" t="str">
        <f>Draft!$A$9</f>
        <v>Player7</v>
      </c>
      <c r="MM198" s="26">
        <f t="shared" ca="1" si="1469"/>
        <v>0</v>
      </c>
    </row>
    <row r="199" spans="2:351" ht="17">
      <c r="B199" s="184">
        <f t="shared" si="1306"/>
        <v>44676</v>
      </c>
      <c r="C199" s="183">
        <f t="shared" si="1307"/>
        <v>17</v>
      </c>
      <c r="D199" s="183">
        <f t="shared" si="1308"/>
        <v>4</v>
      </c>
      <c r="E199" s="183" t="str">
        <f t="shared" si="1470"/>
        <v>17_4</v>
      </c>
      <c r="F199" s="174" t="str">
        <f t="shared" si="1471"/>
        <v>Player19</v>
      </c>
      <c r="G199" s="174" t="str">
        <f t="shared" si="1472"/>
        <v>Player6</v>
      </c>
      <c r="I199" s="174" t="str">
        <f>J199&amp;"_"&amp;COUNTIF(J$4:J199,J199)</f>
        <v>16_1</v>
      </c>
      <c r="J199" s="185">
        <v>16</v>
      </c>
      <c r="K199" s="185" t="s">
        <v>2657</v>
      </c>
      <c r="L199" s="186" t="s">
        <v>1027</v>
      </c>
      <c r="M199" s="185" t="s">
        <v>2672</v>
      </c>
      <c r="S199" s="72" t="str">
        <f>Draft!$A$10</f>
        <v>Player8</v>
      </c>
      <c r="U199" s="26">
        <f t="shared" si="1447"/>
        <v>1</v>
      </c>
      <c r="AH199" s="72" t="str">
        <f>Draft!$A$10</f>
        <v>Player8</v>
      </c>
      <c r="AJ199" s="26">
        <f t="shared" ca="1" si="1448"/>
        <v>1</v>
      </c>
      <c r="AW199" s="72" t="str">
        <f>Draft!$A$10</f>
        <v>Player8</v>
      </c>
      <c r="AY199" s="26">
        <f t="shared" ca="1" si="1449"/>
        <v>1</v>
      </c>
      <c r="BL199" s="72" t="str">
        <f>Draft!$A$10</f>
        <v>Player8</v>
      </c>
      <c r="BN199" s="26">
        <f t="shared" ca="1" si="1450"/>
        <v>0</v>
      </c>
      <c r="CA199" s="72" t="str">
        <f>Draft!$A$10</f>
        <v>Player8</v>
      </c>
      <c r="CC199" s="26">
        <f t="shared" ca="1" si="1451"/>
        <v>0</v>
      </c>
      <c r="CP199" s="72" t="str">
        <f>Draft!$A$10</f>
        <v>Player8</v>
      </c>
      <c r="CR199" s="26">
        <f t="shared" ca="1" si="1452"/>
        <v>0</v>
      </c>
      <c r="DE199" s="72" t="str">
        <f>Draft!$A$10</f>
        <v>Player8</v>
      </c>
      <c r="DG199" s="26">
        <f t="shared" ca="1" si="1453"/>
        <v>0</v>
      </c>
      <c r="DT199" s="72" t="str">
        <f>Draft!$A$10</f>
        <v>Player8</v>
      </c>
      <c r="DV199" s="26">
        <f t="shared" ca="1" si="1454"/>
        <v>0</v>
      </c>
      <c r="EI199" s="72" t="str">
        <f>Draft!$A$10</f>
        <v>Player8</v>
      </c>
      <c r="EK199" s="26">
        <f t="shared" ca="1" si="1455"/>
        <v>0</v>
      </c>
      <c r="EX199" s="72" t="str">
        <f>Draft!$A$10</f>
        <v>Player8</v>
      </c>
      <c r="EZ199" s="26">
        <f t="shared" ca="1" si="1456"/>
        <v>0</v>
      </c>
      <c r="FM199" s="72" t="str">
        <f>Draft!$A$10</f>
        <v>Player8</v>
      </c>
      <c r="FO199" s="26">
        <f t="shared" ca="1" si="1457"/>
        <v>0</v>
      </c>
      <c r="GB199" s="72" t="str">
        <f>Draft!$A$10</f>
        <v>Player8</v>
      </c>
      <c r="GD199" s="26">
        <f t="shared" ca="1" si="1458"/>
        <v>0</v>
      </c>
      <c r="GQ199" s="72" t="str">
        <f>Draft!$A$10</f>
        <v>Player8</v>
      </c>
      <c r="GS199" s="26">
        <f t="shared" ca="1" si="1459"/>
        <v>0</v>
      </c>
      <c r="HF199" s="72" t="str">
        <f>Draft!$A$10</f>
        <v>Player8</v>
      </c>
      <c r="HH199" s="26">
        <f t="shared" ca="1" si="1460"/>
        <v>0</v>
      </c>
      <c r="HU199" s="72" t="str">
        <f>Draft!$A$10</f>
        <v>Player8</v>
      </c>
      <c r="HW199" s="26">
        <f t="shared" ca="1" si="1461"/>
        <v>0</v>
      </c>
      <c r="IJ199" s="72" t="str">
        <f>Draft!$A$10</f>
        <v>Player8</v>
      </c>
      <c r="IL199" s="26">
        <f t="shared" ca="1" si="1462"/>
        <v>0</v>
      </c>
      <c r="IY199" s="72" t="str">
        <f>Draft!$A$10</f>
        <v>Player8</v>
      </c>
      <c r="JA199" s="26">
        <f t="shared" ca="1" si="1463"/>
        <v>0</v>
      </c>
      <c r="JN199" s="72" t="str">
        <f>Draft!$A$10</f>
        <v>Player8</v>
      </c>
      <c r="JP199" s="26">
        <f t="shared" ca="1" si="1464"/>
        <v>0</v>
      </c>
      <c r="KC199" s="72" t="str">
        <f>Draft!$A$10</f>
        <v>Player8</v>
      </c>
      <c r="KE199" s="26">
        <f t="shared" ca="1" si="1465"/>
        <v>0</v>
      </c>
      <c r="KR199" s="72" t="str">
        <f>Draft!$A$10</f>
        <v>Player8</v>
      </c>
      <c r="KT199" s="26">
        <f t="shared" ca="1" si="1466"/>
        <v>0</v>
      </c>
      <c r="LG199" s="72" t="str">
        <f>Draft!$A$10</f>
        <v>Player8</v>
      </c>
      <c r="LI199" s="26">
        <f t="shared" ca="1" si="1467"/>
        <v>0</v>
      </c>
      <c r="LV199" s="72" t="str">
        <f>Draft!$A$10</f>
        <v>Player8</v>
      </c>
      <c r="LX199" s="26">
        <f t="shared" ca="1" si="1468"/>
        <v>0</v>
      </c>
      <c r="MK199" s="72" t="str">
        <f>Draft!$A$10</f>
        <v>Player8</v>
      </c>
      <c r="MM199" s="26">
        <f t="shared" ca="1" si="1469"/>
        <v>0</v>
      </c>
    </row>
    <row r="200" spans="2:351" ht="17">
      <c r="B200" s="184">
        <f t="shared" si="1306"/>
        <v>44676</v>
      </c>
      <c r="C200" s="183">
        <f t="shared" si="1307"/>
        <v>17</v>
      </c>
      <c r="D200" s="183">
        <f t="shared" si="1308"/>
        <v>5</v>
      </c>
      <c r="E200" s="183" t="str">
        <f t="shared" si="1470"/>
        <v>17_5</v>
      </c>
      <c r="F200" s="174" t="str">
        <f t="shared" si="1471"/>
        <v>Player15</v>
      </c>
      <c r="G200" s="174" t="str">
        <f t="shared" si="1472"/>
        <v>Player24</v>
      </c>
      <c r="I200" s="174" t="str">
        <f>J200&amp;"_"&amp;COUNTIF(J$4:J200,J200)</f>
        <v>16_2</v>
      </c>
      <c r="J200" s="185">
        <v>16</v>
      </c>
      <c r="K200" s="185" t="s">
        <v>2668</v>
      </c>
      <c r="L200" s="186" t="s">
        <v>1027</v>
      </c>
      <c r="M200" s="185" t="s">
        <v>2667</v>
      </c>
      <c r="S200" s="72" t="str">
        <f>Draft!$A$11</f>
        <v>Player9</v>
      </c>
      <c r="U200" s="26">
        <f t="shared" si="1447"/>
        <v>1</v>
      </c>
      <c r="AH200" s="72" t="str">
        <f>Draft!$A$11</f>
        <v>Player9</v>
      </c>
      <c r="AJ200" s="26">
        <f t="shared" ca="1" si="1448"/>
        <v>0</v>
      </c>
      <c r="AW200" s="72" t="str">
        <f>Draft!$A$11</f>
        <v>Player9</v>
      </c>
      <c r="AY200" s="26">
        <f t="shared" ca="1" si="1449"/>
        <v>1</v>
      </c>
      <c r="BL200" s="72" t="str">
        <f>Draft!$A$11</f>
        <v>Player9</v>
      </c>
      <c r="BN200" s="26">
        <f t="shared" ca="1" si="1450"/>
        <v>0</v>
      </c>
      <c r="CA200" s="72" t="str">
        <f>Draft!$A$11</f>
        <v>Player9</v>
      </c>
      <c r="CC200" s="26">
        <f t="shared" ca="1" si="1451"/>
        <v>0</v>
      </c>
      <c r="CP200" s="72" t="str">
        <f>Draft!$A$11</f>
        <v>Player9</v>
      </c>
      <c r="CR200" s="26">
        <f t="shared" ca="1" si="1452"/>
        <v>0</v>
      </c>
      <c r="DE200" s="72" t="str">
        <f>Draft!$A$11</f>
        <v>Player9</v>
      </c>
      <c r="DG200" s="26">
        <f t="shared" ca="1" si="1453"/>
        <v>0</v>
      </c>
      <c r="DT200" s="72" t="str">
        <f>Draft!$A$11</f>
        <v>Player9</v>
      </c>
      <c r="DV200" s="26">
        <f t="shared" ca="1" si="1454"/>
        <v>0</v>
      </c>
      <c r="EI200" s="72" t="str">
        <f>Draft!$A$11</f>
        <v>Player9</v>
      </c>
      <c r="EK200" s="26">
        <f t="shared" ca="1" si="1455"/>
        <v>0</v>
      </c>
      <c r="EX200" s="72" t="str">
        <f>Draft!$A$11</f>
        <v>Player9</v>
      </c>
      <c r="EZ200" s="26">
        <f t="shared" ca="1" si="1456"/>
        <v>0</v>
      </c>
      <c r="FM200" s="72" t="str">
        <f>Draft!$A$11</f>
        <v>Player9</v>
      </c>
      <c r="FO200" s="26">
        <f t="shared" ca="1" si="1457"/>
        <v>0</v>
      </c>
      <c r="GB200" s="72" t="str">
        <f>Draft!$A$11</f>
        <v>Player9</v>
      </c>
      <c r="GD200" s="26">
        <f t="shared" ca="1" si="1458"/>
        <v>0</v>
      </c>
      <c r="GQ200" s="72" t="str">
        <f>Draft!$A$11</f>
        <v>Player9</v>
      </c>
      <c r="GS200" s="26">
        <f t="shared" ca="1" si="1459"/>
        <v>0</v>
      </c>
      <c r="HF200" s="72" t="str">
        <f>Draft!$A$11</f>
        <v>Player9</v>
      </c>
      <c r="HH200" s="26">
        <f t="shared" ca="1" si="1460"/>
        <v>0</v>
      </c>
      <c r="HU200" s="72" t="str">
        <f>Draft!$A$11</f>
        <v>Player9</v>
      </c>
      <c r="HW200" s="26">
        <f t="shared" ca="1" si="1461"/>
        <v>0</v>
      </c>
      <c r="IJ200" s="72" t="str">
        <f>Draft!$A$11</f>
        <v>Player9</v>
      </c>
      <c r="IL200" s="26">
        <f t="shared" ca="1" si="1462"/>
        <v>0</v>
      </c>
      <c r="IY200" s="72" t="str">
        <f>Draft!$A$11</f>
        <v>Player9</v>
      </c>
      <c r="JA200" s="26">
        <f t="shared" ca="1" si="1463"/>
        <v>0</v>
      </c>
      <c r="JN200" s="72" t="str">
        <f>Draft!$A$11</f>
        <v>Player9</v>
      </c>
      <c r="JP200" s="26">
        <f t="shared" ca="1" si="1464"/>
        <v>0</v>
      </c>
      <c r="KC200" s="72" t="str">
        <f>Draft!$A$11</f>
        <v>Player9</v>
      </c>
      <c r="KE200" s="26">
        <f t="shared" ca="1" si="1465"/>
        <v>0</v>
      </c>
      <c r="KR200" s="72" t="str">
        <f>Draft!$A$11</f>
        <v>Player9</v>
      </c>
      <c r="KT200" s="26">
        <f t="shared" ca="1" si="1466"/>
        <v>0</v>
      </c>
      <c r="LG200" s="72" t="str">
        <f>Draft!$A$11</f>
        <v>Player9</v>
      </c>
      <c r="LI200" s="26">
        <f t="shared" ca="1" si="1467"/>
        <v>0</v>
      </c>
      <c r="LV200" s="72" t="str">
        <f>Draft!$A$11</f>
        <v>Player9</v>
      </c>
      <c r="LX200" s="26">
        <f t="shared" ca="1" si="1468"/>
        <v>0</v>
      </c>
      <c r="MK200" s="72" t="str">
        <f>Draft!$A$11</f>
        <v>Player9</v>
      </c>
      <c r="MM200" s="26">
        <f t="shared" ca="1" si="1469"/>
        <v>0</v>
      </c>
    </row>
    <row r="201" spans="2:351" ht="17">
      <c r="B201" s="184">
        <f t="shared" si="1306"/>
        <v>44676</v>
      </c>
      <c r="C201" s="183">
        <f t="shared" si="1307"/>
        <v>17</v>
      </c>
      <c r="D201" s="183">
        <f t="shared" si="1308"/>
        <v>6</v>
      </c>
      <c r="E201" s="183" t="str">
        <f t="shared" si="1470"/>
        <v>17_6</v>
      </c>
      <c r="F201" s="174" t="str">
        <f t="shared" si="1471"/>
        <v>Player3</v>
      </c>
      <c r="G201" s="174" t="str">
        <f t="shared" si="1472"/>
        <v>Player20</v>
      </c>
      <c r="I201" s="174" t="str">
        <f>J201&amp;"_"&amp;COUNTIF(J$4:J201,J201)</f>
        <v>16_3</v>
      </c>
      <c r="J201" s="185">
        <v>16</v>
      </c>
      <c r="K201" s="185" t="s">
        <v>2656</v>
      </c>
      <c r="L201" s="186" t="s">
        <v>1027</v>
      </c>
      <c r="M201" s="185" t="s">
        <v>2662</v>
      </c>
      <c r="S201" s="72" t="str">
        <f>Draft!$A$12</f>
        <v>Player10</v>
      </c>
      <c r="U201" s="26">
        <f t="shared" si="1447"/>
        <v>0</v>
      </c>
      <c r="AH201" s="72" t="str">
        <f>Draft!$A$12</f>
        <v>Player10</v>
      </c>
      <c r="AJ201" s="26">
        <f t="shared" ca="1" si="1448"/>
        <v>1</v>
      </c>
      <c r="AW201" s="72" t="str">
        <f>Draft!$A$12</f>
        <v>Player10</v>
      </c>
      <c r="AY201" s="26">
        <f t="shared" ca="1" si="1449"/>
        <v>1</v>
      </c>
      <c r="BL201" s="72" t="str">
        <f>Draft!$A$12</f>
        <v>Player10</v>
      </c>
      <c r="BN201" s="26">
        <f t="shared" ca="1" si="1450"/>
        <v>0</v>
      </c>
      <c r="CA201" s="72" t="str">
        <f>Draft!$A$12</f>
        <v>Player10</v>
      </c>
      <c r="CC201" s="26">
        <f t="shared" ca="1" si="1451"/>
        <v>0</v>
      </c>
      <c r="CP201" s="72" t="str">
        <f>Draft!$A$12</f>
        <v>Player10</v>
      </c>
      <c r="CR201" s="26">
        <f t="shared" ca="1" si="1452"/>
        <v>0</v>
      </c>
      <c r="DE201" s="72" t="str">
        <f>Draft!$A$12</f>
        <v>Player10</v>
      </c>
      <c r="DG201" s="26">
        <f t="shared" ca="1" si="1453"/>
        <v>0</v>
      </c>
      <c r="DT201" s="72" t="str">
        <f>Draft!$A$12</f>
        <v>Player10</v>
      </c>
      <c r="DV201" s="26">
        <f t="shared" ca="1" si="1454"/>
        <v>0</v>
      </c>
      <c r="EI201" s="72" t="str">
        <f>Draft!$A$12</f>
        <v>Player10</v>
      </c>
      <c r="EK201" s="26">
        <f t="shared" ca="1" si="1455"/>
        <v>0</v>
      </c>
      <c r="EX201" s="72" t="str">
        <f>Draft!$A$12</f>
        <v>Player10</v>
      </c>
      <c r="EZ201" s="26">
        <f t="shared" ca="1" si="1456"/>
        <v>0</v>
      </c>
      <c r="FM201" s="72" t="str">
        <f>Draft!$A$12</f>
        <v>Player10</v>
      </c>
      <c r="FO201" s="26">
        <f t="shared" ca="1" si="1457"/>
        <v>0</v>
      </c>
      <c r="GB201" s="72" t="str">
        <f>Draft!$A$12</f>
        <v>Player10</v>
      </c>
      <c r="GD201" s="26">
        <f t="shared" ca="1" si="1458"/>
        <v>0</v>
      </c>
      <c r="GQ201" s="72" t="str">
        <f>Draft!$A$12</f>
        <v>Player10</v>
      </c>
      <c r="GS201" s="26">
        <f t="shared" ca="1" si="1459"/>
        <v>0</v>
      </c>
      <c r="HF201" s="72" t="str">
        <f>Draft!$A$12</f>
        <v>Player10</v>
      </c>
      <c r="HH201" s="26">
        <f t="shared" ca="1" si="1460"/>
        <v>0</v>
      </c>
      <c r="HU201" s="72" t="str">
        <f>Draft!$A$12</f>
        <v>Player10</v>
      </c>
      <c r="HW201" s="26">
        <f t="shared" ca="1" si="1461"/>
        <v>0</v>
      </c>
      <c r="IJ201" s="72" t="str">
        <f>Draft!$A$12</f>
        <v>Player10</v>
      </c>
      <c r="IL201" s="26">
        <f t="shared" ca="1" si="1462"/>
        <v>0</v>
      </c>
      <c r="IY201" s="72" t="str">
        <f>Draft!$A$12</f>
        <v>Player10</v>
      </c>
      <c r="JA201" s="26">
        <f t="shared" ca="1" si="1463"/>
        <v>0</v>
      </c>
      <c r="JN201" s="72" t="str">
        <f>Draft!$A$12</f>
        <v>Player10</v>
      </c>
      <c r="JP201" s="26">
        <f t="shared" ca="1" si="1464"/>
        <v>0</v>
      </c>
      <c r="KC201" s="72" t="str">
        <f>Draft!$A$12</f>
        <v>Player10</v>
      </c>
      <c r="KE201" s="26">
        <f t="shared" ca="1" si="1465"/>
        <v>0</v>
      </c>
      <c r="KR201" s="72" t="str">
        <f>Draft!$A$12</f>
        <v>Player10</v>
      </c>
      <c r="KT201" s="26">
        <f t="shared" ca="1" si="1466"/>
        <v>0</v>
      </c>
      <c r="LG201" s="72" t="str">
        <f>Draft!$A$12</f>
        <v>Player10</v>
      </c>
      <c r="LI201" s="26">
        <f t="shared" ca="1" si="1467"/>
        <v>0</v>
      </c>
      <c r="LV201" s="72" t="str">
        <f>Draft!$A$12</f>
        <v>Player10</v>
      </c>
      <c r="LX201" s="26">
        <f t="shared" ca="1" si="1468"/>
        <v>0</v>
      </c>
      <c r="MK201" s="72" t="str">
        <f>Draft!$A$12</f>
        <v>Player10</v>
      </c>
      <c r="MM201" s="26">
        <f t="shared" ca="1" si="1469"/>
        <v>0</v>
      </c>
    </row>
    <row r="202" spans="2:351" ht="17">
      <c r="B202" s="184">
        <f t="shared" si="1306"/>
        <v>44676</v>
      </c>
      <c r="C202" s="183">
        <f t="shared" si="1307"/>
        <v>17</v>
      </c>
      <c r="D202" s="183">
        <f t="shared" si="1308"/>
        <v>7</v>
      </c>
      <c r="E202" s="183" t="str">
        <f t="shared" si="1470"/>
        <v>17_7</v>
      </c>
      <c r="F202" s="174" t="str">
        <f t="shared" si="1471"/>
        <v>Player17</v>
      </c>
      <c r="G202" s="174" t="str">
        <f t="shared" si="1472"/>
        <v>Player13</v>
      </c>
      <c r="I202" s="174" t="str">
        <f>J202&amp;"_"&amp;COUNTIF(J$4:J202,J202)</f>
        <v>16_4</v>
      </c>
      <c r="J202" s="185">
        <v>16</v>
      </c>
      <c r="K202" s="185" t="s">
        <v>2670</v>
      </c>
      <c r="L202" s="186" t="s">
        <v>1027</v>
      </c>
      <c r="M202" s="185" t="s">
        <v>2674</v>
      </c>
      <c r="S202" s="72" t="str">
        <f>Draft!$A$13</f>
        <v>Player11</v>
      </c>
      <c r="U202" s="26">
        <f t="shared" si="1447"/>
        <v>0</v>
      </c>
      <c r="AH202" s="72" t="str">
        <f>Draft!$A$13</f>
        <v>Player11</v>
      </c>
      <c r="AJ202" s="26">
        <f t="shared" ca="1" si="1448"/>
        <v>1</v>
      </c>
      <c r="AW202" s="72" t="str">
        <f>Draft!$A$13</f>
        <v>Player11</v>
      </c>
      <c r="AY202" s="26">
        <f t="shared" ca="1" si="1449"/>
        <v>1</v>
      </c>
      <c r="BL202" s="72" t="str">
        <f>Draft!$A$13</f>
        <v>Player11</v>
      </c>
      <c r="BN202" s="26">
        <f t="shared" ca="1" si="1450"/>
        <v>0</v>
      </c>
      <c r="CA202" s="72" t="str">
        <f>Draft!$A$13</f>
        <v>Player11</v>
      </c>
      <c r="CC202" s="26">
        <f t="shared" ca="1" si="1451"/>
        <v>0</v>
      </c>
      <c r="CP202" s="72" t="str">
        <f>Draft!$A$13</f>
        <v>Player11</v>
      </c>
      <c r="CR202" s="26">
        <f t="shared" ca="1" si="1452"/>
        <v>0</v>
      </c>
      <c r="DE202" s="72" t="str">
        <f>Draft!$A$13</f>
        <v>Player11</v>
      </c>
      <c r="DG202" s="26">
        <f t="shared" ca="1" si="1453"/>
        <v>0</v>
      </c>
      <c r="DT202" s="72" t="str">
        <f>Draft!$A$13</f>
        <v>Player11</v>
      </c>
      <c r="DV202" s="26">
        <f t="shared" ca="1" si="1454"/>
        <v>0</v>
      </c>
      <c r="EI202" s="72" t="str">
        <f>Draft!$A$13</f>
        <v>Player11</v>
      </c>
      <c r="EK202" s="26">
        <f t="shared" ca="1" si="1455"/>
        <v>0</v>
      </c>
      <c r="EX202" s="72" t="str">
        <f>Draft!$A$13</f>
        <v>Player11</v>
      </c>
      <c r="EZ202" s="26">
        <f t="shared" ca="1" si="1456"/>
        <v>0</v>
      </c>
      <c r="FM202" s="72" t="str">
        <f>Draft!$A$13</f>
        <v>Player11</v>
      </c>
      <c r="FO202" s="26">
        <f t="shared" ca="1" si="1457"/>
        <v>0</v>
      </c>
      <c r="GB202" s="72" t="str">
        <f>Draft!$A$13</f>
        <v>Player11</v>
      </c>
      <c r="GD202" s="26">
        <f t="shared" ca="1" si="1458"/>
        <v>0</v>
      </c>
      <c r="GQ202" s="72" t="str">
        <f>Draft!$A$13</f>
        <v>Player11</v>
      </c>
      <c r="GS202" s="26">
        <f t="shared" ca="1" si="1459"/>
        <v>0</v>
      </c>
      <c r="HF202" s="72" t="str">
        <f>Draft!$A$13</f>
        <v>Player11</v>
      </c>
      <c r="HH202" s="26">
        <f t="shared" ca="1" si="1460"/>
        <v>0</v>
      </c>
      <c r="HU202" s="72" t="str">
        <f>Draft!$A$13</f>
        <v>Player11</v>
      </c>
      <c r="HW202" s="26">
        <f t="shared" ca="1" si="1461"/>
        <v>0</v>
      </c>
      <c r="IJ202" s="72" t="str">
        <f>Draft!$A$13</f>
        <v>Player11</v>
      </c>
      <c r="IL202" s="26">
        <f t="shared" ca="1" si="1462"/>
        <v>0</v>
      </c>
      <c r="IY202" s="72" t="str">
        <f>Draft!$A$13</f>
        <v>Player11</v>
      </c>
      <c r="JA202" s="26">
        <f t="shared" ca="1" si="1463"/>
        <v>0</v>
      </c>
      <c r="JN202" s="72" t="str">
        <f>Draft!$A$13</f>
        <v>Player11</v>
      </c>
      <c r="JP202" s="26">
        <f t="shared" ca="1" si="1464"/>
        <v>0</v>
      </c>
      <c r="KC202" s="72" t="str">
        <f>Draft!$A$13</f>
        <v>Player11</v>
      </c>
      <c r="KE202" s="26">
        <f t="shared" ca="1" si="1465"/>
        <v>0</v>
      </c>
      <c r="KR202" s="72" t="str">
        <f>Draft!$A$13</f>
        <v>Player11</v>
      </c>
      <c r="KT202" s="26">
        <f t="shared" ca="1" si="1466"/>
        <v>0</v>
      </c>
      <c r="LG202" s="72" t="str">
        <f>Draft!$A$13</f>
        <v>Player11</v>
      </c>
      <c r="LI202" s="26">
        <f t="shared" ca="1" si="1467"/>
        <v>0</v>
      </c>
      <c r="LV202" s="72" t="str">
        <f>Draft!$A$13</f>
        <v>Player11</v>
      </c>
      <c r="LX202" s="26">
        <f t="shared" ca="1" si="1468"/>
        <v>0</v>
      </c>
      <c r="MK202" s="72" t="str">
        <f>Draft!$A$13</f>
        <v>Player11</v>
      </c>
      <c r="MM202" s="26">
        <f t="shared" ca="1" si="1469"/>
        <v>0</v>
      </c>
    </row>
    <row r="203" spans="2:351" ht="17">
      <c r="B203" s="184">
        <f t="shared" si="1306"/>
        <v>44676</v>
      </c>
      <c r="C203" s="183">
        <f t="shared" si="1307"/>
        <v>17</v>
      </c>
      <c r="D203" s="183">
        <f t="shared" si="1308"/>
        <v>8</v>
      </c>
      <c r="E203" s="183" t="str">
        <f t="shared" si="1470"/>
        <v>17_8</v>
      </c>
      <c r="F203" s="174" t="str">
        <f t="shared" si="1471"/>
        <v>Player18</v>
      </c>
      <c r="G203" s="174" t="str">
        <f t="shared" si="1472"/>
        <v>Player8</v>
      </c>
      <c r="I203" s="174" t="str">
        <f>J203&amp;"_"&amp;COUNTIF(J$4:J203,J203)</f>
        <v>16_5</v>
      </c>
      <c r="J203" s="185">
        <v>16</v>
      </c>
      <c r="K203" s="185" t="s">
        <v>2671</v>
      </c>
      <c r="L203" s="186" t="s">
        <v>1027</v>
      </c>
      <c r="M203" s="185" t="s">
        <v>2675</v>
      </c>
      <c r="S203" s="72" t="str">
        <f>Draft!$A$14</f>
        <v>Player12</v>
      </c>
      <c r="U203" s="26">
        <f t="shared" si="1447"/>
        <v>1</v>
      </c>
      <c r="AH203" s="72" t="str">
        <f>Draft!$A$14</f>
        <v>Player12</v>
      </c>
      <c r="AJ203" s="26">
        <f t="shared" ca="1" si="1448"/>
        <v>1</v>
      </c>
      <c r="AW203" s="72" t="str">
        <f>Draft!$A$14</f>
        <v>Player12</v>
      </c>
      <c r="AY203" s="26">
        <f t="shared" ca="1" si="1449"/>
        <v>1</v>
      </c>
      <c r="BL203" s="72" t="str">
        <f>Draft!$A$14</f>
        <v>Player12</v>
      </c>
      <c r="BN203" s="26">
        <f t="shared" ca="1" si="1450"/>
        <v>0</v>
      </c>
      <c r="CA203" s="72" t="str">
        <f>Draft!$A$14</f>
        <v>Player12</v>
      </c>
      <c r="CC203" s="26">
        <f t="shared" ca="1" si="1451"/>
        <v>0</v>
      </c>
      <c r="CP203" s="72" t="str">
        <f>Draft!$A$14</f>
        <v>Player12</v>
      </c>
      <c r="CR203" s="26">
        <f t="shared" ca="1" si="1452"/>
        <v>0</v>
      </c>
      <c r="DE203" s="72" t="str">
        <f>Draft!$A$14</f>
        <v>Player12</v>
      </c>
      <c r="DG203" s="26">
        <f t="shared" ca="1" si="1453"/>
        <v>0</v>
      </c>
      <c r="DT203" s="72" t="str">
        <f>Draft!$A$14</f>
        <v>Player12</v>
      </c>
      <c r="DV203" s="26">
        <f t="shared" ca="1" si="1454"/>
        <v>0</v>
      </c>
      <c r="EI203" s="72" t="str">
        <f>Draft!$A$14</f>
        <v>Player12</v>
      </c>
      <c r="EK203" s="26">
        <f t="shared" ca="1" si="1455"/>
        <v>0</v>
      </c>
      <c r="EX203" s="72" t="str">
        <f>Draft!$A$14</f>
        <v>Player12</v>
      </c>
      <c r="EZ203" s="26">
        <f t="shared" ca="1" si="1456"/>
        <v>0</v>
      </c>
      <c r="FM203" s="72" t="str">
        <f>Draft!$A$14</f>
        <v>Player12</v>
      </c>
      <c r="FO203" s="26">
        <f t="shared" ca="1" si="1457"/>
        <v>0</v>
      </c>
      <c r="GB203" s="72" t="str">
        <f>Draft!$A$14</f>
        <v>Player12</v>
      </c>
      <c r="GD203" s="26">
        <f t="shared" ca="1" si="1458"/>
        <v>0</v>
      </c>
      <c r="GQ203" s="72" t="str">
        <f>Draft!$A$14</f>
        <v>Player12</v>
      </c>
      <c r="GS203" s="26">
        <f t="shared" ca="1" si="1459"/>
        <v>0</v>
      </c>
      <c r="HF203" s="72" t="str">
        <f>Draft!$A$14</f>
        <v>Player12</v>
      </c>
      <c r="HH203" s="26">
        <f t="shared" ca="1" si="1460"/>
        <v>0</v>
      </c>
      <c r="HU203" s="72" t="str">
        <f>Draft!$A$14</f>
        <v>Player12</v>
      </c>
      <c r="HW203" s="26">
        <f t="shared" ca="1" si="1461"/>
        <v>0</v>
      </c>
      <c r="IJ203" s="72" t="str">
        <f>Draft!$A$14</f>
        <v>Player12</v>
      </c>
      <c r="IL203" s="26">
        <f t="shared" ca="1" si="1462"/>
        <v>0</v>
      </c>
      <c r="IY203" s="72" t="str">
        <f>Draft!$A$14</f>
        <v>Player12</v>
      </c>
      <c r="JA203" s="26">
        <f t="shared" ca="1" si="1463"/>
        <v>0</v>
      </c>
      <c r="JN203" s="72" t="str">
        <f>Draft!$A$14</f>
        <v>Player12</v>
      </c>
      <c r="JP203" s="26">
        <f t="shared" ca="1" si="1464"/>
        <v>0</v>
      </c>
      <c r="KC203" s="72" t="str">
        <f>Draft!$A$14</f>
        <v>Player12</v>
      </c>
      <c r="KE203" s="26">
        <f t="shared" ca="1" si="1465"/>
        <v>0</v>
      </c>
      <c r="KR203" s="72" t="str">
        <f>Draft!$A$14</f>
        <v>Player12</v>
      </c>
      <c r="KT203" s="26">
        <f t="shared" ca="1" si="1466"/>
        <v>0</v>
      </c>
      <c r="LG203" s="72" t="str">
        <f>Draft!$A$14</f>
        <v>Player12</v>
      </c>
      <c r="LI203" s="26">
        <f t="shared" ca="1" si="1467"/>
        <v>0</v>
      </c>
      <c r="LV203" s="72" t="str">
        <f>Draft!$A$14</f>
        <v>Player12</v>
      </c>
      <c r="LX203" s="26">
        <f t="shared" ca="1" si="1468"/>
        <v>0</v>
      </c>
      <c r="MK203" s="72" t="str">
        <f>Draft!$A$14</f>
        <v>Player12</v>
      </c>
      <c r="MM203" s="26">
        <f t="shared" ca="1" si="1469"/>
        <v>0</v>
      </c>
    </row>
    <row r="204" spans="2:351" ht="17">
      <c r="B204" s="184">
        <f t="shared" si="1306"/>
        <v>44676</v>
      </c>
      <c r="C204" s="183">
        <f t="shared" si="1307"/>
        <v>17</v>
      </c>
      <c r="D204" s="183">
        <f t="shared" si="1308"/>
        <v>9</v>
      </c>
      <c r="E204" s="183" t="str">
        <f t="shared" si="1470"/>
        <v>17_9</v>
      </c>
      <c r="F204" s="174" t="str">
        <f t="shared" si="1471"/>
        <v>Player10</v>
      </c>
      <c r="G204" s="174" t="str">
        <f t="shared" si="1472"/>
        <v>Player1</v>
      </c>
      <c r="I204" s="174" t="str">
        <f>J204&amp;"_"&amp;COUNTIF(J$4:J204,J204)</f>
        <v>16_6</v>
      </c>
      <c r="J204" s="185">
        <v>16</v>
      </c>
      <c r="K204" s="185" t="s">
        <v>2663</v>
      </c>
      <c r="L204" s="186" t="s">
        <v>1027</v>
      </c>
      <c r="M204" s="185" t="s">
        <v>2664</v>
      </c>
      <c r="S204" s="72" t="str">
        <f>Draft!$A$15</f>
        <v>Player13</v>
      </c>
      <c r="U204" s="26">
        <f t="shared" si="1447"/>
        <v>0</v>
      </c>
      <c r="AH204" s="72" t="str">
        <f>Draft!$A$15</f>
        <v>Player13</v>
      </c>
      <c r="AJ204" s="26">
        <f t="shared" ca="1" si="1448"/>
        <v>0</v>
      </c>
      <c r="AW204" s="72" t="str">
        <f>Draft!$A$15</f>
        <v>Player13</v>
      </c>
      <c r="AY204" s="26">
        <f t="shared" ca="1" si="1449"/>
        <v>1</v>
      </c>
      <c r="BL204" s="72" t="str">
        <f>Draft!$A$15</f>
        <v>Player13</v>
      </c>
      <c r="BN204" s="26">
        <f t="shared" ca="1" si="1450"/>
        <v>0</v>
      </c>
      <c r="CA204" s="72" t="str">
        <f>Draft!$A$15</f>
        <v>Player13</v>
      </c>
      <c r="CC204" s="26">
        <f t="shared" ca="1" si="1451"/>
        <v>0</v>
      </c>
      <c r="CP204" s="72" t="str">
        <f>Draft!$A$15</f>
        <v>Player13</v>
      </c>
      <c r="CR204" s="26">
        <f t="shared" ca="1" si="1452"/>
        <v>0</v>
      </c>
      <c r="DE204" s="72" t="str">
        <f>Draft!$A$15</f>
        <v>Player13</v>
      </c>
      <c r="DG204" s="26">
        <f t="shared" ca="1" si="1453"/>
        <v>0</v>
      </c>
      <c r="DT204" s="72" t="str">
        <f>Draft!$A$15</f>
        <v>Player13</v>
      </c>
      <c r="DV204" s="26">
        <f t="shared" ca="1" si="1454"/>
        <v>0</v>
      </c>
      <c r="EI204" s="72" t="str">
        <f>Draft!$A$15</f>
        <v>Player13</v>
      </c>
      <c r="EK204" s="26">
        <f t="shared" ca="1" si="1455"/>
        <v>0</v>
      </c>
      <c r="EX204" s="72" t="str">
        <f>Draft!$A$15</f>
        <v>Player13</v>
      </c>
      <c r="EZ204" s="26">
        <f t="shared" ca="1" si="1456"/>
        <v>0</v>
      </c>
      <c r="FM204" s="72" t="str">
        <f>Draft!$A$15</f>
        <v>Player13</v>
      </c>
      <c r="FO204" s="26">
        <f t="shared" ca="1" si="1457"/>
        <v>0</v>
      </c>
      <c r="GB204" s="72" t="str">
        <f>Draft!$A$15</f>
        <v>Player13</v>
      </c>
      <c r="GD204" s="26">
        <f t="shared" ca="1" si="1458"/>
        <v>0</v>
      </c>
      <c r="GQ204" s="72" t="str">
        <f>Draft!$A$15</f>
        <v>Player13</v>
      </c>
      <c r="GS204" s="26">
        <f t="shared" ca="1" si="1459"/>
        <v>0</v>
      </c>
      <c r="HF204" s="72" t="str">
        <f>Draft!$A$15</f>
        <v>Player13</v>
      </c>
      <c r="HH204" s="26">
        <f t="shared" ca="1" si="1460"/>
        <v>0</v>
      </c>
      <c r="HU204" s="72" t="str">
        <f>Draft!$A$15</f>
        <v>Player13</v>
      </c>
      <c r="HW204" s="26">
        <f t="shared" ca="1" si="1461"/>
        <v>0</v>
      </c>
      <c r="IJ204" s="72" t="str">
        <f>Draft!$A$15</f>
        <v>Player13</v>
      </c>
      <c r="IL204" s="26">
        <f t="shared" ca="1" si="1462"/>
        <v>0</v>
      </c>
      <c r="IY204" s="72" t="str">
        <f>Draft!$A$15</f>
        <v>Player13</v>
      </c>
      <c r="JA204" s="26">
        <f t="shared" ca="1" si="1463"/>
        <v>0</v>
      </c>
      <c r="JN204" s="72" t="str">
        <f>Draft!$A$15</f>
        <v>Player13</v>
      </c>
      <c r="JP204" s="26">
        <f t="shared" ca="1" si="1464"/>
        <v>0</v>
      </c>
      <c r="KC204" s="72" t="str">
        <f>Draft!$A$15</f>
        <v>Player13</v>
      </c>
      <c r="KE204" s="26">
        <f t="shared" ca="1" si="1465"/>
        <v>0</v>
      </c>
      <c r="KR204" s="72" t="str">
        <f>Draft!$A$15</f>
        <v>Player13</v>
      </c>
      <c r="KT204" s="26">
        <f t="shared" ca="1" si="1466"/>
        <v>0</v>
      </c>
      <c r="LG204" s="72" t="str">
        <f>Draft!$A$15</f>
        <v>Player13</v>
      </c>
      <c r="LI204" s="26">
        <f t="shared" ca="1" si="1467"/>
        <v>0</v>
      </c>
      <c r="LV204" s="72" t="str">
        <f>Draft!$A$15</f>
        <v>Player13</v>
      </c>
      <c r="LX204" s="26">
        <f t="shared" ca="1" si="1468"/>
        <v>0</v>
      </c>
      <c r="MK204" s="72" t="str">
        <f>Draft!$A$15</f>
        <v>Player13</v>
      </c>
      <c r="MM204" s="26">
        <f t="shared" ca="1" si="1469"/>
        <v>0</v>
      </c>
    </row>
    <row r="205" spans="2:351" ht="17">
      <c r="B205" s="184">
        <f t="shared" si="1306"/>
        <v>44676</v>
      </c>
      <c r="C205" s="183">
        <f t="shared" si="1307"/>
        <v>17</v>
      </c>
      <c r="D205" s="183">
        <f t="shared" si="1308"/>
        <v>10</v>
      </c>
      <c r="E205" s="183" t="str">
        <f t="shared" si="1470"/>
        <v>17_10</v>
      </c>
      <c r="F205" s="174" t="str">
        <f t="shared" si="1471"/>
        <v>Player2</v>
      </c>
      <c r="G205" s="174" t="str">
        <f t="shared" si="1472"/>
        <v>Player12</v>
      </c>
      <c r="I205" s="174" t="str">
        <f>J205&amp;"_"&amp;COUNTIF(J$4:J205,J205)</f>
        <v>16_7</v>
      </c>
      <c r="J205" s="185">
        <v>16</v>
      </c>
      <c r="K205" s="185" t="s">
        <v>1880</v>
      </c>
      <c r="L205" s="186" t="s">
        <v>1027</v>
      </c>
      <c r="M205" s="185" t="s">
        <v>2659</v>
      </c>
      <c r="S205" s="72" t="str">
        <f>Draft!$A$16</f>
        <v>Player14</v>
      </c>
      <c r="U205" s="26">
        <f t="shared" si="1447"/>
        <v>1</v>
      </c>
      <c r="AH205" s="72" t="str">
        <f>Draft!$A$16</f>
        <v>Player14</v>
      </c>
      <c r="AJ205" s="26">
        <f t="shared" ca="1" si="1448"/>
        <v>1</v>
      </c>
      <c r="AW205" s="72" t="str">
        <f>Draft!$A$16</f>
        <v>Player14</v>
      </c>
      <c r="AY205" s="26">
        <f t="shared" ca="1" si="1449"/>
        <v>1</v>
      </c>
      <c r="BL205" s="72" t="str">
        <f>Draft!$A$16</f>
        <v>Player14</v>
      </c>
      <c r="BN205" s="26">
        <f t="shared" ca="1" si="1450"/>
        <v>0</v>
      </c>
      <c r="CA205" s="72" t="str">
        <f>Draft!$A$16</f>
        <v>Player14</v>
      </c>
      <c r="CC205" s="26">
        <f t="shared" ca="1" si="1451"/>
        <v>0</v>
      </c>
      <c r="CP205" s="72" t="str">
        <f>Draft!$A$16</f>
        <v>Player14</v>
      </c>
      <c r="CR205" s="26">
        <f t="shared" ca="1" si="1452"/>
        <v>0</v>
      </c>
      <c r="DE205" s="72" t="str">
        <f>Draft!$A$16</f>
        <v>Player14</v>
      </c>
      <c r="DG205" s="26">
        <f t="shared" ca="1" si="1453"/>
        <v>0</v>
      </c>
      <c r="DT205" s="72" t="str">
        <f>Draft!$A$16</f>
        <v>Player14</v>
      </c>
      <c r="DV205" s="26">
        <f t="shared" ca="1" si="1454"/>
        <v>0</v>
      </c>
      <c r="EI205" s="72" t="str">
        <f>Draft!$A$16</f>
        <v>Player14</v>
      </c>
      <c r="EK205" s="26">
        <f t="shared" ca="1" si="1455"/>
        <v>0</v>
      </c>
      <c r="EX205" s="72" t="str">
        <f>Draft!$A$16</f>
        <v>Player14</v>
      </c>
      <c r="EZ205" s="26">
        <f t="shared" ca="1" si="1456"/>
        <v>0</v>
      </c>
      <c r="FM205" s="72" t="str">
        <f>Draft!$A$16</f>
        <v>Player14</v>
      </c>
      <c r="FO205" s="26">
        <f t="shared" ca="1" si="1457"/>
        <v>0</v>
      </c>
      <c r="GB205" s="72" t="str">
        <f>Draft!$A$16</f>
        <v>Player14</v>
      </c>
      <c r="GD205" s="26">
        <f t="shared" ca="1" si="1458"/>
        <v>0</v>
      </c>
      <c r="GQ205" s="72" t="str">
        <f>Draft!$A$16</f>
        <v>Player14</v>
      </c>
      <c r="GS205" s="26">
        <f t="shared" ca="1" si="1459"/>
        <v>0</v>
      </c>
      <c r="HF205" s="72" t="str">
        <f>Draft!$A$16</f>
        <v>Player14</v>
      </c>
      <c r="HH205" s="26">
        <f t="shared" ca="1" si="1460"/>
        <v>0</v>
      </c>
      <c r="HU205" s="72" t="str">
        <f>Draft!$A$16</f>
        <v>Player14</v>
      </c>
      <c r="HW205" s="26">
        <f t="shared" ca="1" si="1461"/>
        <v>0</v>
      </c>
      <c r="IJ205" s="72" t="str">
        <f>Draft!$A$16</f>
        <v>Player14</v>
      </c>
      <c r="IL205" s="26">
        <f t="shared" ca="1" si="1462"/>
        <v>0</v>
      </c>
      <c r="IY205" s="72" t="str">
        <f>Draft!$A$16</f>
        <v>Player14</v>
      </c>
      <c r="JA205" s="26">
        <f t="shared" ca="1" si="1463"/>
        <v>0</v>
      </c>
      <c r="JN205" s="72" t="str">
        <f>Draft!$A$16</f>
        <v>Player14</v>
      </c>
      <c r="JP205" s="26">
        <f t="shared" ca="1" si="1464"/>
        <v>0</v>
      </c>
      <c r="KC205" s="72" t="str">
        <f>Draft!$A$16</f>
        <v>Player14</v>
      </c>
      <c r="KE205" s="26">
        <f t="shared" ca="1" si="1465"/>
        <v>0</v>
      </c>
      <c r="KR205" s="72" t="str">
        <f>Draft!$A$16</f>
        <v>Player14</v>
      </c>
      <c r="KT205" s="26">
        <f t="shared" ca="1" si="1466"/>
        <v>0</v>
      </c>
      <c r="LG205" s="72" t="str">
        <f>Draft!$A$16</f>
        <v>Player14</v>
      </c>
      <c r="LI205" s="26">
        <f t="shared" ca="1" si="1467"/>
        <v>0</v>
      </c>
      <c r="LV205" s="72" t="str">
        <f>Draft!$A$16</f>
        <v>Player14</v>
      </c>
      <c r="LX205" s="26">
        <f t="shared" ca="1" si="1468"/>
        <v>0</v>
      </c>
      <c r="MK205" s="72" t="str">
        <f>Draft!$A$16</f>
        <v>Player14</v>
      </c>
      <c r="MM205" s="26">
        <f t="shared" ca="1" si="1469"/>
        <v>0</v>
      </c>
    </row>
    <row r="206" spans="2:351" ht="17">
      <c r="B206" s="184">
        <f t="shared" si="1306"/>
        <v>44676</v>
      </c>
      <c r="C206" s="183">
        <f t="shared" si="1307"/>
        <v>17</v>
      </c>
      <c r="D206" s="183">
        <f t="shared" si="1308"/>
        <v>11</v>
      </c>
      <c r="E206" s="183" t="str">
        <f t="shared" si="1470"/>
        <v>17_11</v>
      </c>
      <c r="F206" s="174" t="str">
        <f t="shared" si="1471"/>
        <v>Player16</v>
      </c>
      <c r="G206" s="174" t="str">
        <f t="shared" si="1472"/>
        <v>Player7</v>
      </c>
      <c r="I206" s="174" t="str">
        <f>J206&amp;"_"&amp;COUNTIF(J$4:J206,J206)</f>
        <v>16_8</v>
      </c>
      <c r="J206" s="185">
        <v>16</v>
      </c>
      <c r="K206" s="185" t="s">
        <v>2669</v>
      </c>
      <c r="L206" s="186" t="s">
        <v>1027</v>
      </c>
      <c r="M206" s="185" t="s">
        <v>2677</v>
      </c>
      <c r="S206" s="72" t="str">
        <f>Draft!$A$17</f>
        <v>Player15</v>
      </c>
      <c r="U206" s="26">
        <f t="shared" si="1447"/>
        <v>0</v>
      </c>
      <c r="AH206" s="72" t="str">
        <f>Draft!$A$17</f>
        <v>Player15</v>
      </c>
      <c r="AJ206" s="26">
        <f t="shared" ca="1" si="1448"/>
        <v>1</v>
      </c>
      <c r="AW206" s="72" t="str">
        <f>Draft!$A$17</f>
        <v>Player15</v>
      </c>
      <c r="AY206" s="26">
        <f t="shared" ca="1" si="1449"/>
        <v>0</v>
      </c>
      <c r="BL206" s="72" t="str">
        <f>Draft!$A$17</f>
        <v>Player15</v>
      </c>
      <c r="BN206" s="26">
        <f t="shared" ca="1" si="1450"/>
        <v>0</v>
      </c>
      <c r="CA206" s="72" t="str">
        <f>Draft!$A$17</f>
        <v>Player15</v>
      </c>
      <c r="CC206" s="26">
        <f t="shared" ca="1" si="1451"/>
        <v>0</v>
      </c>
      <c r="CP206" s="72" t="str">
        <f>Draft!$A$17</f>
        <v>Player15</v>
      </c>
      <c r="CR206" s="26">
        <f t="shared" ca="1" si="1452"/>
        <v>0</v>
      </c>
      <c r="DE206" s="72" t="str">
        <f>Draft!$A$17</f>
        <v>Player15</v>
      </c>
      <c r="DG206" s="26">
        <f t="shared" ca="1" si="1453"/>
        <v>0</v>
      </c>
      <c r="DT206" s="72" t="str">
        <f>Draft!$A$17</f>
        <v>Player15</v>
      </c>
      <c r="DV206" s="26">
        <f t="shared" ca="1" si="1454"/>
        <v>0</v>
      </c>
      <c r="EI206" s="72" t="str">
        <f>Draft!$A$17</f>
        <v>Player15</v>
      </c>
      <c r="EK206" s="26">
        <f t="shared" ca="1" si="1455"/>
        <v>0</v>
      </c>
      <c r="EX206" s="72" t="str">
        <f>Draft!$A$17</f>
        <v>Player15</v>
      </c>
      <c r="EZ206" s="26">
        <f t="shared" ca="1" si="1456"/>
        <v>0</v>
      </c>
      <c r="FM206" s="72" t="str">
        <f>Draft!$A$17</f>
        <v>Player15</v>
      </c>
      <c r="FO206" s="26">
        <f t="shared" ca="1" si="1457"/>
        <v>0</v>
      </c>
      <c r="GB206" s="72" t="str">
        <f>Draft!$A$17</f>
        <v>Player15</v>
      </c>
      <c r="GD206" s="26">
        <f t="shared" ca="1" si="1458"/>
        <v>0</v>
      </c>
      <c r="GQ206" s="72" t="str">
        <f>Draft!$A$17</f>
        <v>Player15</v>
      </c>
      <c r="GS206" s="26">
        <f t="shared" ca="1" si="1459"/>
        <v>0</v>
      </c>
      <c r="HF206" s="72" t="str">
        <f>Draft!$A$17</f>
        <v>Player15</v>
      </c>
      <c r="HH206" s="26">
        <f t="shared" ca="1" si="1460"/>
        <v>0</v>
      </c>
      <c r="HU206" s="72" t="str">
        <f>Draft!$A$17</f>
        <v>Player15</v>
      </c>
      <c r="HW206" s="26">
        <f t="shared" ca="1" si="1461"/>
        <v>0</v>
      </c>
      <c r="IJ206" s="72" t="str">
        <f>Draft!$A$17</f>
        <v>Player15</v>
      </c>
      <c r="IL206" s="26">
        <f t="shared" ca="1" si="1462"/>
        <v>0</v>
      </c>
      <c r="IY206" s="72" t="str">
        <f>Draft!$A$17</f>
        <v>Player15</v>
      </c>
      <c r="JA206" s="26">
        <f t="shared" ca="1" si="1463"/>
        <v>0</v>
      </c>
      <c r="JN206" s="72" t="str">
        <f>Draft!$A$17</f>
        <v>Player15</v>
      </c>
      <c r="JP206" s="26">
        <f t="shared" ca="1" si="1464"/>
        <v>0</v>
      </c>
      <c r="KC206" s="72" t="str">
        <f>Draft!$A$17</f>
        <v>Player15</v>
      </c>
      <c r="KE206" s="26">
        <f t="shared" ca="1" si="1465"/>
        <v>0</v>
      </c>
      <c r="KR206" s="72" t="str">
        <f>Draft!$A$17</f>
        <v>Player15</v>
      </c>
      <c r="KT206" s="26">
        <f t="shared" ca="1" si="1466"/>
        <v>0</v>
      </c>
      <c r="LG206" s="72" t="str">
        <f>Draft!$A$17</f>
        <v>Player15</v>
      </c>
      <c r="LI206" s="26">
        <f t="shared" ca="1" si="1467"/>
        <v>0</v>
      </c>
      <c r="LV206" s="72" t="str">
        <f>Draft!$A$17</f>
        <v>Player15</v>
      </c>
      <c r="LX206" s="26">
        <f t="shared" ca="1" si="1468"/>
        <v>0</v>
      </c>
      <c r="MK206" s="72" t="str">
        <f>Draft!$A$17</f>
        <v>Player15</v>
      </c>
      <c r="MM206" s="26">
        <f t="shared" ca="1" si="1469"/>
        <v>0</v>
      </c>
    </row>
    <row r="207" spans="2:351" ht="18" thickBot="1">
      <c r="B207" s="187">
        <f t="shared" si="1306"/>
        <v>44676</v>
      </c>
      <c r="C207" s="188">
        <f t="shared" si="1307"/>
        <v>17</v>
      </c>
      <c r="D207" s="188">
        <f t="shared" si="1308"/>
        <v>12</v>
      </c>
      <c r="E207" s="188" t="str">
        <f t="shared" si="1470"/>
        <v>17_12</v>
      </c>
      <c r="F207" s="189" t="str">
        <f t="shared" si="1471"/>
        <v>Player5</v>
      </c>
      <c r="G207" s="189" t="str">
        <f t="shared" si="1472"/>
        <v>Player23</v>
      </c>
      <c r="I207" s="174" t="str">
        <f>J207&amp;"_"&amp;COUNTIF(J$4:J207,J207)</f>
        <v>16_9</v>
      </c>
      <c r="J207" s="185">
        <v>16</v>
      </c>
      <c r="K207" s="185" t="s">
        <v>2658</v>
      </c>
      <c r="L207" s="186" t="s">
        <v>1027</v>
      </c>
      <c r="M207" s="185" t="s">
        <v>2673</v>
      </c>
      <c r="S207" s="72" t="str">
        <f>Draft!$A$18</f>
        <v>Player16</v>
      </c>
      <c r="U207" s="26">
        <f t="shared" si="1447"/>
        <v>1</v>
      </c>
      <c r="AH207" s="72" t="str">
        <f>Draft!$A$18</f>
        <v>Player16</v>
      </c>
      <c r="AJ207" s="26">
        <f t="shared" ca="1" si="1448"/>
        <v>0</v>
      </c>
      <c r="AW207" s="72" t="str">
        <f>Draft!$A$18</f>
        <v>Player16</v>
      </c>
      <c r="AY207" s="26">
        <f t="shared" ca="1" si="1449"/>
        <v>1</v>
      </c>
      <c r="BL207" s="72" t="str">
        <f>Draft!$A$18</f>
        <v>Player16</v>
      </c>
      <c r="BN207" s="26">
        <f t="shared" ca="1" si="1450"/>
        <v>0</v>
      </c>
      <c r="CA207" s="72" t="str">
        <f>Draft!$A$18</f>
        <v>Player16</v>
      </c>
      <c r="CC207" s="26">
        <f t="shared" ca="1" si="1451"/>
        <v>0</v>
      </c>
      <c r="CP207" s="72" t="str">
        <f>Draft!$A$18</f>
        <v>Player16</v>
      </c>
      <c r="CR207" s="26">
        <f t="shared" ca="1" si="1452"/>
        <v>0</v>
      </c>
      <c r="DE207" s="72" t="str">
        <f>Draft!$A$18</f>
        <v>Player16</v>
      </c>
      <c r="DG207" s="26">
        <f t="shared" ca="1" si="1453"/>
        <v>0</v>
      </c>
      <c r="DT207" s="72" t="str">
        <f>Draft!$A$18</f>
        <v>Player16</v>
      </c>
      <c r="DV207" s="26">
        <f t="shared" ca="1" si="1454"/>
        <v>0</v>
      </c>
      <c r="EI207" s="72" t="str">
        <f>Draft!$A$18</f>
        <v>Player16</v>
      </c>
      <c r="EK207" s="26">
        <f t="shared" ca="1" si="1455"/>
        <v>0</v>
      </c>
      <c r="EX207" s="72" t="str">
        <f>Draft!$A$18</f>
        <v>Player16</v>
      </c>
      <c r="EZ207" s="26">
        <f t="shared" ca="1" si="1456"/>
        <v>0</v>
      </c>
      <c r="FM207" s="72" t="str">
        <f>Draft!$A$18</f>
        <v>Player16</v>
      </c>
      <c r="FO207" s="26">
        <f t="shared" ca="1" si="1457"/>
        <v>0</v>
      </c>
      <c r="GB207" s="72" t="str">
        <f>Draft!$A$18</f>
        <v>Player16</v>
      </c>
      <c r="GD207" s="26">
        <f t="shared" ca="1" si="1458"/>
        <v>0</v>
      </c>
      <c r="GQ207" s="72" t="str">
        <f>Draft!$A$18</f>
        <v>Player16</v>
      </c>
      <c r="GS207" s="26">
        <f t="shared" ca="1" si="1459"/>
        <v>0</v>
      </c>
      <c r="HF207" s="72" t="str">
        <f>Draft!$A$18</f>
        <v>Player16</v>
      </c>
      <c r="HH207" s="26">
        <f t="shared" ca="1" si="1460"/>
        <v>0</v>
      </c>
      <c r="HU207" s="72" t="str">
        <f>Draft!$A$18</f>
        <v>Player16</v>
      </c>
      <c r="HW207" s="26">
        <f t="shared" ca="1" si="1461"/>
        <v>0</v>
      </c>
      <c r="IJ207" s="72" t="str">
        <f>Draft!$A$18</f>
        <v>Player16</v>
      </c>
      <c r="IL207" s="26">
        <f t="shared" ca="1" si="1462"/>
        <v>0</v>
      </c>
      <c r="IY207" s="72" t="str">
        <f>Draft!$A$18</f>
        <v>Player16</v>
      </c>
      <c r="JA207" s="26">
        <f t="shared" ca="1" si="1463"/>
        <v>0</v>
      </c>
      <c r="JN207" s="72" t="str">
        <f>Draft!$A$18</f>
        <v>Player16</v>
      </c>
      <c r="JP207" s="26">
        <f t="shared" ca="1" si="1464"/>
        <v>0</v>
      </c>
      <c r="KC207" s="72" t="str">
        <f>Draft!$A$18</f>
        <v>Player16</v>
      </c>
      <c r="KE207" s="26">
        <f t="shared" ca="1" si="1465"/>
        <v>0</v>
      </c>
      <c r="KR207" s="72" t="str">
        <f>Draft!$A$18</f>
        <v>Player16</v>
      </c>
      <c r="KT207" s="26">
        <f t="shared" ca="1" si="1466"/>
        <v>0</v>
      </c>
      <c r="LG207" s="72" t="str">
        <f>Draft!$A$18</f>
        <v>Player16</v>
      </c>
      <c r="LI207" s="26">
        <f t="shared" ca="1" si="1467"/>
        <v>0</v>
      </c>
      <c r="LV207" s="72" t="str">
        <f>Draft!$A$18</f>
        <v>Player16</v>
      </c>
      <c r="LX207" s="26">
        <f t="shared" ca="1" si="1468"/>
        <v>0</v>
      </c>
      <c r="MK207" s="72" t="str">
        <f>Draft!$A$18</f>
        <v>Player16</v>
      </c>
      <c r="MM207" s="26">
        <f t="shared" ca="1" si="1469"/>
        <v>0</v>
      </c>
    </row>
    <row r="208" spans="2:351" ht="17">
      <c r="B208" s="184">
        <f t="shared" ref="B208:B271" si="1473">B196+7</f>
        <v>44683</v>
      </c>
      <c r="C208" s="183">
        <f t="shared" ref="C208:C271" si="1474">C196+1</f>
        <v>18</v>
      </c>
      <c r="D208" s="183">
        <f t="shared" ref="D208:D271" si="1475">D196</f>
        <v>1</v>
      </c>
      <c r="E208" s="183" t="str">
        <f t="shared" si="1470"/>
        <v>18_1</v>
      </c>
      <c r="F208" s="174" t="str">
        <f t="shared" si="1471"/>
        <v>Player4</v>
      </c>
      <c r="G208" s="174" t="str">
        <f t="shared" si="1472"/>
        <v>Player10</v>
      </c>
      <c r="I208" s="174" t="str">
        <f>J208&amp;"_"&amp;COUNTIF(J$4:J208,J208)</f>
        <v>16_10</v>
      </c>
      <c r="J208" s="185">
        <v>16</v>
      </c>
      <c r="K208" s="185" t="s">
        <v>2676</v>
      </c>
      <c r="L208" s="186" t="s">
        <v>1027</v>
      </c>
      <c r="M208" s="185" t="s">
        <v>2666</v>
      </c>
      <c r="S208" s="72" t="str">
        <f>Draft!$A$19</f>
        <v>Player17</v>
      </c>
      <c r="U208" s="26">
        <f t="shared" si="1447"/>
        <v>0</v>
      </c>
      <c r="AH208" s="72" t="str">
        <f>Draft!$A$19</f>
        <v>Player17</v>
      </c>
      <c r="AJ208" s="26">
        <f t="shared" ca="1" si="1448"/>
        <v>0</v>
      </c>
      <c r="AW208" s="72" t="str">
        <f>Draft!$A$19</f>
        <v>Player17</v>
      </c>
      <c r="AY208" s="26">
        <f t="shared" ca="1" si="1449"/>
        <v>1</v>
      </c>
      <c r="BL208" s="72" t="str">
        <f>Draft!$A$19</f>
        <v>Player17</v>
      </c>
      <c r="BN208" s="26">
        <f t="shared" ca="1" si="1450"/>
        <v>0</v>
      </c>
      <c r="CA208" s="72" t="str">
        <f>Draft!$A$19</f>
        <v>Player17</v>
      </c>
      <c r="CC208" s="26">
        <f t="shared" ca="1" si="1451"/>
        <v>0</v>
      </c>
      <c r="CP208" s="72" t="str">
        <f>Draft!$A$19</f>
        <v>Player17</v>
      </c>
      <c r="CR208" s="26">
        <f t="shared" ca="1" si="1452"/>
        <v>0</v>
      </c>
      <c r="DE208" s="72" t="str">
        <f>Draft!$A$19</f>
        <v>Player17</v>
      </c>
      <c r="DG208" s="26">
        <f t="shared" ca="1" si="1453"/>
        <v>0</v>
      </c>
      <c r="DT208" s="72" t="str">
        <f>Draft!$A$19</f>
        <v>Player17</v>
      </c>
      <c r="DV208" s="26">
        <f t="shared" ca="1" si="1454"/>
        <v>0</v>
      </c>
      <c r="EI208" s="72" t="str">
        <f>Draft!$A$19</f>
        <v>Player17</v>
      </c>
      <c r="EK208" s="26">
        <f t="shared" ca="1" si="1455"/>
        <v>0</v>
      </c>
      <c r="EX208" s="72" t="str">
        <f>Draft!$A$19</f>
        <v>Player17</v>
      </c>
      <c r="EZ208" s="26">
        <f t="shared" ca="1" si="1456"/>
        <v>0</v>
      </c>
      <c r="FM208" s="72" t="str">
        <f>Draft!$A$19</f>
        <v>Player17</v>
      </c>
      <c r="FO208" s="26">
        <f t="shared" ca="1" si="1457"/>
        <v>0</v>
      </c>
      <c r="GB208" s="72" t="str">
        <f>Draft!$A$19</f>
        <v>Player17</v>
      </c>
      <c r="GD208" s="26">
        <f t="shared" ca="1" si="1458"/>
        <v>0</v>
      </c>
      <c r="GQ208" s="72" t="str">
        <f>Draft!$A$19</f>
        <v>Player17</v>
      </c>
      <c r="GS208" s="26">
        <f t="shared" ca="1" si="1459"/>
        <v>0</v>
      </c>
      <c r="HF208" s="72" t="str">
        <f>Draft!$A$19</f>
        <v>Player17</v>
      </c>
      <c r="HH208" s="26">
        <f t="shared" ca="1" si="1460"/>
        <v>0</v>
      </c>
      <c r="HU208" s="72" t="str">
        <f>Draft!$A$19</f>
        <v>Player17</v>
      </c>
      <c r="HW208" s="26">
        <f t="shared" ca="1" si="1461"/>
        <v>0</v>
      </c>
      <c r="IJ208" s="72" t="str">
        <f>Draft!$A$19</f>
        <v>Player17</v>
      </c>
      <c r="IL208" s="26">
        <f t="shared" ca="1" si="1462"/>
        <v>0</v>
      </c>
      <c r="IY208" s="72" t="str">
        <f>Draft!$A$19</f>
        <v>Player17</v>
      </c>
      <c r="JA208" s="26">
        <f t="shared" ca="1" si="1463"/>
        <v>0</v>
      </c>
      <c r="JN208" s="72" t="str">
        <f>Draft!$A$19</f>
        <v>Player17</v>
      </c>
      <c r="JP208" s="26">
        <f t="shared" ca="1" si="1464"/>
        <v>0</v>
      </c>
      <c r="KC208" s="72" t="str">
        <f>Draft!$A$19</f>
        <v>Player17</v>
      </c>
      <c r="KE208" s="26">
        <f t="shared" ca="1" si="1465"/>
        <v>0</v>
      </c>
      <c r="KR208" s="72" t="str">
        <f>Draft!$A$19</f>
        <v>Player17</v>
      </c>
      <c r="KT208" s="26">
        <f t="shared" ca="1" si="1466"/>
        <v>0</v>
      </c>
      <c r="LG208" s="72" t="str">
        <f>Draft!$A$19</f>
        <v>Player17</v>
      </c>
      <c r="LI208" s="26">
        <f t="shared" ca="1" si="1467"/>
        <v>0</v>
      </c>
      <c r="LV208" s="72" t="str">
        <f>Draft!$A$19</f>
        <v>Player17</v>
      </c>
      <c r="LX208" s="26">
        <f t="shared" ca="1" si="1468"/>
        <v>0</v>
      </c>
      <c r="MK208" s="72" t="str">
        <f>Draft!$A$19</f>
        <v>Player17</v>
      </c>
      <c r="MM208" s="26">
        <f t="shared" ca="1" si="1469"/>
        <v>0</v>
      </c>
    </row>
    <row r="209" spans="2:351" ht="17">
      <c r="B209" s="184">
        <f t="shared" si="1473"/>
        <v>44683</v>
      </c>
      <c r="C209" s="183">
        <f t="shared" si="1474"/>
        <v>18</v>
      </c>
      <c r="D209" s="183">
        <f t="shared" si="1475"/>
        <v>2</v>
      </c>
      <c r="E209" s="183" t="str">
        <f t="shared" si="1470"/>
        <v>18_2</v>
      </c>
      <c r="F209" s="174" t="str">
        <f t="shared" si="1471"/>
        <v>Player2</v>
      </c>
      <c r="G209" s="174" t="str">
        <f t="shared" si="1472"/>
        <v>Player18</v>
      </c>
      <c r="I209" s="174" t="str">
        <f>J209&amp;"_"&amp;COUNTIF(J$4:J209,J209)</f>
        <v>16_11</v>
      </c>
      <c r="J209" s="185">
        <v>16</v>
      </c>
      <c r="K209" s="185" t="s">
        <v>2660</v>
      </c>
      <c r="L209" s="186" t="s">
        <v>1027</v>
      </c>
      <c r="M209" s="185" t="s">
        <v>2661</v>
      </c>
      <c r="S209" s="72" t="str">
        <f>Draft!$A$20</f>
        <v>Player18</v>
      </c>
      <c r="U209" s="26">
        <f t="shared" si="1447"/>
        <v>0</v>
      </c>
      <c r="AH209" s="72" t="str">
        <f>Draft!$A$20</f>
        <v>Player18</v>
      </c>
      <c r="AJ209" s="26">
        <f t="shared" ca="1" si="1448"/>
        <v>0</v>
      </c>
      <c r="AW209" s="72" t="str">
        <f>Draft!$A$20</f>
        <v>Player18</v>
      </c>
      <c r="AY209" s="26">
        <f t="shared" ca="1" si="1449"/>
        <v>0</v>
      </c>
      <c r="BL209" s="72" t="str">
        <f>Draft!$A$20</f>
        <v>Player18</v>
      </c>
      <c r="BN209" s="26">
        <f t="shared" ca="1" si="1450"/>
        <v>0</v>
      </c>
      <c r="CA209" s="72" t="str">
        <f>Draft!$A$20</f>
        <v>Player18</v>
      </c>
      <c r="CC209" s="26">
        <f t="shared" ca="1" si="1451"/>
        <v>0</v>
      </c>
      <c r="CP209" s="72" t="str">
        <f>Draft!$A$20</f>
        <v>Player18</v>
      </c>
      <c r="CR209" s="26">
        <f t="shared" ca="1" si="1452"/>
        <v>0</v>
      </c>
      <c r="DE209" s="72" t="str">
        <f>Draft!$A$20</f>
        <v>Player18</v>
      </c>
      <c r="DG209" s="26">
        <f t="shared" ca="1" si="1453"/>
        <v>0</v>
      </c>
      <c r="DT209" s="72" t="str">
        <f>Draft!$A$20</f>
        <v>Player18</v>
      </c>
      <c r="DV209" s="26">
        <f t="shared" ca="1" si="1454"/>
        <v>0</v>
      </c>
      <c r="EI209" s="72" t="str">
        <f>Draft!$A$20</f>
        <v>Player18</v>
      </c>
      <c r="EK209" s="26">
        <f t="shared" ca="1" si="1455"/>
        <v>0</v>
      </c>
      <c r="EX209" s="72" t="str">
        <f>Draft!$A$20</f>
        <v>Player18</v>
      </c>
      <c r="EZ209" s="26">
        <f t="shared" ca="1" si="1456"/>
        <v>0</v>
      </c>
      <c r="FM209" s="72" t="str">
        <f>Draft!$A$20</f>
        <v>Player18</v>
      </c>
      <c r="FO209" s="26">
        <f t="shared" ca="1" si="1457"/>
        <v>0</v>
      </c>
      <c r="GB209" s="72" t="str">
        <f>Draft!$A$20</f>
        <v>Player18</v>
      </c>
      <c r="GD209" s="26">
        <f t="shared" ca="1" si="1458"/>
        <v>0</v>
      </c>
      <c r="GQ209" s="72" t="str">
        <f>Draft!$A$20</f>
        <v>Player18</v>
      </c>
      <c r="GS209" s="26">
        <f t="shared" ca="1" si="1459"/>
        <v>0</v>
      </c>
      <c r="HF209" s="72" t="str">
        <f>Draft!$A$20</f>
        <v>Player18</v>
      </c>
      <c r="HH209" s="26">
        <f t="shared" ca="1" si="1460"/>
        <v>0</v>
      </c>
      <c r="HU209" s="72" t="str">
        <f>Draft!$A$20</f>
        <v>Player18</v>
      </c>
      <c r="HW209" s="26">
        <f t="shared" ca="1" si="1461"/>
        <v>0</v>
      </c>
      <c r="IJ209" s="72" t="str">
        <f>Draft!$A$20</f>
        <v>Player18</v>
      </c>
      <c r="IL209" s="26">
        <f t="shared" ca="1" si="1462"/>
        <v>0</v>
      </c>
      <c r="IY209" s="72" t="str">
        <f>Draft!$A$20</f>
        <v>Player18</v>
      </c>
      <c r="JA209" s="26">
        <f t="shared" ca="1" si="1463"/>
        <v>0</v>
      </c>
      <c r="JN209" s="72" t="str">
        <f>Draft!$A$20</f>
        <v>Player18</v>
      </c>
      <c r="JP209" s="26">
        <f t="shared" ca="1" si="1464"/>
        <v>0</v>
      </c>
      <c r="KC209" s="72" t="str">
        <f>Draft!$A$20</f>
        <v>Player18</v>
      </c>
      <c r="KE209" s="26">
        <f t="shared" ca="1" si="1465"/>
        <v>0</v>
      </c>
      <c r="KR209" s="72" t="str">
        <f>Draft!$A$20</f>
        <v>Player18</v>
      </c>
      <c r="KT209" s="26">
        <f t="shared" ca="1" si="1466"/>
        <v>0</v>
      </c>
      <c r="LG209" s="72" t="str">
        <f>Draft!$A$20</f>
        <v>Player18</v>
      </c>
      <c r="LI209" s="26">
        <f t="shared" ca="1" si="1467"/>
        <v>0</v>
      </c>
      <c r="LV209" s="72" t="str">
        <f>Draft!$A$20</f>
        <v>Player18</v>
      </c>
      <c r="LX209" s="26">
        <f t="shared" ca="1" si="1468"/>
        <v>0</v>
      </c>
      <c r="MK209" s="72" t="str">
        <f>Draft!$A$20</f>
        <v>Player18</v>
      </c>
      <c r="MM209" s="26">
        <f t="shared" ca="1" si="1469"/>
        <v>0</v>
      </c>
    </row>
    <row r="210" spans="2:351" ht="17">
      <c r="B210" s="184">
        <f t="shared" si="1473"/>
        <v>44683</v>
      </c>
      <c r="C210" s="183">
        <f t="shared" si="1474"/>
        <v>18</v>
      </c>
      <c r="D210" s="183">
        <f t="shared" si="1475"/>
        <v>3</v>
      </c>
      <c r="E210" s="183" t="str">
        <f t="shared" si="1470"/>
        <v>18_3</v>
      </c>
      <c r="F210" s="174" t="str">
        <f t="shared" si="1471"/>
        <v>Player16</v>
      </c>
      <c r="G210" s="174" t="str">
        <f t="shared" si="1472"/>
        <v>Player17</v>
      </c>
      <c r="I210" s="174" t="str">
        <f>J210&amp;"_"&amp;COUNTIF(J$4:J210,J210)</f>
        <v>16_12</v>
      </c>
      <c r="J210" s="185">
        <v>16</v>
      </c>
      <c r="K210" s="185" t="s">
        <v>2665</v>
      </c>
      <c r="L210" s="186" t="s">
        <v>1027</v>
      </c>
      <c r="M210" s="185" t="s">
        <v>1879</v>
      </c>
      <c r="S210" s="72" t="str">
        <f>Draft!$A$21</f>
        <v>Player19</v>
      </c>
      <c r="U210" s="26">
        <f t="shared" si="1447"/>
        <v>1</v>
      </c>
      <c r="AH210" s="72" t="str">
        <f>Draft!$A$21</f>
        <v>Player19</v>
      </c>
      <c r="AJ210" s="26">
        <f t="shared" ca="1" si="1448"/>
        <v>1</v>
      </c>
      <c r="AW210" s="72" t="str">
        <f>Draft!$A$21</f>
        <v>Player19</v>
      </c>
      <c r="AY210" s="26">
        <f t="shared" ca="1" si="1449"/>
        <v>0</v>
      </c>
      <c r="BL210" s="72" t="str">
        <f>Draft!$A$21</f>
        <v>Player19</v>
      </c>
      <c r="BN210" s="26">
        <f t="shared" ca="1" si="1450"/>
        <v>0</v>
      </c>
      <c r="CA210" s="72" t="str">
        <f>Draft!$A$21</f>
        <v>Player19</v>
      </c>
      <c r="CC210" s="26">
        <f t="shared" ca="1" si="1451"/>
        <v>0</v>
      </c>
      <c r="CP210" s="72" t="str">
        <f>Draft!$A$21</f>
        <v>Player19</v>
      </c>
      <c r="CR210" s="26">
        <f t="shared" ca="1" si="1452"/>
        <v>0</v>
      </c>
      <c r="DE210" s="72" t="str">
        <f>Draft!$A$21</f>
        <v>Player19</v>
      </c>
      <c r="DG210" s="26">
        <f t="shared" ca="1" si="1453"/>
        <v>0</v>
      </c>
      <c r="DT210" s="72" t="str">
        <f>Draft!$A$21</f>
        <v>Player19</v>
      </c>
      <c r="DV210" s="26">
        <f t="shared" ca="1" si="1454"/>
        <v>0</v>
      </c>
      <c r="EI210" s="72" t="str">
        <f>Draft!$A$21</f>
        <v>Player19</v>
      </c>
      <c r="EK210" s="26">
        <f t="shared" ca="1" si="1455"/>
        <v>0</v>
      </c>
      <c r="EX210" s="72" t="str">
        <f>Draft!$A$21</f>
        <v>Player19</v>
      </c>
      <c r="EZ210" s="26">
        <f t="shared" ca="1" si="1456"/>
        <v>0</v>
      </c>
      <c r="FM210" s="72" t="str">
        <f>Draft!$A$21</f>
        <v>Player19</v>
      </c>
      <c r="FO210" s="26">
        <f t="shared" ca="1" si="1457"/>
        <v>0</v>
      </c>
      <c r="GB210" s="72" t="str">
        <f>Draft!$A$21</f>
        <v>Player19</v>
      </c>
      <c r="GD210" s="26">
        <f t="shared" ca="1" si="1458"/>
        <v>0</v>
      </c>
      <c r="GQ210" s="72" t="str">
        <f>Draft!$A$21</f>
        <v>Player19</v>
      </c>
      <c r="GS210" s="26">
        <f t="shared" ca="1" si="1459"/>
        <v>0</v>
      </c>
      <c r="HF210" s="72" t="str">
        <f>Draft!$A$21</f>
        <v>Player19</v>
      </c>
      <c r="HH210" s="26">
        <f t="shared" ca="1" si="1460"/>
        <v>0</v>
      </c>
      <c r="HU210" s="72" t="str">
        <f>Draft!$A$21</f>
        <v>Player19</v>
      </c>
      <c r="HW210" s="26">
        <f t="shared" ca="1" si="1461"/>
        <v>0</v>
      </c>
      <c r="IJ210" s="72" t="str">
        <f>Draft!$A$21</f>
        <v>Player19</v>
      </c>
      <c r="IL210" s="26">
        <f t="shared" ca="1" si="1462"/>
        <v>0</v>
      </c>
      <c r="IY210" s="72" t="str">
        <f>Draft!$A$21</f>
        <v>Player19</v>
      </c>
      <c r="JA210" s="26">
        <f t="shared" ca="1" si="1463"/>
        <v>0</v>
      </c>
      <c r="JN210" s="72" t="str">
        <f>Draft!$A$21</f>
        <v>Player19</v>
      </c>
      <c r="JP210" s="26">
        <f t="shared" ca="1" si="1464"/>
        <v>0</v>
      </c>
      <c r="KC210" s="72" t="str">
        <f>Draft!$A$21</f>
        <v>Player19</v>
      </c>
      <c r="KE210" s="26">
        <f t="shared" ca="1" si="1465"/>
        <v>0</v>
      </c>
      <c r="KR210" s="72" t="str">
        <f>Draft!$A$21</f>
        <v>Player19</v>
      </c>
      <c r="KT210" s="26">
        <f t="shared" ca="1" si="1466"/>
        <v>0</v>
      </c>
      <c r="LG210" s="72" t="str">
        <f>Draft!$A$21</f>
        <v>Player19</v>
      </c>
      <c r="LI210" s="26">
        <f t="shared" ca="1" si="1467"/>
        <v>0</v>
      </c>
      <c r="LV210" s="72" t="str">
        <f>Draft!$A$21</f>
        <v>Player19</v>
      </c>
      <c r="LX210" s="26">
        <f t="shared" ca="1" si="1468"/>
        <v>0</v>
      </c>
      <c r="MK210" s="72" t="str">
        <f>Draft!$A$21</f>
        <v>Player19</v>
      </c>
      <c r="MM210" s="26">
        <f t="shared" ca="1" si="1469"/>
        <v>0</v>
      </c>
    </row>
    <row r="211" spans="2:351" ht="17">
      <c r="B211" s="184">
        <f t="shared" si="1473"/>
        <v>44683</v>
      </c>
      <c r="C211" s="183">
        <f t="shared" si="1474"/>
        <v>18</v>
      </c>
      <c r="D211" s="183">
        <f t="shared" si="1475"/>
        <v>4</v>
      </c>
      <c r="E211" s="183" t="str">
        <f t="shared" si="1470"/>
        <v>18_4</v>
      </c>
      <c r="F211" s="174" t="str">
        <f t="shared" si="1471"/>
        <v>Player5</v>
      </c>
      <c r="G211" s="174" t="str">
        <f t="shared" si="1472"/>
        <v>Player3</v>
      </c>
      <c r="I211" s="174" t="str">
        <f>J211&amp;"_"&amp;COUNTIF(J$4:J211,J211)</f>
        <v>_0</v>
      </c>
      <c r="J211" s="185"/>
      <c r="S211" s="72" t="str">
        <f>Draft!$A$22</f>
        <v>Player20</v>
      </c>
      <c r="U211" s="26">
        <f t="shared" si="1447"/>
        <v>1</v>
      </c>
      <c r="AH211" s="72" t="str">
        <f>Draft!$A$22</f>
        <v>Player20</v>
      </c>
      <c r="AJ211" s="26">
        <f t="shared" ca="1" si="1448"/>
        <v>1</v>
      </c>
      <c r="AW211" s="72" t="str">
        <f>Draft!$A$22</f>
        <v>Player20</v>
      </c>
      <c r="AY211" s="26">
        <f t="shared" ca="1" si="1449"/>
        <v>1</v>
      </c>
      <c r="BL211" s="72" t="str">
        <f>Draft!$A$22</f>
        <v>Player20</v>
      </c>
      <c r="BN211" s="26">
        <f t="shared" ca="1" si="1450"/>
        <v>0</v>
      </c>
      <c r="CA211" s="72" t="str">
        <f>Draft!$A$22</f>
        <v>Player20</v>
      </c>
      <c r="CC211" s="26">
        <f t="shared" ca="1" si="1451"/>
        <v>0</v>
      </c>
      <c r="CP211" s="72" t="str">
        <f>Draft!$A$22</f>
        <v>Player20</v>
      </c>
      <c r="CR211" s="26">
        <f t="shared" ca="1" si="1452"/>
        <v>0</v>
      </c>
      <c r="DE211" s="72" t="str">
        <f>Draft!$A$22</f>
        <v>Player20</v>
      </c>
      <c r="DG211" s="26">
        <f t="shared" ca="1" si="1453"/>
        <v>0</v>
      </c>
      <c r="DT211" s="72" t="str">
        <f>Draft!$A$22</f>
        <v>Player20</v>
      </c>
      <c r="DV211" s="26">
        <f t="shared" ca="1" si="1454"/>
        <v>0</v>
      </c>
      <c r="EI211" s="72" t="str">
        <f>Draft!$A$22</f>
        <v>Player20</v>
      </c>
      <c r="EK211" s="26">
        <f t="shared" ca="1" si="1455"/>
        <v>0</v>
      </c>
      <c r="EX211" s="72" t="str">
        <f>Draft!$A$22</f>
        <v>Player20</v>
      </c>
      <c r="EZ211" s="26">
        <f t="shared" ca="1" si="1456"/>
        <v>0</v>
      </c>
      <c r="FM211" s="72" t="str">
        <f>Draft!$A$22</f>
        <v>Player20</v>
      </c>
      <c r="FO211" s="26">
        <f t="shared" ca="1" si="1457"/>
        <v>0</v>
      </c>
      <c r="GB211" s="72" t="str">
        <f>Draft!$A$22</f>
        <v>Player20</v>
      </c>
      <c r="GD211" s="26">
        <f t="shared" ca="1" si="1458"/>
        <v>0</v>
      </c>
      <c r="GQ211" s="72" t="str">
        <f>Draft!$A$22</f>
        <v>Player20</v>
      </c>
      <c r="GS211" s="26">
        <f t="shared" ca="1" si="1459"/>
        <v>0</v>
      </c>
      <c r="HF211" s="72" t="str">
        <f>Draft!$A$22</f>
        <v>Player20</v>
      </c>
      <c r="HH211" s="26">
        <f t="shared" ca="1" si="1460"/>
        <v>0</v>
      </c>
      <c r="HU211" s="72" t="str">
        <f>Draft!$A$22</f>
        <v>Player20</v>
      </c>
      <c r="HW211" s="26">
        <f t="shared" ca="1" si="1461"/>
        <v>0</v>
      </c>
      <c r="IJ211" s="72" t="str">
        <f>Draft!$A$22</f>
        <v>Player20</v>
      </c>
      <c r="IL211" s="26">
        <f t="shared" ca="1" si="1462"/>
        <v>0</v>
      </c>
      <c r="IY211" s="72" t="str">
        <f>Draft!$A$22</f>
        <v>Player20</v>
      </c>
      <c r="JA211" s="26">
        <f t="shared" ca="1" si="1463"/>
        <v>0</v>
      </c>
      <c r="JN211" s="72" t="str">
        <f>Draft!$A$22</f>
        <v>Player20</v>
      </c>
      <c r="JP211" s="26">
        <f t="shared" ca="1" si="1464"/>
        <v>0</v>
      </c>
      <c r="KC211" s="72" t="str">
        <f>Draft!$A$22</f>
        <v>Player20</v>
      </c>
      <c r="KE211" s="26">
        <f t="shared" ca="1" si="1465"/>
        <v>0</v>
      </c>
      <c r="KR211" s="72" t="str">
        <f>Draft!$A$22</f>
        <v>Player20</v>
      </c>
      <c r="KT211" s="26">
        <f t="shared" ca="1" si="1466"/>
        <v>0</v>
      </c>
      <c r="LG211" s="72" t="str">
        <f>Draft!$A$22</f>
        <v>Player20</v>
      </c>
      <c r="LI211" s="26">
        <f t="shared" ca="1" si="1467"/>
        <v>0</v>
      </c>
      <c r="LV211" s="72" t="str">
        <f>Draft!$A$22</f>
        <v>Player20</v>
      </c>
      <c r="LX211" s="26">
        <f t="shared" ca="1" si="1468"/>
        <v>0</v>
      </c>
      <c r="MK211" s="72" t="str">
        <f>Draft!$A$22</f>
        <v>Player20</v>
      </c>
      <c r="MM211" s="26">
        <f t="shared" ca="1" si="1469"/>
        <v>0</v>
      </c>
    </row>
    <row r="212" spans="2:351" ht="17">
      <c r="B212" s="184">
        <f t="shared" si="1473"/>
        <v>44683</v>
      </c>
      <c r="C212" s="183">
        <f t="shared" si="1474"/>
        <v>18</v>
      </c>
      <c r="D212" s="183">
        <f t="shared" si="1475"/>
        <v>5</v>
      </c>
      <c r="E212" s="183" t="str">
        <f t="shared" si="1470"/>
        <v>18_5</v>
      </c>
      <c r="F212" s="174" t="str">
        <f t="shared" si="1471"/>
        <v>Player23</v>
      </c>
      <c r="G212" s="174" t="str">
        <f t="shared" si="1472"/>
        <v>Player15</v>
      </c>
      <c r="I212" s="174" t="str">
        <f>J212&amp;"_"&amp;COUNTIF(J$4:J212,J212)</f>
        <v>17_1</v>
      </c>
      <c r="J212" s="185">
        <v>17</v>
      </c>
      <c r="K212" s="185" t="s">
        <v>2657</v>
      </c>
      <c r="L212" s="186" t="s">
        <v>1027</v>
      </c>
      <c r="M212" s="185" t="s">
        <v>2674</v>
      </c>
      <c r="S212" s="72" t="str">
        <f>Draft!$A$23</f>
        <v>Player21</v>
      </c>
      <c r="U212" s="26">
        <f t="shared" si="1447"/>
        <v>1</v>
      </c>
      <c r="AH212" s="72" t="str">
        <f>Draft!$A$23</f>
        <v>Player21</v>
      </c>
      <c r="AJ212" s="26">
        <f t="shared" ca="1" si="1448"/>
        <v>1</v>
      </c>
      <c r="AW212" s="72" t="str">
        <f>Draft!$A$23</f>
        <v>Player21</v>
      </c>
      <c r="AY212" s="26">
        <f t="shared" ca="1" si="1449"/>
        <v>0</v>
      </c>
      <c r="BL212" s="72" t="str">
        <f>Draft!$A$23</f>
        <v>Player21</v>
      </c>
      <c r="BN212" s="26">
        <f t="shared" ca="1" si="1450"/>
        <v>0</v>
      </c>
      <c r="CA212" s="72" t="str">
        <f>Draft!$A$23</f>
        <v>Player21</v>
      </c>
      <c r="CC212" s="26">
        <f t="shared" ca="1" si="1451"/>
        <v>0</v>
      </c>
      <c r="CP212" s="72" t="str">
        <f>Draft!$A$23</f>
        <v>Player21</v>
      </c>
      <c r="CR212" s="26">
        <f t="shared" ca="1" si="1452"/>
        <v>0</v>
      </c>
      <c r="DE212" s="72" t="str">
        <f>Draft!$A$23</f>
        <v>Player21</v>
      </c>
      <c r="DG212" s="26">
        <f t="shared" ca="1" si="1453"/>
        <v>0</v>
      </c>
      <c r="DT212" s="72" t="str">
        <f>Draft!$A$23</f>
        <v>Player21</v>
      </c>
      <c r="DV212" s="26">
        <f t="shared" ca="1" si="1454"/>
        <v>0</v>
      </c>
      <c r="EI212" s="72" t="str">
        <f>Draft!$A$23</f>
        <v>Player21</v>
      </c>
      <c r="EK212" s="26">
        <f t="shared" ca="1" si="1455"/>
        <v>0</v>
      </c>
      <c r="EX212" s="72" t="str">
        <f>Draft!$A$23</f>
        <v>Player21</v>
      </c>
      <c r="EZ212" s="26">
        <f t="shared" ca="1" si="1456"/>
        <v>0</v>
      </c>
      <c r="FM212" s="72" t="str">
        <f>Draft!$A$23</f>
        <v>Player21</v>
      </c>
      <c r="FO212" s="26">
        <f t="shared" ca="1" si="1457"/>
        <v>0</v>
      </c>
      <c r="GB212" s="72" t="str">
        <f>Draft!$A$23</f>
        <v>Player21</v>
      </c>
      <c r="GD212" s="26">
        <f t="shared" ca="1" si="1458"/>
        <v>0</v>
      </c>
      <c r="GQ212" s="72" t="str">
        <f>Draft!$A$23</f>
        <v>Player21</v>
      </c>
      <c r="GS212" s="26">
        <f t="shared" ca="1" si="1459"/>
        <v>0</v>
      </c>
      <c r="HF212" s="72" t="str">
        <f>Draft!$A$23</f>
        <v>Player21</v>
      </c>
      <c r="HH212" s="26">
        <f t="shared" ca="1" si="1460"/>
        <v>0</v>
      </c>
      <c r="HU212" s="72" t="str">
        <f>Draft!$A$23</f>
        <v>Player21</v>
      </c>
      <c r="HW212" s="26">
        <f t="shared" ca="1" si="1461"/>
        <v>0</v>
      </c>
      <c r="IJ212" s="72" t="str">
        <f>Draft!$A$23</f>
        <v>Player21</v>
      </c>
      <c r="IL212" s="26">
        <f t="shared" ca="1" si="1462"/>
        <v>0</v>
      </c>
      <c r="IY212" s="72" t="str">
        <f>Draft!$A$23</f>
        <v>Player21</v>
      </c>
      <c r="JA212" s="26">
        <f t="shared" ca="1" si="1463"/>
        <v>0</v>
      </c>
      <c r="JN212" s="72" t="str">
        <f>Draft!$A$23</f>
        <v>Player21</v>
      </c>
      <c r="JP212" s="26">
        <f t="shared" ca="1" si="1464"/>
        <v>0</v>
      </c>
      <c r="KC212" s="72" t="str">
        <f>Draft!$A$23</f>
        <v>Player21</v>
      </c>
      <c r="KE212" s="26">
        <f t="shared" ca="1" si="1465"/>
        <v>0</v>
      </c>
      <c r="KR212" s="72" t="str">
        <f>Draft!$A$23</f>
        <v>Player21</v>
      </c>
      <c r="KT212" s="26">
        <f t="shared" ca="1" si="1466"/>
        <v>0</v>
      </c>
      <c r="LG212" s="72" t="str">
        <f>Draft!$A$23</f>
        <v>Player21</v>
      </c>
      <c r="LI212" s="26">
        <f t="shared" ca="1" si="1467"/>
        <v>0</v>
      </c>
      <c r="LV212" s="72" t="str">
        <f>Draft!$A$23</f>
        <v>Player21</v>
      </c>
      <c r="LX212" s="26">
        <f t="shared" ca="1" si="1468"/>
        <v>0</v>
      </c>
      <c r="MK212" s="72" t="str">
        <f>Draft!$A$23</f>
        <v>Player21</v>
      </c>
      <c r="MM212" s="26">
        <f t="shared" ca="1" si="1469"/>
        <v>0</v>
      </c>
    </row>
    <row r="213" spans="2:351" ht="17">
      <c r="B213" s="184">
        <f t="shared" si="1473"/>
        <v>44683</v>
      </c>
      <c r="C213" s="183">
        <f t="shared" si="1474"/>
        <v>18</v>
      </c>
      <c r="D213" s="183">
        <f t="shared" si="1475"/>
        <v>6</v>
      </c>
      <c r="E213" s="183" t="str">
        <f t="shared" si="1470"/>
        <v>18_6</v>
      </c>
      <c r="F213" s="174" t="str">
        <f t="shared" si="1471"/>
        <v>Player7</v>
      </c>
      <c r="G213" s="174" t="str">
        <f t="shared" si="1472"/>
        <v>Player19</v>
      </c>
      <c r="I213" s="174" t="str">
        <f>J213&amp;"_"&amp;COUNTIF(J$4:J213,J213)</f>
        <v>17_2</v>
      </c>
      <c r="J213" s="185">
        <v>17</v>
      </c>
      <c r="K213" s="185" t="s">
        <v>2662</v>
      </c>
      <c r="L213" s="186" t="s">
        <v>1027</v>
      </c>
      <c r="M213" s="185" t="s">
        <v>2675</v>
      </c>
      <c r="S213" s="72" t="str">
        <f>Draft!$A$24</f>
        <v>Player22</v>
      </c>
      <c r="U213" s="26">
        <f t="shared" si="1447"/>
        <v>1</v>
      </c>
      <c r="AH213" s="72" t="str">
        <f>Draft!$A$24</f>
        <v>Player22</v>
      </c>
      <c r="AJ213" s="26">
        <f t="shared" ca="1" si="1448"/>
        <v>0</v>
      </c>
      <c r="AW213" s="72" t="str">
        <f>Draft!$A$24</f>
        <v>Player22</v>
      </c>
      <c r="AY213" s="26">
        <f t="shared" ca="1" si="1449"/>
        <v>1</v>
      </c>
      <c r="BL213" s="72" t="str">
        <f>Draft!$A$24</f>
        <v>Player22</v>
      </c>
      <c r="BN213" s="26">
        <f t="shared" ca="1" si="1450"/>
        <v>0</v>
      </c>
      <c r="CA213" s="72" t="str">
        <f>Draft!$A$24</f>
        <v>Player22</v>
      </c>
      <c r="CC213" s="26">
        <f t="shared" ca="1" si="1451"/>
        <v>0</v>
      </c>
      <c r="CP213" s="72" t="str">
        <f>Draft!$A$24</f>
        <v>Player22</v>
      </c>
      <c r="CR213" s="26">
        <f t="shared" ca="1" si="1452"/>
        <v>0</v>
      </c>
      <c r="DE213" s="72" t="str">
        <f>Draft!$A$24</f>
        <v>Player22</v>
      </c>
      <c r="DG213" s="26">
        <f t="shared" ca="1" si="1453"/>
        <v>0</v>
      </c>
      <c r="DT213" s="72" t="str">
        <f>Draft!$A$24</f>
        <v>Player22</v>
      </c>
      <c r="DV213" s="26">
        <f t="shared" ca="1" si="1454"/>
        <v>0</v>
      </c>
      <c r="EI213" s="72" t="str">
        <f>Draft!$A$24</f>
        <v>Player22</v>
      </c>
      <c r="EK213" s="26">
        <f t="shared" ca="1" si="1455"/>
        <v>0</v>
      </c>
      <c r="EX213" s="72" t="str">
        <f>Draft!$A$24</f>
        <v>Player22</v>
      </c>
      <c r="EZ213" s="26">
        <f t="shared" ca="1" si="1456"/>
        <v>0</v>
      </c>
      <c r="FM213" s="72" t="str">
        <f>Draft!$A$24</f>
        <v>Player22</v>
      </c>
      <c r="FO213" s="26">
        <f t="shared" ca="1" si="1457"/>
        <v>0</v>
      </c>
      <c r="GB213" s="72" t="str">
        <f>Draft!$A$24</f>
        <v>Player22</v>
      </c>
      <c r="GD213" s="26">
        <f t="shared" ca="1" si="1458"/>
        <v>0</v>
      </c>
      <c r="GQ213" s="72" t="str">
        <f>Draft!$A$24</f>
        <v>Player22</v>
      </c>
      <c r="GS213" s="26">
        <f t="shared" ca="1" si="1459"/>
        <v>0</v>
      </c>
      <c r="HF213" s="72" t="str">
        <f>Draft!$A$24</f>
        <v>Player22</v>
      </c>
      <c r="HH213" s="26">
        <f t="shared" ca="1" si="1460"/>
        <v>0</v>
      </c>
      <c r="HU213" s="72" t="str">
        <f>Draft!$A$24</f>
        <v>Player22</v>
      </c>
      <c r="HW213" s="26">
        <f t="shared" ca="1" si="1461"/>
        <v>0</v>
      </c>
      <c r="IJ213" s="72" t="str">
        <f>Draft!$A$24</f>
        <v>Player22</v>
      </c>
      <c r="IL213" s="26">
        <f t="shared" ca="1" si="1462"/>
        <v>0</v>
      </c>
      <c r="IY213" s="72" t="str">
        <f>Draft!$A$24</f>
        <v>Player22</v>
      </c>
      <c r="JA213" s="26">
        <f t="shared" ca="1" si="1463"/>
        <v>0</v>
      </c>
      <c r="JN213" s="72" t="str">
        <f>Draft!$A$24</f>
        <v>Player22</v>
      </c>
      <c r="JP213" s="26">
        <f t="shared" ca="1" si="1464"/>
        <v>0</v>
      </c>
      <c r="KC213" s="72" t="str">
        <f>Draft!$A$24</f>
        <v>Player22</v>
      </c>
      <c r="KE213" s="26">
        <f t="shared" ca="1" si="1465"/>
        <v>0</v>
      </c>
      <c r="KR213" s="72" t="str">
        <f>Draft!$A$24</f>
        <v>Player22</v>
      </c>
      <c r="KT213" s="26">
        <f t="shared" ca="1" si="1466"/>
        <v>0</v>
      </c>
      <c r="LG213" s="72" t="str">
        <f>Draft!$A$24</f>
        <v>Player22</v>
      </c>
      <c r="LI213" s="26">
        <f t="shared" ca="1" si="1467"/>
        <v>0</v>
      </c>
      <c r="LV213" s="72" t="str">
        <f>Draft!$A$24</f>
        <v>Player22</v>
      </c>
      <c r="LX213" s="26">
        <f t="shared" ca="1" si="1468"/>
        <v>0</v>
      </c>
      <c r="MK213" s="72" t="str">
        <f>Draft!$A$24</f>
        <v>Player22</v>
      </c>
      <c r="MM213" s="26">
        <f t="shared" ca="1" si="1469"/>
        <v>0</v>
      </c>
    </row>
    <row r="214" spans="2:351" ht="17">
      <c r="B214" s="184">
        <f t="shared" si="1473"/>
        <v>44683</v>
      </c>
      <c r="C214" s="183">
        <f t="shared" si="1474"/>
        <v>18</v>
      </c>
      <c r="D214" s="183">
        <f t="shared" si="1475"/>
        <v>7</v>
      </c>
      <c r="E214" s="183" t="str">
        <f t="shared" si="1470"/>
        <v>18_7</v>
      </c>
      <c r="F214" s="174" t="str">
        <f t="shared" si="1471"/>
        <v>Player12</v>
      </c>
      <c r="G214" s="174" t="str">
        <f t="shared" si="1472"/>
        <v>Player14</v>
      </c>
      <c r="I214" s="174" t="str">
        <f>J214&amp;"_"&amp;COUNTIF(J$4:J214,J214)</f>
        <v>17_3</v>
      </c>
      <c r="J214" s="185">
        <v>17</v>
      </c>
      <c r="K214" s="185" t="s">
        <v>2667</v>
      </c>
      <c r="L214" s="186" t="s">
        <v>1027</v>
      </c>
      <c r="M214" s="185" t="s">
        <v>2664</v>
      </c>
      <c r="S214" s="72" t="str">
        <f>Draft!$A$25</f>
        <v>Player23</v>
      </c>
      <c r="U214" s="26">
        <f t="shared" si="1447"/>
        <v>1</v>
      </c>
      <c r="AH214" s="72" t="str">
        <f>Draft!$A$25</f>
        <v>Player23</v>
      </c>
      <c r="AJ214" s="26">
        <f t="shared" ca="1" si="1448"/>
        <v>0</v>
      </c>
      <c r="AW214" s="72" t="str">
        <f>Draft!$A$25</f>
        <v>Player23</v>
      </c>
      <c r="AY214" s="26">
        <f t="shared" ca="1" si="1449"/>
        <v>0</v>
      </c>
      <c r="BL214" s="72" t="str">
        <f>Draft!$A$25</f>
        <v>Player23</v>
      </c>
      <c r="BN214" s="26">
        <f t="shared" ca="1" si="1450"/>
        <v>0</v>
      </c>
      <c r="CA214" s="72" t="str">
        <f>Draft!$A$25</f>
        <v>Player23</v>
      </c>
      <c r="CC214" s="26">
        <f t="shared" ca="1" si="1451"/>
        <v>0</v>
      </c>
      <c r="CP214" s="72" t="str">
        <f>Draft!$A$25</f>
        <v>Player23</v>
      </c>
      <c r="CR214" s="26">
        <f t="shared" ca="1" si="1452"/>
        <v>0</v>
      </c>
      <c r="DE214" s="72" t="str">
        <f>Draft!$A$25</f>
        <v>Player23</v>
      </c>
      <c r="DG214" s="26">
        <f t="shared" ca="1" si="1453"/>
        <v>0</v>
      </c>
      <c r="DT214" s="72" t="str">
        <f>Draft!$A$25</f>
        <v>Player23</v>
      </c>
      <c r="DV214" s="26">
        <f t="shared" ca="1" si="1454"/>
        <v>0</v>
      </c>
      <c r="EI214" s="72" t="str">
        <f>Draft!$A$25</f>
        <v>Player23</v>
      </c>
      <c r="EK214" s="26">
        <f t="shared" ca="1" si="1455"/>
        <v>0</v>
      </c>
      <c r="EX214" s="72" t="str">
        <f>Draft!$A$25</f>
        <v>Player23</v>
      </c>
      <c r="EZ214" s="26">
        <f t="shared" ca="1" si="1456"/>
        <v>0</v>
      </c>
      <c r="FM214" s="72" t="str">
        <f>Draft!$A$25</f>
        <v>Player23</v>
      </c>
      <c r="FO214" s="26">
        <f t="shared" ca="1" si="1457"/>
        <v>0</v>
      </c>
      <c r="GB214" s="72" t="str">
        <f>Draft!$A$25</f>
        <v>Player23</v>
      </c>
      <c r="GD214" s="26">
        <f t="shared" ca="1" si="1458"/>
        <v>0</v>
      </c>
      <c r="GQ214" s="72" t="str">
        <f>Draft!$A$25</f>
        <v>Player23</v>
      </c>
      <c r="GS214" s="26">
        <f t="shared" ca="1" si="1459"/>
        <v>0</v>
      </c>
      <c r="HF214" s="72" t="str">
        <f>Draft!$A$25</f>
        <v>Player23</v>
      </c>
      <c r="HH214" s="26">
        <f t="shared" ca="1" si="1460"/>
        <v>0</v>
      </c>
      <c r="HU214" s="72" t="str">
        <f>Draft!$A$25</f>
        <v>Player23</v>
      </c>
      <c r="HW214" s="26">
        <f t="shared" ca="1" si="1461"/>
        <v>0</v>
      </c>
      <c r="IJ214" s="72" t="str">
        <f>Draft!$A$25</f>
        <v>Player23</v>
      </c>
      <c r="IL214" s="26">
        <f t="shared" ca="1" si="1462"/>
        <v>0</v>
      </c>
      <c r="IY214" s="72" t="str">
        <f>Draft!$A$25</f>
        <v>Player23</v>
      </c>
      <c r="JA214" s="26">
        <f t="shared" ca="1" si="1463"/>
        <v>0</v>
      </c>
      <c r="JN214" s="72" t="str">
        <f>Draft!$A$25</f>
        <v>Player23</v>
      </c>
      <c r="JP214" s="26">
        <f t="shared" ca="1" si="1464"/>
        <v>0</v>
      </c>
      <c r="KC214" s="72" t="str">
        <f>Draft!$A$25</f>
        <v>Player23</v>
      </c>
      <c r="KE214" s="26">
        <f t="shared" ca="1" si="1465"/>
        <v>0</v>
      </c>
      <c r="KR214" s="72" t="str">
        <f>Draft!$A$25</f>
        <v>Player23</v>
      </c>
      <c r="KT214" s="26">
        <f t="shared" ca="1" si="1466"/>
        <v>0</v>
      </c>
      <c r="LG214" s="72" t="str">
        <f>Draft!$A$25</f>
        <v>Player23</v>
      </c>
      <c r="LI214" s="26">
        <f t="shared" ca="1" si="1467"/>
        <v>0</v>
      </c>
      <c r="LV214" s="72" t="str">
        <f>Draft!$A$25</f>
        <v>Player23</v>
      </c>
      <c r="LX214" s="26">
        <f t="shared" ca="1" si="1468"/>
        <v>0</v>
      </c>
      <c r="MK214" s="72" t="str">
        <f>Draft!$A$25</f>
        <v>Player23</v>
      </c>
      <c r="MM214" s="26">
        <f t="shared" ca="1" si="1469"/>
        <v>0</v>
      </c>
    </row>
    <row r="215" spans="2:351" ht="17">
      <c r="B215" s="184">
        <f t="shared" si="1473"/>
        <v>44683</v>
      </c>
      <c r="C215" s="183">
        <f t="shared" si="1474"/>
        <v>18</v>
      </c>
      <c r="D215" s="183">
        <f t="shared" si="1475"/>
        <v>8</v>
      </c>
      <c r="E215" s="183" t="str">
        <f t="shared" si="1470"/>
        <v>18_8</v>
      </c>
      <c r="F215" s="174" t="str">
        <f t="shared" si="1471"/>
        <v>Player1</v>
      </c>
      <c r="G215" s="174" t="str">
        <f t="shared" si="1472"/>
        <v>Player9</v>
      </c>
      <c r="I215" s="174" t="str">
        <f>J215&amp;"_"&amp;COUNTIF(J$4:J215,J215)</f>
        <v>17_4</v>
      </c>
      <c r="J215" s="185">
        <v>17</v>
      </c>
      <c r="K215" s="185" t="s">
        <v>2672</v>
      </c>
      <c r="L215" s="186" t="s">
        <v>1027</v>
      </c>
      <c r="M215" s="185" t="s">
        <v>2659</v>
      </c>
      <c r="S215" s="72" t="str">
        <f>Draft!$A$26</f>
        <v>Player24</v>
      </c>
      <c r="U215" s="26">
        <f t="shared" si="1447"/>
        <v>0</v>
      </c>
      <c r="AH215" s="72" t="str">
        <f>Draft!$A$26</f>
        <v>Player24</v>
      </c>
      <c r="AJ215" s="26">
        <f t="shared" ca="1" si="1448"/>
        <v>0</v>
      </c>
      <c r="AW215" s="72" t="str">
        <f>Draft!$A$26</f>
        <v>Player24</v>
      </c>
      <c r="AY215" s="26">
        <f t="shared" ca="1" si="1449"/>
        <v>0</v>
      </c>
      <c r="BL215" s="72" t="str">
        <f>Draft!$A$26</f>
        <v>Player24</v>
      </c>
      <c r="BN215" s="26">
        <f t="shared" ca="1" si="1450"/>
        <v>0</v>
      </c>
      <c r="CA215" s="72" t="str">
        <f>Draft!$A$26</f>
        <v>Player24</v>
      </c>
      <c r="CC215" s="26">
        <f t="shared" ca="1" si="1451"/>
        <v>0</v>
      </c>
      <c r="CP215" s="72" t="str">
        <f>Draft!$A$26</f>
        <v>Player24</v>
      </c>
      <c r="CR215" s="26">
        <f t="shared" ca="1" si="1452"/>
        <v>0</v>
      </c>
      <c r="DE215" s="72" t="str">
        <f>Draft!$A$26</f>
        <v>Player24</v>
      </c>
      <c r="DG215" s="26">
        <f t="shared" ca="1" si="1453"/>
        <v>0</v>
      </c>
      <c r="DT215" s="72" t="str">
        <f>Draft!$A$26</f>
        <v>Player24</v>
      </c>
      <c r="DV215" s="26">
        <f t="shared" ca="1" si="1454"/>
        <v>0</v>
      </c>
      <c r="EI215" s="72" t="str">
        <f>Draft!$A$26</f>
        <v>Player24</v>
      </c>
      <c r="EK215" s="26">
        <f t="shared" ca="1" si="1455"/>
        <v>0</v>
      </c>
      <c r="EX215" s="72" t="str">
        <f>Draft!$A$26</f>
        <v>Player24</v>
      </c>
      <c r="EZ215" s="26">
        <f t="shared" ca="1" si="1456"/>
        <v>0</v>
      </c>
      <c r="FM215" s="72" t="str">
        <f>Draft!$A$26</f>
        <v>Player24</v>
      </c>
      <c r="FO215" s="26">
        <f t="shared" ca="1" si="1457"/>
        <v>0</v>
      </c>
      <c r="GB215" s="72" t="str">
        <f>Draft!$A$26</f>
        <v>Player24</v>
      </c>
      <c r="GD215" s="26">
        <f t="shared" ca="1" si="1458"/>
        <v>0</v>
      </c>
      <c r="GQ215" s="72" t="str">
        <f>Draft!$A$26</f>
        <v>Player24</v>
      </c>
      <c r="GS215" s="26">
        <f t="shared" ca="1" si="1459"/>
        <v>0</v>
      </c>
      <c r="HF215" s="72" t="str">
        <f>Draft!$A$26</f>
        <v>Player24</v>
      </c>
      <c r="HH215" s="26">
        <f t="shared" ca="1" si="1460"/>
        <v>0</v>
      </c>
      <c r="HU215" s="72" t="str">
        <f>Draft!$A$26</f>
        <v>Player24</v>
      </c>
      <c r="HW215" s="26">
        <f t="shared" ca="1" si="1461"/>
        <v>0</v>
      </c>
      <c r="IJ215" s="72" t="str">
        <f>Draft!$A$26</f>
        <v>Player24</v>
      </c>
      <c r="IL215" s="26">
        <f t="shared" ca="1" si="1462"/>
        <v>0</v>
      </c>
      <c r="IY215" s="72" t="str">
        <f>Draft!$A$26</f>
        <v>Player24</v>
      </c>
      <c r="JA215" s="26">
        <f t="shared" ca="1" si="1463"/>
        <v>0</v>
      </c>
      <c r="JN215" s="72" t="str">
        <f>Draft!$A$26</f>
        <v>Player24</v>
      </c>
      <c r="JP215" s="26">
        <f t="shared" ca="1" si="1464"/>
        <v>0</v>
      </c>
      <c r="KC215" s="72" t="str">
        <f>Draft!$A$26</f>
        <v>Player24</v>
      </c>
      <c r="KE215" s="26">
        <f t="shared" ca="1" si="1465"/>
        <v>0</v>
      </c>
      <c r="KR215" s="72" t="str">
        <f>Draft!$A$26</f>
        <v>Player24</v>
      </c>
      <c r="KT215" s="26">
        <f t="shared" ca="1" si="1466"/>
        <v>0</v>
      </c>
      <c r="LG215" s="72" t="str">
        <f>Draft!$A$26</f>
        <v>Player24</v>
      </c>
      <c r="LI215" s="26">
        <f t="shared" ca="1" si="1467"/>
        <v>0</v>
      </c>
      <c r="LV215" s="72" t="str">
        <f>Draft!$A$26</f>
        <v>Player24</v>
      </c>
      <c r="LX215" s="26">
        <f t="shared" ca="1" si="1468"/>
        <v>0</v>
      </c>
      <c r="MK215" s="72" t="str">
        <f>Draft!$A$26</f>
        <v>Player24</v>
      </c>
      <c r="MM215" s="26">
        <f t="shared" ca="1" si="1469"/>
        <v>0</v>
      </c>
    </row>
    <row r="216" spans="2:351" ht="17">
      <c r="B216" s="184">
        <f t="shared" si="1473"/>
        <v>44683</v>
      </c>
      <c r="C216" s="183">
        <f t="shared" si="1474"/>
        <v>18</v>
      </c>
      <c r="D216" s="183">
        <f t="shared" si="1475"/>
        <v>9</v>
      </c>
      <c r="E216" s="183" t="str">
        <f t="shared" si="1470"/>
        <v>18_9</v>
      </c>
      <c r="F216" s="174" t="str">
        <f t="shared" si="1471"/>
        <v>Player8</v>
      </c>
      <c r="G216" s="174" t="str">
        <f t="shared" si="1472"/>
        <v>Player21</v>
      </c>
      <c r="I216" s="174" t="str">
        <f>J216&amp;"_"&amp;COUNTIF(J$4:J216,J216)</f>
        <v>17_5</v>
      </c>
      <c r="J216" s="185">
        <v>17</v>
      </c>
      <c r="K216" s="185" t="s">
        <v>2668</v>
      </c>
      <c r="L216" s="186" t="s">
        <v>1027</v>
      </c>
      <c r="M216" s="185" t="s">
        <v>2677</v>
      </c>
      <c r="U216" s="66" t="s">
        <v>1887</v>
      </c>
      <c r="AJ216" s="66" t="s">
        <v>1887</v>
      </c>
      <c r="AX216" s="114"/>
      <c r="AY216" s="66" t="s">
        <v>1887</v>
      </c>
      <c r="BM216" s="114"/>
      <c r="BN216" s="66" t="s">
        <v>1887</v>
      </c>
      <c r="CB216" s="114"/>
      <c r="CC216" s="66" t="s">
        <v>1887</v>
      </c>
      <c r="CQ216" s="114"/>
      <c r="CR216" s="66" t="s">
        <v>1887</v>
      </c>
      <c r="DF216" s="114"/>
      <c r="DG216" s="66" t="s">
        <v>1887</v>
      </c>
      <c r="DU216" s="114"/>
      <c r="DV216" s="66" t="s">
        <v>1887</v>
      </c>
      <c r="EJ216" s="114"/>
      <c r="EK216" s="66" t="s">
        <v>1887</v>
      </c>
      <c r="EY216" s="114"/>
      <c r="EZ216" s="66" t="s">
        <v>1887</v>
      </c>
      <c r="FN216" s="114"/>
      <c r="FO216" s="66" t="s">
        <v>1887</v>
      </c>
      <c r="GC216" s="114"/>
      <c r="GD216" s="66" t="s">
        <v>1887</v>
      </c>
      <c r="GR216" s="114"/>
      <c r="GS216" s="66" t="s">
        <v>1887</v>
      </c>
      <c r="HG216" s="114"/>
      <c r="HH216" s="66" t="s">
        <v>1887</v>
      </c>
      <c r="HV216" s="114"/>
      <c r="HW216" s="66" t="s">
        <v>1887</v>
      </c>
      <c r="IK216" s="114"/>
      <c r="IL216" s="66" t="s">
        <v>1887</v>
      </c>
      <c r="IZ216" s="114"/>
      <c r="JA216" s="66" t="s">
        <v>1887</v>
      </c>
      <c r="JO216" s="114"/>
      <c r="JP216" s="66" t="s">
        <v>1887</v>
      </c>
      <c r="KE216" s="66" t="s">
        <v>1887</v>
      </c>
      <c r="KT216" s="66" t="s">
        <v>1887</v>
      </c>
      <c r="LI216" s="66" t="s">
        <v>1887</v>
      </c>
      <c r="LX216" s="66" t="s">
        <v>1887</v>
      </c>
      <c r="MM216" s="66" t="s">
        <v>1887</v>
      </c>
    </row>
    <row r="217" spans="2:351" ht="17">
      <c r="B217" s="184">
        <f t="shared" si="1473"/>
        <v>44683</v>
      </c>
      <c r="C217" s="183">
        <f t="shared" si="1474"/>
        <v>18</v>
      </c>
      <c r="D217" s="183">
        <f t="shared" si="1475"/>
        <v>10</v>
      </c>
      <c r="E217" s="183" t="str">
        <f t="shared" si="1470"/>
        <v>18_10</v>
      </c>
      <c r="F217" s="174" t="str">
        <f t="shared" si="1471"/>
        <v>Player13</v>
      </c>
      <c r="G217" s="174" t="str">
        <f t="shared" si="1472"/>
        <v>Player22</v>
      </c>
      <c r="I217" s="174" t="str">
        <f>J217&amp;"_"&amp;COUNTIF(J$4:J217,J217)</f>
        <v>17_6</v>
      </c>
      <c r="J217" s="185">
        <v>17</v>
      </c>
      <c r="K217" s="185" t="s">
        <v>2656</v>
      </c>
      <c r="L217" s="186" t="s">
        <v>1027</v>
      </c>
      <c r="M217" s="185" t="s">
        <v>2673</v>
      </c>
      <c r="S217" s="72" t="str">
        <f>Draft!$A$3</f>
        <v>Player1</v>
      </c>
      <c r="U217" s="172">
        <f>SUMIF(R:R,S167,X:X)/2+SUMIF(S:S,S167,Y:Y)/2</f>
        <v>-21.52961190641135</v>
      </c>
      <c r="AH217" s="72" t="str">
        <f>Draft!$A$3</f>
        <v>Player1</v>
      </c>
      <c r="AJ217" s="172">
        <f ca="1">IF(AL$2&gt;TODAY(),0,SUMIF(AG:AG,AH217,AM:AM)+SUMIF(AH:AH,AH217,AN:AN))/2</f>
        <v>-21.247763580675564</v>
      </c>
      <c r="AW217" s="72" t="str">
        <f>Draft!$A$3</f>
        <v>Player1</v>
      </c>
      <c r="AX217" s="114"/>
      <c r="AY217" s="172">
        <f ca="1">IF(BA$2&gt;TODAY(),0,SUMIF(AV:AV,AW217,BB:BB)+SUMIF(AW:AW,AW217,BC:BC))/2</f>
        <v>-6.7311757627264166</v>
      </c>
      <c r="BL217" s="72" t="str">
        <f>Draft!$A$3</f>
        <v>Player1</v>
      </c>
      <c r="BM217" s="114"/>
      <c r="BN217" s="172">
        <f ca="1">IF(BP$2&gt;TODAY(),0,SUMIF(BK:BK,BL217,BQ:BQ)+SUMIF(BL:BL,BL217,BR:BR))/2</f>
        <v>0</v>
      </c>
      <c r="CA217" s="72" t="str">
        <f>Draft!$A$3</f>
        <v>Player1</v>
      </c>
      <c r="CB217" s="114"/>
      <c r="CC217" s="172">
        <f ca="1">IF(CE$2&gt;TODAY(),0,SUMIF(BZ:BZ,CA217,CF:CF)+SUMIF(CA:CA,CA217,CG:CG))/2</f>
        <v>0</v>
      </c>
      <c r="CP217" s="72" t="str">
        <f>Draft!$A$3</f>
        <v>Player1</v>
      </c>
      <c r="CQ217" s="114"/>
      <c r="CR217" s="172">
        <f ca="1">IF(CT$2&gt;TODAY(),0,SUMIF(CO:CO,CP217,CU:CU)+SUMIF(CP:CP,CP217,CV:CV))/2</f>
        <v>0</v>
      </c>
      <c r="DE217" s="72" t="str">
        <f>Draft!$A$3</f>
        <v>Player1</v>
      </c>
      <c r="DF217" s="114"/>
      <c r="DG217" s="172">
        <f ca="1">IF(DI$2&gt;TODAY(),0,SUMIF(DD:DD,DE217,DJ:DJ)+SUMIF(DE:DE,DE217,DK:DK))/2</f>
        <v>0</v>
      </c>
      <c r="DT217" s="72" t="str">
        <f>Draft!$A$3</f>
        <v>Player1</v>
      </c>
      <c r="DU217" s="114"/>
      <c r="DV217" s="172">
        <f ca="1">IF(DX$2&gt;TODAY(),0,SUMIF(DS:DS,DT217,DY:DY)+SUMIF(DT:DT,DT217,DZ:DZ))/2</f>
        <v>0</v>
      </c>
      <c r="EI217" s="72" t="str">
        <f>Draft!$A$3</f>
        <v>Player1</v>
      </c>
      <c r="EJ217" s="114"/>
      <c r="EK217" s="172">
        <f ca="1">IF(EM$2&gt;TODAY(),0,SUMIF(EH:EH,EI217,EN:EN)+SUMIF(EI:EI,EI217,EO:EO))/2</f>
        <v>0</v>
      </c>
      <c r="EX217" s="72" t="str">
        <f>Draft!$A$3</f>
        <v>Player1</v>
      </c>
      <c r="EY217" s="114"/>
      <c r="EZ217" s="172">
        <f ca="1">IF(FB$2&gt;TODAY(),0,SUMIF(EW:EW,EX217,FC:FC)+SUMIF(EX:EX,EX217,FD:FD))/2</f>
        <v>0</v>
      </c>
      <c r="FM217" s="72" t="str">
        <f>Draft!$A$3</f>
        <v>Player1</v>
      </c>
      <c r="FN217" s="114"/>
      <c r="FO217" s="172">
        <f ca="1">IF(FQ$2&gt;TODAY(),0,SUMIF(FL:FL,FM217,FR:FR)+SUMIF(FM:FM,FM217,FS:FS))/2</f>
        <v>0</v>
      </c>
      <c r="GB217" s="72" t="str">
        <f>Draft!$A$3</f>
        <v>Player1</v>
      </c>
      <c r="GC217" s="114"/>
      <c r="GD217" s="172">
        <f ca="1">IF(GF$2&gt;TODAY(),0,SUMIF(GA:GA,GB217,GG:GG)+SUMIF(GB:GB,GB217,GH:GH))/2</f>
        <v>0</v>
      </c>
      <c r="GQ217" s="72" t="str">
        <f>Draft!$A$3</f>
        <v>Player1</v>
      </c>
      <c r="GR217" s="114"/>
      <c r="GS217" s="172">
        <f ca="1">IF(GU$2&gt;TODAY(),0,SUMIF(GP:GP,GQ217,GV:GV)+SUMIF(GQ:GQ,GQ217,GW:GW))/2</f>
        <v>0</v>
      </c>
      <c r="HF217" s="72" t="str">
        <f>Draft!$A$3</f>
        <v>Player1</v>
      </c>
      <c r="HG217" s="114"/>
      <c r="HH217" s="172">
        <f ca="1">IF(HJ$2&gt;TODAY(),0,SUMIF(HE:HE,HF217,HK:HK)+SUMIF(HF:HF,HF217,HL:HL))/2</f>
        <v>0</v>
      </c>
      <c r="HU217" s="72" t="str">
        <f>Draft!$A$3</f>
        <v>Player1</v>
      </c>
      <c r="HV217" s="114"/>
      <c r="HW217" s="172">
        <f ca="1">IF(HY$2&gt;TODAY(),0,SUMIF(HT:HT,HU217,HZ:HZ)+SUMIF(HU:HU,HU217,IA:IA))/2</f>
        <v>0</v>
      </c>
      <c r="IJ217" s="72" t="str">
        <f>Draft!$A$3</f>
        <v>Player1</v>
      </c>
      <c r="IK217" s="114"/>
      <c r="IL217" s="172">
        <f ca="1">IF(IN$2&gt;TODAY(),0,SUMIF(II:II,IJ217,IO:IO)+SUMIF(IJ:IJ,IJ217,IP:IP))/2</f>
        <v>0</v>
      </c>
      <c r="IY217" s="72" t="str">
        <f>Draft!$A$3</f>
        <v>Player1</v>
      </c>
      <c r="IZ217" s="114"/>
      <c r="JA217" s="172">
        <f ca="1">IF(JC$2&gt;TODAY(),0,SUMIF(IX:IX,IY217,JD:JD)+SUMIF(IY:IY,IY217,JE:JE))/2</f>
        <v>0</v>
      </c>
      <c r="JN217" s="72" t="str">
        <f>Draft!$A$3</f>
        <v>Player1</v>
      </c>
      <c r="JO217" s="114"/>
      <c r="JP217" s="172">
        <f ca="1">IF(JR$2&gt;TODAY(),0,SUMIF(JM:JM,JN217,JS:JS)+SUMIF(JN:JN,JN217,JT:JT))/2</f>
        <v>0</v>
      </c>
      <c r="KC217" s="72" t="str">
        <f>Draft!$A$3</f>
        <v>Player1</v>
      </c>
      <c r="KE217" s="172">
        <f ca="1">IF(KG$2&gt;TODAY(),0,SUMIF(KB:KB,KC217,KH:KH)+SUMIF(KC:KC,KC217,KI:KI))/2</f>
        <v>0</v>
      </c>
      <c r="KR217" s="72" t="str">
        <f>Draft!$A$3</f>
        <v>Player1</v>
      </c>
      <c r="KT217" s="172">
        <f ca="1">IF(KV$2&gt;TODAY(),0,SUMIF(KQ:KQ,KR217,KW:KW)+SUMIF(KR:KR,KR217,KX:KX))/2</f>
        <v>0</v>
      </c>
      <c r="LG217" s="72" t="str">
        <f>Draft!$A$3</f>
        <v>Player1</v>
      </c>
      <c r="LI217" s="172">
        <f ca="1">IF(LK$2&gt;TODAY(),0,SUMIF(LF:LF,LG217,LL:LL)+SUMIF(LG:LG,LG217,LM:LM))/2</f>
        <v>0</v>
      </c>
      <c r="LV217" s="72" t="str">
        <f>Draft!$A$3</f>
        <v>Player1</v>
      </c>
      <c r="LX217" s="172">
        <f ca="1">IF(LZ$2&gt;TODAY(),0,SUMIF(LU:LU,LV217,MA:MA)+SUMIF(LV:LV,LV217,MB:MB))/2</f>
        <v>0</v>
      </c>
      <c r="MK217" s="72" t="str">
        <f>Draft!$A$3</f>
        <v>Player1</v>
      </c>
      <c r="MM217" s="172">
        <f ca="1">IF(MO$2&gt;TODAY(),0,SUMIF(MJ:MJ,MK217,MP:MP)+SUMIF(MK:MK,MK217,MQ:MQ))/2</f>
        <v>0</v>
      </c>
    </row>
    <row r="218" spans="2:351" ht="17">
      <c r="B218" s="184">
        <f t="shared" si="1473"/>
        <v>44683</v>
      </c>
      <c r="C218" s="183">
        <f t="shared" si="1474"/>
        <v>18</v>
      </c>
      <c r="D218" s="183">
        <f t="shared" si="1475"/>
        <v>11</v>
      </c>
      <c r="E218" s="183" t="str">
        <f t="shared" si="1470"/>
        <v>18_11</v>
      </c>
      <c r="F218" s="174" t="str">
        <f t="shared" si="1471"/>
        <v>Player20</v>
      </c>
      <c r="G218" s="174" t="str">
        <f t="shared" si="1472"/>
        <v>Player11</v>
      </c>
      <c r="I218" s="174" t="str">
        <f>J218&amp;"_"&amp;COUNTIF(J$4:J218,J218)</f>
        <v>17_7</v>
      </c>
      <c r="J218" s="185">
        <v>17</v>
      </c>
      <c r="K218" s="185" t="s">
        <v>2670</v>
      </c>
      <c r="L218" s="186" t="s">
        <v>1027</v>
      </c>
      <c r="M218" s="185" t="s">
        <v>2666</v>
      </c>
      <c r="S218" s="72" t="str">
        <f>Draft!$A$4</f>
        <v>Player2</v>
      </c>
      <c r="U218" s="172">
        <f t="shared" ref="U218:U240" si="1476">SUMIF(R:R,S168,X:X)/2+SUMIF(S:S,S168,Y:Y)/2</f>
        <v>120.71148609357314</v>
      </c>
      <c r="AH218" s="72" t="str">
        <f>Draft!$A$4</f>
        <v>Player2</v>
      </c>
      <c r="AI218" s="114"/>
      <c r="AJ218" s="172">
        <f t="shared" ref="AJ218:AJ240" ca="1" si="1477">IF(AL$2&gt;TODAY(),0,SUMIF(AG:AG,AH218,AM:AM)+SUMIF(AH:AH,AH218,AN:AN))/2</f>
        <v>-87.950106600447413</v>
      </c>
      <c r="AW218" s="72" t="str">
        <f>Draft!$A$4</f>
        <v>Player2</v>
      </c>
      <c r="AX218" s="114"/>
      <c r="AY218" s="172">
        <f t="shared" ref="AY218:AY240" ca="1" si="1478">IF(BA$2&gt;TODAY(),0,SUMIF(AV:AV,AW218,BB:BB)+SUMIF(AW:AW,AW218,BC:BC))/2</f>
        <v>-28.061053373362046</v>
      </c>
      <c r="BL218" s="72" t="str">
        <f>Draft!$A$4</f>
        <v>Player2</v>
      </c>
      <c r="BM218" s="114"/>
      <c r="BN218" s="172">
        <f t="shared" ref="BN218:BN240" ca="1" si="1479">IF(BP$2&gt;TODAY(),0,SUMIF(BK:BK,BL218,BQ:BQ)+SUMIF(BL:BL,BL218,BR:BR))/2</f>
        <v>0</v>
      </c>
      <c r="CA218" s="72" t="str">
        <f>Draft!$A$4</f>
        <v>Player2</v>
      </c>
      <c r="CB218" s="114"/>
      <c r="CC218" s="172">
        <f t="shared" ref="CC218:CC240" ca="1" si="1480">IF(CE$2&gt;TODAY(),0,SUMIF(BZ:BZ,CA218,CF:CF)+SUMIF(CA:CA,CA218,CG:CG))/2</f>
        <v>0</v>
      </c>
      <c r="CP218" s="72" t="str">
        <f>Draft!$A$4</f>
        <v>Player2</v>
      </c>
      <c r="CQ218" s="114"/>
      <c r="CR218" s="172">
        <f t="shared" ref="CR218:CR240" ca="1" si="1481">IF(CT$2&gt;TODAY(),0,SUMIF(CO:CO,CP218,CU:CU)+SUMIF(CP:CP,CP218,CV:CV))/2</f>
        <v>0</v>
      </c>
      <c r="DE218" s="72" t="str">
        <f>Draft!$A$4</f>
        <v>Player2</v>
      </c>
      <c r="DF218" s="114"/>
      <c r="DG218" s="172">
        <f t="shared" ref="DG218:DG240" ca="1" si="1482">IF(DI$2&gt;TODAY(),0,SUMIF(DD:DD,DE218,DJ:DJ)+SUMIF(DE:DE,DE218,DK:DK))/2</f>
        <v>0</v>
      </c>
      <c r="DT218" s="72" t="str">
        <f>Draft!$A$4</f>
        <v>Player2</v>
      </c>
      <c r="DU218" s="114"/>
      <c r="DV218" s="172">
        <f t="shared" ref="DV218:DV240" ca="1" si="1483">IF(DX$2&gt;TODAY(),0,SUMIF(DS:DS,DT218,DY:DY)+SUMIF(DT:DT,DT218,DZ:DZ))/2</f>
        <v>0</v>
      </c>
      <c r="EI218" s="72" t="str">
        <f>Draft!$A$4</f>
        <v>Player2</v>
      </c>
      <c r="EJ218" s="114"/>
      <c r="EK218" s="172">
        <f t="shared" ref="EK218:EK240" ca="1" si="1484">IF(EM$2&gt;TODAY(),0,SUMIF(EH:EH,EI218,EN:EN)+SUMIF(EI:EI,EI218,EO:EO))/2</f>
        <v>0</v>
      </c>
      <c r="EX218" s="72" t="str">
        <f>Draft!$A$4</f>
        <v>Player2</v>
      </c>
      <c r="EY218" s="114"/>
      <c r="EZ218" s="172">
        <f t="shared" ref="EZ218:EZ240" ca="1" si="1485">IF(FB$2&gt;TODAY(),0,SUMIF(EW:EW,EX218,FC:FC)+SUMIF(EX:EX,EX218,FD:FD))/2</f>
        <v>0</v>
      </c>
      <c r="FM218" s="72" t="str">
        <f>Draft!$A$4</f>
        <v>Player2</v>
      </c>
      <c r="FN218" s="114"/>
      <c r="FO218" s="172">
        <f t="shared" ref="FO218:FO240" ca="1" si="1486">IF(FQ$2&gt;TODAY(),0,SUMIF(FL:FL,FM218,FR:FR)+SUMIF(FM:FM,FM218,FS:FS))/2</f>
        <v>0</v>
      </c>
      <c r="GB218" s="72" t="str">
        <f>Draft!$A$4</f>
        <v>Player2</v>
      </c>
      <c r="GC218" s="114"/>
      <c r="GD218" s="172">
        <f t="shared" ref="GD218:GD240" ca="1" si="1487">IF(GF$2&gt;TODAY(),0,SUMIF(GA:GA,GB218,GG:GG)+SUMIF(GB:GB,GB218,GH:GH))/2</f>
        <v>0</v>
      </c>
      <c r="GQ218" s="72" t="str">
        <f>Draft!$A$4</f>
        <v>Player2</v>
      </c>
      <c r="GR218" s="114"/>
      <c r="GS218" s="172">
        <f t="shared" ref="GS218:GS240" ca="1" si="1488">IF(GU$2&gt;TODAY(),0,SUMIF(GP:GP,GQ218,GV:GV)+SUMIF(GQ:GQ,GQ218,GW:GW))/2</f>
        <v>0</v>
      </c>
      <c r="HF218" s="72" t="str">
        <f>Draft!$A$4</f>
        <v>Player2</v>
      </c>
      <c r="HG218" s="114"/>
      <c r="HH218" s="172">
        <f t="shared" ref="HH218:HH240" ca="1" si="1489">IF(HJ$2&gt;TODAY(),0,SUMIF(HE:HE,HF218,HK:HK)+SUMIF(HF:HF,HF218,HL:HL))/2</f>
        <v>0</v>
      </c>
      <c r="HU218" s="72" t="str">
        <f>Draft!$A$4</f>
        <v>Player2</v>
      </c>
      <c r="HV218" s="114"/>
      <c r="HW218" s="172">
        <f t="shared" ref="HW218:HW240" ca="1" si="1490">IF(HY$2&gt;TODAY(),0,SUMIF(HT:HT,HU218,HZ:HZ)+SUMIF(HU:HU,HU218,IA:IA))/2</f>
        <v>0</v>
      </c>
      <c r="IJ218" s="72" t="str">
        <f>Draft!$A$4</f>
        <v>Player2</v>
      </c>
      <c r="IK218" s="114"/>
      <c r="IL218" s="172">
        <f t="shared" ref="IL218:IL240" ca="1" si="1491">IF(IN$2&gt;TODAY(),0,SUMIF(II:II,IJ218,IO:IO)+SUMIF(IJ:IJ,IJ218,IP:IP))/2</f>
        <v>0</v>
      </c>
      <c r="IY218" s="72" t="str">
        <f>Draft!$A$4</f>
        <v>Player2</v>
      </c>
      <c r="IZ218" s="114"/>
      <c r="JA218" s="172">
        <f t="shared" ref="JA218:JA240" ca="1" si="1492">IF(JC$2&gt;TODAY(),0,SUMIF(IX:IX,IY218,JD:JD)+SUMIF(IY:IY,IY218,JE:JE))/2</f>
        <v>0</v>
      </c>
      <c r="JN218" s="72" t="str">
        <f>Draft!$A$4</f>
        <v>Player2</v>
      </c>
      <c r="JO218" s="114"/>
      <c r="JP218" s="172">
        <f t="shared" ref="JP218:JP240" ca="1" si="1493">IF(JR$2&gt;TODAY(),0,SUMIF(JM:JM,JN218,JS:JS)+SUMIF(JN:JN,JN218,JT:JT))/2</f>
        <v>0</v>
      </c>
      <c r="KC218" s="72" t="str">
        <f>Draft!$A$4</f>
        <v>Player2</v>
      </c>
      <c r="KE218" s="172">
        <f t="shared" ref="KE218:KE240" ca="1" si="1494">IF(KG$2&gt;TODAY(),0,SUMIF(KB:KB,KC218,KH:KH)+SUMIF(KC:KC,KC218,KI:KI))/2</f>
        <v>0</v>
      </c>
      <c r="KR218" s="72" t="str">
        <f>Draft!$A$4</f>
        <v>Player2</v>
      </c>
      <c r="KT218" s="172">
        <f t="shared" ref="KT218:KT240" ca="1" si="1495">IF(KV$2&gt;TODAY(),0,SUMIF(KQ:KQ,KR218,KW:KW)+SUMIF(KR:KR,KR218,KX:KX))/2</f>
        <v>0</v>
      </c>
      <c r="LG218" s="72" t="str">
        <f>Draft!$A$4</f>
        <v>Player2</v>
      </c>
      <c r="LI218" s="172">
        <f t="shared" ref="LI218:LI240" ca="1" si="1496">IF(LK$2&gt;TODAY(),0,SUMIF(LF:LF,LG218,LL:LL)+SUMIF(LG:LG,LG218,LM:LM))/2</f>
        <v>0</v>
      </c>
      <c r="LV218" s="72" t="str">
        <f>Draft!$A$4</f>
        <v>Player2</v>
      </c>
      <c r="LX218" s="172">
        <f t="shared" ref="LX218:LX240" ca="1" si="1497">IF(LZ$2&gt;TODAY(),0,SUMIF(LU:LU,LV218,MA:MA)+SUMIF(LV:LV,LV218,MB:MB))/2</f>
        <v>0</v>
      </c>
      <c r="MK218" s="72" t="str">
        <f>Draft!$A$4</f>
        <v>Player2</v>
      </c>
      <c r="MM218" s="172">
        <f t="shared" ref="MM218:MM240" ca="1" si="1498">IF(MO$2&gt;TODAY(),0,SUMIF(MJ:MJ,MK218,MP:MP)+SUMIF(MK:MK,MK218,MQ:MQ))/2</f>
        <v>0</v>
      </c>
    </row>
    <row r="219" spans="2:351" ht="18" thickBot="1">
      <c r="B219" s="187">
        <f t="shared" si="1473"/>
        <v>44683</v>
      </c>
      <c r="C219" s="188">
        <f t="shared" si="1474"/>
        <v>18</v>
      </c>
      <c r="D219" s="188">
        <f t="shared" si="1475"/>
        <v>12</v>
      </c>
      <c r="E219" s="188" t="str">
        <f t="shared" si="1470"/>
        <v>18_12</v>
      </c>
      <c r="F219" s="189" t="str">
        <f t="shared" si="1471"/>
        <v>Player24</v>
      </c>
      <c r="G219" s="189" t="str">
        <f t="shared" si="1472"/>
        <v>Player6</v>
      </c>
      <c r="I219" s="174" t="str">
        <f>J219&amp;"_"&amp;COUNTIF(J$4:J219,J219)</f>
        <v>17_8</v>
      </c>
      <c r="J219" s="185">
        <v>17</v>
      </c>
      <c r="K219" s="185" t="s">
        <v>2671</v>
      </c>
      <c r="L219" s="186" t="s">
        <v>1027</v>
      </c>
      <c r="M219" s="185" t="s">
        <v>2661</v>
      </c>
      <c r="S219" s="72" t="str">
        <f>Draft!$A$5</f>
        <v>Player3</v>
      </c>
      <c r="U219" s="172">
        <f t="shared" si="1476"/>
        <v>7.3547902377628871</v>
      </c>
      <c r="AH219" s="72" t="str">
        <f>Draft!$A$5</f>
        <v>Player3</v>
      </c>
      <c r="AI219" s="114"/>
      <c r="AJ219" s="172">
        <f t="shared" ca="1" si="1477"/>
        <v>-54.813357294509728</v>
      </c>
      <c r="AW219" s="72" t="str">
        <f>Draft!$A$5</f>
        <v>Player3</v>
      </c>
      <c r="AX219" s="114"/>
      <c r="AY219" s="172">
        <f t="shared" ca="1" si="1478"/>
        <v>-20.84434496053591</v>
      </c>
      <c r="BL219" s="72" t="str">
        <f>Draft!$A$5</f>
        <v>Player3</v>
      </c>
      <c r="BM219" s="114"/>
      <c r="BN219" s="172">
        <f t="shared" ca="1" si="1479"/>
        <v>0</v>
      </c>
      <c r="CA219" s="72" t="str">
        <f>Draft!$A$5</f>
        <v>Player3</v>
      </c>
      <c r="CB219" s="114"/>
      <c r="CC219" s="172">
        <f t="shared" ca="1" si="1480"/>
        <v>0</v>
      </c>
      <c r="CP219" s="72" t="str">
        <f>Draft!$A$5</f>
        <v>Player3</v>
      </c>
      <c r="CQ219" s="114"/>
      <c r="CR219" s="172">
        <f t="shared" ca="1" si="1481"/>
        <v>0</v>
      </c>
      <c r="DE219" s="72" t="str">
        <f>Draft!$A$5</f>
        <v>Player3</v>
      </c>
      <c r="DF219" s="114"/>
      <c r="DG219" s="172">
        <f t="shared" ca="1" si="1482"/>
        <v>0</v>
      </c>
      <c r="DT219" s="72" t="str">
        <f>Draft!$A$5</f>
        <v>Player3</v>
      </c>
      <c r="DU219" s="114"/>
      <c r="DV219" s="172">
        <f t="shared" ca="1" si="1483"/>
        <v>0</v>
      </c>
      <c r="EI219" s="72" t="str">
        <f>Draft!$A$5</f>
        <v>Player3</v>
      </c>
      <c r="EJ219" s="114"/>
      <c r="EK219" s="172">
        <f t="shared" ca="1" si="1484"/>
        <v>0</v>
      </c>
      <c r="EX219" s="72" t="str">
        <f>Draft!$A$5</f>
        <v>Player3</v>
      </c>
      <c r="EY219" s="114"/>
      <c r="EZ219" s="172">
        <f t="shared" ca="1" si="1485"/>
        <v>0</v>
      </c>
      <c r="FM219" s="72" t="str">
        <f>Draft!$A$5</f>
        <v>Player3</v>
      </c>
      <c r="FN219" s="114"/>
      <c r="FO219" s="172">
        <f t="shared" ca="1" si="1486"/>
        <v>0</v>
      </c>
      <c r="GB219" s="72" t="str">
        <f>Draft!$A$5</f>
        <v>Player3</v>
      </c>
      <c r="GC219" s="114"/>
      <c r="GD219" s="172">
        <f t="shared" ca="1" si="1487"/>
        <v>0</v>
      </c>
      <c r="GQ219" s="72" t="str">
        <f>Draft!$A$5</f>
        <v>Player3</v>
      </c>
      <c r="GR219" s="114"/>
      <c r="GS219" s="172">
        <f t="shared" ca="1" si="1488"/>
        <v>0</v>
      </c>
      <c r="HF219" s="72" t="str">
        <f>Draft!$A$5</f>
        <v>Player3</v>
      </c>
      <c r="HG219" s="114"/>
      <c r="HH219" s="172">
        <f t="shared" ca="1" si="1489"/>
        <v>0</v>
      </c>
      <c r="HU219" s="72" t="str">
        <f>Draft!$A$5</f>
        <v>Player3</v>
      </c>
      <c r="HV219" s="114"/>
      <c r="HW219" s="172">
        <f t="shared" ca="1" si="1490"/>
        <v>0</v>
      </c>
      <c r="IJ219" s="72" t="str">
        <f>Draft!$A$5</f>
        <v>Player3</v>
      </c>
      <c r="IK219" s="114"/>
      <c r="IL219" s="172">
        <f t="shared" ca="1" si="1491"/>
        <v>0</v>
      </c>
      <c r="IY219" s="72" t="str">
        <f>Draft!$A$5</f>
        <v>Player3</v>
      </c>
      <c r="IZ219" s="114"/>
      <c r="JA219" s="172">
        <f t="shared" ca="1" si="1492"/>
        <v>0</v>
      </c>
      <c r="JN219" s="72" t="str">
        <f>Draft!$A$5</f>
        <v>Player3</v>
      </c>
      <c r="JO219" s="114"/>
      <c r="JP219" s="172">
        <f t="shared" ca="1" si="1493"/>
        <v>0</v>
      </c>
      <c r="KC219" s="72" t="str">
        <f>Draft!$A$5</f>
        <v>Player3</v>
      </c>
      <c r="KE219" s="172">
        <f t="shared" ca="1" si="1494"/>
        <v>0</v>
      </c>
      <c r="KR219" s="72" t="str">
        <f>Draft!$A$5</f>
        <v>Player3</v>
      </c>
      <c r="KT219" s="172">
        <f t="shared" ca="1" si="1495"/>
        <v>0</v>
      </c>
      <c r="LG219" s="72" t="str">
        <f>Draft!$A$5</f>
        <v>Player3</v>
      </c>
      <c r="LI219" s="172">
        <f t="shared" ca="1" si="1496"/>
        <v>0</v>
      </c>
      <c r="LV219" s="72" t="str">
        <f>Draft!$A$5</f>
        <v>Player3</v>
      </c>
      <c r="LX219" s="172">
        <f t="shared" ca="1" si="1497"/>
        <v>0</v>
      </c>
      <c r="MK219" s="72" t="str">
        <f>Draft!$A$5</f>
        <v>Player3</v>
      </c>
      <c r="MM219" s="172">
        <f t="shared" ca="1" si="1498"/>
        <v>0</v>
      </c>
    </row>
    <row r="220" spans="2:351" ht="17">
      <c r="B220" s="184">
        <f t="shared" si="1473"/>
        <v>44690</v>
      </c>
      <c r="C220" s="183">
        <f t="shared" si="1474"/>
        <v>19</v>
      </c>
      <c r="D220" s="183">
        <f t="shared" si="1475"/>
        <v>1</v>
      </c>
      <c r="E220" s="183" t="str">
        <f t="shared" si="1470"/>
        <v>19_1</v>
      </c>
      <c r="F220" s="174" t="str">
        <f t="shared" si="1471"/>
        <v>Player4</v>
      </c>
      <c r="G220" s="174" t="str">
        <f t="shared" si="1472"/>
        <v>Player7</v>
      </c>
      <c r="I220" s="174" t="str">
        <f>J220&amp;"_"&amp;COUNTIF(J$4:J220,J220)</f>
        <v>17_9</v>
      </c>
      <c r="J220" s="185">
        <v>17</v>
      </c>
      <c r="K220" s="185" t="s">
        <v>2663</v>
      </c>
      <c r="L220" s="186" t="s">
        <v>1027</v>
      </c>
      <c r="M220" s="185" t="s">
        <v>1879</v>
      </c>
      <c r="S220" s="72" t="str">
        <f>Draft!$A$6</f>
        <v>Player4</v>
      </c>
      <c r="U220" s="172">
        <f t="shared" si="1476"/>
        <v>-46.207798443246062</v>
      </c>
      <c r="AH220" s="72" t="str">
        <f>Draft!$A$6</f>
        <v>Player4</v>
      </c>
      <c r="AI220" s="114"/>
      <c r="AJ220" s="172">
        <f t="shared" ca="1" si="1477"/>
        <v>-26.030395746894207</v>
      </c>
      <c r="AW220" s="72" t="str">
        <f>Draft!$A$6</f>
        <v>Player4</v>
      </c>
      <c r="AX220" s="114"/>
      <c r="AY220" s="172">
        <f t="shared" ca="1" si="1478"/>
        <v>0.80713021721347999</v>
      </c>
      <c r="BL220" s="72" t="str">
        <f>Draft!$A$6</f>
        <v>Player4</v>
      </c>
      <c r="BM220" s="114"/>
      <c r="BN220" s="172">
        <f t="shared" ca="1" si="1479"/>
        <v>0</v>
      </c>
      <c r="CA220" s="72" t="str">
        <f>Draft!$A$6</f>
        <v>Player4</v>
      </c>
      <c r="CB220" s="114"/>
      <c r="CC220" s="172">
        <f t="shared" ca="1" si="1480"/>
        <v>0</v>
      </c>
      <c r="CP220" s="72" t="str">
        <f>Draft!$A$6</f>
        <v>Player4</v>
      </c>
      <c r="CQ220" s="114"/>
      <c r="CR220" s="172">
        <f t="shared" ca="1" si="1481"/>
        <v>0</v>
      </c>
      <c r="DE220" s="72" t="str">
        <f>Draft!$A$6</f>
        <v>Player4</v>
      </c>
      <c r="DF220" s="114"/>
      <c r="DG220" s="172">
        <f t="shared" ca="1" si="1482"/>
        <v>0</v>
      </c>
      <c r="DT220" s="72" t="str">
        <f>Draft!$A$6</f>
        <v>Player4</v>
      </c>
      <c r="DU220" s="114"/>
      <c r="DV220" s="172">
        <f t="shared" ca="1" si="1483"/>
        <v>0</v>
      </c>
      <c r="EI220" s="72" t="str">
        <f>Draft!$A$6</f>
        <v>Player4</v>
      </c>
      <c r="EJ220" s="114"/>
      <c r="EK220" s="172">
        <f t="shared" ca="1" si="1484"/>
        <v>0</v>
      </c>
      <c r="EX220" s="72" t="str">
        <f>Draft!$A$6</f>
        <v>Player4</v>
      </c>
      <c r="EY220" s="114"/>
      <c r="EZ220" s="172">
        <f t="shared" ca="1" si="1485"/>
        <v>0</v>
      </c>
      <c r="FM220" s="72" t="str">
        <f>Draft!$A$6</f>
        <v>Player4</v>
      </c>
      <c r="FN220" s="114"/>
      <c r="FO220" s="172">
        <f t="shared" ca="1" si="1486"/>
        <v>0</v>
      </c>
      <c r="GB220" s="72" t="str">
        <f>Draft!$A$6</f>
        <v>Player4</v>
      </c>
      <c r="GC220" s="114"/>
      <c r="GD220" s="172">
        <f t="shared" ca="1" si="1487"/>
        <v>0</v>
      </c>
      <c r="GQ220" s="72" t="str">
        <f>Draft!$A$6</f>
        <v>Player4</v>
      </c>
      <c r="GR220" s="114"/>
      <c r="GS220" s="172">
        <f t="shared" ca="1" si="1488"/>
        <v>0</v>
      </c>
      <c r="HF220" s="72" t="str">
        <f>Draft!$A$6</f>
        <v>Player4</v>
      </c>
      <c r="HG220" s="114"/>
      <c r="HH220" s="172">
        <f t="shared" ca="1" si="1489"/>
        <v>0</v>
      </c>
      <c r="HU220" s="72" t="str">
        <f>Draft!$A$6</f>
        <v>Player4</v>
      </c>
      <c r="HV220" s="114"/>
      <c r="HW220" s="172">
        <f t="shared" ca="1" si="1490"/>
        <v>0</v>
      </c>
      <c r="IJ220" s="72" t="str">
        <f>Draft!$A$6</f>
        <v>Player4</v>
      </c>
      <c r="IK220" s="114"/>
      <c r="IL220" s="172">
        <f t="shared" ca="1" si="1491"/>
        <v>0</v>
      </c>
      <c r="IY220" s="72" t="str">
        <f>Draft!$A$6</f>
        <v>Player4</v>
      </c>
      <c r="IZ220" s="114"/>
      <c r="JA220" s="172">
        <f t="shared" ca="1" si="1492"/>
        <v>0</v>
      </c>
      <c r="JN220" s="72" t="str">
        <f>Draft!$A$6</f>
        <v>Player4</v>
      </c>
      <c r="JO220" s="114"/>
      <c r="JP220" s="172">
        <f t="shared" ca="1" si="1493"/>
        <v>0</v>
      </c>
      <c r="KC220" s="72" t="str">
        <f>Draft!$A$6</f>
        <v>Player4</v>
      </c>
      <c r="KE220" s="172">
        <f t="shared" ca="1" si="1494"/>
        <v>0</v>
      </c>
      <c r="KR220" s="72" t="str">
        <f>Draft!$A$6</f>
        <v>Player4</v>
      </c>
      <c r="KT220" s="172">
        <f t="shared" ca="1" si="1495"/>
        <v>0</v>
      </c>
      <c r="LG220" s="72" t="str">
        <f>Draft!$A$6</f>
        <v>Player4</v>
      </c>
      <c r="LI220" s="172">
        <f t="shared" ca="1" si="1496"/>
        <v>0</v>
      </c>
      <c r="LV220" s="72" t="str">
        <f>Draft!$A$6</f>
        <v>Player4</v>
      </c>
      <c r="LX220" s="172">
        <f t="shared" ca="1" si="1497"/>
        <v>0</v>
      </c>
      <c r="MK220" s="72" t="str">
        <f>Draft!$A$6</f>
        <v>Player4</v>
      </c>
      <c r="MM220" s="172">
        <f t="shared" ca="1" si="1498"/>
        <v>0</v>
      </c>
    </row>
    <row r="221" spans="2:351" ht="17">
      <c r="B221" s="184">
        <f t="shared" si="1473"/>
        <v>44690</v>
      </c>
      <c r="C221" s="183">
        <f t="shared" si="1474"/>
        <v>19</v>
      </c>
      <c r="D221" s="183">
        <f t="shared" si="1475"/>
        <v>2</v>
      </c>
      <c r="E221" s="183" t="str">
        <f t="shared" si="1470"/>
        <v>19_2</v>
      </c>
      <c r="F221" s="174" t="str">
        <f t="shared" si="1471"/>
        <v>Player12</v>
      </c>
      <c r="G221" s="174" t="str">
        <f t="shared" si="1472"/>
        <v>Player23</v>
      </c>
      <c r="I221" s="174" t="str">
        <f>J221&amp;"_"&amp;COUNTIF(J$4:J221,J221)</f>
        <v>17_10</v>
      </c>
      <c r="J221" s="185">
        <v>17</v>
      </c>
      <c r="K221" s="185" t="s">
        <v>1880</v>
      </c>
      <c r="L221" s="186" t="s">
        <v>1027</v>
      </c>
      <c r="M221" s="185" t="s">
        <v>2665</v>
      </c>
      <c r="S221" s="72" t="str">
        <f>Draft!$A$7</f>
        <v>Player5</v>
      </c>
      <c r="U221" s="172">
        <f t="shared" si="1476"/>
        <v>-28.389668952501889</v>
      </c>
      <c r="AH221" s="72" t="str">
        <f>Draft!$A$7</f>
        <v>Player5</v>
      </c>
      <c r="AI221" s="114"/>
      <c r="AJ221" s="172">
        <f t="shared" ca="1" si="1477"/>
        <v>-20.795943762957602</v>
      </c>
      <c r="AW221" s="72" t="str">
        <f>Draft!$A$7</f>
        <v>Player5</v>
      </c>
      <c r="AX221" s="114"/>
      <c r="AY221" s="172">
        <f t="shared" ca="1" si="1478"/>
        <v>7.2547871809314319</v>
      </c>
      <c r="BL221" s="72" t="str">
        <f>Draft!$A$7</f>
        <v>Player5</v>
      </c>
      <c r="BM221" s="114"/>
      <c r="BN221" s="172">
        <f t="shared" ca="1" si="1479"/>
        <v>0</v>
      </c>
      <c r="CA221" s="72" t="str">
        <f>Draft!$A$7</f>
        <v>Player5</v>
      </c>
      <c r="CB221" s="114"/>
      <c r="CC221" s="172">
        <f t="shared" ca="1" si="1480"/>
        <v>0</v>
      </c>
      <c r="CP221" s="72" t="str">
        <f>Draft!$A$7</f>
        <v>Player5</v>
      </c>
      <c r="CQ221" s="114"/>
      <c r="CR221" s="172">
        <f t="shared" ca="1" si="1481"/>
        <v>0</v>
      </c>
      <c r="DE221" s="72" t="str">
        <f>Draft!$A$7</f>
        <v>Player5</v>
      </c>
      <c r="DF221" s="114"/>
      <c r="DG221" s="172">
        <f t="shared" ca="1" si="1482"/>
        <v>0</v>
      </c>
      <c r="DT221" s="72" t="str">
        <f>Draft!$A$7</f>
        <v>Player5</v>
      </c>
      <c r="DU221" s="114"/>
      <c r="DV221" s="172">
        <f t="shared" ca="1" si="1483"/>
        <v>0</v>
      </c>
      <c r="EI221" s="72" t="str">
        <f>Draft!$A$7</f>
        <v>Player5</v>
      </c>
      <c r="EJ221" s="114"/>
      <c r="EK221" s="172">
        <f t="shared" ca="1" si="1484"/>
        <v>0</v>
      </c>
      <c r="EX221" s="72" t="str">
        <f>Draft!$A$7</f>
        <v>Player5</v>
      </c>
      <c r="EY221" s="114"/>
      <c r="EZ221" s="172">
        <f t="shared" ca="1" si="1485"/>
        <v>0</v>
      </c>
      <c r="FM221" s="72" t="str">
        <f>Draft!$A$7</f>
        <v>Player5</v>
      </c>
      <c r="FN221" s="114"/>
      <c r="FO221" s="172">
        <f t="shared" ca="1" si="1486"/>
        <v>0</v>
      </c>
      <c r="GB221" s="72" t="str">
        <f>Draft!$A$7</f>
        <v>Player5</v>
      </c>
      <c r="GC221" s="114"/>
      <c r="GD221" s="172">
        <f t="shared" ca="1" si="1487"/>
        <v>0</v>
      </c>
      <c r="GQ221" s="72" t="str">
        <f>Draft!$A$7</f>
        <v>Player5</v>
      </c>
      <c r="GR221" s="114"/>
      <c r="GS221" s="172">
        <f t="shared" ca="1" si="1488"/>
        <v>0</v>
      </c>
      <c r="HF221" s="72" t="str">
        <f>Draft!$A$7</f>
        <v>Player5</v>
      </c>
      <c r="HG221" s="114"/>
      <c r="HH221" s="172">
        <f t="shared" ca="1" si="1489"/>
        <v>0</v>
      </c>
      <c r="HU221" s="72" t="str">
        <f>Draft!$A$7</f>
        <v>Player5</v>
      </c>
      <c r="HV221" s="114"/>
      <c r="HW221" s="172">
        <f t="shared" ca="1" si="1490"/>
        <v>0</v>
      </c>
      <c r="IJ221" s="72" t="str">
        <f>Draft!$A$7</f>
        <v>Player5</v>
      </c>
      <c r="IK221" s="114"/>
      <c r="IL221" s="172">
        <f t="shared" ca="1" si="1491"/>
        <v>0</v>
      </c>
      <c r="IY221" s="72" t="str">
        <f>Draft!$A$7</f>
        <v>Player5</v>
      </c>
      <c r="IZ221" s="114"/>
      <c r="JA221" s="172">
        <f t="shared" ca="1" si="1492"/>
        <v>0</v>
      </c>
      <c r="JN221" s="72" t="str">
        <f>Draft!$A$7</f>
        <v>Player5</v>
      </c>
      <c r="JO221" s="114"/>
      <c r="JP221" s="172">
        <f t="shared" ca="1" si="1493"/>
        <v>0</v>
      </c>
      <c r="KC221" s="72" t="str">
        <f>Draft!$A$7</f>
        <v>Player5</v>
      </c>
      <c r="KE221" s="172">
        <f t="shared" ca="1" si="1494"/>
        <v>0</v>
      </c>
      <c r="KR221" s="72" t="str">
        <f>Draft!$A$7</f>
        <v>Player5</v>
      </c>
      <c r="KT221" s="172">
        <f t="shared" ca="1" si="1495"/>
        <v>0</v>
      </c>
      <c r="LG221" s="72" t="str">
        <f>Draft!$A$7</f>
        <v>Player5</v>
      </c>
      <c r="LI221" s="172">
        <f t="shared" ca="1" si="1496"/>
        <v>0</v>
      </c>
      <c r="LV221" s="72" t="str">
        <f>Draft!$A$7</f>
        <v>Player5</v>
      </c>
      <c r="LX221" s="172">
        <f t="shared" ca="1" si="1497"/>
        <v>0</v>
      </c>
      <c r="MK221" s="72" t="str">
        <f>Draft!$A$7</f>
        <v>Player5</v>
      </c>
      <c r="MM221" s="172">
        <f t="shared" ca="1" si="1498"/>
        <v>0</v>
      </c>
    </row>
    <row r="222" spans="2:351" ht="17">
      <c r="B222" s="184">
        <f t="shared" si="1473"/>
        <v>44690</v>
      </c>
      <c r="C222" s="183">
        <f t="shared" si="1474"/>
        <v>19</v>
      </c>
      <c r="D222" s="183">
        <f t="shared" si="1475"/>
        <v>3</v>
      </c>
      <c r="E222" s="183" t="str">
        <f t="shared" si="1470"/>
        <v>19_3</v>
      </c>
      <c r="F222" s="174" t="str">
        <f t="shared" si="1471"/>
        <v>Player1</v>
      </c>
      <c r="G222" s="174" t="str">
        <f t="shared" si="1472"/>
        <v>Player5</v>
      </c>
      <c r="I222" s="174" t="str">
        <f>J222&amp;"_"&amp;COUNTIF(J$4:J222,J222)</f>
        <v>17_11</v>
      </c>
      <c r="J222" s="185">
        <v>17</v>
      </c>
      <c r="K222" s="185" t="s">
        <v>2669</v>
      </c>
      <c r="L222" s="186" t="s">
        <v>1027</v>
      </c>
      <c r="M222" s="185" t="s">
        <v>2660</v>
      </c>
      <c r="S222" s="72" t="str">
        <f>Draft!$A$8</f>
        <v>Player6</v>
      </c>
      <c r="U222" s="172">
        <f t="shared" si="1476"/>
        <v>9.3351809365403877</v>
      </c>
      <c r="AH222" s="72" t="str">
        <f>Draft!$A$8</f>
        <v>Player6</v>
      </c>
      <c r="AI222" s="114"/>
      <c r="AJ222" s="172">
        <f t="shared" ca="1" si="1477"/>
        <v>-14.753359281048995</v>
      </c>
      <c r="AW222" s="72" t="str">
        <f>Draft!$A$8</f>
        <v>Player6</v>
      </c>
      <c r="AX222" s="114"/>
      <c r="AY222" s="172">
        <f t="shared" ca="1" si="1478"/>
        <v>6.7762811681460917</v>
      </c>
      <c r="BL222" s="72" t="str">
        <f>Draft!$A$8</f>
        <v>Player6</v>
      </c>
      <c r="BM222" s="114"/>
      <c r="BN222" s="172">
        <f t="shared" ca="1" si="1479"/>
        <v>0</v>
      </c>
      <c r="CA222" s="72" t="str">
        <f>Draft!$A$8</f>
        <v>Player6</v>
      </c>
      <c r="CB222" s="114"/>
      <c r="CC222" s="172">
        <f t="shared" ca="1" si="1480"/>
        <v>0</v>
      </c>
      <c r="CP222" s="72" t="str">
        <f>Draft!$A$8</f>
        <v>Player6</v>
      </c>
      <c r="CQ222" s="114"/>
      <c r="CR222" s="172">
        <f t="shared" ca="1" si="1481"/>
        <v>0</v>
      </c>
      <c r="DE222" s="72" t="str">
        <f>Draft!$A$8</f>
        <v>Player6</v>
      </c>
      <c r="DF222" s="114"/>
      <c r="DG222" s="172">
        <f t="shared" ca="1" si="1482"/>
        <v>0</v>
      </c>
      <c r="DT222" s="72" t="str">
        <f>Draft!$A$8</f>
        <v>Player6</v>
      </c>
      <c r="DU222" s="114"/>
      <c r="DV222" s="172">
        <f t="shared" ca="1" si="1483"/>
        <v>0</v>
      </c>
      <c r="EI222" s="72" t="str">
        <f>Draft!$A$8</f>
        <v>Player6</v>
      </c>
      <c r="EJ222" s="114"/>
      <c r="EK222" s="172">
        <f t="shared" ca="1" si="1484"/>
        <v>0</v>
      </c>
      <c r="EX222" s="72" t="str">
        <f>Draft!$A$8</f>
        <v>Player6</v>
      </c>
      <c r="EY222" s="114"/>
      <c r="EZ222" s="172">
        <f t="shared" ca="1" si="1485"/>
        <v>0</v>
      </c>
      <c r="FM222" s="72" t="str">
        <f>Draft!$A$8</f>
        <v>Player6</v>
      </c>
      <c r="FN222" s="114"/>
      <c r="FO222" s="172">
        <f t="shared" ca="1" si="1486"/>
        <v>0</v>
      </c>
      <c r="GB222" s="72" t="str">
        <f>Draft!$A$8</f>
        <v>Player6</v>
      </c>
      <c r="GC222" s="114"/>
      <c r="GD222" s="172">
        <f t="shared" ca="1" si="1487"/>
        <v>0</v>
      </c>
      <c r="GQ222" s="72" t="str">
        <f>Draft!$A$8</f>
        <v>Player6</v>
      </c>
      <c r="GR222" s="114"/>
      <c r="GS222" s="172">
        <f t="shared" ca="1" si="1488"/>
        <v>0</v>
      </c>
      <c r="HF222" s="72" t="str">
        <f>Draft!$A$8</f>
        <v>Player6</v>
      </c>
      <c r="HG222" s="114"/>
      <c r="HH222" s="172">
        <f t="shared" ca="1" si="1489"/>
        <v>0</v>
      </c>
      <c r="HU222" s="72" t="str">
        <f>Draft!$A$8</f>
        <v>Player6</v>
      </c>
      <c r="HV222" s="114"/>
      <c r="HW222" s="172">
        <f t="shared" ca="1" si="1490"/>
        <v>0</v>
      </c>
      <c r="IJ222" s="72" t="str">
        <f>Draft!$A$8</f>
        <v>Player6</v>
      </c>
      <c r="IK222" s="114"/>
      <c r="IL222" s="172">
        <f t="shared" ca="1" si="1491"/>
        <v>0</v>
      </c>
      <c r="IY222" s="72" t="str">
        <f>Draft!$A$8</f>
        <v>Player6</v>
      </c>
      <c r="IZ222" s="114"/>
      <c r="JA222" s="172">
        <f t="shared" ca="1" si="1492"/>
        <v>0</v>
      </c>
      <c r="JN222" s="72" t="str">
        <f>Draft!$A$8</f>
        <v>Player6</v>
      </c>
      <c r="JO222" s="114"/>
      <c r="JP222" s="172">
        <f t="shared" ca="1" si="1493"/>
        <v>0</v>
      </c>
      <c r="KC222" s="72" t="str">
        <f>Draft!$A$8</f>
        <v>Player6</v>
      </c>
      <c r="KE222" s="172">
        <f t="shared" ca="1" si="1494"/>
        <v>0</v>
      </c>
      <c r="KR222" s="72" t="str">
        <f>Draft!$A$8</f>
        <v>Player6</v>
      </c>
      <c r="KT222" s="172">
        <f t="shared" ca="1" si="1495"/>
        <v>0</v>
      </c>
      <c r="LG222" s="72" t="str">
        <f>Draft!$A$8</f>
        <v>Player6</v>
      </c>
      <c r="LI222" s="172">
        <f t="shared" ca="1" si="1496"/>
        <v>0</v>
      </c>
      <c r="LV222" s="72" t="str">
        <f>Draft!$A$8</f>
        <v>Player6</v>
      </c>
      <c r="LX222" s="172">
        <f t="shared" ca="1" si="1497"/>
        <v>0</v>
      </c>
      <c r="MK222" s="72" t="str">
        <f>Draft!$A$8</f>
        <v>Player6</v>
      </c>
      <c r="MM222" s="172">
        <f t="shared" ca="1" si="1498"/>
        <v>0</v>
      </c>
    </row>
    <row r="223" spans="2:351" ht="17">
      <c r="B223" s="184">
        <f t="shared" si="1473"/>
        <v>44690</v>
      </c>
      <c r="C223" s="183">
        <f t="shared" si="1474"/>
        <v>19</v>
      </c>
      <c r="D223" s="183">
        <f t="shared" si="1475"/>
        <v>4</v>
      </c>
      <c r="E223" s="183" t="str">
        <f t="shared" si="1470"/>
        <v>19_4</v>
      </c>
      <c r="F223" s="174" t="str">
        <f t="shared" si="1471"/>
        <v>Player8</v>
      </c>
      <c r="G223" s="174" t="str">
        <f t="shared" si="1472"/>
        <v>Player16</v>
      </c>
      <c r="I223" s="174" t="str">
        <f>J223&amp;"_"&amp;COUNTIF(J$4:J223,J223)</f>
        <v>17_12</v>
      </c>
      <c r="J223" s="185">
        <v>17</v>
      </c>
      <c r="K223" s="185" t="s">
        <v>2658</v>
      </c>
      <c r="L223" s="186" t="s">
        <v>1027</v>
      </c>
      <c r="M223" s="185" t="s">
        <v>2676</v>
      </c>
      <c r="S223" s="72" t="str">
        <f>Draft!$A$9</f>
        <v>Player7</v>
      </c>
      <c r="U223" s="172">
        <f t="shared" si="1476"/>
        <v>-17.228387619055773</v>
      </c>
      <c r="AH223" s="72" t="str">
        <f>Draft!$A$9</f>
        <v>Player7</v>
      </c>
      <c r="AI223" s="114"/>
      <c r="AJ223" s="172">
        <f t="shared" ca="1" si="1477"/>
        <v>-6.2328153110007607</v>
      </c>
      <c r="AW223" s="72" t="str">
        <f>Draft!$A$9</f>
        <v>Player7</v>
      </c>
      <c r="AX223" s="114"/>
      <c r="AY223" s="172">
        <f t="shared" ca="1" si="1478"/>
        <v>-2.2208973619160743</v>
      </c>
      <c r="BL223" s="72" t="str">
        <f>Draft!$A$9</f>
        <v>Player7</v>
      </c>
      <c r="BM223" s="114"/>
      <c r="BN223" s="172">
        <f t="shared" ca="1" si="1479"/>
        <v>0</v>
      </c>
      <c r="CA223" s="72" t="str">
        <f>Draft!$A$9</f>
        <v>Player7</v>
      </c>
      <c r="CB223" s="114"/>
      <c r="CC223" s="172">
        <f t="shared" ca="1" si="1480"/>
        <v>0</v>
      </c>
      <c r="CP223" s="72" t="str">
        <f>Draft!$A$9</f>
        <v>Player7</v>
      </c>
      <c r="CQ223" s="114"/>
      <c r="CR223" s="172">
        <f t="shared" ca="1" si="1481"/>
        <v>0</v>
      </c>
      <c r="DE223" s="72" t="str">
        <f>Draft!$A$9</f>
        <v>Player7</v>
      </c>
      <c r="DF223" s="114"/>
      <c r="DG223" s="172">
        <f t="shared" ca="1" si="1482"/>
        <v>0</v>
      </c>
      <c r="DT223" s="72" t="str">
        <f>Draft!$A$9</f>
        <v>Player7</v>
      </c>
      <c r="DU223" s="114"/>
      <c r="DV223" s="172">
        <f t="shared" ca="1" si="1483"/>
        <v>0</v>
      </c>
      <c r="EI223" s="72" t="str">
        <f>Draft!$A$9</f>
        <v>Player7</v>
      </c>
      <c r="EJ223" s="114"/>
      <c r="EK223" s="172">
        <f t="shared" ca="1" si="1484"/>
        <v>0</v>
      </c>
      <c r="EX223" s="72" t="str">
        <f>Draft!$A$9</f>
        <v>Player7</v>
      </c>
      <c r="EY223" s="114"/>
      <c r="EZ223" s="172">
        <f t="shared" ca="1" si="1485"/>
        <v>0</v>
      </c>
      <c r="FM223" s="72" t="str">
        <f>Draft!$A$9</f>
        <v>Player7</v>
      </c>
      <c r="FN223" s="114"/>
      <c r="FO223" s="172">
        <f t="shared" ca="1" si="1486"/>
        <v>0</v>
      </c>
      <c r="GB223" s="72" t="str">
        <f>Draft!$A$9</f>
        <v>Player7</v>
      </c>
      <c r="GC223" s="114"/>
      <c r="GD223" s="172">
        <f t="shared" ca="1" si="1487"/>
        <v>0</v>
      </c>
      <c r="GQ223" s="72" t="str">
        <f>Draft!$A$9</f>
        <v>Player7</v>
      </c>
      <c r="GR223" s="114"/>
      <c r="GS223" s="172">
        <f t="shared" ca="1" si="1488"/>
        <v>0</v>
      </c>
      <c r="HF223" s="72" t="str">
        <f>Draft!$A$9</f>
        <v>Player7</v>
      </c>
      <c r="HG223" s="114"/>
      <c r="HH223" s="172">
        <f t="shared" ca="1" si="1489"/>
        <v>0</v>
      </c>
      <c r="HU223" s="72" t="str">
        <f>Draft!$A$9</f>
        <v>Player7</v>
      </c>
      <c r="HV223" s="114"/>
      <c r="HW223" s="172">
        <f t="shared" ca="1" si="1490"/>
        <v>0</v>
      </c>
      <c r="IJ223" s="72" t="str">
        <f>Draft!$A$9</f>
        <v>Player7</v>
      </c>
      <c r="IK223" s="114"/>
      <c r="IL223" s="172">
        <f t="shared" ca="1" si="1491"/>
        <v>0</v>
      </c>
      <c r="IY223" s="72" t="str">
        <f>Draft!$A$9</f>
        <v>Player7</v>
      </c>
      <c r="IZ223" s="114"/>
      <c r="JA223" s="172">
        <f t="shared" ca="1" si="1492"/>
        <v>0</v>
      </c>
      <c r="JN223" s="72" t="str">
        <f>Draft!$A$9</f>
        <v>Player7</v>
      </c>
      <c r="JO223" s="114"/>
      <c r="JP223" s="172">
        <f t="shared" ca="1" si="1493"/>
        <v>0</v>
      </c>
      <c r="KC223" s="72" t="str">
        <f>Draft!$A$9</f>
        <v>Player7</v>
      </c>
      <c r="KE223" s="172">
        <f t="shared" ca="1" si="1494"/>
        <v>0</v>
      </c>
      <c r="KR223" s="72" t="str">
        <f>Draft!$A$9</f>
        <v>Player7</v>
      </c>
      <c r="KT223" s="172">
        <f t="shared" ca="1" si="1495"/>
        <v>0</v>
      </c>
      <c r="LG223" s="72" t="str">
        <f>Draft!$A$9</f>
        <v>Player7</v>
      </c>
      <c r="LI223" s="172">
        <f t="shared" ca="1" si="1496"/>
        <v>0</v>
      </c>
      <c r="LV223" s="72" t="str">
        <f>Draft!$A$9</f>
        <v>Player7</v>
      </c>
      <c r="LX223" s="172">
        <f t="shared" ca="1" si="1497"/>
        <v>0</v>
      </c>
      <c r="MK223" s="72" t="str">
        <f>Draft!$A$9</f>
        <v>Player7</v>
      </c>
      <c r="MM223" s="172">
        <f t="shared" ca="1" si="1498"/>
        <v>0</v>
      </c>
    </row>
    <row r="224" spans="2:351" ht="17">
      <c r="B224" s="184">
        <f t="shared" si="1473"/>
        <v>44690</v>
      </c>
      <c r="C224" s="183">
        <f t="shared" si="1474"/>
        <v>19</v>
      </c>
      <c r="D224" s="183">
        <f t="shared" si="1475"/>
        <v>5</v>
      </c>
      <c r="E224" s="183" t="str">
        <f t="shared" si="1470"/>
        <v>19_5</v>
      </c>
      <c r="F224" s="174" t="str">
        <f t="shared" si="1471"/>
        <v>Player13</v>
      </c>
      <c r="G224" s="174" t="str">
        <f t="shared" si="1472"/>
        <v>Player2</v>
      </c>
      <c r="I224" s="174" t="str">
        <f>J224&amp;"_"&amp;COUNTIF(J$4:J224,J224)</f>
        <v>_0</v>
      </c>
      <c r="J224" s="185"/>
      <c r="S224" s="72" t="str">
        <f>Draft!$A$10</f>
        <v>Player8</v>
      </c>
      <c r="U224" s="172">
        <f t="shared" si="1476"/>
        <v>-70.50394596561523</v>
      </c>
      <c r="AH224" s="72" t="str">
        <f>Draft!$A$10</f>
        <v>Player8</v>
      </c>
      <c r="AI224" s="114"/>
      <c r="AJ224" s="172">
        <f t="shared" ca="1" si="1477"/>
        <v>-42.833509073528255</v>
      </c>
      <c r="AW224" s="72" t="str">
        <f>Draft!$A$10</f>
        <v>Player8</v>
      </c>
      <c r="AX224" s="114"/>
      <c r="AY224" s="172">
        <f t="shared" ca="1" si="1478"/>
        <v>-32.438698808753799</v>
      </c>
      <c r="BL224" s="72" t="str">
        <f>Draft!$A$10</f>
        <v>Player8</v>
      </c>
      <c r="BM224" s="114"/>
      <c r="BN224" s="172">
        <f t="shared" ca="1" si="1479"/>
        <v>0</v>
      </c>
      <c r="CA224" s="72" t="str">
        <f>Draft!$A$10</f>
        <v>Player8</v>
      </c>
      <c r="CB224" s="114"/>
      <c r="CC224" s="172">
        <f t="shared" ca="1" si="1480"/>
        <v>0</v>
      </c>
      <c r="CP224" s="72" t="str">
        <f>Draft!$A$10</f>
        <v>Player8</v>
      </c>
      <c r="CQ224" s="114"/>
      <c r="CR224" s="172">
        <f t="shared" ca="1" si="1481"/>
        <v>0</v>
      </c>
      <c r="DE224" s="72" t="str">
        <f>Draft!$A$10</f>
        <v>Player8</v>
      </c>
      <c r="DF224" s="114"/>
      <c r="DG224" s="172">
        <f t="shared" ca="1" si="1482"/>
        <v>0</v>
      </c>
      <c r="DT224" s="72" t="str">
        <f>Draft!$A$10</f>
        <v>Player8</v>
      </c>
      <c r="DU224" s="114"/>
      <c r="DV224" s="172">
        <f t="shared" ca="1" si="1483"/>
        <v>0</v>
      </c>
      <c r="EI224" s="72" t="str">
        <f>Draft!$A$10</f>
        <v>Player8</v>
      </c>
      <c r="EJ224" s="114"/>
      <c r="EK224" s="172">
        <f t="shared" ca="1" si="1484"/>
        <v>0</v>
      </c>
      <c r="EX224" s="72" t="str">
        <f>Draft!$A$10</f>
        <v>Player8</v>
      </c>
      <c r="EY224" s="114"/>
      <c r="EZ224" s="172">
        <f t="shared" ca="1" si="1485"/>
        <v>0</v>
      </c>
      <c r="FM224" s="72" t="str">
        <f>Draft!$A$10</f>
        <v>Player8</v>
      </c>
      <c r="FN224" s="114"/>
      <c r="FO224" s="172">
        <f t="shared" ca="1" si="1486"/>
        <v>0</v>
      </c>
      <c r="GB224" s="72" t="str">
        <f>Draft!$A$10</f>
        <v>Player8</v>
      </c>
      <c r="GC224" s="114"/>
      <c r="GD224" s="172">
        <f t="shared" ca="1" si="1487"/>
        <v>0</v>
      </c>
      <c r="GQ224" s="72" t="str">
        <f>Draft!$A$10</f>
        <v>Player8</v>
      </c>
      <c r="GR224" s="114"/>
      <c r="GS224" s="172">
        <f t="shared" ca="1" si="1488"/>
        <v>0</v>
      </c>
      <c r="HF224" s="72" t="str">
        <f>Draft!$A$10</f>
        <v>Player8</v>
      </c>
      <c r="HG224" s="114"/>
      <c r="HH224" s="172">
        <f t="shared" ca="1" si="1489"/>
        <v>0</v>
      </c>
      <c r="HU224" s="72" t="str">
        <f>Draft!$A$10</f>
        <v>Player8</v>
      </c>
      <c r="HV224" s="114"/>
      <c r="HW224" s="172">
        <f t="shared" ca="1" si="1490"/>
        <v>0</v>
      </c>
      <c r="IJ224" s="72" t="str">
        <f>Draft!$A$10</f>
        <v>Player8</v>
      </c>
      <c r="IK224" s="114"/>
      <c r="IL224" s="172">
        <f t="shared" ca="1" si="1491"/>
        <v>0</v>
      </c>
      <c r="IY224" s="72" t="str">
        <f>Draft!$A$10</f>
        <v>Player8</v>
      </c>
      <c r="IZ224" s="114"/>
      <c r="JA224" s="172">
        <f t="shared" ca="1" si="1492"/>
        <v>0</v>
      </c>
      <c r="JN224" s="72" t="str">
        <f>Draft!$A$10</f>
        <v>Player8</v>
      </c>
      <c r="JO224" s="114"/>
      <c r="JP224" s="172">
        <f t="shared" ca="1" si="1493"/>
        <v>0</v>
      </c>
      <c r="KC224" s="72" t="str">
        <f>Draft!$A$10</f>
        <v>Player8</v>
      </c>
      <c r="KE224" s="172">
        <f t="shared" ca="1" si="1494"/>
        <v>0</v>
      </c>
      <c r="KR224" s="72" t="str">
        <f>Draft!$A$10</f>
        <v>Player8</v>
      </c>
      <c r="KT224" s="172">
        <f t="shared" ca="1" si="1495"/>
        <v>0</v>
      </c>
      <c r="LG224" s="72" t="str">
        <f>Draft!$A$10</f>
        <v>Player8</v>
      </c>
      <c r="LI224" s="172">
        <f t="shared" ca="1" si="1496"/>
        <v>0</v>
      </c>
      <c r="LV224" s="72" t="str">
        <f>Draft!$A$10</f>
        <v>Player8</v>
      </c>
      <c r="LX224" s="172">
        <f t="shared" ca="1" si="1497"/>
        <v>0</v>
      </c>
      <c r="MK224" s="72" t="str">
        <f>Draft!$A$10</f>
        <v>Player8</v>
      </c>
      <c r="MM224" s="172">
        <f t="shared" ca="1" si="1498"/>
        <v>0</v>
      </c>
    </row>
    <row r="225" spans="2:351" ht="17">
      <c r="B225" s="184">
        <f t="shared" si="1473"/>
        <v>44690</v>
      </c>
      <c r="C225" s="183">
        <f t="shared" si="1474"/>
        <v>19</v>
      </c>
      <c r="D225" s="183">
        <f t="shared" si="1475"/>
        <v>6</v>
      </c>
      <c r="E225" s="183" t="str">
        <f t="shared" si="1470"/>
        <v>19_6</v>
      </c>
      <c r="F225" s="174" t="str">
        <f t="shared" si="1471"/>
        <v>Player20</v>
      </c>
      <c r="G225" s="174" t="str">
        <f t="shared" si="1472"/>
        <v>Player10</v>
      </c>
      <c r="I225" s="174" t="str">
        <f>J225&amp;"_"&amp;COUNTIF(J$4:J225,J225)</f>
        <v>18_1</v>
      </c>
      <c r="J225" s="185">
        <v>18</v>
      </c>
      <c r="K225" s="185" t="s">
        <v>2657</v>
      </c>
      <c r="L225" s="186" t="s">
        <v>1027</v>
      </c>
      <c r="M225" s="185" t="s">
        <v>2663</v>
      </c>
      <c r="S225" s="72" t="str">
        <f>Draft!$A$11</f>
        <v>Player9</v>
      </c>
      <c r="U225" s="172">
        <f t="shared" si="1476"/>
        <v>-18.10597550917511</v>
      </c>
      <c r="AH225" s="72" t="str">
        <f>Draft!$A$11</f>
        <v>Player9</v>
      </c>
      <c r="AI225" s="114"/>
      <c r="AJ225" s="172">
        <f t="shared" ca="1" si="1477"/>
        <v>-24.928218183809079</v>
      </c>
      <c r="AW225" s="72" t="str">
        <f>Draft!$A$11</f>
        <v>Player9</v>
      </c>
      <c r="AX225" s="114"/>
      <c r="AY225" s="172">
        <f t="shared" ca="1" si="1478"/>
        <v>-14.521766699128468</v>
      </c>
      <c r="BL225" s="72" t="str">
        <f>Draft!$A$11</f>
        <v>Player9</v>
      </c>
      <c r="BM225" s="114"/>
      <c r="BN225" s="172">
        <f t="shared" ca="1" si="1479"/>
        <v>0</v>
      </c>
      <c r="CA225" s="72" t="str">
        <f>Draft!$A$11</f>
        <v>Player9</v>
      </c>
      <c r="CB225" s="114"/>
      <c r="CC225" s="172">
        <f t="shared" ca="1" si="1480"/>
        <v>0</v>
      </c>
      <c r="CP225" s="72" t="str">
        <f>Draft!$A$11</f>
        <v>Player9</v>
      </c>
      <c r="CQ225" s="114"/>
      <c r="CR225" s="172">
        <f t="shared" ca="1" si="1481"/>
        <v>0</v>
      </c>
      <c r="DE225" s="72" t="str">
        <f>Draft!$A$11</f>
        <v>Player9</v>
      </c>
      <c r="DF225" s="114"/>
      <c r="DG225" s="172">
        <f t="shared" ca="1" si="1482"/>
        <v>0</v>
      </c>
      <c r="DT225" s="72" t="str">
        <f>Draft!$A$11</f>
        <v>Player9</v>
      </c>
      <c r="DU225" s="114"/>
      <c r="DV225" s="172">
        <f t="shared" ca="1" si="1483"/>
        <v>0</v>
      </c>
      <c r="EI225" s="72" t="str">
        <f>Draft!$A$11</f>
        <v>Player9</v>
      </c>
      <c r="EJ225" s="114"/>
      <c r="EK225" s="172">
        <f t="shared" ca="1" si="1484"/>
        <v>0</v>
      </c>
      <c r="EX225" s="72" t="str">
        <f>Draft!$A$11</f>
        <v>Player9</v>
      </c>
      <c r="EY225" s="114"/>
      <c r="EZ225" s="172">
        <f t="shared" ca="1" si="1485"/>
        <v>0</v>
      </c>
      <c r="FM225" s="72" t="str">
        <f>Draft!$A$11</f>
        <v>Player9</v>
      </c>
      <c r="FN225" s="114"/>
      <c r="FO225" s="172">
        <f t="shared" ca="1" si="1486"/>
        <v>0</v>
      </c>
      <c r="GB225" s="72" t="str">
        <f>Draft!$A$11</f>
        <v>Player9</v>
      </c>
      <c r="GC225" s="114"/>
      <c r="GD225" s="172">
        <f t="shared" ca="1" si="1487"/>
        <v>0</v>
      </c>
      <c r="GQ225" s="72" t="str">
        <f>Draft!$A$11</f>
        <v>Player9</v>
      </c>
      <c r="GR225" s="114"/>
      <c r="GS225" s="172">
        <f t="shared" ca="1" si="1488"/>
        <v>0</v>
      </c>
      <c r="HF225" s="72" t="str">
        <f>Draft!$A$11</f>
        <v>Player9</v>
      </c>
      <c r="HG225" s="114"/>
      <c r="HH225" s="172">
        <f t="shared" ca="1" si="1489"/>
        <v>0</v>
      </c>
      <c r="HU225" s="72" t="str">
        <f>Draft!$A$11</f>
        <v>Player9</v>
      </c>
      <c r="HV225" s="114"/>
      <c r="HW225" s="172">
        <f t="shared" ca="1" si="1490"/>
        <v>0</v>
      </c>
      <c r="IJ225" s="72" t="str">
        <f>Draft!$A$11</f>
        <v>Player9</v>
      </c>
      <c r="IK225" s="114"/>
      <c r="IL225" s="172">
        <f t="shared" ca="1" si="1491"/>
        <v>0</v>
      </c>
      <c r="IY225" s="72" t="str">
        <f>Draft!$A$11</f>
        <v>Player9</v>
      </c>
      <c r="IZ225" s="114"/>
      <c r="JA225" s="172">
        <f t="shared" ca="1" si="1492"/>
        <v>0</v>
      </c>
      <c r="JN225" s="72" t="str">
        <f>Draft!$A$11</f>
        <v>Player9</v>
      </c>
      <c r="JO225" s="114"/>
      <c r="JP225" s="172">
        <f t="shared" ca="1" si="1493"/>
        <v>0</v>
      </c>
      <c r="KC225" s="72" t="str">
        <f>Draft!$A$11</f>
        <v>Player9</v>
      </c>
      <c r="KE225" s="172">
        <f t="shared" ca="1" si="1494"/>
        <v>0</v>
      </c>
      <c r="KR225" s="72" t="str">
        <f>Draft!$A$11</f>
        <v>Player9</v>
      </c>
      <c r="KT225" s="172">
        <f t="shared" ca="1" si="1495"/>
        <v>0</v>
      </c>
      <c r="LG225" s="72" t="str">
        <f>Draft!$A$11</f>
        <v>Player9</v>
      </c>
      <c r="LI225" s="172">
        <f t="shared" ca="1" si="1496"/>
        <v>0</v>
      </c>
      <c r="LV225" s="72" t="str">
        <f>Draft!$A$11</f>
        <v>Player9</v>
      </c>
      <c r="LX225" s="172">
        <f t="shared" ca="1" si="1497"/>
        <v>0</v>
      </c>
      <c r="MK225" s="72" t="str">
        <f>Draft!$A$11</f>
        <v>Player9</v>
      </c>
      <c r="MM225" s="172">
        <f t="shared" ca="1" si="1498"/>
        <v>0</v>
      </c>
    </row>
    <row r="226" spans="2:351" ht="17">
      <c r="B226" s="184">
        <f t="shared" si="1473"/>
        <v>44690</v>
      </c>
      <c r="C226" s="183">
        <f t="shared" si="1474"/>
        <v>19</v>
      </c>
      <c r="D226" s="183">
        <f t="shared" si="1475"/>
        <v>7</v>
      </c>
      <c r="E226" s="183" t="str">
        <f t="shared" si="1470"/>
        <v>19_7</v>
      </c>
      <c r="F226" s="174" t="str">
        <f t="shared" si="1471"/>
        <v>Player24</v>
      </c>
      <c r="G226" s="174" t="str">
        <f t="shared" si="1472"/>
        <v>Player18</v>
      </c>
      <c r="I226" s="174" t="str">
        <f>J226&amp;"_"&amp;COUNTIF(J$4:J226,J226)</f>
        <v>18_2</v>
      </c>
      <c r="J226" s="185">
        <v>18</v>
      </c>
      <c r="K226" s="185" t="s">
        <v>1880</v>
      </c>
      <c r="L226" s="186" t="s">
        <v>1027</v>
      </c>
      <c r="M226" s="185" t="s">
        <v>2671</v>
      </c>
      <c r="S226" s="72" t="str">
        <f>Draft!$A$12</f>
        <v>Player10</v>
      </c>
      <c r="U226" s="172">
        <f t="shared" si="1476"/>
        <v>-25.26893411806013</v>
      </c>
      <c r="AH226" s="72" t="str">
        <f>Draft!$A$12</f>
        <v>Player10</v>
      </c>
      <c r="AI226" s="114"/>
      <c r="AJ226" s="172">
        <f t="shared" ca="1" si="1477"/>
        <v>-24.204353459857806</v>
      </c>
      <c r="AW226" s="72" t="str">
        <f>Draft!$A$12</f>
        <v>Player10</v>
      </c>
      <c r="AX226" s="114"/>
      <c r="AY226" s="172">
        <f t="shared" ca="1" si="1478"/>
        <v>-17.91704955377309</v>
      </c>
      <c r="BL226" s="72" t="str">
        <f>Draft!$A$12</f>
        <v>Player10</v>
      </c>
      <c r="BM226" s="114"/>
      <c r="BN226" s="172">
        <f t="shared" ca="1" si="1479"/>
        <v>0</v>
      </c>
      <c r="CA226" s="72" t="str">
        <f>Draft!$A$12</f>
        <v>Player10</v>
      </c>
      <c r="CB226" s="114"/>
      <c r="CC226" s="172">
        <f t="shared" ca="1" si="1480"/>
        <v>0</v>
      </c>
      <c r="CP226" s="72" t="str">
        <f>Draft!$A$12</f>
        <v>Player10</v>
      </c>
      <c r="CQ226" s="114"/>
      <c r="CR226" s="172">
        <f t="shared" ca="1" si="1481"/>
        <v>0</v>
      </c>
      <c r="DE226" s="72" t="str">
        <f>Draft!$A$12</f>
        <v>Player10</v>
      </c>
      <c r="DF226" s="114"/>
      <c r="DG226" s="172">
        <f t="shared" ca="1" si="1482"/>
        <v>0</v>
      </c>
      <c r="DT226" s="72" t="str">
        <f>Draft!$A$12</f>
        <v>Player10</v>
      </c>
      <c r="DU226" s="114"/>
      <c r="DV226" s="172">
        <f t="shared" ca="1" si="1483"/>
        <v>0</v>
      </c>
      <c r="EI226" s="72" t="str">
        <f>Draft!$A$12</f>
        <v>Player10</v>
      </c>
      <c r="EJ226" s="114"/>
      <c r="EK226" s="172">
        <f t="shared" ca="1" si="1484"/>
        <v>0</v>
      </c>
      <c r="EX226" s="72" t="str">
        <f>Draft!$A$12</f>
        <v>Player10</v>
      </c>
      <c r="EY226" s="114"/>
      <c r="EZ226" s="172">
        <f t="shared" ca="1" si="1485"/>
        <v>0</v>
      </c>
      <c r="FM226" s="72" t="str">
        <f>Draft!$A$12</f>
        <v>Player10</v>
      </c>
      <c r="FN226" s="114"/>
      <c r="FO226" s="172">
        <f t="shared" ca="1" si="1486"/>
        <v>0</v>
      </c>
      <c r="GB226" s="72" t="str">
        <f>Draft!$A$12</f>
        <v>Player10</v>
      </c>
      <c r="GC226" s="114"/>
      <c r="GD226" s="172">
        <f t="shared" ca="1" si="1487"/>
        <v>0</v>
      </c>
      <c r="GQ226" s="72" t="str">
        <f>Draft!$A$12</f>
        <v>Player10</v>
      </c>
      <c r="GR226" s="114"/>
      <c r="GS226" s="172">
        <f t="shared" ca="1" si="1488"/>
        <v>0</v>
      </c>
      <c r="HF226" s="72" t="str">
        <f>Draft!$A$12</f>
        <v>Player10</v>
      </c>
      <c r="HG226" s="114"/>
      <c r="HH226" s="172">
        <f t="shared" ca="1" si="1489"/>
        <v>0</v>
      </c>
      <c r="HU226" s="72" t="str">
        <f>Draft!$A$12</f>
        <v>Player10</v>
      </c>
      <c r="HV226" s="114"/>
      <c r="HW226" s="172">
        <f t="shared" ca="1" si="1490"/>
        <v>0</v>
      </c>
      <c r="IJ226" s="72" t="str">
        <f>Draft!$A$12</f>
        <v>Player10</v>
      </c>
      <c r="IK226" s="114"/>
      <c r="IL226" s="172">
        <f t="shared" ca="1" si="1491"/>
        <v>0</v>
      </c>
      <c r="IY226" s="72" t="str">
        <f>Draft!$A$12</f>
        <v>Player10</v>
      </c>
      <c r="IZ226" s="114"/>
      <c r="JA226" s="172">
        <f t="shared" ca="1" si="1492"/>
        <v>0</v>
      </c>
      <c r="JN226" s="72" t="str">
        <f>Draft!$A$12</f>
        <v>Player10</v>
      </c>
      <c r="JO226" s="114"/>
      <c r="JP226" s="172">
        <f t="shared" ca="1" si="1493"/>
        <v>0</v>
      </c>
      <c r="KC226" s="72" t="str">
        <f>Draft!$A$12</f>
        <v>Player10</v>
      </c>
      <c r="KE226" s="172">
        <f t="shared" ca="1" si="1494"/>
        <v>0</v>
      </c>
      <c r="KR226" s="72" t="str">
        <f>Draft!$A$12</f>
        <v>Player10</v>
      </c>
      <c r="KT226" s="172">
        <f t="shared" ca="1" si="1495"/>
        <v>0</v>
      </c>
      <c r="LG226" s="72" t="str">
        <f>Draft!$A$12</f>
        <v>Player10</v>
      </c>
      <c r="LI226" s="172">
        <f t="shared" ca="1" si="1496"/>
        <v>0</v>
      </c>
      <c r="LV226" s="72" t="str">
        <f>Draft!$A$12</f>
        <v>Player10</v>
      </c>
      <c r="LX226" s="172">
        <f t="shared" ca="1" si="1497"/>
        <v>0</v>
      </c>
      <c r="MK226" s="72" t="str">
        <f>Draft!$A$12</f>
        <v>Player10</v>
      </c>
      <c r="MM226" s="172">
        <f t="shared" ca="1" si="1498"/>
        <v>0</v>
      </c>
    </row>
    <row r="227" spans="2:351" ht="17">
      <c r="B227" s="184">
        <f t="shared" si="1473"/>
        <v>44690</v>
      </c>
      <c r="C227" s="183">
        <f t="shared" si="1474"/>
        <v>19</v>
      </c>
      <c r="D227" s="183">
        <f t="shared" si="1475"/>
        <v>8</v>
      </c>
      <c r="E227" s="183" t="str">
        <f t="shared" si="1470"/>
        <v>19_8</v>
      </c>
      <c r="F227" s="174" t="str">
        <f t="shared" si="1471"/>
        <v>Player6</v>
      </c>
      <c r="G227" s="174" t="str">
        <f t="shared" si="1472"/>
        <v>Player17</v>
      </c>
      <c r="I227" s="174" t="str">
        <f>J227&amp;"_"&amp;COUNTIF(J$4:J227,J227)</f>
        <v>18_3</v>
      </c>
      <c r="J227" s="185">
        <v>18</v>
      </c>
      <c r="K227" s="185" t="s">
        <v>2669</v>
      </c>
      <c r="L227" s="186" t="s">
        <v>1027</v>
      </c>
      <c r="M227" s="185" t="s">
        <v>2670</v>
      </c>
      <c r="S227" s="72" t="str">
        <f>Draft!$A$13</f>
        <v>Player11</v>
      </c>
      <c r="U227" s="172">
        <f t="shared" si="1476"/>
        <v>38.877817365230399</v>
      </c>
      <c r="AH227" s="72" t="str">
        <f>Draft!$A$13</f>
        <v>Player11</v>
      </c>
      <c r="AI227" s="114"/>
      <c r="AJ227" s="172">
        <f t="shared" ca="1" si="1477"/>
        <v>-54.156310473761444</v>
      </c>
      <c r="AW227" s="72" t="str">
        <f>Draft!$A$13</f>
        <v>Player11</v>
      </c>
      <c r="AX227" s="114"/>
      <c r="AY227" s="172">
        <f t="shared" ca="1" si="1478"/>
        <v>-60.532414800553141</v>
      </c>
      <c r="BL227" s="72" t="str">
        <f>Draft!$A$13</f>
        <v>Player11</v>
      </c>
      <c r="BM227" s="114"/>
      <c r="BN227" s="172">
        <f t="shared" ca="1" si="1479"/>
        <v>0</v>
      </c>
      <c r="CA227" s="72" t="str">
        <f>Draft!$A$13</f>
        <v>Player11</v>
      </c>
      <c r="CB227" s="114"/>
      <c r="CC227" s="172">
        <f t="shared" ca="1" si="1480"/>
        <v>0</v>
      </c>
      <c r="CP227" s="72" t="str">
        <f>Draft!$A$13</f>
        <v>Player11</v>
      </c>
      <c r="CQ227" s="114"/>
      <c r="CR227" s="172">
        <f t="shared" ca="1" si="1481"/>
        <v>0</v>
      </c>
      <c r="DE227" s="72" t="str">
        <f>Draft!$A$13</f>
        <v>Player11</v>
      </c>
      <c r="DF227" s="114"/>
      <c r="DG227" s="172">
        <f t="shared" ca="1" si="1482"/>
        <v>0</v>
      </c>
      <c r="DT227" s="72" t="str">
        <f>Draft!$A$13</f>
        <v>Player11</v>
      </c>
      <c r="DU227" s="114"/>
      <c r="DV227" s="172">
        <f t="shared" ca="1" si="1483"/>
        <v>0</v>
      </c>
      <c r="EI227" s="72" t="str">
        <f>Draft!$A$13</f>
        <v>Player11</v>
      </c>
      <c r="EJ227" s="114"/>
      <c r="EK227" s="172">
        <f t="shared" ca="1" si="1484"/>
        <v>0</v>
      </c>
      <c r="EX227" s="72" t="str">
        <f>Draft!$A$13</f>
        <v>Player11</v>
      </c>
      <c r="EY227" s="114"/>
      <c r="EZ227" s="172">
        <f t="shared" ca="1" si="1485"/>
        <v>0</v>
      </c>
      <c r="FM227" s="72" t="str">
        <f>Draft!$A$13</f>
        <v>Player11</v>
      </c>
      <c r="FN227" s="114"/>
      <c r="FO227" s="172">
        <f t="shared" ca="1" si="1486"/>
        <v>0</v>
      </c>
      <c r="GB227" s="72" t="str">
        <f>Draft!$A$13</f>
        <v>Player11</v>
      </c>
      <c r="GC227" s="114"/>
      <c r="GD227" s="172">
        <f t="shared" ca="1" si="1487"/>
        <v>0</v>
      </c>
      <c r="GQ227" s="72" t="str">
        <f>Draft!$A$13</f>
        <v>Player11</v>
      </c>
      <c r="GR227" s="114"/>
      <c r="GS227" s="172">
        <f t="shared" ca="1" si="1488"/>
        <v>0</v>
      </c>
      <c r="HF227" s="72" t="str">
        <f>Draft!$A$13</f>
        <v>Player11</v>
      </c>
      <c r="HG227" s="114"/>
      <c r="HH227" s="172">
        <f t="shared" ca="1" si="1489"/>
        <v>0</v>
      </c>
      <c r="HU227" s="72" t="str">
        <f>Draft!$A$13</f>
        <v>Player11</v>
      </c>
      <c r="HV227" s="114"/>
      <c r="HW227" s="172">
        <f t="shared" ca="1" si="1490"/>
        <v>0</v>
      </c>
      <c r="IJ227" s="72" t="str">
        <f>Draft!$A$13</f>
        <v>Player11</v>
      </c>
      <c r="IK227" s="114"/>
      <c r="IL227" s="172">
        <f t="shared" ca="1" si="1491"/>
        <v>0</v>
      </c>
      <c r="IY227" s="72" t="str">
        <f>Draft!$A$13</f>
        <v>Player11</v>
      </c>
      <c r="IZ227" s="114"/>
      <c r="JA227" s="172">
        <f t="shared" ca="1" si="1492"/>
        <v>0</v>
      </c>
      <c r="JN227" s="72" t="str">
        <f>Draft!$A$13</f>
        <v>Player11</v>
      </c>
      <c r="JO227" s="114"/>
      <c r="JP227" s="172">
        <f t="shared" ca="1" si="1493"/>
        <v>0</v>
      </c>
      <c r="KC227" s="72" t="str">
        <f>Draft!$A$13</f>
        <v>Player11</v>
      </c>
      <c r="KE227" s="172">
        <f t="shared" ca="1" si="1494"/>
        <v>0</v>
      </c>
      <c r="KR227" s="72" t="str">
        <f>Draft!$A$13</f>
        <v>Player11</v>
      </c>
      <c r="KT227" s="172">
        <f t="shared" ca="1" si="1495"/>
        <v>0</v>
      </c>
      <c r="LG227" s="72" t="str">
        <f>Draft!$A$13</f>
        <v>Player11</v>
      </c>
      <c r="LI227" s="172">
        <f t="shared" ca="1" si="1496"/>
        <v>0</v>
      </c>
      <c r="LV227" s="72" t="str">
        <f>Draft!$A$13</f>
        <v>Player11</v>
      </c>
      <c r="LX227" s="172">
        <f t="shared" ca="1" si="1497"/>
        <v>0</v>
      </c>
      <c r="MK227" s="72" t="str">
        <f>Draft!$A$13</f>
        <v>Player11</v>
      </c>
      <c r="MM227" s="172">
        <f t="shared" ca="1" si="1498"/>
        <v>0</v>
      </c>
    </row>
    <row r="228" spans="2:351" ht="17">
      <c r="B228" s="184">
        <f t="shared" si="1473"/>
        <v>44690</v>
      </c>
      <c r="C228" s="183">
        <f t="shared" si="1474"/>
        <v>19</v>
      </c>
      <c r="D228" s="183">
        <f t="shared" si="1475"/>
        <v>9</v>
      </c>
      <c r="E228" s="183" t="str">
        <f t="shared" si="1470"/>
        <v>19_9</v>
      </c>
      <c r="F228" s="174" t="str">
        <f t="shared" si="1471"/>
        <v>Player11</v>
      </c>
      <c r="G228" s="174" t="str">
        <f t="shared" si="1472"/>
        <v>Player3</v>
      </c>
      <c r="I228" s="174" t="str">
        <f>J228&amp;"_"&amp;COUNTIF(J$4:J228,J228)</f>
        <v>18_4</v>
      </c>
      <c r="J228" s="185">
        <v>18</v>
      </c>
      <c r="K228" s="185" t="s">
        <v>2658</v>
      </c>
      <c r="L228" s="186" t="s">
        <v>1027</v>
      </c>
      <c r="M228" s="185" t="s">
        <v>2656</v>
      </c>
      <c r="S228" s="72" t="str">
        <f>Draft!$A$14</f>
        <v>Player12</v>
      </c>
      <c r="U228" s="172">
        <f t="shared" si="1476"/>
        <v>-36.516273847346014</v>
      </c>
      <c r="AH228" s="72" t="str">
        <f>Draft!$A$14</f>
        <v>Player12</v>
      </c>
      <c r="AI228" s="114"/>
      <c r="AJ228" s="172">
        <f t="shared" ca="1" si="1477"/>
        <v>-28.238175195259771</v>
      </c>
      <c r="AW228" s="72" t="str">
        <f>Draft!$A$14</f>
        <v>Player12</v>
      </c>
      <c r="AX228" s="114"/>
      <c r="AY228" s="172">
        <f t="shared" ca="1" si="1478"/>
        <v>-7.3092460612267702</v>
      </c>
      <c r="BL228" s="72" t="str">
        <f>Draft!$A$14</f>
        <v>Player12</v>
      </c>
      <c r="BM228" s="114"/>
      <c r="BN228" s="172">
        <f t="shared" ca="1" si="1479"/>
        <v>0</v>
      </c>
      <c r="CA228" s="72" t="str">
        <f>Draft!$A$14</f>
        <v>Player12</v>
      </c>
      <c r="CB228" s="114"/>
      <c r="CC228" s="172">
        <f t="shared" ca="1" si="1480"/>
        <v>0</v>
      </c>
      <c r="CP228" s="72" t="str">
        <f>Draft!$A$14</f>
        <v>Player12</v>
      </c>
      <c r="CQ228" s="114"/>
      <c r="CR228" s="172">
        <f t="shared" ca="1" si="1481"/>
        <v>0</v>
      </c>
      <c r="DE228" s="72" t="str">
        <f>Draft!$A$14</f>
        <v>Player12</v>
      </c>
      <c r="DF228" s="114"/>
      <c r="DG228" s="172">
        <f t="shared" ca="1" si="1482"/>
        <v>0</v>
      </c>
      <c r="DT228" s="72" t="str">
        <f>Draft!$A$14</f>
        <v>Player12</v>
      </c>
      <c r="DU228" s="114"/>
      <c r="DV228" s="172">
        <f t="shared" ca="1" si="1483"/>
        <v>0</v>
      </c>
      <c r="EI228" s="72" t="str">
        <f>Draft!$A$14</f>
        <v>Player12</v>
      </c>
      <c r="EJ228" s="114"/>
      <c r="EK228" s="172">
        <f t="shared" ca="1" si="1484"/>
        <v>0</v>
      </c>
      <c r="EX228" s="72" t="str">
        <f>Draft!$A$14</f>
        <v>Player12</v>
      </c>
      <c r="EY228" s="114"/>
      <c r="EZ228" s="172">
        <f t="shared" ca="1" si="1485"/>
        <v>0</v>
      </c>
      <c r="FM228" s="72" t="str">
        <f>Draft!$A$14</f>
        <v>Player12</v>
      </c>
      <c r="FN228" s="114"/>
      <c r="FO228" s="172">
        <f t="shared" ca="1" si="1486"/>
        <v>0</v>
      </c>
      <c r="GB228" s="72" t="str">
        <f>Draft!$A$14</f>
        <v>Player12</v>
      </c>
      <c r="GC228" s="114"/>
      <c r="GD228" s="172">
        <f t="shared" ca="1" si="1487"/>
        <v>0</v>
      </c>
      <c r="GQ228" s="72" t="str">
        <f>Draft!$A$14</f>
        <v>Player12</v>
      </c>
      <c r="GR228" s="114"/>
      <c r="GS228" s="172">
        <f t="shared" ca="1" si="1488"/>
        <v>0</v>
      </c>
      <c r="HF228" s="72" t="str">
        <f>Draft!$A$14</f>
        <v>Player12</v>
      </c>
      <c r="HG228" s="114"/>
      <c r="HH228" s="172">
        <f t="shared" ca="1" si="1489"/>
        <v>0</v>
      </c>
      <c r="HU228" s="72" t="str">
        <f>Draft!$A$14</f>
        <v>Player12</v>
      </c>
      <c r="HV228" s="114"/>
      <c r="HW228" s="172">
        <f t="shared" ca="1" si="1490"/>
        <v>0</v>
      </c>
      <c r="IJ228" s="72" t="str">
        <f>Draft!$A$14</f>
        <v>Player12</v>
      </c>
      <c r="IK228" s="114"/>
      <c r="IL228" s="172">
        <f t="shared" ca="1" si="1491"/>
        <v>0</v>
      </c>
      <c r="IY228" s="72" t="str">
        <f>Draft!$A$14</f>
        <v>Player12</v>
      </c>
      <c r="IZ228" s="114"/>
      <c r="JA228" s="172">
        <f t="shared" ca="1" si="1492"/>
        <v>0</v>
      </c>
      <c r="JN228" s="72" t="str">
        <f>Draft!$A$14</f>
        <v>Player12</v>
      </c>
      <c r="JO228" s="114"/>
      <c r="JP228" s="172">
        <f t="shared" ca="1" si="1493"/>
        <v>0</v>
      </c>
      <c r="KC228" s="72" t="str">
        <f>Draft!$A$14</f>
        <v>Player12</v>
      </c>
      <c r="KE228" s="172">
        <f t="shared" ca="1" si="1494"/>
        <v>0</v>
      </c>
      <c r="KR228" s="72" t="str">
        <f>Draft!$A$14</f>
        <v>Player12</v>
      </c>
      <c r="KT228" s="172">
        <f t="shared" ca="1" si="1495"/>
        <v>0</v>
      </c>
      <c r="LG228" s="72" t="str">
        <f>Draft!$A$14</f>
        <v>Player12</v>
      </c>
      <c r="LI228" s="172">
        <f t="shared" ca="1" si="1496"/>
        <v>0</v>
      </c>
      <c r="LV228" s="72" t="str">
        <f>Draft!$A$14</f>
        <v>Player12</v>
      </c>
      <c r="LX228" s="172">
        <f t="shared" ca="1" si="1497"/>
        <v>0</v>
      </c>
      <c r="MK228" s="72" t="str">
        <f>Draft!$A$14</f>
        <v>Player12</v>
      </c>
      <c r="MM228" s="172">
        <f t="shared" ca="1" si="1498"/>
        <v>0</v>
      </c>
    </row>
    <row r="229" spans="2:351" ht="17">
      <c r="B229" s="184">
        <f t="shared" si="1473"/>
        <v>44690</v>
      </c>
      <c r="C229" s="183">
        <f t="shared" si="1474"/>
        <v>19</v>
      </c>
      <c r="D229" s="183">
        <f t="shared" si="1475"/>
        <v>10</v>
      </c>
      <c r="E229" s="183" t="str">
        <f t="shared" si="1470"/>
        <v>19_10</v>
      </c>
      <c r="F229" s="174" t="str">
        <f t="shared" si="1471"/>
        <v>Player22</v>
      </c>
      <c r="G229" s="174" t="str">
        <f t="shared" si="1472"/>
        <v>Player15</v>
      </c>
      <c r="I229" s="174" t="str">
        <f>J229&amp;"_"&amp;COUNTIF(J$4:J229,J229)</f>
        <v>18_5</v>
      </c>
      <c r="J229" s="185">
        <v>18</v>
      </c>
      <c r="K229" s="185" t="s">
        <v>2676</v>
      </c>
      <c r="L229" s="186" t="s">
        <v>1027</v>
      </c>
      <c r="M229" s="185" t="s">
        <v>2668</v>
      </c>
      <c r="S229" s="72" t="str">
        <f>Draft!$A$15</f>
        <v>Player13</v>
      </c>
      <c r="U229" s="172">
        <f t="shared" si="1476"/>
        <v>-28.394067463418573</v>
      </c>
      <c r="AH229" s="72" t="str">
        <f>Draft!$A$15</f>
        <v>Player13</v>
      </c>
      <c r="AI229" s="114"/>
      <c r="AJ229" s="172">
        <f t="shared" ca="1" si="1477"/>
        <v>-23.55430825781476</v>
      </c>
      <c r="AW229" s="72" t="str">
        <f>Draft!$A$15</f>
        <v>Player13</v>
      </c>
      <c r="AX229" s="114"/>
      <c r="AY229" s="172">
        <f t="shared" ca="1" si="1478"/>
        <v>-3.7836618000313011</v>
      </c>
      <c r="BL229" s="72" t="str">
        <f>Draft!$A$15</f>
        <v>Player13</v>
      </c>
      <c r="BM229" s="114"/>
      <c r="BN229" s="172">
        <f t="shared" ca="1" si="1479"/>
        <v>0</v>
      </c>
      <c r="CA229" s="72" t="str">
        <f>Draft!$A$15</f>
        <v>Player13</v>
      </c>
      <c r="CB229" s="114"/>
      <c r="CC229" s="172">
        <f t="shared" ca="1" si="1480"/>
        <v>0</v>
      </c>
      <c r="CP229" s="72" t="str">
        <f>Draft!$A$15</f>
        <v>Player13</v>
      </c>
      <c r="CQ229" s="114"/>
      <c r="CR229" s="172">
        <f t="shared" ca="1" si="1481"/>
        <v>0</v>
      </c>
      <c r="DE229" s="72" t="str">
        <f>Draft!$A$15</f>
        <v>Player13</v>
      </c>
      <c r="DF229" s="114"/>
      <c r="DG229" s="172">
        <f t="shared" ca="1" si="1482"/>
        <v>0</v>
      </c>
      <c r="DT229" s="72" t="str">
        <f>Draft!$A$15</f>
        <v>Player13</v>
      </c>
      <c r="DU229" s="114"/>
      <c r="DV229" s="172">
        <f t="shared" ca="1" si="1483"/>
        <v>0</v>
      </c>
      <c r="EI229" s="72" t="str">
        <f>Draft!$A$15</f>
        <v>Player13</v>
      </c>
      <c r="EJ229" s="114"/>
      <c r="EK229" s="172">
        <f t="shared" ca="1" si="1484"/>
        <v>0</v>
      </c>
      <c r="EX229" s="72" t="str">
        <f>Draft!$A$15</f>
        <v>Player13</v>
      </c>
      <c r="EY229" s="114"/>
      <c r="EZ229" s="172">
        <f t="shared" ca="1" si="1485"/>
        <v>0</v>
      </c>
      <c r="FM229" s="72" t="str">
        <f>Draft!$A$15</f>
        <v>Player13</v>
      </c>
      <c r="FN229" s="114"/>
      <c r="FO229" s="172">
        <f t="shared" ca="1" si="1486"/>
        <v>0</v>
      </c>
      <c r="GB229" s="72" t="str">
        <f>Draft!$A$15</f>
        <v>Player13</v>
      </c>
      <c r="GC229" s="114"/>
      <c r="GD229" s="172">
        <f t="shared" ca="1" si="1487"/>
        <v>0</v>
      </c>
      <c r="GQ229" s="72" t="str">
        <f>Draft!$A$15</f>
        <v>Player13</v>
      </c>
      <c r="GR229" s="114"/>
      <c r="GS229" s="172">
        <f t="shared" ca="1" si="1488"/>
        <v>0</v>
      </c>
      <c r="HF229" s="72" t="str">
        <f>Draft!$A$15</f>
        <v>Player13</v>
      </c>
      <c r="HG229" s="114"/>
      <c r="HH229" s="172">
        <f t="shared" ca="1" si="1489"/>
        <v>0</v>
      </c>
      <c r="HU229" s="72" t="str">
        <f>Draft!$A$15</f>
        <v>Player13</v>
      </c>
      <c r="HV229" s="114"/>
      <c r="HW229" s="172">
        <f t="shared" ca="1" si="1490"/>
        <v>0</v>
      </c>
      <c r="IJ229" s="72" t="str">
        <f>Draft!$A$15</f>
        <v>Player13</v>
      </c>
      <c r="IK229" s="114"/>
      <c r="IL229" s="172">
        <f t="shared" ca="1" si="1491"/>
        <v>0</v>
      </c>
      <c r="IY229" s="72" t="str">
        <f>Draft!$A$15</f>
        <v>Player13</v>
      </c>
      <c r="IZ229" s="114"/>
      <c r="JA229" s="172">
        <f t="shared" ca="1" si="1492"/>
        <v>0</v>
      </c>
      <c r="JN229" s="72" t="str">
        <f>Draft!$A$15</f>
        <v>Player13</v>
      </c>
      <c r="JO229" s="114"/>
      <c r="JP229" s="172">
        <f t="shared" ca="1" si="1493"/>
        <v>0</v>
      </c>
      <c r="KC229" s="72" t="str">
        <f>Draft!$A$15</f>
        <v>Player13</v>
      </c>
      <c r="KE229" s="172">
        <f t="shared" ca="1" si="1494"/>
        <v>0</v>
      </c>
      <c r="KR229" s="72" t="str">
        <f>Draft!$A$15</f>
        <v>Player13</v>
      </c>
      <c r="KT229" s="172">
        <f t="shared" ca="1" si="1495"/>
        <v>0</v>
      </c>
      <c r="LG229" s="72" t="str">
        <f>Draft!$A$15</f>
        <v>Player13</v>
      </c>
      <c r="LI229" s="172">
        <f t="shared" ca="1" si="1496"/>
        <v>0</v>
      </c>
      <c r="LV229" s="72" t="str">
        <f>Draft!$A$15</f>
        <v>Player13</v>
      </c>
      <c r="LX229" s="172">
        <f t="shared" ca="1" si="1497"/>
        <v>0</v>
      </c>
      <c r="MK229" s="72" t="str">
        <f>Draft!$A$15</f>
        <v>Player13</v>
      </c>
      <c r="MM229" s="172">
        <f t="shared" ca="1" si="1498"/>
        <v>0</v>
      </c>
    </row>
    <row r="230" spans="2:351" ht="17">
      <c r="B230" s="184">
        <f t="shared" si="1473"/>
        <v>44690</v>
      </c>
      <c r="C230" s="183">
        <f t="shared" si="1474"/>
        <v>19</v>
      </c>
      <c r="D230" s="183">
        <f t="shared" si="1475"/>
        <v>11</v>
      </c>
      <c r="E230" s="183" t="str">
        <f t="shared" si="1470"/>
        <v>19_11</v>
      </c>
      <c r="F230" s="174" t="str">
        <f t="shared" si="1471"/>
        <v>Player21</v>
      </c>
      <c r="G230" s="174" t="str">
        <f t="shared" si="1472"/>
        <v>Player19</v>
      </c>
      <c r="I230" s="174" t="str">
        <f>J230&amp;"_"&amp;COUNTIF(J$4:J230,J230)</f>
        <v>18_6</v>
      </c>
      <c r="J230" s="185">
        <v>18</v>
      </c>
      <c r="K230" s="185" t="s">
        <v>2660</v>
      </c>
      <c r="L230" s="186" t="s">
        <v>1027</v>
      </c>
      <c r="M230" s="185" t="s">
        <v>2672</v>
      </c>
      <c r="S230" s="72" t="str">
        <f>Draft!$A$16</f>
        <v>Player14</v>
      </c>
      <c r="U230" s="172">
        <f t="shared" si="1476"/>
        <v>-15.171355223081651</v>
      </c>
      <c r="AH230" s="72" t="str">
        <f>Draft!$A$16</f>
        <v>Player14</v>
      </c>
      <c r="AI230" s="114"/>
      <c r="AJ230" s="172">
        <f t="shared" ca="1" si="1477"/>
        <v>-15.442161665360498</v>
      </c>
      <c r="AW230" s="72" t="str">
        <f>Draft!$A$16</f>
        <v>Player14</v>
      </c>
      <c r="AX230" s="114"/>
      <c r="AY230" s="172">
        <f t="shared" ca="1" si="1478"/>
        <v>-9.1140825407196697</v>
      </c>
      <c r="BL230" s="72" t="str">
        <f>Draft!$A$16</f>
        <v>Player14</v>
      </c>
      <c r="BM230" s="114"/>
      <c r="BN230" s="172">
        <f t="shared" ca="1" si="1479"/>
        <v>0</v>
      </c>
      <c r="CA230" s="72" t="str">
        <f>Draft!$A$16</f>
        <v>Player14</v>
      </c>
      <c r="CB230" s="114"/>
      <c r="CC230" s="172">
        <f t="shared" ca="1" si="1480"/>
        <v>0</v>
      </c>
      <c r="CP230" s="72" t="str">
        <f>Draft!$A$16</f>
        <v>Player14</v>
      </c>
      <c r="CQ230" s="114"/>
      <c r="CR230" s="172">
        <f t="shared" ca="1" si="1481"/>
        <v>0</v>
      </c>
      <c r="DE230" s="72" t="str">
        <f>Draft!$A$16</f>
        <v>Player14</v>
      </c>
      <c r="DF230" s="114"/>
      <c r="DG230" s="172">
        <f t="shared" ca="1" si="1482"/>
        <v>0</v>
      </c>
      <c r="DT230" s="72" t="str">
        <f>Draft!$A$16</f>
        <v>Player14</v>
      </c>
      <c r="DU230" s="114"/>
      <c r="DV230" s="172">
        <f t="shared" ca="1" si="1483"/>
        <v>0</v>
      </c>
      <c r="EI230" s="72" t="str">
        <f>Draft!$A$16</f>
        <v>Player14</v>
      </c>
      <c r="EJ230" s="114"/>
      <c r="EK230" s="172">
        <f t="shared" ca="1" si="1484"/>
        <v>0</v>
      </c>
      <c r="EX230" s="72" t="str">
        <f>Draft!$A$16</f>
        <v>Player14</v>
      </c>
      <c r="EY230" s="114"/>
      <c r="EZ230" s="172">
        <f t="shared" ca="1" si="1485"/>
        <v>0</v>
      </c>
      <c r="FM230" s="72" t="str">
        <f>Draft!$A$16</f>
        <v>Player14</v>
      </c>
      <c r="FN230" s="114"/>
      <c r="FO230" s="172">
        <f t="shared" ca="1" si="1486"/>
        <v>0</v>
      </c>
      <c r="GB230" s="72" t="str">
        <f>Draft!$A$16</f>
        <v>Player14</v>
      </c>
      <c r="GC230" s="114"/>
      <c r="GD230" s="172">
        <f t="shared" ca="1" si="1487"/>
        <v>0</v>
      </c>
      <c r="GQ230" s="72" t="str">
        <f>Draft!$A$16</f>
        <v>Player14</v>
      </c>
      <c r="GR230" s="114"/>
      <c r="GS230" s="172">
        <f t="shared" ca="1" si="1488"/>
        <v>0</v>
      </c>
      <c r="HF230" s="72" t="str">
        <f>Draft!$A$16</f>
        <v>Player14</v>
      </c>
      <c r="HG230" s="114"/>
      <c r="HH230" s="172">
        <f t="shared" ca="1" si="1489"/>
        <v>0</v>
      </c>
      <c r="HU230" s="72" t="str">
        <f>Draft!$A$16</f>
        <v>Player14</v>
      </c>
      <c r="HV230" s="114"/>
      <c r="HW230" s="172">
        <f t="shared" ca="1" si="1490"/>
        <v>0</v>
      </c>
      <c r="IJ230" s="72" t="str">
        <f>Draft!$A$16</f>
        <v>Player14</v>
      </c>
      <c r="IK230" s="114"/>
      <c r="IL230" s="172">
        <f t="shared" ca="1" si="1491"/>
        <v>0</v>
      </c>
      <c r="IY230" s="72" t="str">
        <f>Draft!$A$16</f>
        <v>Player14</v>
      </c>
      <c r="IZ230" s="114"/>
      <c r="JA230" s="172">
        <f t="shared" ca="1" si="1492"/>
        <v>0</v>
      </c>
      <c r="JN230" s="72" t="str">
        <f>Draft!$A$16</f>
        <v>Player14</v>
      </c>
      <c r="JO230" s="114"/>
      <c r="JP230" s="172">
        <f t="shared" ca="1" si="1493"/>
        <v>0</v>
      </c>
      <c r="KC230" s="72" t="str">
        <f>Draft!$A$16</f>
        <v>Player14</v>
      </c>
      <c r="KE230" s="172">
        <f t="shared" ca="1" si="1494"/>
        <v>0</v>
      </c>
      <c r="KR230" s="72" t="str">
        <f>Draft!$A$16</f>
        <v>Player14</v>
      </c>
      <c r="KT230" s="172">
        <f t="shared" ca="1" si="1495"/>
        <v>0</v>
      </c>
      <c r="LG230" s="72" t="str">
        <f>Draft!$A$16</f>
        <v>Player14</v>
      </c>
      <c r="LI230" s="172">
        <f t="shared" ca="1" si="1496"/>
        <v>0</v>
      </c>
      <c r="LV230" s="72" t="str">
        <f>Draft!$A$16</f>
        <v>Player14</v>
      </c>
      <c r="LX230" s="172">
        <f t="shared" ca="1" si="1497"/>
        <v>0</v>
      </c>
      <c r="MK230" s="72" t="str">
        <f>Draft!$A$16</f>
        <v>Player14</v>
      </c>
      <c r="MM230" s="172">
        <f t="shared" ca="1" si="1498"/>
        <v>0</v>
      </c>
    </row>
    <row r="231" spans="2:351" ht="18" thickBot="1">
      <c r="B231" s="187">
        <f t="shared" si="1473"/>
        <v>44690</v>
      </c>
      <c r="C231" s="188">
        <f t="shared" si="1474"/>
        <v>19</v>
      </c>
      <c r="D231" s="188">
        <f t="shared" si="1475"/>
        <v>12</v>
      </c>
      <c r="E231" s="188" t="str">
        <f t="shared" si="1470"/>
        <v>19_12</v>
      </c>
      <c r="F231" s="189" t="str">
        <f t="shared" si="1471"/>
        <v>Player9</v>
      </c>
      <c r="G231" s="189" t="str">
        <f t="shared" si="1472"/>
        <v>Player14</v>
      </c>
      <c r="I231" s="174" t="str">
        <f>J231&amp;"_"&amp;COUNTIF(J$4:J231,J231)</f>
        <v>18_7</v>
      </c>
      <c r="J231" s="185">
        <v>18</v>
      </c>
      <c r="K231" s="185" t="s">
        <v>2665</v>
      </c>
      <c r="L231" s="186" t="s">
        <v>1027</v>
      </c>
      <c r="M231" s="185" t="s">
        <v>2667</v>
      </c>
      <c r="S231" s="72" t="str">
        <f>Draft!$A$17</f>
        <v>Player15</v>
      </c>
      <c r="U231" s="172">
        <f t="shared" si="1476"/>
        <v>-13.285061507078721</v>
      </c>
      <c r="AH231" s="72" t="str">
        <f>Draft!$A$17</f>
        <v>Player15</v>
      </c>
      <c r="AI231" s="114"/>
      <c r="AJ231" s="172">
        <f t="shared" ca="1" si="1477"/>
        <v>-48.145722065568243</v>
      </c>
      <c r="AW231" s="72" t="str">
        <f>Draft!$A$17</f>
        <v>Player15</v>
      </c>
      <c r="AX231" s="114"/>
      <c r="AY231" s="172">
        <f t="shared" ca="1" si="1478"/>
        <v>-2.7343694421638096</v>
      </c>
      <c r="BL231" s="72" t="str">
        <f>Draft!$A$17</f>
        <v>Player15</v>
      </c>
      <c r="BM231" s="114"/>
      <c r="BN231" s="172">
        <f t="shared" ca="1" si="1479"/>
        <v>0</v>
      </c>
      <c r="CA231" s="72" t="str">
        <f>Draft!$A$17</f>
        <v>Player15</v>
      </c>
      <c r="CB231" s="114"/>
      <c r="CC231" s="172">
        <f t="shared" ca="1" si="1480"/>
        <v>0</v>
      </c>
      <c r="CP231" s="72" t="str">
        <f>Draft!$A$17</f>
        <v>Player15</v>
      </c>
      <c r="CQ231" s="114"/>
      <c r="CR231" s="172">
        <f t="shared" ca="1" si="1481"/>
        <v>0</v>
      </c>
      <c r="DE231" s="72" t="str">
        <f>Draft!$A$17</f>
        <v>Player15</v>
      </c>
      <c r="DF231" s="114"/>
      <c r="DG231" s="172">
        <f t="shared" ca="1" si="1482"/>
        <v>0</v>
      </c>
      <c r="DT231" s="72" t="str">
        <f>Draft!$A$17</f>
        <v>Player15</v>
      </c>
      <c r="DU231" s="114"/>
      <c r="DV231" s="172">
        <f t="shared" ca="1" si="1483"/>
        <v>0</v>
      </c>
      <c r="EI231" s="72" t="str">
        <f>Draft!$A$17</f>
        <v>Player15</v>
      </c>
      <c r="EJ231" s="114"/>
      <c r="EK231" s="172">
        <f t="shared" ca="1" si="1484"/>
        <v>0</v>
      </c>
      <c r="EX231" s="72" t="str">
        <f>Draft!$A$17</f>
        <v>Player15</v>
      </c>
      <c r="EY231" s="114"/>
      <c r="EZ231" s="172">
        <f t="shared" ca="1" si="1485"/>
        <v>0</v>
      </c>
      <c r="FM231" s="72" t="str">
        <f>Draft!$A$17</f>
        <v>Player15</v>
      </c>
      <c r="FN231" s="114"/>
      <c r="FO231" s="172">
        <f t="shared" ca="1" si="1486"/>
        <v>0</v>
      </c>
      <c r="GB231" s="72" t="str">
        <f>Draft!$A$17</f>
        <v>Player15</v>
      </c>
      <c r="GC231" s="114"/>
      <c r="GD231" s="172">
        <f t="shared" ca="1" si="1487"/>
        <v>0</v>
      </c>
      <c r="GQ231" s="72" t="str">
        <f>Draft!$A$17</f>
        <v>Player15</v>
      </c>
      <c r="GR231" s="114"/>
      <c r="GS231" s="172">
        <f t="shared" ca="1" si="1488"/>
        <v>0</v>
      </c>
      <c r="HF231" s="72" t="str">
        <f>Draft!$A$17</f>
        <v>Player15</v>
      </c>
      <c r="HG231" s="114"/>
      <c r="HH231" s="172">
        <f t="shared" ca="1" si="1489"/>
        <v>0</v>
      </c>
      <c r="HU231" s="72" t="str">
        <f>Draft!$A$17</f>
        <v>Player15</v>
      </c>
      <c r="HV231" s="114"/>
      <c r="HW231" s="172">
        <f t="shared" ca="1" si="1490"/>
        <v>0</v>
      </c>
      <c r="IJ231" s="72" t="str">
        <f>Draft!$A$17</f>
        <v>Player15</v>
      </c>
      <c r="IK231" s="114"/>
      <c r="IL231" s="172">
        <f t="shared" ca="1" si="1491"/>
        <v>0</v>
      </c>
      <c r="IY231" s="72" t="str">
        <f>Draft!$A$17</f>
        <v>Player15</v>
      </c>
      <c r="IZ231" s="114"/>
      <c r="JA231" s="172">
        <f t="shared" ca="1" si="1492"/>
        <v>0</v>
      </c>
      <c r="JN231" s="72" t="str">
        <f>Draft!$A$17</f>
        <v>Player15</v>
      </c>
      <c r="JO231" s="114"/>
      <c r="JP231" s="172">
        <f t="shared" ca="1" si="1493"/>
        <v>0</v>
      </c>
      <c r="KC231" s="72" t="str">
        <f>Draft!$A$17</f>
        <v>Player15</v>
      </c>
      <c r="KE231" s="172">
        <f t="shared" ca="1" si="1494"/>
        <v>0</v>
      </c>
      <c r="KR231" s="72" t="str">
        <f>Draft!$A$17</f>
        <v>Player15</v>
      </c>
      <c r="KT231" s="172">
        <f t="shared" ca="1" si="1495"/>
        <v>0</v>
      </c>
      <c r="LG231" s="72" t="str">
        <f>Draft!$A$17</f>
        <v>Player15</v>
      </c>
      <c r="LI231" s="172">
        <f t="shared" ca="1" si="1496"/>
        <v>0</v>
      </c>
      <c r="LV231" s="72" t="str">
        <f>Draft!$A$17</f>
        <v>Player15</v>
      </c>
      <c r="LX231" s="172">
        <f t="shared" ca="1" si="1497"/>
        <v>0</v>
      </c>
      <c r="MK231" s="72" t="str">
        <f>Draft!$A$17</f>
        <v>Player15</v>
      </c>
      <c r="MM231" s="172">
        <f t="shared" ca="1" si="1498"/>
        <v>0</v>
      </c>
    </row>
    <row r="232" spans="2:351" ht="17">
      <c r="B232" s="184">
        <f t="shared" si="1473"/>
        <v>44697</v>
      </c>
      <c r="C232" s="183">
        <f t="shared" si="1474"/>
        <v>20</v>
      </c>
      <c r="D232" s="183">
        <f t="shared" si="1475"/>
        <v>1</v>
      </c>
      <c r="E232" s="183" t="str">
        <f t="shared" si="1470"/>
        <v>20_1</v>
      </c>
      <c r="F232" s="174" t="str">
        <f t="shared" si="1471"/>
        <v>Player4</v>
      </c>
      <c r="G232" s="174" t="str">
        <f t="shared" si="1472"/>
        <v>Player14</v>
      </c>
      <c r="I232" s="174" t="str">
        <f>J232&amp;"_"&amp;COUNTIF(J$4:J232,J232)</f>
        <v>18_8</v>
      </c>
      <c r="J232" s="185">
        <v>18</v>
      </c>
      <c r="K232" s="185" t="s">
        <v>1879</v>
      </c>
      <c r="L232" s="186" t="s">
        <v>1027</v>
      </c>
      <c r="M232" s="185" t="s">
        <v>2662</v>
      </c>
      <c r="S232" s="72" t="str">
        <f>Draft!$A$18</f>
        <v>Player16</v>
      </c>
      <c r="U232" s="172">
        <f t="shared" si="1476"/>
        <v>-11.713431639090356</v>
      </c>
      <c r="AH232" s="72" t="str">
        <f>Draft!$A$18</f>
        <v>Player16</v>
      </c>
      <c r="AI232" s="114"/>
      <c r="AJ232" s="172">
        <f t="shared" ca="1" si="1477"/>
        <v>-2.8779296352674395</v>
      </c>
      <c r="AW232" s="72" t="str">
        <f>Draft!$A$18</f>
        <v>Player16</v>
      </c>
      <c r="AX232" s="114"/>
      <c r="AY232" s="172">
        <f t="shared" ca="1" si="1478"/>
        <v>-5.9883170484198773</v>
      </c>
      <c r="BL232" s="72" t="str">
        <f>Draft!$A$18</f>
        <v>Player16</v>
      </c>
      <c r="BM232" s="114"/>
      <c r="BN232" s="172">
        <f t="shared" ca="1" si="1479"/>
        <v>0</v>
      </c>
      <c r="CA232" s="72" t="str">
        <f>Draft!$A$18</f>
        <v>Player16</v>
      </c>
      <c r="CB232" s="114"/>
      <c r="CC232" s="172">
        <f t="shared" ca="1" si="1480"/>
        <v>0</v>
      </c>
      <c r="CP232" s="72" t="str">
        <f>Draft!$A$18</f>
        <v>Player16</v>
      </c>
      <c r="CQ232" s="114"/>
      <c r="CR232" s="172">
        <f t="shared" ca="1" si="1481"/>
        <v>0</v>
      </c>
      <c r="DE232" s="72" t="str">
        <f>Draft!$A$18</f>
        <v>Player16</v>
      </c>
      <c r="DF232" s="114"/>
      <c r="DG232" s="172">
        <f t="shared" ca="1" si="1482"/>
        <v>0</v>
      </c>
      <c r="DT232" s="72" t="str">
        <f>Draft!$A$18</f>
        <v>Player16</v>
      </c>
      <c r="DU232" s="114"/>
      <c r="DV232" s="172">
        <f t="shared" ca="1" si="1483"/>
        <v>0</v>
      </c>
      <c r="EI232" s="72" t="str">
        <f>Draft!$A$18</f>
        <v>Player16</v>
      </c>
      <c r="EJ232" s="114"/>
      <c r="EK232" s="172">
        <f t="shared" ca="1" si="1484"/>
        <v>0</v>
      </c>
      <c r="EX232" s="72" t="str">
        <f>Draft!$A$18</f>
        <v>Player16</v>
      </c>
      <c r="EY232" s="114"/>
      <c r="EZ232" s="172">
        <f t="shared" ca="1" si="1485"/>
        <v>0</v>
      </c>
      <c r="FM232" s="72" t="str">
        <f>Draft!$A$18</f>
        <v>Player16</v>
      </c>
      <c r="FN232" s="114"/>
      <c r="FO232" s="172">
        <f t="shared" ca="1" si="1486"/>
        <v>0</v>
      </c>
      <c r="GB232" s="72" t="str">
        <f>Draft!$A$18</f>
        <v>Player16</v>
      </c>
      <c r="GC232" s="114"/>
      <c r="GD232" s="172">
        <f t="shared" ca="1" si="1487"/>
        <v>0</v>
      </c>
      <c r="GQ232" s="72" t="str">
        <f>Draft!$A$18</f>
        <v>Player16</v>
      </c>
      <c r="GR232" s="114"/>
      <c r="GS232" s="172">
        <f t="shared" ca="1" si="1488"/>
        <v>0</v>
      </c>
      <c r="HF232" s="72" t="str">
        <f>Draft!$A$18</f>
        <v>Player16</v>
      </c>
      <c r="HG232" s="114"/>
      <c r="HH232" s="172">
        <f t="shared" ca="1" si="1489"/>
        <v>0</v>
      </c>
      <c r="HU232" s="72" t="str">
        <f>Draft!$A$18</f>
        <v>Player16</v>
      </c>
      <c r="HV232" s="114"/>
      <c r="HW232" s="172">
        <f t="shared" ca="1" si="1490"/>
        <v>0</v>
      </c>
      <c r="IJ232" s="72" t="str">
        <f>Draft!$A$18</f>
        <v>Player16</v>
      </c>
      <c r="IK232" s="114"/>
      <c r="IL232" s="172">
        <f t="shared" ca="1" si="1491"/>
        <v>0</v>
      </c>
      <c r="IY232" s="72" t="str">
        <f>Draft!$A$18</f>
        <v>Player16</v>
      </c>
      <c r="IZ232" s="114"/>
      <c r="JA232" s="172">
        <f t="shared" ca="1" si="1492"/>
        <v>0</v>
      </c>
      <c r="JN232" s="72" t="str">
        <f>Draft!$A$18</f>
        <v>Player16</v>
      </c>
      <c r="JO232" s="114"/>
      <c r="JP232" s="172">
        <f t="shared" ca="1" si="1493"/>
        <v>0</v>
      </c>
      <c r="KC232" s="72" t="str">
        <f>Draft!$A$18</f>
        <v>Player16</v>
      </c>
      <c r="KE232" s="172">
        <f t="shared" ca="1" si="1494"/>
        <v>0</v>
      </c>
      <c r="KR232" s="72" t="str">
        <f>Draft!$A$18</f>
        <v>Player16</v>
      </c>
      <c r="KT232" s="172">
        <f t="shared" ca="1" si="1495"/>
        <v>0</v>
      </c>
      <c r="LG232" s="72" t="str">
        <f>Draft!$A$18</f>
        <v>Player16</v>
      </c>
      <c r="LI232" s="172">
        <f t="shared" ca="1" si="1496"/>
        <v>0</v>
      </c>
      <c r="LV232" s="72" t="str">
        <f>Draft!$A$18</f>
        <v>Player16</v>
      </c>
      <c r="LX232" s="172">
        <f t="shared" ca="1" si="1497"/>
        <v>0</v>
      </c>
      <c r="MK232" s="72" t="str">
        <f>Draft!$A$18</f>
        <v>Player16</v>
      </c>
      <c r="MM232" s="172">
        <f t="shared" ca="1" si="1498"/>
        <v>0</v>
      </c>
    </row>
    <row r="233" spans="2:351" ht="17">
      <c r="B233" s="184">
        <f t="shared" si="1473"/>
        <v>44697</v>
      </c>
      <c r="C233" s="183">
        <f t="shared" si="1474"/>
        <v>20</v>
      </c>
      <c r="D233" s="183">
        <f t="shared" si="1475"/>
        <v>2</v>
      </c>
      <c r="E233" s="183" t="str">
        <f t="shared" si="1470"/>
        <v>20_2</v>
      </c>
      <c r="F233" s="174" t="str">
        <f t="shared" si="1471"/>
        <v>Player19</v>
      </c>
      <c r="G233" s="174" t="str">
        <f t="shared" si="1472"/>
        <v>Player9</v>
      </c>
      <c r="I233" s="174" t="str">
        <f>J233&amp;"_"&amp;COUNTIF(J$4:J233,J233)</f>
        <v>18_9</v>
      </c>
      <c r="J233" s="185">
        <v>18</v>
      </c>
      <c r="K233" s="185" t="s">
        <v>2661</v>
      </c>
      <c r="L233" s="186" t="s">
        <v>1027</v>
      </c>
      <c r="M233" s="185" t="s">
        <v>2674</v>
      </c>
      <c r="S233" s="72" t="str">
        <f>Draft!$A$19</f>
        <v>Player17</v>
      </c>
      <c r="U233" s="172">
        <f t="shared" si="1476"/>
        <v>24.877189025484448</v>
      </c>
      <c r="AH233" s="72" t="str">
        <f>Draft!$A$19</f>
        <v>Player17</v>
      </c>
      <c r="AI233" s="114"/>
      <c r="AJ233" s="172">
        <f t="shared" ca="1" si="1477"/>
        <v>-24.130979520545409</v>
      </c>
      <c r="AW233" s="72" t="str">
        <f>Draft!$A$19</f>
        <v>Player17</v>
      </c>
      <c r="AX233" s="114"/>
      <c r="AY233" s="172">
        <f t="shared" ca="1" si="1478"/>
        <v>-7.7994413338178363</v>
      </c>
      <c r="BL233" s="72" t="str">
        <f>Draft!$A$19</f>
        <v>Player17</v>
      </c>
      <c r="BM233" s="114"/>
      <c r="BN233" s="172">
        <f t="shared" ca="1" si="1479"/>
        <v>0</v>
      </c>
      <c r="CA233" s="72" t="str">
        <f>Draft!$A$19</f>
        <v>Player17</v>
      </c>
      <c r="CB233" s="114"/>
      <c r="CC233" s="172">
        <f t="shared" ca="1" si="1480"/>
        <v>0</v>
      </c>
      <c r="CP233" s="72" t="str">
        <f>Draft!$A$19</f>
        <v>Player17</v>
      </c>
      <c r="CQ233" s="114"/>
      <c r="CR233" s="172">
        <f t="shared" ca="1" si="1481"/>
        <v>0</v>
      </c>
      <c r="DE233" s="72" t="str">
        <f>Draft!$A$19</f>
        <v>Player17</v>
      </c>
      <c r="DF233" s="114"/>
      <c r="DG233" s="172">
        <f t="shared" ca="1" si="1482"/>
        <v>0</v>
      </c>
      <c r="DT233" s="72" t="str">
        <f>Draft!$A$19</f>
        <v>Player17</v>
      </c>
      <c r="DU233" s="114"/>
      <c r="DV233" s="172">
        <f t="shared" ca="1" si="1483"/>
        <v>0</v>
      </c>
      <c r="EI233" s="72" t="str">
        <f>Draft!$A$19</f>
        <v>Player17</v>
      </c>
      <c r="EJ233" s="114"/>
      <c r="EK233" s="172">
        <f t="shared" ca="1" si="1484"/>
        <v>0</v>
      </c>
      <c r="EX233" s="72" t="str">
        <f>Draft!$A$19</f>
        <v>Player17</v>
      </c>
      <c r="EY233" s="114"/>
      <c r="EZ233" s="172">
        <f t="shared" ca="1" si="1485"/>
        <v>0</v>
      </c>
      <c r="FM233" s="72" t="str">
        <f>Draft!$A$19</f>
        <v>Player17</v>
      </c>
      <c r="FN233" s="114"/>
      <c r="FO233" s="172">
        <f t="shared" ca="1" si="1486"/>
        <v>0</v>
      </c>
      <c r="GB233" s="72" t="str">
        <f>Draft!$A$19</f>
        <v>Player17</v>
      </c>
      <c r="GC233" s="114"/>
      <c r="GD233" s="172">
        <f t="shared" ca="1" si="1487"/>
        <v>0</v>
      </c>
      <c r="GQ233" s="72" t="str">
        <f>Draft!$A$19</f>
        <v>Player17</v>
      </c>
      <c r="GR233" s="114"/>
      <c r="GS233" s="172">
        <f t="shared" ca="1" si="1488"/>
        <v>0</v>
      </c>
      <c r="HF233" s="72" t="str">
        <f>Draft!$A$19</f>
        <v>Player17</v>
      </c>
      <c r="HG233" s="114"/>
      <c r="HH233" s="172">
        <f t="shared" ca="1" si="1489"/>
        <v>0</v>
      </c>
      <c r="HU233" s="72" t="str">
        <f>Draft!$A$19</f>
        <v>Player17</v>
      </c>
      <c r="HV233" s="114"/>
      <c r="HW233" s="172">
        <f t="shared" ca="1" si="1490"/>
        <v>0</v>
      </c>
      <c r="IJ233" s="72" t="str">
        <f>Draft!$A$19</f>
        <v>Player17</v>
      </c>
      <c r="IK233" s="114"/>
      <c r="IL233" s="172">
        <f t="shared" ca="1" si="1491"/>
        <v>0</v>
      </c>
      <c r="IY233" s="72" t="str">
        <f>Draft!$A$19</f>
        <v>Player17</v>
      </c>
      <c r="IZ233" s="114"/>
      <c r="JA233" s="172">
        <f t="shared" ca="1" si="1492"/>
        <v>0</v>
      </c>
      <c r="JN233" s="72" t="str">
        <f>Draft!$A$19</f>
        <v>Player17</v>
      </c>
      <c r="JO233" s="114"/>
      <c r="JP233" s="172">
        <f t="shared" ca="1" si="1493"/>
        <v>0</v>
      </c>
      <c r="KC233" s="72" t="str">
        <f>Draft!$A$19</f>
        <v>Player17</v>
      </c>
      <c r="KE233" s="172">
        <f t="shared" ca="1" si="1494"/>
        <v>0</v>
      </c>
      <c r="KR233" s="72" t="str">
        <f>Draft!$A$19</f>
        <v>Player17</v>
      </c>
      <c r="KT233" s="172">
        <f t="shared" ca="1" si="1495"/>
        <v>0</v>
      </c>
      <c r="LG233" s="72" t="str">
        <f>Draft!$A$19</f>
        <v>Player17</v>
      </c>
      <c r="LI233" s="172">
        <f t="shared" ca="1" si="1496"/>
        <v>0</v>
      </c>
      <c r="LV233" s="72" t="str">
        <f>Draft!$A$19</f>
        <v>Player17</v>
      </c>
      <c r="LX233" s="172">
        <f t="shared" ca="1" si="1497"/>
        <v>0</v>
      </c>
      <c r="MK233" s="72" t="str">
        <f>Draft!$A$19</f>
        <v>Player17</v>
      </c>
      <c r="MM233" s="172">
        <f t="shared" ca="1" si="1498"/>
        <v>0</v>
      </c>
    </row>
    <row r="234" spans="2:351" ht="17">
      <c r="B234" s="184">
        <f t="shared" si="1473"/>
        <v>44697</v>
      </c>
      <c r="C234" s="183">
        <f t="shared" si="1474"/>
        <v>20</v>
      </c>
      <c r="D234" s="183">
        <f t="shared" si="1475"/>
        <v>3</v>
      </c>
      <c r="E234" s="183" t="str">
        <f t="shared" si="1470"/>
        <v>20_3</v>
      </c>
      <c r="F234" s="174" t="str">
        <f t="shared" si="1471"/>
        <v>Player15</v>
      </c>
      <c r="G234" s="174" t="str">
        <f t="shared" si="1472"/>
        <v>Player21</v>
      </c>
      <c r="I234" s="174" t="str">
        <f>J234&amp;"_"&amp;COUNTIF(J$4:J234,J234)</f>
        <v>18_10</v>
      </c>
      <c r="J234" s="185">
        <v>18</v>
      </c>
      <c r="K234" s="185" t="s">
        <v>2666</v>
      </c>
      <c r="L234" s="186" t="s">
        <v>1027</v>
      </c>
      <c r="M234" s="185" t="s">
        <v>2675</v>
      </c>
      <c r="S234" s="72" t="str">
        <f>Draft!$A$20</f>
        <v>Player18</v>
      </c>
      <c r="U234" s="172">
        <f t="shared" si="1476"/>
        <v>-14.745071595222981</v>
      </c>
      <c r="AH234" s="72" t="str">
        <f>Draft!$A$20</f>
        <v>Player18</v>
      </c>
      <c r="AI234" s="114"/>
      <c r="AJ234" s="172">
        <f t="shared" ca="1" si="1477"/>
        <v>-20.562444179485773</v>
      </c>
      <c r="AW234" s="72" t="str">
        <f>Draft!$A$20</f>
        <v>Player18</v>
      </c>
      <c r="AX234" s="114"/>
      <c r="AY234" s="172">
        <f t="shared" ca="1" si="1478"/>
        <v>0.92587959612325799</v>
      </c>
      <c r="BL234" s="72" t="str">
        <f>Draft!$A$20</f>
        <v>Player18</v>
      </c>
      <c r="BM234" s="114"/>
      <c r="BN234" s="172">
        <f t="shared" ca="1" si="1479"/>
        <v>0</v>
      </c>
      <c r="CA234" s="72" t="str">
        <f>Draft!$A$20</f>
        <v>Player18</v>
      </c>
      <c r="CB234" s="114"/>
      <c r="CC234" s="172">
        <f t="shared" ca="1" si="1480"/>
        <v>0</v>
      </c>
      <c r="CP234" s="72" t="str">
        <f>Draft!$A$20</f>
        <v>Player18</v>
      </c>
      <c r="CQ234" s="114"/>
      <c r="CR234" s="172">
        <f t="shared" ca="1" si="1481"/>
        <v>0</v>
      </c>
      <c r="DE234" s="72" t="str">
        <f>Draft!$A$20</f>
        <v>Player18</v>
      </c>
      <c r="DF234" s="114"/>
      <c r="DG234" s="172">
        <f t="shared" ca="1" si="1482"/>
        <v>0</v>
      </c>
      <c r="DT234" s="72" t="str">
        <f>Draft!$A$20</f>
        <v>Player18</v>
      </c>
      <c r="DU234" s="114"/>
      <c r="DV234" s="172">
        <f t="shared" ca="1" si="1483"/>
        <v>0</v>
      </c>
      <c r="EI234" s="72" t="str">
        <f>Draft!$A$20</f>
        <v>Player18</v>
      </c>
      <c r="EJ234" s="114"/>
      <c r="EK234" s="172">
        <f t="shared" ca="1" si="1484"/>
        <v>0</v>
      </c>
      <c r="EX234" s="72" t="str">
        <f>Draft!$A$20</f>
        <v>Player18</v>
      </c>
      <c r="EY234" s="114"/>
      <c r="EZ234" s="172">
        <f t="shared" ca="1" si="1485"/>
        <v>0</v>
      </c>
      <c r="FM234" s="72" t="str">
        <f>Draft!$A$20</f>
        <v>Player18</v>
      </c>
      <c r="FN234" s="114"/>
      <c r="FO234" s="172">
        <f t="shared" ca="1" si="1486"/>
        <v>0</v>
      </c>
      <c r="GB234" s="72" t="str">
        <f>Draft!$A$20</f>
        <v>Player18</v>
      </c>
      <c r="GC234" s="114"/>
      <c r="GD234" s="172">
        <f t="shared" ca="1" si="1487"/>
        <v>0</v>
      </c>
      <c r="GQ234" s="72" t="str">
        <f>Draft!$A$20</f>
        <v>Player18</v>
      </c>
      <c r="GR234" s="114"/>
      <c r="GS234" s="172">
        <f t="shared" ca="1" si="1488"/>
        <v>0</v>
      </c>
      <c r="HF234" s="72" t="str">
        <f>Draft!$A$20</f>
        <v>Player18</v>
      </c>
      <c r="HG234" s="114"/>
      <c r="HH234" s="172">
        <f t="shared" ca="1" si="1489"/>
        <v>0</v>
      </c>
      <c r="HU234" s="72" t="str">
        <f>Draft!$A$20</f>
        <v>Player18</v>
      </c>
      <c r="HV234" s="114"/>
      <c r="HW234" s="172">
        <f t="shared" ca="1" si="1490"/>
        <v>0</v>
      </c>
      <c r="IJ234" s="72" t="str">
        <f>Draft!$A$20</f>
        <v>Player18</v>
      </c>
      <c r="IK234" s="114"/>
      <c r="IL234" s="172">
        <f t="shared" ca="1" si="1491"/>
        <v>0</v>
      </c>
      <c r="IY234" s="72" t="str">
        <f>Draft!$A$20</f>
        <v>Player18</v>
      </c>
      <c r="IZ234" s="114"/>
      <c r="JA234" s="172">
        <f t="shared" ca="1" si="1492"/>
        <v>0</v>
      </c>
      <c r="JN234" s="72" t="str">
        <f>Draft!$A$20</f>
        <v>Player18</v>
      </c>
      <c r="JO234" s="114"/>
      <c r="JP234" s="172">
        <f t="shared" ca="1" si="1493"/>
        <v>0</v>
      </c>
      <c r="KC234" s="72" t="str">
        <f>Draft!$A$20</f>
        <v>Player18</v>
      </c>
      <c r="KE234" s="172">
        <f t="shared" ca="1" si="1494"/>
        <v>0</v>
      </c>
      <c r="KR234" s="72" t="str">
        <f>Draft!$A$20</f>
        <v>Player18</v>
      </c>
      <c r="KT234" s="172">
        <f t="shared" ca="1" si="1495"/>
        <v>0</v>
      </c>
      <c r="LG234" s="72" t="str">
        <f>Draft!$A$20</f>
        <v>Player18</v>
      </c>
      <c r="LI234" s="172">
        <f t="shared" ca="1" si="1496"/>
        <v>0</v>
      </c>
      <c r="LV234" s="72" t="str">
        <f>Draft!$A$20</f>
        <v>Player18</v>
      </c>
      <c r="LX234" s="172">
        <f t="shared" ca="1" si="1497"/>
        <v>0</v>
      </c>
      <c r="MK234" s="72" t="str">
        <f>Draft!$A$20</f>
        <v>Player18</v>
      </c>
      <c r="MM234" s="172">
        <f t="shared" ca="1" si="1498"/>
        <v>0</v>
      </c>
    </row>
    <row r="235" spans="2:351" ht="17">
      <c r="B235" s="184">
        <f t="shared" si="1473"/>
        <v>44697</v>
      </c>
      <c r="C235" s="183">
        <f t="shared" si="1474"/>
        <v>20</v>
      </c>
      <c r="D235" s="183">
        <f t="shared" si="1475"/>
        <v>4</v>
      </c>
      <c r="E235" s="183" t="str">
        <f t="shared" si="1470"/>
        <v>20_4</v>
      </c>
      <c r="F235" s="174" t="str">
        <f t="shared" si="1471"/>
        <v>Player3</v>
      </c>
      <c r="G235" s="174" t="str">
        <f t="shared" si="1472"/>
        <v>Player22</v>
      </c>
      <c r="I235" s="174" t="str">
        <f>J235&amp;"_"&amp;COUNTIF(J$4:J235,J235)</f>
        <v>18_11</v>
      </c>
      <c r="J235" s="185">
        <v>18</v>
      </c>
      <c r="K235" s="185" t="s">
        <v>2673</v>
      </c>
      <c r="L235" s="186" t="s">
        <v>1027</v>
      </c>
      <c r="M235" s="185" t="s">
        <v>2664</v>
      </c>
      <c r="S235" s="72" t="str">
        <f>Draft!$A$21</f>
        <v>Player19</v>
      </c>
      <c r="U235" s="172">
        <f t="shared" si="1476"/>
        <v>3.8719006860367555</v>
      </c>
      <c r="AH235" s="72" t="str">
        <f>Draft!$A$21</f>
        <v>Player19</v>
      </c>
      <c r="AI235" s="114"/>
      <c r="AJ235" s="172">
        <f t="shared" ca="1" si="1477"/>
        <v>-46.553252442614266</v>
      </c>
      <c r="AW235" s="72" t="str">
        <f>Draft!$A$21</f>
        <v>Player19</v>
      </c>
      <c r="AX235" s="114"/>
      <c r="AY235" s="172">
        <f t="shared" ca="1" si="1478"/>
        <v>-25.924072247319749</v>
      </c>
      <c r="BL235" s="72" t="str">
        <f>Draft!$A$21</f>
        <v>Player19</v>
      </c>
      <c r="BM235" s="114"/>
      <c r="BN235" s="172">
        <f t="shared" ca="1" si="1479"/>
        <v>0</v>
      </c>
      <c r="CA235" s="72" t="str">
        <f>Draft!$A$21</f>
        <v>Player19</v>
      </c>
      <c r="CB235" s="114"/>
      <c r="CC235" s="172">
        <f t="shared" ca="1" si="1480"/>
        <v>0</v>
      </c>
      <c r="CP235" s="72" t="str">
        <f>Draft!$A$21</f>
        <v>Player19</v>
      </c>
      <c r="CQ235" s="114"/>
      <c r="CR235" s="172">
        <f t="shared" ca="1" si="1481"/>
        <v>0</v>
      </c>
      <c r="DE235" s="72" t="str">
        <f>Draft!$A$21</f>
        <v>Player19</v>
      </c>
      <c r="DF235" s="114"/>
      <c r="DG235" s="172">
        <f t="shared" ca="1" si="1482"/>
        <v>0</v>
      </c>
      <c r="DT235" s="72" t="str">
        <f>Draft!$A$21</f>
        <v>Player19</v>
      </c>
      <c r="DU235" s="114"/>
      <c r="DV235" s="172">
        <f t="shared" ca="1" si="1483"/>
        <v>0</v>
      </c>
      <c r="EI235" s="72" t="str">
        <f>Draft!$A$21</f>
        <v>Player19</v>
      </c>
      <c r="EJ235" s="114"/>
      <c r="EK235" s="172">
        <f t="shared" ca="1" si="1484"/>
        <v>0</v>
      </c>
      <c r="EX235" s="72" t="str">
        <f>Draft!$A$21</f>
        <v>Player19</v>
      </c>
      <c r="EY235" s="114"/>
      <c r="EZ235" s="172">
        <f t="shared" ca="1" si="1485"/>
        <v>0</v>
      </c>
      <c r="FM235" s="72" t="str">
        <f>Draft!$A$21</f>
        <v>Player19</v>
      </c>
      <c r="FN235" s="114"/>
      <c r="FO235" s="172">
        <f t="shared" ca="1" si="1486"/>
        <v>0</v>
      </c>
      <c r="GB235" s="72" t="str">
        <f>Draft!$A$21</f>
        <v>Player19</v>
      </c>
      <c r="GC235" s="114"/>
      <c r="GD235" s="172">
        <f t="shared" ca="1" si="1487"/>
        <v>0</v>
      </c>
      <c r="GQ235" s="72" t="str">
        <f>Draft!$A$21</f>
        <v>Player19</v>
      </c>
      <c r="GR235" s="114"/>
      <c r="GS235" s="172">
        <f t="shared" ca="1" si="1488"/>
        <v>0</v>
      </c>
      <c r="HF235" s="72" t="str">
        <f>Draft!$A$21</f>
        <v>Player19</v>
      </c>
      <c r="HG235" s="114"/>
      <c r="HH235" s="172">
        <f t="shared" ca="1" si="1489"/>
        <v>0</v>
      </c>
      <c r="HU235" s="72" t="str">
        <f>Draft!$A$21</f>
        <v>Player19</v>
      </c>
      <c r="HV235" s="114"/>
      <c r="HW235" s="172">
        <f t="shared" ca="1" si="1490"/>
        <v>0</v>
      </c>
      <c r="IJ235" s="72" t="str">
        <f>Draft!$A$21</f>
        <v>Player19</v>
      </c>
      <c r="IK235" s="114"/>
      <c r="IL235" s="172">
        <f t="shared" ca="1" si="1491"/>
        <v>0</v>
      </c>
      <c r="IY235" s="72" t="str">
        <f>Draft!$A$21</f>
        <v>Player19</v>
      </c>
      <c r="IZ235" s="114"/>
      <c r="JA235" s="172">
        <f t="shared" ca="1" si="1492"/>
        <v>0</v>
      </c>
      <c r="JN235" s="72" t="str">
        <f>Draft!$A$21</f>
        <v>Player19</v>
      </c>
      <c r="JO235" s="114"/>
      <c r="JP235" s="172">
        <f t="shared" ca="1" si="1493"/>
        <v>0</v>
      </c>
      <c r="KC235" s="72" t="str">
        <f>Draft!$A$21</f>
        <v>Player19</v>
      </c>
      <c r="KE235" s="172">
        <f t="shared" ca="1" si="1494"/>
        <v>0</v>
      </c>
      <c r="KR235" s="72" t="str">
        <f>Draft!$A$21</f>
        <v>Player19</v>
      </c>
      <c r="KT235" s="172">
        <f t="shared" ca="1" si="1495"/>
        <v>0</v>
      </c>
      <c r="LG235" s="72" t="str">
        <f>Draft!$A$21</f>
        <v>Player19</v>
      </c>
      <c r="LI235" s="172">
        <f t="shared" ca="1" si="1496"/>
        <v>0</v>
      </c>
      <c r="LV235" s="72" t="str">
        <f>Draft!$A$21</f>
        <v>Player19</v>
      </c>
      <c r="LX235" s="172">
        <f t="shared" ca="1" si="1497"/>
        <v>0</v>
      </c>
      <c r="MK235" s="72" t="str">
        <f>Draft!$A$21</f>
        <v>Player19</v>
      </c>
      <c r="MM235" s="172">
        <f t="shared" ca="1" si="1498"/>
        <v>0</v>
      </c>
    </row>
    <row r="236" spans="2:351" ht="17">
      <c r="B236" s="184">
        <f t="shared" si="1473"/>
        <v>44697</v>
      </c>
      <c r="C236" s="183">
        <f t="shared" si="1474"/>
        <v>20</v>
      </c>
      <c r="D236" s="183">
        <f t="shared" si="1475"/>
        <v>5</v>
      </c>
      <c r="E236" s="183" t="str">
        <f t="shared" si="1470"/>
        <v>20_5</v>
      </c>
      <c r="F236" s="174" t="str">
        <f t="shared" si="1471"/>
        <v>Player17</v>
      </c>
      <c r="G236" s="174" t="str">
        <f t="shared" si="1472"/>
        <v>Player11</v>
      </c>
      <c r="I236" s="174" t="str">
        <f>J236&amp;"_"&amp;COUNTIF(J$4:J236,J236)</f>
        <v>18_12</v>
      </c>
      <c r="J236" s="185">
        <v>18</v>
      </c>
      <c r="K236" s="185" t="s">
        <v>2677</v>
      </c>
      <c r="L236" s="186" t="s">
        <v>1027</v>
      </c>
      <c r="M236" s="185" t="s">
        <v>2659</v>
      </c>
      <c r="S236" s="72" t="str">
        <f>Draft!$A$22</f>
        <v>Player20</v>
      </c>
      <c r="U236" s="172">
        <f t="shared" si="1476"/>
        <v>-46.93151764614764</v>
      </c>
      <c r="AH236" s="72" t="str">
        <f>Draft!$A$22</f>
        <v>Player20</v>
      </c>
      <c r="AI236" s="114"/>
      <c r="AJ236" s="172">
        <f t="shared" ca="1" si="1477"/>
        <v>-33.172272595487776</v>
      </c>
      <c r="AW236" s="72" t="str">
        <f>Draft!$A$22</f>
        <v>Player20</v>
      </c>
      <c r="AX236" s="114"/>
      <c r="AY236" s="172">
        <f t="shared" ca="1" si="1478"/>
        <v>-36.207730308820175</v>
      </c>
      <c r="BL236" s="72" t="str">
        <f>Draft!$A$22</f>
        <v>Player20</v>
      </c>
      <c r="BM236" s="114"/>
      <c r="BN236" s="172">
        <f t="shared" ca="1" si="1479"/>
        <v>0</v>
      </c>
      <c r="CA236" s="72" t="str">
        <f>Draft!$A$22</f>
        <v>Player20</v>
      </c>
      <c r="CB236" s="114"/>
      <c r="CC236" s="172">
        <f t="shared" ca="1" si="1480"/>
        <v>0</v>
      </c>
      <c r="CP236" s="72" t="str">
        <f>Draft!$A$22</f>
        <v>Player20</v>
      </c>
      <c r="CQ236" s="114"/>
      <c r="CR236" s="172">
        <f t="shared" ca="1" si="1481"/>
        <v>0</v>
      </c>
      <c r="DE236" s="72" t="str">
        <f>Draft!$A$22</f>
        <v>Player20</v>
      </c>
      <c r="DF236" s="114"/>
      <c r="DG236" s="172">
        <f t="shared" ca="1" si="1482"/>
        <v>0</v>
      </c>
      <c r="DT236" s="72" t="str">
        <f>Draft!$A$22</f>
        <v>Player20</v>
      </c>
      <c r="DU236" s="114"/>
      <c r="DV236" s="172">
        <f t="shared" ca="1" si="1483"/>
        <v>0</v>
      </c>
      <c r="EI236" s="72" t="str">
        <f>Draft!$A$22</f>
        <v>Player20</v>
      </c>
      <c r="EJ236" s="114"/>
      <c r="EK236" s="172">
        <f t="shared" ca="1" si="1484"/>
        <v>0</v>
      </c>
      <c r="EX236" s="72" t="str">
        <f>Draft!$A$22</f>
        <v>Player20</v>
      </c>
      <c r="EY236" s="114"/>
      <c r="EZ236" s="172">
        <f t="shared" ca="1" si="1485"/>
        <v>0</v>
      </c>
      <c r="FM236" s="72" t="str">
        <f>Draft!$A$22</f>
        <v>Player20</v>
      </c>
      <c r="FN236" s="114"/>
      <c r="FO236" s="172">
        <f t="shared" ca="1" si="1486"/>
        <v>0</v>
      </c>
      <c r="GB236" s="72" t="str">
        <f>Draft!$A$22</f>
        <v>Player20</v>
      </c>
      <c r="GC236" s="114"/>
      <c r="GD236" s="172">
        <f t="shared" ca="1" si="1487"/>
        <v>0</v>
      </c>
      <c r="GQ236" s="72" t="str">
        <f>Draft!$A$22</f>
        <v>Player20</v>
      </c>
      <c r="GR236" s="114"/>
      <c r="GS236" s="172">
        <f t="shared" ca="1" si="1488"/>
        <v>0</v>
      </c>
      <c r="HF236" s="72" t="str">
        <f>Draft!$A$22</f>
        <v>Player20</v>
      </c>
      <c r="HG236" s="114"/>
      <c r="HH236" s="172">
        <f t="shared" ca="1" si="1489"/>
        <v>0</v>
      </c>
      <c r="HU236" s="72" t="str">
        <f>Draft!$A$22</f>
        <v>Player20</v>
      </c>
      <c r="HV236" s="114"/>
      <c r="HW236" s="172">
        <f t="shared" ca="1" si="1490"/>
        <v>0</v>
      </c>
      <c r="IJ236" s="72" t="str">
        <f>Draft!$A$22</f>
        <v>Player20</v>
      </c>
      <c r="IK236" s="114"/>
      <c r="IL236" s="172">
        <f t="shared" ca="1" si="1491"/>
        <v>0</v>
      </c>
      <c r="IY236" s="72" t="str">
        <f>Draft!$A$22</f>
        <v>Player20</v>
      </c>
      <c r="IZ236" s="114"/>
      <c r="JA236" s="172">
        <f t="shared" ca="1" si="1492"/>
        <v>0</v>
      </c>
      <c r="JN236" s="72" t="str">
        <f>Draft!$A$22</f>
        <v>Player20</v>
      </c>
      <c r="JO236" s="114"/>
      <c r="JP236" s="172">
        <f t="shared" ca="1" si="1493"/>
        <v>0</v>
      </c>
      <c r="KC236" s="72" t="str">
        <f>Draft!$A$22</f>
        <v>Player20</v>
      </c>
      <c r="KE236" s="172">
        <f t="shared" ca="1" si="1494"/>
        <v>0</v>
      </c>
      <c r="KR236" s="72" t="str">
        <f>Draft!$A$22</f>
        <v>Player20</v>
      </c>
      <c r="KT236" s="172">
        <f t="shared" ca="1" si="1495"/>
        <v>0</v>
      </c>
      <c r="LG236" s="72" t="str">
        <f>Draft!$A$22</f>
        <v>Player20</v>
      </c>
      <c r="LI236" s="172">
        <f t="shared" ca="1" si="1496"/>
        <v>0</v>
      </c>
      <c r="LV236" s="72" t="str">
        <f>Draft!$A$22</f>
        <v>Player20</v>
      </c>
      <c r="LX236" s="172">
        <f t="shared" ca="1" si="1497"/>
        <v>0</v>
      </c>
      <c r="MK236" s="72" t="str">
        <f>Draft!$A$22</f>
        <v>Player20</v>
      </c>
      <c r="MM236" s="172">
        <f t="shared" ca="1" si="1498"/>
        <v>0</v>
      </c>
    </row>
    <row r="237" spans="2:351" ht="17">
      <c r="B237" s="184">
        <f t="shared" si="1473"/>
        <v>44697</v>
      </c>
      <c r="C237" s="183">
        <f t="shared" si="1474"/>
        <v>20</v>
      </c>
      <c r="D237" s="183">
        <f t="shared" si="1475"/>
        <v>6</v>
      </c>
      <c r="E237" s="183" t="str">
        <f t="shared" si="1470"/>
        <v>20_6</v>
      </c>
      <c r="F237" s="174" t="str">
        <f t="shared" si="1471"/>
        <v>Player18</v>
      </c>
      <c r="G237" s="174" t="str">
        <f t="shared" si="1472"/>
        <v>Player6</v>
      </c>
      <c r="I237" s="174" t="str">
        <f>J237&amp;"_"&amp;COUNTIF(J$4:J237,J237)</f>
        <v>_0</v>
      </c>
      <c r="J237" s="185"/>
      <c r="S237" s="72" t="str">
        <f>Draft!$A$23</f>
        <v>Player21</v>
      </c>
      <c r="U237" s="172">
        <f t="shared" si="1476"/>
        <v>-35.045449267047069</v>
      </c>
      <c r="AH237" s="72" t="str">
        <f>Draft!$A$23</f>
        <v>Player21</v>
      </c>
      <c r="AI237" s="114"/>
      <c r="AJ237" s="172">
        <f t="shared" ca="1" si="1477"/>
        <v>-21.677703180606812</v>
      </c>
      <c r="AW237" s="72" t="str">
        <f>Draft!$A$23</f>
        <v>Player21</v>
      </c>
      <c r="AX237" s="114"/>
      <c r="AY237" s="172">
        <f t="shared" ca="1" si="1478"/>
        <v>39.45828887853731</v>
      </c>
      <c r="BL237" s="72" t="str">
        <f>Draft!$A$23</f>
        <v>Player21</v>
      </c>
      <c r="BM237" s="114"/>
      <c r="BN237" s="172">
        <f t="shared" ca="1" si="1479"/>
        <v>0</v>
      </c>
      <c r="CA237" s="72" t="str">
        <f>Draft!$A$23</f>
        <v>Player21</v>
      </c>
      <c r="CB237" s="114"/>
      <c r="CC237" s="172">
        <f t="shared" ca="1" si="1480"/>
        <v>0</v>
      </c>
      <c r="CP237" s="72" t="str">
        <f>Draft!$A$23</f>
        <v>Player21</v>
      </c>
      <c r="CQ237" s="114"/>
      <c r="CR237" s="172">
        <f t="shared" ca="1" si="1481"/>
        <v>0</v>
      </c>
      <c r="DE237" s="72" t="str">
        <f>Draft!$A$23</f>
        <v>Player21</v>
      </c>
      <c r="DF237" s="114"/>
      <c r="DG237" s="172">
        <f t="shared" ca="1" si="1482"/>
        <v>0</v>
      </c>
      <c r="DT237" s="72" t="str">
        <f>Draft!$A$23</f>
        <v>Player21</v>
      </c>
      <c r="DU237" s="114"/>
      <c r="DV237" s="172">
        <f t="shared" ca="1" si="1483"/>
        <v>0</v>
      </c>
      <c r="EI237" s="72" t="str">
        <f>Draft!$A$23</f>
        <v>Player21</v>
      </c>
      <c r="EJ237" s="114"/>
      <c r="EK237" s="172">
        <f t="shared" ca="1" si="1484"/>
        <v>0</v>
      </c>
      <c r="EX237" s="72" t="str">
        <f>Draft!$A$23</f>
        <v>Player21</v>
      </c>
      <c r="EY237" s="114"/>
      <c r="EZ237" s="172">
        <f t="shared" ca="1" si="1485"/>
        <v>0</v>
      </c>
      <c r="FM237" s="72" t="str">
        <f>Draft!$A$23</f>
        <v>Player21</v>
      </c>
      <c r="FN237" s="114"/>
      <c r="FO237" s="172">
        <f t="shared" ca="1" si="1486"/>
        <v>0</v>
      </c>
      <c r="GB237" s="72" t="str">
        <f>Draft!$A$23</f>
        <v>Player21</v>
      </c>
      <c r="GC237" s="114"/>
      <c r="GD237" s="172">
        <f t="shared" ca="1" si="1487"/>
        <v>0</v>
      </c>
      <c r="GQ237" s="72" t="str">
        <f>Draft!$A$23</f>
        <v>Player21</v>
      </c>
      <c r="GR237" s="114"/>
      <c r="GS237" s="172">
        <f t="shared" ca="1" si="1488"/>
        <v>0</v>
      </c>
      <c r="HF237" s="72" t="str">
        <f>Draft!$A$23</f>
        <v>Player21</v>
      </c>
      <c r="HG237" s="114"/>
      <c r="HH237" s="172">
        <f t="shared" ca="1" si="1489"/>
        <v>0</v>
      </c>
      <c r="HU237" s="72" t="str">
        <f>Draft!$A$23</f>
        <v>Player21</v>
      </c>
      <c r="HV237" s="114"/>
      <c r="HW237" s="172">
        <f t="shared" ca="1" si="1490"/>
        <v>0</v>
      </c>
      <c r="IJ237" s="72" t="str">
        <f>Draft!$A$23</f>
        <v>Player21</v>
      </c>
      <c r="IK237" s="114"/>
      <c r="IL237" s="172">
        <f t="shared" ca="1" si="1491"/>
        <v>0</v>
      </c>
      <c r="IY237" s="72" t="str">
        <f>Draft!$A$23</f>
        <v>Player21</v>
      </c>
      <c r="IZ237" s="114"/>
      <c r="JA237" s="172">
        <f t="shared" ca="1" si="1492"/>
        <v>0</v>
      </c>
      <c r="JN237" s="72" t="str">
        <f>Draft!$A$23</f>
        <v>Player21</v>
      </c>
      <c r="JO237" s="114"/>
      <c r="JP237" s="172">
        <f t="shared" ca="1" si="1493"/>
        <v>0</v>
      </c>
      <c r="KC237" s="72" t="str">
        <f>Draft!$A$23</f>
        <v>Player21</v>
      </c>
      <c r="KE237" s="172">
        <f t="shared" ca="1" si="1494"/>
        <v>0</v>
      </c>
      <c r="KR237" s="72" t="str">
        <f>Draft!$A$23</f>
        <v>Player21</v>
      </c>
      <c r="KT237" s="172">
        <f t="shared" ca="1" si="1495"/>
        <v>0</v>
      </c>
      <c r="LG237" s="72" t="str">
        <f>Draft!$A$23</f>
        <v>Player21</v>
      </c>
      <c r="LI237" s="172">
        <f t="shared" ca="1" si="1496"/>
        <v>0</v>
      </c>
      <c r="LV237" s="72" t="str">
        <f>Draft!$A$23</f>
        <v>Player21</v>
      </c>
      <c r="LX237" s="172">
        <f t="shared" ca="1" si="1497"/>
        <v>0</v>
      </c>
      <c r="MK237" s="72" t="str">
        <f>Draft!$A$23</f>
        <v>Player21</v>
      </c>
      <c r="MM237" s="172">
        <f t="shared" ca="1" si="1498"/>
        <v>0</v>
      </c>
    </row>
    <row r="238" spans="2:351" ht="17">
      <c r="B238" s="184">
        <f t="shared" si="1473"/>
        <v>44697</v>
      </c>
      <c r="C238" s="183">
        <f t="shared" si="1474"/>
        <v>20</v>
      </c>
      <c r="D238" s="183">
        <f t="shared" si="1475"/>
        <v>7</v>
      </c>
      <c r="E238" s="183" t="str">
        <f t="shared" si="1470"/>
        <v>20_7</v>
      </c>
      <c r="F238" s="174" t="str">
        <f t="shared" si="1471"/>
        <v>Player10</v>
      </c>
      <c r="G238" s="174" t="str">
        <f t="shared" si="1472"/>
        <v>Player24</v>
      </c>
      <c r="I238" s="174" t="str">
        <f>J238&amp;"_"&amp;COUNTIF(J$4:J238,J238)</f>
        <v>19_1</v>
      </c>
      <c r="J238" s="185">
        <v>19</v>
      </c>
      <c r="K238" s="185" t="s">
        <v>2657</v>
      </c>
      <c r="L238" s="186" t="s">
        <v>1027</v>
      </c>
      <c r="M238" s="185" t="s">
        <v>2660</v>
      </c>
      <c r="S238" s="72" t="str">
        <f>Draft!$A$24</f>
        <v>Player22</v>
      </c>
      <c r="U238" s="172">
        <f t="shared" si="1476"/>
        <v>-17.626064843253086</v>
      </c>
      <c r="AH238" s="72" t="str">
        <f>Draft!$A$24</f>
        <v>Player22</v>
      </c>
      <c r="AI238" s="114"/>
      <c r="AJ238" s="172">
        <f t="shared" ca="1" si="1477"/>
        <v>-5.4327776614467762</v>
      </c>
      <c r="AW238" s="72" t="str">
        <f>Draft!$A$24</f>
        <v>Player22</v>
      </c>
      <c r="AX238" s="114"/>
      <c r="AY238" s="172">
        <f t="shared" ca="1" si="1478"/>
        <v>-6.3121848462766152</v>
      </c>
      <c r="BL238" s="72" t="str">
        <f>Draft!$A$24</f>
        <v>Player22</v>
      </c>
      <c r="BM238" s="114"/>
      <c r="BN238" s="172">
        <f t="shared" ca="1" si="1479"/>
        <v>0</v>
      </c>
      <c r="CA238" s="72" t="str">
        <f>Draft!$A$24</f>
        <v>Player22</v>
      </c>
      <c r="CB238" s="114"/>
      <c r="CC238" s="172">
        <f t="shared" ca="1" si="1480"/>
        <v>0</v>
      </c>
      <c r="CP238" s="72" t="str">
        <f>Draft!$A$24</f>
        <v>Player22</v>
      </c>
      <c r="CQ238" s="114"/>
      <c r="CR238" s="172">
        <f t="shared" ca="1" si="1481"/>
        <v>0</v>
      </c>
      <c r="DE238" s="72" t="str">
        <f>Draft!$A$24</f>
        <v>Player22</v>
      </c>
      <c r="DF238" s="114"/>
      <c r="DG238" s="172">
        <f t="shared" ca="1" si="1482"/>
        <v>0</v>
      </c>
      <c r="DT238" s="72" t="str">
        <f>Draft!$A$24</f>
        <v>Player22</v>
      </c>
      <c r="DU238" s="114"/>
      <c r="DV238" s="172">
        <f t="shared" ca="1" si="1483"/>
        <v>0</v>
      </c>
      <c r="EI238" s="72" t="str">
        <f>Draft!$A$24</f>
        <v>Player22</v>
      </c>
      <c r="EJ238" s="114"/>
      <c r="EK238" s="172">
        <f t="shared" ca="1" si="1484"/>
        <v>0</v>
      </c>
      <c r="EX238" s="72" t="str">
        <f>Draft!$A$24</f>
        <v>Player22</v>
      </c>
      <c r="EY238" s="114"/>
      <c r="EZ238" s="172">
        <f t="shared" ca="1" si="1485"/>
        <v>0</v>
      </c>
      <c r="FM238" s="72" t="str">
        <f>Draft!$A$24</f>
        <v>Player22</v>
      </c>
      <c r="FN238" s="114"/>
      <c r="FO238" s="172">
        <f t="shared" ca="1" si="1486"/>
        <v>0</v>
      </c>
      <c r="GB238" s="72" t="str">
        <f>Draft!$A$24</f>
        <v>Player22</v>
      </c>
      <c r="GC238" s="114"/>
      <c r="GD238" s="172">
        <f t="shared" ca="1" si="1487"/>
        <v>0</v>
      </c>
      <c r="GQ238" s="72" t="str">
        <f>Draft!$A$24</f>
        <v>Player22</v>
      </c>
      <c r="GR238" s="114"/>
      <c r="GS238" s="172">
        <f t="shared" ca="1" si="1488"/>
        <v>0</v>
      </c>
      <c r="HF238" s="72" t="str">
        <f>Draft!$A$24</f>
        <v>Player22</v>
      </c>
      <c r="HG238" s="114"/>
      <c r="HH238" s="172">
        <f t="shared" ca="1" si="1489"/>
        <v>0</v>
      </c>
      <c r="HU238" s="72" t="str">
        <f>Draft!$A$24</f>
        <v>Player22</v>
      </c>
      <c r="HV238" s="114"/>
      <c r="HW238" s="172">
        <f t="shared" ca="1" si="1490"/>
        <v>0</v>
      </c>
      <c r="IJ238" s="72" t="str">
        <f>Draft!$A$24</f>
        <v>Player22</v>
      </c>
      <c r="IK238" s="114"/>
      <c r="IL238" s="172">
        <f t="shared" ca="1" si="1491"/>
        <v>0</v>
      </c>
      <c r="IY238" s="72" t="str">
        <f>Draft!$A$24</f>
        <v>Player22</v>
      </c>
      <c r="IZ238" s="114"/>
      <c r="JA238" s="172">
        <f t="shared" ca="1" si="1492"/>
        <v>0</v>
      </c>
      <c r="JN238" s="72" t="str">
        <f>Draft!$A$24</f>
        <v>Player22</v>
      </c>
      <c r="JO238" s="114"/>
      <c r="JP238" s="172">
        <f t="shared" ca="1" si="1493"/>
        <v>0</v>
      </c>
      <c r="KC238" s="72" t="str">
        <f>Draft!$A$24</f>
        <v>Player22</v>
      </c>
      <c r="KE238" s="172">
        <f t="shared" ca="1" si="1494"/>
        <v>0</v>
      </c>
      <c r="KR238" s="72" t="str">
        <f>Draft!$A$24</f>
        <v>Player22</v>
      </c>
      <c r="KT238" s="172">
        <f t="shared" ca="1" si="1495"/>
        <v>0</v>
      </c>
      <c r="LG238" s="72" t="str">
        <f>Draft!$A$24</f>
        <v>Player22</v>
      </c>
      <c r="LI238" s="172">
        <f t="shared" ca="1" si="1496"/>
        <v>0</v>
      </c>
      <c r="LV238" s="72" t="str">
        <f>Draft!$A$24</f>
        <v>Player22</v>
      </c>
      <c r="LX238" s="172">
        <f t="shared" ca="1" si="1497"/>
        <v>0</v>
      </c>
      <c r="MK238" s="72" t="str">
        <f>Draft!$A$24</f>
        <v>Player22</v>
      </c>
      <c r="MM238" s="172">
        <f t="shared" ca="1" si="1498"/>
        <v>0</v>
      </c>
    </row>
    <row r="239" spans="2:351" ht="17">
      <c r="B239" s="184">
        <f t="shared" si="1473"/>
        <v>44697</v>
      </c>
      <c r="C239" s="183">
        <f t="shared" si="1474"/>
        <v>20</v>
      </c>
      <c r="D239" s="183">
        <f t="shared" si="1475"/>
        <v>8</v>
      </c>
      <c r="E239" s="183" t="str">
        <f t="shared" si="1470"/>
        <v>20_8</v>
      </c>
      <c r="F239" s="174" t="str">
        <f t="shared" si="1471"/>
        <v>Player2</v>
      </c>
      <c r="G239" s="174" t="str">
        <f t="shared" si="1472"/>
        <v>Player20</v>
      </c>
      <c r="I239" s="174" t="str">
        <f>J239&amp;"_"&amp;COUNTIF(J$4:J239,J239)</f>
        <v>19_2</v>
      </c>
      <c r="J239" s="185">
        <v>19</v>
      </c>
      <c r="K239" s="185" t="s">
        <v>2665</v>
      </c>
      <c r="L239" s="186" t="s">
        <v>1027</v>
      </c>
      <c r="M239" s="185" t="s">
        <v>2676</v>
      </c>
      <c r="S239" s="72" t="str">
        <f>Draft!$A$25</f>
        <v>Player23</v>
      </c>
      <c r="U239" s="172">
        <f t="shared" si="1476"/>
        <v>-1.372060487208306</v>
      </c>
      <c r="AH239" s="72" t="str">
        <f>Draft!$A$25</f>
        <v>Player23</v>
      </c>
      <c r="AI239" s="114"/>
      <c r="AJ239" s="172">
        <f t="shared" ca="1" si="1477"/>
        <v>-42.19285266291147</v>
      </c>
      <c r="AW239" s="72" t="str">
        <f>Draft!$A$25</f>
        <v>Player23</v>
      </c>
      <c r="AX239" s="114"/>
      <c r="AY239" s="172">
        <f t="shared" ca="1" si="1478"/>
        <v>9.4691934186037265</v>
      </c>
      <c r="BL239" s="72" t="str">
        <f>Draft!$A$25</f>
        <v>Player23</v>
      </c>
      <c r="BM239" s="114"/>
      <c r="BN239" s="172">
        <f t="shared" ca="1" si="1479"/>
        <v>0</v>
      </c>
      <c r="CA239" s="72" t="str">
        <f>Draft!$A$25</f>
        <v>Player23</v>
      </c>
      <c r="CB239" s="114"/>
      <c r="CC239" s="172">
        <f t="shared" ca="1" si="1480"/>
        <v>0</v>
      </c>
      <c r="CP239" s="72" t="str">
        <f>Draft!$A$25</f>
        <v>Player23</v>
      </c>
      <c r="CQ239" s="114"/>
      <c r="CR239" s="172">
        <f t="shared" ca="1" si="1481"/>
        <v>0</v>
      </c>
      <c r="DE239" s="72" t="str">
        <f>Draft!$A$25</f>
        <v>Player23</v>
      </c>
      <c r="DF239" s="114"/>
      <c r="DG239" s="172">
        <f t="shared" ca="1" si="1482"/>
        <v>0</v>
      </c>
      <c r="DT239" s="72" t="str">
        <f>Draft!$A$25</f>
        <v>Player23</v>
      </c>
      <c r="DU239" s="114"/>
      <c r="DV239" s="172">
        <f t="shared" ca="1" si="1483"/>
        <v>0</v>
      </c>
      <c r="EI239" s="72" t="str">
        <f>Draft!$A$25</f>
        <v>Player23</v>
      </c>
      <c r="EJ239" s="114"/>
      <c r="EK239" s="172">
        <f t="shared" ca="1" si="1484"/>
        <v>0</v>
      </c>
      <c r="EX239" s="72" t="str">
        <f>Draft!$A$25</f>
        <v>Player23</v>
      </c>
      <c r="EY239" s="114"/>
      <c r="EZ239" s="172">
        <f t="shared" ca="1" si="1485"/>
        <v>0</v>
      </c>
      <c r="FM239" s="72" t="str">
        <f>Draft!$A$25</f>
        <v>Player23</v>
      </c>
      <c r="FN239" s="114"/>
      <c r="FO239" s="172">
        <f t="shared" ca="1" si="1486"/>
        <v>0</v>
      </c>
      <c r="GB239" s="72" t="str">
        <f>Draft!$A$25</f>
        <v>Player23</v>
      </c>
      <c r="GC239" s="114"/>
      <c r="GD239" s="172">
        <f t="shared" ca="1" si="1487"/>
        <v>0</v>
      </c>
      <c r="GQ239" s="72" t="str">
        <f>Draft!$A$25</f>
        <v>Player23</v>
      </c>
      <c r="GR239" s="114"/>
      <c r="GS239" s="172">
        <f t="shared" ca="1" si="1488"/>
        <v>0</v>
      </c>
      <c r="HF239" s="72" t="str">
        <f>Draft!$A$25</f>
        <v>Player23</v>
      </c>
      <c r="HG239" s="114"/>
      <c r="HH239" s="172">
        <f t="shared" ca="1" si="1489"/>
        <v>0</v>
      </c>
      <c r="HU239" s="72" t="str">
        <f>Draft!$A$25</f>
        <v>Player23</v>
      </c>
      <c r="HV239" s="114"/>
      <c r="HW239" s="172">
        <f t="shared" ca="1" si="1490"/>
        <v>0</v>
      </c>
      <c r="IJ239" s="72" t="str">
        <f>Draft!$A$25</f>
        <v>Player23</v>
      </c>
      <c r="IK239" s="114"/>
      <c r="IL239" s="172">
        <f t="shared" ca="1" si="1491"/>
        <v>0</v>
      </c>
      <c r="IY239" s="72" t="str">
        <f>Draft!$A$25</f>
        <v>Player23</v>
      </c>
      <c r="IZ239" s="114"/>
      <c r="JA239" s="172">
        <f t="shared" ca="1" si="1492"/>
        <v>0</v>
      </c>
      <c r="JN239" s="72" t="str">
        <f>Draft!$A$25</f>
        <v>Player23</v>
      </c>
      <c r="JO239" s="114"/>
      <c r="JP239" s="172">
        <f t="shared" ca="1" si="1493"/>
        <v>0</v>
      </c>
      <c r="KC239" s="72" t="str">
        <f>Draft!$A$25</f>
        <v>Player23</v>
      </c>
      <c r="KE239" s="172">
        <f t="shared" ca="1" si="1494"/>
        <v>0</v>
      </c>
      <c r="KR239" s="72" t="str">
        <f>Draft!$A$25</f>
        <v>Player23</v>
      </c>
      <c r="KT239" s="172">
        <f t="shared" ca="1" si="1495"/>
        <v>0</v>
      </c>
      <c r="LG239" s="72" t="str">
        <f>Draft!$A$25</f>
        <v>Player23</v>
      </c>
      <c r="LI239" s="172">
        <f t="shared" ca="1" si="1496"/>
        <v>0</v>
      </c>
      <c r="LV239" s="72" t="str">
        <f>Draft!$A$25</f>
        <v>Player23</v>
      </c>
      <c r="LX239" s="172">
        <f t="shared" ca="1" si="1497"/>
        <v>0</v>
      </c>
      <c r="MK239" s="72" t="str">
        <f>Draft!$A$25</f>
        <v>Player23</v>
      </c>
      <c r="MM239" s="172">
        <f t="shared" ca="1" si="1498"/>
        <v>0</v>
      </c>
    </row>
    <row r="240" spans="2:351" ht="17">
      <c r="B240" s="184">
        <f t="shared" si="1473"/>
        <v>44697</v>
      </c>
      <c r="C240" s="183">
        <f t="shared" si="1474"/>
        <v>20</v>
      </c>
      <c r="D240" s="183">
        <f t="shared" si="1475"/>
        <v>9</v>
      </c>
      <c r="E240" s="183" t="str">
        <f t="shared" si="1470"/>
        <v>20_9</v>
      </c>
      <c r="F240" s="174" t="str">
        <f t="shared" si="1471"/>
        <v>Player16</v>
      </c>
      <c r="G240" s="174" t="str">
        <f t="shared" si="1472"/>
        <v>Player13</v>
      </c>
      <c r="I240" s="174" t="str">
        <f>J240&amp;"_"&amp;COUNTIF(J$4:J240,J240)</f>
        <v>19_3</v>
      </c>
      <c r="J240" s="185">
        <v>19</v>
      </c>
      <c r="K240" s="185" t="s">
        <v>1879</v>
      </c>
      <c r="L240" s="186" t="s">
        <v>1027</v>
      </c>
      <c r="M240" s="185" t="s">
        <v>2658</v>
      </c>
      <c r="S240" s="72" t="str">
        <f>Draft!$A$26</f>
        <v>Player24</v>
      </c>
      <c r="U240" s="172">
        <f t="shared" si="1476"/>
        <v>33.283873171762046</v>
      </c>
      <c r="AH240" s="72" t="str">
        <f>Draft!$A$26</f>
        <v>Player24</v>
      </c>
      <c r="AI240" s="114"/>
      <c r="AJ240" s="172">
        <f t="shared" ca="1" si="1477"/>
        <v>-22.807784590431844</v>
      </c>
      <c r="AW240" s="72" t="str">
        <f>Draft!$A$26</f>
        <v>Player24</v>
      </c>
      <c r="AX240" s="114"/>
      <c r="AY240" s="172">
        <f t="shared" ca="1" si="1478"/>
        <v>-6.0899978249275968</v>
      </c>
      <c r="BL240" s="72" t="str">
        <f>Draft!$A$26</f>
        <v>Player24</v>
      </c>
      <c r="BM240" s="114"/>
      <c r="BN240" s="172">
        <f t="shared" ca="1" si="1479"/>
        <v>0</v>
      </c>
      <c r="CA240" s="72" t="str">
        <f>Draft!$A$26</f>
        <v>Player24</v>
      </c>
      <c r="CB240" s="114"/>
      <c r="CC240" s="172">
        <f t="shared" ca="1" si="1480"/>
        <v>0</v>
      </c>
      <c r="CP240" s="72" t="str">
        <f>Draft!$A$26</f>
        <v>Player24</v>
      </c>
      <c r="CQ240" s="114"/>
      <c r="CR240" s="172">
        <f t="shared" ca="1" si="1481"/>
        <v>0</v>
      </c>
      <c r="DE240" s="72" t="str">
        <f>Draft!$A$26</f>
        <v>Player24</v>
      </c>
      <c r="DF240" s="114"/>
      <c r="DG240" s="172">
        <f t="shared" ca="1" si="1482"/>
        <v>0</v>
      </c>
      <c r="DT240" s="72" t="str">
        <f>Draft!$A$26</f>
        <v>Player24</v>
      </c>
      <c r="DU240" s="114"/>
      <c r="DV240" s="172">
        <f t="shared" ca="1" si="1483"/>
        <v>0</v>
      </c>
      <c r="EI240" s="72" t="str">
        <f>Draft!$A$26</f>
        <v>Player24</v>
      </c>
      <c r="EJ240" s="114"/>
      <c r="EK240" s="172">
        <f t="shared" ca="1" si="1484"/>
        <v>0</v>
      </c>
      <c r="EX240" s="72" t="str">
        <f>Draft!$A$26</f>
        <v>Player24</v>
      </c>
      <c r="EY240" s="114"/>
      <c r="EZ240" s="172">
        <f t="shared" ca="1" si="1485"/>
        <v>0</v>
      </c>
      <c r="FM240" s="72" t="str">
        <f>Draft!$A$26</f>
        <v>Player24</v>
      </c>
      <c r="FN240" s="114"/>
      <c r="FO240" s="172">
        <f t="shared" ca="1" si="1486"/>
        <v>0</v>
      </c>
      <c r="GB240" s="72" t="str">
        <f>Draft!$A$26</f>
        <v>Player24</v>
      </c>
      <c r="GC240" s="114"/>
      <c r="GD240" s="172">
        <f t="shared" ca="1" si="1487"/>
        <v>0</v>
      </c>
      <c r="GQ240" s="72" t="str">
        <f>Draft!$A$26</f>
        <v>Player24</v>
      </c>
      <c r="GR240" s="114"/>
      <c r="GS240" s="172">
        <f t="shared" ca="1" si="1488"/>
        <v>0</v>
      </c>
      <c r="HF240" s="72" t="str">
        <f>Draft!$A$26</f>
        <v>Player24</v>
      </c>
      <c r="HG240" s="114"/>
      <c r="HH240" s="172">
        <f t="shared" ca="1" si="1489"/>
        <v>0</v>
      </c>
      <c r="HU240" s="72" t="str">
        <f>Draft!$A$26</f>
        <v>Player24</v>
      </c>
      <c r="HV240" s="114"/>
      <c r="HW240" s="172">
        <f t="shared" ca="1" si="1490"/>
        <v>0</v>
      </c>
      <c r="IJ240" s="72" t="str">
        <f>Draft!$A$26</f>
        <v>Player24</v>
      </c>
      <c r="IK240" s="114"/>
      <c r="IL240" s="172">
        <f t="shared" ca="1" si="1491"/>
        <v>0</v>
      </c>
      <c r="IY240" s="72" t="str">
        <f>Draft!$A$26</f>
        <v>Player24</v>
      </c>
      <c r="IZ240" s="114"/>
      <c r="JA240" s="172">
        <f t="shared" ca="1" si="1492"/>
        <v>0</v>
      </c>
      <c r="JN240" s="72" t="str">
        <f>Draft!$A$26</f>
        <v>Player24</v>
      </c>
      <c r="JO240" s="114"/>
      <c r="JP240" s="172">
        <f t="shared" ca="1" si="1493"/>
        <v>0</v>
      </c>
      <c r="KC240" s="72" t="str">
        <f>Draft!$A$26</f>
        <v>Player24</v>
      </c>
      <c r="KE240" s="172">
        <f t="shared" ca="1" si="1494"/>
        <v>0</v>
      </c>
      <c r="KR240" s="72" t="str">
        <f>Draft!$A$26</f>
        <v>Player24</v>
      </c>
      <c r="KT240" s="172">
        <f t="shared" ca="1" si="1495"/>
        <v>0</v>
      </c>
      <c r="LG240" s="72" t="str">
        <f>Draft!$A$26</f>
        <v>Player24</v>
      </c>
      <c r="LI240" s="172">
        <f t="shared" ca="1" si="1496"/>
        <v>0</v>
      </c>
      <c r="LV240" s="72" t="str">
        <f>Draft!$A$26</f>
        <v>Player24</v>
      </c>
      <c r="LX240" s="172">
        <f t="shared" ca="1" si="1497"/>
        <v>0</v>
      </c>
      <c r="MK240" s="72" t="str">
        <f>Draft!$A$26</f>
        <v>Player24</v>
      </c>
      <c r="MM240" s="172">
        <f t="shared" ca="1" si="1498"/>
        <v>0</v>
      </c>
    </row>
    <row r="241" spans="2:351" ht="17">
      <c r="B241" s="184">
        <f t="shared" si="1473"/>
        <v>44697</v>
      </c>
      <c r="C241" s="183">
        <f t="shared" si="1474"/>
        <v>20</v>
      </c>
      <c r="D241" s="183">
        <f t="shared" si="1475"/>
        <v>10</v>
      </c>
      <c r="E241" s="183" t="str">
        <f t="shared" si="1470"/>
        <v>20_10</v>
      </c>
      <c r="F241" s="174" t="str">
        <f t="shared" si="1471"/>
        <v>Player5</v>
      </c>
      <c r="G241" s="174" t="str">
        <f t="shared" si="1472"/>
        <v>Player8</v>
      </c>
      <c r="I241" s="174" t="str">
        <f>J241&amp;"_"&amp;COUNTIF(J$4:J241,J241)</f>
        <v>19_4</v>
      </c>
      <c r="J241" s="185">
        <v>19</v>
      </c>
      <c r="K241" s="185" t="s">
        <v>2661</v>
      </c>
      <c r="L241" s="186" t="s">
        <v>1027</v>
      </c>
      <c r="M241" s="185" t="s">
        <v>2669</v>
      </c>
      <c r="U241" s="66" t="s">
        <v>1888</v>
      </c>
      <c r="AJ241" s="257" t="s">
        <v>1888</v>
      </c>
      <c r="AX241" s="114"/>
      <c r="AY241" s="257" t="s">
        <v>1888</v>
      </c>
      <c r="BM241" s="114"/>
      <c r="BN241" s="257" t="s">
        <v>1888</v>
      </c>
      <c r="CB241" s="114"/>
      <c r="CC241" s="257" t="s">
        <v>1888</v>
      </c>
      <c r="CQ241" s="114"/>
      <c r="CR241" s="257" t="s">
        <v>1888</v>
      </c>
      <c r="DF241" s="114"/>
      <c r="DG241" s="257" t="s">
        <v>1888</v>
      </c>
      <c r="DU241" s="114"/>
      <c r="DV241" s="257" t="s">
        <v>1888</v>
      </c>
      <c r="EJ241" s="114"/>
      <c r="EK241" s="257" t="s">
        <v>1888</v>
      </c>
      <c r="EY241" s="114"/>
      <c r="EZ241" s="257" t="s">
        <v>1888</v>
      </c>
      <c r="FN241" s="114"/>
      <c r="FO241" s="257" t="s">
        <v>1888</v>
      </c>
      <c r="GC241" s="114"/>
      <c r="GD241" s="257" t="s">
        <v>1888</v>
      </c>
      <c r="GR241" s="114"/>
      <c r="GS241" s="257" t="s">
        <v>1888</v>
      </c>
      <c r="HG241" s="114"/>
      <c r="HH241" s="257" t="s">
        <v>1888</v>
      </c>
      <c r="HV241" s="114"/>
      <c r="HW241" s="257" t="s">
        <v>1888</v>
      </c>
      <c r="IK241" s="114"/>
      <c r="IL241" s="257" t="s">
        <v>1888</v>
      </c>
      <c r="IZ241" s="114"/>
      <c r="JA241" s="257" t="s">
        <v>1888</v>
      </c>
      <c r="JO241" s="114"/>
      <c r="JP241" s="257" t="s">
        <v>1888</v>
      </c>
      <c r="KE241" s="257" t="s">
        <v>1888</v>
      </c>
      <c r="KT241" s="257" t="s">
        <v>1888</v>
      </c>
      <c r="LI241" s="257" t="s">
        <v>1888</v>
      </c>
      <c r="LX241" s="257" t="s">
        <v>1888</v>
      </c>
      <c r="MM241" s="257" t="s">
        <v>1888</v>
      </c>
    </row>
    <row r="242" spans="2:351" ht="17">
      <c r="B242" s="184">
        <f t="shared" si="1473"/>
        <v>44697</v>
      </c>
      <c r="C242" s="183">
        <f t="shared" si="1474"/>
        <v>20</v>
      </c>
      <c r="D242" s="183">
        <f t="shared" si="1475"/>
        <v>11</v>
      </c>
      <c r="E242" s="183" t="str">
        <f t="shared" si="1470"/>
        <v>20_11</v>
      </c>
      <c r="F242" s="174" t="str">
        <f t="shared" si="1471"/>
        <v>Player23</v>
      </c>
      <c r="G242" s="174" t="str">
        <f t="shared" si="1472"/>
        <v>Player1</v>
      </c>
      <c r="I242" s="174" t="str">
        <f>J242&amp;"_"&amp;COUNTIF(J$4:J242,J242)</f>
        <v>19_5</v>
      </c>
      <c r="J242" s="185">
        <v>19</v>
      </c>
      <c r="K242" s="185" t="s">
        <v>2666</v>
      </c>
      <c r="L242" s="186" t="s">
        <v>1027</v>
      </c>
      <c r="M242" s="185" t="s">
        <v>1880</v>
      </c>
      <c r="S242" s="72" t="str">
        <f>Draft!$A$3</f>
        <v>Player1</v>
      </c>
      <c r="U242" s="172">
        <f>SUMIF(R:R,S167,Y:Y)/2+SUMIF(S:S,S167,X:X)/2</f>
        <v>-70.50394596561523</v>
      </c>
      <c r="AH242" s="72" t="str">
        <f>Draft!$A$3</f>
        <v>Player1</v>
      </c>
      <c r="AJ242" s="172">
        <f ca="1">IF(AL$2&gt;TODAY(),0,SUMIF(AG:AG,AH242,AN:AN)+SUMIF(AH:AH,AH242,AM:AM))/2</f>
        <v>-21.677703180606812</v>
      </c>
      <c r="AW242" s="72" t="str">
        <f>Draft!$A$3</f>
        <v>Player1</v>
      </c>
      <c r="AX242" s="114"/>
      <c r="AY242" s="172">
        <f ca="1">IF(BA$2&gt;TODAY(),0,SUMIF(AV:AV,AW242,BC:BC)+SUMIF(AW:AW,AW242,BB:BB))/2</f>
        <v>-7.7994413338178363</v>
      </c>
      <c r="BL242" s="72" t="str">
        <f>Draft!$A$3</f>
        <v>Player1</v>
      </c>
      <c r="BM242" s="114"/>
      <c r="BN242" s="172">
        <f ca="1">IF(BP$2&gt;TODAY(),0,SUMIF(BK:BK,BL242,BR:BR)+SUMIF(BL:BL,BL242,BQ:BQ))/2</f>
        <v>0</v>
      </c>
      <c r="CA242" s="72" t="str">
        <f>Draft!$A$3</f>
        <v>Player1</v>
      </c>
      <c r="CB242" s="114"/>
      <c r="CC242" s="172">
        <f ca="1">IF(CE$2&gt;TODAY(),0,SUMIF(BZ:BZ,CA242,CG:CG)+SUMIF(CA:CA,CA242,CF:CF))/2</f>
        <v>0</v>
      </c>
      <c r="CP242" s="72" t="str">
        <f>Draft!$A$3</f>
        <v>Player1</v>
      </c>
      <c r="CQ242" s="114"/>
      <c r="CR242" s="172">
        <f ca="1">IF(CT$2&gt;TODAY(),0,SUMIF(CO:CO,CP242,CV:CV)+SUMIF(CP:CP,CP242,CU:CU))/2</f>
        <v>0</v>
      </c>
      <c r="DE242" s="72" t="str">
        <f>Draft!$A$3</f>
        <v>Player1</v>
      </c>
      <c r="DF242" s="114"/>
      <c r="DG242" s="172">
        <f ca="1">IF(DI$2&gt;TODAY(),0,SUMIF(DD:DD,DE242,DK:DK)+SUMIF(DE:DE,DE242,DJ:DJ))/2</f>
        <v>0</v>
      </c>
      <c r="DT242" s="72" t="str">
        <f>Draft!$A$3</f>
        <v>Player1</v>
      </c>
      <c r="DU242" s="114"/>
      <c r="DV242" s="172">
        <f ca="1">IF(DX$2&gt;TODAY(),0,SUMIF(DS:DS,DT242,DZ:DZ)+SUMIF(DT:DT,DT242,DY:DY))/2</f>
        <v>0</v>
      </c>
      <c r="EI242" s="72" t="str">
        <f>Draft!$A$3</f>
        <v>Player1</v>
      </c>
      <c r="EJ242" s="114"/>
      <c r="EK242" s="172">
        <f ca="1">IF(EM$2&gt;TODAY(),0,SUMIF(EH:EH,EI242,EO:EO)+SUMIF(EI:EI,EI242,EN:EN))/2</f>
        <v>0</v>
      </c>
      <c r="EX242" s="72" t="str">
        <f>Draft!$A$3</f>
        <v>Player1</v>
      </c>
      <c r="EY242" s="114"/>
      <c r="EZ242" s="172">
        <f ca="1">IF(FB$2&gt;TODAY(),0,SUMIF(EW:EW,EX242,FD:FD)+SUMIF(EX:EX,EX242,FC:FC))/2</f>
        <v>0</v>
      </c>
      <c r="FM242" s="72" t="str">
        <f>Draft!$A$3</f>
        <v>Player1</v>
      </c>
      <c r="FN242" s="114"/>
      <c r="FO242" s="172">
        <f ca="1">IF(FQ$2&gt;TODAY(),0,SUMIF(FL:FL,FM242,FS:FS)+SUMIF(FM:FM,FM242,FR:FR))/2</f>
        <v>0</v>
      </c>
      <c r="GB242" s="72" t="str">
        <f>Draft!$A$3</f>
        <v>Player1</v>
      </c>
      <c r="GC242" s="114"/>
      <c r="GD242" s="172">
        <f ca="1">IF(GF$2&gt;TODAY(),0,SUMIF(GA:GA,GB242,GH:GH)+SUMIF(GB:GB,GB242,GG:GG))/2</f>
        <v>0</v>
      </c>
      <c r="GQ242" s="72" t="str">
        <f>Draft!$A$3</f>
        <v>Player1</v>
      </c>
      <c r="GR242" s="114"/>
      <c r="GS242" s="172">
        <f ca="1">IF(GU$2&gt;TODAY(),0,SUMIF(GP:GP,GQ242,GW:GW)+SUMIF(GQ:GQ,GQ242,GV:GV))/2</f>
        <v>0</v>
      </c>
      <c r="HF242" s="72" t="str">
        <f>Draft!$A$3</f>
        <v>Player1</v>
      </c>
      <c r="HG242" s="114"/>
      <c r="HH242" s="172">
        <f ca="1">IF(HJ$2&gt;TODAY(),0,SUMIF(HE:HE,HF242,HL:HL)+SUMIF(HF:HF,HF242,HK:HK))/2</f>
        <v>0</v>
      </c>
      <c r="HU242" s="72" t="str">
        <f>Draft!$A$3</f>
        <v>Player1</v>
      </c>
      <c r="HV242" s="114"/>
      <c r="HW242" s="172">
        <f ca="1">IF(HY$2&gt;TODAY(),0,SUMIF(HT:HT,HU242,IA:IA)+SUMIF(HU:HU,HU242,HZ:HZ))/2</f>
        <v>0</v>
      </c>
      <c r="IJ242" s="72" t="str">
        <f>Draft!$A$3</f>
        <v>Player1</v>
      </c>
      <c r="IK242" s="114"/>
      <c r="IL242" s="172">
        <f ca="1">IF(IN$2&gt;TODAY(),0,SUMIF(II:II,IJ242,IP:IP)+SUMIF(IJ:IJ,IJ242,IO:IO))/2</f>
        <v>0</v>
      </c>
      <c r="IY242" s="72" t="str">
        <f>Draft!$A$3</f>
        <v>Player1</v>
      </c>
      <c r="IZ242" s="114"/>
      <c r="JA242" s="172">
        <f ca="1">IF(JC$2&gt;TODAY(),0,SUMIF(IX:IX,IY242,JE:JE)+SUMIF(IY:IY,IY242,JD:JD))/2</f>
        <v>0</v>
      </c>
      <c r="JN242" s="72" t="str">
        <f>Draft!$A$3</f>
        <v>Player1</v>
      </c>
      <c r="JO242" s="114"/>
      <c r="JP242" s="172">
        <f ca="1">IF(JR$2&gt;TODAY(),0,SUMIF(JM:JM,JN242,JT:JT)+SUMIF(JN:JN,JN242,JS:JS))/2</f>
        <v>0</v>
      </c>
      <c r="KC242" s="72" t="str">
        <f>Draft!$A$3</f>
        <v>Player1</v>
      </c>
      <c r="KE242" s="172">
        <f ca="1">IF(KG$2&gt;TODAY(),0,SUMIF(KB:KB,KC242,KI:KI)+SUMIF(KC:KC,KC242,KH:KH))/2</f>
        <v>0</v>
      </c>
      <c r="KR242" s="72" t="str">
        <f>Draft!$A$3</f>
        <v>Player1</v>
      </c>
      <c r="KT242" s="172">
        <f ca="1">IF(KV$2&gt;TODAY(),0,SUMIF(KQ:KQ,KR242,KX:KX)+SUMIF(KR:KR,KR242,KW:KW))/2</f>
        <v>0</v>
      </c>
      <c r="LG242" s="72" t="str">
        <f>Draft!$A$3</f>
        <v>Player1</v>
      </c>
      <c r="LI242" s="172">
        <f ca="1">IF(LK$2&gt;TODAY(),0,SUMIF(LF:LF,LG242,LM:LM)+SUMIF(LG:LG,LG242,LL:LL))/2</f>
        <v>0</v>
      </c>
      <c r="LV242" s="72" t="str">
        <f>Draft!$A$3</f>
        <v>Player1</v>
      </c>
      <c r="LX242" s="172">
        <f ca="1">IF(LZ$2&gt;TODAY(),0,SUMIF(LU:LU,LV242,MB:MB)+SUMIF(LV:LV,LV242,MA:MA))/2</f>
        <v>0</v>
      </c>
      <c r="MK242" s="72" t="str">
        <f>Draft!$A$3</f>
        <v>Player1</v>
      </c>
      <c r="MM242" s="172">
        <f ca="1">IF(MO$2&gt;TODAY(),0,SUMIF(MJ:MJ,MK242,MQ:MQ)+SUMIF(MK:MK,MK242,MP:MP))/2</f>
        <v>0</v>
      </c>
    </row>
    <row r="243" spans="2:351" ht="18" thickBot="1">
      <c r="B243" s="187">
        <f t="shared" si="1473"/>
        <v>44697</v>
      </c>
      <c r="C243" s="188">
        <f t="shared" si="1474"/>
        <v>20</v>
      </c>
      <c r="D243" s="188">
        <f t="shared" si="1475"/>
        <v>12</v>
      </c>
      <c r="E243" s="188" t="str">
        <f t="shared" si="1470"/>
        <v>20_12</v>
      </c>
      <c r="F243" s="189" t="str">
        <f t="shared" si="1471"/>
        <v>Player7</v>
      </c>
      <c r="G243" s="189" t="str">
        <f t="shared" si="1472"/>
        <v>Player12</v>
      </c>
      <c r="I243" s="174" t="str">
        <f>J243&amp;"_"&amp;COUNTIF(J$4:J243,J243)</f>
        <v>19_6</v>
      </c>
      <c r="J243" s="185">
        <v>19</v>
      </c>
      <c r="K243" s="185" t="s">
        <v>2673</v>
      </c>
      <c r="L243" s="186" t="s">
        <v>1027</v>
      </c>
      <c r="M243" s="185" t="s">
        <v>2663</v>
      </c>
      <c r="S243" s="72" t="str">
        <f>Draft!$A$4</f>
        <v>Player2</v>
      </c>
      <c r="U243" s="172">
        <f t="shared" ref="U243:U265" si="1499">SUMIF(R:R,S168,Y:Y)/2+SUMIF(S:S,S168,X:X)/2</f>
        <v>-17.626064843253086</v>
      </c>
      <c r="AH243" s="72" t="str">
        <f>Draft!$A$4</f>
        <v>Player2</v>
      </c>
      <c r="AI243" s="114"/>
      <c r="AJ243" s="172">
        <f t="shared" ref="AJ243:AJ265" ca="1" si="1500">IF(AL$2&gt;TODAY(),0,SUMIF(AG:AG,AH243,AN:AN)+SUMIF(AH:AH,AH243,AM:AM))/2</f>
        <v>-24.130979520545409</v>
      </c>
      <c r="AW243" s="72" t="str">
        <f>Draft!$A$4</f>
        <v>Player2</v>
      </c>
      <c r="AX243" s="114"/>
      <c r="AY243" s="172">
        <f t="shared" ref="AY243:AY265" ca="1" si="1501">IF(BA$2&gt;TODAY(),0,SUMIF(AV:AV,AW243,BC:BC)+SUMIF(AW:AW,AW243,BB:BB))/2</f>
        <v>9.4691934186037265</v>
      </c>
      <c r="BL243" s="72" t="str">
        <f>Draft!$A$4</f>
        <v>Player2</v>
      </c>
      <c r="BM243" s="114"/>
      <c r="BN243" s="172">
        <f t="shared" ref="BN243:BN265" ca="1" si="1502">IF(BP$2&gt;TODAY(),0,SUMIF(BK:BK,BL243,BR:BR)+SUMIF(BL:BL,BL243,BQ:BQ))/2</f>
        <v>0</v>
      </c>
      <c r="CA243" s="72" t="str">
        <f>Draft!$A$4</f>
        <v>Player2</v>
      </c>
      <c r="CB243" s="114"/>
      <c r="CC243" s="172">
        <f t="shared" ref="CC243:CC265" ca="1" si="1503">IF(CE$2&gt;TODAY(),0,SUMIF(BZ:BZ,CA243,CG:CG)+SUMIF(CA:CA,CA243,CF:CF))/2</f>
        <v>0</v>
      </c>
      <c r="CP243" s="72" t="str">
        <f>Draft!$A$4</f>
        <v>Player2</v>
      </c>
      <c r="CQ243" s="114"/>
      <c r="CR243" s="172">
        <f t="shared" ref="CR243:CR265" ca="1" si="1504">IF(CT$2&gt;TODAY(),0,SUMIF(CO:CO,CP243,CV:CV)+SUMIF(CP:CP,CP243,CU:CU))/2</f>
        <v>0</v>
      </c>
      <c r="DE243" s="72" t="str">
        <f>Draft!$A$4</f>
        <v>Player2</v>
      </c>
      <c r="DF243" s="114"/>
      <c r="DG243" s="172">
        <f t="shared" ref="DG243:DG265" ca="1" si="1505">IF(DI$2&gt;TODAY(),0,SUMIF(DD:DD,DE243,DK:DK)+SUMIF(DE:DE,DE243,DJ:DJ))/2</f>
        <v>0</v>
      </c>
      <c r="DT243" s="72" t="str">
        <f>Draft!$A$4</f>
        <v>Player2</v>
      </c>
      <c r="DU243" s="114"/>
      <c r="DV243" s="172">
        <f t="shared" ref="DV243:DV265" ca="1" si="1506">IF(DX$2&gt;TODAY(),0,SUMIF(DS:DS,DT243,DZ:DZ)+SUMIF(DT:DT,DT243,DY:DY))/2</f>
        <v>0</v>
      </c>
      <c r="EI243" s="72" t="str">
        <f>Draft!$A$4</f>
        <v>Player2</v>
      </c>
      <c r="EJ243" s="114"/>
      <c r="EK243" s="172">
        <f t="shared" ref="EK243:EK265" ca="1" si="1507">IF(EM$2&gt;TODAY(),0,SUMIF(EH:EH,EI243,EO:EO)+SUMIF(EI:EI,EI243,EN:EN))/2</f>
        <v>0</v>
      </c>
      <c r="EX243" s="72" t="str">
        <f>Draft!$A$4</f>
        <v>Player2</v>
      </c>
      <c r="EY243" s="114"/>
      <c r="EZ243" s="172">
        <f t="shared" ref="EZ243:EZ265" ca="1" si="1508">IF(FB$2&gt;TODAY(),0,SUMIF(EW:EW,EX243,FD:FD)+SUMIF(EX:EX,EX243,FC:FC))/2</f>
        <v>0</v>
      </c>
      <c r="FM243" s="72" t="str">
        <f>Draft!$A$4</f>
        <v>Player2</v>
      </c>
      <c r="FN243" s="114"/>
      <c r="FO243" s="172">
        <f t="shared" ref="FO243:FO265" ca="1" si="1509">IF(FQ$2&gt;TODAY(),0,SUMIF(FL:FL,FM243,FS:FS)+SUMIF(FM:FM,FM243,FR:FR))/2</f>
        <v>0</v>
      </c>
      <c r="GB243" s="72" t="str">
        <f>Draft!$A$4</f>
        <v>Player2</v>
      </c>
      <c r="GC243" s="114"/>
      <c r="GD243" s="172">
        <f t="shared" ref="GD243:GD265" ca="1" si="1510">IF(GF$2&gt;TODAY(),0,SUMIF(GA:GA,GB243,GH:GH)+SUMIF(GB:GB,GB243,GG:GG))/2</f>
        <v>0</v>
      </c>
      <c r="GQ243" s="72" t="str">
        <f>Draft!$A$4</f>
        <v>Player2</v>
      </c>
      <c r="GR243" s="114"/>
      <c r="GS243" s="172">
        <f t="shared" ref="GS243:GS265" ca="1" si="1511">IF(GU$2&gt;TODAY(),0,SUMIF(GP:GP,GQ243,GW:GW)+SUMIF(GQ:GQ,GQ243,GV:GV))/2</f>
        <v>0</v>
      </c>
      <c r="HF243" s="72" t="str">
        <f>Draft!$A$4</f>
        <v>Player2</v>
      </c>
      <c r="HG243" s="114"/>
      <c r="HH243" s="172">
        <f t="shared" ref="HH243:HH265" ca="1" si="1512">IF(HJ$2&gt;TODAY(),0,SUMIF(HE:HE,HF243,HL:HL)+SUMIF(HF:HF,HF243,HK:HK))/2</f>
        <v>0</v>
      </c>
      <c r="HU243" s="72" t="str">
        <f>Draft!$A$4</f>
        <v>Player2</v>
      </c>
      <c r="HV243" s="114"/>
      <c r="HW243" s="172">
        <f t="shared" ref="HW243:HW265" ca="1" si="1513">IF(HY$2&gt;TODAY(),0,SUMIF(HT:HT,HU243,IA:IA)+SUMIF(HU:HU,HU243,HZ:HZ))/2</f>
        <v>0</v>
      </c>
      <c r="IJ243" s="72" t="str">
        <f>Draft!$A$4</f>
        <v>Player2</v>
      </c>
      <c r="IK243" s="114"/>
      <c r="IL243" s="172">
        <f t="shared" ref="IL243:IL265" ca="1" si="1514">IF(IN$2&gt;TODAY(),0,SUMIF(II:II,IJ243,IP:IP)+SUMIF(IJ:IJ,IJ243,IO:IO))/2</f>
        <v>0</v>
      </c>
      <c r="IY243" s="72" t="str">
        <f>Draft!$A$4</f>
        <v>Player2</v>
      </c>
      <c r="IZ243" s="114"/>
      <c r="JA243" s="172">
        <f t="shared" ref="JA243:JA265" ca="1" si="1515">IF(JC$2&gt;TODAY(),0,SUMIF(IX:IX,IY243,JE:JE)+SUMIF(IY:IY,IY243,JD:JD))/2</f>
        <v>0</v>
      </c>
      <c r="JN243" s="72" t="str">
        <f>Draft!$A$4</f>
        <v>Player2</v>
      </c>
      <c r="JO243" s="114"/>
      <c r="JP243" s="172">
        <f t="shared" ref="JP243:JP265" ca="1" si="1516">IF(JR$2&gt;TODAY(),0,SUMIF(JM:JM,JN243,JT:JT)+SUMIF(JN:JN,JN243,JS:JS))/2</f>
        <v>0</v>
      </c>
      <c r="KC243" s="72" t="str">
        <f>Draft!$A$4</f>
        <v>Player2</v>
      </c>
      <c r="KE243" s="172">
        <f t="shared" ref="KE243:KE265" ca="1" si="1517">IF(KG$2&gt;TODAY(),0,SUMIF(KB:KB,KC243,KI:KI)+SUMIF(KC:KC,KC243,KH:KH))/2</f>
        <v>0</v>
      </c>
      <c r="KR243" s="72" t="str">
        <f>Draft!$A$4</f>
        <v>Player2</v>
      </c>
      <c r="KT243" s="172">
        <f t="shared" ref="KT243:KT265" ca="1" si="1518">IF(KV$2&gt;TODAY(),0,SUMIF(KQ:KQ,KR243,KX:KX)+SUMIF(KR:KR,KR243,KW:KW))/2</f>
        <v>0</v>
      </c>
      <c r="LG243" s="72" t="str">
        <f>Draft!$A$4</f>
        <v>Player2</v>
      </c>
      <c r="LI243" s="172">
        <f t="shared" ref="LI243:LI265" ca="1" si="1519">IF(LK$2&gt;TODAY(),0,SUMIF(LF:LF,LG243,LM:LM)+SUMIF(LG:LG,LG243,LL:LL))/2</f>
        <v>0</v>
      </c>
      <c r="LV243" s="72" t="str">
        <f>Draft!$A$4</f>
        <v>Player2</v>
      </c>
      <c r="LX243" s="172">
        <f t="shared" ref="LX243:LX265" ca="1" si="1520">IF(LZ$2&gt;TODAY(),0,SUMIF(LU:LU,LV243,MB:MB)+SUMIF(LV:LV,LV243,MA:MA))/2</f>
        <v>0</v>
      </c>
      <c r="MK243" s="72" t="str">
        <f>Draft!$A$4</f>
        <v>Player2</v>
      </c>
      <c r="MM243" s="172">
        <f t="shared" ref="MM243:MM265" ca="1" si="1521">IF(MO$2&gt;TODAY(),0,SUMIF(MJ:MJ,MK243,MQ:MQ)+SUMIF(MK:MK,MK243,MP:MP))/2</f>
        <v>0</v>
      </c>
    </row>
    <row r="244" spans="2:351" ht="17">
      <c r="B244" s="184">
        <f t="shared" si="1473"/>
        <v>44704</v>
      </c>
      <c r="C244" s="183">
        <f t="shared" si="1474"/>
        <v>21</v>
      </c>
      <c r="D244" s="183">
        <f t="shared" si="1475"/>
        <v>1</v>
      </c>
      <c r="E244" s="183" t="str">
        <f t="shared" si="1470"/>
        <v>21_1</v>
      </c>
      <c r="F244" s="174" t="str">
        <f t="shared" si="1471"/>
        <v>Player14</v>
      </c>
      <c r="G244" s="174" t="str">
        <f t="shared" si="1472"/>
        <v>Player5</v>
      </c>
      <c r="I244" s="174" t="str">
        <f>J244&amp;"_"&amp;COUNTIF(J$4:J244,J244)</f>
        <v>19_7</v>
      </c>
      <c r="J244" s="185">
        <v>19</v>
      </c>
      <c r="K244" s="185" t="s">
        <v>2677</v>
      </c>
      <c r="L244" s="186" t="s">
        <v>1027</v>
      </c>
      <c r="M244" s="185" t="s">
        <v>2671</v>
      </c>
      <c r="S244" s="72" t="str">
        <f>Draft!$A$5</f>
        <v>Player3</v>
      </c>
      <c r="U244" s="172">
        <f t="shared" si="1499"/>
        <v>3.8719006860367555</v>
      </c>
      <c r="AH244" s="72" t="str">
        <f>Draft!$A$5</f>
        <v>Player3</v>
      </c>
      <c r="AI244" s="114"/>
      <c r="AJ244" s="172">
        <f t="shared" ca="1" si="1500"/>
        <v>-2.8779296352674395</v>
      </c>
      <c r="AW244" s="72" t="str">
        <f>Draft!$A$5</f>
        <v>Player3</v>
      </c>
      <c r="AX244" s="114"/>
      <c r="AY244" s="172">
        <f t="shared" ca="1" si="1501"/>
        <v>-32.438698808753799</v>
      </c>
      <c r="BL244" s="72" t="str">
        <f>Draft!$A$5</f>
        <v>Player3</v>
      </c>
      <c r="BM244" s="114"/>
      <c r="BN244" s="172">
        <f t="shared" ca="1" si="1502"/>
        <v>0</v>
      </c>
      <c r="CA244" s="72" t="str">
        <f>Draft!$A$5</f>
        <v>Player3</v>
      </c>
      <c r="CB244" s="114"/>
      <c r="CC244" s="172">
        <f t="shared" ca="1" si="1503"/>
        <v>0</v>
      </c>
      <c r="CP244" s="72" t="str">
        <f>Draft!$A$5</f>
        <v>Player3</v>
      </c>
      <c r="CQ244" s="114"/>
      <c r="CR244" s="172">
        <f t="shared" ca="1" si="1504"/>
        <v>0</v>
      </c>
      <c r="DE244" s="72" t="str">
        <f>Draft!$A$5</f>
        <v>Player3</v>
      </c>
      <c r="DF244" s="114"/>
      <c r="DG244" s="172">
        <f t="shared" ca="1" si="1505"/>
        <v>0</v>
      </c>
      <c r="DT244" s="72" t="str">
        <f>Draft!$A$5</f>
        <v>Player3</v>
      </c>
      <c r="DU244" s="114"/>
      <c r="DV244" s="172">
        <f t="shared" ca="1" si="1506"/>
        <v>0</v>
      </c>
      <c r="EI244" s="72" t="str">
        <f>Draft!$A$5</f>
        <v>Player3</v>
      </c>
      <c r="EJ244" s="114"/>
      <c r="EK244" s="172">
        <f t="shared" ca="1" si="1507"/>
        <v>0</v>
      </c>
      <c r="EX244" s="72" t="str">
        <f>Draft!$A$5</f>
        <v>Player3</v>
      </c>
      <c r="EY244" s="114"/>
      <c r="EZ244" s="172">
        <f t="shared" ca="1" si="1508"/>
        <v>0</v>
      </c>
      <c r="FM244" s="72" t="str">
        <f>Draft!$A$5</f>
        <v>Player3</v>
      </c>
      <c r="FN244" s="114"/>
      <c r="FO244" s="172">
        <f t="shared" ca="1" si="1509"/>
        <v>0</v>
      </c>
      <c r="GB244" s="72" t="str">
        <f>Draft!$A$5</f>
        <v>Player3</v>
      </c>
      <c r="GC244" s="114"/>
      <c r="GD244" s="172">
        <f t="shared" ca="1" si="1510"/>
        <v>0</v>
      </c>
      <c r="GQ244" s="72" t="str">
        <f>Draft!$A$5</f>
        <v>Player3</v>
      </c>
      <c r="GR244" s="114"/>
      <c r="GS244" s="172">
        <f t="shared" ca="1" si="1511"/>
        <v>0</v>
      </c>
      <c r="HF244" s="72" t="str">
        <f>Draft!$A$5</f>
        <v>Player3</v>
      </c>
      <c r="HG244" s="114"/>
      <c r="HH244" s="172">
        <f t="shared" ca="1" si="1512"/>
        <v>0</v>
      </c>
      <c r="HU244" s="72" t="str">
        <f>Draft!$A$5</f>
        <v>Player3</v>
      </c>
      <c r="HV244" s="114"/>
      <c r="HW244" s="172">
        <f t="shared" ca="1" si="1513"/>
        <v>0</v>
      </c>
      <c r="IJ244" s="72" t="str">
        <f>Draft!$A$5</f>
        <v>Player3</v>
      </c>
      <c r="IK244" s="114"/>
      <c r="IL244" s="172">
        <f t="shared" ca="1" si="1514"/>
        <v>0</v>
      </c>
      <c r="IY244" s="72" t="str">
        <f>Draft!$A$5</f>
        <v>Player3</v>
      </c>
      <c r="IZ244" s="114"/>
      <c r="JA244" s="172">
        <f t="shared" ca="1" si="1515"/>
        <v>0</v>
      </c>
      <c r="JN244" s="72" t="str">
        <f>Draft!$A$5</f>
        <v>Player3</v>
      </c>
      <c r="JO244" s="114"/>
      <c r="JP244" s="172">
        <f t="shared" ca="1" si="1516"/>
        <v>0</v>
      </c>
      <c r="KC244" s="72" t="str">
        <f>Draft!$A$5</f>
        <v>Player3</v>
      </c>
      <c r="KE244" s="172">
        <f t="shared" ca="1" si="1517"/>
        <v>0</v>
      </c>
      <c r="KR244" s="72" t="str">
        <f>Draft!$A$5</f>
        <v>Player3</v>
      </c>
      <c r="KT244" s="172">
        <f t="shared" ca="1" si="1518"/>
        <v>0</v>
      </c>
      <c r="LG244" s="72" t="str">
        <f>Draft!$A$5</f>
        <v>Player3</v>
      </c>
      <c r="LI244" s="172">
        <f t="shared" ca="1" si="1519"/>
        <v>0</v>
      </c>
      <c r="LV244" s="72" t="str">
        <f>Draft!$A$5</f>
        <v>Player3</v>
      </c>
      <c r="LX244" s="172">
        <f t="shared" ca="1" si="1520"/>
        <v>0</v>
      </c>
      <c r="MK244" s="72" t="str">
        <f>Draft!$A$5</f>
        <v>Player3</v>
      </c>
      <c r="MM244" s="172">
        <f t="shared" ca="1" si="1521"/>
        <v>0</v>
      </c>
    </row>
    <row r="245" spans="2:351" ht="17">
      <c r="B245" s="184">
        <f t="shared" si="1473"/>
        <v>44704</v>
      </c>
      <c r="C245" s="183">
        <f t="shared" si="1474"/>
        <v>21</v>
      </c>
      <c r="D245" s="183">
        <f t="shared" si="1475"/>
        <v>2</v>
      </c>
      <c r="E245" s="183" t="str">
        <f t="shared" si="1470"/>
        <v>21_2</v>
      </c>
      <c r="F245" s="174" t="str">
        <f t="shared" si="1471"/>
        <v>Player19</v>
      </c>
      <c r="G245" s="174" t="str">
        <f t="shared" si="1472"/>
        <v>Player16</v>
      </c>
      <c r="I245" s="174" t="str">
        <f>J245&amp;"_"&amp;COUNTIF(J$4:J245,J245)</f>
        <v>19_8</v>
      </c>
      <c r="J245" s="185">
        <v>19</v>
      </c>
      <c r="K245" s="185" t="s">
        <v>2659</v>
      </c>
      <c r="L245" s="186" t="s">
        <v>1027</v>
      </c>
      <c r="M245" s="185" t="s">
        <v>2670</v>
      </c>
      <c r="S245" s="72" t="str">
        <f>Draft!$A$6</f>
        <v>Player4</v>
      </c>
      <c r="U245" s="172">
        <f t="shared" si="1499"/>
        <v>-13.285061507078721</v>
      </c>
      <c r="AH245" s="72" t="str">
        <f>Draft!$A$6</f>
        <v>Player4</v>
      </c>
      <c r="AI245" s="114"/>
      <c r="AJ245" s="172">
        <f t="shared" ca="1" si="1500"/>
        <v>-22.807784590431844</v>
      </c>
      <c r="AW245" s="72" t="str">
        <f>Draft!$A$6</f>
        <v>Player4</v>
      </c>
      <c r="AX245" s="114"/>
      <c r="AY245" s="172">
        <f t="shared" ca="1" si="1501"/>
        <v>-6.3121848462766152</v>
      </c>
      <c r="BL245" s="72" t="str">
        <f>Draft!$A$6</f>
        <v>Player4</v>
      </c>
      <c r="BM245" s="114"/>
      <c r="BN245" s="172">
        <f t="shared" ca="1" si="1502"/>
        <v>0</v>
      </c>
      <c r="CA245" s="72" t="str">
        <f>Draft!$A$6</f>
        <v>Player4</v>
      </c>
      <c r="CB245" s="114"/>
      <c r="CC245" s="172">
        <f t="shared" ca="1" si="1503"/>
        <v>0</v>
      </c>
      <c r="CP245" s="72" t="str">
        <f>Draft!$A$6</f>
        <v>Player4</v>
      </c>
      <c r="CQ245" s="114"/>
      <c r="CR245" s="172">
        <f t="shared" ca="1" si="1504"/>
        <v>0</v>
      </c>
      <c r="DE245" s="72" t="str">
        <f>Draft!$A$6</f>
        <v>Player4</v>
      </c>
      <c r="DF245" s="114"/>
      <c r="DG245" s="172">
        <f t="shared" ca="1" si="1505"/>
        <v>0</v>
      </c>
      <c r="DT245" s="72" t="str">
        <f>Draft!$A$6</f>
        <v>Player4</v>
      </c>
      <c r="DU245" s="114"/>
      <c r="DV245" s="172">
        <f t="shared" ca="1" si="1506"/>
        <v>0</v>
      </c>
      <c r="EI245" s="72" t="str">
        <f>Draft!$A$6</f>
        <v>Player4</v>
      </c>
      <c r="EJ245" s="114"/>
      <c r="EK245" s="172">
        <f t="shared" ca="1" si="1507"/>
        <v>0</v>
      </c>
      <c r="EX245" s="72" t="str">
        <f>Draft!$A$6</f>
        <v>Player4</v>
      </c>
      <c r="EY245" s="114"/>
      <c r="EZ245" s="172">
        <f t="shared" ca="1" si="1508"/>
        <v>0</v>
      </c>
      <c r="FM245" s="72" t="str">
        <f>Draft!$A$6</f>
        <v>Player4</v>
      </c>
      <c r="FN245" s="114"/>
      <c r="FO245" s="172">
        <f t="shared" ca="1" si="1509"/>
        <v>0</v>
      </c>
      <c r="GB245" s="72" t="str">
        <f>Draft!$A$6</f>
        <v>Player4</v>
      </c>
      <c r="GC245" s="114"/>
      <c r="GD245" s="172">
        <f t="shared" ca="1" si="1510"/>
        <v>0</v>
      </c>
      <c r="GQ245" s="72" t="str">
        <f>Draft!$A$6</f>
        <v>Player4</v>
      </c>
      <c r="GR245" s="114"/>
      <c r="GS245" s="172">
        <f t="shared" ca="1" si="1511"/>
        <v>0</v>
      </c>
      <c r="HF245" s="72" t="str">
        <f>Draft!$A$6</f>
        <v>Player4</v>
      </c>
      <c r="HG245" s="114"/>
      <c r="HH245" s="172">
        <f t="shared" ca="1" si="1512"/>
        <v>0</v>
      </c>
      <c r="HU245" s="72" t="str">
        <f>Draft!$A$6</f>
        <v>Player4</v>
      </c>
      <c r="HV245" s="114"/>
      <c r="HW245" s="172">
        <f t="shared" ca="1" si="1513"/>
        <v>0</v>
      </c>
      <c r="IJ245" s="72" t="str">
        <f>Draft!$A$6</f>
        <v>Player4</v>
      </c>
      <c r="IK245" s="114"/>
      <c r="IL245" s="172">
        <f t="shared" ca="1" si="1514"/>
        <v>0</v>
      </c>
      <c r="IY245" s="72" t="str">
        <f>Draft!$A$6</f>
        <v>Player4</v>
      </c>
      <c r="IZ245" s="114"/>
      <c r="JA245" s="172">
        <f t="shared" ca="1" si="1515"/>
        <v>0</v>
      </c>
      <c r="JN245" s="72" t="str">
        <f>Draft!$A$6</f>
        <v>Player4</v>
      </c>
      <c r="JO245" s="114"/>
      <c r="JP245" s="172">
        <f t="shared" ca="1" si="1516"/>
        <v>0</v>
      </c>
      <c r="KC245" s="72" t="str">
        <f>Draft!$A$6</f>
        <v>Player4</v>
      </c>
      <c r="KE245" s="172">
        <f t="shared" ca="1" si="1517"/>
        <v>0</v>
      </c>
      <c r="KR245" s="72" t="str">
        <f>Draft!$A$6</f>
        <v>Player4</v>
      </c>
      <c r="KT245" s="172">
        <f t="shared" ca="1" si="1518"/>
        <v>0</v>
      </c>
      <c r="LG245" s="72" t="str">
        <f>Draft!$A$6</f>
        <v>Player4</v>
      </c>
      <c r="LI245" s="172">
        <f t="shared" ca="1" si="1519"/>
        <v>0</v>
      </c>
      <c r="LV245" s="72" t="str">
        <f>Draft!$A$6</f>
        <v>Player4</v>
      </c>
      <c r="LX245" s="172">
        <f t="shared" ca="1" si="1520"/>
        <v>0</v>
      </c>
      <c r="MK245" s="72" t="str">
        <f>Draft!$A$6</f>
        <v>Player4</v>
      </c>
      <c r="MM245" s="172">
        <f t="shared" ca="1" si="1521"/>
        <v>0</v>
      </c>
    </row>
    <row r="246" spans="2:351" ht="17">
      <c r="B246" s="184">
        <f t="shared" si="1473"/>
        <v>44704</v>
      </c>
      <c r="C246" s="183">
        <f t="shared" si="1474"/>
        <v>21</v>
      </c>
      <c r="D246" s="183">
        <f t="shared" si="1475"/>
        <v>3</v>
      </c>
      <c r="E246" s="183" t="str">
        <f t="shared" si="1470"/>
        <v>21_3</v>
      </c>
      <c r="F246" s="174" t="str">
        <f t="shared" si="1471"/>
        <v>Player15</v>
      </c>
      <c r="G246" s="174" t="str">
        <f t="shared" si="1472"/>
        <v>Player2</v>
      </c>
      <c r="I246" s="174" t="str">
        <f>J246&amp;"_"&amp;COUNTIF(J$4:J246,J246)</f>
        <v>19_9</v>
      </c>
      <c r="J246" s="185">
        <v>19</v>
      </c>
      <c r="K246" s="185" t="s">
        <v>2664</v>
      </c>
      <c r="L246" s="186" t="s">
        <v>1027</v>
      </c>
      <c r="M246" s="185" t="s">
        <v>2656</v>
      </c>
      <c r="S246" s="72" t="str">
        <f>Draft!$A$7</f>
        <v>Player5</v>
      </c>
      <c r="U246" s="172">
        <f t="shared" si="1499"/>
        <v>9.3351809365403877</v>
      </c>
      <c r="AH246" s="72" t="str">
        <f>Draft!$A$7</f>
        <v>Player5</v>
      </c>
      <c r="AI246" s="114"/>
      <c r="AJ246" s="172">
        <f t="shared" ca="1" si="1500"/>
        <v>-48.145722065568243</v>
      </c>
      <c r="AW246" s="72" t="str">
        <f>Draft!$A$7</f>
        <v>Player5</v>
      </c>
      <c r="AX246" s="114"/>
      <c r="AY246" s="172">
        <f t="shared" ca="1" si="1501"/>
        <v>-5.9883170484198773</v>
      </c>
      <c r="BL246" s="72" t="str">
        <f>Draft!$A$7</f>
        <v>Player5</v>
      </c>
      <c r="BM246" s="114"/>
      <c r="BN246" s="172">
        <f t="shared" ca="1" si="1502"/>
        <v>0</v>
      </c>
      <c r="CA246" s="72" t="str">
        <f>Draft!$A$7</f>
        <v>Player5</v>
      </c>
      <c r="CB246" s="114"/>
      <c r="CC246" s="172">
        <f t="shared" ca="1" si="1503"/>
        <v>0</v>
      </c>
      <c r="CP246" s="72" t="str">
        <f>Draft!$A$7</f>
        <v>Player5</v>
      </c>
      <c r="CQ246" s="114"/>
      <c r="CR246" s="172">
        <f t="shared" ca="1" si="1504"/>
        <v>0</v>
      </c>
      <c r="DE246" s="72" t="str">
        <f>Draft!$A$7</f>
        <v>Player5</v>
      </c>
      <c r="DF246" s="114"/>
      <c r="DG246" s="172">
        <f t="shared" ca="1" si="1505"/>
        <v>0</v>
      </c>
      <c r="DT246" s="72" t="str">
        <f>Draft!$A$7</f>
        <v>Player5</v>
      </c>
      <c r="DU246" s="114"/>
      <c r="DV246" s="172">
        <f t="shared" ca="1" si="1506"/>
        <v>0</v>
      </c>
      <c r="EI246" s="72" t="str">
        <f>Draft!$A$7</f>
        <v>Player5</v>
      </c>
      <c r="EJ246" s="114"/>
      <c r="EK246" s="172">
        <f t="shared" ca="1" si="1507"/>
        <v>0</v>
      </c>
      <c r="EX246" s="72" t="str">
        <f>Draft!$A$7</f>
        <v>Player5</v>
      </c>
      <c r="EY246" s="114"/>
      <c r="EZ246" s="172">
        <f t="shared" ca="1" si="1508"/>
        <v>0</v>
      </c>
      <c r="FM246" s="72" t="str">
        <f>Draft!$A$7</f>
        <v>Player5</v>
      </c>
      <c r="FN246" s="114"/>
      <c r="FO246" s="172">
        <f t="shared" ca="1" si="1509"/>
        <v>0</v>
      </c>
      <c r="GB246" s="72" t="str">
        <f>Draft!$A$7</f>
        <v>Player5</v>
      </c>
      <c r="GC246" s="114"/>
      <c r="GD246" s="172">
        <f t="shared" ca="1" si="1510"/>
        <v>0</v>
      </c>
      <c r="GQ246" s="72" t="str">
        <f>Draft!$A$7</f>
        <v>Player5</v>
      </c>
      <c r="GR246" s="114"/>
      <c r="GS246" s="172">
        <f t="shared" ca="1" si="1511"/>
        <v>0</v>
      </c>
      <c r="HF246" s="72" t="str">
        <f>Draft!$A$7</f>
        <v>Player5</v>
      </c>
      <c r="HG246" s="114"/>
      <c r="HH246" s="172">
        <f t="shared" ca="1" si="1512"/>
        <v>0</v>
      </c>
      <c r="HU246" s="72" t="str">
        <f>Draft!$A$7</f>
        <v>Player5</v>
      </c>
      <c r="HV246" s="114"/>
      <c r="HW246" s="172">
        <f t="shared" ca="1" si="1513"/>
        <v>0</v>
      </c>
      <c r="IJ246" s="72" t="str">
        <f>Draft!$A$7</f>
        <v>Player5</v>
      </c>
      <c r="IK246" s="114"/>
      <c r="IL246" s="172">
        <f t="shared" ca="1" si="1514"/>
        <v>0</v>
      </c>
      <c r="IY246" s="72" t="str">
        <f>Draft!$A$7</f>
        <v>Player5</v>
      </c>
      <c r="IZ246" s="114"/>
      <c r="JA246" s="172">
        <f t="shared" ca="1" si="1515"/>
        <v>0</v>
      </c>
      <c r="JN246" s="72" t="str">
        <f>Draft!$A$7</f>
        <v>Player5</v>
      </c>
      <c r="JO246" s="114"/>
      <c r="JP246" s="172">
        <f t="shared" ca="1" si="1516"/>
        <v>0</v>
      </c>
      <c r="KC246" s="72" t="str">
        <f>Draft!$A$7</f>
        <v>Player5</v>
      </c>
      <c r="KE246" s="172">
        <f t="shared" ca="1" si="1517"/>
        <v>0</v>
      </c>
      <c r="KR246" s="72" t="str">
        <f>Draft!$A$7</f>
        <v>Player5</v>
      </c>
      <c r="KT246" s="172">
        <f t="shared" ca="1" si="1518"/>
        <v>0</v>
      </c>
      <c r="LG246" s="72" t="str">
        <f>Draft!$A$7</f>
        <v>Player5</v>
      </c>
      <c r="LI246" s="172">
        <f t="shared" ca="1" si="1519"/>
        <v>0</v>
      </c>
      <c r="LV246" s="72" t="str">
        <f>Draft!$A$7</f>
        <v>Player5</v>
      </c>
      <c r="LX246" s="172">
        <f t="shared" ca="1" si="1520"/>
        <v>0</v>
      </c>
      <c r="MK246" s="72" t="str">
        <f>Draft!$A$7</f>
        <v>Player5</v>
      </c>
      <c r="MM246" s="172">
        <f t="shared" ca="1" si="1521"/>
        <v>0</v>
      </c>
    </row>
    <row r="247" spans="2:351" ht="17">
      <c r="B247" s="184">
        <f t="shared" si="1473"/>
        <v>44704</v>
      </c>
      <c r="C247" s="183">
        <f t="shared" si="1474"/>
        <v>21</v>
      </c>
      <c r="D247" s="183">
        <f t="shared" si="1475"/>
        <v>4</v>
      </c>
      <c r="E247" s="183" t="str">
        <f t="shared" si="1470"/>
        <v>21_4</v>
      </c>
      <c r="F247" s="174" t="str">
        <f t="shared" si="1471"/>
        <v>Player3</v>
      </c>
      <c r="G247" s="174" t="str">
        <f t="shared" si="1472"/>
        <v>Player10</v>
      </c>
      <c r="I247" s="174" t="str">
        <f>J247&amp;"_"&amp;COUNTIF(J$4:J247,J247)</f>
        <v>19_10</v>
      </c>
      <c r="J247" s="185">
        <v>19</v>
      </c>
      <c r="K247" s="185" t="s">
        <v>2675</v>
      </c>
      <c r="L247" s="186" t="s">
        <v>1027</v>
      </c>
      <c r="M247" s="185" t="s">
        <v>2668</v>
      </c>
      <c r="S247" s="72" t="str">
        <f>Draft!$A$8</f>
        <v>Player6</v>
      </c>
      <c r="U247" s="172">
        <f t="shared" si="1499"/>
        <v>-28.389668952501889</v>
      </c>
      <c r="AH247" s="72" t="str">
        <f>Draft!$A$8</f>
        <v>Player6</v>
      </c>
      <c r="AI247" s="114"/>
      <c r="AJ247" s="172">
        <f t="shared" ca="1" si="1500"/>
        <v>-33.172272595487776</v>
      </c>
      <c r="AW247" s="72" t="str">
        <f>Draft!$A$8</f>
        <v>Player6</v>
      </c>
      <c r="AX247" s="114"/>
      <c r="AY247" s="172">
        <f t="shared" ca="1" si="1501"/>
        <v>-14.521766699128468</v>
      </c>
      <c r="BL247" s="72" t="str">
        <f>Draft!$A$8</f>
        <v>Player6</v>
      </c>
      <c r="BM247" s="114"/>
      <c r="BN247" s="172">
        <f t="shared" ca="1" si="1502"/>
        <v>0</v>
      </c>
      <c r="CA247" s="72" t="str">
        <f>Draft!$A$8</f>
        <v>Player6</v>
      </c>
      <c r="CB247" s="114"/>
      <c r="CC247" s="172">
        <f t="shared" ca="1" si="1503"/>
        <v>0</v>
      </c>
      <c r="CP247" s="72" t="str">
        <f>Draft!$A$8</f>
        <v>Player6</v>
      </c>
      <c r="CQ247" s="114"/>
      <c r="CR247" s="172">
        <f t="shared" ca="1" si="1504"/>
        <v>0</v>
      </c>
      <c r="DE247" s="72" t="str">
        <f>Draft!$A$8</f>
        <v>Player6</v>
      </c>
      <c r="DF247" s="114"/>
      <c r="DG247" s="172">
        <f t="shared" ca="1" si="1505"/>
        <v>0</v>
      </c>
      <c r="DT247" s="72" t="str">
        <f>Draft!$A$8</f>
        <v>Player6</v>
      </c>
      <c r="DU247" s="114"/>
      <c r="DV247" s="172">
        <f t="shared" ca="1" si="1506"/>
        <v>0</v>
      </c>
      <c r="EI247" s="72" t="str">
        <f>Draft!$A$8</f>
        <v>Player6</v>
      </c>
      <c r="EJ247" s="114"/>
      <c r="EK247" s="172">
        <f t="shared" ca="1" si="1507"/>
        <v>0</v>
      </c>
      <c r="EX247" s="72" t="str">
        <f>Draft!$A$8</f>
        <v>Player6</v>
      </c>
      <c r="EY247" s="114"/>
      <c r="EZ247" s="172">
        <f t="shared" ca="1" si="1508"/>
        <v>0</v>
      </c>
      <c r="FM247" s="72" t="str">
        <f>Draft!$A$8</f>
        <v>Player6</v>
      </c>
      <c r="FN247" s="114"/>
      <c r="FO247" s="172">
        <f t="shared" ca="1" si="1509"/>
        <v>0</v>
      </c>
      <c r="GB247" s="72" t="str">
        <f>Draft!$A$8</f>
        <v>Player6</v>
      </c>
      <c r="GC247" s="114"/>
      <c r="GD247" s="172">
        <f t="shared" ca="1" si="1510"/>
        <v>0</v>
      </c>
      <c r="GQ247" s="72" t="str">
        <f>Draft!$A$8</f>
        <v>Player6</v>
      </c>
      <c r="GR247" s="114"/>
      <c r="GS247" s="172">
        <f t="shared" ca="1" si="1511"/>
        <v>0</v>
      </c>
      <c r="HF247" s="72" t="str">
        <f>Draft!$A$8</f>
        <v>Player6</v>
      </c>
      <c r="HG247" s="114"/>
      <c r="HH247" s="172">
        <f t="shared" ca="1" si="1512"/>
        <v>0</v>
      </c>
      <c r="HU247" s="72" t="str">
        <f>Draft!$A$8</f>
        <v>Player6</v>
      </c>
      <c r="HV247" s="114"/>
      <c r="HW247" s="172">
        <f t="shared" ca="1" si="1513"/>
        <v>0</v>
      </c>
      <c r="IJ247" s="72" t="str">
        <f>Draft!$A$8</f>
        <v>Player6</v>
      </c>
      <c r="IK247" s="114"/>
      <c r="IL247" s="172">
        <f t="shared" ca="1" si="1514"/>
        <v>0</v>
      </c>
      <c r="IY247" s="72" t="str">
        <f>Draft!$A$8</f>
        <v>Player6</v>
      </c>
      <c r="IZ247" s="114"/>
      <c r="JA247" s="172">
        <f t="shared" ca="1" si="1515"/>
        <v>0</v>
      </c>
      <c r="JN247" s="72" t="str">
        <f>Draft!$A$8</f>
        <v>Player6</v>
      </c>
      <c r="JO247" s="114"/>
      <c r="JP247" s="172">
        <f t="shared" ca="1" si="1516"/>
        <v>0</v>
      </c>
      <c r="KC247" s="72" t="str">
        <f>Draft!$A$8</f>
        <v>Player6</v>
      </c>
      <c r="KE247" s="172">
        <f t="shared" ca="1" si="1517"/>
        <v>0</v>
      </c>
      <c r="KR247" s="72" t="str">
        <f>Draft!$A$8</f>
        <v>Player6</v>
      </c>
      <c r="KT247" s="172">
        <f t="shared" ca="1" si="1518"/>
        <v>0</v>
      </c>
      <c r="LG247" s="72" t="str">
        <f>Draft!$A$8</f>
        <v>Player6</v>
      </c>
      <c r="LI247" s="172">
        <f t="shared" ca="1" si="1519"/>
        <v>0</v>
      </c>
      <c r="LV247" s="72" t="str">
        <f>Draft!$A$8</f>
        <v>Player6</v>
      </c>
      <c r="LX247" s="172">
        <f t="shared" ca="1" si="1520"/>
        <v>0</v>
      </c>
      <c r="MK247" s="72" t="str">
        <f>Draft!$A$8</f>
        <v>Player6</v>
      </c>
      <c r="MM247" s="172">
        <f t="shared" ca="1" si="1521"/>
        <v>0</v>
      </c>
    </row>
    <row r="248" spans="2:351" ht="17">
      <c r="B248" s="184">
        <f t="shared" si="1473"/>
        <v>44704</v>
      </c>
      <c r="C248" s="183">
        <f t="shared" si="1474"/>
        <v>21</v>
      </c>
      <c r="D248" s="183">
        <f t="shared" si="1475"/>
        <v>5</v>
      </c>
      <c r="E248" s="183" t="str">
        <f t="shared" si="1470"/>
        <v>21_5</v>
      </c>
      <c r="F248" s="174" t="str">
        <f t="shared" si="1471"/>
        <v>Player17</v>
      </c>
      <c r="G248" s="174" t="str">
        <f t="shared" si="1472"/>
        <v>Player18</v>
      </c>
      <c r="I248" s="174" t="str">
        <f>J248&amp;"_"&amp;COUNTIF(J$4:J248,J248)</f>
        <v>19_11</v>
      </c>
      <c r="J248" s="185">
        <v>19</v>
      </c>
      <c r="K248" s="185" t="s">
        <v>2674</v>
      </c>
      <c r="L248" s="186" t="s">
        <v>1027</v>
      </c>
      <c r="M248" s="185" t="s">
        <v>2672</v>
      </c>
      <c r="S248" s="72" t="str">
        <f>Draft!$A$9</f>
        <v>Player7</v>
      </c>
      <c r="U248" s="172">
        <f t="shared" si="1499"/>
        <v>-46.93151764614764</v>
      </c>
      <c r="AH248" s="72" t="str">
        <f>Draft!$A$9</f>
        <v>Player7</v>
      </c>
      <c r="AI248" s="114"/>
      <c r="AJ248" s="172">
        <f t="shared" ca="1" si="1500"/>
        <v>-15.442161665360498</v>
      </c>
      <c r="AW248" s="72" t="str">
        <f>Draft!$A$9</f>
        <v>Player7</v>
      </c>
      <c r="AX248" s="114"/>
      <c r="AY248" s="172">
        <f t="shared" ca="1" si="1501"/>
        <v>-17.91704955377309</v>
      </c>
      <c r="BL248" s="72" t="str">
        <f>Draft!$A$9</f>
        <v>Player7</v>
      </c>
      <c r="BM248" s="114"/>
      <c r="BN248" s="172">
        <f t="shared" ca="1" si="1502"/>
        <v>0</v>
      </c>
      <c r="CA248" s="72" t="str">
        <f>Draft!$A$9</f>
        <v>Player7</v>
      </c>
      <c r="CB248" s="114"/>
      <c r="CC248" s="172">
        <f t="shared" ca="1" si="1503"/>
        <v>0</v>
      </c>
      <c r="CP248" s="72" t="str">
        <f>Draft!$A$9</f>
        <v>Player7</v>
      </c>
      <c r="CQ248" s="114"/>
      <c r="CR248" s="172">
        <f t="shared" ca="1" si="1504"/>
        <v>0</v>
      </c>
      <c r="DE248" s="72" t="str">
        <f>Draft!$A$9</f>
        <v>Player7</v>
      </c>
      <c r="DF248" s="114"/>
      <c r="DG248" s="172">
        <f t="shared" ca="1" si="1505"/>
        <v>0</v>
      </c>
      <c r="DT248" s="72" t="str">
        <f>Draft!$A$9</f>
        <v>Player7</v>
      </c>
      <c r="DU248" s="114"/>
      <c r="DV248" s="172">
        <f t="shared" ca="1" si="1506"/>
        <v>0</v>
      </c>
      <c r="EI248" s="72" t="str">
        <f>Draft!$A$9</f>
        <v>Player7</v>
      </c>
      <c r="EJ248" s="114"/>
      <c r="EK248" s="172">
        <f t="shared" ca="1" si="1507"/>
        <v>0</v>
      </c>
      <c r="EX248" s="72" t="str">
        <f>Draft!$A$9</f>
        <v>Player7</v>
      </c>
      <c r="EY248" s="114"/>
      <c r="EZ248" s="172">
        <f t="shared" ca="1" si="1508"/>
        <v>0</v>
      </c>
      <c r="FM248" s="72" t="str">
        <f>Draft!$A$9</f>
        <v>Player7</v>
      </c>
      <c r="FN248" s="114"/>
      <c r="FO248" s="172">
        <f t="shared" ca="1" si="1509"/>
        <v>0</v>
      </c>
      <c r="GB248" s="72" t="str">
        <f>Draft!$A$9</f>
        <v>Player7</v>
      </c>
      <c r="GC248" s="114"/>
      <c r="GD248" s="172">
        <f t="shared" ca="1" si="1510"/>
        <v>0</v>
      </c>
      <c r="GQ248" s="72" t="str">
        <f>Draft!$A$9</f>
        <v>Player7</v>
      </c>
      <c r="GR248" s="114"/>
      <c r="GS248" s="172">
        <f t="shared" ca="1" si="1511"/>
        <v>0</v>
      </c>
      <c r="HF248" s="72" t="str">
        <f>Draft!$A$9</f>
        <v>Player7</v>
      </c>
      <c r="HG248" s="114"/>
      <c r="HH248" s="172">
        <f t="shared" ca="1" si="1512"/>
        <v>0</v>
      </c>
      <c r="HU248" s="72" t="str">
        <f>Draft!$A$9</f>
        <v>Player7</v>
      </c>
      <c r="HV248" s="114"/>
      <c r="HW248" s="172">
        <f t="shared" ca="1" si="1513"/>
        <v>0</v>
      </c>
      <c r="IJ248" s="72" t="str">
        <f>Draft!$A$9</f>
        <v>Player7</v>
      </c>
      <c r="IK248" s="114"/>
      <c r="IL248" s="172">
        <f t="shared" ca="1" si="1514"/>
        <v>0</v>
      </c>
      <c r="IY248" s="72" t="str">
        <f>Draft!$A$9</f>
        <v>Player7</v>
      </c>
      <c r="IZ248" s="114"/>
      <c r="JA248" s="172">
        <f t="shared" ca="1" si="1515"/>
        <v>0</v>
      </c>
      <c r="JN248" s="72" t="str">
        <f>Draft!$A$9</f>
        <v>Player7</v>
      </c>
      <c r="JO248" s="114"/>
      <c r="JP248" s="172">
        <f t="shared" ca="1" si="1516"/>
        <v>0</v>
      </c>
      <c r="KC248" s="72" t="str">
        <f>Draft!$A$9</f>
        <v>Player7</v>
      </c>
      <c r="KE248" s="172">
        <f t="shared" ca="1" si="1517"/>
        <v>0</v>
      </c>
      <c r="KR248" s="72" t="str">
        <f>Draft!$A$9</f>
        <v>Player7</v>
      </c>
      <c r="KT248" s="172">
        <f t="shared" ca="1" si="1518"/>
        <v>0</v>
      </c>
      <c r="LG248" s="72" t="str">
        <f>Draft!$A$9</f>
        <v>Player7</v>
      </c>
      <c r="LI248" s="172">
        <f t="shared" ca="1" si="1519"/>
        <v>0</v>
      </c>
      <c r="LV248" s="72" t="str">
        <f>Draft!$A$9</f>
        <v>Player7</v>
      </c>
      <c r="LX248" s="172">
        <f t="shared" ca="1" si="1520"/>
        <v>0</v>
      </c>
      <c r="MK248" s="72" t="str">
        <f>Draft!$A$9</f>
        <v>Player7</v>
      </c>
      <c r="MM248" s="172">
        <f t="shared" ca="1" si="1521"/>
        <v>0</v>
      </c>
    </row>
    <row r="249" spans="2:351" ht="17">
      <c r="B249" s="184">
        <f t="shared" si="1473"/>
        <v>44704</v>
      </c>
      <c r="C249" s="183">
        <f t="shared" si="1474"/>
        <v>21</v>
      </c>
      <c r="D249" s="183">
        <f t="shared" si="1475"/>
        <v>6</v>
      </c>
      <c r="E249" s="183" t="str">
        <f t="shared" si="1470"/>
        <v>21_6</v>
      </c>
      <c r="F249" s="174" t="str">
        <f t="shared" si="1471"/>
        <v>Player4</v>
      </c>
      <c r="G249" s="174" t="str">
        <f t="shared" si="1472"/>
        <v>Player20</v>
      </c>
      <c r="I249" s="174" t="str">
        <f>J249&amp;"_"&amp;COUNTIF(J$4:J249,J249)</f>
        <v>19_12</v>
      </c>
      <c r="J249" s="185">
        <v>19</v>
      </c>
      <c r="K249" s="185" t="s">
        <v>2662</v>
      </c>
      <c r="L249" s="186" t="s">
        <v>1027</v>
      </c>
      <c r="M249" s="185" t="s">
        <v>2667</v>
      </c>
      <c r="S249" s="72" t="str">
        <f>Draft!$A$10</f>
        <v>Player8</v>
      </c>
      <c r="U249" s="172">
        <f t="shared" si="1499"/>
        <v>-21.52961190641135</v>
      </c>
      <c r="AH249" s="72" t="str">
        <f>Draft!$A$10</f>
        <v>Player8</v>
      </c>
      <c r="AI249" s="114"/>
      <c r="AJ249" s="172">
        <f t="shared" ca="1" si="1500"/>
        <v>-5.4327776614467762</v>
      </c>
      <c r="AW249" s="72" t="str">
        <f>Draft!$A$10</f>
        <v>Player8</v>
      </c>
      <c r="AX249" s="114"/>
      <c r="AY249" s="172">
        <f t="shared" ca="1" si="1501"/>
        <v>-20.84434496053591</v>
      </c>
      <c r="BL249" s="72" t="str">
        <f>Draft!$A$10</f>
        <v>Player8</v>
      </c>
      <c r="BM249" s="114"/>
      <c r="BN249" s="172">
        <f t="shared" ca="1" si="1502"/>
        <v>0</v>
      </c>
      <c r="CA249" s="72" t="str">
        <f>Draft!$A$10</f>
        <v>Player8</v>
      </c>
      <c r="CB249" s="114"/>
      <c r="CC249" s="172">
        <f t="shared" ca="1" si="1503"/>
        <v>0</v>
      </c>
      <c r="CP249" s="72" t="str">
        <f>Draft!$A$10</f>
        <v>Player8</v>
      </c>
      <c r="CQ249" s="114"/>
      <c r="CR249" s="172">
        <f t="shared" ca="1" si="1504"/>
        <v>0</v>
      </c>
      <c r="DE249" s="72" t="str">
        <f>Draft!$A$10</f>
        <v>Player8</v>
      </c>
      <c r="DF249" s="114"/>
      <c r="DG249" s="172">
        <f t="shared" ca="1" si="1505"/>
        <v>0</v>
      </c>
      <c r="DT249" s="72" t="str">
        <f>Draft!$A$10</f>
        <v>Player8</v>
      </c>
      <c r="DU249" s="114"/>
      <c r="DV249" s="172">
        <f t="shared" ca="1" si="1506"/>
        <v>0</v>
      </c>
      <c r="EI249" s="72" t="str">
        <f>Draft!$A$10</f>
        <v>Player8</v>
      </c>
      <c r="EJ249" s="114"/>
      <c r="EK249" s="172">
        <f t="shared" ca="1" si="1507"/>
        <v>0</v>
      </c>
      <c r="EX249" s="72" t="str">
        <f>Draft!$A$10</f>
        <v>Player8</v>
      </c>
      <c r="EY249" s="114"/>
      <c r="EZ249" s="172">
        <f t="shared" ca="1" si="1508"/>
        <v>0</v>
      </c>
      <c r="FM249" s="72" t="str">
        <f>Draft!$A$10</f>
        <v>Player8</v>
      </c>
      <c r="FN249" s="114"/>
      <c r="FO249" s="172">
        <f t="shared" ca="1" si="1509"/>
        <v>0</v>
      </c>
      <c r="GB249" s="72" t="str">
        <f>Draft!$A$10</f>
        <v>Player8</v>
      </c>
      <c r="GC249" s="114"/>
      <c r="GD249" s="172">
        <f t="shared" ca="1" si="1510"/>
        <v>0</v>
      </c>
      <c r="GQ249" s="72" t="str">
        <f>Draft!$A$10</f>
        <v>Player8</v>
      </c>
      <c r="GR249" s="114"/>
      <c r="GS249" s="172">
        <f t="shared" ca="1" si="1511"/>
        <v>0</v>
      </c>
      <c r="HF249" s="72" t="str">
        <f>Draft!$A$10</f>
        <v>Player8</v>
      </c>
      <c r="HG249" s="114"/>
      <c r="HH249" s="172">
        <f t="shared" ca="1" si="1512"/>
        <v>0</v>
      </c>
      <c r="HU249" s="72" t="str">
        <f>Draft!$A$10</f>
        <v>Player8</v>
      </c>
      <c r="HV249" s="114"/>
      <c r="HW249" s="172">
        <f t="shared" ca="1" si="1513"/>
        <v>0</v>
      </c>
      <c r="IJ249" s="72" t="str">
        <f>Draft!$A$10</f>
        <v>Player8</v>
      </c>
      <c r="IK249" s="114"/>
      <c r="IL249" s="172">
        <f t="shared" ca="1" si="1514"/>
        <v>0</v>
      </c>
      <c r="IY249" s="72" t="str">
        <f>Draft!$A$10</f>
        <v>Player8</v>
      </c>
      <c r="IZ249" s="114"/>
      <c r="JA249" s="172">
        <f t="shared" ca="1" si="1515"/>
        <v>0</v>
      </c>
      <c r="JN249" s="72" t="str">
        <f>Draft!$A$10</f>
        <v>Player8</v>
      </c>
      <c r="JO249" s="114"/>
      <c r="JP249" s="172">
        <f t="shared" ca="1" si="1516"/>
        <v>0</v>
      </c>
      <c r="KC249" s="72" t="str">
        <f>Draft!$A$10</f>
        <v>Player8</v>
      </c>
      <c r="KE249" s="172">
        <f t="shared" ca="1" si="1517"/>
        <v>0</v>
      </c>
      <c r="KR249" s="72" t="str">
        <f>Draft!$A$10</f>
        <v>Player8</v>
      </c>
      <c r="KT249" s="172">
        <f t="shared" ca="1" si="1518"/>
        <v>0</v>
      </c>
      <c r="LG249" s="72" t="str">
        <f>Draft!$A$10</f>
        <v>Player8</v>
      </c>
      <c r="LI249" s="172">
        <f t="shared" ca="1" si="1519"/>
        <v>0</v>
      </c>
      <c r="LV249" s="72" t="str">
        <f>Draft!$A$10</f>
        <v>Player8</v>
      </c>
      <c r="LX249" s="172">
        <f t="shared" ca="1" si="1520"/>
        <v>0</v>
      </c>
      <c r="MK249" s="72" t="str">
        <f>Draft!$A$10</f>
        <v>Player8</v>
      </c>
      <c r="MM249" s="172">
        <f t="shared" ca="1" si="1521"/>
        <v>0</v>
      </c>
    </row>
    <row r="250" spans="2:351" ht="17">
      <c r="B250" s="184">
        <f t="shared" si="1473"/>
        <v>44704</v>
      </c>
      <c r="C250" s="183">
        <f t="shared" si="1474"/>
        <v>21</v>
      </c>
      <c r="D250" s="183">
        <f t="shared" si="1475"/>
        <v>7</v>
      </c>
      <c r="E250" s="183" t="str">
        <f t="shared" si="1470"/>
        <v>21_7</v>
      </c>
      <c r="F250" s="174" t="str">
        <f t="shared" si="1471"/>
        <v>Player24</v>
      </c>
      <c r="G250" s="174" t="str">
        <f t="shared" si="1472"/>
        <v>Player13</v>
      </c>
      <c r="I250" s="174" t="str">
        <f>J250&amp;"_"&amp;COUNTIF(J$4:J250,J250)</f>
        <v>_0</v>
      </c>
      <c r="J250" s="185"/>
      <c r="S250" s="72" t="str">
        <f>Draft!$A$11</f>
        <v>Player9</v>
      </c>
      <c r="U250" s="172">
        <f t="shared" si="1499"/>
        <v>-14.745071595222981</v>
      </c>
      <c r="AH250" s="72" t="str">
        <f>Draft!$A$11</f>
        <v>Player9</v>
      </c>
      <c r="AI250" s="114"/>
      <c r="AJ250" s="172">
        <f t="shared" ca="1" si="1500"/>
        <v>-28.238175195259771</v>
      </c>
      <c r="AW250" s="72" t="str">
        <f>Draft!$A$11</f>
        <v>Player9</v>
      </c>
      <c r="AX250" s="114"/>
      <c r="AY250" s="172">
        <f t="shared" ca="1" si="1501"/>
        <v>6.7762811681460917</v>
      </c>
      <c r="BL250" s="72" t="str">
        <f>Draft!$A$11</f>
        <v>Player9</v>
      </c>
      <c r="BM250" s="114"/>
      <c r="BN250" s="172">
        <f t="shared" ca="1" si="1502"/>
        <v>0</v>
      </c>
      <c r="CA250" s="72" t="str">
        <f>Draft!$A$11</f>
        <v>Player9</v>
      </c>
      <c r="CB250" s="114"/>
      <c r="CC250" s="172">
        <f t="shared" ca="1" si="1503"/>
        <v>0</v>
      </c>
      <c r="CP250" s="72" t="str">
        <f>Draft!$A$11</f>
        <v>Player9</v>
      </c>
      <c r="CQ250" s="114"/>
      <c r="CR250" s="172">
        <f t="shared" ca="1" si="1504"/>
        <v>0</v>
      </c>
      <c r="DE250" s="72" t="str">
        <f>Draft!$A$11</f>
        <v>Player9</v>
      </c>
      <c r="DF250" s="114"/>
      <c r="DG250" s="172">
        <f t="shared" ca="1" si="1505"/>
        <v>0</v>
      </c>
      <c r="DT250" s="72" t="str">
        <f>Draft!$A$11</f>
        <v>Player9</v>
      </c>
      <c r="DU250" s="114"/>
      <c r="DV250" s="172">
        <f t="shared" ca="1" si="1506"/>
        <v>0</v>
      </c>
      <c r="EI250" s="72" t="str">
        <f>Draft!$A$11</f>
        <v>Player9</v>
      </c>
      <c r="EJ250" s="114"/>
      <c r="EK250" s="172">
        <f t="shared" ca="1" si="1507"/>
        <v>0</v>
      </c>
      <c r="EX250" s="72" t="str">
        <f>Draft!$A$11</f>
        <v>Player9</v>
      </c>
      <c r="EY250" s="114"/>
      <c r="EZ250" s="172">
        <f t="shared" ca="1" si="1508"/>
        <v>0</v>
      </c>
      <c r="FM250" s="72" t="str">
        <f>Draft!$A$11</f>
        <v>Player9</v>
      </c>
      <c r="FN250" s="114"/>
      <c r="FO250" s="172">
        <f t="shared" ca="1" si="1509"/>
        <v>0</v>
      </c>
      <c r="GB250" s="72" t="str">
        <f>Draft!$A$11</f>
        <v>Player9</v>
      </c>
      <c r="GC250" s="114"/>
      <c r="GD250" s="172">
        <f t="shared" ca="1" si="1510"/>
        <v>0</v>
      </c>
      <c r="GQ250" s="72" t="str">
        <f>Draft!$A$11</f>
        <v>Player9</v>
      </c>
      <c r="GR250" s="114"/>
      <c r="GS250" s="172">
        <f t="shared" ca="1" si="1511"/>
        <v>0</v>
      </c>
      <c r="HF250" s="72" t="str">
        <f>Draft!$A$11</f>
        <v>Player9</v>
      </c>
      <c r="HG250" s="114"/>
      <c r="HH250" s="172">
        <f t="shared" ca="1" si="1512"/>
        <v>0</v>
      </c>
      <c r="HU250" s="72" t="str">
        <f>Draft!$A$11</f>
        <v>Player9</v>
      </c>
      <c r="HV250" s="114"/>
      <c r="HW250" s="172">
        <f t="shared" ca="1" si="1513"/>
        <v>0</v>
      </c>
      <c r="IJ250" s="72" t="str">
        <f>Draft!$A$11</f>
        <v>Player9</v>
      </c>
      <c r="IK250" s="114"/>
      <c r="IL250" s="172">
        <f t="shared" ca="1" si="1514"/>
        <v>0</v>
      </c>
      <c r="IY250" s="72" t="str">
        <f>Draft!$A$11</f>
        <v>Player9</v>
      </c>
      <c r="IZ250" s="114"/>
      <c r="JA250" s="172">
        <f t="shared" ca="1" si="1515"/>
        <v>0</v>
      </c>
      <c r="JN250" s="72" t="str">
        <f>Draft!$A$11</f>
        <v>Player9</v>
      </c>
      <c r="JO250" s="114"/>
      <c r="JP250" s="172">
        <f t="shared" ca="1" si="1516"/>
        <v>0</v>
      </c>
      <c r="KC250" s="72" t="str">
        <f>Draft!$A$11</f>
        <v>Player9</v>
      </c>
      <c r="KE250" s="172">
        <f t="shared" ca="1" si="1517"/>
        <v>0</v>
      </c>
      <c r="KR250" s="72" t="str">
        <f>Draft!$A$11</f>
        <v>Player9</v>
      </c>
      <c r="KT250" s="172">
        <f t="shared" ca="1" si="1518"/>
        <v>0</v>
      </c>
      <c r="LG250" s="72" t="str">
        <f>Draft!$A$11</f>
        <v>Player9</v>
      </c>
      <c r="LI250" s="172">
        <f t="shared" ca="1" si="1519"/>
        <v>0</v>
      </c>
      <c r="LV250" s="72" t="str">
        <f>Draft!$A$11</f>
        <v>Player9</v>
      </c>
      <c r="LX250" s="172">
        <f t="shared" ca="1" si="1520"/>
        <v>0</v>
      </c>
      <c r="MK250" s="72" t="str">
        <f>Draft!$A$11</f>
        <v>Player9</v>
      </c>
      <c r="MM250" s="172">
        <f t="shared" ca="1" si="1521"/>
        <v>0</v>
      </c>
    </row>
    <row r="251" spans="2:351" ht="17">
      <c r="B251" s="184">
        <f t="shared" si="1473"/>
        <v>44704</v>
      </c>
      <c r="C251" s="183">
        <f t="shared" si="1474"/>
        <v>21</v>
      </c>
      <c r="D251" s="183">
        <f t="shared" si="1475"/>
        <v>8</v>
      </c>
      <c r="E251" s="183" t="str">
        <f t="shared" si="1470"/>
        <v>21_8</v>
      </c>
      <c r="F251" s="174" t="str">
        <f t="shared" si="1471"/>
        <v>Player6</v>
      </c>
      <c r="G251" s="174" t="str">
        <f t="shared" si="1472"/>
        <v>Player8</v>
      </c>
      <c r="I251" s="174" t="str">
        <f>J251&amp;"_"&amp;COUNTIF(J$4:J251,J251)</f>
        <v>20_1</v>
      </c>
      <c r="J251" s="185">
        <v>20</v>
      </c>
      <c r="K251" s="185" t="s">
        <v>2657</v>
      </c>
      <c r="L251" s="186" t="s">
        <v>1027</v>
      </c>
      <c r="M251" s="185" t="s">
        <v>2667</v>
      </c>
      <c r="S251" s="72" t="str">
        <f>Draft!$A$12</f>
        <v>Player10</v>
      </c>
      <c r="U251" s="172">
        <f t="shared" si="1499"/>
        <v>-35.045449267047069</v>
      </c>
      <c r="AH251" s="72" t="str">
        <f>Draft!$A$12</f>
        <v>Player10</v>
      </c>
      <c r="AI251" s="114"/>
      <c r="AJ251" s="172">
        <f t="shared" ca="1" si="1500"/>
        <v>-20.562444179485773</v>
      </c>
      <c r="AW251" s="72" t="str">
        <f>Draft!$A$12</f>
        <v>Player10</v>
      </c>
      <c r="AX251" s="114"/>
      <c r="AY251" s="172">
        <f t="shared" ca="1" si="1501"/>
        <v>-2.2208973619160743</v>
      </c>
      <c r="BL251" s="72" t="str">
        <f>Draft!$A$12</f>
        <v>Player10</v>
      </c>
      <c r="BM251" s="114"/>
      <c r="BN251" s="172">
        <f t="shared" ca="1" si="1502"/>
        <v>0</v>
      </c>
      <c r="CA251" s="72" t="str">
        <f>Draft!$A$12</f>
        <v>Player10</v>
      </c>
      <c r="CB251" s="114"/>
      <c r="CC251" s="172">
        <f t="shared" ca="1" si="1503"/>
        <v>0</v>
      </c>
      <c r="CP251" s="72" t="str">
        <f>Draft!$A$12</f>
        <v>Player10</v>
      </c>
      <c r="CQ251" s="114"/>
      <c r="CR251" s="172">
        <f t="shared" ca="1" si="1504"/>
        <v>0</v>
      </c>
      <c r="DE251" s="72" t="str">
        <f>Draft!$A$12</f>
        <v>Player10</v>
      </c>
      <c r="DF251" s="114"/>
      <c r="DG251" s="172">
        <f t="shared" ca="1" si="1505"/>
        <v>0</v>
      </c>
      <c r="DT251" s="72" t="str">
        <f>Draft!$A$12</f>
        <v>Player10</v>
      </c>
      <c r="DU251" s="114"/>
      <c r="DV251" s="172">
        <f t="shared" ca="1" si="1506"/>
        <v>0</v>
      </c>
      <c r="EI251" s="72" t="str">
        <f>Draft!$A$12</f>
        <v>Player10</v>
      </c>
      <c r="EJ251" s="114"/>
      <c r="EK251" s="172">
        <f t="shared" ca="1" si="1507"/>
        <v>0</v>
      </c>
      <c r="EX251" s="72" t="str">
        <f>Draft!$A$12</f>
        <v>Player10</v>
      </c>
      <c r="EY251" s="114"/>
      <c r="EZ251" s="172">
        <f t="shared" ca="1" si="1508"/>
        <v>0</v>
      </c>
      <c r="FM251" s="72" t="str">
        <f>Draft!$A$12</f>
        <v>Player10</v>
      </c>
      <c r="FN251" s="114"/>
      <c r="FO251" s="172">
        <f t="shared" ca="1" si="1509"/>
        <v>0</v>
      </c>
      <c r="GB251" s="72" t="str">
        <f>Draft!$A$12</f>
        <v>Player10</v>
      </c>
      <c r="GC251" s="114"/>
      <c r="GD251" s="172">
        <f t="shared" ca="1" si="1510"/>
        <v>0</v>
      </c>
      <c r="GQ251" s="72" t="str">
        <f>Draft!$A$12</f>
        <v>Player10</v>
      </c>
      <c r="GR251" s="114"/>
      <c r="GS251" s="172">
        <f t="shared" ca="1" si="1511"/>
        <v>0</v>
      </c>
      <c r="HF251" s="72" t="str">
        <f>Draft!$A$12</f>
        <v>Player10</v>
      </c>
      <c r="HG251" s="114"/>
      <c r="HH251" s="172">
        <f t="shared" ca="1" si="1512"/>
        <v>0</v>
      </c>
      <c r="HU251" s="72" t="str">
        <f>Draft!$A$12</f>
        <v>Player10</v>
      </c>
      <c r="HV251" s="114"/>
      <c r="HW251" s="172">
        <f t="shared" ca="1" si="1513"/>
        <v>0</v>
      </c>
      <c r="IJ251" s="72" t="str">
        <f>Draft!$A$12</f>
        <v>Player10</v>
      </c>
      <c r="IK251" s="114"/>
      <c r="IL251" s="172">
        <f t="shared" ca="1" si="1514"/>
        <v>0</v>
      </c>
      <c r="IY251" s="72" t="str">
        <f>Draft!$A$12</f>
        <v>Player10</v>
      </c>
      <c r="IZ251" s="114"/>
      <c r="JA251" s="172">
        <f t="shared" ca="1" si="1515"/>
        <v>0</v>
      </c>
      <c r="JN251" s="72" t="str">
        <f>Draft!$A$12</f>
        <v>Player10</v>
      </c>
      <c r="JO251" s="114"/>
      <c r="JP251" s="172">
        <f t="shared" ca="1" si="1516"/>
        <v>0</v>
      </c>
      <c r="KC251" s="72" t="str">
        <f>Draft!$A$12</f>
        <v>Player10</v>
      </c>
      <c r="KE251" s="172">
        <f t="shared" ca="1" si="1517"/>
        <v>0</v>
      </c>
      <c r="KR251" s="72" t="str">
        <f>Draft!$A$12</f>
        <v>Player10</v>
      </c>
      <c r="KT251" s="172">
        <f t="shared" ca="1" si="1518"/>
        <v>0</v>
      </c>
      <c r="LG251" s="72" t="str">
        <f>Draft!$A$12</f>
        <v>Player10</v>
      </c>
      <c r="LI251" s="172">
        <f t="shared" ca="1" si="1519"/>
        <v>0</v>
      </c>
      <c r="LV251" s="72" t="str">
        <f>Draft!$A$12</f>
        <v>Player10</v>
      </c>
      <c r="LX251" s="172">
        <f t="shared" ca="1" si="1520"/>
        <v>0</v>
      </c>
      <c r="MK251" s="72" t="str">
        <f>Draft!$A$12</f>
        <v>Player10</v>
      </c>
      <c r="MM251" s="172">
        <f t="shared" ca="1" si="1521"/>
        <v>0</v>
      </c>
    </row>
    <row r="252" spans="2:351" ht="17">
      <c r="B252" s="184">
        <f t="shared" si="1473"/>
        <v>44704</v>
      </c>
      <c r="C252" s="183">
        <f t="shared" si="1474"/>
        <v>21</v>
      </c>
      <c r="D252" s="183">
        <f t="shared" si="1475"/>
        <v>9</v>
      </c>
      <c r="E252" s="183" t="str">
        <f t="shared" si="1470"/>
        <v>21_9</v>
      </c>
      <c r="F252" s="174" t="str">
        <f t="shared" si="1471"/>
        <v>Player11</v>
      </c>
      <c r="G252" s="174" t="str">
        <f t="shared" si="1472"/>
        <v>Player1</v>
      </c>
      <c r="I252" s="174" t="str">
        <f>J252&amp;"_"&amp;COUNTIF(J$4:J252,J252)</f>
        <v>20_2</v>
      </c>
      <c r="J252" s="185">
        <v>20</v>
      </c>
      <c r="K252" s="185" t="s">
        <v>2672</v>
      </c>
      <c r="L252" s="186" t="s">
        <v>1027</v>
      </c>
      <c r="M252" s="185" t="s">
        <v>2662</v>
      </c>
      <c r="S252" s="72" t="str">
        <f>Draft!$A$13</f>
        <v>Player11</v>
      </c>
      <c r="U252" s="172">
        <f t="shared" si="1499"/>
        <v>-11.713431639090356</v>
      </c>
      <c r="AH252" s="72" t="str">
        <f>Draft!$A$13</f>
        <v>Player11</v>
      </c>
      <c r="AI252" s="114"/>
      <c r="AJ252" s="172">
        <f t="shared" ca="1" si="1500"/>
        <v>-23.55430825781476</v>
      </c>
      <c r="AW252" s="72" t="str">
        <f>Draft!$A$13</f>
        <v>Player11</v>
      </c>
      <c r="AX252" s="114"/>
      <c r="AY252" s="172">
        <f t="shared" ca="1" si="1501"/>
        <v>39.45828887853731</v>
      </c>
      <c r="BL252" s="72" t="str">
        <f>Draft!$A$13</f>
        <v>Player11</v>
      </c>
      <c r="BM252" s="114"/>
      <c r="BN252" s="172">
        <f t="shared" ca="1" si="1502"/>
        <v>0</v>
      </c>
      <c r="CA252" s="72" t="str">
        <f>Draft!$A$13</f>
        <v>Player11</v>
      </c>
      <c r="CB252" s="114"/>
      <c r="CC252" s="172">
        <f t="shared" ca="1" si="1503"/>
        <v>0</v>
      </c>
      <c r="CP252" s="72" t="str">
        <f>Draft!$A$13</f>
        <v>Player11</v>
      </c>
      <c r="CQ252" s="114"/>
      <c r="CR252" s="172">
        <f t="shared" ca="1" si="1504"/>
        <v>0</v>
      </c>
      <c r="DE252" s="72" t="str">
        <f>Draft!$A$13</f>
        <v>Player11</v>
      </c>
      <c r="DF252" s="114"/>
      <c r="DG252" s="172">
        <f t="shared" ca="1" si="1505"/>
        <v>0</v>
      </c>
      <c r="DT252" s="72" t="str">
        <f>Draft!$A$13</f>
        <v>Player11</v>
      </c>
      <c r="DU252" s="114"/>
      <c r="DV252" s="172">
        <f t="shared" ca="1" si="1506"/>
        <v>0</v>
      </c>
      <c r="EI252" s="72" t="str">
        <f>Draft!$A$13</f>
        <v>Player11</v>
      </c>
      <c r="EJ252" s="114"/>
      <c r="EK252" s="172">
        <f t="shared" ca="1" si="1507"/>
        <v>0</v>
      </c>
      <c r="EX252" s="72" t="str">
        <f>Draft!$A$13</f>
        <v>Player11</v>
      </c>
      <c r="EY252" s="114"/>
      <c r="EZ252" s="172">
        <f t="shared" ca="1" si="1508"/>
        <v>0</v>
      </c>
      <c r="FM252" s="72" t="str">
        <f>Draft!$A$13</f>
        <v>Player11</v>
      </c>
      <c r="FN252" s="114"/>
      <c r="FO252" s="172">
        <f t="shared" ca="1" si="1509"/>
        <v>0</v>
      </c>
      <c r="GB252" s="72" t="str">
        <f>Draft!$A$13</f>
        <v>Player11</v>
      </c>
      <c r="GC252" s="114"/>
      <c r="GD252" s="172">
        <f t="shared" ca="1" si="1510"/>
        <v>0</v>
      </c>
      <c r="GQ252" s="72" t="str">
        <f>Draft!$A$13</f>
        <v>Player11</v>
      </c>
      <c r="GR252" s="114"/>
      <c r="GS252" s="172">
        <f t="shared" ca="1" si="1511"/>
        <v>0</v>
      </c>
      <c r="HF252" s="72" t="str">
        <f>Draft!$A$13</f>
        <v>Player11</v>
      </c>
      <c r="HG252" s="114"/>
      <c r="HH252" s="172">
        <f t="shared" ca="1" si="1512"/>
        <v>0</v>
      </c>
      <c r="HU252" s="72" t="str">
        <f>Draft!$A$13</f>
        <v>Player11</v>
      </c>
      <c r="HV252" s="114"/>
      <c r="HW252" s="172">
        <f t="shared" ca="1" si="1513"/>
        <v>0</v>
      </c>
      <c r="IJ252" s="72" t="str">
        <f>Draft!$A$13</f>
        <v>Player11</v>
      </c>
      <c r="IK252" s="114"/>
      <c r="IL252" s="172">
        <f t="shared" ca="1" si="1514"/>
        <v>0</v>
      </c>
      <c r="IY252" s="72" t="str">
        <f>Draft!$A$13</f>
        <v>Player11</v>
      </c>
      <c r="IZ252" s="114"/>
      <c r="JA252" s="172">
        <f t="shared" ca="1" si="1515"/>
        <v>0</v>
      </c>
      <c r="JN252" s="72" t="str">
        <f>Draft!$A$13</f>
        <v>Player11</v>
      </c>
      <c r="JO252" s="114"/>
      <c r="JP252" s="172">
        <f t="shared" ca="1" si="1516"/>
        <v>0</v>
      </c>
      <c r="KC252" s="72" t="str">
        <f>Draft!$A$13</f>
        <v>Player11</v>
      </c>
      <c r="KE252" s="172">
        <f t="shared" ca="1" si="1517"/>
        <v>0</v>
      </c>
      <c r="KR252" s="72" t="str">
        <f>Draft!$A$13</f>
        <v>Player11</v>
      </c>
      <c r="KT252" s="172">
        <f t="shared" ca="1" si="1518"/>
        <v>0</v>
      </c>
      <c r="LG252" s="72" t="str">
        <f>Draft!$A$13</f>
        <v>Player11</v>
      </c>
      <c r="LI252" s="172">
        <f t="shared" ca="1" si="1519"/>
        <v>0</v>
      </c>
      <c r="LV252" s="72" t="str">
        <f>Draft!$A$13</f>
        <v>Player11</v>
      </c>
      <c r="LX252" s="172">
        <f t="shared" ca="1" si="1520"/>
        <v>0</v>
      </c>
      <c r="MK252" s="72" t="str">
        <f>Draft!$A$13</f>
        <v>Player11</v>
      </c>
      <c r="MM252" s="172">
        <f t="shared" ca="1" si="1521"/>
        <v>0</v>
      </c>
    </row>
    <row r="253" spans="2:351" ht="17">
      <c r="B253" s="184">
        <f t="shared" si="1473"/>
        <v>44704</v>
      </c>
      <c r="C253" s="183">
        <f t="shared" si="1474"/>
        <v>21</v>
      </c>
      <c r="D253" s="183">
        <f t="shared" si="1475"/>
        <v>10</v>
      </c>
      <c r="E253" s="183" t="str">
        <f t="shared" si="1470"/>
        <v>21_10</v>
      </c>
      <c r="F253" s="174" t="str">
        <f t="shared" si="1471"/>
        <v>Player22</v>
      </c>
      <c r="G253" s="174" t="str">
        <f t="shared" si="1472"/>
        <v>Player12</v>
      </c>
      <c r="I253" s="174" t="str">
        <f>J253&amp;"_"&amp;COUNTIF(J$4:J253,J253)</f>
        <v>20_3</v>
      </c>
      <c r="J253" s="185">
        <v>20</v>
      </c>
      <c r="K253" s="185" t="s">
        <v>2668</v>
      </c>
      <c r="L253" s="186" t="s">
        <v>1027</v>
      </c>
      <c r="M253" s="185" t="s">
        <v>2674</v>
      </c>
      <c r="S253" s="72" t="str">
        <f>Draft!$A$14</f>
        <v>Player12</v>
      </c>
      <c r="U253" s="172">
        <f t="shared" si="1499"/>
        <v>-28.394067463418573</v>
      </c>
      <c r="AH253" s="72" t="str">
        <f>Draft!$A$14</f>
        <v>Player12</v>
      </c>
      <c r="AI253" s="114"/>
      <c r="AJ253" s="172">
        <f t="shared" ca="1" si="1500"/>
        <v>-24.928218183809079</v>
      </c>
      <c r="AW253" s="72" t="str">
        <f>Draft!$A$14</f>
        <v>Player12</v>
      </c>
      <c r="AX253" s="114"/>
      <c r="AY253" s="172">
        <f t="shared" ca="1" si="1501"/>
        <v>0.92587959612325799</v>
      </c>
      <c r="BL253" s="72" t="str">
        <f>Draft!$A$14</f>
        <v>Player12</v>
      </c>
      <c r="BM253" s="114"/>
      <c r="BN253" s="172">
        <f t="shared" ca="1" si="1502"/>
        <v>0</v>
      </c>
      <c r="CA253" s="72" t="str">
        <f>Draft!$A$14</f>
        <v>Player12</v>
      </c>
      <c r="CB253" s="114"/>
      <c r="CC253" s="172">
        <f t="shared" ca="1" si="1503"/>
        <v>0</v>
      </c>
      <c r="CP253" s="72" t="str">
        <f>Draft!$A$14</f>
        <v>Player12</v>
      </c>
      <c r="CQ253" s="114"/>
      <c r="CR253" s="172">
        <f t="shared" ca="1" si="1504"/>
        <v>0</v>
      </c>
      <c r="DE253" s="72" t="str">
        <f>Draft!$A$14</f>
        <v>Player12</v>
      </c>
      <c r="DF253" s="114"/>
      <c r="DG253" s="172">
        <f t="shared" ca="1" si="1505"/>
        <v>0</v>
      </c>
      <c r="DT253" s="72" t="str">
        <f>Draft!$A$14</f>
        <v>Player12</v>
      </c>
      <c r="DU253" s="114"/>
      <c r="DV253" s="172">
        <f t="shared" ca="1" si="1506"/>
        <v>0</v>
      </c>
      <c r="EI253" s="72" t="str">
        <f>Draft!$A$14</f>
        <v>Player12</v>
      </c>
      <c r="EJ253" s="114"/>
      <c r="EK253" s="172">
        <f t="shared" ca="1" si="1507"/>
        <v>0</v>
      </c>
      <c r="EX253" s="72" t="str">
        <f>Draft!$A$14</f>
        <v>Player12</v>
      </c>
      <c r="EY253" s="114"/>
      <c r="EZ253" s="172">
        <f t="shared" ca="1" si="1508"/>
        <v>0</v>
      </c>
      <c r="FM253" s="72" t="str">
        <f>Draft!$A$14</f>
        <v>Player12</v>
      </c>
      <c r="FN253" s="114"/>
      <c r="FO253" s="172">
        <f t="shared" ca="1" si="1509"/>
        <v>0</v>
      </c>
      <c r="GB253" s="72" t="str">
        <f>Draft!$A$14</f>
        <v>Player12</v>
      </c>
      <c r="GC253" s="114"/>
      <c r="GD253" s="172">
        <f t="shared" ca="1" si="1510"/>
        <v>0</v>
      </c>
      <c r="GQ253" s="72" t="str">
        <f>Draft!$A$14</f>
        <v>Player12</v>
      </c>
      <c r="GR253" s="114"/>
      <c r="GS253" s="172">
        <f t="shared" ca="1" si="1511"/>
        <v>0</v>
      </c>
      <c r="HF253" s="72" t="str">
        <f>Draft!$A$14</f>
        <v>Player12</v>
      </c>
      <c r="HG253" s="114"/>
      <c r="HH253" s="172">
        <f t="shared" ca="1" si="1512"/>
        <v>0</v>
      </c>
      <c r="HU253" s="72" t="str">
        <f>Draft!$A$14</f>
        <v>Player12</v>
      </c>
      <c r="HV253" s="114"/>
      <c r="HW253" s="172">
        <f t="shared" ca="1" si="1513"/>
        <v>0</v>
      </c>
      <c r="IJ253" s="72" t="str">
        <f>Draft!$A$14</f>
        <v>Player12</v>
      </c>
      <c r="IK253" s="114"/>
      <c r="IL253" s="172">
        <f t="shared" ca="1" si="1514"/>
        <v>0</v>
      </c>
      <c r="IY253" s="72" t="str">
        <f>Draft!$A$14</f>
        <v>Player12</v>
      </c>
      <c r="IZ253" s="114"/>
      <c r="JA253" s="172">
        <f t="shared" ca="1" si="1515"/>
        <v>0</v>
      </c>
      <c r="JN253" s="72" t="str">
        <f>Draft!$A$14</f>
        <v>Player12</v>
      </c>
      <c r="JO253" s="114"/>
      <c r="JP253" s="172">
        <f t="shared" ca="1" si="1516"/>
        <v>0</v>
      </c>
      <c r="KC253" s="72" t="str">
        <f>Draft!$A$14</f>
        <v>Player12</v>
      </c>
      <c r="KE253" s="172">
        <f t="shared" ca="1" si="1517"/>
        <v>0</v>
      </c>
      <c r="KR253" s="72" t="str">
        <f>Draft!$A$14</f>
        <v>Player12</v>
      </c>
      <c r="KT253" s="172">
        <f t="shared" ca="1" si="1518"/>
        <v>0</v>
      </c>
      <c r="LG253" s="72" t="str">
        <f>Draft!$A$14</f>
        <v>Player12</v>
      </c>
      <c r="LI253" s="172">
        <f t="shared" ca="1" si="1519"/>
        <v>0</v>
      </c>
      <c r="LV253" s="72" t="str">
        <f>Draft!$A$14</f>
        <v>Player12</v>
      </c>
      <c r="LX253" s="172">
        <f t="shared" ca="1" si="1520"/>
        <v>0</v>
      </c>
      <c r="MK253" s="72" t="str">
        <f>Draft!$A$14</f>
        <v>Player12</v>
      </c>
      <c r="MM253" s="172">
        <f t="shared" ca="1" si="1521"/>
        <v>0</v>
      </c>
    </row>
    <row r="254" spans="2:351" ht="17">
      <c r="B254" s="184">
        <f t="shared" si="1473"/>
        <v>44704</v>
      </c>
      <c r="C254" s="183">
        <f t="shared" si="1474"/>
        <v>21</v>
      </c>
      <c r="D254" s="183">
        <f t="shared" si="1475"/>
        <v>11</v>
      </c>
      <c r="E254" s="183" t="str">
        <f t="shared" si="1470"/>
        <v>21_11</v>
      </c>
      <c r="F254" s="174" t="str">
        <f t="shared" si="1471"/>
        <v>Player21</v>
      </c>
      <c r="G254" s="174" t="str">
        <f t="shared" si="1472"/>
        <v>Player7</v>
      </c>
      <c r="I254" s="174" t="str">
        <f>J254&amp;"_"&amp;COUNTIF(J$4:J254,J254)</f>
        <v>20_4</v>
      </c>
      <c r="J254" s="185">
        <v>20</v>
      </c>
      <c r="K254" s="185" t="s">
        <v>2656</v>
      </c>
      <c r="L254" s="186" t="s">
        <v>1027</v>
      </c>
      <c r="M254" s="185" t="s">
        <v>2675</v>
      </c>
      <c r="S254" s="72" t="str">
        <f>Draft!$A$15</f>
        <v>Player13</v>
      </c>
      <c r="U254" s="172">
        <f t="shared" si="1499"/>
        <v>-36.516273847346014</v>
      </c>
      <c r="AH254" s="72" t="str">
        <f>Draft!$A$15</f>
        <v>Player13</v>
      </c>
      <c r="AI254" s="114"/>
      <c r="AJ254" s="172">
        <f t="shared" ca="1" si="1500"/>
        <v>-54.156310473761444</v>
      </c>
      <c r="AW254" s="72" t="str">
        <f>Draft!$A$15</f>
        <v>Player13</v>
      </c>
      <c r="AX254" s="114"/>
      <c r="AY254" s="172">
        <f t="shared" ca="1" si="1501"/>
        <v>-2.7343694421638096</v>
      </c>
      <c r="BL254" s="72" t="str">
        <f>Draft!$A$15</f>
        <v>Player13</v>
      </c>
      <c r="BM254" s="114"/>
      <c r="BN254" s="172">
        <f t="shared" ca="1" si="1502"/>
        <v>0</v>
      </c>
      <c r="CA254" s="72" t="str">
        <f>Draft!$A$15</f>
        <v>Player13</v>
      </c>
      <c r="CB254" s="114"/>
      <c r="CC254" s="172">
        <f t="shared" ca="1" si="1503"/>
        <v>0</v>
      </c>
      <c r="CP254" s="72" t="str">
        <f>Draft!$A$15</f>
        <v>Player13</v>
      </c>
      <c r="CQ254" s="114"/>
      <c r="CR254" s="172">
        <f t="shared" ca="1" si="1504"/>
        <v>0</v>
      </c>
      <c r="DE254" s="72" t="str">
        <f>Draft!$A$15</f>
        <v>Player13</v>
      </c>
      <c r="DF254" s="114"/>
      <c r="DG254" s="172">
        <f t="shared" ca="1" si="1505"/>
        <v>0</v>
      </c>
      <c r="DT254" s="72" t="str">
        <f>Draft!$A$15</f>
        <v>Player13</v>
      </c>
      <c r="DU254" s="114"/>
      <c r="DV254" s="172">
        <f t="shared" ca="1" si="1506"/>
        <v>0</v>
      </c>
      <c r="EI254" s="72" t="str">
        <f>Draft!$A$15</f>
        <v>Player13</v>
      </c>
      <c r="EJ254" s="114"/>
      <c r="EK254" s="172">
        <f t="shared" ca="1" si="1507"/>
        <v>0</v>
      </c>
      <c r="EX254" s="72" t="str">
        <f>Draft!$A$15</f>
        <v>Player13</v>
      </c>
      <c r="EY254" s="114"/>
      <c r="EZ254" s="172">
        <f t="shared" ca="1" si="1508"/>
        <v>0</v>
      </c>
      <c r="FM254" s="72" t="str">
        <f>Draft!$A$15</f>
        <v>Player13</v>
      </c>
      <c r="FN254" s="114"/>
      <c r="FO254" s="172">
        <f t="shared" ca="1" si="1509"/>
        <v>0</v>
      </c>
      <c r="GB254" s="72" t="str">
        <f>Draft!$A$15</f>
        <v>Player13</v>
      </c>
      <c r="GC254" s="114"/>
      <c r="GD254" s="172">
        <f t="shared" ca="1" si="1510"/>
        <v>0</v>
      </c>
      <c r="GQ254" s="72" t="str">
        <f>Draft!$A$15</f>
        <v>Player13</v>
      </c>
      <c r="GR254" s="114"/>
      <c r="GS254" s="172">
        <f t="shared" ca="1" si="1511"/>
        <v>0</v>
      </c>
      <c r="HF254" s="72" t="str">
        <f>Draft!$A$15</f>
        <v>Player13</v>
      </c>
      <c r="HG254" s="114"/>
      <c r="HH254" s="172">
        <f t="shared" ca="1" si="1512"/>
        <v>0</v>
      </c>
      <c r="HU254" s="72" t="str">
        <f>Draft!$A$15</f>
        <v>Player13</v>
      </c>
      <c r="HV254" s="114"/>
      <c r="HW254" s="172">
        <f t="shared" ca="1" si="1513"/>
        <v>0</v>
      </c>
      <c r="IJ254" s="72" t="str">
        <f>Draft!$A$15</f>
        <v>Player13</v>
      </c>
      <c r="IK254" s="114"/>
      <c r="IL254" s="172">
        <f t="shared" ca="1" si="1514"/>
        <v>0</v>
      </c>
      <c r="IY254" s="72" t="str">
        <f>Draft!$A$15</f>
        <v>Player13</v>
      </c>
      <c r="IZ254" s="114"/>
      <c r="JA254" s="172">
        <f t="shared" ca="1" si="1515"/>
        <v>0</v>
      </c>
      <c r="JN254" s="72" t="str">
        <f>Draft!$A$15</f>
        <v>Player13</v>
      </c>
      <c r="JO254" s="114"/>
      <c r="JP254" s="172">
        <f t="shared" ca="1" si="1516"/>
        <v>0</v>
      </c>
      <c r="KC254" s="72" t="str">
        <f>Draft!$A$15</f>
        <v>Player13</v>
      </c>
      <c r="KE254" s="172">
        <f t="shared" ca="1" si="1517"/>
        <v>0</v>
      </c>
      <c r="KR254" s="72" t="str">
        <f>Draft!$A$15</f>
        <v>Player13</v>
      </c>
      <c r="KT254" s="172">
        <f t="shared" ca="1" si="1518"/>
        <v>0</v>
      </c>
      <c r="LG254" s="72" t="str">
        <f>Draft!$A$15</f>
        <v>Player13</v>
      </c>
      <c r="LI254" s="172">
        <f t="shared" ca="1" si="1519"/>
        <v>0</v>
      </c>
      <c r="LV254" s="72" t="str">
        <f>Draft!$A$15</f>
        <v>Player13</v>
      </c>
      <c r="LX254" s="172">
        <f t="shared" ca="1" si="1520"/>
        <v>0</v>
      </c>
      <c r="MK254" s="72" t="str">
        <f>Draft!$A$15</f>
        <v>Player13</v>
      </c>
      <c r="MM254" s="172">
        <f t="shared" ca="1" si="1521"/>
        <v>0</v>
      </c>
    </row>
    <row r="255" spans="2:351" ht="18" thickBot="1">
      <c r="B255" s="187">
        <f t="shared" si="1473"/>
        <v>44704</v>
      </c>
      <c r="C255" s="188">
        <f t="shared" si="1474"/>
        <v>21</v>
      </c>
      <c r="D255" s="188">
        <f t="shared" si="1475"/>
        <v>12</v>
      </c>
      <c r="E255" s="188" t="str">
        <f t="shared" si="1470"/>
        <v>21_12</v>
      </c>
      <c r="F255" s="189" t="str">
        <f t="shared" si="1471"/>
        <v>Player9</v>
      </c>
      <c r="G255" s="189" t="str">
        <f t="shared" si="1472"/>
        <v>Player23</v>
      </c>
      <c r="I255" s="174" t="str">
        <f>J255&amp;"_"&amp;COUNTIF(J$4:J255,J255)</f>
        <v>20_5</v>
      </c>
      <c r="J255" s="185">
        <v>20</v>
      </c>
      <c r="K255" s="185" t="s">
        <v>2670</v>
      </c>
      <c r="L255" s="186" t="s">
        <v>1027</v>
      </c>
      <c r="M255" s="185" t="s">
        <v>2664</v>
      </c>
      <c r="S255" s="72" t="str">
        <f>Draft!$A$16</f>
        <v>Player14</v>
      </c>
      <c r="U255" s="172">
        <f t="shared" si="1499"/>
        <v>24.877189025484448</v>
      </c>
      <c r="AH255" s="72" t="str">
        <f>Draft!$A$16</f>
        <v>Player14</v>
      </c>
      <c r="AI255" s="114"/>
      <c r="AJ255" s="172">
        <f t="shared" ca="1" si="1500"/>
        <v>-6.2328153110007607</v>
      </c>
      <c r="AW255" s="72" t="str">
        <f>Draft!$A$16</f>
        <v>Player14</v>
      </c>
      <c r="AX255" s="114"/>
      <c r="AY255" s="172">
        <f t="shared" ca="1" si="1501"/>
        <v>-6.0899978249275968</v>
      </c>
      <c r="BL255" s="72" t="str">
        <f>Draft!$A$16</f>
        <v>Player14</v>
      </c>
      <c r="BM255" s="114"/>
      <c r="BN255" s="172">
        <f t="shared" ca="1" si="1502"/>
        <v>0</v>
      </c>
      <c r="CA255" s="72" t="str">
        <f>Draft!$A$16</f>
        <v>Player14</v>
      </c>
      <c r="CB255" s="114"/>
      <c r="CC255" s="172">
        <f t="shared" ca="1" si="1503"/>
        <v>0</v>
      </c>
      <c r="CP255" s="72" t="str">
        <f>Draft!$A$16</f>
        <v>Player14</v>
      </c>
      <c r="CQ255" s="114"/>
      <c r="CR255" s="172">
        <f t="shared" ca="1" si="1504"/>
        <v>0</v>
      </c>
      <c r="DE255" s="72" t="str">
        <f>Draft!$A$16</f>
        <v>Player14</v>
      </c>
      <c r="DF255" s="114"/>
      <c r="DG255" s="172">
        <f t="shared" ca="1" si="1505"/>
        <v>0</v>
      </c>
      <c r="DT255" s="72" t="str">
        <f>Draft!$A$16</f>
        <v>Player14</v>
      </c>
      <c r="DU255" s="114"/>
      <c r="DV255" s="172">
        <f t="shared" ca="1" si="1506"/>
        <v>0</v>
      </c>
      <c r="EI255" s="72" t="str">
        <f>Draft!$A$16</f>
        <v>Player14</v>
      </c>
      <c r="EJ255" s="114"/>
      <c r="EK255" s="172">
        <f t="shared" ca="1" si="1507"/>
        <v>0</v>
      </c>
      <c r="EX255" s="72" t="str">
        <f>Draft!$A$16</f>
        <v>Player14</v>
      </c>
      <c r="EY255" s="114"/>
      <c r="EZ255" s="172">
        <f t="shared" ca="1" si="1508"/>
        <v>0</v>
      </c>
      <c r="FM255" s="72" t="str">
        <f>Draft!$A$16</f>
        <v>Player14</v>
      </c>
      <c r="FN255" s="114"/>
      <c r="FO255" s="172">
        <f t="shared" ca="1" si="1509"/>
        <v>0</v>
      </c>
      <c r="GB255" s="72" t="str">
        <f>Draft!$A$16</f>
        <v>Player14</v>
      </c>
      <c r="GC255" s="114"/>
      <c r="GD255" s="172">
        <f t="shared" ca="1" si="1510"/>
        <v>0</v>
      </c>
      <c r="GQ255" s="72" t="str">
        <f>Draft!$A$16</f>
        <v>Player14</v>
      </c>
      <c r="GR255" s="114"/>
      <c r="GS255" s="172">
        <f t="shared" ca="1" si="1511"/>
        <v>0</v>
      </c>
      <c r="HF255" s="72" t="str">
        <f>Draft!$A$16</f>
        <v>Player14</v>
      </c>
      <c r="HG255" s="114"/>
      <c r="HH255" s="172">
        <f t="shared" ca="1" si="1512"/>
        <v>0</v>
      </c>
      <c r="HU255" s="72" t="str">
        <f>Draft!$A$16</f>
        <v>Player14</v>
      </c>
      <c r="HV255" s="114"/>
      <c r="HW255" s="172">
        <f t="shared" ca="1" si="1513"/>
        <v>0</v>
      </c>
      <c r="IJ255" s="72" t="str">
        <f>Draft!$A$16</f>
        <v>Player14</v>
      </c>
      <c r="IK255" s="114"/>
      <c r="IL255" s="172">
        <f t="shared" ca="1" si="1514"/>
        <v>0</v>
      </c>
      <c r="IY255" s="72" t="str">
        <f>Draft!$A$16</f>
        <v>Player14</v>
      </c>
      <c r="IZ255" s="114"/>
      <c r="JA255" s="172">
        <f t="shared" ca="1" si="1515"/>
        <v>0</v>
      </c>
      <c r="JN255" s="72" t="str">
        <f>Draft!$A$16</f>
        <v>Player14</v>
      </c>
      <c r="JO255" s="114"/>
      <c r="JP255" s="172">
        <f t="shared" ca="1" si="1516"/>
        <v>0</v>
      </c>
      <c r="KC255" s="72" t="str">
        <f>Draft!$A$16</f>
        <v>Player14</v>
      </c>
      <c r="KE255" s="172">
        <f t="shared" ca="1" si="1517"/>
        <v>0</v>
      </c>
      <c r="KR255" s="72" t="str">
        <f>Draft!$A$16</f>
        <v>Player14</v>
      </c>
      <c r="KT255" s="172">
        <f t="shared" ca="1" si="1518"/>
        <v>0</v>
      </c>
      <c r="LG255" s="72" t="str">
        <f>Draft!$A$16</f>
        <v>Player14</v>
      </c>
      <c r="LI255" s="172">
        <f t="shared" ca="1" si="1519"/>
        <v>0</v>
      </c>
      <c r="LV255" s="72" t="str">
        <f>Draft!$A$16</f>
        <v>Player14</v>
      </c>
      <c r="LX255" s="172">
        <f t="shared" ca="1" si="1520"/>
        <v>0</v>
      </c>
      <c r="MK255" s="72" t="str">
        <f>Draft!$A$16</f>
        <v>Player14</v>
      </c>
      <c r="MM255" s="172">
        <f t="shared" ca="1" si="1521"/>
        <v>0</v>
      </c>
    </row>
    <row r="256" spans="2:351" ht="17">
      <c r="B256" s="184">
        <f t="shared" si="1473"/>
        <v>44711</v>
      </c>
      <c r="C256" s="183">
        <f t="shared" si="1474"/>
        <v>22</v>
      </c>
      <c r="D256" s="183">
        <f t="shared" si="1475"/>
        <v>1</v>
      </c>
      <c r="E256" s="183" t="str">
        <f t="shared" si="1470"/>
        <v>22_1</v>
      </c>
      <c r="F256" s="174" t="str">
        <f t="shared" si="1471"/>
        <v>Player4</v>
      </c>
      <c r="G256" s="174" t="str">
        <f t="shared" si="1472"/>
        <v>Player12</v>
      </c>
      <c r="I256" s="174" t="str">
        <f>J256&amp;"_"&amp;COUNTIF(J$4:J256,J256)</f>
        <v>20_6</v>
      </c>
      <c r="J256" s="185">
        <v>20</v>
      </c>
      <c r="K256" s="185" t="s">
        <v>2671</v>
      </c>
      <c r="L256" s="186" t="s">
        <v>1027</v>
      </c>
      <c r="M256" s="185" t="s">
        <v>2659</v>
      </c>
      <c r="S256" s="72" t="str">
        <f>Draft!$A$17</f>
        <v>Player15</v>
      </c>
      <c r="U256" s="172">
        <f t="shared" si="1499"/>
        <v>-46.207798443246062</v>
      </c>
      <c r="AH256" s="72" t="str">
        <f>Draft!$A$17</f>
        <v>Player15</v>
      </c>
      <c r="AI256" s="114"/>
      <c r="AJ256" s="172">
        <f t="shared" ca="1" si="1500"/>
        <v>-20.795943762957602</v>
      </c>
      <c r="AW256" s="72" t="str">
        <f>Draft!$A$17</f>
        <v>Player15</v>
      </c>
      <c r="AX256" s="114"/>
      <c r="AY256" s="172">
        <f t="shared" ca="1" si="1501"/>
        <v>-3.7836618000313011</v>
      </c>
      <c r="BL256" s="72" t="str">
        <f>Draft!$A$17</f>
        <v>Player15</v>
      </c>
      <c r="BM256" s="114"/>
      <c r="BN256" s="172">
        <f t="shared" ca="1" si="1502"/>
        <v>0</v>
      </c>
      <c r="CA256" s="72" t="str">
        <f>Draft!$A$17</f>
        <v>Player15</v>
      </c>
      <c r="CB256" s="114"/>
      <c r="CC256" s="172">
        <f t="shared" ca="1" si="1503"/>
        <v>0</v>
      </c>
      <c r="CP256" s="72" t="str">
        <f>Draft!$A$17</f>
        <v>Player15</v>
      </c>
      <c r="CQ256" s="114"/>
      <c r="CR256" s="172">
        <f t="shared" ca="1" si="1504"/>
        <v>0</v>
      </c>
      <c r="DE256" s="72" t="str">
        <f>Draft!$A$17</f>
        <v>Player15</v>
      </c>
      <c r="DF256" s="114"/>
      <c r="DG256" s="172">
        <f t="shared" ca="1" si="1505"/>
        <v>0</v>
      </c>
      <c r="DT256" s="72" t="str">
        <f>Draft!$A$17</f>
        <v>Player15</v>
      </c>
      <c r="DU256" s="114"/>
      <c r="DV256" s="172">
        <f t="shared" ca="1" si="1506"/>
        <v>0</v>
      </c>
      <c r="EI256" s="72" t="str">
        <f>Draft!$A$17</f>
        <v>Player15</v>
      </c>
      <c r="EJ256" s="114"/>
      <c r="EK256" s="172">
        <f t="shared" ca="1" si="1507"/>
        <v>0</v>
      </c>
      <c r="EX256" s="72" t="str">
        <f>Draft!$A$17</f>
        <v>Player15</v>
      </c>
      <c r="EY256" s="114"/>
      <c r="EZ256" s="172">
        <f t="shared" ca="1" si="1508"/>
        <v>0</v>
      </c>
      <c r="FM256" s="72" t="str">
        <f>Draft!$A$17</f>
        <v>Player15</v>
      </c>
      <c r="FN256" s="114"/>
      <c r="FO256" s="172">
        <f t="shared" ca="1" si="1509"/>
        <v>0</v>
      </c>
      <c r="GB256" s="72" t="str">
        <f>Draft!$A$17</f>
        <v>Player15</v>
      </c>
      <c r="GC256" s="114"/>
      <c r="GD256" s="172">
        <f t="shared" ca="1" si="1510"/>
        <v>0</v>
      </c>
      <c r="GQ256" s="72" t="str">
        <f>Draft!$A$17</f>
        <v>Player15</v>
      </c>
      <c r="GR256" s="114"/>
      <c r="GS256" s="172">
        <f t="shared" ca="1" si="1511"/>
        <v>0</v>
      </c>
      <c r="HF256" s="72" t="str">
        <f>Draft!$A$17</f>
        <v>Player15</v>
      </c>
      <c r="HG256" s="114"/>
      <c r="HH256" s="172">
        <f t="shared" ca="1" si="1512"/>
        <v>0</v>
      </c>
      <c r="HU256" s="72" t="str">
        <f>Draft!$A$17</f>
        <v>Player15</v>
      </c>
      <c r="HV256" s="114"/>
      <c r="HW256" s="172">
        <f t="shared" ca="1" si="1513"/>
        <v>0</v>
      </c>
      <c r="IJ256" s="72" t="str">
        <f>Draft!$A$17</f>
        <v>Player15</v>
      </c>
      <c r="IK256" s="114"/>
      <c r="IL256" s="172">
        <f t="shared" ca="1" si="1514"/>
        <v>0</v>
      </c>
      <c r="IY256" s="72" t="str">
        <f>Draft!$A$17</f>
        <v>Player15</v>
      </c>
      <c r="IZ256" s="114"/>
      <c r="JA256" s="172">
        <f t="shared" ca="1" si="1515"/>
        <v>0</v>
      </c>
      <c r="JN256" s="72" t="str">
        <f>Draft!$A$17</f>
        <v>Player15</v>
      </c>
      <c r="JO256" s="114"/>
      <c r="JP256" s="172">
        <f t="shared" ca="1" si="1516"/>
        <v>0</v>
      </c>
      <c r="KC256" s="72" t="str">
        <f>Draft!$A$17</f>
        <v>Player15</v>
      </c>
      <c r="KE256" s="172">
        <f t="shared" ca="1" si="1517"/>
        <v>0</v>
      </c>
      <c r="KR256" s="72" t="str">
        <f>Draft!$A$17</f>
        <v>Player15</v>
      </c>
      <c r="KT256" s="172">
        <f t="shared" ca="1" si="1518"/>
        <v>0</v>
      </c>
      <c r="LG256" s="72" t="str">
        <f>Draft!$A$17</f>
        <v>Player15</v>
      </c>
      <c r="LI256" s="172">
        <f t="shared" ca="1" si="1519"/>
        <v>0</v>
      </c>
      <c r="LV256" s="72" t="str">
        <f>Draft!$A$17</f>
        <v>Player15</v>
      </c>
      <c r="LX256" s="172">
        <f t="shared" ca="1" si="1520"/>
        <v>0</v>
      </c>
      <c r="MK256" s="72" t="str">
        <f>Draft!$A$17</f>
        <v>Player15</v>
      </c>
      <c r="MM256" s="172">
        <f t="shared" ca="1" si="1521"/>
        <v>0</v>
      </c>
    </row>
    <row r="257" spans="2:351" ht="17">
      <c r="B257" s="184">
        <f t="shared" si="1473"/>
        <v>44711</v>
      </c>
      <c r="C257" s="183">
        <f t="shared" si="1474"/>
        <v>22</v>
      </c>
      <c r="D257" s="183">
        <f t="shared" si="1475"/>
        <v>2</v>
      </c>
      <c r="E257" s="183" t="str">
        <f t="shared" si="1470"/>
        <v>22_2</v>
      </c>
      <c r="F257" s="174" t="str">
        <f t="shared" si="1471"/>
        <v>Player1</v>
      </c>
      <c r="G257" s="174" t="str">
        <f t="shared" si="1472"/>
        <v>Player7</v>
      </c>
      <c r="I257" s="174" t="str">
        <f>J257&amp;"_"&amp;COUNTIF(J$4:J257,J257)</f>
        <v>20_7</v>
      </c>
      <c r="J257" s="185">
        <v>20</v>
      </c>
      <c r="K257" s="185" t="s">
        <v>2663</v>
      </c>
      <c r="L257" s="186" t="s">
        <v>1027</v>
      </c>
      <c r="M257" s="185" t="s">
        <v>2677</v>
      </c>
      <c r="S257" s="72" t="str">
        <f>Draft!$A$18</f>
        <v>Player16</v>
      </c>
      <c r="U257" s="172">
        <f t="shared" si="1499"/>
        <v>38.877817365230399</v>
      </c>
      <c r="AH257" s="72" t="str">
        <f>Draft!$A$18</f>
        <v>Player16</v>
      </c>
      <c r="AI257" s="114"/>
      <c r="AJ257" s="172">
        <f t="shared" ca="1" si="1500"/>
        <v>-54.813357294509728</v>
      </c>
      <c r="AW257" s="72" t="str">
        <f>Draft!$A$18</f>
        <v>Player16</v>
      </c>
      <c r="AX257" s="114"/>
      <c r="AY257" s="172">
        <f t="shared" ca="1" si="1501"/>
        <v>7.2547871809314319</v>
      </c>
      <c r="BL257" s="72" t="str">
        <f>Draft!$A$18</f>
        <v>Player16</v>
      </c>
      <c r="BM257" s="114"/>
      <c r="BN257" s="172">
        <f t="shared" ca="1" si="1502"/>
        <v>0</v>
      </c>
      <c r="CA257" s="72" t="str">
        <f>Draft!$A$18</f>
        <v>Player16</v>
      </c>
      <c r="CB257" s="114"/>
      <c r="CC257" s="172">
        <f t="shared" ca="1" si="1503"/>
        <v>0</v>
      </c>
      <c r="CP257" s="72" t="str">
        <f>Draft!$A$18</f>
        <v>Player16</v>
      </c>
      <c r="CQ257" s="114"/>
      <c r="CR257" s="172">
        <f t="shared" ca="1" si="1504"/>
        <v>0</v>
      </c>
      <c r="DE257" s="72" t="str">
        <f>Draft!$A$18</f>
        <v>Player16</v>
      </c>
      <c r="DF257" s="114"/>
      <c r="DG257" s="172">
        <f t="shared" ca="1" si="1505"/>
        <v>0</v>
      </c>
      <c r="DT257" s="72" t="str">
        <f>Draft!$A$18</f>
        <v>Player16</v>
      </c>
      <c r="DU257" s="114"/>
      <c r="DV257" s="172">
        <f t="shared" ca="1" si="1506"/>
        <v>0</v>
      </c>
      <c r="EI257" s="72" t="str">
        <f>Draft!$A$18</f>
        <v>Player16</v>
      </c>
      <c r="EJ257" s="114"/>
      <c r="EK257" s="172">
        <f t="shared" ca="1" si="1507"/>
        <v>0</v>
      </c>
      <c r="EX257" s="72" t="str">
        <f>Draft!$A$18</f>
        <v>Player16</v>
      </c>
      <c r="EY257" s="114"/>
      <c r="EZ257" s="172">
        <f t="shared" ca="1" si="1508"/>
        <v>0</v>
      </c>
      <c r="FM257" s="72" t="str">
        <f>Draft!$A$18</f>
        <v>Player16</v>
      </c>
      <c r="FN257" s="114"/>
      <c r="FO257" s="172">
        <f t="shared" ca="1" si="1509"/>
        <v>0</v>
      </c>
      <c r="GB257" s="72" t="str">
        <f>Draft!$A$18</f>
        <v>Player16</v>
      </c>
      <c r="GC257" s="114"/>
      <c r="GD257" s="172">
        <f t="shared" ca="1" si="1510"/>
        <v>0</v>
      </c>
      <c r="GQ257" s="72" t="str">
        <f>Draft!$A$18</f>
        <v>Player16</v>
      </c>
      <c r="GR257" s="114"/>
      <c r="GS257" s="172">
        <f t="shared" ca="1" si="1511"/>
        <v>0</v>
      </c>
      <c r="HF257" s="72" t="str">
        <f>Draft!$A$18</f>
        <v>Player16</v>
      </c>
      <c r="HG257" s="114"/>
      <c r="HH257" s="172">
        <f t="shared" ca="1" si="1512"/>
        <v>0</v>
      </c>
      <c r="HU257" s="72" t="str">
        <f>Draft!$A$18</f>
        <v>Player16</v>
      </c>
      <c r="HV257" s="114"/>
      <c r="HW257" s="172">
        <f t="shared" ca="1" si="1513"/>
        <v>0</v>
      </c>
      <c r="IJ257" s="72" t="str">
        <f>Draft!$A$18</f>
        <v>Player16</v>
      </c>
      <c r="IK257" s="114"/>
      <c r="IL257" s="172">
        <f t="shared" ca="1" si="1514"/>
        <v>0</v>
      </c>
      <c r="IY257" s="72" t="str">
        <f>Draft!$A$18</f>
        <v>Player16</v>
      </c>
      <c r="IZ257" s="114"/>
      <c r="JA257" s="172">
        <f t="shared" ca="1" si="1515"/>
        <v>0</v>
      </c>
      <c r="JN257" s="72" t="str">
        <f>Draft!$A$18</f>
        <v>Player16</v>
      </c>
      <c r="JO257" s="114"/>
      <c r="JP257" s="172">
        <f t="shared" ca="1" si="1516"/>
        <v>0</v>
      </c>
      <c r="KC257" s="72" t="str">
        <f>Draft!$A$18</f>
        <v>Player16</v>
      </c>
      <c r="KE257" s="172">
        <f t="shared" ca="1" si="1517"/>
        <v>0</v>
      </c>
      <c r="KR257" s="72" t="str">
        <f>Draft!$A$18</f>
        <v>Player16</v>
      </c>
      <c r="KT257" s="172">
        <f t="shared" ca="1" si="1518"/>
        <v>0</v>
      </c>
      <c r="LG257" s="72" t="str">
        <f>Draft!$A$18</f>
        <v>Player16</v>
      </c>
      <c r="LI257" s="172">
        <f t="shared" ca="1" si="1519"/>
        <v>0</v>
      </c>
      <c r="LV257" s="72" t="str">
        <f>Draft!$A$18</f>
        <v>Player16</v>
      </c>
      <c r="LX257" s="172">
        <f t="shared" ca="1" si="1520"/>
        <v>0</v>
      </c>
      <c r="MK257" s="72" t="str">
        <f>Draft!$A$18</f>
        <v>Player16</v>
      </c>
      <c r="MM257" s="172">
        <f t="shared" ca="1" si="1521"/>
        <v>0</v>
      </c>
    </row>
    <row r="258" spans="2:351" ht="17">
      <c r="B258" s="184">
        <f t="shared" si="1473"/>
        <v>44711</v>
      </c>
      <c r="C258" s="183">
        <f t="shared" si="1474"/>
        <v>22</v>
      </c>
      <c r="D258" s="183">
        <f t="shared" si="1475"/>
        <v>3</v>
      </c>
      <c r="E258" s="183" t="str">
        <f t="shared" si="1470"/>
        <v>22_3</v>
      </c>
      <c r="F258" s="174" t="str">
        <f t="shared" si="1471"/>
        <v>Player8</v>
      </c>
      <c r="G258" s="174" t="str">
        <f t="shared" si="1472"/>
        <v>Player23</v>
      </c>
      <c r="I258" s="174" t="str">
        <f>J258&amp;"_"&amp;COUNTIF(J$4:J258,J258)</f>
        <v>20_8</v>
      </c>
      <c r="J258" s="185">
        <v>20</v>
      </c>
      <c r="K258" s="185" t="s">
        <v>1880</v>
      </c>
      <c r="L258" s="186" t="s">
        <v>1027</v>
      </c>
      <c r="M258" s="185" t="s">
        <v>2673</v>
      </c>
      <c r="S258" s="72" t="str">
        <f>Draft!$A$19</f>
        <v>Player17</v>
      </c>
      <c r="U258" s="172">
        <f t="shared" si="1499"/>
        <v>-15.171355223081651</v>
      </c>
      <c r="AH258" s="72" t="str">
        <f>Draft!$A$19</f>
        <v>Player17</v>
      </c>
      <c r="AI258" s="114"/>
      <c r="AJ258" s="172">
        <f t="shared" ca="1" si="1500"/>
        <v>-87.950106600447413</v>
      </c>
      <c r="AW258" s="72" t="str">
        <f>Draft!$A$19</f>
        <v>Player17</v>
      </c>
      <c r="AX258" s="114"/>
      <c r="AY258" s="172">
        <f t="shared" ca="1" si="1501"/>
        <v>-6.7311757627264166</v>
      </c>
      <c r="BL258" s="72" t="str">
        <f>Draft!$A$19</f>
        <v>Player17</v>
      </c>
      <c r="BM258" s="114"/>
      <c r="BN258" s="172">
        <f t="shared" ca="1" si="1502"/>
        <v>0</v>
      </c>
      <c r="CA258" s="72" t="str">
        <f>Draft!$A$19</f>
        <v>Player17</v>
      </c>
      <c r="CB258" s="114"/>
      <c r="CC258" s="172">
        <f t="shared" ca="1" si="1503"/>
        <v>0</v>
      </c>
      <c r="CP258" s="72" t="str">
        <f>Draft!$A$19</f>
        <v>Player17</v>
      </c>
      <c r="CQ258" s="114"/>
      <c r="CR258" s="172">
        <f t="shared" ca="1" si="1504"/>
        <v>0</v>
      </c>
      <c r="DE258" s="72" t="str">
        <f>Draft!$A$19</f>
        <v>Player17</v>
      </c>
      <c r="DF258" s="114"/>
      <c r="DG258" s="172">
        <f t="shared" ca="1" si="1505"/>
        <v>0</v>
      </c>
      <c r="DT258" s="72" t="str">
        <f>Draft!$A$19</f>
        <v>Player17</v>
      </c>
      <c r="DU258" s="114"/>
      <c r="DV258" s="172">
        <f t="shared" ca="1" si="1506"/>
        <v>0</v>
      </c>
      <c r="EI258" s="72" t="str">
        <f>Draft!$A$19</f>
        <v>Player17</v>
      </c>
      <c r="EJ258" s="114"/>
      <c r="EK258" s="172">
        <f t="shared" ca="1" si="1507"/>
        <v>0</v>
      </c>
      <c r="EX258" s="72" t="str">
        <f>Draft!$A$19</f>
        <v>Player17</v>
      </c>
      <c r="EY258" s="114"/>
      <c r="EZ258" s="172">
        <f t="shared" ca="1" si="1508"/>
        <v>0</v>
      </c>
      <c r="FM258" s="72" t="str">
        <f>Draft!$A$19</f>
        <v>Player17</v>
      </c>
      <c r="FN258" s="114"/>
      <c r="FO258" s="172">
        <f t="shared" ca="1" si="1509"/>
        <v>0</v>
      </c>
      <c r="GB258" s="72" t="str">
        <f>Draft!$A$19</f>
        <v>Player17</v>
      </c>
      <c r="GC258" s="114"/>
      <c r="GD258" s="172">
        <f t="shared" ca="1" si="1510"/>
        <v>0</v>
      </c>
      <c r="GQ258" s="72" t="str">
        <f>Draft!$A$19</f>
        <v>Player17</v>
      </c>
      <c r="GR258" s="114"/>
      <c r="GS258" s="172">
        <f t="shared" ca="1" si="1511"/>
        <v>0</v>
      </c>
      <c r="HF258" s="72" t="str">
        <f>Draft!$A$19</f>
        <v>Player17</v>
      </c>
      <c r="HG258" s="114"/>
      <c r="HH258" s="172">
        <f t="shared" ca="1" si="1512"/>
        <v>0</v>
      </c>
      <c r="HU258" s="72" t="str">
        <f>Draft!$A$19</f>
        <v>Player17</v>
      </c>
      <c r="HV258" s="114"/>
      <c r="HW258" s="172">
        <f t="shared" ca="1" si="1513"/>
        <v>0</v>
      </c>
      <c r="IJ258" s="72" t="str">
        <f>Draft!$A$19</f>
        <v>Player17</v>
      </c>
      <c r="IK258" s="114"/>
      <c r="IL258" s="172">
        <f t="shared" ca="1" si="1514"/>
        <v>0</v>
      </c>
      <c r="IY258" s="72" t="str">
        <f>Draft!$A$19</f>
        <v>Player17</v>
      </c>
      <c r="IZ258" s="114"/>
      <c r="JA258" s="172">
        <f t="shared" ca="1" si="1515"/>
        <v>0</v>
      </c>
      <c r="JN258" s="72" t="str">
        <f>Draft!$A$19</f>
        <v>Player17</v>
      </c>
      <c r="JO258" s="114"/>
      <c r="JP258" s="172">
        <f t="shared" ca="1" si="1516"/>
        <v>0</v>
      </c>
      <c r="KC258" s="72" t="str">
        <f>Draft!$A$19</f>
        <v>Player17</v>
      </c>
      <c r="KE258" s="172">
        <f t="shared" ca="1" si="1517"/>
        <v>0</v>
      </c>
      <c r="KR258" s="72" t="str">
        <f>Draft!$A$19</f>
        <v>Player17</v>
      </c>
      <c r="KT258" s="172">
        <f t="shared" ca="1" si="1518"/>
        <v>0</v>
      </c>
      <c r="LG258" s="72" t="str">
        <f>Draft!$A$19</f>
        <v>Player17</v>
      </c>
      <c r="LI258" s="172">
        <f t="shared" ca="1" si="1519"/>
        <v>0</v>
      </c>
      <c r="LV258" s="72" t="str">
        <f>Draft!$A$19</f>
        <v>Player17</v>
      </c>
      <c r="LX258" s="172">
        <f t="shared" ca="1" si="1520"/>
        <v>0</v>
      </c>
      <c r="MK258" s="72" t="str">
        <f>Draft!$A$19</f>
        <v>Player17</v>
      </c>
      <c r="MM258" s="172">
        <f t="shared" ca="1" si="1521"/>
        <v>0</v>
      </c>
    </row>
    <row r="259" spans="2:351" ht="17">
      <c r="B259" s="184">
        <f t="shared" si="1473"/>
        <v>44711</v>
      </c>
      <c r="C259" s="183">
        <f t="shared" si="1474"/>
        <v>22</v>
      </c>
      <c r="D259" s="183">
        <f t="shared" si="1475"/>
        <v>4</v>
      </c>
      <c r="E259" s="183" t="str">
        <f t="shared" si="1470"/>
        <v>22_4</v>
      </c>
      <c r="F259" s="174" t="str">
        <f t="shared" si="1471"/>
        <v>Player13</v>
      </c>
      <c r="G259" s="174" t="str">
        <f t="shared" si="1472"/>
        <v>Player5</v>
      </c>
      <c r="I259" s="174" t="str">
        <f>J259&amp;"_"&amp;COUNTIF(J$4:J259,J259)</f>
        <v>20_9</v>
      </c>
      <c r="J259" s="185">
        <v>20</v>
      </c>
      <c r="K259" s="185" t="s">
        <v>2669</v>
      </c>
      <c r="L259" s="186" t="s">
        <v>1027</v>
      </c>
      <c r="M259" s="185" t="s">
        <v>2666</v>
      </c>
      <c r="S259" s="72" t="str">
        <f>Draft!$A$20</f>
        <v>Player18</v>
      </c>
      <c r="U259" s="172">
        <f t="shared" si="1499"/>
        <v>-18.10597550917511</v>
      </c>
      <c r="AH259" s="72" t="str">
        <f>Draft!$A$20</f>
        <v>Player18</v>
      </c>
      <c r="AI259" s="114"/>
      <c r="AJ259" s="172">
        <f t="shared" ca="1" si="1500"/>
        <v>-24.204353459857806</v>
      </c>
      <c r="AW259" s="72" t="str">
        <f>Draft!$A$20</f>
        <v>Player18</v>
      </c>
      <c r="AX259" s="114"/>
      <c r="AY259" s="172">
        <f t="shared" ca="1" si="1501"/>
        <v>-7.3092460612267702</v>
      </c>
      <c r="BL259" s="72" t="str">
        <f>Draft!$A$20</f>
        <v>Player18</v>
      </c>
      <c r="BM259" s="114"/>
      <c r="BN259" s="172">
        <f t="shared" ca="1" si="1502"/>
        <v>0</v>
      </c>
      <c r="CA259" s="72" t="str">
        <f>Draft!$A$20</f>
        <v>Player18</v>
      </c>
      <c r="CB259" s="114"/>
      <c r="CC259" s="172">
        <f t="shared" ca="1" si="1503"/>
        <v>0</v>
      </c>
      <c r="CP259" s="72" t="str">
        <f>Draft!$A$20</f>
        <v>Player18</v>
      </c>
      <c r="CQ259" s="114"/>
      <c r="CR259" s="172">
        <f t="shared" ca="1" si="1504"/>
        <v>0</v>
      </c>
      <c r="DE259" s="72" t="str">
        <f>Draft!$A$20</f>
        <v>Player18</v>
      </c>
      <c r="DF259" s="114"/>
      <c r="DG259" s="172">
        <f t="shared" ca="1" si="1505"/>
        <v>0</v>
      </c>
      <c r="DT259" s="72" t="str">
        <f>Draft!$A$20</f>
        <v>Player18</v>
      </c>
      <c r="DU259" s="114"/>
      <c r="DV259" s="172">
        <f t="shared" ca="1" si="1506"/>
        <v>0</v>
      </c>
      <c r="EI259" s="72" t="str">
        <f>Draft!$A$20</f>
        <v>Player18</v>
      </c>
      <c r="EJ259" s="114"/>
      <c r="EK259" s="172">
        <f t="shared" ca="1" si="1507"/>
        <v>0</v>
      </c>
      <c r="EX259" s="72" t="str">
        <f>Draft!$A$20</f>
        <v>Player18</v>
      </c>
      <c r="EY259" s="114"/>
      <c r="EZ259" s="172">
        <f t="shared" ca="1" si="1508"/>
        <v>0</v>
      </c>
      <c r="FM259" s="72" t="str">
        <f>Draft!$A$20</f>
        <v>Player18</v>
      </c>
      <c r="FN259" s="114"/>
      <c r="FO259" s="172">
        <f t="shared" ca="1" si="1509"/>
        <v>0</v>
      </c>
      <c r="GB259" s="72" t="str">
        <f>Draft!$A$20</f>
        <v>Player18</v>
      </c>
      <c r="GC259" s="114"/>
      <c r="GD259" s="172">
        <f t="shared" ca="1" si="1510"/>
        <v>0</v>
      </c>
      <c r="GQ259" s="72" t="str">
        <f>Draft!$A$20</f>
        <v>Player18</v>
      </c>
      <c r="GR259" s="114"/>
      <c r="GS259" s="172">
        <f t="shared" ca="1" si="1511"/>
        <v>0</v>
      </c>
      <c r="HF259" s="72" t="str">
        <f>Draft!$A$20</f>
        <v>Player18</v>
      </c>
      <c r="HG259" s="114"/>
      <c r="HH259" s="172">
        <f t="shared" ca="1" si="1512"/>
        <v>0</v>
      </c>
      <c r="HU259" s="72" t="str">
        <f>Draft!$A$20</f>
        <v>Player18</v>
      </c>
      <c r="HV259" s="114"/>
      <c r="HW259" s="172">
        <f t="shared" ca="1" si="1513"/>
        <v>0</v>
      </c>
      <c r="IJ259" s="72" t="str">
        <f>Draft!$A$20</f>
        <v>Player18</v>
      </c>
      <c r="IK259" s="114"/>
      <c r="IL259" s="172">
        <f t="shared" ca="1" si="1514"/>
        <v>0</v>
      </c>
      <c r="IY259" s="72" t="str">
        <f>Draft!$A$20</f>
        <v>Player18</v>
      </c>
      <c r="IZ259" s="114"/>
      <c r="JA259" s="172">
        <f t="shared" ca="1" si="1515"/>
        <v>0</v>
      </c>
      <c r="JN259" s="72" t="str">
        <f>Draft!$A$20</f>
        <v>Player18</v>
      </c>
      <c r="JO259" s="114"/>
      <c r="JP259" s="172">
        <f t="shared" ca="1" si="1516"/>
        <v>0</v>
      </c>
      <c r="KC259" s="72" t="str">
        <f>Draft!$A$20</f>
        <v>Player18</v>
      </c>
      <c r="KE259" s="172">
        <f t="shared" ca="1" si="1517"/>
        <v>0</v>
      </c>
      <c r="KR259" s="72" t="str">
        <f>Draft!$A$20</f>
        <v>Player18</v>
      </c>
      <c r="KT259" s="172">
        <f t="shared" ca="1" si="1518"/>
        <v>0</v>
      </c>
      <c r="LG259" s="72" t="str">
        <f>Draft!$A$20</f>
        <v>Player18</v>
      </c>
      <c r="LI259" s="172">
        <f t="shared" ca="1" si="1519"/>
        <v>0</v>
      </c>
      <c r="LV259" s="72" t="str">
        <f>Draft!$A$20</f>
        <v>Player18</v>
      </c>
      <c r="LX259" s="172">
        <f t="shared" ca="1" si="1520"/>
        <v>0</v>
      </c>
      <c r="MK259" s="72" t="str">
        <f>Draft!$A$20</f>
        <v>Player18</v>
      </c>
      <c r="MM259" s="172">
        <f t="shared" ca="1" si="1521"/>
        <v>0</v>
      </c>
    </row>
    <row r="260" spans="2:351" ht="17">
      <c r="B260" s="184">
        <f t="shared" si="1473"/>
        <v>44711</v>
      </c>
      <c r="C260" s="183">
        <f t="shared" si="1474"/>
        <v>22</v>
      </c>
      <c r="D260" s="183">
        <f t="shared" si="1475"/>
        <v>5</v>
      </c>
      <c r="E260" s="183" t="str">
        <f t="shared" ref="E260:E279" si="1522">C260&amp;"_"&amp;D260</f>
        <v>22_5</v>
      </c>
      <c r="F260" s="174" t="str">
        <f t="shared" ref="F260:F279" si="1523">INDEX($K$4:$K$301,MATCH($E260,$I$4:$I$301,0),1)</f>
        <v>Player20</v>
      </c>
      <c r="G260" s="174" t="str">
        <f t="shared" ref="G260:G279" si="1524">INDEX($M$4:$M$301,MATCH($E260,$I$4:$I$301,0),1)</f>
        <v>Player16</v>
      </c>
      <c r="I260" s="174" t="str">
        <f>J260&amp;"_"&amp;COUNTIF(J$4:J260,J260)</f>
        <v>20_10</v>
      </c>
      <c r="J260" s="185">
        <v>20</v>
      </c>
      <c r="K260" s="185" t="s">
        <v>2658</v>
      </c>
      <c r="L260" s="186" t="s">
        <v>1027</v>
      </c>
      <c r="M260" s="185" t="s">
        <v>2661</v>
      </c>
      <c r="S260" s="72" t="str">
        <f>Draft!$A$21</f>
        <v>Player19</v>
      </c>
      <c r="U260" s="172">
        <f t="shared" si="1499"/>
        <v>7.3547902377628871</v>
      </c>
      <c r="AH260" s="72" t="str">
        <f>Draft!$A$21</f>
        <v>Player19</v>
      </c>
      <c r="AI260" s="114"/>
      <c r="AJ260" s="172">
        <f t="shared" ca="1" si="1500"/>
        <v>-42.19285266291147</v>
      </c>
      <c r="AW260" s="72" t="str">
        <f>Draft!$A$21</f>
        <v>Player19</v>
      </c>
      <c r="AX260" s="114"/>
      <c r="AY260" s="172">
        <f t="shared" ca="1" si="1501"/>
        <v>-36.207730308820175</v>
      </c>
      <c r="BL260" s="72" t="str">
        <f>Draft!$A$21</f>
        <v>Player19</v>
      </c>
      <c r="BM260" s="114"/>
      <c r="BN260" s="172">
        <f t="shared" ca="1" si="1502"/>
        <v>0</v>
      </c>
      <c r="CA260" s="72" t="str">
        <f>Draft!$A$21</f>
        <v>Player19</v>
      </c>
      <c r="CB260" s="114"/>
      <c r="CC260" s="172">
        <f t="shared" ca="1" si="1503"/>
        <v>0</v>
      </c>
      <c r="CP260" s="72" t="str">
        <f>Draft!$A$21</f>
        <v>Player19</v>
      </c>
      <c r="CQ260" s="114"/>
      <c r="CR260" s="172">
        <f t="shared" ca="1" si="1504"/>
        <v>0</v>
      </c>
      <c r="DE260" s="72" t="str">
        <f>Draft!$A$21</f>
        <v>Player19</v>
      </c>
      <c r="DF260" s="114"/>
      <c r="DG260" s="172">
        <f t="shared" ca="1" si="1505"/>
        <v>0</v>
      </c>
      <c r="DT260" s="72" t="str">
        <f>Draft!$A$21</f>
        <v>Player19</v>
      </c>
      <c r="DU260" s="114"/>
      <c r="DV260" s="172">
        <f t="shared" ca="1" si="1506"/>
        <v>0</v>
      </c>
      <c r="EI260" s="72" t="str">
        <f>Draft!$A$21</f>
        <v>Player19</v>
      </c>
      <c r="EJ260" s="114"/>
      <c r="EK260" s="172">
        <f t="shared" ca="1" si="1507"/>
        <v>0</v>
      </c>
      <c r="EX260" s="72" t="str">
        <f>Draft!$A$21</f>
        <v>Player19</v>
      </c>
      <c r="EY260" s="114"/>
      <c r="EZ260" s="172">
        <f t="shared" ca="1" si="1508"/>
        <v>0</v>
      </c>
      <c r="FM260" s="72" t="str">
        <f>Draft!$A$21</f>
        <v>Player19</v>
      </c>
      <c r="FN260" s="114"/>
      <c r="FO260" s="172">
        <f t="shared" ca="1" si="1509"/>
        <v>0</v>
      </c>
      <c r="GB260" s="72" t="str">
        <f>Draft!$A$21</f>
        <v>Player19</v>
      </c>
      <c r="GC260" s="114"/>
      <c r="GD260" s="172">
        <f t="shared" ca="1" si="1510"/>
        <v>0</v>
      </c>
      <c r="GQ260" s="72" t="str">
        <f>Draft!$A$21</f>
        <v>Player19</v>
      </c>
      <c r="GR260" s="114"/>
      <c r="GS260" s="172">
        <f t="shared" ca="1" si="1511"/>
        <v>0</v>
      </c>
      <c r="HF260" s="72" t="str">
        <f>Draft!$A$21</f>
        <v>Player19</v>
      </c>
      <c r="HG260" s="114"/>
      <c r="HH260" s="172">
        <f t="shared" ca="1" si="1512"/>
        <v>0</v>
      </c>
      <c r="HU260" s="72" t="str">
        <f>Draft!$A$21</f>
        <v>Player19</v>
      </c>
      <c r="HV260" s="114"/>
      <c r="HW260" s="172">
        <f t="shared" ca="1" si="1513"/>
        <v>0</v>
      </c>
      <c r="IJ260" s="72" t="str">
        <f>Draft!$A$21</f>
        <v>Player19</v>
      </c>
      <c r="IK260" s="114"/>
      <c r="IL260" s="172">
        <f t="shared" ca="1" si="1514"/>
        <v>0</v>
      </c>
      <c r="IY260" s="72" t="str">
        <f>Draft!$A$21</f>
        <v>Player19</v>
      </c>
      <c r="IZ260" s="114"/>
      <c r="JA260" s="172">
        <f t="shared" ca="1" si="1515"/>
        <v>0</v>
      </c>
      <c r="JN260" s="72" t="str">
        <f>Draft!$A$21</f>
        <v>Player19</v>
      </c>
      <c r="JO260" s="114"/>
      <c r="JP260" s="172">
        <f t="shared" ca="1" si="1516"/>
        <v>0</v>
      </c>
      <c r="KC260" s="72" t="str">
        <f>Draft!$A$21</f>
        <v>Player19</v>
      </c>
      <c r="KE260" s="172">
        <f t="shared" ca="1" si="1517"/>
        <v>0</v>
      </c>
      <c r="KR260" s="72" t="str">
        <f>Draft!$A$21</f>
        <v>Player19</v>
      </c>
      <c r="KT260" s="172">
        <f t="shared" ca="1" si="1518"/>
        <v>0</v>
      </c>
      <c r="LG260" s="72" t="str">
        <f>Draft!$A$21</f>
        <v>Player19</v>
      </c>
      <c r="LI260" s="172">
        <f t="shared" ca="1" si="1519"/>
        <v>0</v>
      </c>
      <c r="LV260" s="72" t="str">
        <f>Draft!$A$21</f>
        <v>Player19</v>
      </c>
      <c r="LX260" s="172">
        <f t="shared" ca="1" si="1520"/>
        <v>0</v>
      </c>
      <c r="MK260" s="72" t="str">
        <f>Draft!$A$21</f>
        <v>Player19</v>
      </c>
      <c r="MM260" s="172">
        <f t="shared" ca="1" si="1521"/>
        <v>0</v>
      </c>
    </row>
    <row r="261" spans="2:351" ht="17">
      <c r="B261" s="184">
        <f t="shared" si="1473"/>
        <v>44711</v>
      </c>
      <c r="C261" s="183">
        <f t="shared" si="1474"/>
        <v>22</v>
      </c>
      <c r="D261" s="183">
        <f t="shared" si="1475"/>
        <v>6</v>
      </c>
      <c r="E261" s="183" t="str">
        <f t="shared" si="1522"/>
        <v>22_6</v>
      </c>
      <c r="F261" s="174" t="str">
        <f t="shared" si="1523"/>
        <v>Player24</v>
      </c>
      <c r="G261" s="174" t="str">
        <f t="shared" si="1524"/>
        <v>Player2</v>
      </c>
      <c r="I261" s="174" t="str">
        <f>J261&amp;"_"&amp;COUNTIF(J$4:J261,J261)</f>
        <v>20_11</v>
      </c>
      <c r="J261" s="185">
        <v>20</v>
      </c>
      <c r="K261" s="185" t="s">
        <v>2676</v>
      </c>
      <c r="L261" s="186" t="s">
        <v>1027</v>
      </c>
      <c r="M261" s="185" t="s">
        <v>1879</v>
      </c>
      <c r="S261" s="72" t="str">
        <f>Draft!$A$22</f>
        <v>Player20</v>
      </c>
      <c r="U261" s="172">
        <f t="shared" si="1499"/>
        <v>-17.228387619055773</v>
      </c>
      <c r="AH261" s="72" t="str">
        <f>Draft!$A$22</f>
        <v>Player20</v>
      </c>
      <c r="AI261" s="114"/>
      <c r="AJ261" s="172">
        <f t="shared" ca="1" si="1500"/>
        <v>-14.753359281048995</v>
      </c>
      <c r="AW261" s="72" t="str">
        <f>Draft!$A$22</f>
        <v>Player20</v>
      </c>
      <c r="AX261" s="114"/>
      <c r="AY261" s="172">
        <f t="shared" ca="1" si="1501"/>
        <v>-25.924072247319749</v>
      </c>
      <c r="BL261" s="72" t="str">
        <f>Draft!$A$22</f>
        <v>Player20</v>
      </c>
      <c r="BM261" s="114"/>
      <c r="BN261" s="172">
        <f t="shared" ca="1" si="1502"/>
        <v>0</v>
      </c>
      <c r="CA261" s="72" t="str">
        <f>Draft!$A$22</f>
        <v>Player20</v>
      </c>
      <c r="CB261" s="114"/>
      <c r="CC261" s="172">
        <f t="shared" ca="1" si="1503"/>
        <v>0</v>
      </c>
      <c r="CP261" s="72" t="str">
        <f>Draft!$A$22</f>
        <v>Player20</v>
      </c>
      <c r="CQ261" s="114"/>
      <c r="CR261" s="172">
        <f t="shared" ca="1" si="1504"/>
        <v>0</v>
      </c>
      <c r="DE261" s="72" t="str">
        <f>Draft!$A$22</f>
        <v>Player20</v>
      </c>
      <c r="DF261" s="114"/>
      <c r="DG261" s="172">
        <f t="shared" ca="1" si="1505"/>
        <v>0</v>
      </c>
      <c r="DT261" s="72" t="str">
        <f>Draft!$A$22</f>
        <v>Player20</v>
      </c>
      <c r="DU261" s="114"/>
      <c r="DV261" s="172">
        <f t="shared" ca="1" si="1506"/>
        <v>0</v>
      </c>
      <c r="EI261" s="72" t="str">
        <f>Draft!$A$22</f>
        <v>Player20</v>
      </c>
      <c r="EJ261" s="114"/>
      <c r="EK261" s="172">
        <f t="shared" ca="1" si="1507"/>
        <v>0</v>
      </c>
      <c r="EX261" s="72" t="str">
        <f>Draft!$A$22</f>
        <v>Player20</v>
      </c>
      <c r="EY261" s="114"/>
      <c r="EZ261" s="172">
        <f t="shared" ca="1" si="1508"/>
        <v>0</v>
      </c>
      <c r="FM261" s="72" t="str">
        <f>Draft!$A$22</f>
        <v>Player20</v>
      </c>
      <c r="FN261" s="114"/>
      <c r="FO261" s="172">
        <f t="shared" ca="1" si="1509"/>
        <v>0</v>
      </c>
      <c r="GB261" s="72" t="str">
        <f>Draft!$A$22</f>
        <v>Player20</v>
      </c>
      <c r="GC261" s="114"/>
      <c r="GD261" s="172">
        <f t="shared" ca="1" si="1510"/>
        <v>0</v>
      </c>
      <c r="GQ261" s="72" t="str">
        <f>Draft!$A$22</f>
        <v>Player20</v>
      </c>
      <c r="GR261" s="114"/>
      <c r="GS261" s="172">
        <f t="shared" ca="1" si="1511"/>
        <v>0</v>
      </c>
      <c r="HF261" s="72" t="str">
        <f>Draft!$A$22</f>
        <v>Player20</v>
      </c>
      <c r="HG261" s="114"/>
      <c r="HH261" s="172">
        <f t="shared" ca="1" si="1512"/>
        <v>0</v>
      </c>
      <c r="HU261" s="72" t="str">
        <f>Draft!$A$22</f>
        <v>Player20</v>
      </c>
      <c r="HV261" s="114"/>
      <c r="HW261" s="172">
        <f t="shared" ca="1" si="1513"/>
        <v>0</v>
      </c>
      <c r="IJ261" s="72" t="str">
        <f>Draft!$A$22</f>
        <v>Player20</v>
      </c>
      <c r="IK261" s="114"/>
      <c r="IL261" s="172">
        <f t="shared" ca="1" si="1514"/>
        <v>0</v>
      </c>
      <c r="IY261" s="72" t="str">
        <f>Draft!$A$22</f>
        <v>Player20</v>
      </c>
      <c r="IZ261" s="114"/>
      <c r="JA261" s="172">
        <f t="shared" ca="1" si="1515"/>
        <v>0</v>
      </c>
      <c r="JN261" s="72" t="str">
        <f>Draft!$A$22</f>
        <v>Player20</v>
      </c>
      <c r="JO261" s="114"/>
      <c r="JP261" s="172">
        <f t="shared" ca="1" si="1516"/>
        <v>0</v>
      </c>
      <c r="KC261" s="72" t="str">
        <f>Draft!$A$22</f>
        <v>Player20</v>
      </c>
      <c r="KE261" s="172">
        <f t="shared" ca="1" si="1517"/>
        <v>0</v>
      </c>
      <c r="KR261" s="72" t="str">
        <f>Draft!$A$22</f>
        <v>Player20</v>
      </c>
      <c r="KT261" s="172">
        <f t="shared" ca="1" si="1518"/>
        <v>0</v>
      </c>
      <c r="LG261" s="72" t="str">
        <f>Draft!$A$22</f>
        <v>Player20</v>
      </c>
      <c r="LI261" s="172">
        <f t="shared" ca="1" si="1519"/>
        <v>0</v>
      </c>
      <c r="LV261" s="72" t="str">
        <f>Draft!$A$22</f>
        <v>Player20</v>
      </c>
      <c r="LX261" s="172">
        <f t="shared" ca="1" si="1520"/>
        <v>0</v>
      </c>
      <c r="MK261" s="72" t="str">
        <f>Draft!$A$22</f>
        <v>Player20</v>
      </c>
      <c r="MM261" s="172">
        <f t="shared" ca="1" si="1521"/>
        <v>0</v>
      </c>
    </row>
    <row r="262" spans="2:351" ht="17">
      <c r="B262" s="184">
        <f t="shared" si="1473"/>
        <v>44711</v>
      </c>
      <c r="C262" s="183">
        <f t="shared" si="1474"/>
        <v>22</v>
      </c>
      <c r="D262" s="183">
        <f t="shared" si="1475"/>
        <v>7</v>
      </c>
      <c r="E262" s="183" t="str">
        <f t="shared" si="1522"/>
        <v>22_7</v>
      </c>
      <c r="F262" s="174" t="str">
        <f t="shared" si="1523"/>
        <v>Player6</v>
      </c>
      <c r="G262" s="174" t="str">
        <f t="shared" si="1524"/>
        <v>Player10</v>
      </c>
      <c r="I262" s="174" t="str">
        <f>J262&amp;"_"&amp;COUNTIF(J$4:J262,J262)</f>
        <v>20_12</v>
      </c>
      <c r="J262" s="185">
        <v>20</v>
      </c>
      <c r="K262" s="185" t="s">
        <v>2660</v>
      </c>
      <c r="L262" s="186" t="s">
        <v>1027</v>
      </c>
      <c r="M262" s="185" t="s">
        <v>2665</v>
      </c>
      <c r="S262" s="72" t="str">
        <f>Draft!$A$23</f>
        <v>Player21</v>
      </c>
      <c r="U262" s="172">
        <f t="shared" si="1499"/>
        <v>-25.26893411806013</v>
      </c>
      <c r="AH262" s="72" t="str">
        <f>Draft!$A$23</f>
        <v>Player21</v>
      </c>
      <c r="AI262" s="114"/>
      <c r="AJ262" s="172">
        <f t="shared" ca="1" si="1500"/>
        <v>-21.247763580675564</v>
      </c>
      <c r="AW262" s="72" t="str">
        <f>Draft!$A$23</f>
        <v>Player21</v>
      </c>
      <c r="AX262" s="114"/>
      <c r="AY262" s="172">
        <f t="shared" ca="1" si="1501"/>
        <v>-60.532414800553141</v>
      </c>
      <c r="BL262" s="72" t="str">
        <f>Draft!$A$23</f>
        <v>Player21</v>
      </c>
      <c r="BM262" s="114"/>
      <c r="BN262" s="172">
        <f t="shared" ca="1" si="1502"/>
        <v>0</v>
      </c>
      <c r="CA262" s="72" t="str">
        <f>Draft!$A$23</f>
        <v>Player21</v>
      </c>
      <c r="CB262" s="114"/>
      <c r="CC262" s="172">
        <f t="shared" ca="1" si="1503"/>
        <v>0</v>
      </c>
      <c r="CP262" s="72" t="str">
        <f>Draft!$A$23</f>
        <v>Player21</v>
      </c>
      <c r="CQ262" s="114"/>
      <c r="CR262" s="172">
        <f t="shared" ca="1" si="1504"/>
        <v>0</v>
      </c>
      <c r="DE262" s="72" t="str">
        <f>Draft!$A$23</f>
        <v>Player21</v>
      </c>
      <c r="DF262" s="114"/>
      <c r="DG262" s="172">
        <f t="shared" ca="1" si="1505"/>
        <v>0</v>
      </c>
      <c r="DT262" s="72" t="str">
        <f>Draft!$A$23</f>
        <v>Player21</v>
      </c>
      <c r="DU262" s="114"/>
      <c r="DV262" s="172">
        <f t="shared" ca="1" si="1506"/>
        <v>0</v>
      </c>
      <c r="EI262" s="72" t="str">
        <f>Draft!$A$23</f>
        <v>Player21</v>
      </c>
      <c r="EJ262" s="114"/>
      <c r="EK262" s="172">
        <f t="shared" ca="1" si="1507"/>
        <v>0</v>
      </c>
      <c r="EX262" s="72" t="str">
        <f>Draft!$A$23</f>
        <v>Player21</v>
      </c>
      <c r="EY262" s="114"/>
      <c r="EZ262" s="172">
        <f t="shared" ca="1" si="1508"/>
        <v>0</v>
      </c>
      <c r="FM262" s="72" t="str">
        <f>Draft!$A$23</f>
        <v>Player21</v>
      </c>
      <c r="FN262" s="114"/>
      <c r="FO262" s="172">
        <f t="shared" ca="1" si="1509"/>
        <v>0</v>
      </c>
      <c r="GB262" s="72" t="str">
        <f>Draft!$A$23</f>
        <v>Player21</v>
      </c>
      <c r="GC262" s="114"/>
      <c r="GD262" s="172">
        <f t="shared" ca="1" si="1510"/>
        <v>0</v>
      </c>
      <c r="GQ262" s="72" t="str">
        <f>Draft!$A$23</f>
        <v>Player21</v>
      </c>
      <c r="GR262" s="114"/>
      <c r="GS262" s="172">
        <f t="shared" ca="1" si="1511"/>
        <v>0</v>
      </c>
      <c r="HF262" s="72" t="str">
        <f>Draft!$A$23</f>
        <v>Player21</v>
      </c>
      <c r="HG262" s="114"/>
      <c r="HH262" s="172">
        <f t="shared" ca="1" si="1512"/>
        <v>0</v>
      </c>
      <c r="HU262" s="72" t="str">
        <f>Draft!$A$23</f>
        <v>Player21</v>
      </c>
      <c r="HV262" s="114"/>
      <c r="HW262" s="172">
        <f t="shared" ca="1" si="1513"/>
        <v>0</v>
      </c>
      <c r="IJ262" s="72" t="str">
        <f>Draft!$A$23</f>
        <v>Player21</v>
      </c>
      <c r="IK262" s="114"/>
      <c r="IL262" s="172">
        <f t="shared" ca="1" si="1514"/>
        <v>0</v>
      </c>
      <c r="IY262" s="72" t="str">
        <f>Draft!$A$23</f>
        <v>Player21</v>
      </c>
      <c r="IZ262" s="114"/>
      <c r="JA262" s="172">
        <f t="shared" ca="1" si="1515"/>
        <v>0</v>
      </c>
      <c r="JN262" s="72" t="str">
        <f>Draft!$A$23</f>
        <v>Player21</v>
      </c>
      <c r="JO262" s="114"/>
      <c r="JP262" s="172">
        <f t="shared" ca="1" si="1516"/>
        <v>0</v>
      </c>
      <c r="KC262" s="72" t="str">
        <f>Draft!$A$23</f>
        <v>Player21</v>
      </c>
      <c r="KE262" s="172">
        <f t="shared" ca="1" si="1517"/>
        <v>0</v>
      </c>
      <c r="KR262" s="72" t="str">
        <f>Draft!$A$23</f>
        <v>Player21</v>
      </c>
      <c r="KT262" s="172">
        <f t="shared" ca="1" si="1518"/>
        <v>0</v>
      </c>
      <c r="LG262" s="72" t="str">
        <f>Draft!$A$23</f>
        <v>Player21</v>
      </c>
      <c r="LI262" s="172">
        <f t="shared" ca="1" si="1519"/>
        <v>0</v>
      </c>
      <c r="LV262" s="72" t="str">
        <f>Draft!$A$23</f>
        <v>Player21</v>
      </c>
      <c r="LX262" s="172">
        <f t="shared" ca="1" si="1520"/>
        <v>0</v>
      </c>
      <c r="MK262" s="72" t="str">
        <f>Draft!$A$23</f>
        <v>Player21</v>
      </c>
      <c r="MM262" s="172">
        <f t="shared" ca="1" si="1521"/>
        <v>0</v>
      </c>
    </row>
    <row r="263" spans="2:351" ht="17">
      <c r="B263" s="184">
        <f t="shared" si="1473"/>
        <v>44711</v>
      </c>
      <c r="C263" s="183">
        <f t="shared" si="1474"/>
        <v>22</v>
      </c>
      <c r="D263" s="183">
        <f t="shared" si="1475"/>
        <v>8</v>
      </c>
      <c r="E263" s="183" t="str">
        <f t="shared" si="1522"/>
        <v>22_8</v>
      </c>
      <c r="F263" s="174" t="str">
        <f t="shared" si="1523"/>
        <v>Player11</v>
      </c>
      <c r="G263" s="174" t="str">
        <f t="shared" si="1524"/>
        <v>Player18</v>
      </c>
      <c r="I263" s="174" t="str">
        <f>J263&amp;"_"&amp;COUNTIF(J$4:J263,J263)</f>
        <v>_0</v>
      </c>
      <c r="J263" s="185"/>
      <c r="S263" s="72" t="str">
        <f>Draft!$A$24</f>
        <v>Player22</v>
      </c>
      <c r="U263" s="172">
        <f t="shared" si="1499"/>
        <v>120.71148609357314</v>
      </c>
      <c r="AH263" s="72" t="str">
        <f>Draft!$A$24</f>
        <v>Player22</v>
      </c>
      <c r="AI263" s="114"/>
      <c r="AJ263" s="172">
        <f t="shared" ca="1" si="1500"/>
        <v>-42.833509073528255</v>
      </c>
      <c r="AW263" s="72" t="str">
        <f>Draft!$A$24</f>
        <v>Player22</v>
      </c>
      <c r="AX263" s="114"/>
      <c r="AY263" s="172">
        <f t="shared" ca="1" si="1501"/>
        <v>0.80713021721347999</v>
      </c>
      <c r="BL263" s="72" t="str">
        <f>Draft!$A$24</f>
        <v>Player22</v>
      </c>
      <c r="BM263" s="114"/>
      <c r="BN263" s="172">
        <f t="shared" ca="1" si="1502"/>
        <v>0</v>
      </c>
      <c r="CA263" s="72" t="str">
        <f>Draft!$A$24</f>
        <v>Player22</v>
      </c>
      <c r="CB263" s="114"/>
      <c r="CC263" s="172">
        <f t="shared" ca="1" si="1503"/>
        <v>0</v>
      </c>
      <c r="CP263" s="72" t="str">
        <f>Draft!$A$24</f>
        <v>Player22</v>
      </c>
      <c r="CQ263" s="114"/>
      <c r="CR263" s="172">
        <f t="shared" ca="1" si="1504"/>
        <v>0</v>
      </c>
      <c r="DE263" s="72" t="str">
        <f>Draft!$A$24</f>
        <v>Player22</v>
      </c>
      <c r="DF263" s="114"/>
      <c r="DG263" s="172">
        <f t="shared" ca="1" si="1505"/>
        <v>0</v>
      </c>
      <c r="DT263" s="72" t="str">
        <f>Draft!$A$24</f>
        <v>Player22</v>
      </c>
      <c r="DU263" s="114"/>
      <c r="DV263" s="172">
        <f t="shared" ca="1" si="1506"/>
        <v>0</v>
      </c>
      <c r="EI263" s="72" t="str">
        <f>Draft!$A$24</f>
        <v>Player22</v>
      </c>
      <c r="EJ263" s="114"/>
      <c r="EK263" s="172">
        <f t="shared" ca="1" si="1507"/>
        <v>0</v>
      </c>
      <c r="EX263" s="72" t="str">
        <f>Draft!$A$24</f>
        <v>Player22</v>
      </c>
      <c r="EY263" s="114"/>
      <c r="EZ263" s="172">
        <f t="shared" ca="1" si="1508"/>
        <v>0</v>
      </c>
      <c r="FM263" s="72" t="str">
        <f>Draft!$A$24</f>
        <v>Player22</v>
      </c>
      <c r="FN263" s="114"/>
      <c r="FO263" s="172">
        <f t="shared" ca="1" si="1509"/>
        <v>0</v>
      </c>
      <c r="GB263" s="72" t="str">
        <f>Draft!$A$24</f>
        <v>Player22</v>
      </c>
      <c r="GC263" s="114"/>
      <c r="GD263" s="172">
        <f t="shared" ca="1" si="1510"/>
        <v>0</v>
      </c>
      <c r="GQ263" s="72" t="str">
        <f>Draft!$A$24</f>
        <v>Player22</v>
      </c>
      <c r="GR263" s="114"/>
      <c r="GS263" s="172">
        <f t="shared" ca="1" si="1511"/>
        <v>0</v>
      </c>
      <c r="HF263" s="72" t="str">
        <f>Draft!$A$24</f>
        <v>Player22</v>
      </c>
      <c r="HG263" s="114"/>
      <c r="HH263" s="172">
        <f t="shared" ca="1" si="1512"/>
        <v>0</v>
      </c>
      <c r="HU263" s="72" t="str">
        <f>Draft!$A$24</f>
        <v>Player22</v>
      </c>
      <c r="HV263" s="114"/>
      <c r="HW263" s="172">
        <f t="shared" ca="1" si="1513"/>
        <v>0</v>
      </c>
      <c r="IJ263" s="72" t="str">
        <f>Draft!$A$24</f>
        <v>Player22</v>
      </c>
      <c r="IK263" s="114"/>
      <c r="IL263" s="172">
        <f t="shared" ca="1" si="1514"/>
        <v>0</v>
      </c>
      <c r="IY263" s="72" t="str">
        <f>Draft!$A$24</f>
        <v>Player22</v>
      </c>
      <c r="IZ263" s="114"/>
      <c r="JA263" s="172">
        <f t="shared" ca="1" si="1515"/>
        <v>0</v>
      </c>
      <c r="JN263" s="72" t="str">
        <f>Draft!$A$24</f>
        <v>Player22</v>
      </c>
      <c r="JO263" s="114"/>
      <c r="JP263" s="172">
        <f t="shared" ca="1" si="1516"/>
        <v>0</v>
      </c>
      <c r="KC263" s="72" t="str">
        <f>Draft!$A$24</f>
        <v>Player22</v>
      </c>
      <c r="KE263" s="172">
        <f t="shared" ca="1" si="1517"/>
        <v>0</v>
      </c>
      <c r="KR263" s="72" t="str">
        <f>Draft!$A$24</f>
        <v>Player22</v>
      </c>
      <c r="KT263" s="172">
        <f t="shared" ca="1" si="1518"/>
        <v>0</v>
      </c>
      <c r="LG263" s="72" t="str">
        <f>Draft!$A$24</f>
        <v>Player22</v>
      </c>
      <c r="LI263" s="172">
        <f t="shared" ca="1" si="1519"/>
        <v>0</v>
      </c>
      <c r="LV263" s="72" t="str">
        <f>Draft!$A$24</f>
        <v>Player22</v>
      </c>
      <c r="LX263" s="172">
        <f t="shared" ca="1" si="1520"/>
        <v>0</v>
      </c>
      <c r="MK263" s="72" t="str">
        <f>Draft!$A$24</f>
        <v>Player22</v>
      </c>
      <c r="MM263" s="172">
        <f t="shared" ca="1" si="1521"/>
        <v>0</v>
      </c>
    </row>
    <row r="264" spans="2:351" ht="17">
      <c r="B264" s="184">
        <f t="shared" si="1473"/>
        <v>44711</v>
      </c>
      <c r="C264" s="183">
        <f t="shared" si="1474"/>
        <v>22</v>
      </c>
      <c r="D264" s="183">
        <f t="shared" si="1475"/>
        <v>9</v>
      </c>
      <c r="E264" s="183" t="str">
        <f t="shared" si="1522"/>
        <v>22_9</v>
      </c>
      <c r="F264" s="174" t="str">
        <f t="shared" si="1523"/>
        <v>Player22</v>
      </c>
      <c r="G264" s="174" t="str">
        <f t="shared" si="1524"/>
        <v>Player17</v>
      </c>
      <c r="I264" s="174" t="str">
        <f>J264&amp;"_"&amp;COUNTIF(J$4:J264,J264)</f>
        <v>21_1</v>
      </c>
      <c r="J264" s="185">
        <v>21</v>
      </c>
      <c r="K264" s="185" t="s">
        <v>2667</v>
      </c>
      <c r="L264" s="186" t="s">
        <v>1027</v>
      </c>
      <c r="M264" s="185" t="s">
        <v>2658</v>
      </c>
      <c r="S264" s="72" t="str">
        <f>Draft!$A$25</f>
        <v>Player23</v>
      </c>
      <c r="U264" s="172">
        <f t="shared" si="1499"/>
        <v>33.283873171762046</v>
      </c>
      <c r="AH264" s="72" t="str">
        <f>Draft!$A$25</f>
        <v>Player23</v>
      </c>
      <c r="AI264" s="114"/>
      <c r="AJ264" s="172">
        <f t="shared" ca="1" si="1500"/>
        <v>-46.553252442614266</v>
      </c>
      <c r="AW264" s="72" t="str">
        <f>Draft!$A$25</f>
        <v>Player23</v>
      </c>
      <c r="AX264" s="114"/>
      <c r="AY264" s="172">
        <f t="shared" ca="1" si="1501"/>
        <v>-28.061053373362046</v>
      </c>
      <c r="BL264" s="72" t="str">
        <f>Draft!$A$25</f>
        <v>Player23</v>
      </c>
      <c r="BM264" s="114"/>
      <c r="BN264" s="172">
        <f t="shared" ca="1" si="1502"/>
        <v>0</v>
      </c>
      <c r="CA264" s="72" t="str">
        <f>Draft!$A$25</f>
        <v>Player23</v>
      </c>
      <c r="CB264" s="114"/>
      <c r="CC264" s="172">
        <f t="shared" ca="1" si="1503"/>
        <v>0</v>
      </c>
      <c r="CP264" s="72" t="str">
        <f>Draft!$A$25</f>
        <v>Player23</v>
      </c>
      <c r="CQ264" s="114"/>
      <c r="CR264" s="172">
        <f t="shared" ca="1" si="1504"/>
        <v>0</v>
      </c>
      <c r="DE264" s="72" t="str">
        <f>Draft!$A$25</f>
        <v>Player23</v>
      </c>
      <c r="DF264" s="114"/>
      <c r="DG264" s="172">
        <f t="shared" ca="1" si="1505"/>
        <v>0</v>
      </c>
      <c r="DT264" s="72" t="str">
        <f>Draft!$A$25</f>
        <v>Player23</v>
      </c>
      <c r="DU264" s="114"/>
      <c r="DV264" s="172">
        <f t="shared" ca="1" si="1506"/>
        <v>0</v>
      </c>
      <c r="EI264" s="72" t="str">
        <f>Draft!$A$25</f>
        <v>Player23</v>
      </c>
      <c r="EJ264" s="114"/>
      <c r="EK264" s="172">
        <f t="shared" ca="1" si="1507"/>
        <v>0</v>
      </c>
      <c r="EX264" s="72" t="str">
        <f>Draft!$A$25</f>
        <v>Player23</v>
      </c>
      <c r="EY264" s="114"/>
      <c r="EZ264" s="172">
        <f t="shared" ca="1" si="1508"/>
        <v>0</v>
      </c>
      <c r="FM264" s="72" t="str">
        <f>Draft!$A$25</f>
        <v>Player23</v>
      </c>
      <c r="FN264" s="114"/>
      <c r="FO264" s="172">
        <f t="shared" ca="1" si="1509"/>
        <v>0</v>
      </c>
      <c r="GB264" s="72" t="str">
        <f>Draft!$A$25</f>
        <v>Player23</v>
      </c>
      <c r="GC264" s="114"/>
      <c r="GD264" s="172">
        <f t="shared" ca="1" si="1510"/>
        <v>0</v>
      </c>
      <c r="GQ264" s="72" t="str">
        <f>Draft!$A$25</f>
        <v>Player23</v>
      </c>
      <c r="GR264" s="114"/>
      <c r="GS264" s="172">
        <f t="shared" ca="1" si="1511"/>
        <v>0</v>
      </c>
      <c r="HF264" s="72" t="str">
        <f>Draft!$A$25</f>
        <v>Player23</v>
      </c>
      <c r="HG264" s="114"/>
      <c r="HH264" s="172">
        <f t="shared" ca="1" si="1512"/>
        <v>0</v>
      </c>
      <c r="HU264" s="72" t="str">
        <f>Draft!$A$25</f>
        <v>Player23</v>
      </c>
      <c r="HV264" s="114"/>
      <c r="HW264" s="172">
        <f t="shared" ca="1" si="1513"/>
        <v>0</v>
      </c>
      <c r="IJ264" s="72" t="str">
        <f>Draft!$A$25</f>
        <v>Player23</v>
      </c>
      <c r="IK264" s="114"/>
      <c r="IL264" s="172">
        <f t="shared" ca="1" si="1514"/>
        <v>0</v>
      </c>
      <c r="IY264" s="72" t="str">
        <f>Draft!$A$25</f>
        <v>Player23</v>
      </c>
      <c r="IZ264" s="114"/>
      <c r="JA264" s="172">
        <f t="shared" ca="1" si="1515"/>
        <v>0</v>
      </c>
      <c r="JN264" s="72" t="str">
        <f>Draft!$A$25</f>
        <v>Player23</v>
      </c>
      <c r="JO264" s="114"/>
      <c r="JP264" s="172">
        <f t="shared" ca="1" si="1516"/>
        <v>0</v>
      </c>
      <c r="KC264" s="72" t="str">
        <f>Draft!$A$25</f>
        <v>Player23</v>
      </c>
      <c r="KE264" s="172">
        <f t="shared" ca="1" si="1517"/>
        <v>0</v>
      </c>
      <c r="KR264" s="72" t="str">
        <f>Draft!$A$25</f>
        <v>Player23</v>
      </c>
      <c r="KT264" s="172">
        <f t="shared" ca="1" si="1518"/>
        <v>0</v>
      </c>
      <c r="LG264" s="72" t="str">
        <f>Draft!$A$25</f>
        <v>Player23</v>
      </c>
      <c r="LI264" s="172">
        <f t="shared" ca="1" si="1519"/>
        <v>0</v>
      </c>
      <c r="LV264" s="72" t="str">
        <f>Draft!$A$25</f>
        <v>Player23</v>
      </c>
      <c r="LX264" s="172">
        <f t="shared" ca="1" si="1520"/>
        <v>0</v>
      </c>
      <c r="MK264" s="72" t="str">
        <f>Draft!$A$25</f>
        <v>Player23</v>
      </c>
      <c r="MM264" s="172">
        <f t="shared" ca="1" si="1521"/>
        <v>0</v>
      </c>
    </row>
    <row r="265" spans="2:351" ht="17">
      <c r="B265" s="184">
        <f t="shared" si="1473"/>
        <v>44711</v>
      </c>
      <c r="C265" s="183">
        <f t="shared" si="1474"/>
        <v>22</v>
      </c>
      <c r="D265" s="183">
        <f t="shared" si="1475"/>
        <v>10</v>
      </c>
      <c r="E265" s="183" t="str">
        <f t="shared" si="1522"/>
        <v>22_10</v>
      </c>
      <c r="F265" s="174" t="str">
        <f t="shared" si="1523"/>
        <v>Player21</v>
      </c>
      <c r="G265" s="174" t="str">
        <f t="shared" si="1524"/>
        <v>Player3</v>
      </c>
      <c r="I265" s="174" t="str">
        <f>J265&amp;"_"&amp;COUNTIF(J$4:J265,J265)</f>
        <v>21_2</v>
      </c>
      <c r="J265" s="185">
        <v>21</v>
      </c>
      <c r="K265" s="185" t="s">
        <v>2672</v>
      </c>
      <c r="L265" s="186" t="s">
        <v>1027</v>
      </c>
      <c r="M265" s="185" t="s">
        <v>2669</v>
      </c>
      <c r="S265" s="72" t="str">
        <f>Draft!$A$26</f>
        <v>Player24</v>
      </c>
      <c r="U265" s="172">
        <f t="shared" si="1499"/>
        <v>-1.372060487208306</v>
      </c>
      <c r="AH265" s="72" t="str">
        <f>Draft!$A$26</f>
        <v>Player24</v>
      </c>
      <c r="AI265" s="114"/>
      <c r="AJ265" s="172">
        <f t="shared" ca="1" si="1500"/>
        <v>-26.030395746894207</v>
      </c>
      <c r="AW265" s="72" t="str">
        <f>Draft!$A$26</f>
        <v>Player24</v>
      </c>
      <c r="AX265" s="114"/>
      <c r="AY265" s="172">
        <f t="shared" ca="1" si="1501"/>
        <v>-9.1140825407196697</v>
      </c>
      <c r="BL265" s="72" t="str">
        <f>Draft!$A$26</f>
        <v>Player24</v>
      </c>
      <c r="BM265" s="114"/>
      <c r="BN265" s="172">
        <f t="shared" ca="1" si="1502"/>
        <v>0</v>
      </c>
      <c r="CA265" s="72" t="str">
        <f>Draft!$A$26</f>
        <v>Player24</v>
      </c>
      <c r="CB265" s="114"/>
      <c r="CC265" s="172">
        <f t="shared" ca="1" si="1503"/>
        <v>0</v>
      </c>
      <c r="CP265" s="72" t="str">
        <f>Draft!$A$26</f>
        <v>Player24</v>
      </c>
      <c r="CQ265" s="114"/>
      <c r="CR265" s="172">
        <f t="shared" ca="1" si="1504"/>
        <v>0</v>
      </c>
      <c r="DE265" s="72" t="str">
        <f>Draft!$A$26</f>
        <v>Player24</v>
      </c>
      <c r="DF265" s="114"/>
      <c r="DG265" s="172">
        <f t="shared" ca="1" si="1505"/>
        <v>0</v>
      </c>
      <c r="DT265" s="72" t="str">
        <f>Draft!$A$26</f>
        <v>Player24</v>
      </c>
      <c r="DU265" s="114"/>
      <c r="DV265" s="172">
        <f t="shared" ca="1" si="1506"/>
        <v>0</v>
      </c>
      <c r="EI265" s="72" t="str">
        <f>Draft!$A$26</f>
        <v>Player24</v>
      </c>
      <c r="EJ265" s="114"/>
      <c r="EK265" s="172">
        <f t="shared" ca="1" si="1507"/>
        <v>0</v>
      </c>
      <c r="EX265" s="72" t="str">
        <f>Draft!$A$26</f>
        <v>Player24</v>
      </c>
      <c r="EY265" s="114"/>
      <c r="EZ265" s="172">
        <f t="shared" ca="1" si="1508"/>
        <v>0</v>
      </c>
      <c r="FM265" s="72" t="str">
        <f>Draft!$A$26</f>
        <v>Player24</v>
      </c>
      <c r="FN265" s="114"/>
      <c r="FO265" s="172">
        <f t="shared" ca="1" si="1509"/>
        <v>0</v>
      </c>
      <c r="GB265" s="72" t="str">
        <f>Draft!$A$26</f>
        <v>Player24</v>
      </c>
      <c r="GC265" s="114"/>
      <c r="GD265" s="172">
        <f t="shared" ca="1" si="1510"/>
        <v>0</v>
      </c>
      <c r="GQ265" s="72" t="str">
        <f>Draft!$A$26</f>
        <v>Player24</v>
      </c>
      <c r="GR265" s="114"/>
      <c r="GS265" s="172">
        <f t="shared" ca="1" si="1511"/>
        <v>0</v>
      </c>
      <c r="HF265" s="72" t="str">
        <f>Draft!$A$26</f>
        <v>Player24</v>
      </c>
      <c r="HG265" s="114"/>
      <c r="HH265" s="172">
        <f t="shared" ca="1" si="1512"/>
        <v>0</v>
      </c>
      <c r="HU265" s="72" t="str">
        <f>Draft!$A$26</f>
        <v>Player24</v>
      </c>
      <c r="HV265" s="114"/>
      <c r="HW265" s="172">
        <f t="shared" ca="1" si="1513"/>
        <v>0</v>
      </c>
      <c r="IJ265" s="72" t="str">
        <f>Draft!$A$26</f>
        <v>Player24</v>
      </c>
      <c r="IK265" s="114"/>
      <c r="IL265" s="172">
        <f t="shared" ca="1" si="1514"/>
        <v>0</v>
      </c>
      <c r="IY265" s="72" t="str">
        <f>Draft!$A$26</f>
        <v>Player24</v>
      </c>
      <c r="IZ265" s="114"/>
      <c r="JA265" s="172">
        <f t="shared" ca="1" si="1515"/>
        <v>0</v>
      </c>
      <c r="JN265" s="72" t="str">
        <f>Draft!$A$26</f>
        <v>Player24</v>
      </c>
      <c r="JO265" s="114"/>
      <c r="JP265" s="172">
        <f t="shared" ca="1" si="1516"/>
        <v>0</v>
      </c>
      <c r="KC265" s="72" t="str">
        <f>Draft!$A$26</f>
        <v>Player24</v>
      </c>
      <c r="KE265" s="172">
        <f t="shared" ca="1" si="1517"/>
        <v>0</v>
      </c>
      <c r="KR265" s="72" t="str">
        <f>Draft!$A$26</f>
        <v>Player24</v>
      </c>
      <c r="KT265" s="172">
        <f t="shared" ca="1" si="1518"/>
        <v>0</v>
      </c>
      <c r="LG265" s="72" t="str">
        <f>Draft!$A$26</f>
        <v>Player24</v>
      </c>
      <c r="LI265" s="172">
        <f t="shared" ca="1" si="1519"/>
        <v>0</v>
      </c>
      <c r="LV265" s="72" t="str">
        <f>Draft!$A$26</f>
        <v>Player24</v>
      </c>
      <c r="LX265" s="172">
        <f t="shared" ca="1" si="1520"/>
        <v>0</v>
      </c>
      <c r="MK265" s="72" t="str">
        <f>Draft!$A$26</f>
        <v>Player24</v>
      </c>
      <c r="MM265" s="172">
        <f t="shared" ca="1" si="1521"/>
        <v>0</v>
      </c>
    </row>
    <row r="266" spans="2:351" ht="17">
      <c r="B266" s="184">
        <f t="shared" si="1473"/>
        <v>44711</v>
      </c>
      <c r="C266" s="183">
        <f t="shared" si="1474"/>
        <v>22</v>
      </c>
      <c r="D266" s="183">
        <f t="shared" si="1475"/>
        <v>11</v>
      </c>
      <c r="E266" s="183" t="str">
        <f t="shared" si="1522"/>
        <v>22_11</v>
      </c>
      <c r="F266" s="174" t="str">
        <f t="shared" si="1523"/>
        <v>Player9</v>
      </c>
      <c r="G266" s="174" t="str">
        <f t="shared" si="1524"/>
        <v>Player15</v>
      </c>
      <c r="I266" s="174" t="str">
        <f>J266&amp;"_"&amp;COUNTIF(J$4:J266,J266)</f>
        <v>21_3</v>
      </c>
      <c r="J266" s="185">
        <v>21</v>
      </c>
      <c r="K266" s="185" t="s">
        <v>2668</v>
      </c>
      <c r="L266" s="186" t="s">
        <v>1027</v>
      </c>
      <c r="M266" s="185" t="s">
        <v>1880</v>
      </c>
    </row>
    <row r="267" spans="2:351" ht="18" thickBot="1">
      <c r="B267" s="187">
        <f t="shared" si="1473"/>
        <v>44711</v>
      </c>
      <c r="C267" s="188">
        <f t="shared" si="1474"/>
        <v>22</v>
      </c>
      <c r="D267" s="188">
        <f t="shared" si="1475"/>
        <v>12</v>
      </c>
      <c r="E267" s="188" t="str">
        <f t="shared" si="1522"/>
        <v>22_12</v>
      </c>
      <c r="F267" s="189" t="str">
        <f t="shared" si="1523"/>
        <v>Player14</v>
      </c>
      <c r="G267" s="189" t="str">
        <f t="shared" si="1524"/>
        <v>Player19</v>
      </c>
      <c r="I267" s="174" t="str">
        <f>J267&amp;"_"&amp;COUNTIF(J$4:J267,J267)</f>
        <v>21_4</v>
      </c>
      <c r="J267" s="185">
        <v>21</v>
      </c>
      <c r="K267" s="185" t="s">
        <v>2656</v>
      </c>
      <c r="L267" s="186" t="s">
        <v>1027</v>
      </c>
      <c r="M267" s="185" t="s">
        <v>2663</v>
      </c>
    </row>
    <row r="268" spans="2:351" ht="17">
      <c r="B268" s="184">
        <f t="shared" si="1473"/>
        <v>44718</v>
      </c>
      <c r="C268" s="183">
        <f t="shared" si="1474"/>
        <v>23</v>
      </c>
      <c r="D268" s="183">
        <f t="shared" si="1475"/>
        <v>1</v>
      </c>
      <c r="E268" s="183" t="str">
        <f t="shared" si="1522"/>
        <v>23_1</v>
      </c>
      <c r="F268" s="174" t="str">
        <f t="shared" si="1523"/>
        <v>Player4</v>
      </c>
      <c r="G268" s="174" t="str">
        <f t="shared" si="1524"/>
        <v>Player11</v>
      </c>
      <c r="I268" s="174" t="str">
        <f>J268&amp;"_"&amp;COUNTIF(J$4:J268,J268)</f>
        <v>21_5</v>
      </c>
      <c r="J268" s="185">
        <v>21</v>
      </c>
      <c r="K268" s="185" t="s">
        <v>2670</v>
      </c>
      <c r="L268" s="186" t="s">
        <v>1027</v>
      </c>
      <c r="M268" s="185" t="s">
        <v>2671</v>
      </c>
    </row>
    <row r="269" spans="2:351" ht="17">
      <c r="B269" s="184">
        <f t="shared" si="1473"/>
        <v>44718</v>
      </c>
      <c r="C269" s="183">
        <f t="shared" si="1474"/>
        <v>23</v>
      </c>
      <c r="D269" s="183">
        <f t="shared" si="1475"/>
        <v>2</v>
      </c>
      <c r="E269" s="183" t="str">
        <f t="shared" si="1522"/>
        <v>23_2</v>
      </c>
      <c r="F269" s="174" t="str">
        <f t="shared" si="1523"/>
        <v>Player22</v>
      </c>
      <c r="G269" s="174" t="str">
        <f t="shared" si="1524"/>
        <v>Player6</v>
      </c>
      <c r="I269" s="174" t="str">
        <f>J269&amp;"_"&amp;COUNTIF(J$4:J269,J269)</f>
        <v>21_6</v>
      </c>
      <c r="J269" s="185">
        <v>21</v>
      </c>
      <c r="K269" s="185" t="s">
        <v>2657</v>
      </c>
      <c r="L269" s="186" t="s">
        <v>1027</v>
      </c>
      <c r="M269" s="185" t="s">
        <v>2673</v>
      </c>
    </row>
    <row r="270" spans="2:351" ht="17">
      <c r="B270" s="184">
        <f t="shared" si="1473"/>
        <v>44718</v>
      </c>
      <c r="C270" s="183">
        <f t="shared" si="1474"/>
        <v>23</v>
      </c>
      <c r="D270" s="183">
        <f t="shared" si="1475"/>
        <v>3</v>
      </c>
      <c r="E270" s="183" t="str">
        <f t="shared" si="1522"/>
        <v>23_3</v>
      </c>
      <c r="F270" s="174" t="str">
        <f t="shared" si="1523"/>
        <v>Player21</v>
      </c>
      <c r="G270" s="174" t="str">
        <f t="shared" si="1524"/>
        <v>Player24</v>
      </c>
      <c r="I270" s="174" t="str">
        <f>J270&amp;"_"&amp;COUNTIF(J$4:J270,J270)</f>
        <v>21_7</v>
      </c>
      <c r="J270" s="185">
        <v>21</v>
      </c>
      <c r="K270" s="185" t="s">
        <v>2677</v>
      </c>
      <c r="L270" s="186" t="s">
        <v>1027</v>
      </c>
      <c r="M270" s="185" t="s">
        <v>2666</v>
      </c>
    </row>
    <row r="271" spans="2:351" ht="17">
      <c r="B271" s="184">
        <f t="shared" si="1473"/>
        <v>44718</v>
      </c>
      <c r="C271" s="183">
        <f t="shared" si="1474"/>
        <v>23</v>
      </c>
      <c r="D271" s="183">
        <f t="shared" si="1475"/>
        <v>4</v>
      </c>
      <c r="E271" s="183" t="str">
        <f t="shared" si="1522"/>
        <v>23_4</v>
      </c>
      <c r="F271" s="174" t="str">
        <f t="shared" si="1523"/>
        <v>Player9</v>
      </c>
      <c r="G271" s="174" t="str">
        <f t="shared" si="1524"/>
        <v>Player20</v>
      </c>
      <c r="I271" s="174" t="str">
        <f>J271&amp;"_"&amp;COUNTIF(J$4:J271,J271)</f>
        <v>21_8</v>
      </c>
      <c r="J271" s="185">
        <v>21</v>
      </c>
      <c r="K271" s="185" t="s">
        <v>2659</v>
      </c>
      <c r="L271" s="186" t="s">
        <v>1027</v>
      </c>
      <c r="M271" s="185" t="s">
        <v>2661</v>
      </c>
    </row>
    <row r="272" spans="2:351" ht="17">
      <c r="B272" s="184">
        <f t="shared" ref="B272:B279" si="1525">B260+7</f>
        <v>44718</v>
      </c>
      <c r="C272" s="183">
        <f t="shared" ref="C272:C279" si="1526">C260+1</f>
        <v>23</v>
      </c>
      <c r="D272" s="183">
        <f t="shared" ref="D272:D279" si="1527">D260</f>
        <v>5</v>
      </c>
      <c r="E272" s="183" t="str">
        <f t="shared" si="1522"/>
        <v>23_5</v>
      </c>
      <c r="F272" s="174" t="str">
        <f t="shared" si="1523"/>
        <v>Player14</v>
      </c>
      <c r="G272" s="174" t="str">
        <f t="shared" si="1524"/>
        <v>Player13</v>
      </c>
      <c r="I272" s="174" t="str">
        <f>J272&amp;"_"&amp;COUNTIF(J$4:J272,J272)</f>
        <v>21_9</v>
      </c>
      <c r="J272" s="185">
        <v>21</v>
      </c>
      <c r="K272" s="185" t="s">
        <v>2664</v>
      </c>
      <c r="L272" s="186" t="s">
        <v>1027</v>
      </c>
      <c r="M272" s="185" t="s">
        <v>1879</v>
      </c>
    </row>
    <row r="273" spans="2:13" ht="17">
      <c r="B273" s="184">
        <f t="shared" si="1525"/>
        <v>44718</v>
      </c>
      <c r="C273" s="183">
        <f t="shared" si="1526"/>
        <v>23</v>
      </c>
      <c r="D273" s="183">
        <f t="shared" si="1527"/>
        <v>6</v>
      </c>
      <c r="E273" s="183" t="str">
        <f t="shared" si="1522"/>
        <v>23_6</v>
      </c>
      <c r="F273" s="174" t="str">
        <f t="shared" si="1523"/>
        <v>Player19</v>
      </c>
      <c r="G273" s="174" t="str">
        <f t="shared" si="1524"/>
        <v>Player8</v>
      </c>
      <c r="I273" s="174" t="str">
        <f>J273&amp;"_"&amp;COUNTIF(J$4:J273,J273)</f>
        <v>21_10</v>
      </c>
      <c r="J273" s="185">
        <v>21</v>
      </c>
      <c r="K273" s="185" t="s">
        <v>2675</v>
      </c>
      <c r="L273" s="186" t="s">
        <v>1027</v>
      </c>
      <c r="M273" s="185" t="s">
        <v>2665</v>
      </c>
    </row>
    <row r="274" spans="2:13" ht="17">
      <c r="B274" s="184">
        <f t="shared" si="1525"/>
        <v>44718</v>
      </c>
      <c r="C274" s="183">
        <f t="shared" si="1526"/>
        <v>23</v>
      </c>
      <c r="D274" s="183">
        <f t="shared" si="1527"/>
        <v>7</v>
      </c>
      <c r="E274" s="183" t="str">
        <f t="shared" si="1522"/>
        <v>23_7</v>
      </c>
      <c r="F274" s="174" t="str">
        <f t="shared" si="1523"/>
        <v>Player15</v>
      </c>
      <c r="G274" s="174" t="str">
        <f t="shared" si="1524"/>
        <v>Player1</v>
      </c>
      <c r="I274" s="174" t="str">
        <f>J274&amp;"_"&amp;COUNTIF(J$4:J274,J274)</f>
        <v>21_11</v>
      </c>
      <c r="J274" s="185">
        <v>21</v>
      </c>
      <c r="K274" s="185" t="s">
        <v>2674</v>
      </c>
      <c r="L274" s="186" t="s">
        <v>1027</v>
      </c>
      <c r="M274" s="185" t="s">
        <v>2660</v>
      </c>
    </row>
    <row r="275" spans="2:13" ht="17">
      <c r="B275" s="184">
        <f t="shared" si="1525"/>
        <v>44718</v>
      </c>
      <c r="C275" s="183">
        <f t="shared" si="1526"/>
        <v>23</v>
      </c>
      <c r="D275" s="183">
        <f t="shared" si="1527"/>
        <v>8</v>
      </c>
      <c r="E275" s="183" t="str">
        <f t="shared" si="1522"/>
        <v>23_8</v>
      </c>
      <c r="F275" s="174" t="str">
        <f t="shared" si="1523"/>
        <v>Player3</v>
      </c>
      <c r="G275" s="174" t="str">
        <f t="shared" si="1524"/>
        <v>Player12</v>
      </c>
      <c r="I275" s="174" t="str">
        <f>J275&amp;"_"&amp;COUNTIF(J$4:J275,J275)</f>
        <v>21_12</v>
      </c>
      <c r="J275" s="185">
        <v>21</v>
      </c>
      <c r="K275" s="185" t="s">
        <v>2662</v>
      </c>
      <c r="L275" s="186" t="s">
        <v>1027</v>
      </c>
      <c r="M275" s="185" t="s">
        <v>2676</v>
      </c>
    </row>
    <row r="276" spans="2:13" ht="17">
      <c r="B276" s="184">
        <f t="shared" si="1525"/>
        <v>44718</v>
      </c>
      <c r="C276" s="183">
        <f t="shared" si="1526"/>
        <v>23</v>
      </c>
      <c r="D276" s="183">
        <f t="shared" si="1527"/>
        <v>9</v>
      </c>
      <c r="E276" s="183" t="str">
        <f t="shared" si="1522"/>
        <v>23_9</v>
      </c>
      <c r="F276" s="174" t="str">
        <f t="shared" si="1523"/>
        <v>Player17</v>
      </c>
      <c r="G276" s="174" t="str">
        <f t="shared" si="1524"/>
        <v>Player7</v>
      </c>
      <c r="I276" s="174" t="str">
        <f>J276&amp;"_"&amp;COUNTIF(J$4:J276,J276)</f>
        <v>_0</v>
      </c>
      <c r="J276" s="185"/>
    </row>
    <row r="277" spans="2:13" ht="17">
      <c r="B277" s="184">
        <f t="shared" si="1525"/>
        <v>44718</v>
      </c>
      <c r="C277" s="183">
        <f t="shared" si="1526"/>
        <v>23</v>
      </c>
      <c r="D277" s="183">
        <f t="shared" si="1527"/>
        <v>10</v>
      </c>
      <c r="E277" s="183" t="str">
        <f t="shared" si="1522"/>
        <v>23_10</v>
      </c>
      <c r="F277" s="174" t="str">
        <f t="shared" si="1523"/>
        <v>Player18</v>
      </c>
      <c r="G277" s="174" t="str">
        <f t="shared" si="1524"/>
        <v>Player23</v>
      </c>
      <c r="I277" s="174" t="str">
        <f>J277&amp;"_"&amp;COUNTIF(J$4:J277,J277)</f>
        <v>22_1</v>
      </c>
      <c r="J277" s="185">
        <v>22</v>
      </c>
      <c r="K277" s="185" t="s">
        <v>2657</v>
      </c>
      <c r="L277" s="186" t="s">
        <v>1027</v>
      </c>
      <c r="M277" s="185" t="s">
        <v>2665</v>
      </c>
    </row>
    <row r="278" spans="2:13" ht="17">
      <c r="B278" s="184">
        <f t="shared" si="1525"/>
        <v>44718</v>
      </c>
      <c r="C278" s="183">
        <f t="shared" si="1526"/>
        <v>23</v>
      </c>
      <c r="D278" s="183">
        <f t="shared" si="1527"/>
        <v>11</v>
      </c>
      <c r="E278" s="183" t="str">
        <f t="shared" si="1522"/>
        <v>23_11</v>
      </c>
      <c r="F278" s="174" t="str">
        <f t="shared" si="1523"/>
        <v>Player10</v>
      </c>
      <c r="G278" s="174" t="str">
        <f t="shared" si="1524"/>
        <v>Player5</v>
      </c>
      <c r="I278" s="174" t="str">
        <f>J278&amp;"_"&amp;COUNTIF(J$4:J278,J278)</f>
        <v>22_2</v>
      </c>
      <c r="J278" s="185">
        <v>22</v>
      </c>
      <c r="K278" s="185" t="s">
        <v>1879</v>
      </c>
      <c r="L278" s="186" t="s">
        <v>1027</v>
      </c>
      <c r="M278" s="185" t="s">
        <v>2660</v>
      </c>
    </row>
    <row r="279" spans="2:13" ht="18" thickBot="1">
      <c r="B279" s="187">
        <f t="shared" si="1525"/>
        <v>44718</v>
      </c>
      <c r="C279" s="188">
        <f t="shared" si="1526"/>
        <v>23</v>
      </c>
      <c r="D279" s="188">
        <f t="shared" si="1527"/>
        <v>12</v>
      </c>
      <c r="E279" s="188" t="str">
        <f t="shared" si="1522"/>
        <v>23_12</v>
      </c>
      <c r="F279" s="189" t="str">
        <f t="shared" si="1523"/>
        <v>Player2</v>
      </c>
      <c r="G279" s="189" t="str">
        <f t="shared" si="1524"/>
        <v>Player16</v>
      </c>
      <c r="I279" s="174" t="str">
        <f>J279&amp;"_"&amp;COUNTIF(J$4:J279,J279)</f>
        <v>22_3</v>
      </c>
      <c r="J279" s="185">
        <v>22</v>
      </c>
      <c r="K279" s="185" t="s">
        <v>2661</v>
      </c>
      <c r="L279" s="186" t="s">
        <v>1027</v>
      </c>
      <c r="M279" s="185" t="s">
        <v>2676</v>
      </c>
    </row>
    <row r="280" spans="2:13" ht="17">
      <c r="F280" s="173"/>
      <c r="G280" s="173"/>
      <c r="I280" s="174" t="str">
        <f>J280&amp;"_"&amp;COUNTIF(J$4:J280,J280)</f>
        <v>22_4</v>
      </c>
      <c r="J280" s="185">
        <v>22</v>
      </c>
      <c r="K280" s="185" t="s">
        <v>2666</v>
      </c>
      <c r="L280" s="186" t="s">
        <v>1027</v>
      </c>
      <c r="M280" s="185" t="s">
        <v>2658</v>
      </c>
    </row>
    <row r="281" spans="2:13" ht="17">
      <c r="F281" s="173"/>
      <c r="G281" s="173"/>
      <c r="I281" s="174" t="str">
        <f>J281&amp;"_"&amp;COUNTIF(J$4:J281,J281)</f>
        <v>22_5</v>
      </c>
      <c r="J281" s="185">
        <v>22</v>
      </c>
      <c r="K281" s="185" t="s">
        <v>2673</v>
      </c>
      <c r="L281" s="186" t="s">
        <v>1027</v>
      </c>
      <c r="M281" s="185" t="s">
        <v>2669</v>
      </c>
    </row>
    <row r="282" spans="2:13" ht="17">
      <c r="B282" s="66" t="s">
        <v>1886</v>
      </c>
      <c r="C282" s="66" t="s">
        <v>2607</v>
      </c>
      <c r="D282" s="66" t="s">
        <v>2626</v>
      </c>
      <c r="E282" s="66" t="s">
        <v>2627</v>
      </c>
      <c r="F282" s="66" t="s">
        <v>1887</v>
      </c>
      <c r="G282" s="66" t="s">
        <v>2628</v>
      </c>
      <c r="I282" s="174" t="str">
        <f>J282&amp;"_"&amp;COUNTIF(J$4:J282,J282)</f>
        <v>22_6</v>
      </c>
      <c r="J282" s="185">
        <v>22</v>
      </c>
      <c r="K282" s="185" t="s">
        <v>2677</v>
      </c>
      <c r="L282" s="186" t="s">
        <v>1027</v>
      </c>
      <c r="M282" s="185" t="s">
        <v>1880</v>
      </c>
    </row>
    <row r="283" spans="2:13" ht="17">
      <c r="B283" s="72" t="str">
        <f>Draft!$A$3</f>
        <v>Player1</v>
      </c>
      <c r="C283" s="174"/>
      <c r="D283" s="26">
        <f ca="1">SUM(U167:MM167)</f>
        <v>3</v>
      </c>
      <c r="E283" s="26">
        <f ca="1">SUM(U192:MM192)</f>
        <v>0</v>
      </c>
      <c r="F283" s="182">
        <f ca="1">SUM(U217:MM217)</f>
        <v>-49.50855124981333</v>
      </c>
      <c r="G283" s="182">
        <f ca="1">SUM(U242:MM242)</f>
        <v>-99.981090480039882</v>
      </c>
      <c r="I283" s="174" t="str">
        <f>J283&amp;"_"&amp;COUNTIF(J$4:J283,J283)</f>
        <v>22_7</v>
      </c>
      <c r="J283" s="185">
        <v>22</v>
      </c>
      <c r="K283" s="185" t="s">
        <v>2659</v>
      </c>
      <c r="L283" s="186" t="s">
        <v>1027</v>
      </c>
      <c r="M283" s="185" t="s">
        <v>2663</v>
      </c>
    </row>
    <row r="284" spans="2:13" ht="17">
      <c r="B284" s="72" t="str">
        <f>Draft!$A$4</f>
        <v>Player2</v>
      </c>
      <c r="C284" s="174"/>
      <c r="D284" s="26">
        <f t="shared" ref="D284:D306" ca="1" si="1528">SUM(U168:MM168)</f>
        <v>1</v>
      </c>
      <c r="E284" s="26">
        <f t="shared" ref="E284:E306" ca="1" si="1529">SUM(U193:MM193)</f>
        <v>2</v>
      </c>
      <c r="F284" s="182">
        <f t="shared" ref="F284:F306" ca="1" si="1530">SUM(U218:MM218)</f>
        <v>4.7003261197636839</v>
      </c>
      <c r="G284" s="182">
        <f t="shared" ref="G284:G306" ca="1" si="1531">SUM(U243:MM243)</f>
        <v>-32.287850945194776</v>
      </c>
      <c r="I284" s="174" t="str">
        <f>J284&amp;"_"&amp;COUNTIF(J$4:J284,J284)</f>
        <v>22_8</v>
      </c>
      <c r="J284" s="185">
        <v>22</v>
      </c>
      <c r="K284" s="185" t="s">
        <v>2664</v>
      </c>
      <c r="L284" s="186" t="s">
        <v>1027</v>
      </c>
      <c r="M284" s="185" t="s">
        <v>2671</v>
      </c>
    </row>
    <row r="285" spans="2:13" ht="17">
      <c r="B285" s="72" t="str">
        <f>Draft!$A$5</f>
        <v>Player3</v>
      </c>
      <c r="C285" s="174"/>
      <c r="D285" s="26">
        <f t="shared" ca="1" si="1528"/>
        <v>2</v>
      </c>
      <c r="E285" s="26">
        <f t="shared" ca="1" si="1529"/>
        <v>1</v>
      </c>
      <c r="F285" s="182">
        <f t="shared" ca="1" si="1530"/>
        <v>-68.30291201728275</v>
      </c>
      <c r="G285" s="182">
        <f t="shared" ca="1" si="1531"/>
        <v>-31.444727757984481</v>
      </c>
      <c r="I285" s="174" t="str">
        <f>J285&amp;"_"&amp;COUNTIF(J$4:J285,J285)</f>
        <v>22_9</v>
      </c>
      <c r="J285" s="185">
        <v>22</v>
      </c>
      <c r="K285" s="185" t="s">
        <v>2675</v>
      </c>
      <c r="L285" s="186" t="s">
        <v>1027</v>
      </c>
      <c r="M285" s="185" t="s">
        <v>2670</v>
      </c>
    </row>
    <row r="286" spans="2:13" ht="17">
      <c r="B286" s="72" t="str">
        <f>Draft!$A$6</f>
        <v>Player4</v>
      </c>
      <c r="C286" s="174"/>
      <c r="D286" s="26">
        <f t="shared" ca="1" si="1528"/>
        <v>1</v>
      </c>
      <c r="E286" s="26">
        <f t="shared" ca="1" si="1529"/>
        <v>2</v>
      </c>
      <c r="F286" s="182">
        <f t="shared" ca="1" si="1530"/>
        <v>-71.431063972926779</v>
      </c>
      <c r="G286" s="182">
        <f t="shared" ca="1" si="1531"/>
        <v>-42.405030943787182</v>
      </c>
      <c r="I286" s="174" t="str">
        <f>J286&amp;"_"&amp;COUNTIF(J$4:J286,J286)</f>
        <v>22_10</v>
      </c>
      <c r="J286" s="185">
        <v>22</v>
      </c>
      <c r="K286" s="185" t="s">
        <v>2674</v>
      </c>
      <c r="L286" s="186" t="s">
        <v>1027</v>
      </c>
      <c r="M286" s="185" t="s">
        <v>2656</v>
      </c>
    </row>
    <row r="287" spans="2:13" ht="17">
      <c r="B287" s="72" t="str">
        <f>Draft!$A$7</f>
        <v>Player5</v>
      </c>
      <c r="C287" s="174"/>
      <c r="D287" s="26">
        <f t="shared" ca="1" si="1528"/>
        <v>2</v>
      </c>
      <c r="E287" s="26">
        <f t="shared" ca="1" si="1529"/>
        <v>1</v>
      </c>
      <c r="F287" s="182">
        <f t="shared" ca="1" si="1530"/>
        <v>-41.930825534528061</v>
      </c>
      <c r="G287" s="182">
        <f t="shared" ca="1" si="1531"/>
        <v>-44.798858177447734</v>
      </c>
      <c r="I287" s="174" t="str">
        <f>J287&amp;"_"&amp;COUNTIF(J$4:J287,J287)</f>
        <v>22_11</v>
      </c>
      <c r="J287" s="185">
        <v>22</v>
      </c>
      <c r="K287" s="185" t="s">
        <v>2662</v>
      </c>
      <c r="L287" s="186" t="s">
        <v>1027</v>
      </c>
      <c r="M287" s="185" t="s">
        <v>2668</v>
      </c>
    </row>
    <row r="288" spans="2:13" ht="17">
      <c r="B288" s="72" t="str">
        <f>Draft!$A$8</f>
        <v>Player6</v>
      </c>
      <c r="C288" s="174"/>
      <c r="D288" s="26">
        <f t="shared" ca="1" si="1528"/>
        <v>3</v>
      </c>
      <c r="E288" s="26">
        <f t="shared" ca="1" si="1529"/>
        <v>0</v>
      </c>
      <c r="F288" s="182">
        <f t="shared" ca="1" si="1530"/>
        <v>1.3581028236374841</v>
      </c>
      <c r="G288" s="182">
        <f t="shared" ca="1" si="1531"/>
        <v>-76.083708247118125</v>
      </c>
      <c r="I288" s="174" t="str">
        <f>J288&amp;"_"&amp;COUNTIF(J$4:J288,J288)</f>
        <v>22_12</v>
      </c>
      <c r="J288" s="185">
        <v>22</v>
      </c>
      <c r="K288" s="185" t="s">
        <v>2667</v>
      </c>
      <c r="L288" s="186" t="s">
        <v>1027</v>
      </c>
      <c r="M288" s="185" t="s">
        <v>2672</v>
      </c>
    </row>
    <row r="289" spans="2:13" ht="17">
      <c r="B289" s="72" t="str">
        <f>Draft!$A$9</f>
        <v>Player7</v>
      </c>
      <c r="C289" s="174"/>
      <c r="D289" s="26">
        <f t="shared" ca="1" si="1528"/>
        <v>3</v>
      </c>
      <c r="E289" s="26">
        <f t="shared" ca="1" si="1529"/>
        <v>0</v>
      </c>
      <c r="F289" s="182">
        <f t="shared" ca="1" si="1530"/>
        <v>-25.682100291972606</v>
      </c>
      <c r="G289" s="182">
        <f t="shared" ca="1" si="1531"/>
        <v>-80.290728865281238</v>
      </c>
      <c r="I289" s="174" t="str">
        <f>J289&amp;"_"&amp;COUNTIF(J$4:J289,J289)</f>
        <v>_0</v>
      </c>
      <c r="J289" s="185"/>
    </row>
    <row r="290" spans="2:13" ht="17">
      <c r="B290" s="72" t="str">
        <f>Draft!$A$10</f>
        <v>Player8</v>
      </c>
      <c r="C290" s="174"/>
      <c r="D290" s="26">
        <f t="shared" ca="1" si="1528"/>
        <v>0</v>
      </c>
      <c r="E290" s="26">
        <f t="shared" ca="1" si="1529"/>
        <v>3</v>
      </c>
      <c r="F290" s="182">
        <f t="shared" ca="1" si="1530"/>
        <v>-145.77615384789729</v>
      </c>
      <c r="G290" s="182">
        <f t="shared" ca="1" si="1531"/>
        <v>-47.806734528394031</v>
      </c>
      <c r="I290" s="174" t="str">
        <f>J290&amp;"_"&amp;COUNTIF(J$4:J290,J290)</f>
        <v>23_1</v>
      </c>
      <c r="J290" s="185">
        <v>23</v>
      </c>
      <c r="K290" s="185" t="s">
        <v>2657</v>
      </c>
      <c r="L290" s="186" t="s">
        <v>1027</v>
      </c>
      <c r="M290" s="185" t="s">
        <v>2664</v>
      </c>
    </row>
    <row r="291" spans="2:13" ht="17">
      <c r="B291" s="72" t="str">
        <f>Draft!$A$11</f>
        <v>Player9</v>
      </c>
      <c r="C291" s="174"/>
      <c r="D291" s="26">
        <f t="shared" ca="1" si="1528"/>
        <v>1</v>
      </c>
      <c r="E291" s="26">
        <f t="shared" ca="1" si="1529"/>
        <v>2</v>
      </c>
      <c r="F291" s="182">
        <f t="shared" ca="1" si="1530"/>
        <v>-57.555960392112659</v>
      </c>
      <c r="G291" s="182">
        <f t="shared" ca="1" si="1531"/>
        <v>-36.206965622336661</v>
      </c>
      <c r="I291" s="174" t="str">
        <f>J291&amp;"_"&amp;COUNTIF(J$4:J291,J291)</f>
        <v>23_2</v>
      </c>
      <c r="J291" s="185">
        <v>23</v>
      </c>
      <c r="K291" s="185" t="s">
        <v>2675</v>
      </c>
      <c r="L291" s="186" t="s">
        <v>1027</v>
      </c>
      <c r="M291" s="185" t="s">
        <v>2659</v>
      </c>
    </row>
    <row r="292" spans="2:13" ht="17">
      <c r="B292" s="72" t="str">
        <f>Draft!$A$12</f>
        <v>Player10</v>
      </c>
      <c r="C292" s="174"/>
      <c r="D292" s="26">
        <f t="shared" ca="1" si="1528"/>
        <v>1</v>
      </c>
      <c r="E292" s="26">
        <f t="shared" ca="1" si="1529"/>
        <v>2</v>
      </c>
      <c r="F292" s="182">
        <f t="shared" ca="1" si="1530"/>
        <v>-67.390337131691027</v>
      </c>
      <c r="G292" s="182">
        <f t="shared" ca="1" si="1531"/>
        <v>-57.828790808448915</v>
      </c>
      <c r="I292" s="174" t="str">
        <f>J292&amp;"_"&amp;COUNTIF(J$4:J292,J292)</f>
        <v>23_3</v>
      </c>
      <c r="J292" s="185">
        <v>23</v>
      </c>
      <c r="K292" s="185" t="s">
        <v>2674</v>
      </c>
      <c r="L292" s="186" t="s">
        <v>1027</v>
      </c>
      <c r="M292" s="185" t="s">
        <v>2677</v>
      </c>
    </row>
    <row r="293" spans="2:13" ht="17">
      <c r="B293" s="72" t="str">
        <f>Draft!$A$13</f>
        <v>Player11</v>
      </c>
      <c r="C293" s="174"/>
      <c r="D293" s="26">
        <f t="shared" ca="1" si="1528"/>
        <v>1</v>
      </c>
      <c r="E293" s="26">
        <f t="shared" ca="1" si="1529"/>
        <v>2</v>
      </c>
      <c r="F293" s="182">
        <f t="shared" ca="1" si="1530"/>
        <v>-75.810907909084193</v>
      </c>
      <c r="G293" s="182">
        <f t="shared" ca="1" si="1531"/>
        <v>4.1905489816321975</v>
      </c>
      <c r="I293" s="174" t="str">
        <f>J293&amp;"_"&amp;COUNTIF(J$4:J293,J293)</f>
        <v>23_4</v>
      </c>
      <c r="J293" s="185">
        <v>23</v>
      </c>
      <c r="K293" s="185" t="s">
        <v>2662</v>
      </c>
      <c r="L293" s="186" t="s">
        <v>1027</v>
      </c>
      <c r="M293" s="185" t="s">
        <v>2673</v>
      </c>
    </row>
    <row r="294" spans="2:13" ht="17">
      <c r="B294" s="72" t="str">
        <f>Draft!$A$14</f>
        <v>Player12</v>
      </c>
      <c r="C294" s="174"/>
      <c r="D294" s="26">
        <f t="shared" ca="1" si="1528"/>
        <v>0</v>
      </c>
      <c r="E294" s="26">
        <f t="shared" ca="1" si="1529"/>
        <v>3</v>
      </c>
      <c r="F294" s="182">
        <f t="shared" ca="1" si="1530"/>
        <v>-72.063695103832558</v>
      </c>
      <c r="G294" s="182">
        <f t="shared" ca="1" si="1531"/>
        <v>-52.396406051104393</v>
      </c>
      <c r="I294" s="174" t="str">
        <f>J294&amp;"_"&amp;COUNTIF(J$4:J294,J294)</f>
        <v>23_5</v>
      </c>
      <c r="J294" s="185">
        <v>23</v>
      </c>
      <c r="K294" s="185" t="s">
        <v>2667</v>
      </c>
      <c r="L294" s="186" t="s">
        <v>1027</v>
      </c>
      <c r="M294" s="185" t="s">
        <v>2666</v>
      </c>
    </row>
    <row r="295" spans="2:13" ht="17">
      <c r="B295" s="72" t="str">
        <f>Draft!$A$15</f>
        <v>Player13</v>
      </c>
      <c r="C295" s="174"/>
      <c r="D295" s="26">
        <f t="shared" ca="1" si="1528"/>
        <v>2</v>
      </c>
      <c r="E295" s="26">
        <f t="shared" ca="1" si="1529"/>
        <v>1</v>
      </c>
      <c r="F295" s="182">
        <f t="shared" ca="1" si="1530"/>
        <v>-55.732037521264637</v>
      </c>
      <c r="G295" s="182">
        <f t="shared" ca="1" si="1531"/>
        <v>-93.406953763271261</v>
      </c>
      <c r="I295" s="174" t="str">
        <f>J295&amp;"_"&amp;COUNTIF(J$4:J295,J295)</f>
        <v>23_6</v>
      </c>
      <c r="J295" s="185">
        <v>23</v>
      </c>
      <c r="K295" s="185" t="s">
        <v>2672</v>
      </c>
      <c r="L295" s="186" t="s">
        <v>1027</v>
      </c>
      <c r="M295" s="185" t="s">
        <v>2661</v>
      </c>
    </row>
    <row r="296" spans="2:13" ht="17">
      <c r="B296" s="72" t="str">
        <f>Draft!$A$16</f>
        <v>Player14</v>
      </c>
      <c r="C296" s="174"/>
      <c r="D296" s="26">
        <f t="shared" ca="1" si="1528"/>
        <v>0</v>
      </c>
      <c r="E296" s="26">
        <f t="shared" ca="1" si="1529"/>
        <v>3</v>
      </c>
      <c r="F296" s="182">
        <f t="shared" ca="1" si="1530"/>
        <v>-39.72759942916182</v>
      </c>
      <c r="G296" s="182">
        <f t="shared" ca="1" si="1531"/>
        <v>12.554375889556091</v>
      </c>
      <c r="I296" s="174" t="str">
        <f>J296&amp;"_"&amp;COUNTIF(J$4:J296,J296)</f>
        <v>23_7</v>
      </c>
      <c r="J296" s="185">
        <v>23</v>
      </c>
      <c r="K296" s="185" t="s">
        <v>2668</v>
      </c>
      <c r="L296" s="186" t="s">
        <v>1027</v>
      </c>
      <c r="M296" s="185" t="s">
        <v>1879</v>
      </c>
    </row>
    <row r="297" spans="2:13" ht="17">
      <c r="B297" s="72" t="str">
        <f>Draft!$A$17</f>
        <v>Player15</v>
      </c>
      <c r="C297" s="174"/>
      <c r="D297" s="26">
        <f t="shared" ca="1" si="1528"/>
        <v>2</v>
      </c>
      <c r="E297" s="26">
        <f t="shared" ca="1" si="1529"/>
        <v>1</v>
      </c>
      <c r="F297" s="182">
        <f t="shared" ca="1" si="1530"/>
        <v>-64.16515301481077</v>
      </c>
      <c r="G297" s="182">
        <f t="shared" ca="1" si="1531"/>
        <v>-70.787404006234965</v>
      </c>
      <c r="I297" s="174" t="str">
        <f>J297&amp;"_"&amp;COUNTIF(J$4:J297,J297)</f>
        <v>23_8</v>
      </c>
      <c r="J297" s="185">
        <v>23</v>
      </c>
      <c r="K297" s="185" t="s">
        <v>2656</v>
      </c>
      <c r="L297" s="186" t="s">
        <v>1027</v>
      </c>
      <c r="M297" s="185" t="s">
        <v>2665</v>
      </c>
    </row>
    <row r="298" spans="2:13" ht="17">
      <c r="B298" s="72" t="str">
        <f>Draft!$A$18</f>
        <v>Player16</v>
      </c>
      <c r="C298" s="174"/>
      <c r="D298" s="26">
        <f t="shared" ca="1" si="1528"/>
        <v>1</v>
      </c>
      <c r="E298" s="26">
        <f t="shared" ca="1" si="1529"/>
        <v>2</v>
      </c>
      <c r="F298" s="182">
        <f t="shared" ca="1" si="1530"/>
        <v>-20.579678322777671</v>
      </c>
      <c r="G298" s="182">
        <f t="shared" ca="1" si="1531"/>
        <v>-8.6807527483478975</v>
      </c>
      <c r="I298" s="174" t="str">
        <f>J298&amp;"_"&amp;COUNTIF(J$4:J298,J298)</f>
        <v>23_9</v>
      </c>
      <c r="J298" s="185">
        <v>23</v>
      </c>
      <c r="K298" s="185" t="s">
        <v>2670</v>
      </c>
      <c r="L298" s="186" t="s">
        <v>1027</v>
      </c>
      <c r="M298" s="185" t="s">
        <v>2660</v>
      </c>
    </row>
    <row r="299" spans="2:13" ht="17">
      <c r="B299" s="72" t="str">
        <f>Draft!$A$19</f>
        <v>Player17</v>
      </c>
      <c r="C299" s="174"/>
      <c r="D299" s="26">
        <f t="shared" ca="1" si="1528"/>
        <v>2</v>
      </c>
      <c r="E299" s="26">
        <f t="shared" ca="1" si="1529"/>
        <v>1</v>
      </c>
      <c r="F299" s="182">
        <f t="shared" ca="1" si="1530"/>
        <v>-7.0532318288787978</v>
      </c>
      <c r="G299" s="182">
        <f t="shared" ca="1" si="1531"/>
        <v>-109.85263758625548</v>
      </c>
      <c r="I299" s="174" t="str">
        <f>J299&amp;"_"&amp;COUNTIF(J$4:J299,J299)</f>
        <v>23_10</v>
      </c>
      <c r="J299" s="185">
        <v>23</v>
      </c>
      <c r="K299" s="185" t="s">
        <v>2671</v>
      </c>
      <c r="L299" s="186" t="s">
        <v>1027</v>
      </c>
      <c r="M299" s="185" t="s">
        <v>2676</v>
      </c>
    </row>
    <row r="300" spans="2:13" ht="17">
      <c r="B300" s="72" t="str">
        <f>Draft!$A$20</f>
        <v>Player18</v>
      </c>
      <c r="C300" s="174"/>
      <c r="D300" s="26">
        <f t="shared" ca="1" si="1528"/>
        <v>3</v>
      </c>
      <c r="E300" s="26">
        <f t="shared" ca="1" si="1529"/>
        <v>0</v>
      </c>
      <c r="F300" s="182">
        <f t="shared" ca="1" si="1530"/>
        <v>-34.381636178585495</v>
      </c>
      <c r="G300" s="182">
        <f t="shared" ca="1" si="1531"/>
        <v>-49.619575030259689</v>
      </c>
      <c r="I300" s="174" t="str">
        <f>J300&amp;"_"&amp;COUNTIF(J$4:J300,J300)</f>
        <v>23_11</v>
      </c>
      <c r="J300" s="185">
        <v>23</v>
      </c>
      <c r="K300" s="185" t="s">
        <v>2663</v>
      </c>
      <c r="L300" s="186" t="s">
        <v>1027</v>
      </c>
      <c r="M300" s="185" t="s">
        <v>2658</v>
      </c>
    </row>
    <row r="301" spans="2:13" ht="17">
      <c r="B301" s="72" t="str">
        <f>Draft!$A$21</f>
        <v>Player19</v>
      </c>
      <c r="C301" s="174"/>
      <c r="D301" s="26">
        <f t="shared" ca="1" si="1528"/>
        <v>1</v>
      </c>
      <c r="E301" s="26">
        <f t="shared" ca="1" si="1529"/>
        <v>2</v>
      </c>
      <c r="F301" s="182">
        <f t="shared" ca="1" si="1530"/>
        <v>-68.605424003897269</v>
      </c>
      <c r="G301" s="182">
        <f t="shared" ca="1" si="1531"/>
        <v>-71.045792733968767</v>
      </c>
      <c r="I301" s="174" t="str">
        <f>J301&amp;"_"&amp;COUNTIF(J$4:J301,J301)</f>
        <v>23_12</v>
      </c>
      <c r="J301" s="185">
        <v>23</v>
      </c>
      <c r="K301" s="185" t="s">
        <v>1880</v>
      </c>
      <c r="L301" s="186" t="s">
        <v>1027</v>
      </c>
      <c r="M301" s="185" t="s">
        <v>2669</v>
      </c>
    </row>
    <row r="302" spans="2:13">
      <c r="B302" s="72" t="str">
        <f>Draft!$A$22</f>
        <v>Player20</v>
      </c>
      <c r="C302" s="174"/>
      <c r="D302" s="26">
        <f t="shared" ca="1" si="1528"/>
        <v>0</v>
      </c>
      <c r="E302" s="26">
        <f t="shared" ca="1" si="1529"/>
        <v>3</v>
      </c>
      <c r="F302" s="182">
        <f t="shared" ca="1" si="1530"/>
        <v>-116.31152055045558</v>
      </c>
      <c r="G302" s="182">
        <f t="shared" ca="1" si="1531"/>
        <v>-57.905819147424516</v>
      </c>
    </row>
    <row r="303" spans="2:13">
      <c r="B303" s="72" t="str">
        <f>Draft!$A$23</f>
        <v>Player21</v>
      </c>
      <c r="C303" s="174"/>
      <c r="D303" s="26">
        <f t="shared" ca="1" si="1528"/>
        <v>1</v>
      </c>
      <c r="E303" s="26">
        <f t="shared" ca="1" si="1529"/>
        <v>2</v>
      </c>
      <c r="F303" s="182">
        <f t="shared" ca="1" si="1530"/>
        <v>-17.264863569116571</v>
      </c>
      <c r="G303" s="182">
        <f t="shared" ca="1" si="1531"/>
        <v>-107.04911249928884</v>
      </c>
    </row>
    <row r="304" spans="2:13">
      <c r="B304" s="72" t="str">
        <f>Draft!$A$24</f>
        <v>Player22</v>
      </c>
      <c r="C304" s="174"/>
      <c r="D304" s="26">
        <f t="shared" ca="1" si="1528"/>
        <v>1</v>
      </c>
      <c r="E304" s="26">
        <f t="shared" ca="1" si="1529"/>
        <v>2</v>
      </c>
      <c r="F304" s="182">
        <f t="shared" ca="1" si="1530"/>
        <v>-29.371027350976476</v>
      </c>
      <c r="G304" s="182">
        <f t="shared" ca="1" si="1531"/>
        <v>78.685107237258364</v>
      </c>
    </row>
    <row r="305" spans="2:7">
      <c r="B305" s="72" t="str">
        <f>Draft!$A$25</f>
        <v>Player23</v>
      </c>
      <c r="C305" s="174"/>
      <c r="D305" s="26">
        <f t="shared" ca="1" si="1528"/>
        <v>2</v>
      </c>
      <c r="E305" s="26">
        <f t="shared" ca="1" si="1529"/>
        <v>1</v>
      </c>
      <c r="F305" s="182">
        <f t="shared" ca="1" si="1530"/>
        <v>-34.095719731516056</v>
      </c>
      <c r="G305" s="182">
        <f t="shared" ca="1" si="1531"/>
        <v>-41.33043264421427</v>
      </c>
    </row>
    <row r="306" spans="2:7">
      <c r="B306" s="72" t="str">
        <f>Draft!$A$26</f>
        <v>Player24</v>
      </c>
      <c r="C306" s="174"/>
      <c r="D306" s="26">
        <f t="shared" ca="1" si="1528"/>
        <v>3</v>
      </c>
      <c r="E306" s="26">
        <f t="shared" ca="1" si="1529"/>
        <v>0</v>
      </c>
      <c r="F306" s="182">
        <f t="shared" ca="1" si="1530"/>
        <v>4.3860907564026057</v>
      </c>
      <c r="G306" s="182">
        <f t="shared" ca="1" si="1531"/>
        <v>-36.51653877482218</v>
      </c>
    </row>
  </sheetData>
  <mergeCells count="276">
    <mergeCell ref="JS4:JT4"/>
    <mergeCell ref="JS17:JT17"/>
    <mergeCell ref="JS30:JT30"/>
    <mergeCell ref="JS43:JT43"/>
    <mergeCell ref="JS56:JT56"/>
    <mergeCell ref="JS69:JT69"/>
    <mergeCell ref="JS82:JT82"/>
    <mergeCell ref="JS95:JT95"/>
    <mergeCell ref="JS108:JT108"/>
    <mergeCell ref="JS121:JT121"/>
    <mergeCell ref="JS134:JT134"/>
    <mergeCell ref="JS147:JT147"/>
    <mergeCell ref="HZ134:IA134"/>
    <mergeCell ref="IO134:IP134"/>
    <mergeCell ref="JD134:JE134"/>
    <mergeCell ref="FC147:FD147"/>
    <mergeCell ref="FR147:FS147"/>
    <mergeCell ref="GG147:GH147"/>
    <mergeCell ref="GV147:GW147"/>
    <mergeCell ref="HK147:HL147"/>
    <mergeCell ref="HZ147:IA147"/>
    <mergeCell ref="IO147:IP147"/>
    <mergeCell ref="JD147:JE147"/>
    <mergeCell ref="FC134:FD134"/>
    <mergeCell ref="FR134:FS134"/>
    <mergeCell ref="GG134:GH134"/>
    <mergeCell ref="GV134:GW134"/>
    <mergeCell ref="HK134:HL134"/>
    <mergeCell ref="HZ108:IA108"/>
    <mergeCell ref="IO108:IP108"/>
    <mergeCell ref="JD108:JE108"/>
    <mergeCell ref="FC121:FD121"/>
    <mergeCell ref="FR121:FS121"/>
    <mergeCell ref="GG121:GH121"/>
    <mergeCell ref="GV121:GW121"/>
    <mergeCell ref="HK121:HL121"/>
    <mergeCell ref="HZ121:IA121"/>
    <mergeCell ref="IO121:IP121"/>
    <mergeCell ref="JD121:JE121"/>
    <mergeCell ref="FC108:FD108"/>
    <mergeCell ref="FR108:FS108"/>
    <mergeCell ref="GG108:GH108"/>
    <mergeCell ref="GV108:GW108"/>
    <mergeCell ref="HK108:HL108"/>
    <mergeCell ref="HZ82:IA82"/>
    <mergeCell ref="IO82:IP82"/>
    <mergeCell ref="JD82:JE82"/>
    <mergeCell ref="FC95:FD95"/>
    <mergeCell ref="FR95:FS95"/>
    <mergeCell ref="GG95:GH95"/>
    <mergeCell ref="GV95:GW95"/>
    <mergeCell ref="HK95:HL95"/>
    <mergeCell ref="HZ95:IA95"/>
    <mergeCell ref="IO95:IP95"/>
    <mergeCell ref="JD95:JE95"/>
    <mergeCell ref="FC82:FD82"/>
    <mergeCell ref="FR82:FS82"/>
    <mergeCell ref="GG82:GH82"/>
    <mergeCell ref="GV82:GW82"/>
    <mergeCell ref="HK82:HL82"/>
    <mergeCell ref="HZ56:IA56"/>
    <mergeCell ref="IO56:IP56"/>
    <mergeCell ref="JD56:JE56"/>
    <mergeCell ref="FC69:FD69"/>
    <mergeCell ref="FR69:FS69"/>
    <mergeCell ref="GG69:GH69"/>
    <mergeCell ref="GV69:GW69"/>
    <mergeCell ref="HK69:HL69"/>
    <mergeCell ref="HZ69:IA69"/>
    <mergeCell ref="IO69:IP69"/>
    <mergeCell ref="JD69:JE69"/>
    <mergeCell ref="FC56:FD56"/>
    <mergeCell ref="FR56:FS56"/>
    <mergeCell ref="GG56:GH56"/>
    <mergeCell ref="GV56:GW56"/>
    <mergeCell ref="HK56:HL56"/>
    <mergeCell ref="HZ30:IA30"/>
    <mergeCell ref="IO30:IP30"/>
    <mergeCell ref="JD30:JE30"/>
    <mergeCell ref="FC43:FD43"/>
    <mergeCell ref="FR43:FS43"/>
    <mergeCell ref="GG43:GH43"/>
    <mergeCell ref="GV43:GW43"/>
    <mergeCell ref="HK43:HL43"/>
    <mergeCell ref="HZ43:IA43"/>
    <mergeCell ref="IO43:IP43"/>
    <mergeCell ref="JD43:JE43"/>
    <mergeCell ref="FC30:FD30"/>
    <mergeCell ref="FR30:FS30"/>
    <mergeCell ref="GG30:GH30"/>
    <mergeCell ref="GV30:GW30"/>
    <mergeCell ref="HK30:HL30"/>
    <mergeCell ref="HZ4:IA4"/>
    <mergeCell ref="IO4:IP4"/>
    <mergeCell ref="JD4:JE4"/>
    <mergeCell ref="FC17:FD17"/>
    <mergeCell ref="FR17:FS17"/>
    <mergeCell ref="GG17:GH17"/>
    <mergeCell ref="GV17:GW17"/>
    <mergeCell ref="HK17:HL17"/>
    <mergeCell ref="HZ17:IA17"/>
    <mergeCell ref="IO17:IP17"/>
    <mergeCell ref="JD17:JE17"/>
    <mergeCell ref="FC4:FD4"/>
    <mergeCell ref="FR4:FS4"/>
    <mergeCell ref="GG4:GH4"/>
    <mergeCell ref="GV4:GW4"/>
    <mergeCell ref="HK4:HL4"/>
    <mergeCell ref="CU134:CV134"/>
    <mergeCell ref="DJ134:DK134"/>
    <mergeCell ref="DY134:DZ134"/>
    <mergeCell ref="EN134:EO134"/>
    <mergeCell ref="CU147:CV147"/>
    <mergeCell ref="DJ147:DK147"/>
    <mergeCell ref="DY147:DZ147"/>
    <mergeCell ref="EN147:EO147"/>
    <mergeCell ref="CU108:CV108"/>
    <mergeCell ref="DJ108:DK108"/>
    <mergeCell ref="DY108:DZ108"/>
    <mergeCell ref="EN108:EO108"/>
    <mergeCell ref="CU121:CV121"/>
    <mergeCell ref="DJ121:DK121"/>
    <mergeCell ref="DY121:DZ121"/>
    <mergeCell ref="EN121:EO121"/>
    <mergeCell ref="CU82:CV82"/>
    <mergeCell ref="DJ82:DK82"/>
    <mergeCell ref="DY82:DZ82"/>
    <mergeCell ref="EN82:EO82"/>
    <mergeCell ref="CU95:CV95"/>
    <mergeCell ref="DJ95:DK95"/>
    <mergeCell ref="DY95:DZ95"/>
    <mergeCell ref="EN95:EO95"/>
    <mergeCell ref="CU56:CV56"/>
    <mergeCell ref="DJ56:DK56"/>
    <mergeCell ref="DY56:DZ56"/>
    <mergeCell ref="EN56:EO56"/>
    <mergeCell ref="CU69:CV69"/>
    <mergeCell ref="DJ69:DK69"/>
    <mergeCell ref="DY69:DZ69"/>
    <mergeCell ref="EN69:EO69"/>
    <mergeCell ref="CU30:CV30"/>
    <mergeCell ref="DJ30:DK30"/>
    <mergeCell ref="DY30:DZ30"/>
    <mergeCell ref="EN30:EO30"/>
    <mergeCell ref="CU43:CV43"/>
    <mergeCell ref="DJ43:DK43"/>
    <mergeCell ref="DY43:DZ43"/>
    <mergeCell ref="EN43:EO43"/>
    <mergeCell ref="CU4:CV4"/>
    <mergeCell ref="DJ4:DK4"/>
    <mergeCell ref="DY4:DZ4"/>
    <mergeCell ref="EN4:EO4"/>
    <mergeCell ref="CU17:CV17"/>
    <mergeCell ref="DJ17:DK17"/>
    <mergeCell ref="DY17:DZ17"/>
    <mergeCell ref="EN17:EO17"/>
    <mergeCell ref="BQ134:BR134"/>
    <mergeCell ref="CF134:CG134"/>
    <mergeCell ref="BQ147:BR147"/>
    <mergeCell ref="CF147:CG147"/>
    <mergeCell ref="BQ108:BR108"/>
    <mergeCell ref="CF108:CG108"/>
    <mergeCell ref="BQ121:BR121"/>
    <mergeCell ref="CF121:CG121"/>
    <mergeCell ref="BQ82:BR82"/>
    <mergeCell ref="CF82:CG82"/>
    <mergeCell ref="BQ95:BR95"/>
    <mergeCell ref="CF95:CG95"/>
    <mergeCell ref="BQ56:BR56"/>
    <mergeCell ref="CF56:CG56"/>
    <mergeCell ref="BQ69:BR69"/>
    <mergeCell ref="CF69:CG69"/>
    <mergeCell ref="BQ30:BR30"/>
    <mergeCell ref="CF30:CG30"/>
    <mergeCell ref="BQ43:BR43"/>
    <mergeCell ref="CF43:CG43"/>
    <mergeCell ref="BQ4:BR4"/>
    <mergeCell ref="CF4:CG4"/>
    <mergeCell ref="BQ17:BR17"/>
    <mergeCell ref="CF17:CG17"/>
    <mergeCell ref="X134:Y134"/>
    <mergeCell ref="AM134:AN134"/>
    <mergeCell ref="BB134:BC134"/>
    <mergeCell ref="X147:Y147"/>
    <mergeCell ref="AM147:AN147"/>
    <mergeCell ref="BB147:BC147"/>
    <mergeCell ref="X108:Y108"/>
    <mergeCell ref="AM108:AN108"/>
    <mergeCell ref="BB108:BC108"/>
    <mergeCell ref="X121:Y121"/>
    <mergeCell ref="AM121:AN121"/>
    <mergeCell ref="BB121:BC121"/>
    <mergeCell ref="X82:Y82"/>
    <mergeCell ref="AM82:AN82"/>
    <mergeCell ref="BB82:BC82"/>
    <mergeCell ref="X95:Y95"/>
    <mergeCell ref="AM95:AN95"/>
    <mergeCell ref="BB95:BC95"/>
    <mergeCell ref="X56:Y56"/>
    <mergeCell ref="AM56:AN56"/>
    <mergeCell ref="BB56:BC56"/>
    <mergeCell ref="X69:Y69"/>
    <mergeCell ref="AM69:AN69"/>
    <mergeCell ref="BB69:BC69"/>
    <mergeCell ref="X30:Y30"/>
    <mergeCell ref="AM30:AN30"/>
    <mergeCell ref="BB30:BC30"/>
    <mergeCell ref="X43:Y43"/>
    <mergeCell ref="AM43:AN43"/>
    <mergeCell ref="BB43:BC43"/>
    <mergeCell ref="X4:Y4"/>
    <mergeCell ref="X17:Y17"/>
    <mergeCell ref="AM4:AN4"/>
    <mergeCell ref="AM17:AN17"/>
    <mergeCell ref="BB4:BC4"/>
    <mergeCell ref="BB17:BC17"/>
    <mergeCell ref="KH4:KI4"/>
    <mergeCell ref="KH17:KI17"/>
    <mergeCell ref="KH30:KI30"/>
    <mergeCell ref="KH43:KI43"/>
    <mergeCell ref="KH56:KI56"/>
    <mergeCell ref="KH69:KI69"/>
    <mergeCell ref="KH82:KI82"/>
    <mergeCell ref="KH95:KI95"/>
    <mergeCell ref="KH108:KI108"/>
    <mergeCell ref="KH121:KI121"/>
    <mergeCell ref="KH134:KI134"/>
    <mergeCell ref="KH147:KI147"/>
    <mergeCell ref="KW4:KX4"/>
    <mergeCell ref="LL4:LM4"/>
    <mergeCell ref="MA4:MB4"/>
    <mergeCell ref="MP4:MQ4"/>
    <mergeCell ref="KW17:KX17"/>
    <mergeCell ref="LL17:LM17"/>
    <mergeCell ref="MA17:MB17"/>
    <mergeCell ref="MP17:MQ17"/>
    <mergeCell ref="KW30:KX30"/>
    <mergeCell ref="LL30:LM30"/>
    <mergeCell ref="MA30:MB30"/>
    <mergeCell ref="MP30:MQ30"/>
    <mergeCell ref="KW43:KX43"/>
    <mergeCell ref="LL43:LM43"/>
    <mergeCell ref="MA43:MB43"/>
    <mergeCell ref="MP43:MQ43"/>
    <mergeCell ref="KW56:KX56"/>
    <mergeCell ref="LL56:LM56"/>
    <mergeCell ref="MA56:MB56"/>
    <mergeCell ref="MP56:MQ56"/>
    <mergeCell ref="KW69:KX69"/>
    <mergeCell ref="LL69:LM69"/>
    <mergeCell ref="MA69:MB69"/>
    <mergeCell ref="MP69:MQ69"/>
    <mergeCell ref="KW82:KX82"/>
    <mergeCell ref="LL82:LM82"/>
    <mergeCell ref="MA82:MB82"/>
    <mergeCell ref="MP82:MQ82"/>
    <mergeCell ref="KW95:KX95"/>
    <mergeCell ref="LL95:LM95"/>
    <mergeCell ref="MA95:MB95"/>
    <mergeCell ref="MP95:MQ95"/>
    <mergeCell ref="KW147:KX147"/>
    <mergeCell ref="LL147:LM147"/>
    <mergeCell ref="MA147:MB147"/>
    <mergeCell ref="MP147:MQ147"/>
    <mergeCell ref="KW108:KX108"/>
    <mergeCell ref="LL108:LM108"/>
    <mergeCell ref="MA108:MB108"/>
    <mergeCell ref="MP108:MQ108"/>
    <mergeCell ref="KW121:KX121"/>
    <mergeCell ref="LL121:LM121"/>
    <mergeCell ref="MA121:MB121"/>
    <mergeCell ref="MP121:MQ121"/>
    <mergeCell ref="KW134:KX134"/>
    <mergeCell ref="LL134:LM134"/>
    <mergeCell ref="MA134:MB134"/>
    <mergeCell ref="MP134:MQ134"/>
  </mergeCells>
  <hyperlinks>
    <hyperlink ref="J1" r:id="rId1" xr:uid="{55196EAB-DA28-6842-8D21-5FA9DA3E0914}"/>
  </hyperlinks>
  <pageMargins left="0.7" right="0.7" top="0.75" bottom="0.75" header="0.3" footer="0.3"/>
  <pageSetup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A9E34-2DB8-4148-B10A-BD6BACDDCB4F}">
  <sheetPr>
    <tabColor theme="6" tint="0.59999389629810485"/>
  </sheetPr>
  <dimension ref="A1:BB542"/>
  <sheetViews>
    <sheetView topLeftCell="D1" workbookViewId="0">
      <selection activeCell="O12" sqref="O12"/>
    </sheetView>
  </sheetViews>
  <sheetFormatPr baseColWidth="10" defaultColWidth="8.83203125" defaultRowHeight="13" outlineLevelCol="1"/>
  <cols>
    <col min="1" max="1" width="15.6640625" customWidth="1" outlineLevel="1"/>
    <col min="2" max="2" width="6" customWidth="1" outlineLevel="1"/>
    <col min="3" max="3" width="8.83203125" customWidth="1" outlineLevel="1"/>
    <col min="4" max="4" width="9.5" customWidth="1" outlineLevel="1"/>
    <col min="5" max="5" width="2.6640625" customWidth="1"/>
    <col min="6" max="6" width="3.5" customWidth="1"/>
    <col min="7" max="8" width="3.1640625" hidden="1" customWidth="1"/>
    <col min="9" max="9" width="17.83203125" customWidth="1" outlineLevel="1"/>
    <col min="10" max="10" width="10" style="26" customWidth="1" outlineLevel="1"/>
    <col min="11" max="11" width="2.5" customWidth="1"/>
    <col min="12" max="12" width="17.83203125" customWidth="1" outlineLevel="1"/>
    <col min="13" max="13" width="8.83203125" customWidth="1" outlineLevel="1"/>
    <col min="14" max="14" width="2.5" customWidth="1"/>
    <col min="15" max="15" width="17.83203125" customWidth="1" outlineLevel="1"/>
    <col min="16" max="16" width="10" customWidth="1" outlineLevel="1"/>
    <col min="17" max="17" width="2.5" customWidth="1"/>
    <col min="18" max="18" width="17.83203125" customWidth="1" outlineLevel="1"/>
    <col min="19" max="19" width="8.83203125" customWidth="1" outlineLevel="1"/>
    <col min="20" max="20" width="2.5" customWidth="1"/>
    <col min="21" max="21" width="17.83203125" customWidth="1" outlineLevel="1"/>
    <col min="22" max="22" width="10" customWidth="1" outlineLevel="1"/>
    <col min="23" max="23" width="2.5" customWidth="1"/>
    <col min="24" max="24" width="17.83203125" hidden="1" customWidth="1" outlineLevel="1"/>
    <col min="25" max="25" width="8.83203125" hidden="1" customWidth="1" outlineLevel="1"/>
    <col min="26" max="26" width="2.5" customWidth="1" collapsed="1"/>
    <col min="27" max="27" width="17.83203125" customWidth="1" outlineLevel="1"/>
    <col min="28" max="28" width="9.6640625" customWidth="1" outlineLevel="1"/>
    <col min="29" max="30" width="2.5" customWidth="1"/>
    <col min="31" max="31" width="3.6640625" hidden="1" customWidth="1"/>
    <col min="32" max="32" width="9.6640625" customWidth="1"/>
    <col min="33" max="33" width="7.6640625" style="26" customWidth="1"/>
    <col min="34" max="34" width="9.1640625" customWidth="1"/>
    <col min="35" max="35" width="11.33203125" customWidth="1"/>
    <col min="36" max="36" width="45.5" customWidth="1"/>
    <col min="37" max="37" width="13.6640625" style="43" customWidth="1"/>
    <col min="38" max="38" width="12.6640625" style="213" customWidth="1"/>
    <col min="49" max="49" width="16.5" customWidth="1"/>
    <col min="50" max="51" width="11.6640625" style="26" customWidth="1"/>
    <col min="52" max="52" width="17" style="26" customWidth="1"/>
    <col min="53" max="53" width="17" style="26" bestFit="1" customWidth="1"/>
  </cols>
  <sheetData>
    <row r="1" spans="1:54" ht="34.25" customHeight="1">
      <c r="A1" s="21" t="s">
        <v>1848</v>
      </c>
      <c r="F1" s="41" t="s">
        <v>1872</v>
      </c>
      <c r="AF1" s="41" t="s">
        <v>1852</v>
      </c>
      <c r="AG1" s="214"/>
      <c r="AJ1" s="220" t="s">
        <v>2635</v>
      </c>
      <c r="AK1" s="44"/>
      <c r="AL1" s="219" t="s">
        <v>2634</v>
      </c>
      <c r="AM1" s="19"/>
      <c r="AO1" s="19"/>
      <c r="AP1" s="2">
        <v>0.5</v>
      </c>
      <c r="AQ1" s="2">
        <v>0.2</v>
      </c>
      <c r="AR1" s="2">
        <v>0.3</v>
      </c>
      <c r="AS1" s="1"/>
      <c r="AU1" s="41" t="s">
        <v>1855</v>
      </c>
    </row>
    <row r="2" spans="1:54" s="29" customFormat="1" ht="51">
      <c r="A2" s="27" t="s">
        <v>1847</v>
      </c>
      <c r="B2" s="27" t="s">
        <v>1469</v>
      </c>
      <c r="C2" s="28" t="s">
        <v>1856</v>
      </c>
      <c r="D2" s="28" t="s">
        <v>1850</v>
      </c>
      <c r="I2" s="30" t="s">
        <v>1840</v>
      </c>
      <c r="J2" s="27" t="s">
        <v>1849</v>
      </c>
      <c r="K2" s="31"/>
      <c r="L2" s="30" t="s">
        <v>1841</v>
      </c>
      <c r="M2" s="27" t="s">
        <v>1849</v>
      </c>
      <c r="N2" s="31"/>
      <c r="O2" s="30" t="s">
        <v>1842</v>
      </c>
      <c r="P2" s="27" t="s">
        <v>1849</v>
      </c>
      <c r="Q2" s="31"/>
      <c r="R2" s="30" t="s">
        <v>1843</v>
      </c>
      <c r="S2" s="27" t="s">
        <v>1849</v>
      </c>
      <c r="T2" s="31"/>
      <c r="U2" s="30" t="s">
        <v>1844</v>
      </c>
      <c r="V2" s="27" t="s">
        <v>1849</v>
      </c>
      <c r="W2" s="31"/>
      <c r="X2" s="30" t="s">
        <v>1845</v>
      </c>
      <c r="Y2" s="27" t="s">
        <v>1849</v>
      </c>
      <c r="Z2" s="31"/>
      <c r="AA2" s="30" t="s">
        <v>1846</v>
      </c>
      <c r="AB2" s="27" t="s">
        <v>1849</v>
      </c>
      <c r="AF2" s="32" t="s">
        <v>1854</v>
      </c>
      <c r="AG2" s="32" t="s">
        <v>2633</v>
      </c>
      <c r="AH2" s="33" t="s">
        <v>1951</v>
      </c>
      <c r="AI2" s="34" t="s">
        <v>1016</v>
      </c>
      <c r="AJ2" s="34" t="s">
        <v>0</v>
      </c>
      <c r="AK2" s="34" t="s">
        <v>1018</v>
      </c>
      <c r="AL2" s="32" t="s">
        <v>2593</v>
      </c>
      <c r="AM2" s="32" t="s">
        <v>2631</v>
      </c>
      <c r="AN2" s="32" t="s">
        <v>2632</v>
      </c>
      <c r="AO2" s="32" t="s">
        <v>2592</v>
      </c>
      <c r="AP2" s="35" t="s">
        <v>2594</v>
      </c>
      <c r="AQ2" s="36" t="s">
        <v>2595</v>
      </c>
      <c r="AR2" s="36" t="s">
        <v>2596</v>
      </c>
      <c r="AS2" s="36" t="s">
        <v>2597</v>
      </c>
      <c r="AU2" s="27" t="s">
        <v>1849</v>
      </c>
      <c r="AV2" s="27" t="s">
        <v>1851</v>
      </c>
      <c r="AW2" s="27" t="s">
        <v>1950</v>
      </c>
      <c r="AX2" s="27" t="s">
        <v>1016</v>
      </c>
      <c r="AY2" s="27" t="s">
        <v>1951</v>
      </c>
      <c r="AZ2" s="27" t="s">
        <v>2599</v>
      </c>
      <c r="BA2" s="27" t="s">
        <v>1878</v>
      </c>
    </row>
    <row r="3" spans="1:54" ht="15.5" customHeight="1">
      <c r="A3" s="115" t="s">
        <v>1879</v>
      </c>
      <c r="B3" s="26">
        <f t="shared" ref="B3:B26" ca="1" si="0">RAND()</f>
        <v>0.89075297227985217</v>
      </c>
      <c r="C3" s="26">
        <f t="shared" ref="C3:C26" ca="1" si="1">RANK(B3,$B$3:$B$26)</f>
        <v>4</v>
      </c>
      <c r="D3" s="56">
        <v>1</v>
      </c>
      <c r="G3">
        <v>1</v>
      </c>
      <c r="H3">
        <v>24</v>
      </c>
      <c r="I3" s="52" t="str">
        <f t="shared" ref="I3:I26" si="2">INDEX($A$3:$A$26,MATCH($G3,$D$3:$D$26,0),1)</f>
        <v>Player1</v>
      </c>
      <c r="J3" s="48" t="s">
        <v>1912</v>
      </c>
      <c r="L3" s="52" t="str">
        <f t="shared" ref="L3:L26" si="3">INDEX($A$3:$A$26,MATCH($H3,$D$3:$D$26,0),1)</f>
        <v>Player17</v>
      </c>
      <c r="M3" s="39" t="s">
        <v>575</v>
      </c>
      <c r="O3" s="52" t="str">
        <f t="shared" ref="O3:O26" si="4">INDEX($A$3:$A$26,MATCH($G3,$D$3:$D$26,0),1)</f>
        <v>Player1</v>
      </c>
      <c r="P3" s="39" t="s">
        <v>757</v>
      </c>
      <c r="R3" s="52" t="str">
        <f t="shared" ref="R3:R26" si="5">INDEX($A$3:$A$26,MATCH($H3,$D$3:$D$26,0),1)</f>
        <v>Player17</v>
      </c>
      <c r="S3" s="224" t="s">
        <v>1587</v>
      </c>
      <c r="T3" s="268"/>
      <c r="U3" s="269" t="str">
        <f t="shared" ref="U3:U26" si="6">INDEX($A$3:$A$26,MATCH($G3,$D$3:$D$26,0),1)</f>
        <v>Player1</v>
      </c>
      <c r="V3" s="224" t="s">
        <v>40</v>
      </c>
      <c r="W3" s="268"/>
      <c r="X3" s="269" t="str">
        <f t="shared" ref="X3:X26" si="7">INDEX($A$3:$A$26,MATCH($H3,$D$3:$D$26,0),1)</f>
        <v>Player17</v>
      </c>
      <c r="Y3" s="224"/>
      <c r="Z3" s="268"/>
      <c r="AA3" s="269" t="str">
        <f t="shared" ref="AA3:AA26" si="8">INDEX($A$3:$A$26,MATCH($G3,$D$3:$D$26,0),1)</f>
        <v>Player1</v>
      </c>
      <c r="AB3" s="224" t="s">
        <v>14</v>
      </c>
      <c r="AE3">
        <v>1</v>
      </c>
      <c r="AF3" s="10">
        <f>INDEX(Upload_Download!$Q$4:$AC$602,MATCH($AE3,Upload_Download!$Q$4:$Q$602,0),MATCH(AF$2,Upload_Download!$Q$3:$AC$3,0))</f>
        <v>1</v>
      </c>
      <c r="AG3" s="3">
        <f>INDEX(Upload_Download!$Q$4:$AC$602,MATCH($AE3,Upload_Download!$Q$4:$Q$602,0),MATCH(AG$2,Upload_Download!$Q$3:$AC$3,0))</f>
        <v>4</v>
      </c>
      <c r="AH3" s="3" t="str">
        <f>IF(RIGHT(AI3,3)="USD","CRYPTO","STOCK")</f>
        <v>STOCK</v>
      </c>
      <c r="AI3" s="221" t="str">
        <f>INDEX(Upload_Download!$Q$4:$AC$602,MATCH($AE3,Upload_Download!$Q$4:$Q$602,0),MATCH(AI$2,Upload_Download!$Q$3:$AC$3,0))</f>
        <v>PLD</v>
      </c>
      <c r="AJ3" s="4" t="str">
        <f>IF(AH3="STOCK",INDEX(Upload_Download!$AR$4:$AR$861,MATCH(AI3,Upload_Download!$AQ$4:$AQ$861,0),1),INDEX(Upload_Download!$BE$4:$BE$103,MATCH(AI3,Upload_Download!$BD$4:$BD$103,0),1))</f>
        <v>Prologis Inc. Common Stock</v>
      </c>
      <c r="AK3" s="46">
        <f>IF(AH3="STOCK",INDEX(Upload_Download!$AS$4:$AS$861,MATCH(AI3,Upload_Download!$AQ$4:$AQ$861,0),1),INDEX(Upload_Download!$BF$4:$BF$103,MATCH(AI3,Upload_Download!$BD$4:$BD$103,0),1))</f>
        <v>148.43</v>
      </c>
      <c r="AL3" s="211">
        <f>INDEX(Upload_Download!$Q$4:$AC$602,MATCH($AE3,Upload_Download!$Q$4:$Q$602,0),MATCH(AL$2,Upload_Download!$Q$3:$AC$3,0))/1000000</f>
        <v>108496.232448</v>
      </c>
      <c r="AM3" s="215">
        <f>INDEX(Upload_Download!$Q$4:$AC$602,MATCH($AE3,Upload_Download!$Q$4:$Q$602,0),MATCH(AM$2,Upload_Download!$Q$3:$AC$3,0))</f>
        <v>1.008629178825585</v>
      </c>
      <c r="AN3" s="5">
        <f>INDEX(Upload_Download!$Q$4:$AC$602,MATCH($AE3,Upload_Download!$Q$4:$Q$602,0),MATCH(AN$2,Upload_Download!$Q$3:$AC$3,0))</f>
        <v>2.8126087170250291E-2</v>
      </c>
      <c r="AO3" s="217">
        <f>INDEX(Upload_Download!$Q$4:$AC$602,MATCH($AE3,Upload_Download!$Q$4:$Q$602,0),MATCH(AO$2,Upload_Download!$Q$3:$AC$3,0))</f>
        <v>2.7885458561688049E-2</v>
      </c>
      <c r="AP3" s="6">
        <f>INDEX(Upload_Download!$Q$4:$AC$602,MATCH($AE3,Upload_Download!$Q$4:$Q$602,0),MATCH(AP$2,Upload_Download!$Q$3:$AC$3,0))</f>
        <v>167</v>
      </c>
      <c r="AQ3" s="7">
        <f>INDEX(Upload_Download!$Q$4:$AC$602,MATCH($AE3,Upload_Download!$Q$4:$Q$602,0),MATCH(AQ$2,Upload_Download!$Q$3:$AC$3,0))</f>
        <v>90</v>
      </c>
      <c r="AR3" s="8">
        <f>INDEX(Upload_Download!$Q$4:$AC$602,MATCH($AE3,Upload_Download!$Q$4:$Q$602,0),MATCH(AR$2,Upload_Download!$Q$3:$AC$3,0))</f>
        <v>104</v>
      </c>
      <c r="AS3" s="9">
        <f>INDEX(Upload_Download!$Q$4:$AC$602,MATCH($AE3,Upload_Download!$Q$4:$Q$602,0),MATCH(AS$2,Upload_Download!$Q$3:$AC$3,0))</f>
        <v>132.69999999999999</v>
      </c>
      <c r="AU3" s="23">
        <v>1</v>
      </c>
      <c r="AV3" s="22" t="s">
        <v>1840</v>
      </c>
      <c r="AW3" s="22" t="str">
        <f t="shared" ref="AW3:AW26" si="9">I3</f>
        <v>Player1</v>
      </c>
      <c r="AX3" s="63" t="str">
        <f t="shared" ref="AX3:AX26" si="10">J3</f>
        <v>ETH-USD</v>
      </c>
      <c r="AY3" s="63" t="str">
        <f t="shared" ref="AY3:AY66" si="11">IF(AX3=0,"",IF(RIGHT(AX3,3)="USD","Crypto","Stock"))</f>
        <v>Crypto</v>
      </c>
      <c r="AZ3" s="63" t="str">
        <f>INDEX(Upload_Download!$AH$4:$AH$127,MATCH(AX3,Upload_Download!$AF$4:$AF$127,0),1)</f>
        <v>Ethereum</v>
      </c>
      <c r="BA3" s="63" t="str">
        <f t="shared" ref="BA3:BA26" si="12">AW3&amp;"2"</f>
        <v>Player12</v>
      </c>
      <c r="BB3" s="57">
        <f>MATCH(AX3,Upload_Download!$AF$4:$AF$126,0)</f>
        <v>3</v>
      </c>
    </row>
    <row r="4" spans="1:54" ht="15.5" customHeight="1">
      <c r="A4" s="115" t="s">
        <v>1880</v>
      </c>
      <c r="B4" s="26">
        <f t="shared" ca="1" si="0"/>
        <v>0.32195882940729148</v>
      </c>
      <c r="C4" s="26">
        <f t="shared" ca="1" si="1"/>
        <v>16</v>
      </c>
      <c r="D4" s="56">
        <v>22</v>
      </c>
      <c r="G4">
        <f t="shared" ref="G4:G26" si="13">G3+1</f>
        <v>2</v>
      </c>
      <c r="H4">
        <f t="shared" ref="H4:H26" si="14">H3-1</f>
        <v>23</v>
      </c>
      <c r="I4" s="52" t="str">
        <f t="shared" si="2"/>
        <v>Player18</v>
      </c>
      <c r="J4" s="48" t="s">
        <v>16</v>
      </c>
      <c r="L4" s="52" t="str">
        <f t="shared" si="3"/>
        <v>Player3</v>
      </c>
      <c r="M4" s="39" t="s">
        <v>831</v>
      </c>
      <c r="O4" s="52" t="str">
        <f t="shared" si="4"/>
        <v>Player18</v>
      </c>
      <c r="P4" s="39" t="s">
        <v>578</v>
      </c>
      <c r="R4" s="52" t="str">
        <f t="shared" si="5"/>
        <v>Player3</v>
      </c>
      <c r="S4" s="224" t="s">
        <v>856</v>
      </c>
      <c r="T4" s="268"/>
      <c r="U4" s="269" t="str">
        <f t="shared" si="6"/>
        <v>Player18</v>
      </c>
      <c r="V4" s="224" t="s">
        <v>1947</v>
      </c>
      <c r="W4" s="268"/>
      <c r="X4" s="269" t="str">
        <f t="shared" si="7"/>
        <v>Player3</v>
      </c>
      <c r="Y4" s="224"/>
      <c r="Z4" s="268"/>
      <c r="AA4" s="269" t="str">
        <f t="shared" si="8"/>
        <v>Player18</v>
      </c>
      <c r="AB4" s="224" t="s">
        <v>10</v>
      </c>
      <c r="AE4">
        <f t="shared" ref="AE4:AE67" si="15">AE3+1</f>
        <v>2</v>
      </c>
      <c r="AF4" s="10">
        <f>INDEX(Upload_Download!$Q$4:$AC$602,MATCH($AE4,Upload_Download!$Q$4:$Q$602,0),MATCH(AF$2,Upload_Download!$Q$3:$AC$3,0))</f>
        <v>2</v>
      </c>
      <c r="AG4" s="3">
        <f>INDEX(Upload_Download!$Q$4:$AC$602,MATCH($AE4,Upload_Download!$Q$4:$Q$602,0),MATCH(AG$2,Upload_Download!$Q$3:$AC$3,0))</f>
        <v>12</v>
      </c>
      <c r="AH4" s="3" t="str">
        <f t="shared" ref="AH4:AH67" si="16">IF(RIGHT(AI4,3)="USD","CRYPTO","STOCK")</f>
        <v>STOCK</v>
      </c>
      <c r="AI4" s="221" t="str">
        <f>INDEX(Upload_Download!$Q$4:$AC$602,MATCH($AE4,Upload_Download!$Q$4:$Q$602,0),MATCH(AI$2,Upload_Download!$Q$3:$AC$3,0))</f>
        <v>PSA</v>
      </c>
      <c r="AJ4" s="4" t="str">
        <f>IF(AH4="STOCK",INDEX(Upload_Download!$AR$4:$AR$861,MATCH(AI4,Upload_Download!$AQ$4:$AQ$861,0),1),INDEX(Upload_Download!$BE$4:$BE$103,MATCH(AI4,Upload_Download!$BD$4:$BD$103,0),1))</f>
        <v>Public Storage Common Stock</v>
      </c>
      <c r="AK4" s="46">
        <f>IF(AH4="STOCK",INDEX(Upload_Download!$AS$4:$AS$861,MATCH(AI4,Upload_Download!$AQ$4:$AQ$861,0),1),INDEX(Upload_Download!$BF$4:$BF$103,MATCH(AI4,Upload_Download!$BD$4:$BD$103,0),1))</f>
        <v>359.09</v>
      </c>
      <c r="AL4" s="211">
        <f>INDEX(Upload_Download!$Q$4:$AC$602,MATCH($AE4,Upload_Download!$Q$4:$Q$602,0),MATCH(AL$2,Upload_Download!$Q$3:$AC$3,0))/1000000</f>
        <v>62244.888575999998</v>
      </c>
      <c r="AM4" s="215">
        <f>INDEX(Upload_Download!$Q$4:$AC$602,MATCH($AE4,Upload_Download!$Q$4:$Q$602,0),MATCH(AM$2,Upload_Download!$Q$3:$AC$3,0))</f>
        <v>1.0094148839241179</v>
      </c>
      <c r="AN4" s="5">
        <f>INDEX(Upload_Download!$Q$4:$AC$602,MATCH($AE4,Upload_Download!$Q$4:$Q$602,0),MATCH(AN$2,Upload_Download!$Q$3:$AC$3,0))</f>
        <v>2.5525677893752999E-2</v>
      </c>
      <c r="AO4" s="217">
        <f>INDEX(Upload_Download!$Q$4:$AC$602,MATCH($AE4,Upload_Download!$Q$4:$Q$602,0),MATCH(AO$2,Upload_Download!$Q$3:$AC$3,0))</f>
        <v>2.5287598092987772E-2</v>
      </c>
      <c r="AP4" s="6">
        <f>INDEX(Upload_Download!$Q$4:$AC$602,MATCH($AE4,Upload_Download!$Q$4:$Q$602,0),MATCH(AP$2,Upload_Download!$Q$3:$AC$3,0))</f>
        <v>143</v>
      </c>
      <c r="AQ4" s="7">
        <f>INDEX(Upload_Download!$Q$4:$AC$602,MATCH($AE4,Upload_Download!$Q$4:$Q$602,0),MATCH(AQ$2,Upload_Download!$Q$3:$AC$3,0))</f>
        <v>68</v>
      </c>
      <c r="AR4" s="8">
        <f>INDEX(Upload_Download!$Q$4:$AC$602,MATCH($AE4,Upload_Download!$Q$4:$Q$602,0),MATCH(AR$2,Upload_Download!$Q$3:$AC$3,0))</f>
        <v>184</v>
      </c>
      <c r="AS4" s="9">
        <f>INDEX(Upload_Download!$Q$4:$AC$602,MATCH($AE4,Upload_Download!$Q$4:$Q$602,0),MATCH(AS$2,Upload_Download!$Q$3:$AC$3,0))</f>
        <v>140.30000000000001</v>
      </c>
      <c r="AU4" s="23">
        <f t="shared" ref="AU4:AU35" si="17">AU3+1</f>
        <v>2</v>
      </c>
      <c r="AV4" s="22" t="s">
        <v>1840</v>
      </c>
      <c r="AW4" s="22" t="str">
        <f t="shared" si="9"/>
        <v>Player18</v>
      </c>
      <c r="AX4" s="63" t="str">
        <f t="shared" si="10"/>
        <v>NVDA</v>
      </c>
      <c r="AY4" s="63" t="str">
        <f t="shared" si="11"/>
        <v>Stock</v>
      </c>
      <c r="AZ4" s="63" t="str">
        <f>INDEX(Upload_Download!$AH$4:$AH$127,MATCH(AX4,Upload_Download!$AF$4:$AF$127,0),1)</f>
        <v>NVDIA</v>
      </c>
      <c r="BA4" s="63" t="str">
        <f t="shared" si="12"/>
        <v>Player182</v>
      </c>
      <c r="BB4" s="57">
        <f>MATCH(AX4,Upload_Download!$AF$4:$AF$126,0)</f>
        <v>7</v>
      </c>
    </row>
    <row r="5" spans="1:54" ht="15.5" customHeight="1">
      <c r="A5" s="115" t="s">
        <v>2656</v>
      </c>
      <c r="B5" s="26">
        <f t="shared" ca="1" si="0"/>
        <v>0.72609617384286651</v>
      </c>
      <c r="C5" s="26">
        <f t="shared" ca="1" si="1"/>
        <v>8</v>
      </c>
      <c r="D5" s="56">
        <v>23</v>
      </c>
      <c r="G5">
        <f t="shared" si="13"/>
        <v>3</v>
      </c>
      <c r="H5">
        <f t="shared" si="14"/>
        <v>22</v>
      </c>
      <c r="I5" s="52" t="str">
        <f t="shared" si="2"/>
        <v>Player9</v>
      </c>
      <c r="J5" s="48" t="s">
        <v>1913</v>
      </c>
      <c r="L5" s="52" t="str">
        <f t="shared" si="3"/>
        <v>Player2</v>
      </c>
      <c r="M5" s="110" t="s">
        <v>1922</v>
      </c>
      <c r="O5" s="52" t="str">
        <f t="shared" si="4"/>
        <v>Player9</v>
      </c>
      <c r="P5" s="110" t="s">
        <v>1939</v>
      </c>
      <c r="R5" s="52" t="str">
        <f t="shared" si="5"/>
        <v>Player2</v>
      </c>
      <c r="S5" s="224" t="s">
        <v>1929</v>
      </c>
      <c r="T5" s="268"/>
      <c r="U5" s="269" t="str">
        <f t="shared" si="6"/>
        <v>Player9</v>
      </c>
      <c r="V5" s="224" t="s">
        <v>1949</v>
      </c>
      <c r="W5" s="268"/>
      <c r="X5" s="269" t="str">
        <f t="shared" si="7"/>
        <v>Player2</v>
      </c>
      <c r="Y5" s="224"/>
      <c r="Z5" s="268"/>
      <c r="AA5" s="269" t="str">
        <f t="shared" si="8"/>
        <v>Player9</v>
      </c>
      <c r="AB5" s="224" t="s">
        <v>2</v>
      </c>
      <c r="AE5">
        <f t="shared" si="15"/>
        <v>3</v>
      </c>
      <c r="AF5" s="10">
        <f>INDEX(Upload_Download!$Q$4:$AC$602,MATCH($AE5,Upload_Download!$Q$4:$Q$602,0),MATCH(AF$2,Upload_Download!$Q$3:$AC$3,0))</f>
        <v>3</v>
      </c>
      <c r="AG5" s="3">
        <f>INDEX(Upload_Download!$Q$4:$AC$602,MATCH($AE5,Upload_Download!$Q$4:$Q$602,0),MATCH(AG$2,Upload_Download!$Q$3:$AC$3,0))</f>
        <v>13</v>
      </c>
      <c r="AH5" s="3" t="str">
        <f t="shared" si="16"/>
        <v>STOCK</v>
      </c>
      <c r="AI5" s="221" t="str">
        <f>INDEX(Upload_Download!$Q$4:$AC$602,MATCH($AE5,Upload_Download!$Q$4:$Q$602,0),MATCH(AI$2,Upload_Download!$Q$3:$AC$3,0))</f>
        <v>CVX</v>
      </c>
      <c r="AJ5" s="4" t="str">
        <f>IF(AH5="STOCK",INDEX(Upload_Download!$AR$4:$AR$861,MATCH(AI5,Upload_Download!$AQ$4:$AQ$861,0),1),INDEX(Upload_Download!$BE$4:$BE$103,MATCH(AI5,Upload_Download!$BD$4:$BD$103,0),1))</f>
        <v>Chevron Corporation Common Stock</v>
      </c>
      <c r="AK5" s="46">
        <f>IF(AH5="STOCK",INDEX(Upload_Download!$AS$4:$AS$861,MATCH(AI5,Upload_Download!$AQ$4:$AQ$861,0),1),INDEX(Upload_Download!$BF$4:$BF$103,MATCH(AI5,Upload_Download!$BD$4:$BD$103,0),1))</f>
        <v>136.04</v>
      </c>
      <c r="AL5" s="211">
        <f>INDEX(Upload_Download!$Q$4:$AC$602,MATCH($AE5,Upload_Download!$Q$4:$Q$602,0),MATCH(AL$2,Upload_Download!$Q$3:$AC$3,0))/1000000</f>
        <v>268662.14502400003</v>
      </c>
      <c r="AM5" s="215">
        <f>INDEX(Upload_Download!$Q$4:$AC$602,MATCH($AE5,Upload_Download!$Q$4:$Q$602,0),MATCH(AM$2,Upload_Download!$Q$3:$AC$3,0))</f>
        <v>1.008164453334202</v>
      </c>
      <c r="AN5" s="5">
        <f>INDEX(Upload_Download!$Q$4:$AC$602,MATCH($AE5,Upload_Download!$Q$4:$Q$602,0),MATCH(AN$2,Upload_Download!$Q$3:$AC$3,0))</f>
        <v>3.6084547855253779E-2</v>
      </c>
      <c r="AO5" s="217">
        <f>INDEX(Upload_Download!$Q$4:$AC$602,MATCH($AE5,Upload_Download!$Q$4:$Q$602,0),MATCH(AO$2,Upload_Download!$Q$3:$AC$3,0))</f>
        <v>3.5792323103552147E-2</v>
      </c>
      <c r="AP5" s="6">
        <f>INDEX(Upload_Download!$Q$4:$AC$602,MATCH($AE5,Upload_Download!$Q$4:$Q$602,0),MATCH(AP$2,Upload_Download!$Q$3:$AC$3,0))</f>
        <v>176</v>
      </c>
      <c r="AQ5" s="7">
        <f>INDEX(Upload_Download!$Q$4:$AC$602,MATCH($AE5,Upload_Download!$Q$4:$Q$602,0),MATCH(AQ$2,Upload_Download!$Q$3:$AC$3,0))</f>
        <v>226</v>
      </c>
      <c r="AR5" s="8">
        <f>INDEX(Upload_Download!$Q$4:$AC$602,MATCH($AE5,Upload_Download!$Q$4:$Q$602,0),MATCH(AR$2,Upload_Download!$Q$3:$AC$3,0))</f>
        <v>24</v>
      </c>
      <c r="AS5" s="9">
        <f>INDEX(Upload_Download!$Q$4:$AC$602,MATCH($AE5,Upload_Download!$Q$4:$Q$602,0),MATCH(AS$2,Upload_Download!$Q$3:$AC$3,0))</f>
        <v>140.4</v>
      </c>
      <c r="AU5" s="23">
        <f t="shared" si="17"/>
        <v>3</v>
      </c>
      <c r="AV5" s="22" t="s">
        <v>1840</v>
      </c>
      <c r="AW5" s="22" t="str">
        <f t="shared" si="9"/>
        <v>Player9</v>
      </c>
      <c r="AX5" s="63" t="str">
        <f t="shared" si="10"/>
        <v>BTC-USD</v>
      </c>
      <c r="AY5" s="63" t="str">
        <f t="shared" si="11"/>
        <v>Crypto</v>
      </c>
      <c r="AZ5" s="63" t="str">
        <f>INDEX(Upload_Download!$AH$4:$AH$127,MATCH(AX5,Upload_Download!$AF$4:$AF$127,0),1)</f>
        <v>Bitcoin</v>
      </c>
      <c r="BA5" s="63" t="str">
        <f t="shared" si="12"/>
        <v>Player92</v>
      </c>
      <c r="BB5" s="57">
        <f>MATCH(AX5,Upload_Download!$AF$4:$AF$126,0)</f>
        <v>1</v>
      </c>
    </row>
    <row r="6" spans="1:54" ht="15.5" customHeight="1">
      <c r="A6" s="115" t="s">
        <v>2657</v>
      </c>
      <c r="B6" s="26">
        <f t="shared" ca="1" si="0"/>
        <v>0.13991324297774899</v>
      </c>
      <c r="C6" s="26">
        <f t="shared" ca="1" si="1"/>
        <v>22</v>
      </c>
      <c r="D6" s="56">
        <v>5</v>
      </c>
      <c r="G6">
        <f t="shared" si="13"/>
        <v>4</v>
      </c>
      <c r="H6">
        <f t="shared" si="14"/>
        <v>21</v>
      </c>
      <c r="I6" s="53" t="str">
        <f t="shared" si="2"/>
        <v>Player15</v>
      </c>
      <c r="J6" s="49" t="s">
        <v>12</v>
      </c>
      <c r="L6" s="53" t="str">
        <f t="shared" si="3"/>
        <v>Player12</v>
      </c>
      <c r="M6" s="40" t="s">
        <v>60</v>
      </c>
      <c r="O6" s="53" t="str">
        <f t="shared" si="4"/>
        <v>Player15</v>
      </c>
      <c r="P6" s="40" t="s">
        <v>564</v>
      </c>
      <c r="R6" s="53" t="str">
        <f t="shared" si="5"/>
        <v>Player12</v>
      </c>
      <c r="S6" s="270" t="s">
        <v>1930</v>
      </c>
      <c r="T6" s="268"/>
      <c r="U6" s="271" t="str">
        <f t="shared" si="6"/>
        <v>Player15</v>
      </c>
      <c r="V6" s="270" t="s">
        <v>1911</v>
      </c>
      <c r="W6" s="268"/>
      <c r="X6" s="271" t="str">
        <f t="shared" si="7"/>
        <v>Player12</v>
      </c>
      <c r="Y6" s="270"/>
      <c r="Z6" s="268"/>
      <c r="AA6" s="271" t="str">
        <f t="shared" si="8"/>
        <v>Player15</v>
      </c>
      <c r="AB6" s="270" t="s">
        <v>1912</v>
      </c>
      <c r="AE6">
        <f t="shared" si="15"/>
        <v>4</v>
      </c>
      <c r="AF6" s="10">
        <f>INDEX(Upload_Download!$Q$4:$AC$602,MATCH($AE6,Upload_Download!$Q$4:$Q$602,0),MATCH(AF$2,Upload_Download!$Q$3:$AC$3,0))</f>
        <v>4</v>
      </c>
      <c r="AG6" s="3">
        <f>INDEX(Upload_Download!$Q$4:$AC$602,MATCH($AE6,Upload_Download!$Q$4:$Q$602,0),MATCH(AG$2,Upload_Download!$Q$3:$AC$3,0))</f>
        <v>17</v>
      </c>
      <c r="AH6" s="3" t="str">
        <f t="shared" si="16"/>
        <v>STOCK</v>
      </c>
      <c r="AI6" s="221" t="str">
        <f>INDEX(Upload_Download!$Q$4:$AC$602,MATCH($AE6,Upload_Download!$Q$4:$Q$602,0),MATCH(AI$2,Upload_Download!$Q$3:$AC$3,0))</f>
        <v>BNS</v>
      </c>
      <c r="AJ6" s="4" t="str">
        <f>IF(AH6="STOCK",INDEX(Upload_Download!$AR$4:$AR$861,MATCH(AI6,Upload_Download!$AQ$4:$AQ$861,0),1),INDEX(Upload_Download!$BE$4:$BE$103,MATCH(AI6,Upload_Download!$BD$4:$BD$103,0),1))</f>
        <v>Bank Nova Scotia Halifax Pfd 3 Ordinary Shares</v>
      </c>
      <c r="AK6" s="46">
        <f>IF(AH6="STOCK",INDEX(Upload_Download!$AS$4:$AS$861,MATCH(AI6,Upload_Download!$AQ$4:$AQ$861,0),1),INDEX(Upload_Download!$BF$4:$BF$103,MATCH(AI6,Upload_Download!$BD$4:$BD$103,0),1))</f>
        <v>73.239999999999995</v>
      </c>
      <c r="AL6" s="211">
        <f>INDEX(Upload_Download!$Q$4:$AC$602,MATCH($AE6,Upload_Download!$Q$4:$Q$602,0),MATCH(AL$2,Upload_Download!$Q$3:$AC$3,0))/1000000</f>
        <v>89002.123263999994</v>
      </c>
      <c r="AM6" s="215">
        <f>INDEX(Upload_Download!$Q$4:$AC$602,MATCH($AE6,Upload_Download!$Q$4:$Q$602,0),MATCH(AM$2,Upload_Download!$Q$3:$AC$3,0))</f>
        <v>1.007444169435787</v>
      </c>
      <c r="AN6" s="5">
        <f>INDEX(Upload_Download!$Q$4:$AC$602,MATCH($AE6,Upload_Download!$Q$4:$Q$602,0),MATCH(AN$2,Upload_Download!$Q$3:$AC$3,0))</f>
        <v>2.0983512895592488E-2</v>
      </c>
      <c r="AO6" s="217">
        <f>INDEX(Upload_Download!$Q$4:$AC$602,MATCH($AE6,Upload_Download!$Q$4:$Q$602,0),MATCH(AO$2,Upload_Download!$Q$3:$AC$3,0))</f>
        <v>2.082846229319504E-2</v>
      </c>
      <c r="AP6" s="6">
        <f>INDEX(Upload_Download!$Q$4:$AC$602,MATCH($AE6,Upload_Download!$Q$4:$Q$602,0),MATCH(AP$2,Upload_Download!$Q$3:$AC$3,0))</f>
        <v>203</v>
      </c>
      <c r="AQ6" s="7">
        <f>INDEX(Upload_Download!$Q$4:$AC$602,MATCH($AE6,Upload_Download!$Q$4:$Q$602,0),MATCH(AQ$2,Upload_Download!$Q$3:$AC$3,0))</f>
        <v>26</v>
      </c>
      <c r="AR6" s="8">
        <f>INDEX(Upload_Download!$Q$4:$AC$602,MATCH($AE6,Upload_Download!$Q$4:$Q$602,0),MATCH(AR$2,Upload_Download!$Q$3:$AC$3,0))</f>
        <v>127</v>
      </c>
      <c r="AS6" s="9">
        <f>INDEX(Upload_Download!$Q$4:$AC$602,MATCH($AE6,Upload_Download!$Q$4:$Q$602,0),MATCH(AS$2,Upload_Download!$Q$3:$AC$3,0))</f>
        <v>144.80000000000001</v>
      </c>
      <c r="AU6" s="23">
        <f t="shared" si="17"/>
        <v>4</v>
      </c>
      <c r="AV6" s="22" t="s">
        <v>1840</v>
      </c>
      <c r="AW6" s="22" t="str">
        <f t="shared" si="9"/>
        <v>Player15</v>
      </c>
      <c r="AX6" s="63" t="str">
        <f t="shared" si="10"/>
        <v>TSLA</v>
      </c>
      <c r="AY6" s="63" t="str">
        <f t="shared" si="11"/>
        <v>Stock</v>
      </c>
      <c r="AZ6" s="63" t="str">
        <f>INDEX(Upload_Download!$AH$4:$AH$127,MATCH(AX6,Upload_Download!$AF$4:$AF$127,0),1)</f>
        <v>Tesla</v>
      </c>
      <c r="BA6" s="63" t="str">
        <f t="shared" si="12"/>
        <v>Player152</v>
      </c>
      <c r="BB6" s="57">
        <f>MATCH(AX6,Upload_Download!$AF$4:$AF$126,0)</f>
        <v>2</v>
      </c>
    </row>
    <row r="7" spans="1:54" ht="15.5" customHeight="1" thickBot="1">
      <c r="A7" s="115" t="s">
        <v>2658</v>
      </c>
      <c r="B7" s="26">
        <f t="shared" ca="1" si="0"/>
        <v>0.89793496352228253</v>
      </c>
      <c r="C7" s="26">
        <f t="shared" ca="1" si="1"/>
        <v>3</v>
      </c>
      <c r="D7" s="56">
        <v>14</v>
      </c>
      <c r="G7">
        <f t="shared" si="13"/>
        <v>5</v>
      </c>
      <c r="H7">
        <f t="shared" si="14"/>
        <v>20</v>
      </c>
      <c r="I7" s="54" t="str">
        <f t="shared" si="2"/>
        <v>Player4</v>
      </c>
      <c r="J7" s="112" t="s">
        <v>1918</v>
      </c>
      <c r="L7" s="54" t="str">
        <f t="shared" si="3"/>
        <v>Player22</v>
      </c>
      <c r="M7" s="37" t="s">
        <v>498</v>
      </c>
      <c r="O7" s="54" t="str">
        <f t="shared" si="4"/>
        <v>Player4</v>
      </c>
      <c r="P7" s="37" t="s">
        <v>32</v>
      </c>
      <c r="R7" s="54" t="str">
        <f t="shared" si="5"/>
        <v>Player22</v>
      </c>
      <c r="S7" s="226" t="s">
        <v>18</v>
      </c>
      <c r="T7" s="268"/>
      <c r="U7" s="272" t="str">
        <f t="shared" si="6"/>
        <v>Player4</v>
      </c>
      <c r="V7" s="226" t="s">
        <v>1943</v>
      </c>
      <c r="W7" s="268"/>
      <c r="X7" s="272" t="str">
        <f t="shared" si="7"/>
        <v>Player22</v>
      </c>
      <c r="Y7" s="226"/>
      <c r="Z7" s="268"/>
      <c r="AA7" s="272" t="str">
        <f t="shared" si="8"/>
        <v>Player4</v>
      </c>
      <c r="AB7" s="226" t="s">
        <v>6</v>
      </c>
      <c r="AE7">
        <f t="shared" si="15"/>
        <v>5</v>
      </c>
      <c r="AF7" s="11">
        <f>INDEX(Upload_Download!$Q$4:$AC$602,MATCH($AE7,Upload_Download!$Q$4:$Q$602,0),MATCH(AF$2,Upload_Download!$Q$3:$AC$3,0))</f>
        <v>5</v>
      </c>
      <c r="AG7" s="12">
        <f>INDEX(Upload_Download!$Q$4:$AC$602,MATCH($AE7,Upload_Download!$Q$4:$Q$602,0),MATCH(AG$2,Upload_Download!$Q$3:$AC$3,0))</f>
        <v>21</v>
      </c>
      <c r="AH7" s="12" t="str">
        <f t="shared" si="16"/>
        <v>STOCK</v>
      </c>
      <c r="AI7" s="222" t="str">
        <f>INDEX(Upload_Download!$Q$4:$AC$602,MATCH($AE7,Upload_Download!$Q$4:$Q$602,0),MATCH(AI$2,Upload_Download!$Q$3:$AC$3,0))</f>
        <v>CM</v>
      </c>
      <c r="AJ7" s="13" t="str">
        <f>IF(AH7="STOCK",INDEX(Upload_Download!$AR$4:$AR$861,MATCH(AI7,Upload_Download!$AQ$4:$AQ$861,0),1),INDEX(Upload_Download!$BE$4:$BE$103,MATCH(AI7,Upload_Download!$BD$4:$BD$103,0),1))</f>
        <v>Canadian Imperial Bank of Commerce Common Stock</v>
      </c>
      <c r="AK7" s="47">
        <f>IF(AH7="STOCK",INDEX(Upload_Download!$AS$4:$AS$861,MATCH(AI7,Upload_Download!$AQ$4:$AQ$861,0),1),INDEX(Upload_Download!$BF$4:$BF$103,MATCH(AI7,Upload_Download!$BD$4:$BD$103,0),1))</f>
        <v>128.31</v>
      </c>
      <c r="AL7" s="212">
        <f>INDEX(Upload_Download!$Q$4:$AC$602,MATCH($AE7,Upload_Download!$Q$4:$Q$602,0),MATCH(AL$2,Upload_Download!$Q$3:$AC$3,0))/1000000</f>
        <v>57740.914687999997</v>
      </c>
      <c r="AM7" s="216">
        <f>INDEX(Upload_Download!$Q$4:$AC$602,MATCH($AE7,Upload_Download!$Q$4:$Q$602,0),MATCH(AM$2,Upload_Download!$Q$3:$AC$3,0))</f>
        <v>1.008896924208162</v>
      </c>
      <c r="AN7" s="14">
        <f>INDEX(Upload_Download!$Q$4:$AC$602,MATCH($AE7,Upload_Download!$Q$4:$Q$602,0),MATCH(AN$2,Upload_Download!$Q$3:$AC$3,0))</f>
        <v>2.5029041263354711E-2</v>
      </c>
      <c r="AO7" s="218">
        <f>INDEX(Upload_Download!$Q$4:$AC$602,MATCH($AE7,Upload_Download!$Q$4:$Q$602,0),MATCH(AO$2,Upload_Download!$Q$3:$AC$3,0))</f>
        <v>2.4808323489536752E-2</v>
      </c>
      <c r="AP7" s="15">
        <f>INDEX(Upload_Download!$Q$4:$AC$602,MATCH($AE7,Upload_Download!$Q$4:$Q$602,0),MATCH(AP$2,Upload_Download!$Q$3:$AC$3,0))</f>
        <v>157</v>
      </c>
      <c r="AQ7" s="16">
        <f>INDEX(Upload_Download!$Q$4:$AC$602,MATCH($AE7,Upload_Download!$Q$4:$Q$602,0),MATCH(AQ$2,Upload_Download!$Q$3:$AC$3,0))</f>
        <v>58</v>
      </c>
      <c r="AR7" s="17">
        <f>INDEX(Upload_Download!$Q$4:$AC$602,MATCH($AE7,Upload_Download!$Q$4:$Q$602,0),MATCH(AR$2,Upload_Download!$Q$3:$AC$3,0))</f>
        <v>202</v>
      </c>
      <c r="AS7" s="18">
        <f>INDEX(Upload_Download!$Q$4:$AC$602,MATCH($AE7,Upload_Download!$Q$4:$Q$602,0),MATCH(AS$2,Upload_Download!$Q$3:$AC$3,0))</f>
        <v>150.69999999999999</v>
      </c>
      <c r="AU7" s="23">
        <f t="shared" si="17"/>
        <v>5</v>
      </c>
      <c r="AV7" s="22" t="s">
        <v>1840</v>
      </c>
      <c r="AW7" s="22" t="str">
        <f t="shared" si="9"/>
        <v>Player4</v>
      </c>
      <c r="AX7" s="63" t="str">
        <f t="shared" si="10"/>
        <v>BNB-USD</v>
      </c>
      <c r="AY7" s="63" t="str">
        <f t="shared" si="11"/>
        <v>Crypto</v>
      </c>
      <c r="AZ7" s="63" t="str">
        <f>INDEX(Upload_Download!$AH$4:$AH$127,MATCH(AX7,Upload_Download!$AF$4:$AF$127,0),1)</f>
        <v>Binance Coin</v>
      </c>
      <c r="BA7" s="63" t="str">
        <f t="shared" si="12"/>
        <v>Player42</v>
      </c>
      <c r="BB7" s="57">
        <f>MATCH(AX7,Upload_Download!$AF$4:$AF$126,0)</f>
        <v>15</v>
      </c>
    </row>
    <row r="8" spans="1:54" ht="15.5" customHeight="1">
      <c r="A8" s="115" t="s">
        <v>2659</v>
      </c>
      <c r="B8" s="26">
        <f t="shared" ca="1" si="0"/>
        <v>0.4466170036886159</v>
      </c>
      <c r="C8" s="26">
        <f t="shared" ca="1" si="1"/>
        <v>14</v>
      </c>
      <c r="D8" s="56">
        <v>10</v>
      </c>
      <c r="G8">
        <f t="shared" si="13"/>
        <v>6</v>
      </c>
      <c r="H8">
        <f t="shared" si="14"/>
        <v>19</v>
      </c>
      <c r="I8" s="54" t="str">
        <f t="shared" si="2"/>
        <v>Player10</v>
      </c>
      <c r="J8" s="50" t="s">
        <v>1916</v>
      </c>
      <c r="L8" s="54" t="str">
        <f t="shared" si="3"/>
        <v>Player21</v>
      </c>
      <c r="M8" s="111" t="s">
        <v>2074</v>
      </c>
      <c r="O8" s="54" t="str">
        <f t="shared" si="4"/>
        <v>Player10</v>
      </c>
      <c r="P8" s="37" t="s">
        <v>30</v>
      </c>
      <c r="R8" s="54" t="str">
        <f t="shared" si="5"/>
        <v>Player21</v>
      </c>
      <c r="S8" s="226" t="s">
        <v>2642</v>
      </c>
      <c r="T8" s="268"/>
      <c r="U8" s="272" t="str">
        <f t="shared" si="6"/>
        <v>Player10</v>
      </c>
      <c r="V8" s="226" t="s">
        <v>905</v>
      </c>
      <c r="W8" s="268"/>
      <c r="X8" s="272" t="str">
        <f t="shared" si="7"/>
        <v>Player21</v>
      </c>
      <c r="Y8" s="226"/>
      <c r="Z8" s="268"/>
      <c r="AA8" s="272" t="str">
        <f t="shared" si="8"/>
        <v>Player10</v>
      </c>
      <c r="AB8" s="226" t="s">
        <v>1913</v>
      </c>
      <c r="AE8">
        <f t="shared" si="15"/>
        <v>6</v>
      </c>
      <c r="AF8" s="10">
        <f>INDEX(Upload_Download!$Q$4:$AC$602,MATCH($AE8,Upload_Download!$Q$4:$Q$602,0),MATCH(AF$2,Upload_Download!$Q$3:$AC$3,0))</f>
        <v>6</v>
      </c>
      <c r="AG8" s="3">
        <f>INDEX(Upload_Download!$Q$4:$AC$602,MATCH($AE8,Upload_Download!$Q$4:$Q$602,0),MATCH(AG$2,Upload_Download!$Q$3:$AC$3,0))</f>
        <v>23</v>
      </c>
      <c r="AH8" s="3" t="str">
        <f t="shared" si="16"/>
        <v>STOCK</v>
      </c>
      <c r="AI8" s="221" t="str">
        <f>INDEX(Upload_Download!$Q$4:$AC$602,MATCH($AE8,Upload_Download!$Q$4:$Q$602,0),MATCH(AI$2,Upload_Download!$Q$3:$AC$3,0))</f>
        <v>ABBV</v>
      </c>
      <c r="AJ8" s="4" t="str">
        <f>IF(AH8="STOCK",INDEX(Upload_Download!$AR$4:$AR$861,MATCH(AI8,Upload_Download!$AQ$4:$AQ$861,0),1),INDEX(Upload_Download!$BE$4:$BE$103,MATCH(AI8,Upload_Download!$BD$4:$BD$103,0),1))</f>
        <v>AbbVie Inc. Common Stock</v>
      </c>
      <c r="AK8" s="46">
        <f>IF(AH8="STOCK",INDEX(Upload_Download!$AS$4:$AS$861,MATCH(AI8,Upload_Download!$AQ$4:$AQ$861,0),1),INDEX(Upload_Download!$BF$4:$BF$103,MATCH(AI8,Upload_Download!$BD$4:$BD$103,0),1))</f>
        <v>142.71</v>
      </c>
      <c r="AL8" s="211">
        <f>INDEX(Upload_Download!$Q$4:$AC$602,MATCH($AE8,Upload_Download!$Q$4:$Q$602,0),MATCH(AL$2,Upload_Download!$Q$3:$AC$3,0))/1000000</f>
        <v>251427.88096000001</v>
      </c>
      <c r="AM8" s="215">
        <f>INDEX(Upload_Download!$Q$4:$AC$602,MATCH($AE8,Upload_Download!$Q$4:$Q$602,0),MATCH(AM$2,Upload_Download!$Q$3:$AC$3,0))</f>
        <v>1.006149905586506</v>
      </c>
      <c r="AN8" s="5">
        <f>INDEX(Upload_Download!$Q$4:$AC$602,MATCH($AE8,Upload_Download!$Q$4:$Q$602,0),MATCH(AN$2,Upload_Download!$Q$3:$AC$3,0))</f>
        <v>2.767626241735149E-2</v>
      </c>
      <c r="AO8" s="217">
        <f>INDEX(Upload_Download!$Q$4:$AC$602,MATCH($AE8,Upload_Download!$Q$4:$Q$602,0),MATCH(AO$2,Upload_Download!$Q$3:$AC$3,0))</f>
        <v>2.750709637170656E-2</v>
      </c>
      <c r="AP8" s="6">
        <f>INDEX(Upload_Download!$Q$4:$AC$602,MATCH($AE8,Upload_Download!$Q$4:$Q$602,0),MATCH(AP$2,Upload_Download!$Q$3:$AC$3,0))</f>
        <v>252</v>
      </c>
      <c r="AQ8" s="7">
        <f>INDEX(Upload_Download!$Q$4:$AC$602,MATCH($AE8,Upload_Download!$Q$4:$Q$602,0),MATCH(AQ$2,Upload_Download!$Q$3:$AC$3,0))</f>
        <v>84</v>
      </c>
      <c r="AR8" s="8">
        <f>INDEX(Upload_Download!$Q$4:$AC$602,MATCH($AE8,Upload_Download!$Q$4:$Q$602,0),MATCH(AR$2,Upload_Download!$Q$3:$AC$3,0))</f>
        <v>28</v>
      </c>
      <c r="AS8" s="9">
        <f>INDEX(Upload_Download!$Q$4:$AC$602,MATCH($AE8,Upload_Download!$Q$4:$Q$602,0),MATCH(AS$2,Upload_Download!$Q$3:$AC$3,0))</f>
        <v>151.19999999999999</v>
      </c>
      <c r="AU8" s="23">
        <f t="shared" si="17"/>
        <v>6</v>
      </c>
      <c r="AV8" s="22" t="s">
        <v>1840</v>
      </c>
      <c r="AW8" s="22" t="str">
        <f t="shared" si="9"/>
        <v>Player10</v>
      </c>
      <c r="AX8" s="63" t="str">
        <f t="shared" si="10"/>
        <v>SOL-USD</v>
      </c>
      <c r="AY8" s="63" t="str">
        <f t="shared" si="11"/>
        <v>Crypto</v>
      </c>
      <c r="AZ8" s="63" t="str">
        <f>INDEX(Upload_Download!$AH$4:$AH$127,MATCH(AX8,Upload_Download!$AF$4:$AF$127,0),1)</f>
        <v>Solana</v>
      </c>
      <c r="BA8" s="63" t="str">
        <f t="shared" si="12"/>
        <v>Player102</v>
      </c>
      <c r="BB8" s="57">
        <f>MATCH(AX8,Upload_Download!$AF$4:$AF$126,0)</f>
        <v>4</v>
      </c>
    </row>
    <row r="9" spans="1:54" ht="15.5" customHeight="1">
      <c r="A9" s="115" t="s">
        <v>2660</v>
      </c>
      <c r="B9" s="26">
        <f t="shared" ca="1" si="0"/>
        <v>0.12180252796815105</v>
      </c>
      <c r="C9" s="26">
        <f t="shared" ca="1" si="1"/>
        <v>23</v>
      </c>
      <c r="D9" s="56">
        <v>8</v>
      </c>
      <c r="G9">
        <f t="shared" si="13"/>
        <v>7</v>
      </c>
      <c r="H9">
        <f t="shared" si="14"/>
        <v>18</v>
      </c>
      <c r="I9" s="54" t="str">
        <f t="shared" si="2"/>
        <v>Player23</v>
      </c>
      <c r="J9" s="112" t="s">
        <v>1917</v>
      </c>
      <c r="L9" s="54" t="str">
        <f t="shared" si="3"/>
        <v>Player13</v>
      </c>
      <c r="M9" s="37" t="s">
        <v>44</v>
      </c>
      <c r="O9" s="54" t="str">
        <f t="shared" si="4"/>
        <v>Player23</v>
      </c>
      <c r="P9" s="37" t="s">
        <v>544</v>
      </c>
      <c r="R9" s="54" t="str">
        <f t="shared" si="5"/>
        <v>Player13</v>
      </c>
      <c r="S9" s="226" t="s">
        <v>1941</v>
      </c>
      <c r="T9" s="268"/>
      <c r="U9" s="272" t="str">
        <f t="shared" si="6"/>
        <v>Player23</v>
      </c>
      <c r="V9" s="226" t="s">
        <v>612</v>
      </c>
      <c r="W9" s="268"/>
      <c r="X9" s="272" t="str">
        <f t="shared" si="7"/>
        <v>Player13</v>
      </c>
      <c r="Y9" s="226"/>
      <c r="Z9" s="268"/>
      <c r="AA9" s="272" t="str">
        <f t="shared" si="8"/>
        <v>Player23</v>
      </c>
      <c r="AB9" s="226" t="s">
        <v>16</v>
      </c>
      <c r="AE9">
        <f t="shared" si="15"/>
        <v>7</v>
      </c>
      <c r="AF9" s="10">
        <f>INDEX(Upload_Download!$Q$4:$AC$602,MATCH($AE9,Upload_Download!$Q$4:$Q$602,0),MATCH(AF$2,Upload_Download!$Q$3:$AC$3,0))</f>
        <v>7</v>
      </c>
      <c r="AG9" s="3">
        <f>INDEX(Upload_Download!$Q$4:$AC$602,MATCH($AE9,Upload_Download!$Q$4:$Q$602,0),MATCH(AG$2,Upload_Download!$Q$3:$AC$3,0))</f>
        <v>25</v>
      </c>
      <c r="AH9" s="3" t="str">
        <f t="shared" si="16"/>
        <v>STOCK</v>
      </c>
      <c r="AI9" s="221" t="str">
        <f>INDEX(Upload_Download!$Q$4:$AC$602,MATCH($AE9,Upload_Download!$Q$4:$Q$602,0),MATCH(AI$2,Upload_Download!$Q$3:$AC$3,0))</f>
        <v>PM</v>
      </c>
      <c r="AJ9" s="4" t="str">
        <f>IF(AH9="STOCK",INDEX(Upload_Download!$AR$4:$AR$861,MATCH(AI9,Upload_Download!$AQ$4:$AQ$861,0),1),INDEX(Upload_Download!$BE$4:$BE$103,MATCH(AI9,Upload_Download!$BD$4:$BD$103,0),1))</f>
        <v>Philip Morris International Inc Common Stock</v>
      </c>
      <c r="AK9" s="46">
        <f>IF(AH9="STOCK",INDEX(Upload_Download!$AS$4:$AS$861,MATCH(AI9,Upload_Download!$AQ$4:$AQ$861,0),1),INDEX(Upload_Download!$BF$4:$BF$103,MATCH(AI9,Upload_Download!$BD$4:$BD$103,0),1))</f>
        <v>105.07</v>
      </c>
      <c r="AL9" s="211">
        <f>INDEX(Upload_Download!$Q$4:$AC$602,MATCH($AE9,Upload_Download!$Q$4:$Q$602,0),MATCH(AL$2,Upload_Download!$Q$3:$AC$3,0))/1000000</f>
        <v>167242.46528</v>
      </c>
      <c r="AM9" s="215">
        <f>INDEX(Upload_Download!$Q$4:$AC$602,MATCH($AE9,Upload_Download!$Q$4:$Q$602,0),MATCH(AM$2,Upload_Download!$Q$3:$AC$3,0))</f>
        <v>1.0057702785574409</v>
      </c>
      <c r="AN9" s="5">
        <f>INDEX(Upload_Download!$Q$4:$AC$602,MATCH($AE9,Upload_Download!$Q$4:$Q$602,0),MATCH(AN$2,Upload_Download!$Q$3:$AC$3,0))</f>
        <v>2.1943129452406819E-2</v>
      </c>
      <c r="AO9" s="217">
        <f>INDEX(Upload_Download!$Q$4:$AC$602,MATCH($AE9,Upload_Download!$Q$4:$Q$602,0),MATCH(AO$2,Upload_Download!$Q$3:$AC$3,0))</f>
        <v>2.1817237912298889E-2</v>
      </c>
      <c r="AP9" s="6">
        <f>INDEX(Upload_Download!$Q$4:$AC$602,MATCH($AE9,Upload_Download!$Q$4:$Q$602,0),MATCH(AP$2,Upload_Download!$Q$3:$AC$3,0))</f>
        <v>264</v>
      </c>
      <c r="AQ9" s="7">
        <f>INDEX(Upload_Download!$Q$4:$AC$602,MATCH($AE9,Upload_Download!$Q$4:$Q$602,0),MATCH(AQ$2,Upload_Download!$Q$3:$AC$3,0))</f>
        <v>31</v>
      </c>
      <c r="AR9" s="8">
        <f>INDEX(Upload_Download!$Q$4:$AC$602,MATCH($AE9,Upload_Download!$Q$4:$Q$602,0),MATCH(AR$2,Upload_Download!$Q$3:$AC$3,0))</f>
        <v>57</v>
      </c>
      <c r="AS9" s="9">
        <f>INDEX(Upload_Download!$Q$4:$AC$602,MATCH($AE9,Upload_Download!$Q$4:$Q$602,0),MATCH(AS$2,Upload_Download!$Q$3:$AC$3,0))</f>
        <v>155.30000000000001</v>
      </c>
      <c r="AU9" s="23">
        <f t="shared" si="17"/>
        <v>7</v>
      </c>
      <c r="AV9" s="22" t="s">
        <v>1840</v>
      </c>
      <c r="AW9" s="22" t="str">
        <f t="shared" si="9"/>
        <v>Player23</v>
      </c>
      <c r="AX9" s="63" t="str">
        <f t="shared" si="10"/>
        <v>DOT-USD</v>
      </c>
      <c r="AY9" s="63" t="str">
        <f t="shared" si="11"/>
        <v>Crypto</v>
      </c>
      <c r="AZ9" s="63" t="str">
        <f>INDEX(Upload_Download!$AH$4:$AH$127,MATCH(AX9,Upload_Download!$AF$4:$AF$127,0),1)</f>
        <v>Polkadot</v>
      </c>
      <c r="BA9" s="63" t="str">
        <f t="shared" si="12"/>
        <v>Player232</v>
      </c>
      <c r="BB9" s="57">
        <f>MATCH(AX9,Upload_Download!$AF$4:$AF$126,0)</f>
        <v>16</v>
      </c>
    </row>
    <row r="10" spans="1:54" ht="15.5" customHeight="1">
      <c r="A10" s="115" t="s">
        <v>2661</v>
      </c>
      <c r="B10" s="26">
        <f t="shared" ca="1" si="0"/>
        <v>0.5686743706629761</v>
      </c>
      <c r="C10" s="26">
        <f t="shared" ca="1" si="1"/>
        <v>12</v>
      </c>
      <c r="D10" s="56">
        <v>13</v>
      </c>
      <c r="G10">
        <f t="shared" si="13"/>
        <v>8</v>
      </c>
      <c r="H10">
        <f t="shared" si="14"/>
        <v>17</v>
      </c>
      <c r="I10" s="55" t="str">
        <f t="shared" si="2"/>
        <v>Player7</v>
      </c>
      <c r="J10" s="51" t="s">
        <v>532</v>
      </c>
      <c r="L10" s="55" t="str">
        <f t="shared" si="3"/>
        <v>Player14</v>
      </c>
      <c r="M10" s="38" t="s">
        <v>522</v>
      </c>
      <c r="O10" s="55" t="str">
        <f t="shared" si="4"/>
        <v>Player7</v>
      </c>
      <c r="P10" s="38" t="s">
        <v>536</v>
      </c>
      <c r="R10" s="55" t="str">
        <f t="shared" si="5"/>
        <v>Player14</v>
      </c>
      <c r="S10" s="225" t="s">
        <v>90</v>
      </c>
      <c r="T10" s="268"/>
      <c r="U10" s="273" t="str">
        <f t="shared" si="6"/>
        <v>Player7</v>
      </c>
      <c r="V10" s="225" t="s">
        <v>516</v>
      </c>
      <c r="W10" s="268"/>
      <c r="X10" s="273" t="str">
        <f t="shared" si="7"/>
        <v>Player14</v>
      </c>
      <c r="Y10" s="225"/>
      <c r="Z10" s="268"/>
      <c r="AA10" s="273" t="str">
        <f t="shared" si="8"/>
        <v>Player7</v>
      </c>
      <c r="AB10" s="225" t="s">
        <v>12</v>
      </c>
      <c r="AE10">
        <f t="shared" si="15"/>
        <v>8</v>
      </c>
      <c r="AF10" s="10">
        <f>INDEX(Upload_Download!$Q$4:$AC$602,MATCH($AE10,Upload_Download!$Q$4:$Q$602,0),MATCH(AF$2,Upload_Download!$Q$3:$AC$3,0))</f>
        <v>8</v>
      </c>
      <c r="AG10" s="3">
        <f>INDEX(Upload_Download!$Q$4:$AC$602,MATCH($AE10,Upload_Download!$Q$4:$Q$602,0),MATCH(AG$2,Upload_Download!$Q$3:$AC$3,0))</f>
        <v>28</v>
      </c>
      <c r="AH10" s="3" t="str">
        <f t="shared" si="16"/>
        <v>STOCK</v>
      </c>
      <c r="AI10" s="221" t="str">
        <f>INDEX(Upload_Download!$Q$4:$AC$602,MATCH($AE10,Upload_Download!$Q$4:$Q$602,0),MATCH(AI$2,Upload_Download!$Q$3:$AC$3,0))</f>
        <v>PTR</v>
      </c>
      <c r="AJ10" s="4" t="str">
        <f>IF(AH10="STOCK",INDEX(Upload_Download!$AR$4:$AR$861,MATCH(AI10,Upload_Download!$AQ$4:$AQ$861,0),1),INDEX(Upload_Download!$BE$4:$BE$103,MATCH(AI10,Upload_Download!$BD$4:$BD$103,0),1))</f>
        <v>PetroChina Company Limited Common Stock</v>
      </c>
      <c r="AK10" s="46">
        <f>IF(AH10="STOCK",INDEX(Upload_Download!$AS$4:$AS$861,MATCH(AI10,Upload_Download!$AQ$4:$AQ$861,0),1),INDEX(Upload_Download!$BF$4:$BF$103,MATCH(AI10,Upload_Download!$BD$4:$BD$103,0),1))</f>
        <v>52.77</v>
      </c>
      <c r="AL10" s="211">
        <f>INDEX(Upload_Download!$Q$4:$AC$602,MATCH($AE10,Upload_Download!$Q$4:$Q$602,0),MATCH(AL$2,Upload_Download!$Q$3:$AC$3,0))/1000000</f>
        <v>164202.57792000001</v>
      </c>
      <c r="AM10" s="215">
        <f>INDEX(Upload_Download!$Q$4:$AC$602,MATCH($AE10,Upload_Download!$Q$4:$Q$602,0),MATCH(AM$2,Upload_Download!$Q$3:$AC$3,0))</f>
        <v>1.011105025396545</v>
      </c>
      <c r="AN10" s="5">
        <f>INDEX(Upload_Download!$Q$4:$AC$602,MATCH($AE10,Upload_Download!$Q$4:$Q$602,0),MATCH(AN$2,Upload_Download!$Q$3:$AC$3,0))</f>
        <v>5.1978538733613841E-2</v>
      </c>
      <c r="AO10" s="217">
        <f>INDEX(Upload_Download!$Q$4:$AC$602,MATCH($AE10,Upload_Download!$Q$4:$Q$602,0),MATCH(AO$2,Upload_Download!$Q$3:$AC$3,0))</f>
        <v>5.140765541465725E-2</v>
      </c>
      <c r="AP10" s="6">
        <f>INDEX(Upload_Download!$Q$4:$AC$602,MATCH($AE10,Upload_Download!$Q$4:$Q$602,0),MATCH(AP$2,Upload_Download!$Q$3:$AC$3,0))</f>
        <v>120</v>
      </c>
      <c r="AQ10" s="7">
        <f>INDEX(Upload_Download!$Q$4:$AC$602,MATCH($AE10,Upload_Download!$Q$4:$Q$602,0),MATCH(AQ$2,Upload_Download!$Q$3:$AC$3,0))</f>
        <v>398</v>
      </c>
      <c r="AR10" s="8">
        <f>INDEX(Upload_Download!$Q$4:$AC$602,MATCH($AE10,Upload_Download!$Q$4:$Q$602,0),MATCH(AR$2,Upload_Download!$Q$3:$AC$3,0))</f>
        <v>58</v>
      </c>
      <c r="AS10" s="9">
        <f>INDEX(Upload_Download!$Q$4:$AC$602,MATCH($AE10,Upload_Download!$Q$4:$Q$602,0),MATCH(AS$2,Upload_Download!$Q$3:$AC$3,0))</f>
        <v>157</v>
      </c>
      <c r="AU10" s="23">
        <f t="shared" si="17"/>
        <v>8</v>
      </c>
      <c r="AV10" s="22" t="s">
        <v>1840</v>
      </c>
      <c r="AW10" s="22" t="str">
        <f t="shared" si="9"/>
        <v>Player7</v>
      </c>
      <c r="AX10" s="63" t="str">
        <f t="shared" si="10"/>
        <v>LLY</v>
      </c>
      <c r="AY10" s="63" t="str">
        <f t="shared" si="11"/>
        <v>Stock</v>
      </c>
      <c r="AZ10" s="63" t="str">
        <f>INDEX(Upload_Download!$AH$4:$AH$127,MATCH(AX10,Upload_Download!$AF$4:$AF$127,0),1)</f>
        <v>Eli Lilly and Company</v>
      </c>
      <c r="BA10" s="63" t="str">
        <f t="shared" si="12"/>
        <v>Player72</v>
      </c>
      <c r="BB10" s="57">
        <f>MATCH(AX10,Upload_Download!$AF$4:$AF$126,0)</f>
        <v>17</v>
      </c>
    </row>
    <row r="11" spans="1:54" ht="15.5" customHeight="1">
      <c r="A11" s="115" t="s">
        <v>2662</v>
      </c>
      <c r="B11" s="26">
        <f t="shared" ca="1" si="0"/>
        <v>0.20983400308297984</v>
      </c>
      <c r="C11" s="26">
        <f t="shared" ca="1" si="1"/>
        <v>19</v>
      </c>
      <c r="D11" s="56">
        <v>3</v>
      </c>
      <c r="G11">
        <f t="shared" si="13"/>
        <v>9</v>
      </c>
      <c r="H11">
        <f t="shared" si="14"/>
        <v>16</v>
      </c>
      <c r="I11" s="52" t="str">
        <f t="shared" si="2"/>
        <v>Player20</v>
      </c>
      <c r="J11" s="48" t="s">
        <v>20</v>
      </c>
      <c r="L11" s="52" t="str">
        <f t="shared" si="3"/>
        <v>Player11</v>
      </c>
      <c r="M11" s="110" t="s">
        <v>1923</v>
      </c>
      <c r="O11" s="52" t="str">
        <f t="shared" si="4"/>
        <v>Player20</v>
      </c>
      <c r="P11" s="39" t="s">
        <v>793</v>
      </c>
      <c r="R11" s="52" t="str">
        <f t="shared" si="5"/>
        <v>Player11</v>
      </c>
      <c r="S11" s="224" t="s">
        <v>1931</v>
      </c>
      <c r="T11" s="268"/>
      <c r="U11" s="269" t="str">
        <f t="shared" si="6"/>
        <v>Player20</v>
      </c>
      <c r="V11" s="224" t="s">
        <v>2649</v>
      </c>
      <c r="W11" s="268"/>
      <c r="X11" s="269" t="str">
        <f t="shared" si="7"/>
        <v>Player11</v>
      </c>
      <c r="Y11" s="224"/>
      <c r="Z11" s="268"/>
      <c r="AA11" s="269" t="str">
        <f t="shared" si="8"/>
        <v>Player20</v>
      </c>
      <c r="AB11" s="224" t="s">
        <v>1912</v>
      </c>
      <c r="AE11">
        <f t="shared" si="15"/>
        <v>9</v>
      </c>
      <c r="AF11" s="10">
        <f>INDEX(Upload_Download!$Q$4:$AC$602,MATCH($AE11,Upload_Download!$Q$4:$Q$602,0),MATCH(AF$2,Upload_Download!$Q$3:$AC$3,0))</f>
        <v>9</v>
      </c>
      <c r="AG11" s="3">
        <f>INDEX(Upload_Download!$Q$4:$AC$602,MATCH($AE11,Upload_Download!$Q$4:$Q$602,0),MATCH(AG$2,Upload_Download!$Q$3:$AC$3,0))</f>
        <v>34</v>
      </c>
      <c r="AH11" s="3" t="str">
        <f t="shared" si="16"/>
        <v>STOCK</v>
      </c>
      <c r="AI11" s="221" t="str">
        <f>INDEX(Upload_Download!$Q$4:$AC$602,MATCH($AE11,Upload_Download!$Q$4:$Q$602,0),MATCH(AI$2,Upload_Download!$Q$3:$AC$3,0))</f>
        <v>TM</v>
      </c>
      <c r="AJ11" s="4" t="str">
        <f>IF(AH11="STOCK",INDEX(Upload_Download!$AR$4:$AR$861,MATCH(AI11,Upload_Download!$AQ$4:$AQ$861,0),1),INDEX(Upload_Download!$BE$4:$BE$103,MATCH(AI11,Upload_Download!$BD$4:$BD$103,0),1))</f>
        <v>Toyota Motor Corporation Common Stock</v>
      </c>
      <c r="AK11" s="46">
        <f>IF(AH11="STOCK",INDEX(Upload_Download!$AS$4:$AS$861,MATCH(AI11,Upload_Download!$AQ$4:$AQ$861,0),1),INDEX(Upload_Download!$BF$4:$BF$103,MATCH(AI11,Upload_Download!$BD$4:$BD$103,0),1))</f>
        <v>194.41</v>
      </c>
      <c r="AL11" s="211">
        <f>INDEX(Upload_Download!$Q$4:$AC$602,MATCH($AE11,Upload_Download!$Q$4:$Q$602,0),MATCH(AL$2,Upload_Download!$Q$3:$AC$3,0))/1000000</f>
        <v>266679.123968</v>
      </c>
      <c r="AM11" s="215">
        <f>INDEX(Upload_Download!$Q$4:$AC$602,MATCH($AE11,Upload_Download!$Q$4:$Q$602,0),MATCH(AM$2,Upload_Download!$Q$3:$AC$3,0))</f>
        <v>1.00714266304855</v>
      </c>
      <c r="AN11" s="5">
        <f>INDEX(Upload_Download!$Q$4:$AC$602,MATCH($AE11,Upload_Download!$Q$4:$Q$602,0),MATCH(AN$2,Upload_Download!$Q$3:$AC$3,0))</f>
        <v>3.638542244804905E-2</v>
      </c>
      <c r="AO11" s="217">
        <f>INDEX(Upload_Download!$Q$4:$AC$602,MATCH($AE11,Upload_Download!$Q$4:$Q$602,0),MATCH(AO$2,Upload_Download!$Q$3:$AC$3,0))</f>
        <v>3.6127376768960343E-2</v>
      </c>
      <c r="AP11" s="6">
        <f>INDEX(Upload_Download!$Q$4:$AC$602,MATCH($AE11,Upload_Download!$Q$4:$Q$602,0),MATCH(AP$2,Upload_Download!$Q$3:$AC$3,0))</f>
        <v>215</v>
      </c>
      <c r="AQ11" s="7">
        <f>INDEX(Upload_Download!$Q$4:$AC$602,MATCH($AE11,Upload_Download!$Q$4:$Q$602,0),MATCH(AQ$2,Upload_Download!$Q$3:$AC$3,0))</f>
        <v>231</v>
      </c>
      <c r="AR11" s="8">
        <f>INDEX(Upload_Download!$Q$4:$AC$602,MATCH($AE11,Upload_Download!$Q$4:$Q$602,0),MATCH(AR$2,Upload_Download!$Q$3:$AC$3,0))</f>
        <v>25</v>
      </c>
      <c r="AS11" s="9">
        <f>INDEX(Upload_Download!$Q$4:$AC$602,MATCH($AE11,Upload_Download!$Q$4:$Q$602,0),MATCH(AS$2,Upload_Download!$Q$3:$AC$3,0))</f>
        <v>161.19999999999999</v>
      </c>
      <c r="AU11" s="23">
        <f t="shared" si="17"/>
        <v>9</v>
      </c>
      <c r="AV11" s="22" t="s">
        <v>1840</v>
      </c>
      <c r="AW11" s="22" t="str">
        <f t="shared" si="9"/>
        <v>Player20</v>
      </c>
      <c r="AX11" s="63" t="str">
        <f t="shared" si="10"/>
        <v>ASML</v>
      </c>
      <c r="AY11" s="63" t="str">
        <f t="shared" si="11"/>
        <v>Stock</v>
      </c>
      <c r="AZ11" s="63" t="str">
        <f>INDEX(Upload_Download!$AH$4:$AH$127,MATCH(AX11,Upload_Download!$AF$4:$AF$127,0),1)</f>
        <v>ASML Holding</v>
      </c>
      <c r="BA11" s="63" t="str">
        <f t="shared" si="12"/>
        <v>Player202</v>
      </c>
      <c r="BB11" s="57">
        <f>MATCH(AX11,Upload_Download!$AF$4:$AF$126,0)</f>
        <v>18</v>
      </c>
    </row>
    <row r="12" spans="1:54" ht="15.5" customHeight="1" thickBot="1">
      <c r="A12" s="115" t="s">
        <v>2663</v>
      </c>
      <c r="B12" s="26">
        <f t="shared" ca="1" si="0"/>
        <v>0.56907953377957399</v>
      </c>
      <c r="C12" s="26">
        <f t="shared" ca="1" si="1"/>
        <v>11</v>
      </c>
      <c r="D12" s="56">
        <v>6</v>
      </c>
      <c r="G12">
        <f t="shared" si="13"/>
        <v>10</v>
      </c>
      <c r="H12">
        <f t="shared" si="14"/>
        <v>15</v>
      </c>
      <c r="I12" s="52" t="str">
        <f t="shared" si="2"/>
        <v>Player6</v>
      </c>
      <c r="J12" s="48" t="s">
        <v>600</v>
      </c>
      <c r="L12" s="52" t="str">
        <f t="shared" si="3"/>
        <v>Player16</v>
      </c>
      <c r="M12" s="39" t="s">
        <v>560</v>
      </c>
      <c r="O12" s="52" t="str">
        <f t="shared" si="4"/>
        <v>Player6</v>
      </c>
      <c r="P12" s="39" t="s">
        <v>781</v>
      </c>
      <c r="R12" s="52" t="str">
        <f t="shared" si="5"/>
        <v>Player16</v>
      </c>
      <c r="S12" s="224" t="s">
        <v>556</v>
      </c>
      <c r="T12" s="268"/>
      <c r="U12" s="269" t="str">
        <f t="shared" si="6"/>
        <v>Player6</v>
      </c>
      <c r="V12" s="224" t="s">
        <v>38</v>
      </c>
      <c r="W12" s="268"/>
      <c r="X12" s="269" t="str">
        <f t="shared" si="7"/>
        <v>Player16</v>
      </c>
      <c r="Y12" s="224"/>
      <c r="Z12" s="268"/>
      <c r="AA12" s="269" t="str">
        <f t="shared" si="8"/>
        <v>Player6</v>
      </c>
      <c r="AB12" s="224" t="s">
        <v>1913</v>
      </c>
      <c r="AE12">
        <f t="shared" si="15"/>
        <v>10</v>
      </c>
      <c r="AF12" s="11">
        <f>INDEX(Upload_Download!$Q$4:$AC$602,MATCH($AE12,Upload_Download!$Q$4:$Q$602,0),MATCH(AF$2,Upload_Download!$Q$3:$AC$3,0))</f>
        <v>10</v>
      </c>
      <c r="AG12" s="12">
        <f>INDEX(Upload_Download!$Q$4:$AC$602,MATCH($AE12,Upload_Download!$Q$4:$Q$602,0),MATCH(AG$2,Upload_Download!$Q$3:$AC$3,0))</f>
        <v>35</v>
      </c>
      <c r="AH12" s="12" t="str">
        <f t="shared" si="16"/>
        <v>STOCK</v>
      </c>
      <c r="AI12" s="222" t="str">
        <f>INDEX(Upload_Download!$Q$4:$AC$602,MATCH($AE12,Upload_Download!$Q$4:$Q$602,0),MATCH(AI$2,Upload_Download!$Q$3:$AC$3,0))</f>
        <v>EQNR</v>
      </c>
      <c r="AJ12" s="13" t="str">
        <f>IF(AH12="STOCK",INDEX(Upload_Download!$AR$4:$AR$861,MATCH(AI12,Upload_Download!$AQ$4:$AQ$861,0),1),INDEX(Upload_Download!$BE$4:$BE$103,MATCH(AI12,Upload_Download!$BD$4:$BD$103,0),1))</f>
        <v>Equinor ASA</v>
      </c>
      <c r="AK12" s="47">
        <f>IF(AH12="STOCK",INDEX(Upload_Download!$AS$4:$AS$861,MATCH(AI12,Upload_Download!$AQ$4:$AQ$861,0),1),INDEX(Upload_Download!$BF$4:$BF$103,MATCH(AI12,Upload_Download!$BD$4:$BD$103,0),1))</f>
        <v>30.34</v>
      </c>
      <c r="AL12" s="212">
        <f>INDEX(Upload_Download!$Q$4:$AC$602,MATCH($AE12,Upload_Download!$Q$4:$Q$602,0),MATCH(AL$2,Upload_Download!$Q$3:$AC$3,0))/1000000</f>
        <v>103510.310912</v>
      </c>
      <c r="AM12" s="216">
        <f>INDEX(Upload_Download!$Q$4:$AC$602,MATCH($AE12,Upload_Download!$Q$4:$Q$602,0),MATCH(AM$2,Upload_Download!$Q$3:$AC$3,0))</f>
        <v>1.0114194231253719</v>
      </c>
      <c r="AN12" s="14">
        <f>INDEX(Upload_Download!$Q$4:$AC$602,MATCH($AE12,Upload_Download!$Q$4:$Q$602,0),MATCH(AN$2,Upload_Download!$Q$3:$AC$3,0))</f>
        <v>4.6856312158967003E-2</v>
      </c>
      <c r="AO12" s="218">
        <f>INDEX(Upload_Download!$Q$4:$AC$602,MATCH($AE12,Upload_Download!$Q$4:$Q$602,0),MATCH(AO$2,Upload_Download!$Q$3:$AC$3,0))</f>
        <v>4.6327281331197893E-2</v>
      </c>
      <c r="AP12" s="15">
        <f>INDEX(Upload_Download!$Q$4:$AC$602,MATCH($AE12,Upload_Download!$Q$4:$Q$602,0),MATCH(AP$2,Upload_Download!$Q$3:$AC$3,0))</f>
        <v>115</v>
      </c>
      <c r="AQ12" s="16">
        <f>INDEX(Upload_Download!$Q$4:$AC$602,MATCH($AE12,Upload_Download!$Q$4:$Q$602,0),MATCH(AQ$2,Upload_Download!$Q$3:$AC$3,0))</f>
        <v>351</v>
      </c>
      <c r="AR12" s="17">
        <f>INDEX(Upload_Download!$Q$4:$AC$602,MATCH($AE12,Upload_Download!$Q$4:$Q$602,0),MATCH(AR$2,Upload_Download!$Q$3:$AC$3,0))</f>
        <v>113</v>
      </c>
      <c r="AS12" s="18">
        <f>INDEX(Upload_Download!$Q$4:$AC$602,MATCH($AE12,Upload_Download!$Q$4:$Q$602,0),MATCH(AS$2,Upload_Download!$Q$3:$AC$3,0))</f>
        <v>161.6</v>
      </c>
      <c r="AU12" s="23">
        <f t="shared" si="17"/>
        <v>10</v>
      </c>
      <c r="AV12" s="22" t="s">
        <v>1840</v>
      </c>
      <c r="AW12" s="22" t="str">
        <f t="shared" si="9"/>
        <v>Player6</v>
      </c>
      <c r="AX12" s="63" t="str">
        <f t="shared" si="10"/>
        <v>GS</v>
      </c>
      <c r="AY12" s="63" t="str">
        <f t="shared" si="11"/>
        <v>Stock</v>
      </c>
      <c r="AZ12" s="63" t="str">
        <f>INDEX(Upload_Download!$AH$4:$AH$127,MATCH(AX12,Upload_Download!$AF$4:$AF$127,0),1)</f>
        <v>Goldman Sachs</v>
      </c>
      <c r="BA12" s="63" t="str">
        <f t="shared" si="12"/>
        <v>Player62</v>
      </c>
      <c r="BB12" s="57">
        <f>MATCH(AX12,Upload_Download!$AF$4:$AF$126,0)</f>
        <v>19</v>
      </c>
    </row>
    <row r="13" spans="1:54" ht="15.5" customHeight="1">
      <c r="A13" s="115" t="s">
        <v>2664</v>
      </c>
      <c r="B13" s="26">
        <f t="shared" ca="1" si="0"/>
        <v>0.14292310696755073</v>
      </c>
      <c r="C13" s="26">
        <f t="shared" ca="1" si="1"/>
        <v>20</v>
      </c>
      <c r="D13" s="56">
        <v>16</v>
      </c>
      <c r="G13">
        <f t="shared" si="13"/>
        <v>11</v>
      </c>
      <c r="H13">
        <f t="shared" si="14"/>
        <v>14</v>
      </c>
      <c r="I13" s="52" t="str">
        <f t="shared" si="2"/>
        <v>Player24</v>
      </c>
      <c r="J13" s="48" t="s">
        <v>8</v>
      </c>
      <c r="L13" s="52" t="str">
        <f t="shared" si="3"/>
        <v>Player5</v>
      </c>
      <c r="M13" s="39" t="s">
        <v>526</v>
      </c>
      <c r="O13" s="52" t="str">
        <f t="shared" si="4"/>
        <v>Player24</v>
      </c>
      <c r="P13" s="39" t="s">
        <v>150</v>
      </c>
      <c r="R13" s="52" t="str">
        <f t="shared" si="5"/>
        <v>Player5</v>
      </c>
      <c r="S13" s="224" t="s">
        <v>580</v>
      </c>
      <c r="T13" s="268"/>
      <c r="U13" s="269" t="str">
        <f t="shared" si="6"/>
        <v>Player24</v>
      </c>
      <c r="V13" s="224" t="s">
        <v>1384</v>
      </c>
      <c r="W13" s="268"/>
      <c r="X13" s="269" t="str">
        <f t="shared" si="7"/>
        <v>Player5</v>
      </c>
      <c r="Y13" s="224"/>
      <c r="Z13" s="268"/>
      <c r="AA13" s="269" t="str">
        <f t="shared" si="8"/>
        <v>Player24</v>
      </c>
      <c r="AB13" s="224" t="s">
        <v>1913</v>
      </c>
      <c r="AE13">
        <f t="shared" si="15"/>
        <v>11</v>
      </c>
      <c r="AF13" s="10">
        <f>INDEX(Upload_Download!$Q$4:$AC$602,MATCH($AE13,Upload_Download!$Q$4:$Q$602,0),MATCH(AF$2,Upload_Download!$Q$3:$AC$3,0))</f>
        <v>11</v>
      </c>
      <c r="AG13" s="3">
        <f>INDEX(Upload_Download!$Q$4:$AC$602,MATCH($AE13,Upload_Download!$Q$4:$Q$602,0),MATCH(AG$2,Upload_Download!$Q$3:$AC$3,0))</f>
        <v>39</v>
      </c>
      <c r="AH13" s="3" t="str">
        <f t="shared" si="16"/>
        <v>STOCK</v>
      </c>
      <c r="AI13" s="221" t="str">
        <f>INDEX(Upload_Download!$Q$4:$AC$602,MATCH($AE13,Upload_Download!$Q$4:$Q$602,0),MATCH(AI$2,Upload_Download!$Q$3:$AC$3,0))</f>
        <v>HCA</v>
      </c>
      <c r="AJ13" s="4" t="str">
        <f>IF(AH13="STOCK",INDEX(Upload_Download!$AR$4:$AR$861,MATCH(AI13,Upload_Download!$AQ$4:$AQ$861,0),1),INDEX(Upload_Download!$BE$4:$BE$103,MATCH(AI13,Upload_Download!$BD$4:$BD$103,0),1))</f>
        <v>HCA Healthcare Inc. Common Stock</v>
      </c>
      <c r="AK13" s="46">
        <f>IF(AH13="STOCK",INDEX(Upload_Download!$AS$4:$AS$861,MATCH(AI13,Upload_Download!$AQ$4:$AQ$861,0),1),INDEX(Upload_Download!$BF$4:$BF$103,MATCH(AI13,Upload_Download!$BD$4:$BD$103,0),1))</f>
        <v>240.01</v>
      </c>
      <c r="AL13" s="211">
        <f>INDEX(Upload_Download!$Q$4:$AC$602,MATCH($AE13,Upload_Download!$Q$4:$Q$602,0),MATCH(AL$2,Upload_Download!$Q$3:$AC$3,0))/1000000</f>
        <v>73961.275391999996</v>
      </c>
      <c r="AM13" s="215">
        <f>INDEX(Upload_Download!$Q$4:$AC$602,MATCH($AE13,Upload_Download!$Q$4:$Q$602,0),MATCH(AM$2,Upload_Download!$Q$3:$AC$3,0))</f>
        <v>1.0080718280137111</v>
      </c>
      <c r="AN13" s="5">
        <f>INDEX(Upload_Download!$Q$4:$AC$602,MATCH($AE13,Upload_Download!$Q$4:$Q$602,0),MATCH(AN$2,Upload_Download!$Q$3:$AC$3,0))</f>
        <v>3.4217328021683931E-2</v>
      </c>
      <c r="AO13" s="217">
        <f>INDEX(Upload_Download!$Q$4:$AC$602,MATCH($AE13,Upload_Download!$Q$4:$Q$602,0),MATCH(AO$2,Upload_Download!$Q$3:$AC$3,0))</f>
        <v>3.3943343193217908E-2</v>
      </c>
      <c r="AP13" s="6">
        <f>INDEX(Upload_Download!$Q$4:$AC$602,MATCH($AE13,Upload_Download!$Q$4:$Q$602,0),MATCH(AP$2,Upload_Download!$Q$3:$AC$3,0))</f>
        <v>181</v>
      </c>
      <c r="AQ13" s="7">
        <f>INDEX(Upload_Download!$Q$4:$AC$602,MATCH($AE13,Upload_Download!$Q$4:$Q$602,0),MATCH(AQ$2,Upload_Download!$Q$3:$AC$3,0))</f>
        <v>194</v>
      </c>
      <c r="AR13" s="8">
        <f>INDEX(Upload_Download!$Q$4:$AC$602,MATCH($AE13,Upload_Download!$Q$4:$Q$602,0),MATCH(AR$2,Upload_Download!$Q$3:$AC$3,0))</f>
        <v>152</v>
      </c>
      <c r="AS13" s="9">
        <f>INDEX(Upload_Download!$Q$4:$AC$602,MATCH($AE13,Upload_Download!$Q$4:$Q$602,0),MATCH(AS$2,Upload_Download!$Q$3:$AC$3,0))</f>
        <v>174.9</v>
      </c>
      <c r="AU13" s="23">
        <f t="shared" si="17"/>
        <v>11</v>
      </c>
      <c r="AV13" s="22" t="s">
        <v>1840</v>
      </c>
      <c r="AW13" s="22" t="str">
        <f t="shared" si="9"/>
        <v>Player24</v>
      </c>
      <c r="AX13" s="63" t="str">
        <f t="shared" si="10"/>
        <v>GOOGL</v>
      </c>
      <c r="AY13" s="63" t="str">
        <f t="shared" si="11"/>
        <v>Stock</v>
      </c>
      <c r="AZ13" s="63" t="str">
        <f>INDEX(Upload_Download!$AH$4:$AH$127,MATCH(AX13,Upload_Download!$AF$4:$AF$127,0),1)</f>
        <v>Alphabet Class A</v>
      </c>
      <c r="BA13" s="63" t="str">
        <f t="shared" si="12"/>
        <v>Player242</v>
      </c>
      <c r="BB13" s="57">
        <f>MATCH(AX13,Upload_Download!$AF$4:$AF$126,0)</f>
        <v>14</v>
      </c>
    </row>
    <row r="14" spans="1:54" ht="15.5" customHeight="1">
      <c r="A14" s="115" t="s">
        <v>2665</v>
      </c>
      <c r="B14" s="26">
        <f t="shared" ca="1" si="0"/>
        <v>0.63566670026489314</v>
      </c>
      <c r="C14" s="26">
        <f t="shared" ca="1" si="1"/>
        <v>9</v>
      </c>
      <c r="D14" s="56">
        <v>21</v>
      </c>
      <c r="G14">
        <f t="shared" si="13"/>
        <v>12</v>
      </c>
      <c r="H14">
        <f t="shared" si="14"/>
        <v>13</v>
      </c>
      <c r="I14" s="53" t="str">
        <f t="shared" si="2"/>
        <v>Player19</v>
      </c>
      <c r="J14" s="49" t="s">
        <v>550</v>
      </c>
      <c r="L14" s="53" t="str">
        <f t="shared" si="3"/>
        <v>Player8</v>
      </c>
      <c r="M14" s="40" t="s">
        <v>88</v>
      </c>
      <c r="O14" s="53" t="str">
        <f t="shared" si="4"/>
        <v>Player19</v>
      </c>
      <c r="P14" s="40" t="s">
        <v>154</v>
      </c>
      <c r="R14" s="53" t="str">
        <f t="shared" si="5"/>
        <v>Player8</v>
      </c>
      <c r="S14" s="270" t="s">
        <v>1932</v>
      </c>
      <c r="T14" s="268"/>
      <c r="U14" s="271" t="str">
        <f t="shared" si="6"/>
        <v>Player19</v>
      </c>
      <c r="V14" s="270" t="s">
        <v>2140</v>
      </c>
      <c r="W14" s="268"/>
      <c r="X14" s="271" t="str">
        <f t="shared" si="7"/>
        <v>Player8</v>
      </c>
      <c r="Y14" s="270"/>
      <c r="Z14" s="268"/>
      <c r="AA14" s="271" t="str">
        <f t="shared" si="8"/>
        <v>Player19</v>
      </c>
      <c r="AB14" s="270" t="s">
        <v>496</v>
      </c>
      <c r="AE14">
        <f t="shared" si="15"/>
        <v>12</v>
      </c>
      <c r="AF14" s="10">
        <f>INDEX(Upload_Download!$Q$4:$AC$602,MATCH($AE14,Upload_Download!$Q$4:$Q$602,0),MATCH(AF$2,Upload_Download!$Q$3:$AC$3,0))</f>
        <v>12</v>
      </c>
      <c r="AG14" s="3">
        <f>INDEX(Upload_Download!$Q$4:$AC$602,MATCH($AE14,Upload_Download!$Q$4:$Q$602,0),MATCH(AG$2,Upload_Download!$Q$3:$AC$3,0))</f>
        <v>42</v>
      </c>
      <c r="AH14" s="3" t="str">
        <f t="shared" si="16"/>
        <v>STOCK</v>
      </c>
      <c r="AI14" s="221" t="str">
        <f>INDEX(Upload_Download!$Q$4:$AC$602,MATCH($AE14,Upload_Download!$Q$4:$Q$602,0),MATCH(AI$2,Upload_Download!$Q$3:$AC$3,0))</f>
        <v>ENB</v>
      </c>
      <c r="AJ14" s="4" t="str">
        <f>IF(AH14="STOCK",INDEX(Upload_Download!$AR$4:$AR$861,MATCH(AI14,Upload_Download!$AQ$4:$AQ$861,0),1),INDEX(Upload_Download!$BE$4:$BE$103,MATCH(AI14,Upload_Download!$BD$4:$BD$103,0),1))</f>
        <v>Enbridge Inc Common Stock</v>
      </c>
      <c r="AK14" s="46">
        <f>IF(AH14="STOCK",INDEX(Upload_Download!$AS$4:$AS$861,MATCH(AI14,Upload_Download!$AQ$4:$AQ$861,0),1),INDEX(Upload_Download!$BF$4:$BF$103,MATCH(AI14,Upload_Download!$BD$4:$BD$103,0),1))</f>
        <v>42.85</v>
      </c>
      <c r="AL14" s="211">
        <f>INDEX(Upload_Download!$Q$4:$AC$602,MATCH($AE14,Upload_Download!$Q$4:$Q$602,0),MATCH(AL$2,Upload_Download!$Q$3:$AC$3,0))/1000000</f>
        <v>88628.486143999995</v>
      </c>
      <c r="AM14" s="215">
        <f>INDEX(Upload_Download!$Q$4:$AC$602,MATCH($AE14,Upload_Download!$Q$4:$Q$602,0),MATCH(AM$2,Upload_Download!$Q$3:$AC$3,0))</f>
        <v>1.0061578860237479</v>
      </c>
      <c r="AN14" s="5">
        <f>INDEX(Upload_Download!$Q$4:$AC$602,MATCH($AE14,Upload_Download!$Q$4:$Q$602,0),MATCH(AN$2,Upload_Download!$Q$3:$AC$3,0))</f>
        <v>2.531125566143308E-2</v>
      </c>
      <c r="AO14" s="217">
        <f>INDEX(Upload_Download!$Q$4:$AC$602,MATCH($AE14,Upload_Download!$Q$4:$Q$602,0),MATCH(AO$2,Upload_Download!$Q$3:$AC$3,0))</f>
        <v>2.515634575152122E-2</v>
      </c>
      <c r="AP14" s="6">
        <f>INDEX(Upload_Download!$Q$4:$AC$602,MATCH($AE14,Upload_Download!$Q$4:$Q$602,0),MATCH(AP$2,Upload_Download!$Q$3:$AC$3,0))</f>
        <v>251</v>
      </c>
      <c r="AQ14" s="7">
        <f>INDEX(Upload_Download!$Q$4:$AC$602,MATCH($AE14,Upload_Download!$Q$4:$Q$602,0),MATCH(AQ$2,Upload_Download!$Q$3:$AC$3,0))</f>
        <v>65</v>
      </c>
      <c r="AR14" s="8">
        <f>INDEX(Upload_Download!$Q$4:$AC$602,MATCH($AE14,Upload_Download!$Q$4:$Q$602,0),MATCH(AR$2,Upload_Download!$Q$3:$AC$3,0))</f>
        <v>128</v>
      </c>
      <c r="AS14" s="9">
        <f>INDEX(Upload_Download!$Q$4:$AC$602,MATCH($AE14,Upload_Download!$Q$4:$Q$602,0),MATCH(AS$2,Upload_Download!$Q$3:$AC$3,0))</f>
        <v>176.9</v>
      </c>
      <c r="AU14" s="23">
        <f t="shared" si="17"/>
        <v>12</v>
      </c>
      <c r="AV14" s="22" t="s">
        <v>1840</v>
      </c>
      <c r="AW14" s="22" t="str">
        <f t="shared" si="9"/>
        <v>Player19</v>
      </c>
      <c r="AX14" s="63" t="str">
        <f t="shared" si="10"/>
        <v>WFC</v>
      </c>
      <c r="AY14" s="63" t="str">
        <f t="shared" si="11"/>
        <v>Stock</v>
      </c>
      <c r="AZ14" s="63" t="str">
        <f>INDEX(Upload_Download!$AH$4:$AH$127,MATCH(AX14,Upload_Download!$AF$4:$AF$127,0),1)</f>
        <v>Wells Fargo</v>
      </c>
      <c r="BA14" s="63" t="str">
        <f t="shared" si="12"/>
        <v>Player192</v>
      </c>
      <c r="BB14" s="57">
        <f>MATCH(AX14,Upload_Download!$AF$4:$AF$126,0)</f>
        <v>20</v>
      </c>
    </row>
    <row r="15" spans="1:54" ht="15.5" customHeight="1">
      <c r="A15" s="115" t="s">
        <v>2666</v>
      </c>
      <c r="B15" s="26">
        <f t="shared" ca="1" si="0"/>
        <v>0.82735329066459284</v>
      </c>
      <c r="C15" s="26">
        <f t="shared" ca="1" si="1"/>
        <v>7</v>
      </c>
      <c r="D15" s="56">
        <v>18</v>
      </c>
      <c r="G15">
        <f t="shared" si="13"/>
        <v>13</v>
      </c>
      <c r="H15">
        <f t="shared" si="14"/>
        <v>12</v>
      </c>
      <c r="I15" s="54" t="str">
        <f t="shared" si="2"/>
        <v>Player8</v>
      </c>
      <c r="J15" s="50" t="s">
        <v>1915</v>
      </c>
      <c r="L15" s="54" t="str">
        <f t="shared" si="3"/>
        <v>Player19</v>
      </c>
      <c r="M15" s="37" t="s">
        <v>571</v>
      </c>
      <c r="O15" s="54" t="str">
        <f t="shared" si="4"/>
        <v>Player8</v>
      </c>
      <c r="P15" s="111" t="s">
        <v>1925</v>
      </c>
      <c r="R15" s="54" t="str">
        <f t="shared" si="5"/>
        <v>Player19</v>
      </c>
      <c r="S15" s="226" t="s">
        <v>697</v>
      </c>
      <c r="T15" s="268"/>
      <c r="U15" s="272" t="str">
        <f t="shared" si="6"/>
        <v>Player8</v>
      </c>
      <c r="V15" s="226" t="s">
        <v>1933</v>
      </c>
      <c r="W15" s="268"/>
      <c r="X15" s="272" t="str">
        <f t="shared" si="7"/>
        <v>Player19</v>
      </c>
      <c r="Y15" s="226"/>
      <c r="Z15" s="268"/>
      <c r="AA15" s="272" t="str">
        <f t="shared" si="8"/>
        <v>Player8</v>
      </c>
      <c r="AB15" s="226" t="s">
        <v>1916</v>
      </c>
      <c r="AE15">
        <f t="shared" si="15"/>
        <v>13</v>
      </c>
      <c r="AF15" s="10">
        <f>INDEX(Upload_Download!$Q$4:$AC$602,MATCH($AE15,Upload_Download!$Q$4:$Q$602,0),MATCH(AF$2,Upload_Download!$Q$3:$AC$3,0))</f>
        <v>13</v>
      </c>
      <c r="AG15" s="3">
        <f>INDEX(Upload_Download!$Q$4:$AC$602,MATCH($AE15,Upload_Download!$Q$4:$Q$602,0),MATCH(AG$2,Upload_Download!$Q$3:$AC$3,0))</f>
        <v>45</v>
      </c>
      <c r="AH15" s="3" t="str">
        <f t="shared" si="16"/>
        <v>STOCK</v>
      </c>
      <c r="AI15" s="221" t="str">
        <f>INDEX(Upload_Download!$Q$4:$AC$602,MATCH($AE15,Upload_Download!$Q$4:$Q$602,0),MATCH(AI$2,Upload_Download!$Q$3:$AC$3,0))</f>
        <v>BP</v>
      </c>
      <c r="AJ15" s="4" t="str">
        <f>IF(AH15="STOCK",INDEX(Upload_Download!$AR$4:$AR$861,MATCH(AI15,Upload_Download!$AQ$4:$AQ$861,0),1),INDEX(Upload_Download!$BE$4:$BE$103,MATCH(AI15,Upload_Download!$BD$4:$BD$103,0),1))</f>
        <v>BP p.l.c. Common Stock</v>
      </c>
      <c r="AK15" s="46">
        <f>IF(AH15="STOCK",INDEX(Upload_Download!$AS$4:$AS$861,MATCH(AI15,Upload_Download!$AQ$4:$AQ$861,0),1),INDEX(Upload_Download!$BF$4:$BF$103,MATCH(AI15,Upload_Download!$BD$4:$BD$103,0),1))</f>
        <v>33.06</v>
      </c>
      <c r="AL15" s="211">
        <f>INDEX(Upload_Download!$Q$4:$AC$602,MATCH($AE15,Upload_Download!$Q$4:$Q$602,0),MATCH(AL$2,Upload_Download!$Q$3:$AC$3,0))/1000000</f>
        <v>110766.923776</v>
      </c>
      <c r="AM15" s="215">
        <f>INDEX(Upload_Download!$Q$4:$AC$602,MATCH($AE15,Upload_Download!$Q$4:$Q$602,0),MATCH(AM$2,Upload_Download!$Q$3:$AC$3,0))</f>
        <v>1.00876888252981</v>
      </c>
      <c r="AN15" s="5">
        <f>INDEX(Upload_Download!$Q$4:$AC$602,MATCH($AE15,Upload_Download!$Q$4:$Q$602,0),MATCH(AN$2,Upload_Download!$Q$3:$AC$3,0))</f>
        <v>4.6240119980306957E-2</v>
      </c>
      <c r="AO15" s="217">
        <f>INDEX(Upload_Download!$Q$4:$AC$602,MATCH($AE15,Upload_Download!$Q$4:$Q$602,0),MATCH(AO$2,Upload_Download!$Q$3:$AC$3,0))</f>
        <v>4.5838170448264728E-2</v>
      </c>
      <c r="AP15" s="6">
        <f>INDEX(Upload_Download!$Q$4:$AC$602,MATCH($AE15,Upload_Download!$Q$4:$Q$602,0),MATCH(AP$2,Upload_Download!$Q$3:$AC$3,0))</f>
        <v>161</v>
      </c>
      <c r="AQ15" s="7">
        <f>INDEX(Upload_Download!$Q$4:$AC$602,MATCH($AE15,Upload_Download!$Q$4:$Q$602,0),MATCH(AQ$2,Upload_Download!$Q$3:$AC$3,0))</f>
        <v>347</v>
      </c>
      <c r="AR15" s="8">
        <f>INDEX(Upload_Download!$Q$4:$AC$602,MATCH($AE15,Upload_Download!$Q$4:$Q$602,0),MATCH(AR$2,Upload_Download!$Q$3:$AC$3,0))</f>
        <v>98</v>
      </c>
      <c r="AS15" s="9">
        <f>INDEX(Upload_Download!$Q$4:$AC$602,MATCH($AE15,Upload_Download!$Q$4:$Q$602,0),MATCH(AS$2,Upload_Download!$Q$3:$AC$3,0))</f>
        <v>179.3</v>
      </c>
      <c r="AU15" s="23">
        <f t="shared" si="17"/>
        <v>13</v>
      </c>
      <c r="AV15" s="22" t="s">
        <v>1840</v>
      </c>
      <c r="AW15" s="22" t="str">
        <f t="shared" si="9"/>
        <v>Player8</v>
      </c>
      <c r="AX15" s="63" t="str">
        <f t="shared" si="10"/>
        <v>ADA-USD</v>
      </c>
      <c r="AY15" s="63" t="str">
        <f t="shared" si="11"/>
        <v>Crypto</v>
      </c>
      <c r="AZ15" s="63" t="str">
        <f>INDEX(Upload_Download!$AH$4:$AH$127,MATCH(AX15,Upload_Download!$AF$4:$AF$127,0),1)</f>
        <v>Cardano</v>
      </c>
      <c r="BA15" s="63" t="str">
        <f t="shared" si="12"/>
        <v>Player82</v>
      </c>
      <c r="BB15" s="57">
        <f>MATCH(AX15,Upload_Download!$AF$4:$AF$126,0)</f>
        <v>5</v>
      </c>
    </row>
    <row r="16" spans="1:54" ht="15.5" customHeight="1">
      <c r="A16" s="115" t="s">
        <v>2667</v>
      </c>
      <c r="B16" s="26">
        <f t="shared" ca="1" si="0"/>
        <v>0.11279992818176221</v>
      </c>
      <c r="C16" s="26">
        <f t="shared" ca="1" si="1"/>
        <v>24</v>
      </c>
      <c r="D16" s="56">
        <v>17</v>
      </c>
      <c r="G16">
        <f t="shared" si="13"/>
        <v>14</v>
      </c>
      <c r="H16">
        <f t="shared" si="14"/>
        <v>11</v>
      </c>
      <c r="I16" s="54" t="str">
        <f t="shared" si="2"/>
        <v>Player5</v>
      </c>
      <c r="J16" s="50" t="s">
        <v>6</v>
      </c>
      <c r="L16" s="54" t="str">
        <f t="shared" si="3"/>
        <v>Player24</v>
      </c>
      <c r="M16" s="37" t="s">
        <v>731</v>
      </c>
      <c r="O16" s="54" t="str">
        <f t="shared" si="4"/>
        <v>Player5</v>
      </c>
      <c r="P16" s="37" t="s">
        <v>22</v>
      </c>
      <c r="R16" s="54" t="str">
        <f t="shared" si="5"/>
        <v>Player24</v>
      </c>
      <c r="S16" s="226" t="s">
        <v>68</v>
      </c>
      <c r="T16" s="268"/>
      <c r="U16" s="272" t="str">
        <f t="shared" si="6"/>
        <v>Player5</v>
      </c>
      <c r="V16" s="226" t="s">
        <v>122</v>
      </c>
      <c r="W16" s="268"/>
      <c r="X16" s="272" t="str">
        <f t="shared" si="7"/>
        <v>Player24</v>
      </c>
      <c r="Y16" s="226"/>
      <c r="Z16" s="268"/>
      <c r="AA16" s="272" t="str">
        <f t="shared" si="8"/>
        <v>Player5</v>
      </c>
      <c r="AB16" s="226" t="s">
        <v>12</v>
      </c>
      <c r="AE16">
        <f t="shared" si="15"/>
        <v>14</v>
      </c>
      <c r="AF16" s="10">
        <f>INDEX(Upload_Download!$Q$4:$AC$602,MATCH($AE16,Upload_Download!$Q$4:$Q$602,0),MATCH(AF$2,Upload_Download!$Q$3:$AC$3,0))</f>
        <v>14</v>
      </c>
      <c r="AG16" s="3">
        <f>INDEX(Upload_Download!$Q$4:$AC$602,MATCH($AE16,Upload_Download!$Q$4:$Q$602,0),MATCH(AG$2,Upload_Download!$Q$3:$AC$3,0))</f>
        <v>47</v>
      </c>
      <c r="AH16" s="3" t="str">
        <f t="shared" si="16"/>
        <v>STOCK</v>
      </c>
      <c r="AI16" s="221" t="str">
        <f>INDEX(Upload_Download!$Q$4:$AC$602,MATCH($AE16,Upload_Download!$Q$4:$Q$602,0),MATCH(AI$2,Upload_Download!$Q$3:$AC$3,0))</f>
        <v>DEO</v>
      </c>
      <c r="AJ16" s="4" t="str">
        <f>IF(AH16="STOCK",INDEX(Upload_Download!$AR$4:$AR$861,MATCH(AI16,Upload_Download!$AQ$4:$AQ$861,0),1),INDEX(Upload_Download!$BE$4:$BE$103,MATCH(AI16,Upload_Download!$BD$4:$BD$103,0),1))</f>
        <v>Diageo plc Common Stock</v>
      </c>
      <c r="AK16" s="46">
        <f>IF(AH16="STOCK",INDEX(Upload_Download!$AS$4:$AS$861,MATCH(AI16,Upload_Download!$AQ$4:$AQ$861,0),1),INDEX(Upload_Download!$BF$4:$BF$103,MATCH(AI16,Upload_Download!$BD$4:$BD$103,0),1))</f>
        <v>204.18</v>
      </c>
      <c r="AL16" s="211">
        <f>INDEX(Upload_Download!$Q$4:$AC$602,MATCH($AE16,Upload_Download!$Q$4:$Q$602,0),MATCH(AL$2,Upload_Download!$Q$3:$AC$3,0))/1000000</f>
        <v>117935.505408</v>
      </c>
      <c r="AM16" s="215">
        <f>INDEX(Upload_Download!$Q$4:$AC$602,MATCH($AE16,Upload_Download!$Q$4:$Q$602,0),MATCH(AM$2,Upload_Download!$Q$3:$AC$3,0))</f>
        <v>1.0050783199210651</v>
      </c>
      <c r="AN16" s="5">
        <f>INDEX(Upload_Download!$Q$4:$AC$602,MATCH($AE16,Upload_Download!$Q$4:$Q$602,0),MATCH(AN$2,Upload_Download!$Q$3:$AC$3,0))</f>
        <v>2.2452099187511239E-2</v>
      </c>
      <c r="AO16" s="217">
        <f>INDEX(Upload_Download!$Q$4:$AC$602,MATCH($AE16,Upload_Download!$Q$4:$Q$602,0),MATCH(AO$2,Upload_Download!$Q$3:$AC$3,0))</f>
        <v>2.2338656343989741E-2</v>
      </c>
      <c r="AP16" s="6">
        <f>INDEX(Upload_Download!$Q$4:$AC$602,MATCH($AE16,Upload_Download!$Q$4:$Q$602,0),MATCH(AP$2,Upload_Download!$Q$3:$AC$3,0))</f>
        <v>294</v>
      </c>
      <c r="AQ16" s="7">
        <f>INDEX(Upload_Download!$Q$4:$AC$602,MATCH($AE16,Upload_Download!$Q$4:$Q$602,0),MATCH(AQ$2,Upload_Download!$Q$3:$AC$3,0))</f>
        <v>38</v>
      </c>
      <c r="AR16" s="8">
        <f>INDEX(Upload_Download!$Q$4:$AC$602,MATCH($AE16,Upload_Download!$Q$4:$Q$602,0),MATCH(AR$2,Upload_Download!$Q$3:$AC$3,0))</f>
        <v>93</v>
      </c>
      <c r="AS16" s="9">
        <f>INDEX(Upload_Download!$Q$4:$AC$602,MATCH($AE16,Upload_Download!$Q$4:$Q$602,0),MATCH(AS$2,Upload_Download!$Q$3:$AC$3,0))</f>
        <v>182.5</v>
      </c>
      <c r="AU16" s="23">
        <f t="shared" si="17"/>
        <v>14</v>
      </c>
      <c r="AV16" s="22" t="s">
        <v>1840</v>
      </c>
      <c r="AW16" s="22" t="str">
        <f t="shared" si="9"/>
        <v>Player5</v>
      </c>
      <c r="AX16" s="63" t="str">
        <f t="shared" si="10"/>
        <v>GOOG</v>
      </c>
      <c r="AY16" s="63" t="str">
        <f t="shared" si="11"/>
        <v>Stock</v>
      </c>
      <c r="AZ16" s="63" t="str">
        <f>INDEX(Upload_Download!$AH$4:$AH$127,MATCH(AX16,Upload_Download!$AF$4:$AF$127,0),1)</f>
        <v>Alphabet Class C</v>
      </c>
      <c r="BA16" s="63" t="str">
        <f t="shared" si="12"/>
        <v>Player52</v>
      </c>
      <c r="BB16" s="57">
        <f>MATCH(AX16,Upload_Download!$AF$4:$AF$126,0)</f>
        <v>6</v>
      </c>
    </row>
    <row r="17" spans="1:54" ht="15.5" customHeight="1" thickBot="1">
      <c r="A17" s="115" t="s">
        <v>2668</v>
      </c>
      <c r="B17" s="26">
        <f t="shared" ca="1" si="0"/>
        <v>0.28915863472072523</v>
      </c>
      <c r="C17" s="26">
        <f t="shared" ca="1" si="1"/>
        <v>17</v>
      </c>
      <c r="D17" s="56">
        <v>4</v>
      </c>
      <c r="G17">
        <f t="shared" si="13"/>
        <v>15</v>
      </c>
      <c r="H17">
        <f t="shared" si="14"/>
        <v>10</v>
      </c>
      <c r="I17" s="54" t="str">
        <f t="shared" si="2"/>
        <v>Player16</v>
      </c>
      <c r="J17" s="50" t="s">
        <v>4</v>
      </c>
      <c r="L17" s="54" t="str">
        <f t="shared" si="3"/>
        <v>Player6</v>
      </c>
      <c r="M17" s="37" t="s">
        <v>657</v>
      </c>
      <c r="O17" s="54" t="str">
        <f t="shared" si="4"/>
        <v>Player16</v>
      </c>
      <c r="P17" s="37" t="s">
        <v>596</v>
      </c>
      <c r="R17" s="54" t="str">
        <f t="shared" si="5"/>
        <v>Player6</v>
      </c>
      <c r="S17" s="226" t="s">
        <v>580</v>
      </c>
      <c r="T17" s="268"/>
      <c r="U17" s="272" t="str">
        <f t="shared" si="6"/>
        <v>Player16</v>
      </c>
      <c r="V17" s="226" t="s">
        <v>244</v>
      </c>
      <c r="W17" s="268"/>
      <c r="X17" s="272" t="str">
        <f t="shared" si="7"/>
        <v>Player6</v>
      </c>
      <c r="Y17" s="226"/>
      <c r="Z17" s="268"/>
      <c r="AA17" s="272" t="str">
        <f t="shared" si="8"/>
        <v>Player16</v>
      </c>
      <c r="AB17" s="226" t="s">
        <v>12</v>
      </c>
      <c r="AE17">
        <f t="shared" si="15"/>
        <v>15</v>
      </c>
      <c r="AF17" s="11">
        <f>INDEX(Upload_Download!$Q$4:$AC$602,MATCH($AE17,Upload_Download!$Q$4:$Q$602,0),MATCH(AF$2,Upload_Download!$Q$3:$AC$3,0))</f>
        <v>15</v>
      </c>
      <c r="AG17" s="12">
        <f>INDEX(Upload_Download!$Q$4:$AC$602,MATCH($AE17,Upload_Download!$Q$4:$Q$602,0),MATCH(AG$2,Upload_Download!$Q$3:$AC$3,0))</f>
        <v>48</v>
      </c>
      <c r="AH17" s="12" t="str">
        <f t="shared" si="16"/>
        <v>STOCK</v>
      </c>
      <c r="AI17" s="222" t="str">
        <f>INDEX(Upload_Download!$Q$4:$AC$602,MATCH($AE17,Upload_Download!$Q$4:$Q$602,0),MATCH(AI$2,Upload_Download!$Q$3:$AC$3,0))</f>
        <v>DE</v>
      </c>
      <c r="AJ17" s="13" t="str">
        <f>IF(AH17="STOCK",INDEX(Upload_Download!$AR$4:$AR$861,MATCH(AI17,Upload_Download!$AQ$4:$AQ$861,0),1),INDEX(Upload_Download!$BE$4:$BE$103,MATCH(AI17,Upload_Download!$BD$4:$BD$103,0),1))</f>
        <v>Deere &amp; Company Common Stock</v>
      </c>
      <c r="AK17" s="47">
        <f>IF(AH17="STOCK",INDEX(Upload_Download!$AS$4:$AS$861,MATCH(AI17,Upload_Download!$AQ$4:$AQ$861,0),1),INDEX(Upload_Download!$BF$4:$BF$103,MATCH(AI17,Upload_Download!$BD$4:$BD$103,0),1))</f>
        <v>393.15</v>
      </c>
      <c r="AL17" s="212">
        <f>INDEX(Upload_Download!$Q$4:$AC$602,MATCH($AE17,Upload_Download!$Q$4:$Q$602,0),MATCH(AL$2,Upload_Download!$Q$3:$AC$3,0))/1000000</f>
        <v>120030.396416</v>
      </c>
      <c r="AM17" s="216">
        <f>INDEX(Upload_Download!$Q$4:$AC$602,MATCH($AE17,Upload_Download!$Q$4:$Q$602,0),MATCH(AM$2,Upload_Download!$Q$3:$AC$3,0))</f>
        <v>1.0076719468554081</v>
      </c>
      <c r="AN17" s="14">
        <f>INDEX(Upload_Download!$Q$4:$AC$602,MATCH($AE17,Upload_Download!$Q$4:$Q$602,0),MATCH(AN$2,Upload_Download!$Q$3:$AC$3,0))</f>
        <v>4.0212315563316538E-2</v>
      </c>
      <c r="AO17" s="218">
        <f>INDEX(Upload_Download!$Q$4:$AC$602,MATCH($AE17,Upload_Download!$Q$4:$Q$602,0),MATCH(AO$2,Upload_Download!$Q$3:$AC$3,0))</f>
        <v>3.9906157642678373E-2</v>
      </c>
      <c r="AP17" s="15">
        <f>INDEX(Upload_Download!$Q$4:$AC$602,MATCH($AE17,Upload_Download!$Q$4:$Q$602,0),MATCH(AP$2,Upload_Download!$Q$3:$AC$3,0))</f>
        <v>197</v>
      </c>
      <c r="AQ17" s="16">
        <f>INDEX(Upload_Download!$Q$4:$AC$602,MATCH($AE17,Upload_Download!$Q$4:$Q$602,0),MATCH(AQ$2,Upload_Download!$Q$3:$AC$3,0))</f>
        <v>286</v>
      </c>
      <c r="AR17" s="17">
        <f>INDEX(Upload_Download!$Q$4:$AC$602,MATCH($AE17,Upload_Download!$Q$4:$Q$602,0),MATCH(AR$2,Upload_Download!$Q$3:$AC$3,0))</f>
        <v>90</v>
      </c>
      <c r="AS17" s="18">
        <f>INDEX(Upload_Download!$Q$4:$AC$602,MATCH($AE17,Upload_Download!$Q$4:$Q$602,0),MATCH(AS$2,Upload_Download!$Q$3:$AC$3,0))</f>
        <v>182.7</v>
      </c>
      <c r="AU17" s="23">
        <f t="shared" si="17"/>
        <v>15</v>
      </c>
      <c r="AV17" s="22" t="s">
        <v>1840</v>
      </c>
      <c r="AW17" s="22" t="str">
        <f t="shared" si="9"/>
        <v>Player16</v>
      </c>
      <c r="AX17" s="63" t="str">
        <f t="shared" si="10"/>
        <v>MSFT</v>
      </c>
      <c r="AY17" s="63" t="str">
        <f t="shared" si="11"/>
        <v>Stock</v>
      </c>
      <c r="AZ17" s="63" t="str">
        <f>INDEX(Upload_Download!$AH$4:$AH$127,MATCH(AX17,Upload_Download!$AF$4:$AF$127,0),1)</f>
        <v>Microsoft</v>
      </c>
      <c r="BA17" s="63" t="str">
        <f t="shared" si="12"/>
        <v>Player162</v>
      </c>
      <c r="BB17" s="57">
        <f>MATCH(AX17,Upload_Download!$AF$4:$AF$126,0)</f>
        <v>10</v>
      </c>
    </row>
    <row r="18" spans="1:54" ht="15.5" customHeight="1">
      <c r="A18" s="115" t="s">
        <v>2669</v>
      </c>
      <c r="B18" s="26">
        <f t="shared" ca="1" si="0"/>
        <v>0.87904803075284987</v>
      </c>
      <c r="C18" s="26">
        <f t="shared" ca="1" si="1"/>
        <v>5</v>
      </c>
      <c r="D18" s="56">
        <v>15</v>
      </c>
      <c r="G18">
        <f t="shared" si="13"/>
        <v>16</v>
      </c>
      <c r="H18">
        <f t="shared" si="14"/>
        <v>9</v>
      </c>
      <c r="I18" s="55" t="str">
        <f t="shared" si="2"/>
        <v>Player11</v>
      </c>
      <c r="J18" s="51" t="s">
        <v>494</v>
      </c>
      <c r="L18" s="55" t="str">
        <f t="shared" si="3"/>
        <v>Player20</v>
      </c>
      <c r="M18" s="38" t="s">
        <v>528</v>
      </c>
      <c r="O18" s="55" t="str">
        <f t="shared" si="4"/>
        <v>Player11</v>
      </c>
      <c r="P18" s="70" t="s">
        <v>1956</v>
      </c>
      <c r="R18" s="55" t="str">
        <f t="shared" si="5"/>
        <v>Player20</v>
      </c>
      <c r="S18" s="225" t="s">
        <v>2315</v>
      </c>
      <c r="T18" s="268"/>
      <c r="U18" s="273" t="str">
        <f t="shared" si="6"/>
        <v>Player11</v>
      </c>
      <c r="V18" s="225" t="s">
        <v>1934</v>
      </c>
      <c r="W18" s="268"/>
      <c r="X18" s="273" t="str">
        <f t="shared" si="7"/>
        <v>Player20</v>
      </c>
      <c r="Y18" s="225"/>
      <c r="Z18" s="268"/>
      <c r="AA18" s="273" t="str">
        <f t="shared" si="8"/>
        <v>Player11</v>
      </c>
      <c r="AB18" s="225" t="s">
        <v>1915</v>
      </c>
      <c r="AE18">
        <f t="shared" si="15"/>
        <v>16</v>
      </c>
      <c r="AF18" s="10">
        <f>INDEX(Upload_Download!$Q$4:$AC$602,MATCH($AE18,Upload_Download!$Q$4:$Q$602,0),MATCH(AF$2,Upload_Download!$Q$3:$AC$3,0))</f>
        <v>16</v>
      </c>
      <c r="AG18" s="3">
        <f>INDEX(Upload_Download!$Q$4:$AC$602,MATCH($AE18,Upload_Download!$Q$4:$Q$602,0),MATCH(AG$2,Upload_Download!$Q$3:$AC$3,0))</f>
        <v>49</v>
      </c>
      <c r="AH18" s="3" t="str">
        <f t="shared" si="16"/>
        <v>STOCK</v>
      </c>
      <c r="AI18" s="221" t="str">
        <f>INDEX(Upload_Download!$Q$4:$AC$602,MATCH($AE18,Upload_Download!$Q$4:$Q$602,0),MATCH(AI$2,Upload_Download!$Q$3:$AC$3,0))</f>
        <v>E</v>
      </c>
      <c r="AJ18" s="4" t="str">
        <f>IF(AH18="STOCK",INDEX(Upload_Download!$AR$4:$AR$861,MATCH(AI18,Upload_Download!$AQ$4:$AQ$861,0),1),INDEX(Upload_Download!$BE$4:$BE$103,MATCH(AI18,Upload_Download!$BD$4:$BD$103,0),1))</f>
        <v>ENI S.p.A. Common Stock</v>
      </c>
      <c r="AK18" s="46">
        <f>IF(AH18="STOCK",INDEX(Upload_Download!$AS$4:$AS$861,MATCH(AI18,Upload_Download!$AQ$4:$AQ$861,0),1),INDEX(Upload_Download!$BF$4:$BF$103,MATCH(AI18,Upload_Download!$BD$4:$BD$103,0),1))</f>
        <v>30.14</v>
      </c>
      <c r="AL18" s="211">
        <f>INDEX(Upload_Download!$Q$4:$AC$602,MATCH($AE18,Upload_Download!$Q$4:$Q$602,0),MATCH(AL$2,Upload_Download!$Q$3:$AC$3,0))/1000000</f>
        <v>54776.50432</v>
      </c>
      <c r="AM18" s="215">
        <f>INDEX(Upload_Download!$Q$4:$AC$602,MATCH($AE18,Upload_Download!$Q$4:$Q$602,0),MATCH(AM$2,Upload_Download!$Q$3:$AC$3,0))</f>
        <v>1.0081407136883289</v>
      </c>
      <c r="AN18" s="5">
        <f>INDEX(Upload_Download!$Q$4:$AC$602,MATCH($AE18,Upload_Download!$Q$4:$Q$602,0),MATCH(AN$2,Upload_Download!$Q$3:$AC$3,0))</f>
        <v>3.2520971555230808E-2</v>
      </c>
      <c r="AO18" s="217">
        <f>INDEX(Upload_Download!$Q$4:$AC$602,MATCH($AE18,Upload_Download!$Q$4:$Q$602,0),MATCH(AO$2,Upload_Download!$Q$3:$AC$3,0))</f>
        <v>3.2258365438145392E-2</v>
      </c>
      <c r="AP18" s="6">
        <f>INDEX(Upload_Download!$Q$4:$AC$602,MATCH($AE18,Upload_Download!$Q$4:$Q$602,0),MATCH(AP$2,Upload_Download!$Q$3:$AC$3,0))</f>
        <v>178</v>
      </c>
      <c r="AQ18" s="7">
        <f>INDEX(Upload_Download!$Q$4:$AC$602,MATCH($AE18,Upload_Download!$Q$4:$Q$602,0),MATCH(AQ$2,Upload_Download!$Q$3:$AC$3,0))</f>
        <v>162</v>
      </c>
      <c r="AR18" s="8">
        <f>INDEX(Upload_Download!$Q$4:$AC$602,MATCH($AE18,Upload_Download!$Q$4:$Q$602,0),MATCH(AR$2,Upload_Download!$Q$3:$AC$3,0))</f>
        <v>212</v>
      </c>
      <c r="AS18" s="9">
        <f>INDEX(Upload_Download!$Q$4:$AC$602,MATCH($AE18,Upload_Download!$Q$4:$Q$602,0),MATCH(AS$2,Upload_Download!$Q$3:$AC$3,0))</f>
        <v>185</v>
      </c>
      <c r="AU18" s="23">
        <f t="shared" si="17"/>
        <v>16</v>
      </c>
      <c r="AV18" s="22" t="s">
        <v>1840</v>
      </c>
      <c r="AW18" s="22" t="str">
        <f t="shared" si="9"/>
        <v>Player11</v>
      </c>
      <c r="AX18" s="63" t="str">
        <f t="shared" si="10"/>
        <v>JPM</v>
      </c>
      <c r="AY18" s="63" t="str">
        <f t="shared" si="11"/>
        <v>Stock</v>
      </c>
      <c r="AZ18" s="63" t="str">
        <f>INDEX(Upload_Download!$AH$4:$AH$127,MATCH(AX18,Upload_Download!$AF$4:$AF$127,0),1)</f>
        <v>JP Morgan Chase</v>
      </c>
      <c r="BA18" s="63" t="str">
        <f t="shared" si="12"/>
        <v>Player112</v>
      </c>
      <c r="BB18" s="57">
        <f>MATCH(AX18,Upload_Download!$AF$4:$AF$126,0)</f>
        <v>21</v>
      </c>
    </row>
    <row r="19" spans="1:54" ht="15.5" customHeight="1">
      <c r="A19" s="115" t="s">
        <v>2670</v>
      </c>
      <c r="B19" s="26">
        <f t="shared" ca="1" si="0"/>
        <v>0.60868938425237662</v>
      </c>
      <c r="C19" s="26">
        <f t="shared" ca="1" si="1"/>
        <v>10</v>
      </c>
      <c r="D19" s="56">
        <v>24</v>
      </c>
      <c r="G19">
        <f t="shared" si="13"/>
        <v>17</v>
      </c>
      <c r="H19">
        <f t="shared" si="14"/>
        <v>8</v>
      </c>
      <c r="I19" s="52" t="str">
        <f t="shared" si="2"/>
        <v>Player14</v>
      </c>
      <c r="J19" s="48" t="s">
        <v>636</v>
      </c>
      <c r="L19" s="52" t="str">
        <f t="shared" si="3"/>
        <v>Player7</v>
      </c>
      <c r="M19" s="39" t="s">
        <v>588</v>
      </c>
      <c r="O19" s="52" t="str">
        <f t="shared" si="4"/>
        <v>Player14</v>
      </c>
      <c r="P19" s="39" t="s">
        <v>655</v>
      </c>
      <c r="R19" s="52" t="str">
        <f t="shared" si="5"/>
        <v>Player7</v>
      </c>
      <c r="S19" s="224" t="s">
        <v>677</v>
      </c>
      <c r="T19" s="268"/>
      <c r="U19" s="269" t="str">
        <f t="shared" si="6"/>
        <v>Player14</v>
      </c>
      <c r="V19" s="224" t="s">
        <v>1937</v>
      </c>
      <c r="W19" s="268"/>
      <c r="X19" s="269" t="str">
        <f t="shared" si="7"/>
        <v>Player7</v>
      </c>
      <c r="Y19" s="224"/>
      <c r="Z19" s="268"/>
      <c r="AA19" s="269" t="str">
        <f t="shared" si="8"/>
        <v>Player14</v>
      </c>
      <c r="AB19" s="224" t="s">
        <v>492</v>
      </c>
      <c r="AE19">
        <f t="shared" si="15"/>
        <v>17</v>
      </c>
      <c r="AF19" s="10">
        <f>INDEX(Upload_Download!$Q$4:$AC$602,MATCH($AE19,Upload_Download!$Q$4:$Q$602,0),MATCH(AF$2,Upload_Download!$Q$3:$AC$3,0))</f>
        <v>17</v>
      </c>
      <c r="AG19" s="3">
        <f>INDEX(Upload_Download!$Q$4:$AC$602,MATCH($AE19,Upload_Download!$Q$4:$Q$602,0),MATCH(AG$2,Upload_Download!$Q$3:$AC$3,0))</f>
        <v>50</v>
      </c>
      <c r="AH19" s="3" t="str">
        <f t="shared" si="16"/>
        <v>STOCK</v>
      </c>
      <c r="AI19" s="221" t="str">
        <f>INDEX(Upload_Download!$Q$4:$AC$602,MATCH($AE19,Upload_Download!$Q$4:$Q$602,0),MATCH(AI$2,Upload_Download!$Q$3:$AC$3,0))</f>
        <v>EOG</v>
      </c>
      <c r="AJ19" s="4" t="str">
        <f>IF(AH19="STOCK",INDEX(Upload_Download!$AR$4:$AR$861,MATCH(AI19,Upload_Download!$AQ$4:$AQ$861,0),1),INDEX(Upload_Download!$BE$4:$BE$103,MATCH(AI19,Upload_Download!$BD$4:$BD$103,0),1))</f>
        <v>EOG Resources Inc. Common Stock</v>
      </c>
      <c r="AK19" s="46">
        <f>IF(AH19="STOCK",INDEX(Upload_Download!$AS$4:$AS$861,MATCH(AI19,Upload_Download!$AQ$4:$AQ$861,0),1),INDEX(Upload_Download!$BF$4:$BF$103,MATCH(AI19,Upload_Download!$BD$4:$BD$103,0),1))</f>
        <v>112.66</v>
      </c>
      <c r="AL19" s="211">
        <f>INDEX(Upload_Download!$Q$4:$AC$602,MATCH($AE19,Upload_Download!$Q$4:$Q$602,0),MATCH(AL$2,Upload_Download!$Q$3:$AC$3,0))/1000000</f>
        <v>67677.356031999996</v>
      </c>
      <c r="AM19" s="215">
        <f>INDEX(Upload_Download!$Q$4:$AC$602,MATCH($AE19,Upload_Download!$Q$4:$Q$602,0),MATCH(AM$2,Upload_Download!$Q$3:$AC$3,0))</f>
        <v>1.016454643797793</v>
      </c>
      <c r="AN19" s="5">
        <f>INDEX(Upload_Download!$Q$4:$AC$602,MATCH($AE19,Upload_Download!$Q$4:$Q$602,0),MATCH(AN$2,Upload_Download!$Q$3:$AC$3,0))</f>
        <v>6.1731645299073441E-2</v>
      </c>
      <c r="AO19" s="217">
        <f>INDEX(Upload_Download!$Q$4:$AC$602,MATCH($AE19,Upload_Download!$Q$4:$Q$602,0),MATCH(AO$2,Upload_Download!$Q$3:$AC$3,0))</f>
        <v>6.0732316661395433E-2</v>
      </c>
      <c r="AP19" s="6">
        <f>INDEX(Upload_Download!$Q$4:$AC$602,MATCH($AE19,Upload_Download!$Q$4:$Q$602,0),MATCH(AP$2,Upload_Download!$Q$3:$AC$3,0))</f>
        <v>95</v>
      </c>
      <c r="AQ19" s="7">
        <f>INDEX(Upload_Download!$Q$4:$AC$602,MATCH($AE19,Upload_Download!$Q$4:$Q$602,0),MATCH(AQ$2,Upload_Download!$Q$3:$AC$3,0))</f>
        <v>439</v>
      </c>
      <c r="AR19" s="8">
        <f>INDEX(Upload_Download!$Q$4:$AC$602,MATCH($AE19,Upload_Download!$Q$4:$Q$602,0),MATCH(AR$2,Upload_Download!$Q$3:$AC$3,0))</f>
        <v>169</v>
      </c>
      <c r="AS19" s="9">
        <f>INDEX(Upload_Download!$Q$4:$AC$602,MATCH($AE19,Upload_Download!$Q$4:$Q$602,0),MATCH(AS$2,Upload_Download!$Q$3:$AC$3,0))</f>
        <v>186</v>
      </c>
      <c r="AU19" s="23">
        <f t="shared" si="17"/>
        <v>17</v>
      </c>
      <c r="AV19" s="22" t="s">
        <v>1840</v>
      </c>
      <c r="AW19" s="22" t="str">
        <f t="shared" si="9"/>
        <v>Player14</v>
      </c>
      <c r="AX19" s="63" t="str">
        <f t="shared" si="10"/>
        <v>BX</v>
      </c>
      <c r="AY19" s="63" t="str">
        <f t="shared" si="11"/>
        <v>Stock</v>
      </c>
      <c r="AZ19" s="63" t="str">
        <f>INDEX(Upload_Download!$AH$4:$AH$127,MATCH(AX19,Upload_Download!$AF$4:$AF$127,0),1)</f>
        <v>Blackstone</v>
      </c>
      <c r="BA19" s="63" t="str">
        <f t="shared" si="12"/>
        <v>Player142</v>
      </c>
      <c r="BB19" s="57">
        <f>MATCH(AX19,Upload_Download!$AF$4:$AF$126,0)</f>
        <v>22</v>
      </c>
    </row>
    <row r="20" spans="1:54" ht="15.5" customHeight="1">
      <c r="A20" s="115" t="s">
        <v>2671</v>
      </c>
      <c r="B20" s="26">
        <f t="shared" ca="1" si="0"/>
        <v>0.35950558357376794</v>
      </c>
      <c r="C20" s="26">
        <f t="shared" ca="1" si="1"/>
        <v>15</v>
      </c>
      <c r="D20" s="56">
        <v>2</v>
      </c>
      <c r="G20">
        <f t="shared" si="13"/>
        <v>18</v>
      </c>
      <c r="H20">
        <f t="shared" si="14"/>
        <v>7</v>
      </c>
      <c r="I20" s="52" t="str">
        <f t="shared" si="2"/>
        <v>Player13</v>
      </c>
      <c r="J20" s="48" t="s">
        <v>506</v>
      </c>
      <c r="L20" s="52" t="str">
        <f t="shared" si="3"/>
        <v>Player23</v>
      </c>
      <c r="M20" s="110" t="s">
        <v>1924</v>
      </c>
      <c r="O20" s="52" t="str">
        <f t="shared" si="4"/>
        <v>Player13</v>
      </c>
      <c r="P20" s="39" t="s">
        <v>723</v>
      </c>
      <c r="R20" s="52" t="str">
        <f t="shared" si="5"/>
        <v>Player23</v>
      </c>
      <c r="S20" s="224" t="s">
        <v>604</v>
      </c>
      <c r="T20" s="268"/>
      <c r="U20" s="269" t="str">
        <f t="shared" si="6"/>
        <v>Player13</v>
      </c>
      <c r="V20" s="224" t="s">
        <v>2061</v>
      </c>
      <c r="W20" s="268"/>
      <c r="X20" s="269" t="str">
        <f t="shared" si="7"/>
        <v>Player23</v>
      </c>
      <c r="Y20" s="224"/>
      <c r="Z20" s="268"/>
      <c r="AA20" s="269" t="str">
        <f t="shared" si="8"/>
        <v>Player13</v>
      </c>
      <c r="AB20" s="224" t="s">
        <v>4</v>
      </c>
      <c r="AE20">
        <f t="shared" si="15"/>
        <v>18</v>
      </c>
      <c r="AF20" s="10">
        <f>INDEX(Upload_Download!$Q$4:$AC$602,MATCH($AE20,Upload_Download!$Q$4:$Q$602,0),MATCH(AF$2,Upload_Download!$Q$3:$AC$3,0))</f>
        <v>18</v>
      </c>
      <c r="AG20" s="3">
        <f>INDEX(Upload_Download!$Q$4:$AC$602,MATCH($AE20,Upload_Download!$Q$4:$Q$602,0),MATCH(AG$2,Upload_Download!$Q$3:$AC$3,0))</f>
        <v>52</v>
      </c>
      <c r="AH20" s="3" t="str">
        <f t="shared" si="16"/>
        <v>STOCK</v>
      </c>
      <c r="AI20" s="221" t="str">
        <f>INDEX(Upload_Download!$Q$4:$AC$602,MATCH($AE20,Upload_Download!$Q$4:$Q$602,0),MATCH(AI$2,Upload_Download!$Q$3:$AC$3,0))</f>
        <v>CNQ</v>
      </c>
      <c r="AJ20" s="4" t="str">
        <f>IF(AH20="STOCK",INDEX(Upload_Download!$AR$4:$AR$861,MATCH(AI20,Upload_Download!$AQ$4:$AQ$861,0),1),INDEX(Upload_Download!$BE$4:$BE$103,MATCH(AI20,Upload_Download!$BD$4:$BD$103,0),1))</f>
        <v>Canadian Natural Resources Limited Common Stock</v>
      </c>
      <c r="AK20" s="46">
        <f>IF(AH20="STOCK",INDEX(Upload_Download!$AS$4:$AS$861,MATCH(AI20,Upload_Download!$AQ$4:$AQ$861,0),1),INDEX(Upload_Download!$BF$4:$BF$103,MATCH(AI20,Upload_Download!$BD$4:$BD$103,0),1))</f>
        <v>51.64</v>
      </c>
      <c r="AL20" s="211">
        <f>INDEX(Upload_Download!$Q$4:$AC$602,MATCH($AE20,Upload_Download!$Q$4:$Q$602,0),MATCH(AL$2,Upload_Download!$Q$3:$AC$3,0))/1000000</f>
        <v>62371.459071999998</v>
      </c>
      <c r="AM20" s="215">
        <f>INDEX(Upload_Download!$Q$4:$AC$602,MATCH($AE20,Upload_Download!$Q$4:$Q$602,0),MATCH(AM$2,Upload_Download!$Q$3:$AC$3,0))</f>
        <v>1.016096517638146</v>
      </c>
      <c r="AN20" s="5">
        <f>INDEX(Upload_Download!$Q$4:$AC$602,MATCH($AE20,Upload_Download!$Q$4:$Q$602,0),MATCH(AN$2,Upload_Download!$Q$3:$AC$3,0))</f>
        <v>5.7176645358265617E-2</v>
      </c>
      <c r="AO20" s="217">
        <f>INDEX(Upload_Download!$Q$4:$AC$602,MATCH($AE20,Upload_Download!$Q$4:$Q$602,0),MATCH(AO$2,Upload_Download!$Q$3:$AC$3,0))</f>
        <v>5.6270880143521412E-2</v>
      </c>
      <c r="AP20" s="6">
        <f>INDEX(Upload_Download!$Q$4:$AC$602,MATCH($AE20,Upload_Download!$Q$4:$Q$602,0),MATCH(AP$2,Upload_Download!$Q$3:$AC$3,0))</f>
        <v>96</v>
      </c>
      <c r="AQ20" s="7">
        <f>INDEX(Upload_Download!$Q$4:$AC$602,MATCH($AE20,Upload_Download!$Q$4:$Q$602,0),MATCH(AQ$2,Upload_Download!$Q$3:$AC$3,0))</f>
        <v>422</v>
      </c>
      <c r="AR20" s="8">
        <f>INDEX(Upload_Download!$Q$4:$AC$602,MATCH($AE20,Upload_Download!$Q$4:$Q$602,0),MATCH(AR$2,Upload_Download!$Q$3:$AC$3,0))</f>
        <v>183</v>
      </c>
      <c r="AS20" s="9">
        <f>INDEX(Upload_Download!$Q$4:$AC$602,MATCH($AE20,Upload_Download!$Q$4:$Q$602,0),MATCH(AS$2,Upload_Download!$Q$3:$AC$3,0))</f>
        <v>187.3</v>
      </c>
      <c r="AU20" s="23">
        <f t="shared" si="17"/>
        <v>18</v>
      </c>
      <c r="AV20" s="22" t="s">
        <v>1840</v>
      </c>
      <c r="AW20" s="22" t="str">
        <f t="shared" si="9"/>
        <v>Player13</v>
      </c>
      <c r="AX20" s="63" t="str">
        <f t="shared" si="10"/>
        <v>BAC</v>
      </c>
      <c r="AY20" s="63" t="str">
        <f t="shared" si="11"/>
        <v>Stock</v>
      </c>
      <c r="AZ20" s="63" t="str">
        <f>INDEX(Upload_Download!$AH$4:$AH$127,MATCH(AX20,Upload_Download!$AF$4:$AF$127,0),1)</f>
        <v>Bank of America</v>
      </c>
      <c r="BA20" s="63" t="str">
        <f t="shared" si="12"/>
        <v>Player132</v>
      </c>
      <c r="BB20" s="57">
        <f>MATCH(AX20,Upload_Download!$AF$4:$AF$126,0)</f>
        <v>23</v>
      </c>
    </row>
    <row r="21" spans="1:54" ht="15.5" customHeight="1">
      <c r="A21" s="115" t="s">
        <v>2672</v>
      </c>
      <c r="B21" s="26">
        <f t="shared" ca="1" si="0"/>
        <v>0.92281639540344307</v>
      </c>
      <c r="C21" s="26">
        <f t="shared" ca="1" si="1"/>
        <v>2</v>
      </c>
      <c r="D21" s="56">
        <v>12</v>
      </c>
      <c r="G21">
        <f t="shared" si="13"/>
        <v>19</v>
      </c>
      <c r="H21">
        <f t="shared" si="14"/>
        <v>6</v>
      </c>
      <c r="I21" s="52" t="str">
        <f t="shared" si="2"/>
        <v>Player21</v>
      </c>
      <c r="J21" s="113" t="s">
        <v>1919</v>
      </c>
      <c r="L21" s="52" t="str">
        <f t="shared" si="3"/>
        <v>Player10</v>
      </c>
      <c r="M21" s="39" t="s">
        <v>622</v>
      </c>
      <c r="O21" s="52" t="str">
        <f t="shared" si="4"/>
        <v>Player21</v>
      </c>
      <c r="P21" s="110" t="s">
        <v>1926</v>
      </c>
      <c r="R21" s="52" t="str">
        <f t="shared" si="5"/>
        <v>Player10</v>
      </c>
      <c r="S21" s="224" t="s">
        <v>876</v>
      </c>
      <c r="T21" s="268"/>
      <c r="U21" s="269" t="str">
        <f t="shared" si="6"/>
        <v>Player21</v>
      </c>
      <c r="V21" s="224" t="s">
        <v>2643</v>
      </c>
      <c r="W21" s="268"/>
      <c r="X21" s="269" t="str">
        <f t="shared" si="7"/>
        <v>Player10</v>
      </c>
      <c r="Y21" s="224"/>
      <c r="Z21" s="268"/>
      <c r="AA21" s="269" t="str">
        <f t="shared" si="8"/>
        <v>Player21</v>
      </c>
      <c r="AB21" s="224" t="s">
        <v>1916</v>
      </c>
      <c r="AE21">
        <f t="shared" si="15"/>
        <v>19</v>
      </c>
      <c r="AF21" s="10">
        <f>INDEX(Upload_Download!$Q$4:$AC$602,MATCH($AE21,Upload_Download!$Q$4:$Q$602,0),MATCH(AF$2,Upload_Download!$Q$3:$AC$3,0))</f>
        <v>19</v>
      </c>
      <c r="AG21" s="3">
        <f>INDEX(Upload_Download!$Q$4:$AC$602,MATCH($AE21,Upload_Download!$Q$4:$Q$602,0),MATCH(AG$2,Upload_Download!$Q$3:$AC$3,0))</f>
        <v>53</v>
      </c>
      <c r="AH21" s="3" t="str">
        <f t="shared" si="16"/>
        <v>STOCK</v>
      </c>
      <c r="AI21" s="221" t="str">
        <f>INDEX(Upload_Download!$Q$4:$AC$602,MATCH($AE21,Upload_Download!$Q$4:$Q$602,0),MATCH(AI$2,Upload_Download!$Q$3:$AC$3,0))</f>
        <v>MCD</v>
      </c>
      <c r="AJ21" s="4" t="str">
        <f>IF(AH21="STOCK",INDEX(Upload_Download!$AR$4:$AR$861,MATCH(AI21,Upload_Download!$AQ$4:$AQ$861,0),1),INDEX(Upload_Download!$BE$4:$BE$103,MATCH(AI21,Upload_Download!$BD$4:$BD$103,0),1))</f>
        <v>McDonald's Corporation Common Stock</v>
      </c>
      <c r="AK21" s="46">
        <f>IF(AH21="STOCK",INDEX(Upload_Download!$AS$4:$AS$861,MATCH(AI21,Upload_Download!$AQ$4:$AQ$861,0),1),INDEX(Upload_Download!$BF$4:$BF$103,MATCH(AI21,Upload_Download!$BD$4:$BD$103,0),1))</f>
        <v>256.87</v>
      </c>
      <c r="AL21" s="211">
        <f>INDEX(Upload_Download!$Q$4:$AC$602,MATCH($AE21,Upload_Download!$Q$4:$Q$602,0),MATCH(AL$2,Upload_Download!$Q$3:$AC$3,0))/1000000</f>
        <v>190741.75795200001</v>
      </c>
      <c r="AM21" s="215">
        <f>INDEX(Upload_Download!$Q$4:$AC$602,MATCH($AE21,Upload_Download!$Q$4:$Q$602,0),MATCH(AM$2,Upload_Download!$Q$3:$AC$3,0))</f>
        <v>1.0042867523912531</v>
      </c>
      <c r="AN21" s="5">
        <f>INDEX(Upload_Download!$Q$4:$AC$602,MATCH($AE21,Upload_Download!$Q$4:$Q$602,0),MATCH(AN$2,Upload_Download!$Q$3:$AC$3,0))</f>
        <v>1.9854447118582089E-2</v>
      </c>
      <c r="AO21" s="217">
        <f>INDEX(Upload_Download!$Q$4:$AC$602,MATCH($AE21,Upload_Download!$Q$4:$Q$602,0),MATCH(AO$2,Upload_Download!$Q$3:$AC$3,0))</f>
        <v>1.976969931277869E-2</v>
      </c>
      <c r="AP21" s="6">
        <f>INDEX(Upload_Download!$Q$4:$AC$602,MATCH($AE21,Upload_Download!$Q$4:$Q$602,0),MATCH(AP$2,Upload_Download!$Q$3:$AC$3,0))</f>
        <v>339</v>
      </c>
      <c r="AQ21" s="7">
        <f>INDEX(Upload_Download!$Q$4:$AC$602,MATCH($AE21,Upload_Download!$Q$4:$Q$602,0),MATCH(AQ$2,Upload_Download!$Q$3:$AC$3,0))</f>
        <v>21</v>
      </c>
      <c r="AR21" s="8">
        <f>INDEX(Upload_Download!$Q$4:$AC$602,MATCH($AE21,Upload_Download!$Q$4:$Q$602,0),MATCH(AR$2,Upload_Download!$Q$3:$AC$3,0))</f>
        <v>49</v>
      </c>
      <c r="AS21" s="9">
        <f>INDEX(Upload_Download!$Q$4:$AC$602,MATCH($AE21,Upload_Download!$Q$4:$Q$602,0),MATCH(AS$2,Upload_Download!$Q$3:$AC$3,0))</f>
        <v>188.4</v>
      </c>
      <c r="AU21" s="23">
        <f t="shared" si="17"/>
        <v>19</v>
      </c>
      <c r="AV21" s="22" t="s">
        <v>1840</v>
      </c>
      <c r="AW21" s="22" t="str">
        <f t="shared" si="9"/>
        <v>Player21</v>
      </c>
      <c r="AX21" s="63" t="str">
        <f t="shared" si="10"/>
        <v>LUNA1-USD</v>
      </c>
      <c r="AY21" s="63" t="str">
        <f t="shared" si="11"/>
        <v>Crypto</v>
      </c>
      <c r="AZ21" s="63" t="str">
        <f>INDEX(Upload_Download!$AH$4:$AH$127,MATCH(AX21,Upload_Download!$AF$4:$AF$127,0),1)</f>
        <v>Terra</v>
      </c>
      <c r="BA21" s="63" t="str">
        <f t="shared" si="12"/>
        <v>Player212</v>
      </c>
      <c r="BB21" s="57">
        <f>MATCH(AX21,Upload_Download!$AF$4:$AF$126,0)</f>
        <v>11</v>
      </c>
    </row>
    <row r="22" spans="1:54" ht="15.5" customHeight="1" thickBot="1">
      <c r="A22" s="115" t="s">
        <v>2673</v>
      </c>
      <c r="B22" s="26">
        <f t="shared" ca="1" si="0"/>
        <v>0.93075446078671142</v>
      </c>
      <c r="C22" s="26">
        <f t="shared" ca="1" si="1"/>
        <v>1</v>
      </c>
      <c r="D22" s="56">
        <v>9</v>
      </c>
      <c r="G22">
        <f t="shared" si="13"/>
        <v>20</v>
      </c>
      <c r="H22">
        <f t="shared" si="14"/>
        <v>5</v>
      </c>
      <c r="I22" s="53" t="str">
        <f t="shared" si="2"/>
        <v>Player22</v>
      </c>
      <c r="J22" s="49" t="s">
        <v>616</v>
      </c>
      <c r="L22" s="53" t="str">
        <f t="shared" si="3"/>
        <v>Player4</v>
      </c>
      <c r="M22" s="40" t="s">
        <v>46</v>
      </c>
      <c r="O22" s="53" t="str">
        <f t="shared" si="4"/>
        <v>Player22</v>
      </c>
      <c r="P22" s="40" t="s">
        <v>502</v>
      </c>
      <c r="R22" s="53" t="str">
        <f t="shared" si="5"/>
        <v>Player4</v>
      </c>
      <c r="S22" s="270" t="s">
        <v>76</v>
      </c>
      <c r="T22" s="268"/>
      <c r="U22" s="271" t="str">
        <f t="shared" si="6"/>
        <v>Player22</v>
      </c>
      <c r="V22" s="270" t="s">
        <v>2</v>
      </c>
      <c r="W22" s="268"/>
      <c r="X22" s="271" t="str">
        <f t="shared" si="7"/>
        <v>Player4</v>
      </c>
      <c r="Y22" s="270"/>
      <c r="Z22" s="268"/>
      <c r="AA22" s="271" t="str">
        <f t="shared" si="8"/>
        <v>Player22</v>
      </c>
      <c r="AB22" s="270" t="s">
        <v>6</v>
      </c>
      <c r="AE22">
        <f t="shared" si="15"/>
        <v>20</v>
      </c>
      <c r="AF22" s="11">
        <f>INDEX(Upload_Download!$Q$4:$AC$602,MATCH($AE22,Upload_Download!$Q$4:$Q$602,0),MATCH(AF$2,Upload_Download!$Q$3:$AC$3,0))</f>
        <v>20</v>
      </c>
      <c r="AG22" s="12">
        <f>INDEX(Upload_Download!$Q$4:$AC$602,MATCH($AE22,Upload_Download!$Q$4:$Q$602,0),MATCH(AG$2,Upload_Download!$Q$3:$AC$3,0))</f>
        <v>55</v>
      </c>
      <c r="AH22" s="12" t="str">
        <f t="shared" si="16"/>
        <v>STOCK</v>
      </c>
      <c r="AI22" s="222" t="str">
        <f>INDEX(Upload_Download!$Q$4:$AC$602,MATCH($AE22,Upload_Download!$Q$4:$Q$602,0),MATCH(AI$2,Upload_Download!$Q$3:$AC$3,0))</f>
        <v>IBN</v>
      </c>
      <c r="AJ22" s="13" t="str">
        <f>IF(AH22="STOCK",INDEX(Upload_Download!$AR$4:$AR$861,MATCH(AI22,Upload_Download!$AQ$4:$AQ$861,0),1),INDEX(Upload_Download!$BE$4:$BE$103,MATCH(AI22,Upload_Download!$BD$4:$BD$103,0),1))</f>
        <v>ICICI Bank Limited Common Stock</v>
      </c>
      <c r="AK22" s="47">
        <f>IF(AH22="STOCK",INDEX(Upload_Download!$AS$4:$AS$861,MATCH(AI22,Upload_Download!$AQ$4:$AQ$861,0),1),INDEX(Upload_Download!$BF$4:$BF$103,MATCH(AI22,Upload_Download!$BD$4:$BD$103,0),1))</f>
        <v>21</v>
      </c>
      <c r="AL22" s="212">
        <f>INDEX(Upload_Download!$Q$4:$AC$602,MATCH($AE22,Upload_Download!$Q$4:$Q$602,0),MATCH(AL$2,Upload_Download!$Q$3:$AC$3,0))/1000000</f>
        <v>71638.908928000004</v>
      </c>
      <c r="AM22" s="216">
        <f>INDEX(Upload_Download!$Q$4:$AC$602,MATCH($AE22,Upload_Download!$Q$4:$Q$602,0),MATCH(AM$2,Upload_Download!$Q$3:$AC$3,0))</f>
        <v>1.008702166819361</v>
      </c>
      <c r="AN22" s="14">
        <f>INDEX(Upload_Download!$Q$4:$AC$602,MATCH($AE22,Upload_Download!$Q$4:$Q$602,0),MATCH(AN$2,Upload_Download!$Q$3:$AC$3,0))</f>
        <v>4.1902690989045643E-2</v>
      </c>
      <c r="AO22" s="218">
        <f>INDEX(Upload_Download!$Q$4:$AC$602,MATCH($AE22,Upload_Download!$Q$4:$Q$602,0),MATCH(AO$2,Upload_Download!$Q$3:$AC$3,0))</f>
        <v>4.15411926011552E-2</v>
      </c>
      <c r="AP22" s="15">
        <f>INDEX(Upload_Download!$Q$4:$AC$602,MATCH($AE22,Upload_Download!$Q$4:$Q$602,0),MATCH(AP$2,Upload_Download!$Q$3:$AC$3,0))</f>
        <v>162</v>
      </c>
      <c r="AQ22" s="16">
        <f>INDEX(Upload_Download!$Q$4:$AC$602,MATCH($AE22,Upload_Download!$Q$4:$Q$602,0),MATCH(AQ$2,Upload_Download!$Q$3:$AC$3,0))</f>
        <v>302</v>
      </c>
      <c r="AR22" s="17">
        <f>INDEX(Upload_Download!$Q$4:$AC$602,MATCH($AE22,Upload_Download!$Q$4:$Q$602,0),MATCH(AR$2,Upload_Download!$Q$3:$AC$3,0))</f>
        <v>158</v>
      </c>
      <c r="AS22" s="18">
        <f>INDEX(Upload_Download!$Q$4:$AC$602,MATCH($AE22,Upload_Download!$Q$4:$Q$602,0),MATCH(AS$2,Upload_Download!$Q$3:$AC$3,0))</f>
        <v>188.8</v>
      </c>
      <c r="AU22" s="23">
        <f t="shared" si="17"/>
        <v>20</v>
      </c>
      <c r="AV22" s="22" t="s">
        <v>1840</v>
      </c>
      <c r="AW22" s="22" t="str">
        <f t="shared" si="9"/>
        <v>Player22</v>
      </c>
      <c r="AX22" s="63" t="str">
        <f t="shared" si="10"/>
        <v>TGT</v>
      </c>
      <c r="AY22" s="63" t="str">
        <f t="shared" si="11"/>
        <v>Stock</v>
      </c>
      <c r="AZ22" s="63" t="str">
        <f>INDEX(Upload_Download!$AH$4:$AH$127,MATCH(AX22,Upload_Download!$AF$4:$AF$127,0),1)</f>
        <v>Target</v>
      </c>
      <c r="BA22" s="63" t="str">
        <f t="shared" si="12"/>
        <v>Player222</v>
      </c>
      <c r="BB22" s="57">
        <f>MATCH(AX22,Upload_Download!$AF$4:$AF$126,0)</f>
        <v>24</v>
      </c>
    </row>
    <row r="23" spans="1:54" ht="15.5" customHeight="1">
      <c r="A23" s="115" t="s">
        <v>2674</v>
      </c>
      <c r="B23" s="26">
        <f t="shared" ca="1" si="0"/>
        <v>0.47178455097102567</v>
      </c>
      <c r="C23" s="26">
        <f t="shared" ca="1" si="1"/>
        <v>13</v>
      </c>
      <c r="D23" s="56">
        <v>19</v>
      </c>
      <c r="G23">
        <f t="shared" si="13"/>
        <v>21</v>
      </c>
      <c r="H23">
        <f t="shared" si="14"/>
        <v>4</v>
      </c>
      <c r="I23" s="54" t="str">
        <f t="shared" si="2"/>
        <v>Player12</v>
      </c>
      <c r="J23" s="50" t="s">
        <v>74</v>
      </c>
      <c r="L23" s="54" t="str">
        <f t="shared" si="3"/>
        <v>Player15</v>
      </c>
      <c r="M23" s="111" t="s">
        <v>1938</v>
      </c>
      <c r="O23" s="54" t="str">
        <f t="shared" si="4"/>
        <v>Player12</v>
      </c>
      <c r="P23" s="37" t="s">
        <v>709</v>
      </c>
      <c r="R23" s="54" t="str">
        <f t="shared" si="5"/>
        <v>Player15</v>
      </c>
      <c r="S23" s="226" t="s">
        <v>1914</v>
      </c>
      <c r="T23" s="268"/>
      <c r="U23" s="272" t="str">
        <f t="shared" si="6"/>
        <v>Player12</v>
      </c>
      <c r="V23" s="226" t="s">
        <v>1935</v>
      </c>
      <c r="W23" s="268"/>
      <c r="X23" s="272" t="str">
        <f t="shared" si="7"/>
        <v>Player15</v>
      </c>
      <c r="Y23" s="226"/>
      <c r="Z23" s="268"/>
      <c r="AA23" s="272" t="str">
        <f t="shared" si="8"/>
        <v>Player12</v>
      </c>
      <c r="AB23" s="226" t="s">
        <v>12</v>
      </c>
      <c r="AE23">
        <f t="shared" si="15"/>
        <v>21</v>
      </c>
      <c r="AF23" s="10">
        <f>INDEX(Upload_Download!$Q$4:$AC$602,MATCH($AE23,Upload_Download!$Q$4:$Q$602,0),MATCH(AF$2,Upload_Download!$Q$3:$AC$3,0))</f>
        <v>21</v>
      </c>
      <c r="AG23" s="3">
        <f>INDEX(Upload_Download!$Q$4:$AC$602,MATCH($AE23,Upload_Download!$Q$4:$Q$602,0),MATCH(AG$2,Upload_Download!$Q$3:$AC$3,0))</f>
        <v>56</v>
      </c>
      <c r="AH23" s="3" t="str">
        <f t="shared" si="16"/>
        <v>STOCK</v>
      </c>
      <c r="AI23" s="221" t="str">
        <f>INDEX(Upload_Download!$Q$4:$AC$602,MATCH($AE23,Upload_Download!$Q$4:$Q$602,0),MATCH(AI$2,Upload_Download!$Q$3:$AC$3,0))</f>
        <v>UBS</v>
      </c>
      <c r="AJ23" s="4" t="str">
        <f>IF(AH23="STOCK",INDEX(Upload_Download!$AR$4:$AR$861,MATCH(AI23,Upload_Download!$AQ$4:$AQ$861,0),1),INDEX(Upload_Download!$BE$4:$BE$103,MATCH(AI23,Upload_Download!$BD$4:$BD$103,0),1))</f>
        <v>UBS Group AG Registered Ordinary Shares</v>
      </c>
      <c r="AK23" s="46">
        <f>IF(AH23="STOCK",INDEX(Upload_Download!$AS$4:$AS$861,MATCH(AI23,Upload_Download!$AQ$4:$AQ$861,0),1),INDEX(Upload_Download!$BF$4:$BF$103,MATCH(AI23,Upload_Download!$BD$4:$BD$103,0),1))</f>
        <v>21.18</v>
      </c>
      <c r="AL23" s="211">
        <f>INDEX(Upload_Download!$Q$4:$AC$602,MATCH($AE23,Upload_Download!$Q$4:$Q$602,0),MATCH(AL$2,Upload_Download!$Q$3:$AC$3,0))/1000000</f>
        <v>71857.364992000003</v>
      </c>
      <c r="AM23" s="215">
        <f>INDEX(Upload_Download!$Q$4:$AC$602,MATCH($AE23,Upload_Download!$Q$4:$Q$602,0),MATCH(AM$2,Upload_Download!$Q$3:$AC$3,0))</f>
        <v>1.0070151910325289</v>
      </c>
      <c r="AN23" s="5">
        <f>INDEX(Upload_Download!$Q$4:$AC$602,MATCH($AE23,Upload_Download!$Q$4:$Q$602,0),MATCH(AN$2,Upload_Download!$Q$3:$AC$3,0))</f>
        <v>3.2828302194545113E-2</v>
      </c>
      <c r="AO23" s="217">
        <f>INDEX(Upload_Download!$Q$4:$AC$602,MATCH($AE23,Upload_Download!$Q$4:$Q$602,0),MATCH(AO$2,Upload_Download!$Q$3:$AC$3,0))</f>
        <v>3.259960970487949E-2</v>
      </c>
      <c r="AP23" s="6">
        <f>INDEX(Upload_Download!$Q$4:$AC$602,MATCH($AE23,Upload_Download!$Q$4:$Q$602,0),MATCH(AP$2,Upload_Download!$Q$3:$AC$3,0))</f>
        <v>218</v>
      </c>
      <c r="AQ23" s="7">
        <f>INDEX(Upload_Download!$Q$4:$AC$602,MATCH($AE23,Upload_Download!$Q$4:$Q$602,0),MATCH(AQ$2,Upload_Download!$Q$3:$AC$3,0))</f>
        <v>167</v>
      </c>
      <c r="AR23" s="8">
        <f>INDEX(Upload_Download!$Q$4:$AC$602,MATCH($AE23,Upload_Download!$Q$4:$Q$602,0),MATCH(AR$2,Upload_Download!$Q$3:$AC$3,0))</f>
        <v>155</v>
      </c>
      <c r="AS23" s="9">
        <f>INDEX(Upload_Download!$Q$4:$AC$602,MATCH($AE23,Upload_Download!$Q$4:$Q$602,0),MATCH(AS$2,Upload_Download!$Q$3:$AC$3,0))</f>
        <v>188.9</v>
      </c>
      <c r="AU23" s="23">
        <f t="shared" si="17"/>
        <v>21</v>
      </c>
      <c r="AV23" s="22" t="s">
        <v>1840</v>
      </c>
      <c r="AW23" s="22" t="str">
        <f t="shared" si="9"/>
        <v>Player12</v>
      </c>
      <c r="AX23" s="63" t="str">
        <f t="shared" si="10"/>
        <v>TEAM</v>
      </c>
      <c r="AY23" s="63" t="str">
        <f t="shared" si="11"/>
        <v>Stock</v>
      </c>
      <c r="AZ23" s="63" t="str">
        <f>INDEX(Upload_Download!$AH$4:$AH$127,MATCH(AX23,Upload_Download!$AF$4:$AF$127,0),1)</f>
        <v>Atlassian</v>
      </c>
      <c r="BA23" s="63" t="str">
        <f t="shared" si="12"/>
        <v>Player122</v>
      </c>
      <c r="BB23" s="57">
        <f>MATCH(AX23,Upload_Download!$AF$4:$AF$126,0)</f>
        <v>25</v>
      </c>
    </row>
    <row r="24" spans="1:54" ht="15.5" customHeight="1">
      <c r="A24" s="115" t="s">
        <v>2675</v>
      </c>
      <c r="B24" s="26">
        <f t="shared" ca="1" si="0"/>
        <v>0.26785353881005758</v>
      </c>
      <c r="C24" s="26">
        <f t="shared" ca="1" si="1"/>
        <v>18</v>
      </c>
      <c r="D24" s="56">
        <v>20</v>
      </c>
      <c r="G24">
        <f t="shared" si="13"/>
        <v>22</v>
      </c>
      <c r="H24">
        <f t="shared" si="14"/>
        <v>3</v>
      </c>
      <c r="I24" s="54" t="str">
        <f t="shared" si="2"/>
        <v>Player2</v>
      </c>
      <c r="J24" s="112" t="s">
        <v>1920</v>
      </c>
      <c r="L24" s="54" t="str">
        <f t="shared" si="3"/>
        <v>Player9</v>
      </c>
      <c r="M24" s="37" t="s">
        <v>441</v>
      </c>
      <c r="O24" s="54" t="str">
        <f t="shared" si="4"/>
        <v>Player2</v>
      </c>
      <c r="P24" s="111" t="s">
        <v>1927</v>
      </c>
      <c r="R24" s="54" t="str">
        <f t="shared" si="5"/>
        <v>Player9</v>
      </c>
      <c r="S24" s="226" t="s">
        <v>510</v>
      </c>
      <c r="T24" s="268"/>
      <c r="U24" s="272" t="str">
        <f t="shared" si="6"/>
        <v>Player2</v>
      </c>
      <c r="V24" s="226" t="s">
        <v>1936</v>
      </c>
      <c r="W24" s="268"/>
      <c r="X24" s="272" t="str">
        <f t="shared" si="7"/>
        <v>Player9</v>
      </c>
      <c r="Y24" s="226"/>
      <c r="Z24" s="268"/>
      <c r="AA24" s="272" t="str">
        <f t="shared" si="8"/>
        <v>Player2</v>
      </c>
      <c r="AB24" s="226" t="s">
        <v>1915</v>
      </c>
      <c r="AE24">
        <f t="shared" si="15"/>
        <v>22</v>
      </c>
      <c r="AF24" s="10">
        <f>INDEX(Upload_Download!$Q$4:$AC$602,MATCH($AE24,Upload_Download!$Q$4:$Q$602,0),MATCH(AF$2,Upload_Download!$Q$3:$AC$3,0))</f>
        <v>22</v>
      </c>
      <c r="AG24" s="3">
        <f>INDEX(Upload_Download!$Q$4:$AC$602,MATCH($AE24,Upload_Download!$Q$4:$Q$602,0),MATCH(AG$2,Upload_Download!$Q$3:$AC$3,0))</f>
        <v>57</v>
      </c>
      <c r="AH24" s="3" t="str">
        <f t="shared" si="16"/>
        <v>STOCK</v>
      </c>
      <c r="AI24" s="221" t="str">
        <f>INDEX(Upload_Download!$Q$4:$AC$602,MATCH($AE24,Upload_Download!$Q$4:$Q$602,0),MATCH(AI$2,Upload_Download!$Q$3:$AC$3,0))</f>
        <v>MUFG</v>
      </c>
      <c r="AJ24" s="4" t="str">
        <f>IF(AH24="STOCK",INDEX(Upload_Download!$AR$4:$AR$861,MATCH(AI24,Upload_Download!$AQ$4:$AQ$861,0),1),INDEX(Upload_Download!$BE$4:$BE$103,MATCH(AI24,Upload_Download!$BD$4:$BD$103,0),1))</f>
        <v>Mitsubishi UFJ Financial Group Inc. Common Stock</v>
      </c>
      <c r="AK24" s="46">
        <f>IF(AH24="STOCK",INDEX(Upload_Download!$AS$4:$AS$861,MATCH(AI24,Upload_Download!$AQ$4:$AQ$861,0),1),INDEX(Upload_Download!$BF$4:$BF$103,MATCH(AI24,Upload_Download!$BD$4:$BD$103,0),1))</f>
        <v>6.54</v>
      </c>
      <c r="AL24" s="211">
        <f>INDEX(Upload_Download!$Q$4:$AC$602,MATCH($AE24,Upload_Download!$Q$4:$Q$602,0),MATCH(AL$2,Upload_Download!$Q$3:$AC$3,0))/1000000</f>
        <v>85934.538751999993</v>
      </c>
      <c r="AM24" s="215">
        <f>INDEX(Upload_Download!$Q$4:$AC$602,MATCH($AE24,Upload_Download!$Q$4:$Q$602,0),MATCH(AM$2,Upload_Download!$Q$3:$AC$3,0))</f>
        <v>1.007256464457623</v>
      </c>
      <c r="AN24" s="5">
        <f>INDEX(Upload_Download!$Q$4:$AC$602,MATCH($AE24,Upload_Download!$Q$4:$Q$602,0),MATCH(AN$2,Upload_Download!$Q$3:$AC$3,0))</f>
        <v>3.5770367928310502E-2</v>
      </c>
      <c r="AO24" s="217">
        <f>INDEX(Upload_Download!$Q$4:$AC$602,MATCH($AE24,Upload_Download!$Q$4:$Q$602,0),MATCH(AO$2,Upload_Download!$Q$3:$AC$3,0))</f>
        <v>3.5512671489849157E-2</v>
      </c>
      <c r="AP24" s="6">
        <f>INDEX(Upload_Download!$Q$4:$AC$602,MATCH($AE24,Upload_Download!$Q$4:$Q$602,0),MATCH(AP$2,Upload_Download!$Q$3:$AC$3,0))</f>
        <v>209</v>
      </c>
      <c r="AQ24" s="7">
        <f>INDEX(Upload_Download!$Q$4:$AC$602,MATCH($AE24,Upload_Download!$Q$4:$Q$602,0),MATCH(AQ$2,Upload_Download!$Q$3:$AC$3,0))</f>
        <v>222</v>
      </c>
      <c r="AR24" s="8">
        <f>INDEX(Upload_Download!$Q$4:$AC$602,MATCH($AE24,Upload_Download!$Q$4:$Q$602,0),MATCH(AR$2,Upload_Download!$Q$3:$AC$3,0))</f>
        <v>136</v>
      </c>
      <c r="AS24" s="9">
        <f>INDEX(Upload_Download!$Q$4:$AC$602,MATCH($AE24,Upload_Download!$Q$4:$Q$602,0),MATCH(AS$2,Upload_Download!$Q$3:$AC$3,0))</f>
        <v>189.7</v>
      </c>
      <c r="AU24" s="23">
        <f t="shared" si="17"/>
        <v>22</v>
      </c>
      <c r="AV24" s="22" t="s">
        <v>1840</v>
      </c>
      <c r="AW24" s="22" t="str">
        <f t="shared" si="9"/>
        <v>Player2</v>
      </c>
      <c r="AX24" s="63" t="str">
        <f t="shared" si="10"/>
        <v>LEO-USD</v>
      </c>
      <c r="AY24" s="63" t="str">
        <f t="shared" si="11"/>
        <v>Crypto</v>
      </c>
      <c r="AZ24" s="63" t="str">
        <f>INDEX(Upload_Download!$AH$4:$AH$127,MATCH(AX24,Upload_Download!$AF$4:$AF$127,0),1)</f>
        <v>UNUS SED LEO</v>
      </c>
      <c r="BA24" s="63" t="str">
        <f t="shared" si="12"/>
        <v>Player22</v>
      </c>
      <c r="BB24" s="57">
        <f>MATCH(AX24,Upload_Download!$AF$4:$AF$126,0)</f>
        <v>26</v>
      </c>
    </row>
    <row r="25" spans="1:54" ht="15.5" customHeight="1">
      <c r="A25" s="115" t="s">
        <v>2676</v>
      </c>
      <c r="B25" s="26">
        <f t="shared" ca="1" si="0"/>
        <v>0.14187181729742471</v>
      </c>
      <c r="C25" s="26">
        <f t="shared" ca="1" si="1"/>
        <v>21</v>
      </c>
      <c r="D25" s="56">
        <v>7</v>
      </c>
      <c r="G25">
        <f t="shared" si="13"/>
        <v>23</v>
      </c>
      <c r="H25">
        <f t="shared" si="14"/>
        <v>2</v>
      </c>
      <c r="I25" s="54" t="str">
        <f t="shared" si="2"/>
        <v>Player3</v>
      </c>
      <c r="J25" s="50" t="s">
        <v>699</v>
      </c>
      <c r="L25" s="54" t="str">
        <f t="shared" si="3"/>
        <v>Player18</v>
      </c>
      <c r="M25" s="37" t="s">
        <v>558</v>
      </c>
      <c r="O25" s="54" t="str">
        <f t="shared" si="4"/>
        <v>Player3</v>
      </c>
      <c r="P25" s="111" t="s">
        <v>1928</v>
      </c>
      <c r="R25" s="54" t="str">
        <f t="shared" si="5"/>
        <v>Player18</v>
      </c>
      <c r="S25" s="226" t="s">
        <v>520</v>
      </c>
      <c r="T25" s="268"/>
      <c r="U25" s="272" t="str">
        <f t="shared" si="6"/>
        <v>Player3</v>
      </c>
      <c r="V25" s="226" t="s">
        <v>2039</v>
      </c>
      <c r="W25" s="268"/>
      <c r="X25" s="272" t="str">
        <f t="shared" si="7"/>
        <v>Player18</v>
      </c>
      <c r="Y25" s="226"/>
      <c r="Z25" s="268"/>
      <c r="AA25" s="272" t="str">
        <f t="shared" si="8"/>
        <v>Player3</v>
      </c>
      <c r="AB25" s="226" t="s">
        <v>1913</v>
      </c>
      <c r="AE25">
        <f t="shared" si="15"/>
        <v>23</v>
      </c>
      <c r="AF25" s="10">
        <f>INDEX(Upload_Download!$Q$4:$AC$602,MATCH($AE25,Upload_Download!$Q$4:$Q$602,0),MATCH(AF$2,Upload_Download!$Q$3:$AC$3,0))</f>
        <v>23</v>
      </c>
      <c r="AG25" s="3">
        <f>INDEX(Upload_Download!$Q$4:$AC$602,MATCH($AE25,Upload_Download!$Q$4:$Q$602,0),MATCH(AG$2,Upload_Download!$Q$3:$AC$3,0))</f>
        <v>58</v>
      </c>
      <c r="AH25" s="3" t="str">
        <f t="shared" si="16"/>
        <v>STOCK</v>
      </c>
      <c r="AI25" s="221" t="str">
        <f>INDEX(Upload_Download!$Q$4:$AC$602,MATCH($AE25,Upload_Download!$Q$4:$Q$602,0),MATCH(AI$2,Upload_Download!$Q$3:$AC$3,0))</f>
        <v>HSBC</v>
      </c>
      <c r="AJ25" s="4" t="str">
        <f>IF(AH25="STOCK",INDEX(Upload_Download!$AR$4:$AR$861,MATCH(AI25,Upload_Download!$AQ$4:$AQ$861,0),1),INDEX(Upload_Download!$BE$4:$BE$103,MATCH(AI25,Upload_Download!$BD$4:$BD$103,0),1))</f>
        <v>HSBC Holdings plc. Common Stock</v>
      </c>
      <c r="AK25" s="46">
        <f>IF(AH25="STOCK",INDEX(Upload_Download!$AS$4:$AS$861,MATCH(AI25,Upload_Download!$AQ$4:$AQ$861,0),1),INDEX(Upload_Download!$BF$4:$BF$103,MATCH(AI25,Upload_Download!$BD$4:$BD$103,0),1))</f>
        <v>37.86</v>
      </c>
      <c r="AL25" s="211">
        <f>INDEX(Upload_Download!$Q$4:$AC$602,MATCH($AE25,Upload_Download!$Q$4:$Q$602,0),MATCH(AL$2,Upload_Download!$Q$3:$AC$3,0))/1000000</f>
        <v>154810.02393600001</v>
      </c>
      <c r="AM25" s="215">
        <f>INDEX(Upload_Download!$Q$4:$AC$602,MATCH($AE25,Upload_Download!$Q$4:$Q$602,0),MATCH(AM$2,Upload_Download!$Q$3:$AC$3,0))</f>
        <v>1.0059689580589659</v>
      </c>
      <c r="AN25" s="5">
        <f>INDEX(Upload_Download!$Q$4:$AC$602,MATCH($AE25,Upload_Download!$Q$4:$Q$602,0),MATCH(AN$2,Upload_Download!$Q$3:$AC$3,0))</f>
        <v>3.5104850039165567E-2</v>
      </c>
      <c r="AO25" s="217">
        <f>INDEX(Upload_Download!$Q$4:$AC$602,MATCH($AE25,Upload_Download!$Q$4:$Q$602,0),MATCH(AO$2,Upload_Download!$Q$3:$AC$3,0))</f>
        <v>3.4896553972103631E-2</v>
      </c>
      <c r="AP25" s="6">
        <f>INDEX(Upload_Download!$Q$4:$AC$602,MATCH($AE25,Upload_Download!$Q$4:$Q$602,0),MATCH(AP$2,Upload_Download!$Q$3:$AC$3,0))</f>
        <v>258</v>
      </c>
      <c r="AQ25" s="7">
        <f>INDEX(Upload_Download!$Q$4:$AC$602,MATCH($AE25,Upload_Download!$Q$4:$Q$602,0),MATCH(AQ$2,Upload_Download!$Q$3:$AC$3,0))</f>
        <v>212</v>
      </c>
      <c r="AR25" s="8">
        <f>INDEX(Upload_Download!$Q$4:$AC$602,MATCH($AE25,Upload_Download!$Q$4:$Q$602,0),MATCH(AR$2,Upload_Download!$Q$3:$AC$3,0))</f>
        <v>61</v>
      </c>
      <c r="AS25" s="9">
        <f>INDEX(Upload_Download!$Q$4:$AC$602,MATCH($AE25,Upload_Download!$Q$4:$Q$602,0),MATCH(AS$2,Upload_Download!$Q$3:$AC$3,0))</f>
        <v>189.7</v>
      </c>
      <c r="AU25" s="23">
        <f t="shared" si="17"/>
        <v>23</v>
      </c>
      <c r="AV25" s="22" t="s">
        <v>1840</v>
      </c>
      <c r="AW25" s="22" t="str">
        <f t="shared" si="9"/>
        <v>Player3</v>
      </c>
      <c r="AX25" s="63" t="str">
        <f t="shared" si="10"/>
        <v>F</v>
      </c>
      <c r="AY25" s="63" t="str">
        <f t="shared" si="11"/>
        <v>Stock</v>
      </c>
      <c r="AZ25" s="63" t="str">
        <f>INDEX(Upload_Download!$AH$4:$AH$127,MATCH(AX25,Upload_Download!$AF$4:$AF$127,0),1)</f>
        <v>Ford Motor Company</v>
      </c>
      <c r="BA25" s="63" t="str">
        <f t="shared" si="12"/>
        <v>Player32</v>
      </c>
      <c r="BB25" s="57">
        <f>MATCH(AX25,Upload_Download!$AF$4:$AF$126,0)</f>
        <v>27</v>
      </c>
    </row>
    <row r="26" spans="1:54" ht="15.5" customHeight="1">
      <c r="A26" s="115" t="s">
        <v>2677</v>
      </c>
      <c r="B26" s="26">
        <f t="shared" ca="1" si="0"/>
        <v>0.83233561747785967</v>
      </c>
      <c r="C26" s="26">
        <f t="shared" ca="1" si="1"/>
        <v>6</v>
      </c>
      <c r="D26" s="56">
        <v>11</v>
      </c>
      <c r="G26">
        <f t="shared" si="13"/>
        <v>24</v>
      </c>
      <c r="H26">
        <f t="shared" si="14"/>
        <v>1</v>
      </c>
      <c r="I26" s="55" t="str">
        <f t="shared" si="2"/>
        <v>Player17</v>
      </c>
      <c r="J26" s="71" t="s">
        <v>1921</v>
      </c>
      <c r="L26" s="55" t="str">
        <f t="shared" si="3"/>
        <v>Player1</v>
      </c>
      <c r="M26" s="38" t="s">
        <v>26</v>
      </c>
      <c r="O26" s="55" t="str">
        <f t="shared" si="4"/>
        <v>Player17</v>
      </c>
      <c r="P26" s="38" t="s">
        <v>1910</v>
      </c>
      <c r="R26" s="55" t="str">
        <f t="shared" si="5"/>
        <v>Player1</v>
      </c>
      <c r="S26" s="225" t="s">
        <v>963</v>
      </c>
      <c r="T26" s="268"/>
      <c r="U26" s="273" t="str">
        <f t="shared" si="6"/>
        <v>Player17</v>
      </c>
      <c r="V26" s="225" t="s">
        <v>518</v>
      </c>
      <c r="W26" s="268"/>
      <c r="X26" s="273" t="str">
        <f t="shared" si="7"/>
        <v>Player1</v>
      </c>
      <c r="Y26" s="225"/>
      <c r="Z26" s="268"/>
      <c r="AA26" s="273" t="str">
        <f t="shared" si="8"/>
        <v>Player17</v>
      </c>
      <c r="AB26" s="225" t="s">
        <v>1912</v>
      </c>
      <c r="AE26">
        <f t="shared" si="15"/>
        <v>24</v>
      </c>
      <c r="AF26" s="10">
        <f>INDEX(Upload_Download!$Q$4:$AC$602,MATCH($AE26,Upload_Download!$Q$4:$Q$602,0),MATCH(AF$2,Upload_Download!$Q$3:$AC$3,0))</f>
        <v>24</v>
      </c>
      <c r="AG26" s="3">
        <f>INDEX(Upload_Download!$Q$4:$AC$602,MATCH($AE26,Upload_Download!$Q$4:$Q$602,0),MATCH(AG$2,Upload_Download!$Q$3:$AC$3,0))</f>
        <v>60</v>
      </c>
      <c r="AH26" s="3" t="str">
        <f t="shared" si="16"/>
        <v>STOCK</v>
      </c>
      <c r="AI26" s="221" t="str">
        <f>INDEX(Upload_Download!$Q$4:$AC$602,MATCH($AE26,Upload_Download!$Q$4:$Q$602,0),MATCH(AI$2,Upload_Download!$Q$3:$AC$3,0))</f>
        <v>GD</v>
      </c>
      <c r="AJ26" s="4" t="str">
        <f>IF(AH26="STOCK",INDEX(Upload_Download!$AR$4:$AR$861,MATCH(AI26,Upload_Download!$AQ$4:$AQ$861,0),1),INDEX(Upload_Download!$BE$4:$BE$103,MATCH(AI26,Upload_Download!$BD$4:$BD$103,0),1))</f>
        <v>General Dynamics Corporation Common Stock</v>
      </c>
      <c r="AK26" s="46">
        <f>IF(AH26="STOCK",INDEX(Upload_Download!$AS$4:$AS$861,MATCH(AI26,Upload_Download!$AQ$4:$AQ$861,0),1),INDEX(Upload_Download!$BF$4:$BF$103,MATCH(AI26,Upload_Download!$BD$4:$BD$103,0),1))</f>
        <v>211.52</v>
      </c>
      <c r="AL26" s="211">
        <f>INDEX(Upload_Download!$Q$4:$AC$602,MATCH($AE26,Upload_Download!$Q$4:$Q$602,0),MATCH(AL$2,Upload_Download!$Q$3:$AC$3,0))/1000000</f>
        <v>59277.414400000001</v>
      </c>
      <c r="AM26" s="215">
        <f>INDEX(Upload_Download!$Q$4:$AC$602,MATCH($AE26,Upload_Download!$Q$4:$Q$602,0),MATCH(AM$2,Upload_Download!$Q$3:$AC$3,0))</f>
        <v>1.0062188922966351</v>
      </c>
      <c r="AN26" s="5">
        <f>INDEX(Upload_Download!$Q$4:$AC$602,MATCH($AE26,Upload_Download!$Q$4:$Q$602,0),MATCH(AN$2,Upload_Download!$Q$3:$AC$3,0))</f>
        <v>2.245357821944045E-2</v>
      </c>
      <c r="AO26" s="217">
        <f>INDEX(Upload_Download!$Q$4:$AC$602,MATCH($AE26,Upload_Download!$Q$4:$Q$602,0),MATCH(AO$2,Upload_Download!$Q$3:$AC$3,0))</f>
        <v>2.231480485144886E-2</v>
      </c>
      <c r="AP26" s="6">
        <f>INDEX(Upload_Download!$Q$4:$AC$602,MATCH($AE26,Upload_Download!$Q$4:$Q$602,0),MATCH(AP$2,Upload_Download!$Q$3:$AC$3,0))</f>
        <v>248</v>
      </c>
      <c r="AQ26" s="7">
        <f>INDEX(Upload_Download!$Q$4:$AC$602,MATCH($AE26,Upload_Download!$Q$4:$Q$602,0),MATCH(AQ$2,Upload_Download!$Q$3:$AC$3,0))</f>
        <v>37</v>
      </c>
      <c r="AR26" s="8">
        <f>INDEX(Upload_Download!$Q$4:$AC$602,MATCH($AE26,Upload_Download!$Q$4:$Q$602,0),MATCH(AR$2,Upload_Download!$Q$3:$AC$3,0))</f>
        <v>198</v>
      </c>
      <c r="AS26" s="9">
        <f>INDEX(Upload_Download!$Q$4:$AC$602,MATCH($AE26,Upload_Download!$Q$4:$Q$602,0),MATCH(AS$2,Upload_Download!$Q$3:$AC$3,0))</f>
        <v>190.8</v>
      </c>
      <c r="AU26" s="23">
        <f t="shared" si="17"/>
        <v>24</v>
      </c>
      <c r="AV26" s="22" t="s">
        <v>1840</v>
      </c>
      <c r="AW26" s="22" t="str">
        <f t="shared" si="9"/>
        <v>Player17</v>
      </c>
      <c r="AX26" s="63" t="str">
        <f t="shared" si="10"/>
        <v>DOGE-USD</v>
      </c>
      <c r="AY26" s="63" t="str">
        <f t="shared" si="11"/>
        <v>Crypto</v>
      </c>
      <c r="AZ26" s="63" t="str">
        <f>INDEX(Upload_Download!$AH$4:$AH$127,MATCH(AX26,Upload_Download!$AF$4:$AF$127,0),1)</f>
        <v>Dogecoin</v>
      </c>
      <c r="BA26" s="63" t="str">
        <f t="shared" si="12"/>
        <v>Player172</v>
      </c>
      <c r="BB26" s="57">
        <f>MATCH(AX26,Upload_Download!$AF$4:$AF$126,0)</f>
        <v>28</v>
      </c>
    </row>
    <row r="27" spans="1:54" ht="15.5" customHeight="1" thickBot="1">
      <c r="AE27">
        <f t="shared" si="15"/>
        <v>25</v>
      </c>
      <c r="AF27" s="11">
        <f>INDEX(Upload_Download!$Q$4:$AC$602,MATCH($AE27,Upload_Download!$Q$4:$Q$602,0),MATCH(AF$2,Upload_Download!$Q$3:$AC$3,0))</f>
        <v>25</v>
      </c>
      <c r="AG27" s="12">
        <f>INDEX(Upload_Download!$Q$4:$AC$602,MATCH($AE27,Upload_Download!$Q$4:$Q$602,0),MATCH(AG$2,Upload_Download!$Q$3:$AC$3,0))</f>
        <v>63</v>
      </c>
      <c r="AH27" s="12" t="str">
        <f t="shared" si="16"/>
        <v>STOCK</v>
      </c>
      <c r="AI27" s="222" t="str">
        <f>INDEX(Upload_Download!$Q$4:$AC$602,MATCH($AE27,Upload_Download!$Q$4:$Q$602,0),MATCH(AI$2,Upload_Download!$Q$3:$AC$3,0))</f>
        <v>INFY</v>
      </c>
      <c r="AJ27" s="13" t="str">
        <f>IF(AH27="STOCK",INDEX(Upload_Download!$AR$4:$AR$861,MATCH(AI27,Upload_Download!$AQ$4:$AQ$861,0),1),INDEX(Upload_Download!$BE$4:$BE$103,MATCH(AI27,Upload_Download!$BD$4:$BD$103,0),1))</f>
        <v>Infosys Limited American Depositary Shares</v>
      </c>
      <c r="AK27" s="47">
        <f>IF(AH27="STOCK",INDEX(Upload_Download!$AS$4:$AS$861,MATCH(AI27,Upload_Download!$AQ$4:$AQ$861,0),1),INDEX(Upload_Download!$BF$4:$BF$103,MATCH(AI27,Upload_Download!$BD$4:$BD$103,0),1))</f>
        <v>22.94</v>
      </c>
      <c r="AL27" s="212">
        <f>INDEX(Upload_Download!$Q$4:$AC$602,MATCH($AE27,Upload_Download!$Q$4:$Q$602,0),MATCH(AL$2,Upload_Download!$Q$3:$AC$3,0))/1000000</f>
        <v>96202.825727999996</v>
      </c>
      <c r="AM27" s="216">
        <f>INDEX(Upload_Download!$Q$4:$AC$602,MATCH($AE27,Upload_Download!$Q$4:$Q$602,0),MATCH(AM$2,Upload_Download!$Q$3:$AC$3,0))</f>
        <v>1.0078070618920449</v>
      </c>
      <c r="AN27" s="14">
        <f>INDEX(Upload_Download!$Q$4:$AC$602,MATCH($AE27,Upload_Download!$Q$4:$Q$602,0),MATCH(AN$2,Upload_Download!$Q$3:$AC$3,0))</f>
        <v>4.2706809015935293E-2</v>
      </c>
      <c r="AO27" s="218">
        <f>INDEX(Upload_Download!$Q$4:$AC$602,MATCH($AE27,Upload_Download!$Q$4:$Q$602,0),MATCH(AO$2,Upload_Download!$Q$3:$AC$3,0))</f>
        <v>4.237597713967E-2</v>
      </c>
      <c r="AP27" s="15">
        <f>INDEX(Upload_Download!$Q$4:$AC$602,MATCH($AE27,Upload_Download!$Q$4:$Q$602,0),MATCH(AP$2,Upload_Download!$Q$3:$AC$3,0))</f>
        <v>189</v>
      </c>
      <c r="AQ27" s="16">
        <f>INDEX(Upload_Download!$Q$4:$AC$602,MATCH($AE27,Upload_Download!$Q$4:$Q$602,0),MATCH(AQ$2,Upload_Download!$Q$3:$AC$3,0))</f>
        <v>310</v>
      </c>
      <c r="AR27" s="17">
        <f>INDEX(Upload_Download!$Q$4:$AC$602,MATCH($AE27,Upload_Download!$Q$4:$Q$602,0),MATCH(AR$2,Upload_Download!$Q$3:$AC$3,0))</f>
        <v>117</v>
      </c>
      <c r="AS27" s="18">
        <f>INDEX(Upload_Download!$Q$4:$AC$602,MATCH($AE27,Upload_Download!$Q$4:$Q$602,0),MATCH(AS$2,Upload_Download!$Q$3:$AC$3,0))</f>
        <v>191.6</v>
      </c>
      <c r="AU27" s="24">
        <f t="shared" si="17"/>
        <v>25</v>
      </c>
      <c r="AV27" s="25" t="s">
        <v>1841</v>
      </c>
      <c r="AW27" s="25" t="str">
        <f t="shared" ref="AW27:AW50" si="18">L3</f>
        <v>Player17</v>
      </c>
      <c r="AX27" s="64" t="str">
        <f t="shared" ref="AX27:AX50" si="19">M3</f>
        <v>SONY</v>
      </c>
      <c r="AY27" s="64" t="str">
        <f t="shared" si="11"/>
        <v>Stock</v>
      </c>
      <c r="AZ27" s="64" t="str">
        <f>INDEX(Upload_Download!$AH$4:$AH$127,MATCH(AX27,Upload_Download!$AF$4:$AF$127,0),1)</f>
        <v>Sony</v>
      </c>
      <c r="BA27" s="64" t="str">
        <f t="shared" ref="BA27:BA50" si="20">AW27&amp;"3"</f>
        <v>Player173</v>
      </c>
      <c r="BB27" s="57">
        <f>MATCH(AX27,Upload_Download!$AF$4:$AF$126,0)</f>
        <v>29</v>
      </c>
    </row>
    <row r="28" spans="1:54" ht="15.5" customHeight="1">
      <c r="I28" s="21" t="s">
        <v>1907</v>
      </c>
      <c r="J28" s="60" t="str">
        <f>$AI$3</f>
        <v>PLD</v>
      </c>
      <c r="L28" s="21" t="s">
        <v>1907</v>
      </c>
      <c r="M28" s="60" t="str">
        <f>$AI$3</f>
        <v>PLD</v>
      </c>
      <c r="O28" s="21" t="s">
        <v>1907</v>
      </c>
      <c r="P28" s="60" t="str">
        <f>$AI$3</f>
        <v>PLD</v>
      </c>
      <c r="R28" s="21" t="s">
        <v>1907</v>
      </c>
      <c r="S28" s="60" t="str">
        <f>$AI$3</f>
        <v>PLD</v>
      </c>
      <c r="U28" s="21" t="s">
        <v>1907</v>
      </c>
      <c r="V28" s="60" t="str">
        <f>$AI$3</f>
        <v>PLD</v>
      </c>
      <c r="X28" s="21" t="s">
        <v>1907</v>
      </c>
      <c r="Y28" s="60" t="str">
        <f>$AI$3</f>
        <v>PLD</v>
      </c>
      <c r="AA28" s="105"/>
      <c r="AB28" s="26"/>
      <c r="AE28">
        <f t="shared" si="15"/>
        <v>26</v>
      </c>
      <c r="AF28" s="10">
        <f>INDEX(Upload_Download!$Q$4:$AC$602,MATCH($AE28,Upload_Download!$Q$4:$Q$602,0),MATCH(AF$2,Upload_Download!$Q$3:$AC$3,0))</f>
        <v>26</v>
      </c>
      <c r="AG28" s="3">
        <f>INDEX(Upload_Download!$Q$4:$AC$602,MATCH($AE28,Upload_Download!$Q$4:$Q$602,0),MATCH(AG$2,Upload_Download!$Q$3:$AC$3,0))</f>
        <v>65</v>
      </c>
      <c r="AH28" s="3" t="str">
        <f t="shared" si="16"/>
        <v>STOCK</v>
      </c>
      <c r="AI28" s="221" t="str">
        <f>INDEX(Upload_Download!$Q$4:$AC$602,MATCH($AE28,Upload_Download!$Q$4:$Q$602,0),MATCH(AI$2,Upload_Download!$Q$3:$AC$3,0))</f>
        <v>FTNT</v>
      </c>
      <c r="AJ28" s="4" t="str">
        <f>IF(AH28="STOCK",INDEX(Upload_Download!$AR$4:$AR$861,MATCH(AI28,Upload_Download!$AQ$4:$AQ$861,0),1),INDEX(Upload_Download!$BE$4:$BE$103,MATCH(AI28,Upload_Download!$BD$4:$BD$103,0),1))</f>
        <v>Fortinet Inc. Common Stock</v>
      </c>
      <c r="AK28" s="46">
        <f>IF(AH28="STOCK",INDEX(Upload_Download!$AS$4:$AS$861,MATCH(AI28,Upload_Download!$AQ$4:$AQ$861,0),1),INDEX(Upload_Download!$BF$4:$BF$103,MATCH(AI28,Upload_Download!$BD$4:$BD$103,0),1))</f>
        <v>325.36</v>
      </c>
      <c r="AL28" s="211">
        <f>INDEX(Upload_Download!$Q$4:$AC$602,MATCH($AE28,Upload_Download!$Q$4:$Q$602,0),MATCH(AL$2,Upload_Download!$Q$3:$AC$3,0))/1000000</f>
        <v>50907.357184</v>
      </c>
      <c r="AM28" s="215">
        <f>INDEX(Upload_Download!$Q$4:$AC$602,MATCH($AE28,Upload_Download!$Q$4:$Q$602,0),MATCH(AM$2,Upload_Download!$Q$3:$AC$3,0))</f>
        <v>1.0172184860310149</v>
      </c>
      <c r="AN28" s="5">
        <f>INDEX(Upload_Download!$Q$4:$AC$602,MATCH($AE28,Upload_Download!$Q$4:$Q$602,0),MATCH(AN$2,Upload_Download!$Q$3:$AC$3,0))</f>
        <v>5.1849960593543888E-2</v>
      </c>
      <c r="AO28" s="217">
        <f>INDEX(Upload_Download!$Q$4:$AC$602,MATCH($AE28,Upload_Download!$Q$4:$Q$602,0),MATCH(AO$2,Upload_Download!$Q$3:$AC$3,0))</f>
        <v>5.0972294846756243E-2</v>
      </c>
      <c r="AP28" s="6">
        <f>INDEX(Upload_Download!$Q$4:$AC$602,MATCH($AE28,Upload_Download!$Q$4:$Q$602,0),MATCH(AP$2,Upload_Download!$Q$3:$AC$3,0))</f>
        <v>91</v>
      </c>
      <c r="AQ28" s="7">
        <f>INDEX(Upload_Download!$Q$4:$AC$602,MATCH($AE28,Upload_Download!$Q$4:$Q$602,0),MATCH(AQ$2,Upload_Download!$Q$3:$AC$3,0))</f>
        <v>396</v>
      </c>
      <c r="AR28" s="8">
        <f>INDEX(Upload_Download!$Q$4:$AC$602,MATCH($AE28,Upload_Download!$Q$4:$Q$602,0),MATCH(AR$2,Upload_Download!$Q$3:$AC$3,0))</f>
        <v>230</v>
      </c>
      <c r="AS28" s="9">
        <f>INDEX(Upload_Download!$Q$4:$AC$602,MATCH($AE28,Upload_Download!$Q$4:$Q$602,0),MATCH(AS$2,Upload_Download!$Q$3:$AC$3,0))</f>
        <v>193.7</v>
      </c>
      <c r="AU28" s="24">
        <f t="shared" si="17"/>
        <v>26</v>
      </c>
      <c r="AV28" s="25" t="s">
        <v>1841</v>
      </c>
      <c r="AW28" s="25" t="str">
        <f t="shared" si="18"/>
        <v>Player3</v>
      </c>
      <c r="AX28" s="64" t="str">
        <f t="shared" si="19"/>
        <v>SPOT</v>
      </c>
      <c r="AY28" s="64" t="str">
        <f t="shared" si="11"/>
        <v>Stock</v>
      </c>
      <c r="AZ28" s="64" t="str">
        <f>INDEX(Upload_Download!$AH$4:$AH$127,MATCH(AX28,Upload_Download!$AF$4:$AF$127,0),1)</f>
        <v>Spotify</v>
      </c>
      <c r="BA28" s="64" t="str">
        <f t="shared" si="20"/>
        <v>Player33</v>
      </c>
      <c r="BB28" s="57">
        <f>MATCH(AX28,Upload_Download!$AF$4:$AF$126,0)</f>
        <v>30</v>
      </c>
    </row>
    <row r="29" spans="1:54" ht="15.5" customHeight="1">
      <c r="L29" s="108"/>
      <c r="AE29">
        <f t="shared" si="15"/>
        <v>27</v>
      </c>
      <c r="AF29" s="10">
        <f>INDEX(Upload_Download!$Q$4:$AC$602,MATCH($AE29,Upload_Download!$Q$4:$Q$602,0),MATCH(AF$2,Upload_Download!$Q$3:$AC$3,0))</f>
        <v>27</v>
      </c>
      <c r="AG29" s="3">
        <f>INDEX(Upload_Download!$Q$4:$AC$602,MATCH($AE29,Upload_Download!$Q$4:$Q$602,0),MATCH(AG$2,Upload_Download!$Q$3:$AC$3,0))</f>
        <v>66</v>
      </c>
      <c r="AH29" s="3" t="str">
        <f t="shared" si="16"/>
        <v>STOCK</v>
      </c>
      <c r="AI29" s="221" t="str">
        <f>INDEX(Upload_Download!$Q$4:$AC$602,MATCH($AE29,Upload_Download!$Q$4:$Q$602,0),MATCH(AI$2,Upload_Download!$Q$3:$AC$3,0))</f>
        <v>BTI</v>
      </c>
      <c r="AJ29" s="4" t="str">
        <f>IF(AH29="STOCK",INDEX(Upload_Download!$AR$4:$AR$861,MATCH(AI29,Upload_Download!$AQ$4:$AQ$861,0),1),INDEX(Upload_Download!$BE$4:$BE$103,MATCH(AI29,Upload_Download!$BD$4:$BD$103,0),1))</f>
        <v>British American Tobacco  Industries p.l.c. Common Stock ADR</v>
      </c>
      <c r="AK29" s="46">
        <f>IF(AH29="STOCK",INDEX(Upload_Download!$AS$4:$AS$861,MATCH(AI29,Upload_Download!$AQ$4:$AQ$861,0),1),INDEX(Upload_Download!$BF$4:$BF$103,MATCH(AI29,Upload_Download!$BD$4:$BD$103,0),1))</f>
        <v>44.46</v>
      </c>
      <c r="AL29" s="211">
        <f>INDEX(Upload_Download!$Q$4:$AC$602,MATCH($AE29,Upload_Download!$Q$4:$Q$602,0),MATCH(AL$2,Upload_Download!$Q$3:$AC$3,0))/1000000</f>
        <v>106255.62214399999</v>
      </c>
      <c r="AM29" s="215">
        <f>INDEX(Upload_Download!$Q$4:$AC$602,MATCH($AE29,Upload_Download!$Q$4:$Q$602,0),MATCH(AM$2,Upload_Download!$Q$3:$AC$3,0))</f>
        <v>1.005398914922589</v>
      </c>
      <c r="AN29" s="5">
        <f>INDEX(Upload_Download!$Q$4:$AC$602,MATCH($AE29,Upload_Download!$Q$4:$Q$602,0),MATCH(AN$2,Upload_Download!$Q$3:$AC$3,0))</f>
        <v>2.8984330559334501E-2</v>
      </c>
      <c r="AO29" s="217">
        <f>INDEX(Upload_Download!$Q$4:$AC$602,MATCH($AE29,Upload_Download!$Q$4:$Q$602,0),MATCH(AO$2,Upload_Download!$Q$3:$AC$3,0))</f>
        <v>2.882868693126267E-2</v>
      </c>
      <c r="AP29" s="6">
        <f>INDEX(Upload_Download!$Q$4:$AC$602,MATCH($AE29,Upload_Download!$Q$4:$Q$602,0),MATCH(AP$2,Upload_Download!$Q$3:$AC$3,0))</f>
        <v>282</v>
      </c>
      <c r="AQ29" s="7">
        <f>INDEX(Upload_Download!$Q$4:$AC$602,MATCH($AE29,Upload_Download!$Q$4:$Q$602,0),MATCH(AQ$2,Upload_Download!$Q$3:$AC$3,0))</f>
        <v>103</v>
      </c>
      <c r="AR29" s="8">
        <f>INDEX(Upload_Download!$Q$4:$AC$602,MATCH($AE29,Upload_Download!$Q$4:$Q$602,0),MATCH(AR$2,Upload_Download!$Q$3:$AC$3,0))</f>
        <v>109</v>
      </c>
      <c r="AS29" s="9">
        <f>INDEX(Upload_Download!$Q$4:$AC$602,MATCH($AE29,Upload_Download!$Q$4:$Q$602,0),MATCH(AS$2,Upload_Download!$Q$3:$AC$3,0))</f>
        <v>194.3</v>
      </c>
      <c r="AU29" s="24">
        <f t="shared" si="17"/>
        <v>27</v>
      </c>
      <c r="AV29" s="25" t="s">
        <v>1841</v>
      </c>
      <c r="AW29" s="25" t="str">
        <f t="shared" si="18"/>
        <v>Player2</v>
      </c>
      <c r="AX29" s="64" t="str">
        <f t="shared" si="19"/>
        <v>IOTX-USD</v>
      </c>
      <c r="AY29" s="64" t="str">
        <f t="shared" si="11"/>
        <v>Crypto</v>
      </c>
      <c r="AZ29" s="64" t="str">
        <f>INDEX(Upload_Download!$AH$4:$AH$127,MATCH(AX29,Upload_Download!$AF$4:$AF$127,0),1)</f>
        <v>IoTeX</v>
      </c>
      <c r="BA29" s="64" t="str">
        <f t="shared" si="20"/>
        <v>Player23</v>
      </c>
      <c r="BB29" s="57">
        <f>MATCH(AX29,Upload_Download!$AF$4:$AF$126,0)</f>
        <v>31</v>
      </c>
    </row>
    <row r="30" spans="1:54" ht="15.5" customHeight="1">
      <c r="L30" s="108"/>
      <c r="R30" s="44"/>
      <c r="S30" s="44"/>
      <c r="AE30">
        <f t="shared" si="15"/>
        <v>28</v>
      </c>
      <c r="AF30" s="10">
        <f>INDEX(Upload_Download!$Q$4:$AC$602,MATCH($AE30,Upload_Download!$Q$4:$Q$602,0),MATCH(AF$2,Upload_Download!$Q$3:$AC$3,0))</f>
        <v>28</v>
      </c>
      <c r="AG30" s="3">
        <f>INDEX(Upload_Download!$Q$4:$AC$602,MATCH($AE30,Upload_Download!$Q$4:$Q$602,0),MATCH(AG$2,Upload_Download!$Q$3:$AC$3,0))</f>
        <v>67</v>
      </c>
      <c r="AH30" s="3" t="str">
        <f t="shared" si="16"/>
        <v>STOCK</v>
      </c>
      <c r="AI30" s="221" t="str">
        <f>INDEX(Upload_Download!$Q$4:$AC$602,MATCH($AE30,Upload_Download!$Q$4:$Q$602,0),MATCH(AI$2,Upload_Download!$Q$3:$AC$3,0))</f>
        <v>ING</v>
      </c>
      <c r="AJ30" s="4" t="str">
        <f>IF(AH30="STOCK",INDEX(Upload_Download!$AR$4:$AR$861,MATCH(AI30,Upload_Download!$AQ$4:$AQ$861,0),1),INDEX(Upload_Download!$BE$4:$BE$103,MATCH(AI30,Upload_Download!$BD$4:$BD$103,0),1))</f>
        <v>ING Group N.V. Common Stock</v>
      </c>
      <c r="AK30" s="46">
        <f>IF(AH30="STOCK",INDEX(Upload_Download!$AS$4:$AS$861,MATCH(AI30,Upload_Download!$AQ$4:$AQ$861,0),1),INDEX(Upload_Download!$BF$4:$BF$103,MATCH(AI30,Upload_Download!$BD$4:$BD$103,0),1))</f>
        <v>15.4</v>
      </c>
      <c r="AL30" s="211">
        <f>INDEX(Upload_Download!$Q$4:$AC$602,MATCH($AE30,Upload_Download!$Q$4:$Q$602,0),MATCH(AL$2,Upload_Download!$Q$3:$AC$3,0))/1000000</f>
        <v>56947.662848</v>
      </c>
      <c r="AM30" s="215">
        <f>INDEX(Upload_Download!$Q$4:$AC$602,MATCH($AE30,Upload_Download!$Q$4:$Q$602,0),MATCH(AM$2,Upload_Download!$Q$3:$AC$3,0))</f>
        <v>1.008913857580116</v>
      </c>
      <c r="AN30" s="5">
        <f>INDEX(Upload_Download!$Q$4:$AC$602,MATCH($AE30,Upload_Download!$Q$4:$Q$602,0),MATCH(AN$2,Upload_Download!$Q$3:$AC$3,0))</f>
        <v>3.9912378467511618E-2</v>
      </c>
      <c r="AO30" s="217">
        <f>INDEX(Upload_Download!$Q$4:$AC$602,MATCH($AE30,Upload_Download!$Q$4:$Q$602,0),MATCH(AO$2,Upload_Download!$Q$3:$AC$3,0))</f>
        <v>3.95597485034467E-2</v>
      </c>
      <c r="AP30" s="6">
        <f>INDEX(Upload_Download!$Q$4:$AC$602,MATCH($AE30,Upload_Download!$Q$4:$Q$602,0),MATCH(AP$2,Upload_Download!$Q$3:$AC$3,0))</f>
        <v>155</v>
      </c>
      <c r="AQ30" s="7">
        <f>INDEX(Upload_Download!$Q$4:$AC$602,MATCH($AE30,Upload_Download!$Q$4:$Q$602,0),MATCH(AQ$2,Upload_Download!$Q$3:$AC$3,0))</f>
        <v>282</v>
      </c>
      <c r="AR30" s="8">
        <f>INDEX(Upload_Download!$Q$4:$AC$602,MATCH($AE30,Upload_Download!$Q$4:$Q$602,0),MATCH(AR$2,Upload_Download!$Q$3:$AC$3,0))</f>
        <v>203</v>
      </c>
      <c r="AS30" s="9">
        <f>INDEX(Upload_Download!$Q$4:$AC$602,MATCH($AE30,Upload_Download!$Q$4:$Q$602,0),MATCH(AS$2,Upload_Download!$Q$3:$AC$3,0))</f>
        <v>194.8</v>
      </c>
      <c r="AU30" s="24">
        <f t="shared" si="17"/>
        <v>28</v>
      </c>
      <c r="AV30" s="25" t="s">
        <v>1841</v>
      </c>
      <c r="AW30" s="25" t="str">
        <f t="shared" si="18"/>
        <v>Player12</v>
      </c>
      <c r="AX30" s="64" t="str">
        <f t="shared" si="19"/>
        <v>AMAT</v>
      </c>
      <c r="AY30" s="64" t="str">
        <f t="shared" si="11"/>
        <v>Stock</v>
      </c>
      <c r="AZ30" s="64" t="str">
        <f>INDEX(Upload_Download!$AH$4:$AH$127,MATCH(AX30,Upload_Download!$AF$4:$AF$127,0),1)</f>
        <v>Applied Materials</v>
      </c>
      <c r="BA30" s="64" t="str">
        <f t="shared" si="20"/>
        <v>Player123</v>
      </c>
      <c r="BB30" s="57">
        <f>MATCH(AX30,Upload_Download!$AF$4:$AF$126,0)</f>
        <v>32</v>
      </c>
    </row>
    <row r="31" spans="1:54" ht="15.5" customHeight="1">
      <c r="L31" s="108"/>
      <c r="R31" s="44"/>
      <c r="S31" s="44"/>
      <c r="AE31">
        <f t="shared" si="15"/>
        <v>29</v>
      </c>
      <c r="AF31" s="10">
        <f>INDEX(Upload_Download!$Q$4:$AC$602,MATCH($AE31,Upload_Download!$Q$4:$Q$602,0),MATCH(AF$2,Upload_Download!$Q$3:$AC$3,0))</f>
        <v>29</v>
      </c>
      <c r="AG31" s="3">
        <f>INDEX(Upload_Download!$Q$4:$AC$602,MATCH($AE31,Upload_Download!$Q$4:$Q$602,0),MATCH(AG$2,Upload_Download!$Q$3:$AC$3,0))</f>
        <v>71</v>
      </c>
      <c r="AH31" s="3" t="str">
        <f t="shared" si="16"/>
        <v>STOCK</v>
      </c>
      <c r="AI31" s="221" t="str">
        <f>INDEX(Upload_Download!$Q$4:$AC$602,MATCH($AE31,Upload_Download!$Q$4:$Q$602,0),MATCH(AI$2,Upload_Download!$Q$3:$AC$3,0))</f>
        <v>CME</v>
      </c>
      <c r="AJ31" s="4" t="str">
        <f>IF(AH31="STOCK",INDEX(Upload_Download!$AR$4:$AR$861,MATCH(AI31,Upload_Download!$AQ$4:$AQ$861,0),1),INDEX(Upload_Download!$BE$4:$BE$103,MATCH(AI31,Upload_Download!$BD$4:$BD$103,0),1))</f>
        <v>CME Group Inc. Class A Common Stock</v>
      </c>
      <c r="AK31" s="46">
        <f>IF(AH31="STOCK",INDEX(Upload_Download!$AS$4:$AS$861,MATCH(AI31,Upload_Download!$AQ$4:$AQ$861,0),1),INDEX(Upload_Download!$BF$4:$BF$103,MATCH(AI31,Upload_Download!$BD$4:$BD$103,0),1))</f>
        <v>244.05</v>
      </c>
      <c r="AL31" s="211">
        <f>INDEX(Upload_Download!$Q$4:$AC$602,MATCH($AE31,Upload_Download!$Q$4:$Q$602,0),MATCH(AL$2,Upload_Download!$Q$3:$AC$3,0))/1000000</f>
        <v>86521.716736000002</v>
      </c>
      <c r="AM31" s="215">
        <f>INDEX(Upload_Download!$Q$4:$AC$602,MATCH($AE31,Upload_Download!$Q$4:$Q$602,0),MATCH(AM$2,Upload_Download!$Q$3:$AC$3,0))</f>
        <v>1.00607339860348</v>
      </c>
      <c r="AN31" s="5">
        <f>INDEX(Upload_Download!$Q$4:$AC$602,MATCH($AE31,Upload_Download!$Q$4:$Q$602,0),MATCH(AN$2,Upload_Download!$Q$3:$AC$3,0))</f>
        <v>3.1690445976758082E-2</v>
      </c>
      <c r="AO31" s="217">
        <f>INDEX(Upload_Download!$Q$4:$AC$602,MATCH($AE31,Upload_Download!$Q$4:$Q$602,0),MATCH(AO$2,Upload_Download!$Q$3:$AC$3,0))</f>
        <v>3.1499139149039478E-2</v>
      </c>
      <c r="AP31" s="6">
        <f>INDEX(Upload_Download!$Q$4:$AC$602,MATCH($AE31,Upload_Download!$Q$4:$Q$602,0),MATCH(AP$2,Upload_Download!$Q$3:$AC$3,0))</f>
        <v>254</v>
      </c>
      <c r="AQ31" s="7">
        <f>INDEX(Upload_Download!$Q$4:$AC$602,MATCH($AE31,Upload_Download!$Q$4:$Q$602,0),MATCH(AQ$2,Upload_Download!$Q$3:$AC$3,0))</f>
        <v>147</v>
      </c>
      <c r="AR31" s="8">
        <f>INDEX(Upload_Download!$Q$4:$AC$602,MATCH($AE31,Upload_Download!$Q$4:$Q$602,0),MATCH(AR$2,Upload_Download!$Q$3:$AC$3,0))</f>
        <v>133</v>
      </c>
      <c r="AS31" s="9">
        <f>INDEX(Upload_Download!$Q$4:$AC$602,MATCH($AE31,Upload_Download!$Q$4:$Q$602,0),MATCH(AS$2,Upload_Download!$Q$3:$AC$3,0))</f>
        <v>196.3</v>
      </c>
      <c r="AU31" s="24">
        <f t="shared" si="17"/>
        <v>29</v>
      </c>
      <c r="AV31" s="25" t="s">
        <v>1841</v>
      </c>
      <c r="AW31" s="25" t="str">
        <f t="shared" si="18"/>
        <v>Player22</v>
      </c>
      <c r="AX31" s="64" t="str">
        <f t="shared" si="19"/>
        <v>HD</v>
      </c>
      <c r="AY31" s="64" t="str">
        <f t="shared" si="11"/>
        <v>Stock</v>
      </c>
      <c r="AZ31" s="64" t="str">
        <f>INDEX(Upload_Download!$AH$4:$AH$127,MATCH(AX31,Upload_Download!$AF$4:$AF$127,0),1)</f>
        <v>The Home Depot</v>
      </c>
      <c r="BA31" s="64" t="str">
        <f t="shared" si="20"/>
        <v>Player223</v>
      </c>
      <c r="BB31" s="57">
        <f>MATCH(AX31,Upload_Download!$AF$4:$AF$126,0)</f>
        <v>33</v>
      </c>
    </row>
    <row r="32" spans="1:54" ht="15.5" customHeight="1" thickBot="1">
      <c r="L32" s="108"/>
      <c r="R32" s="44"/>
      <c r="S32" s="44"/>
      <c r="AE32">
        <f t="shared" si="15"/>
        <v>30</v>
      </c>
      <c r="AF32" s="11">
        <f>INDEX(Upload_Download!$Q$4:$AC$602,MATCH($AE32,Upload_Download!$Q$4:$Q$602,0),MATCH(AF$2,Upload_Download!$Q$3:$AC$3,0))</f>
        <v>30</v>
      </c>
      <c r="AG32" s="12">
        <f>INDEX(Upload_Download!$Q$4:$AC$602,MATCH($AE32,Upload_Download!$Q$4:$Q$602,0),MATCH(AG$2,Upload_Download!$Q$3:$AC$3,0))</f>
        <v>72</v>
      </c>
      <c r="AH32" s="12" t="str">
        <f t="shared" si="16"/>
        <v>STOCK</v>
      </c>
      <c r="AI32" s="222" t="str">
        <f>INDEX(Upload_Download!$Q$4:$AC$602,MATCH($AE32,Upload_Download!$Q$4:$Q$602,0),MATCH(AI$2,Upload_Download!$Q$3:$AC$3,0))</f>
        <v>PBR</v>
      </c>
      <c r="AJ32" s="13" t="str">
        <f>IF(AH32="STOCK",INDEX(Upload_Download!$AR$4:$AR$861,MATCH(AI32,Upload_Download!$AQ$4:$AQ$861,0),1),INDEX(Upload_Download!$BE$4:$BE$103,MATCH(AI32,Upload_Download!$BD$4:$BD$103,0),1))</f>
        <v>Petroleo Brasileiro S.A.- Petrobras Common Stock</v>
      </c>
      <c r="AK32" s="47">
        <f>IF(AH32="STOCK",INDEX(Upload_Download!$AS$4:$AS$861,MATCH(AI32,Upload_Download!$AQ$4:$AQ$861,0),1),INDEX(Upload_Download!$BF$4:$BF$103,MATCH(AI32,Upload_Download!$BD$4:$BD$103,0),1))</f>
        <v>13.59</v>
      </c>
      <c r="AL32" s="212">
        <f>INDEX(Upload_Download!$Q$4:$AC$602,MATCH($AE32,Upload_Download!$Q$4:$Q$602,0),MATCH(AL$2,Upload_Download!$Q$3:$AC$3,0))/1000000</f>
        <v>92744.269824000003</v>
      </c>
      <c r="AM32" s="216">
        <f>INDEX(Upload_Download!$Q$4:$AC$602,MATCH($AE32,Upload_Download!$Q$4:$Q$602,0),MATCH(AM$2,Upload_Download!$Q$3:$AC$3,0))</f>
        <v>1.009488038600862</v>
      </c>
      <c r="AN32" s="14">
        <f>INDEX(Upload_Download!$Q$4:$AC$602,MATCH($AE32,Upload_Download!$Q$4:$Q$602,0),MATCH(AN$2,Upload_Download!$Q$3:$AC$3,0))</f>
        <v>6.3161440793024479E-2</v>
      </c>
      <c r="AO32" s="218">
        <f>INDEX(Upload_Download!$Q$4:$AC$602,MATCH($AE32,Upload_Download!$Q$4:$Q$602,0),MATCH(AO$2,Upload_Download!$Q$3:$AC$3,0))</f>
        <v>6.2567795137588228E-2</v>
      </c>
      <c r="AP32" s="15">
        <f>INDEX(Upload_Download!$Q$4:$AC$602,MATCH($AE32,Upload_Download!$Q$4:$Q$602,0),MATCH(AP$2,Upload_Download!$Q$3:$AC$3,0))</f>
        <v>142</v>
      </c>
      <c r="AQ32" s="16">
        <f>INDEX(Upload_Download!$Q$4:$AC$602,MATCH($AE32,Upload_Download!$Q$4:$Q$602,0),MATCH(AQ$2,Upload_Download!$Q$3:$AC$3,0))</f>
        <v>445</v>
      </c>
      <c r="AR32" s="17">
        <f>INDEX(Upload_Download!$Q$4:$AC$602,MATCH($AE32,Upload_Download!$Q$4:$Q$602,0),MATCH(AR$2,Upload_Download!$Q$3:$AC$3,0))</f>
        <v>122</v>
      </c>
      <c r="AS32" s="18">
        <f>INDEX(Upload_Download!$Q$4:$AC$602,MATCH($AE32,Upload_Download!$Q$4:$Q$602,0),MATCH(AS$2,Upload_Download!$Q$3:$AC$3,0))</f>
        <v>196.6</v>
      </c>
      <c r="AU32" s="24">
        <f t="shared" si="17"/>
        <v>30</v>
      </c>
      <c r="AV32" s="25" t="s">
        <v>1841</v>
      </c>
      <c r="AW32" s="25" t="str">
        <f t="shared" si="18"/>
        <v>Player21</v>
      </c>
      <c r="AX32" s="64" t="str">
        <f t="shared" si="19"/>
        <v>UNI1-USD</v>
      </c>
      <c r="AY32" s="64" t="str">
        <f t="shared" si="11"/>
        <v>Crypto</v>
      </c>
      <c r="AZ32" s="64" t="str">
        <f>INDEX(Upload_Download!$AH$4:$AH$127,MATCH(AX32,Upload_Download!$AF$4:$AF$127,0),1)</f>
        <v>Uniswap</v>
      </c>
      <c r="BA32" s="64" t="str">
        <f t="shared" si="20"/>
        <v>Player213</v>
      </c>
      <c r="BB32" s="57">
        <f>MATCH(AX32,Upload_Download!$AF$4:$AF$126,0)</f>
        <v>34</v>
      </c>
    </row>
    <row r="33" spans="12:54" ht="15.5" customHeight="1">
      <c r="L33" s="108"/>
      <c r="R33" s="44"/>
      <c r="S33" s="44"/>
      <c r="AE33">
        <f t="shared" si="15"/>
        <v>31</v>
      </c>
      <c r="AF33" s="10">
        <f>INDEX(Upload_Download!$Q$4:$AC$602,MATCH($AE33,Upload_Download!$Q$4:$Q$602,0),MATCH(AF$2,Upload_Download!$Q$3:$AC$3,0))</f>
        <v>31</v>
      </c>
      <c r="AG33" s="3">
        <f>INDEX(Upload_Download!$Q$4:$AC$602,MATCH($AE33,Upload_Download!$Q$4:$Q$602,0),MATCH(AG$2,Upload_Download!$Q$3:$AC$3,0))</f>
        <v>73</v>
      </c>
      <c r="AH33" s="3" t="str">
        <f t="shared" si="16"/>
        <v>STOCK</v>
      </c>
      <c r="AI33" s="221" t="str">
        <f>INDEX(Upload_Download!$Q$4:$AC$602,MATCH($AE33,Upload_Download!$Q$4:$Q$602,0),MATCH(AI$2,Upload_Download!$Q$3:$AC$3,0))</f>
        <v>PXD</v>
      </c>
      <c r="AJ33" s="4" t="str">
        <f>IF(AH33="STOCK",INDEX(Upload_Download!$AR$4:$AR$861,MATCH(AI33,Upload_Download!$AQ$4:$AQ$861,0),1),INDEX(Upload_Download!$BE$4:$BE$103,MATCH(AI33,Upload_Download!$BD$4:$BD$103,0),1))</f>
        <v>Pioneer Natural Resources Company Common Stock</v>
      </c>
      <c r="AK33" s="46">
        <f>IF(AH33="STOCK",INDEX(Upload_Download!$AS$4:$AS$861,MATCH(AI33,Upload_Download!$AQ$4:$AQ$861,0),1),INDEX(Upload_Download!$BF$4:$BF$103,MATCH(AI33,Upload_Download!$BD$4:$BD$103,0),1))</f>
        <v>222.12</v>
      </c>
      <c r="AL33" s="211">
        <f>INDEX(Upload_Download!$Q$4:$AC$602,MATCH($AE33,Upload_Download!$Q$4:$Q$602,0),MATCH(AL$2,Upload_Download!$Q$3:$AC$3,0))/1000000</f>
        <v>55838.326783999997</v>
      </c>
      <c r="AM33" s="215">
        <f>INDEX(Upload_Download!$Q$4:$AC$602,MATCH($AE33,Upload_Download!$Q$4:$Q$602,0),MATCH(AM$2,Upload_Download!$Q$3:$AC$3,0))</f>
        <v>1.014567770322983</v>
      </c>
      <c r="AN33" s="5">
        <f>INDEX(Upload_Download!$Q$4:$AC$602,MATCH($AE33,Upload_Download!$Q$4:$Q$602,0),MATCH(AN$2,Upload_Download!$Q$3:$AC$3,0))</f>
        <v>5.6474189354830458E-2</v>
      </c>
      <c r="AO33" s="217">
        <f>INDEX(Upload_Download!$Q$4:$AC$602,MATCH($AE33,Upload_Download!$Q$4:$Q$602,0),MATCH(AO$2,Upload_Download!$Q$3:$AC$3,0))</f>
        <v>5.5663299196713277E-2</v>
      </c>
      <c r="AP33" s="6">
        <f>INDEX(Upload_Download!$Q$4:$AC$602,MATCH($AE33,Upload_Download!$Q$4:$Q$602,0),MATCH(AP$2,Upload_Download!$Q$3:$AC$3,0))</f>
        <v>101</v>
      </c>
      <c r="AQ33" s="7">
        <f>INDEX(Upload_Download!$Q$4:$AC$602,MATCH($AE33,Upload_Download!$Q$4:$Q$602,0),MATCH(AQ$2,Upload_Download!$Q$3:$AC$3,0))</f>
        <v>420</v>
      </c>
      <c r="AR33" s="8">
        <f>INDEX(Upload_Download!$Q$4:$AC$602,MATCH($AE33,Upload_Download!$Q$4:$Q$602,0),MATCH(AR$2,Upload_Download!$Q$3:$AC$3,0))</f>
        <v>208</v>
      </c>
      <c r="AS33" s="9">
        <f>INDEX(Upload_Download!$Q$4:$AC$602,MATCH($AE33,Upload_Download!$Q$4:$Q$602,0),MATCH(AS$2,Upload_Download!$Q$3:$AC$3,0))</f>
        <v>196.9</v>
      </c>
      <c r="AU33" s="24">
        <f t="shared" si="17"/>
        <v>31</v>
      </c>
      <c r="AV33" s="25" t="s">
        <v>1841</v>
      </c>
      <c r="AW33" s="25" t="str">
        <f t="shared" si="18"/>
        <v>Player13</v>
      </c>
      <c r="AX33" s="64" t="str">
        <f t="shared" si="19"/>
        <v>INTU</v>
      </c>
      <c r="AY33" s="64" t="str">
        <f t="shared" si="11"/>
        <v>Stock</v>
      </c>
      <c r="AZ33" s="64" t="str">
        <f>INDEX(Upload_Download!$AH$4:$AH$127,MATCH(AX33,Upload_Download!$AF$4:$AF$127,0),1)</f>
        <v>Intuit</v>
      </c>
      <c r="BA33" s="64" t="str">
        <f t="shared" si="20"/>
        <v>Player133</v>
      </c>
      <c r="BB33" s="57">
        <f>MATCH(AX33,Upload_Download!$AF$4:$AF$126,0)</f>
        <v>35</v>
      </c>
    </row>
    <row r="34" spans="12:54" ht="15.5" customHeight="1">
      <c r="R34" s="44"/>
      <c r="S34" s="44"/>
      <c r="AE34">
        <f t="shared" si="15"/>
        <v>32</v>
      </c>
      <c r="AF34" s="10">
        <f>INDEX(Upload_Download!$Q$4:$AC$602,MATCH($AE34,Upload_Download!$Q$4:$Q$602,0),MATCH(AF$2,Upload_Download!$Q$3:$AC$3,0))</f>
        <v>32</v>
      </c>
      <c r="AG34" s="3">
        <f>INDEX(Upload_Download!$Q$4:$AC$602,MATCH($AE34,Upload_Download!$Q$4:$Q$602,0),MATCH(AG$2,Upload_Download!$Q$3:$AC$3,0))</f>
        <v>75</v>
      </c>
      <c r="AH34" s="3" t="str">
        <f t="shared" si="16"/>
        <v>STOCK</v>
      </c>
      <c r="AI34" s="221" t="str">
        <f>INDEX(Upload_Download!$Q$4:$AC$602,MATCH($AE34,Upload_Download!$Q$4:$Q$602,0),MATCH(AI$2,Upload_Download!$Q$3:$AC$3,0))</f>
        <v>EXC</v>
      </c>
      <c r="AJ34" s="4" t="str">
        <f>IF(AH34="STOCK",INDEX(Upload_Download!$AR$4:$AR$861,MATCH(AI34,Upload_Download!$AQ$4:$AQ$861,0),1),INDEX(Upload_Download!$BE$4:$BE$103,MATCH(AI34,Upload_Download!$BD$4:$BD$103,0),1))</f>
        <v>Exelon Corporation Common Stock</v>
      </c>
      <c r="AK34" s="46">
        <f>IF(AH34="STOCK",INDEX(Upload_Download!$AS$4:$AS$861,MATCH(AI34,Upload_Download!$AQ$4:$AQ$861,0),1),INDEX(Upload_Download!$BF$4:$BF$103,MATCH(AI34,Upload_Download!$BD$4:$BD$103,0),1))</f>
        <v>42.04</v>
      </c>
      <c r="AL34" s="211">
        <f>INDEX(Upload_Download!$Q$4:$AC$602,MATCH($AE34,Upload_Download!$Q$4:$Q$602,0),MATCH(AL$2,Upload_Download!$Q$3:$AC$3,0))/1000000</f>
        <v>41290.821631999999</v>
      </c>
      <c r="AM34" s="215">
        <f>INDEX(Upload_Download!$Q$4:$AC$602,MATCH($AE34,Upload_Download!$Q$4:$Q$602,0),MATCH(AM$2,Upload_Download!$Q$3:$AC$3,0))</f>
        <v>1.0078491990998939</v>
      </c>
      <c r="AN34" s="5">
        <f>INDEX(Upload_Download!$Q$4:$AC$602,MATCH($AE34,Upload_Download!$Q$4:$Q$602,0),MATCH(AN$2,Upload_Download!$Q$3:$AC$3,0))</f>
        <v>2.7129372441538211E-2</v>
      </c>
      <c r="AO34" s="217">
        <f>INDEX(Upload_Download!$Q$4:$AC$602,MATCH($AE34,Upload_Download!$Q$4:$Q$602,0),MATCH(AO$2,Upload_Download!$Q$3:$AC$3,0))</f>
        <v>2.6918087017152311E-2</v>
      </c>
      <c r="AP34" s="6">
        <f>INDEX(Upload_Download!$Q$4:$AC$602,MATCH($AE34,Upload_Download!$Q$4:$Q$602,0),MATCH(AP$2,Upload_Download!$Q$3:$AC$3,0))</f>
        <v>188</v>
      </c>
      <c r="AQ34" s="7">
        <f>INDEX(Upload_Download!$Q$4:$AC$602,MATCH($AE34,Upload_Download!$Q$4:$Q$602,0),MATCH(AQ$2,Upload_Download!$Q$3:$AC$3,0))</f>
        <v>78</v>
      </c>
      <c r="AR34" s="8">
        <f>INDEX(Upload_Download!$Q$4:$AC$602,MATCH($AE34,Upload_Download!$Q$4:$Q$602,0),MATCH(AR$2,Upload_Download!$Q$3:$AC$3,0))</f>
        <v>293</v>
      </c>
      <c r="AS34" s="9">
        <f>INDEX(Upload_Download!$Q$4:$AC$602,MATCH($AE34,Upload_Download!$Q$4:$Q$602,0),MATCH(AS$2,Upload_Download!$Q$3:$AC$3,0))</f>
        <v>197.5</v>
      </c>
      <c r="AU34" s="24">
        <f t="shared" si="17"/>
        <v>32</v>
      </c>
      <c r="AV34" s="25" t="s">
        <v>1841</v>
      </c>
      <c r="AW34" s="25" t="str">
        <f t="shared" si="18"/>
        <v>Player14</v>
      </c>
      <c r="AX34" s="64" t="str">
        <f t="shared" si="19"/>
        <v>NVO</v>
      </c>
      <c r="AY34" s="64" t="str">
        <f t="shared" si="11"/>
        <v>Stock</v>
      </c>
      <c r="AZ34" s="64" t="str">
        <f>INDEX(Upload_Download!$AH$4:$AH$127,MATCH(AX34,Upload_Download!$AF$4:$AF$127,0),1)</f>
        <v>Novo Nordisk A/S</v>
      </c>
      <c r="BA34" s="64" t="str">
        <f t="shared" si="20"/>
        <v>Player143</v>
      </c>
      <c r="BB34" s="57">
        <f>MATCH(AX34,Upload_Download!$AF$4:$AF$126,0)</f>
        <v>36</v>
      </c>
    </row>
    <row r="35" spans="12:54" ht="15.5" customHeight="1">
      <c r="R35" s="44"/>
      <c r="S35" s="44"/>
      <c r="AE35">
        <f t="shared" si="15"/>
        <v>33</v>
      </c>
      <c r="AF35" s="10">
        <f>INDEX(Upload_Download!$Q$4:$AC$602,MATCH($AE35,Upload_Download!$Q$4:$Q$602,0),MATCH(AF$2,Upload_Download!$Q$3:$AC$3,0))</f>
        <v>33</v>
      </c>
      <c r="AG35" s="3">
        <f>INDEX(Upload_Download!$Q$4:$AC$602,MATCH($AE35,Upload_Download!$Q$4:$Q$602,0),MATCH(AG$2,Upload_Download!$Q$3:$AC$3,0))</f>
        <v>77</v>
      </c>
      <c r="AH35" s="3" t="str">
        <f t="shared" si="16"/>
        <v>STOCK</v>
      </c>
      <c r="AI35" s="221" t="str">
        <f>INDEX(Upload_Download!$Q$4:$AC$602,MATCH($AE35,Upload_Download!$Q$4:$Q$602,0),MATCH(AI$2,Upload_Download!$Q$3:$AC$3,0))</f>
        <v>ANTM</v>
      </c>
      <c r="AJ35" s="4" t="str">
        <f>IF(AH35="STOCK",INDEX(Upload_Download!$AR$4:$AR$861,MATCH(AI35,Upload_Download!$AQ$4:$AQ$861,0),1),INDEX(Upload_Download!$BE$4:$BE$103,MATCH(AI35,Upload_Download!$BD$4:$BD$103,0),1))</f>
        <v>Anthem Inc. Common Stock</v>
      </c>
      <c r="AK35" s="46">
        <f>IF(AH35="STOCK",INDEX(Upload_Download!$AS$4:$AS$861,MATCH(AI35,Upload_Download!$AQ$4:$AQ$861,0),1),INDEX(Upload_Download!$BF$4:$BF$103,MATCH(AI35,Upload_Download!$BD$4:$BD$103,0),1))</f>
        <v>457.6</v>
      </c>
      <c r="AL35" s="211">
        <f>INDEX(Upload_Download!$Q$4:$AC$602,MATCH($AE35,Upload_Download!$Q$4:$Q$602,0),MATCH(AL$2,Upload_Download!$Q$3:$AC$3,0))/1000000</f>
        <v>109293.355008</v>
      </c>
      <c r="AM35" s="215">
        <f>INDEX(Upload_Download!$Q$4:$AC$602,MATCH($AE35,Upload_Download!$Q$4:$Q$602,0),MATCH(AM$2,Upload_Download!$Q$3:$AC$3,0))</f>
        <v>1.006597398214506</v>
      </c>
      <c r="AN35" s="5">
        <f>INDEX(Upload_Download!$Q$4:$AC$602,MATCH($AE35,Upload_Download!$Q$4:$Q$602,0),MATCH(AN$2,Upload_Download!$Q$3:$AC$3,0))</f>
        <v>3.8436863248563088E-2</v>
      </c>
      <c r="AO35" s="217">
        <f>INDEX(Upload_Download!$Q$4:$AC$602,MATCH($AE35,Upload_Download!$Q$4:$Q$602,0),MATCH(AO$2,Upload_Download!$Q$3:$AC$3,0))</f>
        <v>3.8184941980519811E-2</v>
      </c>
      <c r="AP35" s="6">
        <f>INDEX(Upload_Download!$Q$4:$AC$602,MATCH($AE35,Upload_Download!$Q$4:$Q$602,0),MATCH(AP$2,Upload_Download!$Q$3:$AC$3,0))</f>
        <v>232</v>
      </c>
      <c r="AQ35" s="7">
        <f>INDEX(Upload_Download!$Q$4:$AC$602,MATCH($AE35,Upload_Download!$Q$4:$Q$602,0),MATCH(AQ$2,Upload_Download!$Q$3:$AC$3,0))</f>
        <v>259</v>
      </c>
      <c r="AR35" s="8">
        <f>INDEX(Upload_Download!$Q$4:$AC$602,MATCH($AE35,Upload_Download!$Q$4:$Q$602,0),MATCH(AR$2,Upload_Download!$Q$3:$AC$3,0))</f>
        <v>100</v>
      </c>
      <c r="AS35" s="9">
        <f>INDEX(Upload_Download!$Q$4:$AC$602,MATCH($AE35,Upload_Download!$Q$4:$Q$602,0),MATCH(AS$2,Upload_Download!$Q$3:$AC$3,0))</f>
        <v>197.8</v>
      </c>
      <c r="AU35" s="24">
        <f t="shared" si="17"/>
        <v>33</v>
      </c>
      <c r="AV35" s="25" t="s">
        <v>1841</v>
      </c>
      <c r="AW35" s="25" t="str">
        <f t="shared" si="18"/>
        <v>Player11</v>
      </c>
      <c r="AX35" s="64" t="str">
        <f t="shared" si="19"/>
        <v>POT-USD</v>
      </c>
      <c r="AY35" s="64" t="str">
        <f t="shared" si="11"/>
        <v>Crypto</v>
      </c>
      <c r="AZ35" s="64" t="str">
        <f>INDEX(Upload_Download!$AH$4:$AH$127,MATCH(AX35,Upload_Download!$AF$4:$AF$127,0),1)</f>
        <v>Potcoin</v>
      </c>
      <c r="BA35" s="64" t="str">
        <f t="shared" si="20"/>
        <v>Player113</v>
      </c>
      <c r="BB35" s="57">
        <f>MATCH(AX35,Upload_Download!$AF$4:$AF$126,0)</f>
        <v>37</v>
      </c>
    </row>
    <row r="36" spans="12:54" ht="15.5" customHeight="1">
      <c r="S36" s="44"/>
      <c r="AE36">
        <f t="shared" si="15"/>
        <v>34</v>
      </c>
      <c r="AF36" s="10">
        <f>INDEX(Upload_Download!$Q$4:$AC$602,MATCH($AE36,Upload_Download!$Q$4:$Q$602,0),MATCH(AF$2,Upload_Download!$Q$3:$AC$3,0))</f>
        <v>34</v>
      </c>
      <c r="AG36" s="3">
        <f>INDEX(Upload_Download!$Q$4:$AC$602,MATCH($AE36,Upload_Download!$Q$4:$Q$602,0),MATCH(AG$2,Upload_Download!$Q$3:$AC$3,0))</f>
        <v>79</v>
      </c>
      <c r="AH36" s="3" t="str">
        <f t="shared" si="16"/>
        <v>STOCK</v>
      </c>
      <c r="AI36" s="221" t="str">
        <f>INDEX(Upload_Download!$Q$4:$AC$602,MATCH($AE36,Upload_Download!$Q$4:$Q$602,0),MATCH(AI$2,Upload_Download!$Q$3:$AC$3,0))</f>
        <v>COF</v>
      </c>
      <c r="AJ36" s="4" t="str">
        <f>IF(AH36="STOCK",INDEX(Upload_Download!$AR$4:$AR$861,MATCH(AI36,Upload_Download!$AQ$4:$AQ$861,0),1),INDEX(Upload_Download!$BE$4:$BE$103,MATCH(AI36,Upload_Download!$BD$4:$BD$103,0),1))</f>
        <v>Capital One Financial Corporation Common Stock</v>
      </c>
      <c r="AK36" s="46">
        <f>IF(AH36="STOCK",INDEX(Upload_Download!$AS$4:$AS$861,MATCH(AI36,Upload_Download!$AQ$4:$AQ$861,0),1),INDEX(Upload_Download!$BF$4:$BF$103,MATCH(AI36,Upload_Download!$BD$4:$BD$103,0),1))</f>
        <v>157.51</v>
      </c>
      <c r="AL36" s="211">
        <f>INDEX(Upload_Download!$Q$4:$AC$602,MATCH($AE36,Upload_Download!$Q$4:$Q$602,0),MATCH(AL$2,Upload_Download!$Q$3:$AC$3,0))/1000000</f>
        <v>64733.958143999997</v>
      </c>
      <c r="AM36" s="215">
        <f>INDEX(Upload_Download!$Q$4:$AC$602,MATCH($AE36,Upload_Download!$Q$4:$Q$602,0),MATCH(AM$2,Upload_Download!$Q$3:$AC$3,0))</f>
        <v>1.0101311201114631</v>
      </c>
      <c r="AN36" s="5">
        <f>INDEX(Upload_Download!$Q$4:$AC$602,MATCH($AE36,Upload_Download!$Q$4:$Q$602,0),MATCH(AN$2,Upload_Download!$Q$3:$AC$3,0))</f>
        <v>5.1747237194535493E-2</v>
      </c>
      <c r="AO36" s="217">
        <f>INDEX(Upload_Download!$Q$4:$AC$602,MATCH($AE36,Upload_Download!$Q$4:$Q$602,0),MATCH(AO$2,Upload_Download!$Q$3:$AC$3,0))</f>
        <v>5.1228237764643289E-2</v>
      </c>
      <c r="AP36" s="6">
        <f>INDEX(Upload_Download!$Q$4:$AC$602,MATCH($AE36,Upload_Download!$Q$4:$Q$602,0),MATCH(AP$2,Upload_Download!$Q$3:$AC$3,0))</f>
        <v>134</v>
      </c>
      <c r="AQ36" s="7">
        <f>INDEX(Upload_Download!$Q$4:$AC$602,MATCH($AE36,Upload_Download!$Q$4:$Q$602,0),MATCH(AQ$2,Upload_Download!$Q$3:$AC$3,0))</f>
        <v>397</v>
      </c>
      <c r="AR36" s="8">
        <f>INDEX(Upload_Download!$Q$4:$AC$602,MATCH($AE36,Upload_Download!$Q$4:$Q$602,0),MATCH(AR$2,Upload_Download!$Q$3:$AC$3,0))</f>
        <v>176</v>
      </c>
      <c r="AS36" s="9">
        <f>INDEX(Upload_Download!$Q$4:$AC$602,MATCH($AE36,Upload_Download!$Q$4:$Q$602,0),MATCH(AS$2,Upload_Download!$Q$3:$AC$3,0))</f>
        <v>199.2</v>
      </c>
      <c r="AU36" s="24">
        <f t="shared" ref="AU36:AU67" si="21">AU35+1</f>
        <v>34</v>
      </c>
      <c r="AV36" s="25" t="s">
        <v>1841</v>
      </c>
      <c r="AW36" s="25" t="str">
        <f t="shared" si="18"/>
        <v>Player16</v>
      </c>
      <c r="AX36" s="64" t="str">
        <f t="shared" si="19"/>
        <v>LOW</v>
      </c>
      <c r="AY36" s="64" t="str">
        <f t="shared" si="11"/>
        <v>Stock</v>
      </c>
      <c r="AZ36" s="64" t="str">
        <f>INDEX(Upload_Download!$AH$4:$AH$127,MATCH(AX36,Upload_Download!$AF$4:$AF$127,0),1)</f>
        <v>Lowe's</v>
      </c>
      <c r="BA36" s="64" t="str">
        <f t="shared" si="20"/>
        <v>Player163</v>
      </c>
      <c r="BB36" s="57">
        <f>MATCH(AX36,Upload_Download!$AF$4:$AF$126,0)</f>
        <v>38</v>
      </c>
    </row>
    <row r="37" spans="12:54" ht="15.5" customHeight="1" thickBot="1">
      <c r="S37" s="44"/>
      <c r="AE37">
        <f t="shared" si="15"/>
        <v>35</v>
      </c>
      <c r="AF37" s="11">
        <f>INDEX(Upload_Download!$Q$4:$AC$602,MATCH($AE37,Upload_Download!$Q$4:$Q$602,0),MATCH(AF$2,Upload_Download!$Q$3:$AC$3,0))</f>
        <v>35</v>
      </c>
      <c r="AG37" s="12">
        <f>INDEX(Upload_Download!$Q$4:$AC$602,MATCH($AE37,Upload_Download!$Q$4:$Q$602,0),MATCH(AG$2,Upload_Download!$Q$3:$AC$3,0))</f>
        <v>80</v>
      </c>
      <c r="AH37" s="12" t="str">
        <f t="shared" si="16"/>
        <v>STOCK</v>
      </c>
      <c r="AI37" s="222" t="str">
        <f>INDEX(Upload_Download!$Q$4:$AC$602,MATCH($AE37,Upload_Download!$Q$4:$Q$602,0),MATCH(AI$2,Upload_Download!$Q$3:$AC$3,0))</f>
        <v>MMC</v>
      </c>
      <c r="AJ37" s="13" t="str">
        <f>IF(AH37="STOCK",INDEX(Upload_Download!$AR$4:$AR$861,MATCH(AI37,Upload_Download!$AQ$4:$AQ$861,0),1),INDEX(Upload_Download!$BE$4:$BE$103,MATCH(AI37,Upload_Download!$BD$4:$BD$103,0),1))</f>
        <v>Marsh &amp; McLennan Companies Inc. Common Stock</v>
      </c>
      <c r="AK37" s="47">
        <f>IF(AH37="STOCK",INDEX(Upload_Download!$AS$4:$AS$861,MATCH(AI37,Upload_Download!$AQ$4:$AQ$861,0),1),INDEX(Upload_Download!$BF$4:$BF$103,MATCH(AI37,Upload_Download!$BD$4:$BD$103,0),1))</f>
        <v>153.51</v>
      </c>
      <c r="AL37" s="212">
        <f>INDEX(Upload_Download!$Q$4:$AC$602,MATCH($AE37,Upload_Download!$Q$4:$Q$602,0),MATCH(AL$2,Upload_Download!$Q$3:$AC$3,0))/1000000</f>
        <v>76976.300031999999</v>
      </c>
      <c r="AM37" s="216">
        <f>INDEX(Upload_Download!$Q$4:$AC$602,MATCH($AE37,Upload_Download!$Q$4:$Q$602,0),MATCH(AM$2,Upload_Download!$Q$3:$AC$3,0))</f>
        <v>1.005339203470655</v>
      </c>
      <c r="AN37" s="14">
        <f>INDEX(Upload_Download!$Q$4:$AC$602,MATCH($AE37,Upload_Download!$Q$4:$Q$602,0),MATCH(AN$2,Upload_Download!$Q$3:$AC$3,0))</f>
        <v>2.5333779623569249E-2</v>
      </c>
      <c r="AO37" s="218">
        <f>INDEX(Upload_Download!$Q$4:$AC$602,MATCH($AE37,Upload_Download!$Q$4:$Q$602,0),MATCH(AO$2,Upload_Download!$Q$3:$AC$3,0))</f>
        <v>2.5199235776453738E-2</v>
      </c>
      <c r="AP37" s="15">
        <f>INDEX(Upload_Download!$Q$4:$AC$602,MATCH($AE37,Upload_Download!$Q$4:$Q$602,0),MATCH(AP$2,Upload_Download!$Q$3:$AC$3,0))</f>
        <v>284</v>
      </c>
      <c r="AQ37" s="16">
        <f>INDEX(Upload_Download!$Q$4:$AC$602,MATCH($AE37,Upload_Download!$Q$4:$Q$602,0),MATCH(AQ$2,Upload_Download!$Q$3:$AC$3,0))</f>
        <v>66</v>
      </c>
      <c r="AR37" s="17">
        <f>INDEX(Upload_Download!$Q$4:$AC$602,MATCH($AE37,Upload_Download!$Q$4:$Q$602,0),MATCH(AR$2,Upload_Download!$Q$3:$AC$3,0))</f>
        <v>149</v>
      </c>
      <c r="AS37" s="18">
        <f>INDEX(Upload_Download!$Q$4:$AC$602,MATCH($AE37,Upload_Download!$Q$4:$Q$602,0),MATCH(AS$2,Upload_Download!$Q$3:$AC$3,0))</f>
        <v>199.9</v>
      </c>
      <c r="AU37" s="24">
        <f t="shared" si="21"/>
        <v>35</v>
      </c>
      <c r="AV37" s="25" t="s">
        <v>1841</v>
      </c>
      <c r="AW37" s="25" t="str">
        <f t="shared" si="18"/>
        <v>Player5</v>
      </c>
      <c r="AX37" s="64" t="str">
        <f t="shared" si="19"/>
        <v>ORCL</v>
      </c>
      <c r="AY37" s="64" t="str">
        <f t="shared" si="11"/>
        <v>Stock</v>
      </c>
      <c r="AZ37" s="64" t="str">
        <f>INDEX(Upload_Download!$AH$4:$AH$127,MATCH(AX37,Upload_Download!$AF$4:$AF$127,0),1)</f>
        <v>Oracle</v>
      </c>
      <c r="BA37" s="64" t="str">
        <f t="shared" si="20"/>
        <v>Player53</v>
      </c>
      <c r="BB37" s="57">
        <f>MATCH(AX37,Upload_Download!$AF$4:$AF$126,0)</f>
        <v>39</v>
      </c>
    </row>
    <row r="38" spans="12:54" ht="15.5" customHeight="1">
      <c r="S38" s="44"/>
      <c r="AE38">
        <f t="shared" si="15"/>
        <v>36</v>
      </c>
      <c r="AF38" s="10">
        <f>INDEX(Upload_Download!$Q$4:$AC$602,MATCH($AE38,Upload_Download!$Q$4:$Q$602,0),MATCH(AF$2,Upload_Download!$Q$3:$AC$3,0))</f>
        <v>36</v>
      </c>
      <c r="AG38" s="3">
        <f>INDEX(Upload_Download!$Q$4:$AC$602,MATCH($AE38,Upload_Download!$Q$4:$Q$602,0),MATCH(AG$2,Upload_Download!$Q$3:$AC$3,0))</f>
        <v>81</v>
      </c>
      <c r="AH38" s="3" t="str">
        <f t="shared" si="16"/>
        <v>STOCK</v>
      </c>
      <c r="AI38" s="221" t="str">
        <f>INDEX(Upload_Download!$Q$4:$AC$602,MATCH($AE38,Upload_Download!$Q$4:$Q$602,0),MATCH(AI$2,Upload_Download!$Q$3:$AC$3,0))</f>
        <v>JCI</v>
      </c>
      <c r="AJ38" s="4" t="str">
        <f>IF(AH38="STOCK",INDEX(Upload_Download!$AR$4:$AR$861,MATCH(AI38,Upload_Download!$AQ$4:$AQ$861,0),1),INDEX(Upload_Download!$BE$4:$BE$103,MATCH(AI38,Upload_Download!$BD$4:$BD$103,0),1))</f>
        <v>Johnson Controls International plc Ordinary Share</v>
      </c>
      <c r="AK38" s="46">
        <f>IF(AH38="STOCK",INDEX(Upload_Download!$AS$4:$AS$861,MATCH(AI38,Upload_Download!$AQ$4:$AQ$861,0),1),INDEX(Upload_Download!$BF$4:$BF$103,MATCH(AI38,Upload_Download!$BD$4:$BD$103,0),1))</f>
        <v>68.34</v>
      </c>
      <c r="AL38" s="211">
        <f>INDEX(Upload_Download!$Q$4:$AC$602,MATCH($AE38,Upload_Download!$Q$4:$Q$602,0),MATCH(AL$2,Upload_Download!$Q$3:$AC$3,0))/1000000</f>
        <v>46841.458687999999</v>
      </c>
      <c r="AM38" s="215">
        <f>INDEX(Upload_Download!$Q$4:$AC$602,MATCH($AE38,Upload_Download!$Q$4:$Q$602,0),MATCH(AM$2,Upload_Download!$Q$3:$AC$3,0))</f>
        <v>1.0076788817596041</v>
      </c>
      <c r="AN38" s="5">
        <f>INDEX(Upload_Download!$Q$4:$AC$602,MATCH($AE38,Upload_Download!$Q$4:$Q$602,0),MATCH(AN$2,Upload_Download!$Q$3:$AC$3,0))</f>
        <v>3.2178927749621777E-2</v>
      </c>
      <c r="AO38" s="217">
        <f>INDEX(Upload_Download!$Q$4:$AC$602,MATCH($AE38,Upload_Download!$Q$4:$Q$602,0),MATCH(AO$2,Upload_Download!$Q$3:$AC$3,0))</f>
        <v>3.1933712546829487E-2</v>
      </c>
      <c r="AP38" s="6">
        <f>INDEX(Upload_Download!$Q$4:$AC$602,MATCH($AE38,Upload_Download!$Q$4:$Q$602,0),MATCH(AP$2,Upload_Download!$Q$3:$AC$3,0))</f>
        <v>195</v>
      </c>
      <c r="AQ38" s="7">
        <f>INDEX(Upload_Download!$Q$4:$AC$602,MATCH($AE38,Upload_Download!$Q$4:$Q$602,0),MATCH(AQ$2,Upload_Download!$Q$3:$AC$3,0))</f>
        <v>151</v>
      </c>
      <c r="AR38" s="8">
        <f>INDEX(Upload_Download!$Q$4:$AC$602,MATCH($AE38,Upload_Download!$Q$4:$Q$602,0),MATCH(AR$2,Upload_Download!$Q$3:$AC$3,0))</f>
        <v>246</v>
      </c>
      <c r="AS38" s="9">
        <f>INDEX(Upload_Download!$Q$4:$AC$602,MATCH($AE38,Upload_Download!$Q$4:$Q$602,0),MATCH(AS$2,Upload_Download!$Q$3:$AC$3,0))</f>
        <v>201.5</v>
      </c>
      <c r="AU38" s="24">
        <f t="shared" si="21"/>
        <v>36</v>
      </c>
      <c r="AV38" s="25" t="s">
        <v>1841</v>
      </c>
      <c r="AW38" s="25" t="str">
        <f t="shared" si="18"/>
        <v>Player8</v>
      </c>
      <c r="AX38" s="64" t="str">
        <f t="shared" si="19"/>
        <v>LCID</v>
      </c>
      <c r="AY38" s="64" t="str">
        <f t="shared" si="11"/>
        <v>Stock</v>
      </c>
      <c r="AZ38" s="64" t="str">
        <f>INDEX(Upload_Download!$AH$4:$AH$127,MATCH(AX38,Upload_Download!$AF$4:$AF$127,0),1)</f>
        <v>Lucid Group</v>
      </c>
      <c r="BA38" s="64" t="str">
        <f t="shared" si="20"/>
        <v>Player83</v>
      </c>
      <c r="BB38" s="57">
        <f>MATCH(AX38,Upload_Download!$AF$4:$AF$126,0)</f>
        <v>40</v>
      </c>
    </row>
    <row r="39" spans="12:54" ht="15.5" customHeight="1">
      <c r="S39" s="44"/>
      <c r="AE39">
        <f t="shared" si="15"/>
        <v>37</v>
      </c>
      <c r="AF39" s="10">
        <f>INDEX(Upload_Download!$Q$4:$AC$602,MATCH($AE39,Upload_Download!$Q$4:$Q$602,0),MATCH(AF$2,Upload_Download!$Q$3:$AC$3,0))</f>
        <v>37</v>
      </c>
      <c r="AG39" s="3">
        <f>INDEX(Upload_Download!$Q$4:$AC$602,MATCH($AE39,Upload_Download!$Q$4:$Q$602,0),MATCH(AG$2,Upload_Download!$Q$3:$AC$3,0))</f>
        <v>82</v>
      </c>
      <c r="AH39" s="3" t="str">
        <f t="shared" si="16"/>
        <v>STOCK</v>
      </c>
      <c r="AI39" s="221" t="str">
        <f>INDEX(Upload_Download!$Q$4:$AC$602,MATCH($AE39,Upload_Download!$Q$4:$Q$602,0),MATCH(AI$2,Upload_Download!$Q$3:$AC$3,0))</f>
        <v>CB</v>
      </c>
      <c r="AJ39" s="4" t="str">
        <f>IF(AH39="STOCK",INDEX(Upload_Download!$AR$4:$AR$861,MATCH(AI39,Upload_Download!$AQ$4:$AQ$861,0),1),INDEX(Upload_Download!$BE$4:$BE$103,MATCH(AI39,Upload_Download!$BD$4:$BD$103,0),1))</f>
        <v>Chubb Limited  Common Stock</v>
      </c>
      <c r="AK39" s="46">
        <f>IF(AH39="STOCK",INDEX(Upload_Download!$AS$4:$AS$861,MATCH(AI39,Upload_Download!$AQ$4:$AQ$861,0),1),INDEX(Upload_Download!$BF$4:$BF$103,MATCH(AI39,Upload_Download!$BD$4:$BD$103,0),1))</f>
        <v>208.6</v>
      </c>
      <c r="AL39" s="211">
        <f>INDEX(Upload_Download!$Q$4:$AC$602,MATCH($AE39,Upload_Download!$Q$4:$Q$602,0),MATCH(AL$2,Upload_Download!$Q$3:$AC$3,0))/1000000</f>
        <v>85361.557503999997</v>
      </c>
      <c r="AM39" s="215">
        <f>INDEX(Upload_Download!$Q$4:$AC$602,MATCH($AE39,Upload_Download!$Q$4:$Q$602,0),MATCH(AM$2,Upload_Download!$Q$3:$AC$3,0))</f>
        <v>1.0059149700185031</v>
      </c>
      <c r="AN39" s="5">
        <f>INDEX(Upload_Download!$Q$4:$AC$602,MATCH($AE39,Upload_Download!$Q$4:$Q$602,0),MATCH(AN$2,Upload_Download!$Q$3:$AC$3,0))</f>
        <v>3.2232173396765713E-2</v>
      </c>
      <c r="AO39" s="217">
        <f>INDEX(Upload_Download!$Q$4:$AC$602,MATCH($AE39,Upload_Download!$Q$4:$Q$602,0),MATCH(AO$2,Upload_Download!$Q$3:$AC$3,0))</f>
        <v>3.2042642129257552E-2</v>
      </c>
      <c r="AP39" s="6">
        <f>INDEX(Upload_Download!$Q$4:$AC$602,MATCH($AE39,Upload_Download!$Q$4:$Q$602,0),MATCH(AP$2,Upload_Download!$Q$3:$AC$3,0))</f>
        <v>260</v>
      </c>
      <c r="AQ39" s="7">
        <f>INDEX(Upload_Download!$Q$4:$AC$602,MATCH($AE39,Upload_Download!$Q$4:$Q$602,0),MATCH(AQ$2,Upload_Download!$Q$3:$AC$3,0))</f>
        <v>156</v>
      </c>
      <c r="AR39" s="8">
        <f>INDEX(Upload_Download!$Q$4:$AC$602,MATCH($AE39,Upload_Download!$Q$4:$Q$602,0),MATCH(AR$2,Upload_Download!$Q$3:$AC$3,0))</f>
        <v>138</v>
      </c>
      <c r="AS39" s="9">
        <f>INDEX(Upload_Download!$Q$4:$AC$602,MATCH($AE39,Upload_Download!$Q$4:$Q$602,0),MATCH(AS$2,Upload_Download!$Q$3:$AC$3,0))</f>
        <v>202.6</v>
      </c>
      <c r="AU39" s="24">
        <f t="shared" si="21"/>
        <v>37</v>
      </c>
      <c r="AV39" s="25" t="s">
        <v>1841</v>
      </c>
      <c r="AW39" s="25" t="str">
        <f t="shared" si="18"/>
        <v>Player19</v>
      </c>
      <c r="AX39" s="64" t="str">
        <f t="shared" si="19"/>
        <v>ANET</v>
      </c>
      <c r="AY39" s="64" t="str">
        <f t="shared" si="11"/>
        <v>Stock</v>
      </c>
      <c r="AZ39" s="64" t="str">
        <f>INDEX(Upload_Download!$AH$4:$AH$127,MATCH(AX39,Upload_Download!$AF$4:$AF$127,0),1)</f>
        <v>Arista Networks</v>
      </c>
      <c r="BA39" s="64" t="str">
        <f t="shared" si="20"/>
        <v>Player193</v>
      </c>
      <c r="BB39" s="57">
        <f>MATCH(AX39,Upload_Download!$AF$4:$AF$126,0)</f>
        <v>41</v>
      </c>
    </row>
    <row r="40" spans="12:54" ht="15.5" customHeight="1">
      <c r="S40" s="44"/>
      <c r="AE40">
        <f t="shared" si="15"/>
        <v>38</v>
      </c>
      <c r="AF40" s="10">
        <f>INDEX(Upload_Download!$Q$4:$AC$602,MATCH($AE40,Upload_Download!$Q$4:$Q$602,0),MATCH(AF$2,Upload_Download!$Q$3:$AC$3,0))</f>
        <v>38</v>
      </c>
      <c r="AG40" s="3">
        <f>INDEX(Upload_Download!$Q$4:$AC$602,MATCH($AE40,Upload_Download!$Q$4:$Q$602,0),MATCH(AG$2,Upload_Download!$Q$3:$AC$3,0))</f>
        <v>84</v>
      </c>
      <c r="AH40" s="3" t="str">
        <f t="shared" si="16"/>
        <v>STOCK</v>
      </c>
      <c r="AI40" s="221" t="str">
        <f>INDEX(Upload_Download!$Q$4:$AC$602,MATCH($AE40,Upload_Download!$Q$4:$Q$602,0),MATCH(AI$2,Upload_Download!$Q$3:$AC$3,0))</f>
        <v>PRU</v>
      </c>
      <c r="AJ40" s="4" t="str">
        <f>IF(AH40="STOCK",INDEX(Upload_Download!$AR$4:$AR$861,MATCH(AI40,Upload_Download!$AQ$4:$AQ$861,0),1),INDEX(Upload_Download!$BE$4:$BE$103,MATCH(AI40,Upload_Download!$BD$4:$BD$103,0),1))</f>
        <v>Prudential Financial Inc. Common Stock</v>
      </c>
      <c r="AK40" s="46">
        <f>IF(AH40="STOCK",INDEX(Upload_Download!$AS$4:$AS$861,MATCH(AI40,Upload_Download!$AQ$4:$AQ$861,0),1),INDEX(Upload_Download!$BF$4:$BF$103,MATCH(AI40,Upload_Download!$BD$4:$BD$103,0),1))</f>
        <v>121.38</v>
      </c>
      <c r="AL40" s="211">
        <f>INDEX(Upload_Download!$Q$4:$AC$602,MATCH($AE40,Upload_Download!$Q$4:$Q$602,0),MATCH(AL$2,Upload_Download!$Q$3:$AC$3,0))/1000000</f>
        <v>45405.360128</v>
      </c>
      <c r="AM40" s="215">
        <f>INDEX(Upload_Download!$Q$4:$AC$602,MATCH($AE40,Upload_Download!$Q$4:$Q$602,0),MATCH(AM$2,Upload_Download!$Q$3:$AC$3,0))</f>
        <v>1.007973267147948</v>
      </c>
      <c r="AN40" s="5">
        <f>INDEX(Upload_Download!$Q$4:$AC$602,MATCH($AE40,Upload_Download!$Q$4:$Q$602,0),MATCH(AN$2,Upload_Download!$Q$3:$AC$3,0))</f>
        <v>3.2965329546407962E-2</v>
      </c>
      <c r="AO40" s="217">
        <f>INDEX(Upload_Download!$Q$4:$AC$602,MATCH($AE40,Upload_Download!$Q$4:$Q$602,0),MATCH(AO$2,Upload_Download!$Q$3:$AC$3,0))</f>
        <v>3.2704567294411582E-2</v>
      </c>
      <c r="AP40" s="6">
        <f>INDEX(Upload_Download!$Q$4:$AC$602,MATCH($AE40,Upload_Download!$Q$4:$Q$602,0),MATCH(AP$2,Upload_Download!$Q$3:$AC$3,0))</f>
        <v>184</v>
      </c>
      <c r="AQ40" s="7">
        <f>INDEX(Upload_Download!$Q$4:$AC$602,MATCH($AE40,Upload_Download!$Q$4:$Q$602,0),MATCH(AQ$2,Upload_Download!$Q$3:$AC$3,0))</f>
        <v>170</v>
      </c>
      <c r="AR40" s="8">
        <f>INDEX(Upload_Download!$Q$4:$AC$602,MATCH($AE40,Upload_Download!$Q$4:$Q$602,0),MATCH(AR$2,Upload_Download!$Q$3:$AC$3,0))</f>
        <v>257</v>
      </c>
      <c r="AS40" s="9">
        <f>INDEX(Upload_Download!$Q$4:$AC$602,MATCH($AE40,Upload_Download!$Q$4:$Q$602,0),MATCH(AS$2,Upload_Download!$Q$3:$AC$3,0))</f>
        <v>203.1</v>
      </c>
      <c r="AU40" s="24">
        <f t="shared" si="21"/>
        <v>38</v>
      </c>
      <c r="AV40" s="25" t="s">
        <v>1841</v>
      </c>
      <c r="AW40" s="25" t="str">
        <f t="shared" si="18"/>
        <v>Player24</v>
      </c>
      <c r="AX40" s="64" t="str">
        <f t="shared" si="19"/>
        <v>NET</v>
      </c>
      <c r="AY40" s="64" t="str">
        <f t="shared" si="11"/>
        <v>Stock</v>
      </c>
      <c r="AZ40" s="64" t="str">
        <f>INDEX(Upload_Download!$AH$4:$AH$127,MATCH(AX40,Upload_Download!$AF$4:$AF$127,0),1)</f>
        <v>Cloudflare</v>
      </c>
      <c r="BA40" s="64" t="str">
        <f t="shared" si="20"/>
        <v>Player243</v>
      </c>
      <c r="BB40" s="57">
        <f>MATCH(AX40,Upload_Download!$AF$4:$AF$126,0)</f>
        <v>42</v>
      </c>
    </row>
    <row r="41" spans="12:54" ht="15.5" customHeight="1">
      <c r="AE41">
        <f t="shared" si="15"/>
        <v>39</v>
      </c>
      <c r="AF41" s="10">
        <f>INDEX(Upload_Download!$Q$4:$AC$602,MATCH($AE41,Upload_Download!$Q$4:$Q$602,0),MATCH(AF$2,Upload_Download!$Q$3:$AC$3,0))</f>
        <v>39</v>
      </c>
      <c r="AG41" s="3">
        <f>INDEX(Upload_Download!$Q$4:$AC$602,MATCH($AE41,Upload_Download!$Q$4:$Q$602,0),MATCH(AG$2,Upload_Download!$Q$3:$AC$3,0))</f>
        <v>85</v>
      </c>
      <c r="AH41" s="3" t="str">
        <f t="shared" si="16"/>
        <v>STOCK</v>
      </c>
      <c r="AI41" s="221" t="str">
        <f>INDEX(Upload_Download!$Q$4:$AC$602,MATCH($AE41,Upload_Download!$Q$4:$Q$602,0),MATCH(AI$2,Upload_Download!$Q$3:$AC$3,0))</f>
        <v>AZO</v>
      </c>
      <c r="AJ41" s="4" t="str">
        <f>IF(AH41="STOCK",INDEX(Upload_Download!$AR$4:$AR$861,MATCH(AI41,Upload_Download!$AQ$4:$AQ$861,0),1),INDEX(Upload_Download!$BE$4:$BE$103,MATCH(AI41,Upload_Download!$BD$4:$BD$103,0),1))</f>
        <v>AutoZone Inc. Common Stock</v>
      </c>
      <c r="AK41" s="46">
        <f>IF(AH41="STOCK",INDEX(Upload_Download!$AS$4:$AS$861,MATCH(AI41,Upload_Download!$AQ$4:$AQ$861,0),1),INDEX(Upload_Download!$BF$4:$BF$103,MATCH(AI41,Upload_Download!$BD$4:$BD$103,0),1))</f>
        <v>1939.54</v>
      </c>
      <c r="AL41" s="211">
        <f>INDEX(Upload_Download!$Q$4:$AC$602,MATCH($AE41,Upload_Download!$Q$4:$Q$602,0),MATCH(AL$2,Upload_Download!$Q$3:$AC$3,0))/1000000</f>
        <v>40376.569856000002</v>
      </c>
      <c r="AM41" s="215">
        <f>INDEX(Upload_Download!$Q$4:$AC$602,MATCH($AE41,Upload_Download!$Q$4:$Q$602,0),MATCH(AM$2,Upload_Download!$Q$3:$AC$3,0))</f>
        <v>1.01040654637984</v>
      </c>
      <c r="AN41" s="5">
        <f>INDEX(Upload_Download!$Q$4:$AC$602,MATCH($AE41,Upload_Download!$Q$4:$Q$602,0),MATCH(AN$2,Upload_Download!$Q$3:$AC$3,0))</f>
        <v>3.7268846270909498E-2</v>
      </c>
      <c r="AO41" s="217">
        <f>INDEX(Upload_Download!$Q$4:$AC$602,MATCH($AE41,Upload_Download!$Q$4:$Q$602,0),MATCH(AO$2,Upload_Download!$Q$3:$AC$3,0))</f>
        <v>3.6885000799370397E-2</v>
      </c>
      <c r="AP41" s="6">
        <f>INDEX(Upload_Download!$Q$4:$AC$602,MATCH($AE41,Upload_Download!$Q$4:$Q$602,0),MATCH(AP$2,Upload_Download!$Q$3:$AC$3,0))</f>
        <v>130</v>
      </c>
      <c r="AQ41" s="7">
        <f>INDEX(Upload_Download!$Q$4:$AC$602,MATCH($AE41,Upload_Download!$Q$4:$Q$602,0),MATCH(AQ$2,Upload_Download!$Q$3:$AC$3,0))</f>
        <v>238</v>
      </c>
      <c r="AR41" s="8">
        <f>INDEX(Upload_Download!$Q$4:$AC$602,MATCH($AE41,Upload_Download!$Q$4:$Q$602,0),MATCH(AR$2,Upload_Download!$Q$3:$AC$3,0))</f>
        <v>302</v>
      </c>
      <c r="AS41" s="9">
        <f>INDEX(Upload_Download!$Q$4:$AC$602,MATCH($AE41,Upload_Download!$Q$4:$Q$602,0),MATCH(AS$2,Upload_Download!$Q$3:$AC$3,0))</f>
        <v>203.2</v>
      </c>
      <c r="AU41" s="24">
        <f t="shared" si="21"/>
        <v>39</v>
      </c>
      <c r="AV41" s="25" t="s">
        <v>1841</v>
      </c>
      <c r="AW41" s="25" t="str">
        <f t="shared" si="18"/>
        <v>Player6</v>
      </c>
      <c r="AX41" s="64" t="str">
        <f t="shared" si="19"/>
        <v>COP</v>
      </c>
      <c r="AY41" s="64" t="str">
        <f t="shared" si="11"/>
        <v>Stock</v>
      </c>
      <c r="AZ41" s="64" t="str">
        <f>INDEX(Upload_Download!$AH$4:$AH$127,MATCH(AX41,Upload_Download!$AF$4:$AF$127,0),1)</f>
        <v>ConocoPhillips</v>
      </c>
      <c r="BA41" s="64" t="str">
        <f t="shared" si="20"/>
        <v>Player63</v>
      </c>
      <c r="BB41" s="57">
        <f>MATCH(AX41,Upload_Download!$AF$4:$AF$126,0)</f>
        <v>43</v>
      </c>
    </row>
    <row r="42" spans="12:54" ht="15.5" customHeight="1" thickBot="1">
      <c r="AE42">
        <f t="shared" si="15"/>
        <v>40</v>
      </c>
      <c r="AF42" s="11">
        <f>INDEX(Upload_Download!$Q$4:$AC$602,MATCH($AE42,Upload_Download!$Q$4:$Q$602,0),MATCH(AF$2,Upload_Download!$Q$3:$AC$3,0))</f>
        <v>40</v>
      </c>
      <c r="AG42" s="12">
        <f>INDEX(Upload_Download!$Q$4:$AC$602,MATCH($AE42,Upload_Download!$Q$4:$Q$602,0),MATCH(AG$2,Upload_Download!$Q$3:$AC$3,0))</f>
        <v>86</v>
      </c>
      <c r="AH42" s="12" t="str">
        <f t="shared" si="16"/>
        <v>STOCK</v>
      </c>
      <c r="AI42" s="222" t="str">
        <f>INDEX(Upload_Download!$Q$4:$AC$602,MATCH($AE42,Upload_Download!$Q$4:$Q$602,0),MATCH(AI$2,Upload_Download!$Q$3:$AC$3,0))</f>
        <v>TTE</v>
      </c>
      <c r="AJ42" s="13" t="str">
        <f>IF(AH42="STOCK",INDEX(Upload_Download!$AR$4:$AR$861,MATCH(AI42,Upload_Download!$AQ$4:$AQ$861,0),1),INDEX(Upload_Download!$BE$4:$BE$103,MATCH(AI42,Upload_Download!$BD$4:$BD$103,0),1))</f>
        <v>TotalEnergies SE</v>
      </c>
      <c r="AK42" s="47">
        <f>IF(AH42="STOCK",INDEX(Upload_Download!$AS$4:$AS$861,MATCH(AI42,Upload_Download!$AQ$4:$AQ$861,0),1),INDEX(Upload_Download!$BF$4:$BF$103,MATCH(AI42,Upload_Download!$BD$4:$BD$103,0),1))</f>
        <v>59.04</v>
      </c>
      <c r="AL42" s="212">
        <f>INDEX(Upload_Download!$Q$4:$AC$602,MATCH($AE42,Upload_Download!$Q$4:$Q$602,0),MATCH(AL$2,Upload_Download!$Q$3:$AC$3,0))/1000000</f>
        <v>153393.348608</v>
      </c>
      <c r="AM42" s="216">
        <f>INDEX(Upload_Download!$Q$4:$AC$602,MATCH($AE42,Upload_Download!$Q$4:$Q$602,0),MATCH(AM$2,Upload_Download!$Q$3:$AC$3,0))</f>
        <v>1.0055063497281049</v>
      </c>
      <c r="AN42" s="14">
        <f>INDEX(Upload_Download!$Q$4:$AC$602,MATCH($AE42,Upload_Download!$Q$4:$Q$602,0),MATCH(AN$2,Upload_Download!$Q$3:$AC$3,0))</f>
        <v>3.6070737175365762E-2</v>
      </c>
      <c r="AO42" s="218">
        <f>INDEX(Upload_Download!$Q$4:$AC$602,MATCH($AE42,Upload_Download!$Q$4:$Q$602,0),MATCH(AO$2,Upload_Download!$Q$3:$AC$3,0))</f>
        <v>3.5873206753114492E-2</v>
      </c>
      <c r="AP42" s="15">
        <f>INDEX(Upload_Download!$Q$4:$AC$602,MATCH($AE42,Upload_Download!$Q$4:$Q$602,0),MATCH(AP$2,Upload_Download!$Q$3:$AC$3,0))</f>
        <v>278</v>
      </c>
      <c r="AQ42" s="16">
        <f>INDEX(Upload_Download!$Q$4:$AC$602,MATCH($AE42,Upload_Download!$Q$4:$Q$602,0),MATCH(AQ$2,Upload_Download!$Q$3:$AC$3,0))</f>
        <v>227</v>
      </c>
      <c r="AR42" s="17">
        <f>INDEX(Upload_Download!$Q$4:$AC$602,MATCH($AE42,Upload_Download!$Q$4:$Q$602,0),MATCH(AR$2,Upload_Download!$Q$3:$AC$3,0))</f>
        <v>64</v>
      </c>
      <c r="AS42" s="18">
        <f>INDEX(Upload_Download!$Q$4:$AC$602,MATCH($AE42,Upload_Download!$Q$4:$Q$602,0),MATCH(AS$2,Upload_Download!$Q$3:$AC$3,0))</f>
        <v>203.6</v>
      </c>
      <c r="AU42" s="24">
        <f t="shared" si="21"/>
        <v>40</v>
      </c>
      <c r="AV42" s="25" t="s">
        <v>1841</v>
      </c>
      <c r="AW42" s="25" t="str">
        <f t="shared" si="18"/>
        <v>Player20</v>
      </c>
      <c r="AX42" s="64" t="str">
        <f t="shared" si="19"/>
        <v>XOM</v>
      </c>
      <c r="AY42" s="64" t="str">
        <f t="shared" si="11"/>
        <v>Stock</v>
      </c>
      <c r="AZ42" s="64" t="str">
        <f>INDEX(Upload_Download!$AH$4:$AH$127,MATCH(AX42,Upload_Download!$AF$4:$AF$127,0),1)</f>
        <v>Exxon Mobil</v>
      </c>
      <c r="BA42" s="64" t="str">
        <f t="shared" si="20"/>
        <v>Player203</v>
      </c>
      <c r="BB42" s="57">
        <f>MATCH(AX42,Upload_Download!$AF$4:$AF$126,0)</f>
        <v>44</v>
      </c>
    </row>
    <row r="43" spans="12:54" ht="15.5" customHeight="1">
      <c r="AE43">
        <f t="shared" si="15"/>
        <v>41</v>
      </c>
      <c r="AF43" s="10">
        <f>INDEX(Upload_Download!$Q$4:$AC$602,MATCH($AE43,Upload_Download!$Q$4:$Q$602,0),MATCH(AF$2,Upload_Download!$Q$3:$AC$3,0))</f>
        <v>41</v>
      </c>
      <c r="AG43" s="3">
        <f>INDEX(Upload_Download!$Q$4:$AC$602,MATCH($AE43,Upload_Download!$Q$4:$Q$602,0),MATCH(AG$2,Upload_Download!$Q$3:$AC$3,0))</f>
        <v>87</v>
      </c>
      <c r="AH43" s="3" t="str">
        <f t="shared" si="16"/>
        <v>STOCK</v>
      </c>
      <c r="AI43" s="221" t="str">
        <f>INDEX(Upload_Download!$Q$4:$AC$602,MATCH($AE43,Upload_Download!$Q$4:$Q$602,0),MATCH(AI$2,Upload_Download!$Q$3:$AC$3,0))</f>
        <v>MO</v>
      </c>
      <c r="AJ43" s="4" t="str">
        <f>IF(AH43="STOCK",INDEX(Upload_Download!$AR$4:$AR$861,MATCH(AI43,Upload_Download!$AQ$4:$AQ$861,0),1),INDEX(Upload_Download!$BE$4:$BE$103,MATCH(AI43,Upload_Download!$BD$4:$BD$103,0),1))</f>
        <v>Altria Group Inc.</v>
      </c>
      <c r="AK43" s="46">
        <f>IF(AH43="STOCK",INDEX(Upload_Download!$AS$4:$AS$861,MATCH(AI43,Upload_Download!$AQ$4:$AQ$861,0),1),INDEX(Upload_Download!$BF$4:$BF$103,MATCH(AI43,Upload_Download!$BD$4:$BD$103,0),1))</f>
        <v>50.18</v>
      </c>
      <c r="AL43" s="211">
        <f>INDEX(Upload_Download!$Q$4:$AC$602,MATCH($AE43,Upload_Download!$Q$4:$Q$602,0),MATCH(AL$2,Upload_Download!$Q$3:$AC$3,0))/1000000</f>
        <v>92731.252735999995</v>
      </c>
      <c r="AM43" s="215">
        <f>INDEX(Upload_Download!$Q$4:$AC$602,MATCH($AE43,Upload_Download!$Q$4:$Q$602,0),MATCH(AM$2,Upload_Download!$Q$3:$AC$3,0))</f>
        <v>1.0055234934827659</v>
      </c>
      <c r="AN43" s="5">
        <f>INDEX(Upload_Download!$Q$4:$AC$602,MATCH($AE43,Upload_Download!$Q$4:$Q$602,0),MATCH(AN$2,Upload_Download!$Q$3:$AC$3,0))</f>
        <v>3.1934727343193137E-2</v>
      </c>
      <c r="AO43" s="217">
        <f>INDEX(Upload_Download!$Q$4:$AC$602,MATCH($AE43,Upload_Download!$Q$4:$Q$602,0),MATCH(AO$2,Upload_Download!$Q$3:$AC$3,0))</f>
        <v>3.1759305028849133E-2</v>
      </c>
      <c r="AP43" s="6">
        <f>INDEX(Upload_Download!$Q$4:$AC$602,MATCH($AE43,Upload_Download!$Q$4:$Q$602,0),MATCH(AP$2,Upload_Download!$Q$3:$AC$3,0))</f>
        <v>274</v>
      </c>
      <c r="AQ43" s="7">
        <f>INDEX(Upload_Download!$Q$4:$AC$602,MATCH($AE43,Upload_Download!$Q$4:$Q$602,0),MATCH(AQ$2,Upload_Download!$Q$3:$AC$3,0))</f>
        <v>149</v>
      </c>
      <c r="AR43" s="8">
        <f>INDEX(Upload_Download!$Q$4:$AC$602,MATCH($AE43,Upload_Download!$Q$4:$Q$602,0),MATCH(AR$2,Upload_Download!$Q$3:$AC$3,0))</f>
        <v>123</v>
      </c>
      <c r="AS43" s="9">
        <f>INDEX(Upload_Download!$Q$4:$AC$602,MATCH($AE43,Upload_Download!$Q$4:$Q$602,0),MATCH(AS$2,Upload_Download!$Q$3:$AC$3,0))</f>
        <v>203.7</v>
      </c>
      <c r="AU43" s="24">
        <f t="shared" si="21"/>
        <v>41</v>
      </c>
      <c r="AV43" s="25" t="s">
        <v>1841</v>
      </c>
      <c r="AW43" s="25" t="str">
        <f t="shared" si="18"/>
        <v>Player7</v>
      </c>
      <c r="AX43" s="64" t="str">
        <f t="shared" si="19"/>
        <v>AXP</v>
      </c>
      <c r="AY43" s="64" t="str">
        <f t="shared" si="11"/>
        <v>Stock</v>
      </c>
      <c r="AZ43" s="64" t="str">
        <f>INDEX(Upload_Download!$AH$4:$AH$127,MATCH(AX43,Upload_Download!$AF$4:$AF$127,0),1)</f>
        <v>American Express</v>
      </c>
      <c r="BA43" s="64" t="str">
        <f t="shared" si="20"/>
        <v>Player73</v>
      </c>
      <c r="BB43" s="57">
        <f>MATCH(AX43,Upload_Download!$AF$4:$AF$126,0)</f>
        <v>45</v>
      </c>
    </row>
    <row r="44" spans="12:54" ht="15.5" customHeight="1">
      <c r="AE44">
        <f t="shared" si="15"/>
        <v>42</v>
      </c>
      <c r="AF44" s="10">
        <f>INDEX(Upload_Download!$Q$4:$AC$602,MATCH($AE44,Upload_Download!$Q$4:$Q$602,0),MATCH(AF$2,Upload_Download!$Q$3:$AC$3,0))</f>
        <v>42</v>
      </c>
      <c r="AG44" s="3">
        <f>INDEX(Upload_Download!$Q$4:$AC$602,MATCH($AE44,Upload_Download!$Q$4:$Q$602,0),MATCH(AG$2,Upload_Download!$Q$3:$AC$3,0))</f>
        <v>88</v>
      </c>
      <c r="AH44" s="3" t="str">
        <f t="shared" si="16"/>
        <v>STOCK</v>
      </c>
      <c r="AI44" s="221" t="str">
        <f>INDEX(Upload_Download!$Q$4:$AC$602,MATCH($AE44,Upload_Download!$Q$4:$Q$602,0),MATCH(AI$2,Upload_Download!$Q$3:$AC$3,0))</f>
        <v>MET</v>
      </c>
      <c r="AJ44" s="4" t="str">
        <f>IF(AH44="STOCK",INDEX(Upload_Download!$AR$4:$AR$861,MATCH(AI44,Upload_Download!$AQ$4:$AQ$861,0),1),INDEX(Upload_Download!$BE$4:$BE$103,MATCH(AI44,Upload_Download!$BD$4:$BD$103,0),1))</f>
        <v>MetLife Inc. Common Stock</v>
      </c>
      <c r="AK44" s="46">
        <f>IF(AH44="STOCK",INDEX(Upload_Download!$AS$4:$AS$861,MATCH(AI44,Upload_Download!$AQ$4:$AQ$861,0),1),INDEX(Upload_Download!$BF$4:$BF$103,MATCH(AI44,Upload_Download!$BD$4:$BD$103,0),1))</f>
        <v>70.5</v>
      </c>
      <c r="AL44" s="211">
        <f>INDEX(Upload_Download!$Q$4:$AC$602,MATCH($AE44,Upload_Download!$Q$4:$Q$602,0),MATCH(AL$2,Upload_Download!$Q$3:$AC$3,0))/1000000</f>
        <v>60058.824703999999</v>
      </c>
      <c r="AM44" s="215">
        <f>INDEX(Upload_Download!$Q$4:$AC$602,MATCH($AE44,Upload_Download!$Q$4:$Q$602,0),MATCH(AM$2,Upload_Download!$Q$3:$AC$3,0))</f>
        <v>1.007390338702985</v>
      </c>
      <c r="AN44" s="5">
        <f>INDEX(Upload_Download!$Q$4:$AC$602,MATCH($AE44,Upload_Download!$Q$4:$Q$602,0),MATCH(AN$2,Upload_Download!$Q$3:$AC$3,0))</f>
        <v>3.5455238683658352E-2</v>
      </c>
      <c r="AO44" s="217">
        <f>INDEX(Upload_Download!$Q$4:$AC$602,MATCH($AE44,Upload_Download!$Q$4:$Q$602,0),MATCH(AO$2,Upload_Download!$Q$3:$AC$3,0))</f>
        <v>3.5195134717399587E-2</v>
      </c>
      <c r="AP44" s="6">
        <f>INDEX(Upload_Download!$Q$4:$AC$602,MATCH($AE44,Upload_Download!$Q$4:$Q$602,0),MATCH(AP$2,Upload_Download!$Q$3:$AC$3,0))</f>
        <v>206</v>
      </c>
      <c r="AQ44" s="7">
        <f>INDEX(Upload_Download!$Q$4:$AC$602,MATCH($AE44,Upload_Download!$Q$4:$Q$602,0),MATCH(AQ$2,Upload_Download!$Q$3:$AC$3,0))</f>
        <v>218</v>
      </c>
      <c r="AR44" s="8">
        <f>INDEX(Upload_Download!$Q$4:$AC$602,MATCH($AE44,Upload_Download!$Q$4:$Q$602,0),MATCH(AR$2,Upload_Download!$Q$3:$AC$3,0))</f>
        <v>191</v>
      </c>
      <c r="AS44" s="9">
        <f>INDEX(Upload_Download!$Q$4:$AC$602,MATCH($AE44,Upload_Download!$Q$4:$Q$602,0),MATCH(AS$2,Upload_Download!$Q$3:$AC$3,0))</f>
        <v>203.9</v>
      </c>
      <c r="AU44" s="24">
        <f t="shared" si="21"/>
        <v>42</v>
      </c>
      <c r="AV44" s="25" t="s">
        <v>1841</v>
      </c>
      <c r="AW44" s="25" t="str">
        <f t="shared" si="18"/>
        <v>Player23</v>
      </c>
      <c r="AX44" s="64" t="str">
        <f t="shared" si="19"/>
        <v>XRP-USD</v>
      </c>
      <c r="AY44" s="64" t="str">
        <f t="shared" si="11"/>
        <v>Crypto</v>
      </c>
      <c r="AZ44" s="64" t="str">
        <f>INDEX(Upload_Download!$AH$4:$AH$127,MATCH(AX44,Upload_Download!$AF$4:$AF$127,0),1)</f>
        <v>XRP</v>
      </c>
      <c r="BA44" s="64" t="str">
        <f t="shared" si="20"/>
        <v>Player233</v>
      </c>
      <c r="BB44" s="57">
        <f>MATCH(AX44,Upload_Download!$AF$4:$AF$126,0)</f>
        <v>46</v>
      </c>
    </row>
    <row r="45" spans="12:54" ht="15.5" customHeight="1">
      <c r="AE45">
        <f t="shared" si="15"/>
        <v>43</v>
      </c>
      <c r="AF45" s="10">
        <f>INDEX(Upload_Download!$Q$4:$AC$602,MATCH($AE45,Upload_Download!$Q$4:$Q$602,0),MATCH(AF$2,Upload_Download!$Q$3:$AC$3,0))</f>
        <v>43</v>
      </c>
      <c r="AG45" s="3">
        <f>INDEX(Upload_Download!$Q$4:$AC$602,MATCH($AE45,Upload_Download!$Q$4:$Q$602,0),MATCH(AG$2,Upload_Download!$Q$3:$AC$3,0))</f>
        <v>89</v>
      </c>
      <c r="AH45" s="3" t="str">
        <f t="shared" si="16"/>
        <v>STOCK</v>
      </c>
      <c r="AI45" s="221" t="str">
        <f>INDEX(Upload_Download!$Q$4:$AC$602,MATCH($AE45,Upload_Download!$Q$4:$Q$602,0),MATCH(AI$2,Upload_Download!$Q$3:$AC$3,0))</f>
        <v>DHR</v>
      </c>
      <c r="AJ45" s="4" t="str">
        <f>IF(AH45="STOCK",INDEX(Upload_Download!$AR$4:$AR$861,MATCH(AI45,Upload_Download!$AQ$4:$AQ$861,0),1),INDEX(Upload_Download!$BE$4:$BE$103,MATCH(AI45,Upload_Download!$BD$4:$BD$103,0),1))</f>
        <v>Danaher Corporation Common Stock</v>
      </c>
      <c r="AK45" s="46">
        <f>IF(AH45="STOCK",INDEX(Upload_Download!$AS$4:$AS$861,MATCH(AI45,Upload_Download!$AQ$4:$AQ$861,0),1),INDEX(Upload_Download!$BF$4:$BF$103,MATCH(AI45,Upload_Download!$BD$4:$BD$103,0),1))</f>
        <v>282.2</v>
      </c>
      <c r="AL45" s="211">
        <f>INDEX(Upload_Download!$Q$4:$AC$602,MATCH($AE45,Upload_Download!$Q$4:$Q$602,0),MATCH(AL$2,Upload_Download!$Q$3:$AC$3,0))/1000000</f>
        <v>194908.02892800001</v>
      </c>
      <c r="AM45" s="215">
        <f>INDEX(Upload_Download!$Q$4:$AC$602,MATCH($AE45,Upload_Download!$Q$4:$Q$602,0),MATCH(AM$2,Upload_Download!$Q$3:$AC$3,0))</f>
        <v>1.0050400224104961</v>
      </c>
      <c r="AN45" s="5">
        <f>INDEX(Upload_Download!$Q$4:$AC$602,MATCH($AE45,Upload_Download!$Q$4:$Q$602,0),MATCH(AN$2,Upload_Download!$Q$3:$AC$3,0))</f>
        <v>3.4997072202010412E-2</v>
      </c>
      <c r="AO45" s="217">
        <f>INDEX(Upload_Download!$Q$4:$AC$602,MATCH($AE45,Upload_Download!$Q$4:$Q$602,0),MATCH(AO$2,Upload_Download!$Q$3:$AC$3,0))</f>
        <v>3.4821570705287103E-2</v>
      </c>
      <c r="AP45" s="6">
        <f>INDEX(Upload_Download!$Q$4:$AC$602,MATCH($AE45,Upload_Download!$Q$4:$Q$602,0),MATCH(AP$2,Upload_Download!$Q$3:$AC$3,0))</f>
        <v>296</v>
      </c>
      <c r="AQ45" s="7">
        <f>INDEX(Upload_Download!$Q$4:$AC$602,MATCH($AE45,Upload_Download!$Q$4:$Q$602,0),MATCH(AQ$2,Upload_Download!$Q$3:$AC$3,0))</f>
        <v>211</v>
      </c>
      <c r="AR45" s="8">
        <f>INDEX(Upload_Download!$Q$4:$AC$602,MATCH($AE45,Upload_Download!$Q$4:$Q$602,0),MATCH(AR$2,Upload_Download!$Q$3:$AC$3,0))</f>
        <v>46</v>
      </c>
      <c r="AS45" s="9">
        <f>INDEX(Upload_Download!$Q$4:$AC$602,MATCH($AE45,Upload_Download!$Q$4:$Q$602,0),MATCH(AS$2,Upload_Download!$Q$3:$AC$3,0))</f>
        <v>204</v>
      </c>
      <c r="AU45" s="24">
        <f t="shared" si="21"/>
        <v>43</v>
      </c>
      <c r="AV45" s="25" t="s">
        <v>1841</v>
      </c>
      <c r="AW45" s="25" t="str">
        <f t="shared" si="18"/>
        <v>Player10</v>
      </c>
      <c r="AX45" s="64" t="str">
        <f t="shared" si="19"/>
        <v>SNOW</v>
      </c>
      <c r="AY45" s="64" t="str">
        <f t="shared" si="11"/>
        <v>Stock</v>
      </c>
      <c r="AZ45" s="64" t="str">
        <f>INDEX(Upload_Download!$AH$4:$AH$127,MATCH(AX45,Upload_Download!$AF$4:$AF$127,0),1)</f>
        <v>Snowflake</v>
      </c>
      <c r="BA45" s="64" t="str">
        <f t="shared" si="20"/>
        <v>Player103</v>
      </c>
      <c r="BB45" s="57">
        <f>MATCH(AX45,Upload_Download!$AF$4:$AF$126,0)</f>
        <v>47</v>
      </c>
    </row>
    <row r="46" spans="12:54" ht="15.5" customHeight="1">
      <c r="AE46">
        <f t="shared" si="15"/>
        <v>44</v>
      </c>
      <c r="AF46" s="10">
        <f>INDEX(Upload_Download!$Q$4:$AC$602,MATCH($AE46,Upload_Download!$Q$4:$Q$602,0),MATCH(AF$2,Upload_Download!$Q$3:$AC$3,0))</f>
        <v>44</v>
      </c>
      <c r="AG46" s="3">
        <f>INDEX(Upload_Download!$Q$4:$AC$602,MATCH($AE46,Upload_Download!$Q$4:$Q$602,0),MATCH(AG$2,Upload_Download!$Q$3:$AC$3,0))</f>
        <v>90</v>
      </c>
      <c r="AH46" s="3" t="str">
        <f t="shared" si="16"/>
        <v>STOCK</v>
      </c>
      <c r="AI46" s="221" t="str">
        <f>INDEX(Upload_Download!$Q$4:$AC$602,MATCH($AE46,Upload_Download!$Q$4:$Q$602,0),MATCH(AI$2,Upload_Download!$Q$3:$AC$3,0))</f>
        <v>GSK</v>
      </c>
      <c r="AJ46" s="4" t="str">
        <f>IF(AH46="STOCK",INDEX(Upload_Download!$AR$4:$AR$861,MATCH(AI46,Upload_Download!$AQ$4:$AQ$861,0),1),INDEX(Upload_Download!$BE$4:$BE$103,MATCH(AI46,Upload_Download!$BD$4:$BD$103,0),1))</f>
        <v>GlaxoSmithKline PLC Common Stock</v>
      </c>
      <c r="AK46" s="46">
        <f>IF(AH46="STOCK",INDEX(Upload_Download!$AS$4:$AS$861,MATCH(AI46,Upload_Download!$AQ$4:$AQ$861,0),1),INDEX(Upload_Download!$BF$4:$BF$103,MATCH(AI46,Upload_Download!$BD$4:$BD$103,0),1))</f>
        <v>44.44</v>
      </c>
      <c r="AL46" s="211">
        <f>INDEX(Upload_Download!$Q$4:$AC$602,MATCH($AE46,Upload_Download!$Q$4:$Q$602,0),MATCH(AL$2,Upload_Download!$Q$3:$AC$3,0))/1000000</f>
        <v>111662.42406400001</v>
      </c>
      <c r="AM46" s="215">
        <f>INDEX(Upload_Download!$Q$4:$AC$602,MATCH($AE46,Upload_Download!$Q$4:$Q$602,0),MATCH(AM$2,Upload_Download!$Q$3:$AC$3,0))</f>
        <v>1.004365575301398</v>
      </c>
      <c r="AN46" s="5">
        <f>INDEX(Upload_Download!$Q$4:$AC$602,MATCH($AE46,Upload_Download!$Q$4:$Q$602,0),MATCH(AN$2,Upload_Download!$Q$3:$AC$3,0))</f>
        <v>2.245545758542327E-2</v>
      </c>
      <c r="AO46" s="217">
        <f>INDEX(Upload_Download!$Q$4:$AC$602,MATCH($AE46,Upload_Download!$Q$4:$Q$602,0),MATCH(AO$2,Upload_Download!$Q$3:$AC$3,0))</f>
        <v>2.235785269590174E-2</v>
      </c>
      <c r="AP46" s="6">
        <f>INDEX(Upload_Download!$Q$4:$AC$602,MATCH($AE46,Upload_Download!$Q$4:$Q$602,0),MATCH(AP$2,Upload_Download!$Q$3:$AC$3,0))</f>
        <v>335</v>
      </c>
      <c r="AQ46" s="7">
        <f>INDEX(Upload_Download!$Q$4:$AC$602,MATCH($AE46,Upload_Download!$Q$4:$Q$602,0),MATCH(AQ$2,Upload_Download!$Q$3:$AC$3,0))</f>
        <v>39</v>
      </c>
      <c r="AR46" s="8">
        <f>INDEX(Upload_Download!$Q$4:$AC$602,MATCH($AE46,Upload_Download!$Q$4:$Q$602,0),MATCH(AR$2,Upload_Download!$Q$3:$AC$3,0))</f>
        <v>97</v>
      </c>
      <c r="AS46" s="9">
        <f>INDEX(Upload_Download!$Q$4:$AC$602,MATCH($AE46,Upload_Download!$Q$4:$Q$602,0),MATCH(AS$2,Upload_Download!$Q$3:$AC$3,0))</f>
        <v>204.4</v>
      </c>
      <c r="AU46" s="24">
        <f t="shared" si="21"/>
        <v>44</v>
      </c>
      <c r="AV46" s="25" t="s">
        <v>1841</v>
      </c>
      <c r="AW46" s="25" t="str">
        <f t="shared" si="18"/>
        <v>Player4</v>
      </c>
      <c r="AX46" s="64" t="str">
        <f t="shared" si="19"/>
        <v>AMD</v>
      </c>
      <c r="AY46" s="64" t="str">
        <f t="shared" si="11"/>
        <v>Stock</v>
      </c>
      <c r="AZ46" s="64" t="str">
        <f>INDEX(Upload_Download!$AH$4:$AH$127,MATCH(AX46,Upload_Download!$AF$4:$AF$127,0),1)</f>
        <v>Advanced Micro Devices</v>
      </c>
      <c r="BA46" s="64" t="str">
        <f t="shared" si="20"/>
        <v>Player43</v>
      </c>
      <c r="BB46" s="57">
        <f>MATCH(AX46,Upload_Download!$AF$4:$AF$126,0)</f>
        <v>48</v>
      </c>
    </row>
    <row r="47" spans="12:54" ht="15.5" customHeight="1" thickBot="1">
      <c r="AE47">
        <f t="shared" si="15"/>
        <v>45</v>
      </c>
      <c r="AF47" s="11">
        <f>INDEX(Upload_Download!$Q$4:$AC$602,MATCH($AE47,Upload_Download!$Q$4:$Q$602,0),MATCH(AF$2,Upload_Download!$Q$3:$AC$3,0))</f>
        <v>45</v>
      </c>
      <c r="AG47" s="12">
        <f>INDEX(Upload_Download!$Q$4:$AC$602,MATCH($AE47,Upload_Download!$Q$4:$Q$602,0),MATCH(AG$2,Upload_Download!$Q$3:$AC$3,0))</f>
        <v>91</v>
      </c>
      <c r="AH47" s="12" t="str">
        <f t="shared" si="16"/>
        <v>STOCK</v>
      </c>
      <c r="AI47" s="222" t="str">
        <f>INDEX(Upload_Download!$Q$4:$AC$602,MATCH($AE47,Upload_Download!$Q$4:$Q$602,0),MATCH(AI$2,Upload_Download!$Q$3:$AC$3,0))</f>
        <v>PEP</v>
      </c>
      <c r="AJ47" s="13" t="str">
        <f>IF(AH47="STOCK",INDEX(Upload_Download!$AR$4:$AR$861,MATCH(AI47,Upload_Download!$AQ$4:$AQ$861,0),1),INDEX(Upload_Download!$BE$4:$BE$103,MATCH(AI47,Upload_Download!$BD$4:$BD$103,0),1))</f>
        <v>PepsiCo Inc. Common Stock</v>
      </c>
      <c r="AK47" s="47">
        <f>IF(AH47="STOCK",INDEX(Upload_Download!$AS$4:$AS$861,MATCH(AI47,Upload_Download!$AQ$4:$AQ$861,0),1),INDEX(Upload_Download!$BF$4:$BF$103,MATCH(AI47,Upload_Download!$BD$4:$BD$103,0),1))</f>
        <v>168.37</v>
      </c>
      <c r="AL47" s="212">
        <f>INDEX(Upload_Download!$Q$4:$AC$602,MATCH($AE47,Upload_Download!$Q$4:$Q$602,0),MATCH(AL$2,Upload_Download!$Q$3:$AC$3,0))/1000000</f>
        <v>233432.79308800001</v>
      </c>
      <c r="AM47" s="216">
        <f>INDEX(Upload_Download!$Q$4:$AC$602,MATCH($AE47,Upload_Download!$Q$4:$Q$602,0),MATCH(AM$2,Upload_Download!$Q$3:$AC$3,0))</f>
        <v>1.0033982828615999</v>
      </c>
      <c r="AN47" s="14">
        <f>INDEX(Upload_Download!$Q$4:$AC$602,MATCH($AE47,Upload_Download!$Q$4:$Q$602,0),MATCH(AN$2,Upload_Download!$Q$3:$AC$3,0))</f>
        <v>1.93474491622691E-2</v>
      </c>
      <c r="AO47" s="218">
        <f>INDEX(Upload_Download!$Q$4:$AC$602,MATCH($AE47,Upload_Download!$Q$4:$Q$602,0),MATCH(AO$2,Upload_Download!$Q$3:$AC$3,0))</f>
        <v>1.928192373131429E-2</v>
      </c>
      <c r="AP47" s="15">
        <f>INDEX(Upload_Download!$Q$4:$AC$602,MATCH($AE47,Upload_Download!$Q$4:$Q$602,0),MATCH(AP$2,Upload_Download!$Q$3:$AC$3,0))</f>
        <v>384</v>
      </c>
      <c r="AQ47" s="16">
        <f>INDEX(Upload_Download!$Q$4:$AC$602,MATCH($AE47,Upload_Download!$Q$4:$Q$602,0),MATCH(AQ$2,Upload_Download!$Q$3:$AC$3,0))</f>
        <v>16</v>
      </c>
      <c r="AR47" s="17">
        <f>INDEX(Upload_Download!$Q$4:$AC$602,MATCH($AE47,Upload_Download!$Q$4:$Q$602,0),MATCH(AR$2,Upload_Download!$Q$3:$AC$3,0))</f>
        <v>32</v>
      </c>
      <c r="AS47" s="18">
        <f>INDEX(Upload_Download!$Q$4:$AC$602,MATCH($AE47,Upload_Download!$Q$4:$Q$602,0),MATCH(AS$2,Upload_Download!$Q$3:$AC$3,0))</f>
        <v>204.8</v>
      </c>
      <c r="AU47" s="24">
        <f t="shared" si="21"/>
        <v>45</v>
      </c>
      <c r="AV47" s="25" t="s">
        <v>1841</v>
      </c>
      <c r="AW47" s="25" t="str">
        <f t="shared" si="18"/>
        <v>Player15</v>
      </c>
      <c r="AX47" s="64" t="str">
        <f t="shared" si="19"/>
        <v>MATIC-USD</v>
      </c>
      <c r="AY47" s="64" t="str">
        <f t="shared" si="11"/>
        <v>Crypto</v>
      </c>
      <c r="AZ47" s="64" t="str">
        <f>INDEX(Upload_Download!$AH$4:$AH$127,MATCH(AX47,Upload_Download!$AF$4:$AF$127,0),1)</f>
        <v>Polygon</v>
      </c>
      <c r="BA47" s="64" t="str">
        <f t="shared" si="20"/>
        <v>Player153</v>
      </c>
      <c r="BB47" s="57">
        <f>MATCH(AX47,Upload_Download!$AF$4:$AF$126,0)</f>
        <v>49</v>
      </c>
    </row>
    <row r="48" spans="12:54" ht="15.5" customHeight="1">
      <c r="AE48">
        <f t="shared" si="15"/>
        <v>46</v>
      </c>
      <c r="AF48" s="10">
        <f>INDEX(Upload_Download!$Q$4:$AC$602,MATCH($AE48,Upload_Download!$Q$4:$Q$602,0),MATCH(AF$2,Upload_Download!$Q$3:$AC$3,0))</f>
        <v>46</v>
      </c>
      <c r="AG48" s="3">
        <f>INDEX(Upload_Download!$Q$4:$AC$602,MATCH($AE48,Upload_Download!$Q$4:$Q$602,0),MATCH(AG$2,Upload_Download!$Q$3:$AC$3,0))</f>
        <v>92</v>
      </c>
      <c r="AH48" s="3" t="str">
        <f t="shared" si="16"/>
        <v>STOCK</v>
      </c>
      <c r="AI48" s="221" t="str">
        <f>INDEX(Upload_Download!$Q$4:$AC$602,MATCH($AE48,Upload_Download!$Q$4:$Q$602,0),MATCH(AI$2,Upload_Download!$Q$3:$AC$3,0))</f>
        <v>TMO</v>
      </c>
      <c r="AJ48" s="4" t="str">
        <f>IF(AH48="STOCK",INDEX(Upload_Download!$AR$4:$AR$861,MATCH(AI48,Upload_Download!$AQ$4:$AQ$861,0),1),INDEX(Upload_Download!$BE$4:$BE$103,MATCH(AI48,Upload_Download!$BD$4:$BD$103,0),1))</f>
        <v>Thermo Fisher Scientific Inc Common Stock</v>
      </c>
      <c r="AK48" s="46">
        <f>IF(AH48="STOCK",INDEX(Upload_Download!$AS$4:$AS$861,MATCH(AI48,Upload_Download!$AQ$4:$AQ$861,0),1),INDEX(Upload_Download!$BF$4:$BF$103,MATCH(AI48,Upload_Download!$BD$4:$BD$103,0),1))</f>
        <v>580.28</v>
      </c>
      <c r="AL48" s="211">
        <f>INDEX(Upload_Download!$Q$4:$AC$602,MATCH($AE48,Upload_Download!$Q$4:$Q$602,0),MATCH(AL$2,Upload_Download!$Q$3:$AC$3,0))/1000000</f>
        <v>223269.55212800001</v>
      </c>
      <c r="AM48" s="215">
        <f>INDEX(Upload_Download!$Q$4:$AC$602,MATCH($AE48,Upload_Download!$Q$4:$Q$602,0),MATCH(AM$2,Upload_Download!$Q$3:$AC$3,0))</f>
        <v>1.0045097959142339</v>
      </c>
      <c r="AN48" s="5">
        <f>INDEX(Upload_Download!$Q$4:$AC$602,MATCH($AE48,Upload_Download!$Q$4:$Q$602,0),MATCH(AN$2,Upload_Download!$Q$3:$AC$3,0))</f>
        <v>3.2142836406371007E-2</v>
      </c>
      <c r="AO48" s="217">
        <f>INDEX(Upload_Download!$Q$4:$AC$602,MATCH($AE48,Upload_Download!$Q$4:$Q$602,0),MATCH(AO$2,Upload_Download!$Q$3:$AC$3,0))</f>
        <v>3.1998529568461657E-2</v>
      </c>
      <c r="AP48" s="6">
        <f>INDEX(Upload_Download!$Q$4:$AC$602,MATCH($AE48,Upload_Download!$Q$4:$Q$602,0),MATCH(AP$2,Upload_Download!$Q$3:$AC$3,0))</f>
        <v>331</v>
      </c>
      <c r="AQ48" s="7">
        <f>INDEX(Upload_Download!$Q$4:$AC$602,MATCH($AE48,Upload_Download!$Q$4:$Q$602,0),MATCH(AQ$2,Upload_Download!$Q$3:$AC$3,0))</f>
        <v>154</v>
      </c>
      <c r="AR48" s="8">
        <f>INDEX(Upload_Download!$Q$4:$AC$602,MATCH($AE48,Upload_Download!$Q$4:$Q$602,0),MATCH(AR$2,Upload_Download!$Q$3:$AC$3,0))</f>
        <v>38</v>
      </c>
      <c r="AS48" s="9">
        <f>INDEX(Upload_Download!$Q$4:$AC$602,MATCH($AE48,Upload_Download!$Q$4:$Q$602,0),MATCH(AS$2,Upload_Download!$Q$3:$AC$3,0))</f>
        <v>207.7</v>
      </c>
      <c r="AU48" s="24">
        <f t="shared" si="21"/>
        <v>46</v>
      </c>
      <c r="AV48" s="25" t="s">
        <v>1841</v>
      </c>
      <c r="AW48" s="25" t="str">
        <f t="shared" si="18"/>
        <v>Player9</v>
      </c>
      <c r="AX48" s="64" t="str">
        <f t="shared" si="19"/>
        <v>NVAX</v>
      </c>
      <c r="AY48" s="64" t="str">
        <f t="shared" si="11"/>
        <v>Stock</v>
      </c>
      <c r="AZ48" s="64" t="str">
        <f>INDEX(Upload_Download!$AH$4:$AH$127,MATCH(AX48,Upload_Download!$AF$4:$AF$127,0),1)</f>
        <v>Novavax</v>
      </c>
      <c r="BA48" s="64" t="str">
        <f t="shared" si="20"/>
        <v>Player93</v>
      </c>
      <c r="BB48" s="57">
        <f>MATCH(AX48,Upload_Download!$AF$4:$AF$126,0)</f>
        <v>50</v>
      </c>
    </row>
    <row r="49" spans="31:54" ht="15.5" customHeight="1">
      <c r="AE49">
        <f t="shared" si="15"/>
        <v>47</v>
      </c>
      <c r="AF49" s="10">
        <f>INDEX(Upload_Download!$Q$4:$AC$602,MATCH($AE49,Upload_Download!$Q$4:$Q$602,0),MATCH(AF$2,Upload_Download!$Q$3:$AC$3,0))</f>
        <v>47</v>
      </c>
      <c r="AG49" s="3">
        <f>INDEX(Upload_Download!$Q$4:$AC$602,MATCH($AE49,Upload_Download!$Q$4:$Q$602,0),MATCH(AG$2,Upload_Download!$Q$3:$AC$3,0))</f>
        <v>94</v>
      </c>
      <c r="AH49" s="3" t="str">
        <f t="shared" si="16"/>
        <v>STOCK</v>
      </c>
      <c r="AI49" s="221" t="str">
        <f>INDEX(Upload_Download!$Q$4:$AC$602,MATCH($AE49,Upload_Download!$Q$4:$Q$602,0),MATCH(AI$2,Upload_Download!$Q$3:$AC$3,0))</f>
        <v>ADM</v>
      </c>
      <c r="AJ49" s="4" t="str">
        <f>IF(AH49="STOCK",INDEX(Upload_Download!$AR$4:$AR$861,MATCH(AI49,Upload_Download!$AQ$4:$AQ$861,0),1),INDEX(Upload_Download!$BE$4:$BE$103,MATCH(AI49,Upload_Download!$BD$4:$BD$103,0),1))</f>
        <v>Archer-Daniels-Midland Company Common Stock</v>
      </c>
      <c r="AK49" s="46">
        <f>IF(AH49="STOCK",INDEX(Upload_Download!$AS$4:$AS$861,MATCH(AI49,Upload_Download!$AQ$4:$AQ$861,0),1),INDEX(Upload_Download!$BF$4:$BF$103,MATCH(AI49,Upload_Download!$BD$4:$BD$103,0),1))</f>
        <v>76.44</v>
      </c>
      <c r="AL49" s="211">
        <f>INDEX(Upload_Download!$Q$4:$AC$602,MATCH($AE49,Upload_Download!$Q$4:$Q$602,0),MATCH(AL$2,Upload_Download!$Q$3:$AC$3,0))/1000000</f>
        <v>42660.241408000002</v>
      </c>
      <c r="AM49" s="215">
        <f>INDEX(Upload_Download!$Q$4:$AC$602,MATCH($AE49,Upload_Download!$Q$4:$Q$602,0),MATCH(AM$2,Upload_Download!$Q$3:$AC$3,0))</f>
        <v>1.008060506274518</v>
      </c>
      <c r="AN49" s="5">
        <f>INDEX(Upload_Download!$Q$4:$AC$602,MATCH($AE49,Upload_Download!$Q$4:$Q$602,0),MATCH(AN$2,Upload_Download!$Q$3:$AC$3,0))</f>
        <v>3.3044331856355628E-2</v>
      </c>
      <c r="AO49" s="217">
        <f>INDEX(Upload_Download!$Q$4:$AC$602,MATCH($AE49,Upload_Download!$Q$4:$Q$602,0),MATCH(AO$2,Upload_Download!$Q$3:$AC$3,0))</f>
        <v>3.278010759341949E-2</v>
      </c>
      <c r="AP49" s="6">
        <f>INDEX(Upload_Download!$Q$4:$AC$602,MATCH($AE49,Upload_Download!$Q$4:$Q$602,0),MATCH(AP$2,Upload_Download!$Q$3:$AC$3,0))</f>
        <v>183</v>
      </c>
      <c r="AQ49" s="7">
        <f>INDEX(Upload_Download!$Q$4:$AC$602,MATCH($AE49,Upload_Download!$Q$4:$Q$602,0),MATCH(AQ$2,Upload_Download!$Q$3:$AC$3,0))</f>
        <v>171</v>
      </c>
      <c r="AR49" s="8">
        <f>INDEX(Upload_Download!$Q$4:$AC$602,MATCH($AE49,Upload_Download!$Q$4:$Q$602,0),MATCH(AR$2,Upload_Download!$Q$3:$AC$3,0))</f>
        <v>279</v>
      </c>
      <c r="AS49" s="9">
        <f>INDEX(Upload_Download!$Q$4:$AC$602,MATCH($AE49,Upload_Download!$Q$4:$Q$602,0),MATCH(AS$2,Upload_Download!$Q$3:$AC$3,0))</f>
        <v>209.4</v>
      </c>
      <c r="AU49" s="24">
        <f t="shared" si="21"/>
        <v>47</v>
      </c>
      <c r="AV49" s="25" t="s">
        <v>1841</v>
      </c>
      <c r="AW49" s="25" t="str">
        <f t="shared" si="18"/>
        <v>Player18</v>
      </c>
      <c r="AX49" s="64" t="str">
        <f t="shared" si="19"/>
        <v>MS</v>
      </c>
      <c r="AY49" s="64" t="str">
        <f t="shared" si="11"/>
        <v>Stock</v>
      </c>
      <c r="AZ49" s="64" t="str">
        <f>INDEX(Upload_Download!$AH$4:$AH$127,MATCH(AX49,Upload_Download!$AF$4:$AF$127,0),1)</f>
        <v>Morgan Stanley</v>
      </c>
      <c r="BA49" s="64" t="str">
        <f t="shared" si="20"/>
        <v>Player183</v>
      </c>
      <c r="BB49" s="57">
        <f>MATCH(AX49,Upload_Download!$AF$4:$AF$126,0)</f>
        <v>51</v>
      </c>
    </row>
    <row r="50" spans="31:54" ht="15.5" customHeight="1">
      <c r="AE50">
        <f t="shared" si="15"/>
        <v>48</v>
      </c>
      <c r="AF50" s="10">
        <f>INDEX(Upload_Download!$Q$4:$AC$602,MATCH($AE50,Upload_Download!$Q$4:$Q$602,0),MATCH(AF$2,Upload_Download!$Q$3:$AC$3,0))</f>
        <v>48</v>
      </c>
      <c r="AG50" s="3">
        <f>INDEX(Upload_Download!$Q$4:$AC$602,MATCH($AE50,Upload_Download!$Q$4:$Q$602,0),MATCH(AG$2,Upload_Download!$Q$3:$AC$3,0))</f>
        <v>95</v>
      </c>
      <c r="AH50" s="3" t="str">
        <f t="shared" si="16"/>
        <v>STOCK</v>
      </c>
      <c r="AI50" s="221" t="str">
        <f>INDEX(Upload_Download!$Q$4:$AC$602,MATCH($AE50,Upload_Download!$Q$4:$Q$602,0),MATCH(AI$2,Upload_Download!$Q$3:$AC$3,0))</f>
        <v>NGG</v>
      </c>
      <c r="AJ50" s="4" t="str">
        <f>IF(AH50="STOCK",INDEX(Upload_Download!$AR$4:$AR$861,MATCH(AI50,Upload_Download!$AQ$4:$AQ$861,0),1),INDEX(Upload_Download!$BE$4:$BE$103,MATCH(AI50,Upload_Download!$BD$4:$BD$103,0),1))</f>
        <v>National Grid Transco PLC National Grid PLC (NEW) American Depositary Shares</v>
      </c>
      <c r="AK50" s="46">
        <f>IF(AH50="STOCK",INDEX(Upload_Download!$AS$4:$AS$861,MATCH(AI50,Upload_Download!$AQ$4:$AQ$861,0),1),INDEX(Upload_Download!$BF$4:$BF$103,MATCH(AI50,Upload_Download!$BD$4:$BD$103,0),1))</f>
        <v>73.510000000000005</v>
      </c>
      <c r="AL50" s="211">
        <f>INDEX(Upload_Download!$Q$4:$AC$602,MATCH($AE50,Upload_Download!$Q$4:$Q$602,0),MATCH(AL$2,Upload_Download!$Q$3:$AC$3,0))/1000000</f>
        <v>53703.876607999999</v>
      </c>
      <c r="AM50" s="215">
        <f>INDEX(Upload_Download!$Q$4:$AC$602,MATCH($AE50,Upload_Download!$Q$4:$Q$602,0),MATCH(AM$2,Upload_Download!$Q$3:$AC$3,0))</f>
        <v>1.0054142509769171</v>
      </c>
      <c r="AN50" s="5">
        <f>INDEX(Upload_Download!$Q$4:$AC$602,MATCH($AE50,Upload_Download!$Q$4:$Q$602,0),MATCH(AN$2,Upload_Download!$Q$3:$AC$3,0))</f>
        <v>1.9497424347221778E-2</v>
      </c>
      <c r="AO50" s="217">
        <f>INDEX(Upload_Download!$Q$4:$AC$602,MATCH($AE50,Upload_Download!$Q$4:$Q$602,0),MATCH(AO$2,Upload_Download!$Q$3:$AC$3,0))</f>
        <v>1.9392428870266161E-2</v>
      </c>
      <c r="AP50" s="6">
        <f>INDEX(Upload_Download!$Q$4:$AC$602,MATCH($AE50,Upload_Download!$Q$4:$Q$602,0),MATCH(AP$2,Upload_Download!$Q$3:$AC$3,0))</f>
        <v>281</v>
      </c>
      <c r="AQ50" s="7">
        <f>INDEX(Upload_Download!$Q$4:$AC$602,MATCH($AE50,Upload_Download!$Q$4:$Q$602,0),MATCH(AQ$2,Upload_Download!$Q$3:$AC$3,0))</f>
        <v>19</v>
      </c>
      <c r="AR50" s="8">
        <f>INDEX(Upload_Download!$Q$4:$AC$602,MATCH($AE50,Upload_Download!$Q$4:$Q$602,0),MATCH(AR$2,Upload_Download!$Q$3:$AC$3,0))</f>
        <v>217</v>
      </c>
      <c r="AS50" s="9">
        <f>INDEX(Upload_Download!$Q$4:$AC$602,MATCH($AE50,Upload_Download!$Q$4:$Q$602,0),MATCH(AS$2,Upload_Download!$Q$3:$AC$3,0))</f>
        <v>209.4</v>
      </c>
      <c r="AU50" s="24">
        <f t="shared" si="21"/>
        <v>48</v>
      </c>
      <c r="AV50" s="25" t="s">
        <v>1841</v>
      </c>
      <c r="AW50" s="25" t="str">
        <f t="shared" si="18"/>
        <v>Player1</v>
      </c>
      <c r="AX50" s="64" t="str">
        <f t="shared" si="19"/>
        <v>NFLX</v>
      </c>
      <c r="AY50" s="64" t="str">
        <f t="shared" si="11"/>
        <v>Stock</v>
      </c>
      <c r="AZ50" s="64" t="str">
        <f>INDEX(Upload_Download!$AH$4:$AH$127,MATCH(AX50,Upload_Download!$AF$4:$AF$127,0),1)</f>
        <v>Netflix</v>
      </c>
      <c r="BA50" s="64" t="str">
        <f t="shared" si="20"/>
        <v>Player13</v>
      </c>
      <c r="BB50" s="57">
        <f>MATCH(AX50,Upload_Download!$AF$4:$AF$126,0)</f>
        <v>52</v>
      </c>
    </row>
    <row r="51" spans="31:54" ht="15.5" customHeight="1">
      <c r="AE51">
        <f t="shared" si="15"/>
        <v>49</v>
      </c>
      <c r="AF51" s="10">
        <f>INDEX(Upload_Download!$Q$4:$AC$602,MATCH($AE51,Upload_Download!$Q$4:$Q$602,0),MATCH(AF$2,Upload_Download!$Q$3:$AC$3,0))</f>
        <v>49</v>
      </c>
      <c r="AG51" s="3">
        <f>INDEX(Upload_Download!$Q$4:$AC$602,MATCH($AE51,Upload_Download!$Q$4:$Q$602,0),MATCH(AG$2,Upload_Download!$Q$3:$AC$3,0))</f>
        <v>96</v>
      </c>
      <c r="AH51" s="3" t="str">
        <f t="shared" si="16"/>
        <v>STOCK</v>
      </c>
      <c r="AI51" s="221" t="str">
        <f>INDEX(Upload_Download!$Q$4:$AC$602,MATCH($AE51,Upload_Download!$Q$4:$Q$602,0),MATCH(AI$2,Upload_Download!$Q$3:$AC$3,0))</f>
        <v>JNJ</v>
      </c>
      <c r="AJ51" s="4" t="str">
        <f>IF(AH51="STOCK",INDEX(Upload_Download!$AR$4:$AR$861,MATCH(AI51,Upload_Download!$AQ$4:$AQ$861,0),1),INDEX(Upload_Download!$BE$4:$BE$103,MATCH(AI51,Upload_Download!$BD$4:$BD$103,0),1))</f>
        <v>Johnson &amp; Johnson Common Stock</v>
      </c>
      <c r="AK51" s="46">
        <f>IF(AH51="STOCK",INDEX(Upload_Download!$AS$4:$AS$861,MATCH(AI51,Upload_Download!$AQ$4:$AQ$861,0),1),INDEX(Upload_Download!$BF$4:$BF$103,MATCH(AI51,Upload_Download!$BD$4:$BD$103,0),1))</f>
        <v>169.42</v>
      </c>
      <c r="AL51" s="211">
        <f>INDEX(Upload_Download!$Q$4:$AC$602,MATCH($AE51,Upload_Download!$Q$4:$Q$602,0),MATCH(AL$2,Upload_Download!$Q$3:$AC$3,0))/1000000</f>
        <v>443672.10086399998</v>
      </c>
      <c r="AM51" s="215">
        <f>INDEX(Upload_Download!$Q$4:$AC$602,MATCH($AE51,Upload_Download!$Q$4:$Q$602,0),MATCH(AM$2,Upload_Download!$Q$3:$AC$3,0))</f>
        <v>1.002952163851671</v>
      </c>
      <c r="AN51" s="5">
        <f>INDEX(Upload_Download!$Q$4:$AC$602,MATCH($AE51,Upload_Download!$Q$4:$Q$602,0),MATCH(AN$2,Upload_Download!$Q$3:$AC$3,0))</f>
        <v>1.9141167108416408E-2</v>
      </c>
      <c r="AO51" s="217">
        <f>INDEX(Upload_Download!$Q$4:$AC$602,MATCH($AE51,Upload_Download!$Q$4:$Q$602,0),MATCH(AO$2,Upload_Download!$Q$3:$AC$3,0))</f>
        <v>1.9084825576234799E-2</v>
      </c>
      <c r="AP51" s="6">
        <f>INDEX(Upload_Download!$Q$4:$AC$602,MATCH($AE51,Upload_Download!$Q$4:$Q$602,0),MATCH(AP$2,Upload_Download!$Q$3:$AC$3,0))</f>
        <v>405</v>
      </c>
      <c r="AQ51" s="7">
        <f>INDEX(Upload_Download!$Q$4:$AC$602,MATCH($AE51,Upload_Download!$Q$4:$Q$602,0),MATCH(AQ$2,Upload_Download!$Q$3:$AC$3,0))</f>
        <v>15</v>
      </c>
      <c r="AR51" s="8">
        <f>INDEX(Upload_Download!$Q$4:$AC$602,MATCH($AE51,Upload_Download!$Q$4:$Q$602,0),MATCH(AR$2,Upload_Download!$Q$3:$AC$3,0))</f>
        <v>13</v>
      </c>
      <c r="AS51" s="9">
        <f>INDEX(Upload_Download!$Q$4:$AC$602,MATCH($AE51,Upload_Download!$Q$4:$Q$602,0),MATCH(AS$2,Upload_Download!$Q$3:$AC$3,0))</f>
        <v>209.4</v>
      </c>
      <c r="AU51" s="23">
        <f t="shared" si="21"/>
        <v>49</v>
      </c>
      <c r="AV51" s="22" t="s">
        <v>1842</v>
      </c>
      <c r="AW51" s="22" t="str">
        <f t="shared" ref="AW51:AW82" si="22">AW3</f>
        <v>Player1</v>
      </c>
      <c r="AX51" s="63" t="str">
        <f t="shared" ref="AX51:AX74" si="23">P3</f>
        <v>NIO</v>
      </c>
      <c r="AY51" s="63" t="str">
        <f t="shared" si="11"/>
        <v>Stock</v>
      </c>
      <c r="AZ51" s="63" t="str">
        <f>INDEX(Upload_Download!$AH$4:$AH$127,MATCH(AX51,Upload_Download!$AF$4:$AF$127,0),1)</f>
        <v>NIO</v>
      </c>
      <c r="BA51" s="63" t="str">
        <f t="shared" ref="BA51:BA74" si="24">AW51&amp;"4"</f>
        <v>Player14</v>
      </c>
      <c r="BB51" s="57">
        <f>MATCH(AX51,Upload_Download!$AF$4:$AF$126,0)</f>
        <v>53</v>
      </c>
    </row>
    <row r="52" spans="31:54" ht="15.5" customHeight="1" thickBot="1">
      <c r="AE52">
        <f t="shared" si="15"/>
        <v>50</v>
      </c>
      <c r="AF52" s="11">
        <f>INDEX(Upload_Download!$Q$4:$AC$602,MATCH($AE52,Upload_Download!$Q$4:$Q$602,0),MATCH(AF$2,Upload_Download!$Q$3:$AC$3,0))</f>
        <v>50</v>
      </c>
      <c r="AG52" s="12">
        <f>INDEX(Upload_Download!$Q$4:$AC$602,MATCH($AE52,Upload_Download!$Q$4:$Q$602,0),MATCH(AG$2,Upload_Download!$Q$3:$AC$3,0))</f>
        <v>97</v>
      </c>
      <c r="AH52" s="12" t="str">
        <f t="shared" si="16"/>
        <v>STOCK</v>
      </c>
      <c r="AI52" s="222" t="str">
        <f>INDEX(Upload_Download!$Q$4:$AC$602,MATCH($AE52,Upload_Download!$Q$4:$Q$602,0),MATCH(AI$2,Upload_Download!$Q$3:$AC$3,0))</f>
        <v>ABT</v>
      </c>
      <c r="AJ52" s="13" t="str">
        <f>IF(AH52="STOCK",INDEX(Upload_Download!$AR$4:$AR$861,MATCH(AI52,Upload_Download!$AQ$4:$AQ$861,0),1),INDEX(Upload_Download!$BE$4:$BE$103,MATCH(AI52,Upload_Download!$BD$4:$BD$103,0),1))</f>
        <v>Abbott Laboratories Common Stock</v>
      </c>
      <c r="AK52" s="47">
        <f>IF(AH52="STOCK",INDEX(Upload_Download!$AS$4:$AS$861,MATCH(AI52,Upload_Download!$AQ$4:$AQ$861,0),1),INDEX(Upload_Download!$BF$4:$BF$103,MATCH(AI52,Upload_Download!$BD$4:$BD$103,0),1))</f>
        <v>127.76</v>
      </c>
      <c r="AL52" s="212">
        <f>INDEX(Upload_Download!$Q$4:$AC$602,MATCH($AE52,Upload_Download!$Q$4:$Q$602,0),MATCH(AL$2,Upload_Download!$Q$3:$AC$3,0))/1000000</f>
        <v>222212.17791999999</v>
      </c>
      <c r="AM52" s="216">
        <f>INDEX(Upload_Download!$Q$4:$AC$602,MATCH($AE52,Upload_Download!$Q$4:$Q$602,0),MATCH(AM$2,Upload_Download!$Q$3:$AC$3,0))</f>
        <v>1.0039901368158231</v>
      </c>
      <c r="AN52" s="14">
        <f>INDEX(Upload_Download!$Q$4:$AC$602,MATCH($AE52,Upload_Download!$Q$4:$Q$602,0),MATCH(AN$2,Upload_Download!$Q$3:$AC$3,0))</f>
        <v>2.948083473954291E-2</v>
      </c>
      <c r="AO52" s="218">
        <f>INDEX(Upload_Download!$Q$4:$AC$602,MATCH($AE52,Upload_Download!$Q$4:$Q$602,0),MATCH(AO$2,Upload_Download!$Q$3:$AC$3,0))</f>
        <v>2.9363669680104669E-2</v>
      </c>
      <c r="AP52" s="15">
        <f>INDEX(Upload_Download!$Q$4:$AC$602,MATCH($AE52,Upload_Download!$Q$4:$Q$602,0),MATCH(AP$2,Upload_Download!$Q$3:$AC$3,0))</f>
        <v>351</v>
      </c>
      <c r="AQ52" s="16">
        <f>INDEX(Upload_Download!$Q$4:$AC$602,MATCH($AE52,Upload_Download!$Q$4:$Q$602,0),MATCH(AQ$2,Upload_Download!$Q$3:$AC$3,0))</f>
        <v>112</v>
      </c>
      <c r="AR52" s="17">
        <f>INDEX(Upload_Download!$Q$4:$AC$602,MATCH($AE52,Upload_Download!$Q$4:$Q$602,0),MATCH(AR$2,Upload_Download!$Q$3:$AC$3,0))</f>
        <v>39</v>
      </c>
      <c r="AS52" s="18">
        <f>INDEX(Upload_Download!$Q$4:$AC$602,MATCH($AE52,Upload_Download!$Q$4:$Q$602,0),MATCH(AS$2,Upload_Download!$Q$3:$AC$3,0))</f>
        <v>209.6</v>
      </c>
      <c r="AU52" s="23">
        <f t="shared" si="21"/>
        <v>50</v>
      </c>
      <c r="AV52" s="22" t="s">
        <v>1842</v>
      </c>
      <c r="AW52" s="22" t="str">
        <f t="shared" si="22"/>
        <v>Player18</v>
      </c>
      <c r="AX52" s="63" t="str">
        <f t="shared" si="23"/>
        <v>SCHW</v>
      </c>
      <c r="AY52" s="63" t="str">
        <f t="shared" si="11"/>
        <v>Stock</v>
      </c>
      <c r="AZ52" s="63" t="str">
        <f>INDEX(Upload_Download!$AH$4:$AH$127,MATCH(AX52,Upload_Download!$AF$4:$AF$127,0),1)</f>
        <v>Charles Schwab</v>
      </c>
      <c r="BA52" s="63" t="str">
        <f t="shared" si="24"/>
        <v>Player184</v>
      </c>
      <c r="BB52" s="57">
        <f>MATCH(AX52,Upload_Download!$AF$4:$AF$126,0)</f>
        <v>12</v>
      </c>
    </row>
    <row r="53" spans="31:54" ht="15.5" customHeight="1">
      <c r="AE53">
        <f t="shared" si="15"/>
        <v>51</v>
      </c>
      <c r="AF53" s="10">
        <f>INDEX(Upload_Download!$Q$4:$AC$602,MATCH($AE53,Upload_Download!$Q$4:$Q$602,0),MATCH(AF$2,Upload_Download!$Q$3:$AC$3,0))</f>
        <v>51</v>
      </c>
      <c r="AG53" s="3">
        <f>INDEX(Upload_Download!$Q$4:$AC$602,MATCH($AE53,Upload_Download!$Q$4:$Q$602,0),MATCH(AG$2,Upload_Download!$Q$3:$AC$3,0))</f>
        <v>98</v>
      </c>
      <c r="AH53" s="3" t="str">
        <f t="shared" si="16"/>
        <v>STOCK</v>
      </c>
      <c r="AI53" s="221" t="str">
        <f>INDEX(Upload_Download!$Q$4:$AC$602,MATCH($AE53,Upload_Download!$Q$4:$Q$602,0),MATCH(AI$2,Upload_Download!$Q$3:$AC$3,0))</f>
        <v>AIG</v>
      </c>
      <c r="AJ53" s="4" t="str">
        <f>IF(AH53="STOCK",INDEX(Upload_Download!$AR$4:$AR$861,MATCH(AI53,Upload_Download!$AQ$4:$AQ$861,0),1),INDEX(Upload_Download!$BE$4:$BE$103,MATCH(AI53,Upload_Download!$BD$4:$BD$103,0),1))</f>
        <v>American International Group Inc. New Common Stock</v>
      </c>
      <c r="AK53" s="46">
        <f>IF(AH53="STOCK",INDEX(Upload_Download!$AS$4:$AS$861,MATCH(AI53,Upload_Download!$AQ$4:$AQ$861,0),1),INDEX(Upload_Download!$BF$4:$BF$103,MATCH(AI53,Upload_Download!$BD$4:$BD$103,0),1))</f>
        <v>62.22</v>
      </c>
      <c r="AL53" s="211">
        <f>INDEX(Upload_Download!$Q$4:$AC$602,MATCH($AE53,Upload_Download!$Q$4:$Q$602,0),MATCH(AL$2,Upload_Download!$Q$3:$AC$3,0))/1000000</f>
        <v>50789.326847999997</v>
      </c>
      <c r="AM53" s="215">
        <f>INDEX(Upload_Download!$Q$4:$AC$602,MATCH($AE53,Upload_Download!$Q$4:$Q$602,0),MATCH(AM$2,Upload_Download!$Q$3:$AC$3,0))</f>
        <v>1.008489183699361</v>
      </c>
      <c r="AN53" s="5">
        <f>INDEX(Upload_Download!$Q$4:$AC$602,MATCH($AE53,Upload_Download!$Q$4:$Q$602,0),MATCH(AN$2,Upload_Download!$Q$3:$AC$3,0))</f>
        <v>4.0159347473728388E-2</v>
      </c>
      <c r="AO53" s="217">
        <f>INDEX(Upload_Download!$Q$4:$AC$602,MATCH($AE53,Upload_Download!$Q$4:$Q$602,0),MATCH(AO$2,Upload_Download!$Q$3:$AC$3,0))</f>
        <v>3.9821297166931453E-2</v>
      </c>
      <c r="AP53" s="6">
        <f>INDEX(Upload_Download!$Q$4:$AC$602,MATCH($AE53,Upload_Download!$Q$4:$Q$602,0),MATCH(AP$2,Upload_Download!$Q$3:$AC$3,0))</f>
        <v>168</v>
      </c>
      <c r="AQ53" s="7">
        <f>INDEX(Upload_Download!$Q$4:$AC$602,MATCH($AE53,Upload_Download!$Q$4:$Q$602,0),MATCH(AQ$2,Upload_Download!$Q$3:$AC$3,0))</f>
        <v>284</v>
      </c>
      <c r="AR53" s="8">
        <f>INDEX(Upload_Download!$Q$4:$AC$602,MATCH($AE53,Upload_Download!$Q$4:$Q$602,0),MATCH(AR$2,Upload_Download!$Q$3:$AC$3,0))</f>
        <v>231</v>
      </c>
      <c r="AS53" s="9">
        <f>INDEX(Upload_Download!$Q$4:$AC$602,MATCH($AE53,Upload_Download!$Q$4:$Q$602,0),MATCH(AS$2,Upload_Download!$Q$3:$AC$3,0))</f>
        <v>210.1</v>
      </c>
      <c r="AU53" s="23">
        <f t="shared" si="21"/>
        <v>51</v>
      </c>
      <c r="AV53" s="22" t="s">
        <v>1842</v>
      </c>
      <c r="AW53" s="22" t="str">
        <f t="shared" si="22"/>
        <v>Player9</v>
      </c>
      <c r="AX53" s="63" t="str">
        <f t="shared" si="23"/>
        <v>AVAX-USD</v>
      </c>
      <c r="AY53" s="63" t="str">
        <f t="shared" si="11"/>
        <v>Crypto</v>
      </c>
      <c r="AZ53" s="63" t="str">
        <f>INDEX(Upload_Download!$AH$4:$AH$127,MATCH(AX53,Upload_Download!$AF$4:$AF$127,0),1)</f>
        <v>Avalanche</v>
      </c>
      <c r="BA53" s="63" t="str">
        <f t="shared" si="24"/>
        <v>Player94</v>
      </c>
      <c r="BB53" s="57">
        <f>MATCH(AX53,Upload_Download!$AF$4:$AF$126,0)</f>
        <v>13</v>
      </c>
    </row>
    <row r="54" spans="31:54" ht="15.5" customHeight="1">
      <c r="AE54">
        <f t="shared" si="15"/>
        <v>52</v>
      </c>
      <c r="AF54" s="10">
        <f>INDEX(Upload_Download!$Q$4:$AC$602,MATCH($AE54,Upload_Download!$Q$4:$Q$602,0),MATCH(AF$2,Upload_Download!$Q$3:$AC$3,0))</f>
        <v>52</v>
      </c>
      <c r="AG54" s="3">
        <f>INDEX(Upload_Download!$Q$4:$AC$602,MATCH($AE54,Upload_Download!$Q$4:$Q$602,0),MATCH(AG$2,Upload_Download!$Q$3:$AC$3,0))</f>
        <v>100</v>
      </c>
      <c r="AH54" s="3" t="str">
        <f t="shared" si="16"/>
        <v>STOCK</v>
      </c>
      <c r="AI54" s="221" t="str">
        <f>INDEX(Upload_Download!$Q$4:$AC$602,MATCH($AE54,Upload_Download!$Q$4:$Q$602,0),MATCH(AI$2,Upload_Download!$Q$3:$AC$3,0))</f>
        <v>SLB</v>
      </c>
      <c r="AJ54" s="4" t="str">
        <f>IF(AH54="STOCK",INDEX(Upload_Download!$AR$4:$AR$861,MATCH(AI54,Upload_Download!$AQ$4:$AQ$861,0),1),INDEX(Upload_Download!$BE$4:$BE$103,MATCH(AI54,Upload_Download!$BD$4:$BD$103,0),1))</f>
        <v>Schlumberger N.V. Common Stock</v>
      </c>
      <c r="AK54" s="46">
        <f>IF(AH54="STOCK",INDEX(Upload_Download!$AS$4:$AS$861,MATCH(AI54,Upload_Download!$AQ$4:$AQ$861,0),1),INDEX(Upload_Download!$BF$4:$BF$103,MATCH(AI54,Upload_Download!$BD$4:$BD$103,0),1))</f>
        <v>39.17</v>
      </c>
      <c r="AL54" s="211">
        <f>INDEX(Upload_Download!$Q$4:$AC$602,MATCH($AE54,Upload_Download!$Q$4:$Q$602,0),MATCH(AL$2,Upload_Download!$Q$3:$AC$3,0))/1000000</f>
        <v>56834.568191999999</v>
      </c>
      <c r="AM54" s="215">
        <f>INDEX(Upload_Download!$Q$4:$AC$602,MATCH($AE54,Upload_Download!$Q$4:$Q$602,0),MATCH(AM$2,Upload_Download!$Q$3:$AC$3,0))</f>
        <v>1.011142189790551</v>
      </c>
      <c r="AN54" s="5">
        <f>INDEX(Upload_Download!$Q$4:$AC$602,MATCH($AE54,Upload_Download!$Q$4:$Q$602,0),MATCH(AN$2,Upload_Download!$Q$3:$AC$3,0))</f>
        <v>6.637047324800846E-2</v>
      </c>
      <c r="AO54" s="217">
        <f>INDEX(Upload_Download!$Q$4:$AC$602,MATCH($AE54,Upload_Download!$Q$4:$Q$602,0),MATCH(AO$2,Upload_Download!$Q$3:$AC$3,0))</f>
        <v>6.5639109828615219E-2</v>
      </c>
      <c r="AP54" s="6">
        <f>INDEX(Upload_Download!$Q$4:$AC$602,MATCH($AE54,Upload_Download!$Q$4:$Q$602,0),MATCH(AP$2,Upload_Download!$Q$3:$AC$3,0))</f>
        <v>119</v>
      </c>
      <c r="AQ54" s="7">
        <f>INDEX(Upload_Download!$Q$4:$AC$602,MATCH($AE54,Upload_Download!$Q$4:$Q$602,0),MATCH(AQ$2,Upload_Download!$Q$3:$AC$3,0))</f>
        <v>456</v>
      </c>
      <c r="AR54" s="8">
        <f>INDEX(Upload_Download!$Q$4:$AC$602,MATCH($AE54,Upload_Download!$Q$4:$Q$602,0),MATCH(AR$2,Upload_Download!$Q$3:$AC$3,0))</f>
        <v>204</v>
      </c>
      <c r="AS54" s="9">
        <f>INDEX(Upload_Download!$Q$4:$AC$602,MATCH($AE54,Upload_Download!$Q$4:$Q$602,0),MATCH(AS$2,Upload_Download!$Q$3:$AC$3,0))</f>
        <v>211.9</v>
      </c>
      <c r="AU54" s="23">
        <f t="shared" si="21"/>
        <v>52</v>
      </c>
      <c r="AV54" s="22" t="s">
        <v>1842</v>
      </c>
      <c r="AW54" s="22" t="str">
        <f t="shared" si="22"/>
        <v>Player15</v>
      </c>
      <c r="AX54" s="63" t="str">
        <f t="shared" si="23"/>
        <v>SE</v>
      </c>
      <c r="AY54" s="63" t="str">
        <f t="shared" si="11"/>
        <v>Stock</v>
      </c>
      <c r="AZ54" s="63" t="str">
        <f>INDEX(Upload_Download!$AH$4:$AH$127,MATCH(AX54,Upload_Download!$AF$4:$AF$127,0),1)</f>
        <v>Sea Limited</v>
      </c>
      <c r="BA54" s="63" t="str">
        <f t="shared" si="24"/>
        <v>Player154</v>
      </c>
      <c r="BB54" s="57">
        <f>MATCH(AX54,Upload_Download!$AF$4:$AF$126,0)</f>
        <v>54</v>
      </c>
    </row>
    <row r="55" spans="31:54" ht="15.5" customHeight="1">
      <c r="AE55">
        <f t="shared" si="15"/>
        <v>53</v>
      </c>
      <c r="AF55" s="10">
        <f>INDEX(Upload_Download!$Q$4:$AC$602,MATCH($AE55,Upload_Download!$Q$4:$Q$602,0),MATCH(AF$2,Upload_Download!$Q$3:$AC$3,0))</f>
        <v>53</v>
      </c>
      <c r="AG55" s="3">
        <f>INDEX(Upload_Download!$Q$4:$AC$602,MATCH($AE55,Upload_Download!$Q$4:$Q$602,0),MATCH(AG$2,Upload_Download!$Q$3:$AC$3,0))</f>
        <v>103</v>
      </c>
      <c r="AH55" s="3" t="str">
        <f t="shared" si="16"/>
        <v>STOCK</v>
      </c>
      <c r="AI55" s="221" t="str">
        <f>INDEX(Upload_Download!$Q$4:$AC$602,MATCH($AE55,Upload_Download!$Q$4:$Q$602,0),MATCH(AI$2,Upload_Download!$Q$3:$AC$3,0))</f>
        <v>PANW</v>
      </c>
      <c r="AJ55" s="4" t="str">
        <f>IF(AH55="STOCK",INDEX(Upload_Download!$AR$4:$AR$861,MATCH(AI55,Upload_Download!$AQ$4:$AQ$861,0),1),INDEX(Upload_Download!$BE$4:$BE$103,MATCH(AI55,Upload_Download!$BD$4:$BD$103,0),1))</f>
        <v>Palo Alto Networks Inc. Common Stock</v>
      </c>
      <c r="AK55" s="46">
        <f>IF(AH55="STOCK",INDEX(Upload_Download!$AS$4:$AS$861,MATCH(AI55,Upload_Download!$AQ$4:$AQ$861,0),1),INDEX(Upload_Download!$BF$4:$BF$103,MATCH(AI55,Upload_Download!$BD$4:$BD$103,0),1))</f>
        <v>527.75</v>
      </c>
      <c r="AL55" s="211">
        <f>INDEX(Upload_Download!$Q$4:$AC$602,MATCH($AE55,Upload_Download!$Q$4:$Q$602,0),MATCH(AL$2,Upload_Download!$Q$3:$AC$3,0))/1000000</f>
        <v>50365.251583999998</v>
      </c>
      <c r="AM55" s="215">
        <f>INDEX(Upload_Download!$Q$4:$AC$602,MATCH($AE55,Upload_Download!$Q$4:$Q$602,0),MATCH(AM$2,Upload_Download!$Q$3:$AC$3,0))</f>
        <v>1.0105754567294389</v>
      </c>
      <c r="AN55" s="5">
        <f>INDEX(Upload_Download!$Q$4:$AC$602,MATCH($AE55,Upload_Download!$Q$4:$Q$602,0),MATCH(AN$2,Upload_Download!$Q$3:$AC$3,0))</f>
        <v>5.2824095894829143E-2</v>
      </c>
      <c r="AO55" s="217">
        <f>INDEX(Upload_Download!$Q$4:$AC$602,MATCH($AE55,Upload_Download!$Q$4:$Q$602,0),MATCH(AO$2,Upload_Download!$Q$3:$AC$3,0))</f>
        <v>5.2271302991847443E-2</v>
      </c>
      <c r="AP55" s="6">
        <f>INDEX(Upload_Download!$Q$4:$AC$602,MATCH($AE55,Upload_Download!$Q$4:$Q$602,0),MATCH(AP$2,Upload_Download!$Q$3:$AC$3,0))</f>
        <v>127</v>
      </c>
      <c r="AQ55" s="7">
        <f>INDEX(Upload_Download!$Q$4:$AC$602,MATCH($AE55,Upload_Download!$Q$4:$Q$602,0),MATCH(AQ$2,Upload_Download!$Q$3:$AC$3,0))</f>
        <v>402</v>
      </c>
      <c r="AR55" s="8">
        <f>INDEX(Upload_Download!$Q$4:$AC$602,MATCH($AE55,Upload_Download!$Q$4:$Q$602,0),MATCH(AR$2,Upload_Download!$Q$3:$AC$3,0))</f>
        <v>236</v>
      </c>
      <c r="AS55" s="9">
        <f>INDEX(Upload_Download!$Q$4:$AC$602,MATCH($AE55,Upload_Download!$Q$4:$Q$602,0),MATCH(AS$2,Upload_Download!$Q$3:$AC$3,0))</f>
        <v>214.7</v>
      </c>
      <c r="AU55" s="23">
        <f t="shared" si="21"/>
        <v>53</v>
      </c>
      <c r="AV55" s="22" t="s">
        <v>1842</v>
      </c>
      <c r="AW55" s="22" t="str">
        <f t="shared" si="22"/>
        <v>Player4</v>
      </c>
      <c r="AX55" s="63" t="str">
        <f t="shared" si="23"/>
        <v>AVGO</v>
      </c>
      <c r="AY55" s="63" t="str">
        <f t="shared" si="11"/>
        <v>Stock</v>
      </c>
      <c r="AZ55" s="63" t="str">
        <f>INDEX(Upload_Download!$AH$4:$AH$127,MATCH(AX55,Upload_Download!$AF$4:$AF$127,0),1)</f>
        <v>Broadcom</v>
      </c>
      <c r="BA55" s="63" t="str">
        <f t="shared" si="24"/>
        <v>Player44</v>
      </c>
      <c r="BB55" s="57">
        <f>MATCH(AX55,Upload_Download!$AF$4:$AF$126,0)</f>
        <v>55</v>
      </c>
    </row>
    <row r="56" spans="31:54" ht="15.5" customHeight="1">
      <c r="AE56">
        <f t="shared" si="15"/>
        <v>54</v>
      </c>
      <c r="AF56" s="10">
        <f>INDEX(Upload_Download!$Q$4:$AC$602,MATCH($AE56,Upload_Download!$Q$4:$Q$602,0),MATCH(AF$2,Upload_Download!$Q$3:$AC$3,0))</f>
        <v>54</v>
      </c>
      <c r="AG56" s="3">
        <f>INDEX(Upload_Download!$Q$4:$AC$602,MATCH($AE56,Upload_Download!$Q$4:$Q$602,0),MATCH(AG$2,Upload_Download!$Q$3:$AC$3,0))</f>
        <v>104</v>
      </c>
      <c r="AH56" s="3" t="str">
        <f t="shared" si="16"/>
        <v>STOCK</v>
      </c>
      <c r="AI56" s="221" t="str">
        <f>INDEX(Upload_Download!$Q$4:$AC$602,MATCH($AE56,Upload_Download!$Q$4:$Q$602,0),MATCH(AI$2,Upload_Download!$Q$3:$AC$3,0))</f>
        <v>RELX</v>
      </c>
      <c r="AJ56" s="4" t="str">
        <f>IF(AH56="STOCK",INDEX(Upload_Download!$AR$4:$AR$861,MATCH(AI56,Upload_Download!$AQ$4:$AQ$861,0),1),INDEX(Upload_Download!$BE$4:$BE$103,MATCH(AI56,Upload_Download!$BD$4:$BD$103,0),1))</f>
        <v>RELX PLC PLC American Depositary Shares (Each representing One Ordinary Share)</v>
      </c>
      <c r="AK56" s="46">
        <f>IF(AH56="STOCK",INDEX(Upload_Download!$AS$4:$AS$861,MATCH(AI56,Upload_Download!$AQ$4:$AQ$861,0),1),INDEX(Upload_Download!$BF$4:$BF$103,MATCH(AI56,Upload_Download!$BD$4:$BD$103,0),1))</f>
        <v>30.74</v>
      </c>
      <c r="AL56" s="211">
        <f>INDEX(Upload_Download!$Q$4:$AC$602,MATCH($AE56,Upload_Download!$Q$4:$Q$602,0),MATCH(AL$2,Upload_Download!$Q$3:$AC$3,0))/1000000</f>
        <v>59319.128063999997</v>
      </c>
      <c r="AM56" s="215">
        <f>INDEX(Upload_Download!$Q$4:$AC$602,MATCH($AE56,Upload_Download!$Q$4:$Q$602,0),MATCH(AM$2,Upload_Download!$Q$3:$AC$3,0))</f>
        <v>1.005255973825103</v>
      </c>
      <c r="AN56" s="5">
        <f>INDEX(Upload_Download!$Q$4:$AC$602,MATCH($AE56,Upload_Download!$Q$4:$Q$602,0),MATCH(AN$2,Upload_Download!$Q$3:$AC$3,0))</f>
        <v>2.5251299765672031E-2</v>
      </c>
      <c r="AO56" s="217">
        <f>INDEX(Upload_Download!$Q$4:$AC$602,MATCH($AE56,Upload_Download!$Q$4:$Q$602,0),MATCH(AO$2,Upload_Download!$Q$3:$AC$3,0))</f>
        <v>2.5119273521537221E-2</v>
      </c>
      <c r="AP56" s="6">
        <f>INDEX(Upload_Download!$Q$4:$AC$602,MATCH($AE56,Upload_Download!$Q$4:$Q$602,0),MATCH(AP$2,Upload_Download!$Q$3:$AC$3,0))</f>
        <v>287</v>
      </c>
      <c r="AQ56" s="7">
        <f>INDEX(Upload_Download!$Q$4:$AC$602,MATCH($AE56,Upload_Download!$Q$4:$Q$602,0),MATCH(AQ$2,Upload_Download!$Q$3:$AC$3,0))</f>
        <v>62</v>
      </c>
      <c r="AR56" s="8">
        <f>INDEX(Upload_Download!$Q$4:$AC$602,MATCH($AE56,Upload_Download!$Q$4:$Q$602,0),MATCH(AR$2,Upload_Download!$Q$3:$AC$3,0))</f>
        <v>197</v>
      </c>
      <c r="AS56" s="9">
        <f>INDEX(Upload_Download!$Q$4:$AC$602,MATCH($AE56,Upload_Download!$Q$4:$Q$602,0),MATCH(AS$2,Upload_Download!$Q$3:$AC$3,0))</f>
        <v>215</v>
      </c>
      <c r="AU56" s="23">
        <f t="shared" si="21"/>
        <v>54</v>
      </c>
      <c r="AV56" s="22" t="s">
        <v>1842</v>
      </c>
      <c r="AW56" s="22" t="str">
        <f t="shared" si="22"/>
        <v>Player10</v>
      </c>
      <c r="AX56" s="63" t="str">
        <f t="shared" si="23"/>
        <v>COST</v>
      </c>
      <c r="AY56" s="63" t="str">
        <f t="shared" si="11"/>
        <v>Stock</v>
      </c>
      <c r="AZ56" s="63" t="str">
        <f>INDEX(Upload_Download!$AH$4:$AH$127,MATCH(AX56,Upload_Download!$AF$4:$AF$127,0),1)</f>
        <v>Costco</v>
      </c>
      <c r="BA56" s="63" t="str">
        <f t="shared" si="24"/>
        <v>Player104</v>
      </c>
      <c r="BB56" s="57">
        <f>MATCH(AX56,Upload_Download!$AF$4:$AF$126,0)</f>
        <v>56</v>
      </c>
    </row>
    <row r="57" spans="31:54" ht="15.5" customHeight="1" thickBot="1">
      <c r="AE57">
        <f t="shared" si="15"/>
        <v>55</v>
      </c>
      <c r="AF57" s="11">
        <f>INDEX(Upload_Download!$Q$4:$AC$602,MATCH($AE57,Upload_Download!$Q$4:$Q$602,0),MATCH(AF$2,Upload_Download!$Q$3:$AC$3,0))</f>
        <v>55</v>
      </c>
      <c r="AG57" s="12">
        <f>INDEX(Upload_Download!$Q$4:$AC$602,MATCH($AE57,Upload_Download!$Q$4:$Q$602,0),MATCH(AG$2,Upload_Download!$Q$3:$AC$3,0))</f>
        <v>105</v>
      </c>
      <c r="AH57" s="12" t="str">
        <f t="shared" si="16"/>
        <v>STOCK</v>
      </c>
      <c r="AI57" s="222" t="str">
        <f>INDEX(Upload_Download!$Q$4:$AC$602,MATCH($AE57,Upload_Download!$Q$4:$Q$602,0),MATCH(AI$2,Upload_Download!$Q$3:$AC$3,0))</f>
        <v>KO</v>
      </c>
      <c r="AJ57" s="13" t="str">
        <f>IF(AH57="STOCK",INDEX(Upload_Download!$AR$4:$AR$861,MATCH(AI57,Upload_Download!$AQ$4:$AQ$861,0),1),INDEX(Upload_Download!$BE$4:$BE$103,MATCH(AI57,Upload_Download!$BD$4:$BD$103,0),1))</f>
        <v>Coca-Cola Company (The) Common Stock</v>
      </c>
      <c r="AK57" s="47">
        <f>IF(AH57="STOCK",INDEX(Upload_Download!$AS$4:$AS$861,MATCH(AI57,Upload_Download!$AQ$4:$AQ$861,0),1),INDEX(Upload_Download!$BF$4:$BF$103,MATCH(AI57,Upload_Download!$BD$4:$BD$103,0),1))</f>
        <v>61.38</v>
      </c>
      <c r="AL57" s="212">
        <f>INDEX(Upload_Download!$Q$4:$AC$602,MATCH($AE57,Upload_Download!$Q$4:$Q$602,0),MATCH(AL$2,Upload_Download!$Q$3:$AC$3,0))/1000000</f>
        <v>261670.46963199999</v>
      </c>
      <c r="AM57" s="216">
        <f>INDEX(Upload_Download!$Q$4:$AC$602,MATCH($AE57,Upload_Download!$Q$4:$Q$602,0),MATCH(AM$2,Upload_Download!$Q$3:$AC$3,0))</f>
        <v>1.0029290307897769</v>
      </c>
      <c r="AN57" s="14">
        <f>INDEX(Upload_Download!$Q$4:$AC$602,MATCH($AE57,Upload_Download!$Q$4:$Q$602,0),MATCH(AN$2,Upload_Download!$Q$3:$AC$3,0))</f>
        <v>2.0434983514010321E-2</v>
      </c>
      <c r="AO57" s="218">
        <f>INDEX(Upload_Download!$Q$4:$AC$602,MATCH($AE57,Upload_Download!$Q$4:$Q$602,0),MATCH(AO$2,Upload_Download!$Q$3:$AC$3,0))</f>
        <v>2.0375303622349399E-2</v>
      </c>
      <c r="AP57" s="15">
        <f>INDEX(Upload_Download!$Q$4:$AC$602,MATCH($AE57,Upload_Download!$Q$4:$Q$602,0),MATCH(AP$2,Upload_Download!$Q$3:$AC$3,0))</f>
        <v>407</v>
      </c>
      <c r="AQ57" s="16">
        <f>INDEX(Upload_Download!$Q$4:$AC$602,MATCH($AE57,Upload_Download!$Q$4:$Q$602,0),MATCH(AQ$2,Upload_Download!$Q$3:$AC$3,0))</f>
        <v>24</v>
      </c>
      <c r="AR57" s="17">
        <f>INDEX(Upload_Download!$Q$4:$AC$602,MATCH($AE57,Upload_Download!$Q$4:$Q$602,0),MATCH(AR$2,Upload_Download!$Q$3:$AC$3,0))</f>
        <v>26</v>
      </c>
      <c r="AS57" s="18">
        <f>INDEX(Upload_Download!$Q$4:$AC$602,MATCH($AE57,Upload_Download!$Q$4:$Q$602,0),MATCH(AS$2,Upload_Download!$Q$3:$AC$3,0))</f>
        <v>216.1</v>
      </c>
      <c r="AU57" s="23">
        <f t="shared" si="21"/>
        <v>55</v>
      </c>
      <c r="AV57" s="22" t="s">
        <v>1842</v>
      </c>
      <c r="AW57" s="22" t="str">
        <f t="shared" si="22"/>
        <v>Player23</v>
      </c>
      <c r="AX57" s="63" t="str">
        <f t="shared" si="23"/>
        <v>SHOP</v>
      </c>
      <c r="AY57" s="63" t="str">
        <f t="shared" si="11"/>
        <v>Stock</v>
      </c>
      <c r="AZ57" s="63" t="str">
        <f>INDEX(Upload_Download!$AH$4:$AH$127,MATCH(AX57,Upload_Download!$AF$4:$AF$127,0),1)</f>
        <v>Shopify</v>
      </c>
      <c r="BA57" s="63" t="str">
        <f t="shared" si="24"/>
        <v>Player234</v>
      </c>
      <c r="BB57" s="57">
        <f>MATCH(AX57,Upload_Download!$AF$4:$AF$126,0)</f>
        <v>57</v>
      </c>
    </row>
    <row r="58" spans="31:54" ht="15.5" customHeight="1">
      <c r="AE58">
        <f t="shared" si="15"/>
        <v>56</v>
      </c>
      <c r="AF58" s="10">
        <f>INDEX(Upload_Download!$Q$4:$AC$602,MATCH($AE58,Upload_Download!$Q$4:$Q$602,0),MATCH(AF$2,Upload_Download!$Q$3:$AC$3,0))</f>
        <v>56</v>
      </c>
      <c r="AG58" s="3">
        <f>INDEX(Upload_Download!$Q$4:$AC$602,MATCH($AE58,Upload_Download!$Q$4:$Q$602,0),MATCH(AG$2,Upload_Download!$Q$3:$AC$3,0))</f>
        <v>106</v>
      </c>
      <c r="AH58" s="3" t="str">
        <f t="shared" si="16"/>
        <v>STOCK</v>
      </c>
      <c r="AI58" s="221" t="str">
        <f>INDEX(Upload_Download!$Q$4:$AC$602,MATCH($AE58,Upload_Download!$Q$4:$Q$602,0),MATCH(AI$2,Upload_Download!$Q$3:$AC$3,0))</f>
        <v>ORLY</v>
      </c>
      <c r="AJ58" s="4" t="str">
        <f>IF(AH58="STOCK",INDEX(Upload_Download!$AR$4:$AR$861,MATCH(AI58,Upload_Download!$AQ$4:$AQ$861,0),1),INDEX(Upload_Download!$BE$4:$BE$103,MATCH(AI58,Upload_Download!$BD$4:$BD$103,0),1))</f>
        <v>O'Reilly Automotive Inc. Common Stock</v>
      </c>
      <c r="AK58" s="46">
        <f>IF(AH58="STOCK",INDEX(Upload_Download!$AS$4:$AS$861,MATCH(AI58,Upload_Download!$AQ$4:$AQ$861,0),1),INDEX(Upload_Download!$BF$4:$BF$103,MATCH(AI58,Upload_Download!$BD$4:$BD$103,0),1))</f>
        <v>658.45</v>
      </c>
      <c r="AL58" s="211">
        <f>INDEX(Upload_Download!$Q$4:$AC$602,MATCH($AE58,Upload_Download!$Q$4:$Q$602,0),MATCH(AL$2,Upload_Download!$Q$3:$AC$3,0))/1000000</f>
        <v>44966.322176000001</v>
      </c>
      <c r="AM58" s="215">
        <f>INDEX(Upload_Download!$Q$4:$AC$602,MATCH($AE58,Upload_Download!$Q$4:$Q$602,0),MATCH(AM$2,Upload_Download!$Q$3:$AC$3,0))</f>
        <v>1.0068501455294341</v>
      </c>
      <c r="AN58" s="5">
        <f>INDEX(Upload_Download!$Q$4:$AC$602,MATCH($AE58,Upload_Download!$Q$4:$Q$602,0),MATCH(AN$2,Upload_Download!$Q$3:$AC$3,0))</f>
        <v>3.107468826257978E-2</v>
      </c>
      <c r="AO58" s="217">
        <f>INDEX(Upload_Download!$Q$4:$AC$602,MATCH($AE58,Upload_Download!$Q$4:$Q$602,0),MATCH(AO$2,Upload_Download!$Q$3:$AC$3,0))</f>
        <v>3.0863270369037601E-2</v>
      </c>
      <c r="AP58" s="6">
        <f>INDEX(Upload_Download!$Q$4:$AC$602,MATCH($AE58,Upload_Download!$Q$4:$Q$602,0),MATCH(AP$2,Upload_Download!$Q$3:$AC$3,0))</f>
        <v>221</v>
      </c>
      <c r="AQ58" s="7">
        <f>INDEX(Upload_Download!$Q$4:$AC$602,MATCH($AE58,Upload_Download!$Q$4:$Q$602,0),MATCH(AQ$2,Upload_Download!$Q$3:$AC$3,0))</f>
        <v>137</v>
      </c>
      <c r="AR58" s="8">
        <f>INDEX(Upload_Download!$Q$4:$AC$602,MATCH($AE58,Upload_Download!$Q$4:$Q$602,0),MATCH(AR$2,Upload_Download!$Q$3:$AC$3,0))</f>
        <v>263</v>
      </c>
      <c r="AS58" s="9">
        <f>INDEX(Upload_Download!$Q$4:$AC$602,MATCH($AE58,Upload_Download!$Q$4:$Q$602,0),MATCH(AS$2,Upload_Download!$Q$3:$AC$3,0))</f>
        <v>216.8</v>
      </c>
      <c r="AU58" s="23">
        <f t="shared" si="21"/>
        <v>56</v>
      </c>
      <c r="AV58" s="22" t="s">
        <v>1842</v>
      </c>
      <c r="AW58" s="22" t="str">
        <f t="shared" si="22"/>
        <v>Player7</v>
      </c>
      <c r="AX58" s="63" t="str">
        <f t="shared" si="23"/>
        <v>ACN</v>
      </c>
      <c r="AY58" s="63" t="str">
        <f t="shared" si="11"/>
        <v>Stock</v>
      </c>
      <c r="AZ58" s="63" t="str">
        <f>INDEX(Upload_Download!$AH$4:$AH$127,MATCH(AX58,Upload_Download!$AF$4:$AF$127,0),1)</f>
        <v>Accenture</v>
      </c>
      <c r="BA58" s="63" t="str">
        <f t="shared" si="24"/>
        <v>Player74</v>
      </c>
      <c r="BB58" s="57">
        <f>MATCH(AX58,Upload_Download!$AF$4:$AF$126,0)</f>
        <v>58</v>
      </c>
    </row>
    <row r="59" spans="31:54" ht="15.5" customHeight="1">
      <c r="AE59">
        <f t="shared" si="15"/>
        <v>57</v>
      </c>
      <c r="AF59" s="10">
        <f>INDEX(Upload_Download!$Q$4:$AC$602,MATCH($AE59,Upload_Download!$Q$4:$Q$602,0),MATCH(AF$2,Upload_Download!$Q$3:$AC$3,0))</f>
        <v>57</v>
      </c>
      <c r="AG59" s="3">
        <f>INDEX(Upload_Download!$Q$4:$AC$602,MATCH($AE59,Upload_Download!$Q$4:$Q$602,0),MATCH(AG$2,Upload_Download!$Q$3:$AC$3,0))</f>
        <v>107</v>
      </c>
      <c r="AH59" s="3" t="str">
        <f t="shared" si="16"/>
        <v>STOCK</v>
      </c>
      <c r="AI59" s="221" t="str">
        <f>INDEX(Upload_Download!$Q$4:$AC$602,MATCH($AE59,Upload_Download!$Q$4:$Q$602,0),MATCH(AI$2,Upload_Download!$Q$3:$AC$3,0))</f>
        <v>AFL</v>
      </c>
      <c r="AJ59" s="4" t="str">
        <f>IF(AH59="STOCK",INDEX(Upload_Download!$AR$4:$AR$861,MATCH(AI59,Upload_Download!$AQ$4:$AQ$861,0),1),INDEX(Upload_Download!$BE$4:$BE$103,MATCH(AI59,Upload_Download!$BD$4:$BD$103,0),1))</f>
        <v>AFLAC Incorporated Common Stock</v>
      </c>
      <c r="AK59" s="46">
        <f>IF(AH59="STOCK",INDEX(Upload_Download!$AS$4:$AS$861,MATCH(AI59,Upload_Download!$AQ$4:$AQ$861,0),1),INDEX(Upload_Download!$BF$4:$BF$103,MATCH(AI59,Upload_Download!$BD$4:$BD$103,0),1))</f>
        <v>65.55</v>
      </c>
      <c r="AL59" s="211">
        <f>INDEX(Upload_Download!$Q$4:$AC$602,MATCH($AE59,Upload_Download!$Q$4:$Q$602,0),MATCH(AL$2,Upload_Download!$Q$3:$AC$3,0))/1000000</f>
        <v>42577.698815999996</v>
      </c>
      <c r="AM59" s="215">
        <f>INDEX(Upload_Download!$Q$4:$AC$602,MATCH($AE59,Upload_Download!$Q$4:$Q$602,0),MATCH(AM$2,Upload_Download!$Q$3:$AC$3,0))</f>
        <v>1.0067245468066111</v>
      </c>
      <c r="AN59" s="5">
        <f>INDEX(Upload_Download!$Q$4:$AC$602,MATCH($AE59,Upload_Download!$Q$4:$Q$602,0),MATCH(AN$2,Upload_Download!$Q$3:$AC$3,0))</f>
        <v>2.871373021124575E-2</v>
      </c>
      <c r="AO59" s="217">
        <f>INDEX(Upload_Download!$Q$4:$AC$602,MATCH($AE59,Upload_Download!$Q$4:$Q$602,0),MATCH(AO$2,Upload_Download!$Q$3:$AC$3,0))</f>
        <v>2.852193313685196E-2</v>
      </c>
      <c r="AP59" s="6">
        <f>INDEX(Upload_Download!$Q$4:$AC$602,MATCH($AE59,Upload_Download!$Q$4:$Q$602,0),MATCH(AP$2,Upload_Download!$Q$3:$AC$3,0))</f>
        <v>227</v>
      </c>
      <c r="AQ59" s="7">
        <f>INDEX(Upload_Download!$Q$4:$AC$602,MATCH($AE59,Upload_Download!$Q$4:$Q$602,0),MATCH(AQ$2,Upload_Download!$Q$3:$AC$3,0))</f>
        <v>98</v>
      </c>
      <c r="AR59" s="8">
        <f>INDEX(Upload_Download!$Q$4:$AC$602,MATCH($AE59,Upload_Download!$Q$4:$Q$602,0),MATCH(AR$2,Upload_Download!$Q$3:$AC$3,0))</f>
        <v>281</v>
      </c>
      <c r="AS59" s="9">
        <f>INDEX(Upload_Download!$Q$4:$AC$602,MATCH($AE59,Upload_Download!$Q$4:$Q$602,0),MATCH(AS$2,Upload_Download!$Q$3:$AC$3,0))</f>
        <v>217.4</v>
      </c>
      <c r="AU59" s="23">
        <f t="shared" si="21"/>
        <v>57</v>
      </c>
      <c r="AV59" s="22" t="s">
        <v>1842</v>
      </c>
      <c r="AW59" s="22" t="str">
        <f t="shared" si="22"/>
        <v>Player20</v>
      </c>
      <c r="AX59" s="63" t="str">
        <f t="shared" si="23"/>
        <v>SPG</v>
      </c>
      <c r="AY59" s="63" t="str">
        <f t="shared" si="11"/>
        <v>Stock</v>
      </c>
      <c r="AZ59" s="63" t="str">
        <f>INDEX(Upload_Download!$AH$4:$AH$127,MATCH(AX59,Upload_Download!$AF$4:$AF$127,0),1)</f>
        <v>Simon Property Group</v>
      </c>
      <c r="BA59" s="63" t="str">
        <f t="shared" si="24"/>
        <v>Player204</v>
      </c>
      <c r="BB59" s="57">
        <f>MATCH(AX59,Upload_Download!$AF$4:$AF$126,0)</f>
        <v>59</v>
      </c>
    </row>
    <row r="60" spans="31:54" ht="15.5" customHeight="1">
      <c r="AE60">
        <f t="shared" si="15"/>
        <v>58</v>
      </c>
      <c r="AF60" s="10">
        <f>INDEX(Upload_Download!$Q$4:$AC$602,MATCH($AE60,Upload_Download!$Q$4:$Q$602,0),MATCH(AF$2,Upload_Download!$Q$3:$AC$3,0))</f>
        <v>58</v>
      </c>
      <c r="AG60" s="3">
        <f>INDEX(Upload_Download!$Q$4:$AC$602,MATCH($AE60,Upload_Download!$Q$4:$Q$602,0),MATCH(AG$2,Upload_Download!$Q$3:$AC$3,0))</f>
        <v>108</v>
      </c>
      <c r="AH60" s="3" t="str">
        <f t="shared" si="16"/>
        <v>STOCK</v>
      </c>
      <c r="AI60" s="221" t="str">
        <f>INDEX(Upload_Download!$Q$4:$AC$602,MATCH($AE60,Upload_Download!$Q$4:$Q$602,0),MATCH(AI$2,Upload_Download!$Q$3:$AC$3,0))</f>
        <v>MPLX</v>
      </c>
      <c r="AJ60" s="4" t="str">
        <f>IF(AH60="STOCK",INDEX(Upload_Download!$AR$4:$AR$861,MATCH(AI60,Upload_Download!$AQ$4:$AQ$861,0),1),INDEX(Upload_Download!$BE$4:$BE$103,MATCH(AI60,Upload_Download!$BD$4:$BD$103,0),1))</f>
        <v>MPLX LP Common Units Representing Limited Partner Interests</v>
      </c>
      <c r="AK60" s="46">
        <f>IF(AH60="STOCK",INDEX(Upload_Download!$AS$4:$AS$861,MATCH(AI60,Upload_Download!$AQ$4:$AQ$861,0),1),INDEX(Upload_Download!$BF$4:$BF$103,MATCH(AI60,Upload_Download!$BD$4:$BD$103,0),1))</f>
        <v>32.85</v>
      </c>
      <c r="AL60" s="211">
        <f>INDEX(Upload_Download!$Q$4:$AC$602,MATCH($AE60,Upload_Download!$Q$4:$Q$602,0),MATCH(AL$2,Upload_Download!$Q$3:$AC$3,0))/1000000</f>
        <v>33961.336832000001</v>
      </c>
      <c r="AM60" s="215">
        <f>INDEX(Upload_Download!$Q$4:$AC$602,MATCH($AE60,Upload_Download!$Q$4:$Q$602,0),MATCH(AM$2,Upload_Download!$Q$3:$AC$3,0))</f>
        <v>1.009187082503979</v>
      </c>
      <c r="AN60" s="5">
        <f>INDEX(Upload_Download!$Q$4:$AC$602,MATCH($AE60,Upload_Download!$Q$4:$Q$602,0),MATCH(AN$2,Upload_Download!$Q$3:$AC$3,0))</f>
        <v>3.2727989191867063E-2</v>
      </c>
      <c r="AO60" s="217">
        <f>INDEX(Upload_Download!$Q$4:$AC$602,MATCH($AE60,Upload_Download!$Q$4:$Q$602,0),MATCH(AO$2,Upload_Download!$Q$3:$AC$3,0))</f>
        <v>3.2430051631916361E-2</v>
      </c>
      <c r="AP60" s="6">
        <f>INDEX(Upload_Download!$Q$4:$AC$602,MATCH($AE60,Upload_Download!$Q$4:$Q$602,0),MATCH(AP$2,Upload_Download!$Q$3:$AC$3,0))</f>
        <v>150</v>
      </c>
      <c r="AQ60" s="7">
        <f>INDEX(Upload_Download!$Q$4:$AC$602,MATCH($AE60,Upload_Download!$Q$4:$Q$602,0),MATCH(AQ$2,Upload_Download!$Q$3:$AC$3,0))</f>
        <v>165</v>
      </c>
      <c r="AR60" s="8">
        <f>INDEX(Upload_Download!$Q$4:$AC$602,MATCH($AE60,Upload_Download!$Q$4:$Q$602,0),MATCH(AR$2,Upload_Download!$Q$3:$AC$3,0))</f>
        <v>365</v>
      </c>
      <c r="AS60" s="9">
        <f>INDEX(Upload_Download!$Q$4:$AC$602,MATCH($AE60,Upload_Download!$Q$4:$Q$602,0),MATCH(AS$2,Upload_Download!$Q$3:$AC$3,0))</f>
        <v>217.5</v>
      </c>
      <c r="AU60" s="23">
        <f t="shared" si="21"/>
        <v>58</v>
      </c>
      <c r="AV60" s="22" t="s">
        <v>1842</v>
      </c>
      <c r="AW60" s="22" t="str">
        <f t="shared" si="22"/>
        <v>Player6</v>
      </c>
      <c r="AX60" s="63" t="str">
        <f t="shared" si="23"/>
        <v>FCX</v>
      </c>
      <c r="AY60" s="63" t="str">
        <f t="shared" si="11"/>
        <v>Stock</v>
      </c>
      <c r="AZ60" s="63" t="str">
        <f>INDEX(Upload_Download!$AH$4:$AH$127,MATCH(AX60,Upload_Download!$AF$4:$AF$127,0),1)</f>
        <v>Freeport-McMoRan</v>
      </c>
      <c r="BA60" s="63" t="str">
        <f t="shared" si="24"/>
        <v>Player64</v>
      </c>
      <c r="BB60" s="57">
        <f>MATCH(AX60,Upload_Download!$AF$4:$AF$126,0)</f>
        <v>60</v>
      </c>
    </row>
    <row r="61" spans="31:54" ht="15.5" customHeight="1">
      <c r="AE61">
        <f t="shared" si="15"/>
        <v>59</v>
      </c>
      <c r="AF61" s="10">
        <f>INDEX(Upload_Download!$Q$4:$AC$602,MATCH($AE61,Upload_Download!$Q$4:$Q$602,0),MATCH(AF$2,Upload_Download!$Q$3:$AC$3,0))</f>
        <v>59</v>
      </c>
      <c r="AG61" s="3">
        <f>INDEX(Upload_Download!$Q$4:$AC$602,MATCH($AE61,Upload_Download!$Q$4:$Q$602,0),MATCH(AG$2,Upload_Download!$Q$3:$AC$3,0))</f>
        <v>109</v>
      </c>
      <c r="AH61" s="3" t="str">
        <f t="shared" si="16"/>
        <v>STOCK</v>
      </c>
      <c r="AI61" s="221" t="str">
        <f>INDEX(Upload_Download!$Q$4:$AC$602,MATCH($AE61,Upload_Download!$Q$4:$Q$602,0),MATCH(AI$2,Upload_Download!$Q$3:$AC$3,0))</f>
        <v>IQV</v>
      </c>
      <c r="AJ61" s="4" t="str">
        <f>IF(AH61="STOCK",INDEX(Upload_Download!$AR$4:$AR$861,MATCH(AI61,Upload_Download!$AQ$4:$AQ$861,0),1),INDEX(Upload_Download!$BE$4:$BE$103,MATCH(AI61,Upload_Download!$BD$4:$BD$103,0),1))</f>
        <v>IQVIA Holdings Inc. Common Stock</v>
      </c>
      <c r="AK61" s="46">
        <f>IF(AH61="STOCK",INDEX(Upload_Download!$AS$4:$AS$861,MATCH(AI61,Upload_Download!$AQ$4:$AQ$861,0),1),INDEX(Upload_Download!$BF$4:$BF$103,MATCH(AI61,Upload_Download!$BD$4:$BD$103,0),1))</f>
        <v>250.43</v>
      </c>
      <c r="AL61" s="211">
        <f>INDEX(Upload_Download!$Q$4:$AC$602,MATCH($AE61,Upload_Download!$Q$4:$Q$602,0),MATCH(AL$2,Upload_Download!$Q$3:$AC$3,0))/1000000</f>
        <v>46718.832640000001</v>
      </c>
      <c r="AM61" s="215">
        <f>INDEX(Upload_Download!$Q$4:$AC$602,MATCH($AE61,Upload_Download!$Q$4:$Q$602,0),MATCH(AM$2,Upload_Download!$Q$3:$AC$3,0))</f>
        <v>1.007292833463874</v>
      </c>
      <c r="AN61" s="5">
        <f>INDEX(Upload_Download!$Q$4:$AC$602,MATCH($AE61,Upload_Download!$Q$4:$Q$602,0),MATCH(AN$2,Upload_Download!$Q$3:$AC$3,0))</f>
        <v>3.4210186182658593E-2</v>
      </c>
      <c r="AO61" s="217">
        <f>INDEX(Upload_Download!$Q$4:$AC$602,MATCH($AE61,Upload_Download!$Q$4:$Q$602,0),MATCH(AO$2,Upload_Download!$Q$3:$AC$3,0))</f>
        <v>3.3962503302060382E-2</v>
      </c>
      <c r="AP61" s="6">
        <f>INDEX(Upload_Download!$Q$4:$AC$602,MATCH($AE61,Upload_Download!$Q$4:$Q$602,0),MATCH(AP$2,Upload_Download!$Q$3:$AC$3,0))</f>
        <v>208</v>
      </c>
      <c r="AQ61" s="7">
        <f>INDEX(Upload_Download!$Q$4:$AC$602,MATCH($AE61,Upload_Download!$Q$4:$Q$602,0),MATCH(AQ$2,Upload_Download!$Q$3:$AC$3,0))</f>
        <v>196</v>
      </c>
      <c r="AR61" s="8">
        <f>INDEX(Upload_Download!$Q$4:$AC$602,MATCH($AE61,Upload_Download!$Q$4:$Q$602,0),MATCH(AR$2,Upload_Download!$Q$3:$AC$3,0))</f>
        <v>248</v>
      </c>
      <c r="AS61" s="9">
        <f>INDEX(Upload_Download!$Q$4:$AC$602,MATCH($AE61,Upload_Download!$Q$4:$Q$602,0),MATCH(AS$2,Upload_Download!$Q$3:$AC$3,0))</f>
        <v>217.6</v>
      </c>
      <c r="AU61" s="23">
        <f t="shared" si="21"/>
        <v>59</v>
      </c>
      <c r="AV61" s="22" t="s">
        <v>1842</v>
      </c>
      <c r="AW61" s="22" t="str">
        <f t="shared" si="22"/>
        <v>Player24</v>
      </c>
      <c r="AX61" s="63" t="str">
        <f t="shared" si="23"/>
        <v>DOCU</v>
      </c>
      <c r="AY61" s="63" t="str">
        <f t="shared" si="11"/>
        <v>Stock</v>
      </c>
      <c r="AZ61" s="63" t="str">
        <f>INDEX(Upload_Download!$AH$4:$AH$127,MATCH(AX61,Upload_Download!$AF$4:$AF$127,0),1)</f>
        <v>DocuSign</v>
      </c>
      <c r="BA61" s="63" t="str">
        <f t="shared" si="24"/>
        <v>Player244</v>
      </c>
      <c r="BB61" s="57">
        <f>MATCH(AX61,Upload_Download!$AF$4:$AF$126,0)</f>
        <v>61</v>
      </c>
    </row>
    <row r="62" spans="31:54" ht="15.5" customHeight="1" thickBot="1">
      <c r="AE62">
        <f t="shared" si="15"/>
        <v>60</v>
      </c>
      <c r="AF62" s="11">
        <f>INDEX(Upload_Download!$Q$4:$AC$602,MATCH($AE62,Upload_Download!$Q$4:$Q$602,0),MATCH(AF$2,Upload_Download!$Q$3:$AC$3,0))</f>
        <v>60</v>
      </c>
      <c r="AG62" s="12">
        <f>INDEX(Upload_Download!$Q$4:$AC$602,MATCH($AE62,Upload_Download!$Q$4:$Q$602,0),MATCH(AG$2,Upload_Download!$Q$3:$AC$3,0))</f>
        <v>112</v>
      </c>
      <c r="AH62" s="12" t="str">
        <f t="shared" si="16"/>
        <v>STOCK</v>
      </c>
      <c r="AI62" s="222" t="str">
        <f>INDEX(Upload_Download!$Q$4:$AC$602,MATCH($AE62,Upload_Download!$Q$4:$Q$602,0),MATCH(AI$2,Upload_Download!$Q$3:$AC$3,0))</f>
        <v>LIN</v>
      </c>
      <c r="AJ62" s="13" t="str">
        <f>IF(AH62="STOCK",INDEX(Upload_Download!$AR$4:$AR$861,MATCH(AI62,Upload_Download!$AQ$4:$AQ$861,0),1),INDEX(Upload_Download!$BE$4:$BE$103,MATCH(AI62,Upload_Download!$BD$4:$BD$103,0),1))</f>
        <v>Linde plc Ordinary Share</v>
      </c>
      <c r="AK62" s="47">
        <f>IF(AH62="STOCK",INDEX(Upload_Download!$AS$4:$AS$861,MATCH(AI62,Upload_Download!$AQ$4:$AQ$861,0),1),INDEX(Upload_Download!$BF$4:$BF$103,MATCH(AI62,Upload_Download!$BD$4:$BD$103,0),1))</f>
        <v>308.85000000000002</v>
      </c>
      <c r="AL62" s="212">
        <f>INDEX(Upload_Download!$Q$4:$AC$602,MATCH($AE62,Upload_Download!$Q$4:$Q$602,0),MATCH(AL$2,Upload_Download!$Q$3:$AC$3,0))/1000000</f>
        <v>152536.367104</v>
      </c>
      <c r="AM62" s="216">
        <f>INDEX(Upload_Download!$Q$4:$AC$602,MATCH($AE62,Upload_Download!$Q$4:$Q$602,0),MATCH(AM$2,Upload_Download!$Q$3:$AC$3,0))</f>
        <v>1.003671958060727</v>
      </c>
      <c r="AN62" s="14">
        <f>INDEX(Upload_Download!$Q$4:$AC$602,MATCH($AE62,Upload_Download!$Q$4:$Q$602,0),MATCH(AN$2,Upload_Download!$Q$3:$AC$3,0))</f>
        <v>2.7749558256591759E-2</v>
      </c>
      <c r="AO62" s="218">
        <f>INDEX(Upload_Download!$Q$4:$AC$602,MATCH($AE62,Upload_Download!$Q$4:$Q$602,0),MATCH(AO$2,Upload_Download!$Q$3:$AC$3,0))</f>
        <v>2.7648035828567789E-2</v>
      </c>
      <c r="AP62" s="15">
        <f>INDEX(Upload_Download!$Q$4:$AC$602,MATCH($AE62,Upload_Download!$Q$4:$Q$602,0),MATCH(AP$2,Upload_Download!$Q$3:$AC$3,0))</f>
        <v>366</v>
      </c>
      <c r="AQ62" s="16">
        <f>INDEX(Upload_Download!$Q$4:$AC$602,MATCH($AE62,Upload_Download!$Q$4:$Q$602,0),MATCH(AQ$2,Upload_Download!$Q$3:$AC$3,0))</f>
        <v>88</v>
      </c>
      <c r="AR62" s="17">
        <f>INDEX(Upload_Download!$Q$4:$AC$602,MATCH($AE62,Upload_Download!$Q$4:$Q$602,0),MATCH(AR$2,Upload_Download!$Q$3:$AC$3,0))</f>
        <v>66</v>
      </c>
      <c r="AS62" s="18">
        <f>INDEX(Upload_Download!$Q$4:$AC$602,MATCH($AE62,Upload_Download!$Q$4:$Q$602,0),MATCH(AS$2,Upload_Download!$Q$3:$AC$3,0))</f>
        <v>220.4</v>
      </c>
      <c r="AU62" s="23">
        <f t="shared" si="21"/>
        <v>60</v>
      </c>
      <c r="AV62" s="22" t="s">
        <v>1842</v>
      </c>
      <c r="AW62" s="22" t="str">
        <f t="shared" si="22"/>
        <v>Player19</v>
      </c>
      <c r="AX62" s="63" t="str">
        <f t="shared" si="23"/>
        <v>ZS</v>
      </c>
      <c r="AY62" s="63" t="str">
        <f t="shared" si="11"/>
        <v>Stock</v>
      </c>
      <c r="AZ62" s="63" t="str">
        <f>INDEX(Upload_Download!$AH$4:$AH$127,MATCH(AX62,Upload_Download!$AF$4:$AF$127,0),1)</f>
        <v>Zscaler</v>
      </c>
      <c r="BA62" s="63" t="str">
        <f t="shared" si="24"/>
        <v>Player194</v>
      </c>
      <c r="BB62" s="57">
        <f>MATCH(AX62,Upload_Download!$AF$4:$AF$126,0)</f>
        <v>62</v>
      </c>
    </row>
    <row r="63" spans="31:54" ht="15.5" customHeight="1">
      <c r="AE63">
        <f t="shared" si="15"/>
        <v>61</v>
      </c>
      <c r="AF63" s="10">
        <f>INDEX(Upload_Download!$Q$4:$AC$602,MATCH($AE63,Upload_Download!$Q$4:$Q$602,0),MATCH(AF$2,Upload_Download!$Q$3:$AC$3,0))</f>
        <v>61</v>
      </c>
      <c r="AG63" s="3">
        <f>INDEX(Upload_Download!$Q$4:$AC$602,MATCH($AE63,Upload_Download!$Q$4:$Q$602,0),MATCH(AG$2,Upload_Download!$Q$3:$AC$3,0))</f>
        <v>113</v>
      </c>
      <c r="AH63" s="3" t="str">
        <f t="shared" si="16"/>
        <v>STOCK</v>
      </c>
      <c r="AI63" s="221" t="str">
        <f>INDEX(Upload_Download!$Q$4:$AC$602,MATCH($AE63,Upload_Download!$Q$4:$Q$602,0),MATCH(AI$2,Upload_Download!$Q$3:$AC$3,0))</f>
        <v>MCK</v>
      </c>
      <c r="AJ63" s="4" t="str">
        <f>IF(AH63="STOCK",INDEX(Upload_Download!$AR$4:$AR$861,MATCH(AI63,Upload_Download!$AQ$4:$AQ$861,0),1),INDEX(Upload_Download!$BE$4:$BE$103,MATCH(AI63,Upload_Download!$BD$4:$BD$103,0),1))</f>
        <v>McKesson Corporation Common Stock</v>
      </c>
      <c r="AK63" s="46">
        <f>IF(AH63="STOCK",INDEX(Upload_Download!$AS$4:$AS$861,MATCH(AI63,Upload_Download!$AQ$4:$AQ$861,0),1),INDEX(Upload_Download!$BF$4:$BF$103,MATCH(AI63,Upload_Download!$BD$4:$BD$103,0),1))</f>
        <v>273.52999999999997</v>
      </c>
      <c r="AL63" s="211">
        <f>INDEX(Upload_Download!$Q$4:$AC$602,MATCH($AE63,Upload_Download!$Q$4:$Q$602,0),MATCH(AL$2,Upload_Download!$Q$3:$AC$3,0))/1000000</f>
        <v>41570.725888000001</v>
      </c>
      <c r="AM63" s="215">
        <f>INDEX(Upload_Download!$Q$4:$AC$602,MATCH($AE63,Upload_Download!$Q$4:$Q$602,0),MATCH(AM$2,Upload_Download!$Q$3:$AC$3,0))</f>
        <v>1.0074454080616579</v>
      </c>
      <c r="AN63" s="5">
        <f>INDEX(Upload_Download!$Q$4:$AC$602,MATCH($AE63,Upload_Download!$Q$4:$Q$602,0),MATCH(AN$2,Upload_Download!$Q$3:$AC$3,0))</f>
        <v>3.2484650110894943E-2</v>
      </c>
      <c r="AO63" s="217">
        <f>INDEX(Upload_Download!$Q$4:$AC$602,MATCH($AE63,Upload_Download!$Q$4:$Q$602,0),MATCH(AO$2,Upload_Download!$Q$3:$AC$3,0))</f>
        <v>3.2244576084173082E-2</v>
      </c>
      <c r="AP63" s="6">
        <f>INDEX(Upload_Download!$Q$4:$AC$602,MATCH($AE63,Upload_Download!$Q$4:$Q$602,0),MATCH(AP$2,Upload_Download!$Q$3:$AC$3,0))</f>
        <v>202</v>
      </c>
      <c r="AQ63" s="7">
        <f>INDEX(Upload_Download!$Q$4:$AC$602,MATCH($AE63,Upload_Download!$Q$4:$Q$602,0),MATCH(AQ$2,Upload_Download!$Q$3:$AC$3,0))</f>
        <v>161</v>
      </c>
      <c r="AR63" s="8">
        <f>INDEX(Upload_Download!$Q$4:$AC$602,MATCH($AE63,Upload_Download!$Q$4:$Q$602,0),MATCH(AR$2,Upload_Download!$Q$3:$AC$3,0))</f>
        <v>291</v>
      </c>
      <c r="AS63" s="9">
        <f>INDEX(Upload_Download!$Q$4:$AC$602,MATCH($AE63,Upload_Download!$Q$4:$Q$602,0),MATCH(AS$2,Upload_Download!$Q$3:$AC$3,0))</f>
        <v>220.5</v>
      </c>
      <c r="AU63" s="23">
        <f t="shared" si="21"/>
        <v>61</v>
      </c>
      <c r="AV63" s="22" t="s">
        <v>1842</v>
      </c>
      <c r="AW63" s="22" t="str">
        <f t="shared" si="22"/>
        <v>Player8</v>
      </c>
      <c r="AX63" s="63" t="str">
        <f t="shared" si="23"/>
        <v>SAND-USD</v>
      </c>
      <c r="AY63" s="63" t="str">
        <f t="shared" si="11"/>
        <v>Crypto</v>
      </c>
      <c r="AZ63" s="63" t="str">
        <f>INDEX(Upload_Download!$AH$4:$AH$127,MATCH(AX63,Upload_Download!$AF$4:$AF$127,0),1)</f>
        <v>The Sandbox</v>
      </c>
      <c r="BA63" s="63" t="str">
        <f t="shared" si="24"/>
        <v>Player84</v>
      </c>
      <c r="BB63" s="57">
        <f>MATCH(AX63,Upload_Download!$AF$4:$AF$126,0)</f>
        <v>63</v>
      </c>
    </row>
    <row r="64" spans="31:54" ht="15.5" customHeight="1">
      <c r="AE64">
        <f t="shared" si="15"/>
        <v>62</v>
      </c>
      <c r="AF64" s="10">
        <f>INDEX(Upload_Download!$Q$4:$AC$602,MATCH($AE64,Upload_Download!$Q$4:$Q$602,0),MATCH(AF$2,Upload_Download!$Q$3:$AC$3,0))</f>
        <v>62</v>
      </c>
      <c r="AG64" s="3">
        <f>INDEX(Upload_Download!$Q$4:$AC$602,MATCH($AE64,Upload_Download!$Q$4:$Q$602,0),MATCH(AG$2,Upload_Download!$Q$3:$AC$3,0))</f>
        <v>114</v>
      </c>
      <c r="AH64" s="3" t="str">
        <f t="shared" si="16"/>
        <v>STOCK</v>
      </c>
      <c r="AI64" s="221" t="str">
        <f>INDEX(Upload_Download!$Q$4:$AC$602,MATCH($AE64,Upload_Download!$Q$4:$Q$602,0),MATCH(AI$2,Upload_Download!$Q$3:$AC$3,0))</f>
        <v>USB</v>
      </c>
      <c r="AJ64" s="4" t="str">
        <f>IF(AH64="STOCK",INDEX(Upload_Download!$AR$4:$AR$861,MATCH(AI64,Upload_Download!$AQ$4:$AQ$861,0),1),INDEX(Upload_Download!$BE$4:$BE$103,MATCH(AI64,Upload_Download!$BD$4:$BD$103,0),1))</f>
        <v>U.S. Bancorp Common Stock</v>
      </c>
      <c r="AK64" s="46">
        <f>IF(AH64="STOCK",INDEX(Upload_Download!$AS$4:$AS$861,MATCH(AI64,Upload_Download!$AQ$4:$AQ$861,0),1),INDEX(Upload_Download!$BF$4:$BF$103,MATCH(AI64,Upload_Download!$BD$4:$BD$103,0),1))</f>
        <v>59.21</v>
      </c>
      <c r="AL64" s="211">
        <f>INDEX(Upload_Download!$Q$4:$AC$602,MATCH($AE64,Upload_Download!$Q$4:$Q$602,0),MATCH(AL$2,Upload_Download!$Q$3:$AC$3,0))/1000000</f>
        <v>87021.084671999997</v>
      </c>
      <c r="AM64" s="215">
        <f>INDEX(Upload_Download!$Q$4:$AC$602,MATCH($AE64,Upload_Download!$Q$4:$Q$602,0),MATCH(AM$2,Upload_Download!$Q$3:$AC$3,0))</f>
        <v>1.006393223791298</v>
      </c>
      <c r="AN64" s="5">
        <f>INDEX(Upload_Download!$Q$4:$AC$602,MATCH($AE64,Upload_Download!$Q$4:$Q$602,0),MATCH(AN$2,Upload_Download!$Q$3:$AC$3,0))</f>
        <v>4.1770987793894467E-2</v>
      </c>
      <c r="AO64" s="217">
        <f>INDEX(Upload_Download!$Q$4:$AC$602,MATCH($AE64,Upload_Download!$Q$4:$Q$602,0),MATCH(AO$2,Upload_Download!$Q$3:$AC$3,0))</f>
        <v>4.1505632993567111E-2</v>
      </c>
      <c r="AP64" s="6">
        <f>INDEX(Upload_Download!$Q$4:$AC$602,MATCH($AE64,Upload_Download!$Q$4:$Q$602,0),MATCH(AP$2,Upload_Download!$Q$3:$AC$3,0))</f>
        <v>242</v>
      </c>
      <c r="AQ64" s="7">
        <f>INDEX(Upload_Download!$Q$4:$AC$602,MATCH($AE64,Upload_Download!$Q$4:$Q$602,0),MATCH(AQ$2,Upload_Download!$Q$3:$AC$3,0))</f>
        <v>300</v>
      </c>
      <c r="AR64" s="8">
        <f>INDEX(Upload_Download!$Q$4:$AC$602,MATCH($AE64,Upload_Download!$Q$4:$Q$602,0),MATCH(AR$2,Upload_Download!$Q$3:$AC$3,0))</f>
        <v>132</v>
      </c>
      <c r="AS64" s="9">
        <f>INDEX(Upload_Download!$Q$4:$AC$602,MATCH($AE64,Upload_Download!$Q$4:$Q$602,0),MATCH(AS$2,Upload_Download!$Q$3:$AC$3,0))</f>
        <v>220.6</v>
      </c>
      <c r="AU64" s="23">
        <f t="shared" si="21"/>
        <v>62</v>
      </c>
      <c r="AV64" s="22" t="s">
        <v>1842</v>
      </c>
      <c r="AW64" s="22" t="str">
        <f t="shared" si="22"/>
        <v>Player5</v>
      </c>
      <c r="AX64" s="63" t="str">
        <f t="shared" si="23"/>
        <v>ADBE</v>
      </c>
      <c r="AY64" s="63" t="str">
        <f t="shared" si="11"/>
        <v>Stock</v>
      </c>
      <c r="AZ64" s="63" t="str">
        <f>INDEX(Upload_Download!$AH$4:$AH$127,MATCH(AX64,Upload_Download!$AF$4:$AF$127,0),1)</f>
        <v>Adobe</v>
      </c>
      <c r="BA64" s="63" t="str">
        <f t="shared" si="24"/>
        <v>Player54</v>
      </c>
      <c r="BB64" s="57">
        <f>MATCH(AX64,Upload_Download!$AF$4:$AF$126,0)</f>
        <v>64</v>
      </c>
    </row>
    <row r="65" spans="31:54" ht="15.5" customHeight="1">
      <c r="AE65">
        <f t="shared" si="15"/>
        <v>63</v>
      </c>
      <c r="AF65" s="10">
        <f>INDEX(Upload_Download!$Q$4:$AC$602,MATCH($AE65,Upload_Download!$Q$4:$Q$602,0),MATCH(AF$2,Upload_Download!$Q$3:$AC$3,0))</f>
        <v>63</v>
      </c>
      <c r="AG65" s="3">
        <f>INDEX(Upload_Download!$Q$4:$AC$602,MATCH($AE65,Upload_Download!$Q$4:$Q$602,0),MATCH(AG$2,Upload_Download!$Q$3:$AC$3,0))</f>
        <v>116</v>
      </c>
      <c r="AH65" s="3" t="str">
        <f t="shared" si="16"/>
        <v>STOCK</v>
      </c>
      <c r="AI65" s="221" t="str">
        <f>INDEX(Upload_Download!$Q$4:$AC$602,MATCH($AE65,Upload_Download!$Q$4:$Q$602,0),MATCH(AI$2,Upload_Download!$Q$3:$AC$3,0))</f>
        <v>HPQ</v>
      </c>
      <c r="AJ65" s="4" t="str">
        <f>IF(AH65="STOCK",INDEX(Upload_Download!$AR$4:$AR$861,MATCH(AI65,Upload_Download!$AQ$4:$AQ$861,0),1),INDEX(Upload_Download!$BE$4:$BE$103,MATCH(AI65,Upload_Download!$BD$4:$BD$103,0),1))</f>
        <v>HP Inc. Common Stock</v>
      </c>
      <c r="AK65" s="46">
        <f>IF(AH65="STOCK",INDEX(Upload_Download!$AS$4:$AS$861,MATCH(AI65,Upload_Download!$AQ$4:$AQ$861,0),1),INDEX(Upload_Download!$BF$4:$BF$103,MATCH(AI65,Upload_Download!$BD$4:$BD$103,0),1))</f>
        <v>38.11</v>
      </c>
      <c r="AL65" s="211">
        <f>INDEX(Upload_Download!$Q$4:$AC$602,MATCH($AE65,Upload_Download!$Q$4:$Q$602,0),MATCH(AL$2,Upload_Download!$Q$3:$AC$3,0))/1000000</f>
        <v>40547.864576</v>
      </c>
      <c r="AM65" s="215">
        <f>INDEX(Upload_Download!$Q$4:$AC$602,MATCH($AE65,Upload_Download!$Q$4:$Q$602,0),MATCH(AM$2,Upload_Download!$Q$3:$AC$3,0))</f>
        <v>1.009549242148468</v>
      </c>
      <c r="AN65" s="5">
        <f>INDEX(Upload_Download!$Q$4:$AC$602,MATCH($AE65,Upload_Download!$Q$4:$Q$602,0),MATCH(AN$2,Upload_Download!$Q$3:$AC$3,0))</f>
        <v>4.207919568414533E-2</v>
      </c>
      <c r="AO65" s="217">
        <f>INDEX(Upload_Download!$Q$4:$AC$602,MATCH($AE65,Upload_Download!$Q$4:$Q$602,0),MATCH(AO$2,Upload_Download!$Q$3:$AC$3,0))</f>
        <v>4.1681172078931641E-2</v>
      </c>
      <c r="AP65" s="6">
        <f>INDEX(Upload_Download!$Q$4:$AC$602,MATCH($AE65,Upload_Download!$Q$4:$Q$602,0),MATCH(AP$2,Upload_Download!$Q$3:$AC$3,0))</f>
        <v>141</v>
      </c>
      <c r="AQ65" s="7">
        <f>INDEX(Upload_Download!$Q$4:$AC$602,MATCH($AE65,Upload_Download!$Q$4:$Q$602,0),MATCH(AQ$2,Upload_Download!$Q$3:$AC$3,0))</f>
        <v>304</v>
      </c>
      <c r="AR65" s="8">
        <f>INDEX(Upload_Download!$Q$4:$AC$602,MATCH($AE65,Upload_Download!$Q$4:$Q$602,0),MATCH(AR$2,Upload_Download!$Q$3:$AC$3,0))</f>
        <v>301</v>
      </c>
      <c r="AS65" s="9">
        <f>INDEX(Upload_Download!$Q$4:$AC$602,MATCH($AE65,Upload_Download!$Q$4:$Q$602,0),MATCH(AS$2,Upload_Download!$Q$3:$AC$3,0))</f>
        <v>221.6</v>
      </c>
      <c r="AU65" s="23">
        <f t="shared" si="21"/>
        <v>63</v>
      </c>
      <c r="AV65" s="22" t="s">
        <v>1842</v>
      </c>
      <c r="AW65" s="22" t="str">
        <f t="shared" si="22"/>
        <v>Player16</v>
      </c>
      <c r="AX65" s="63" t="str">
        <f t="shared" si="23"/>
        <v>TD</v>
      </c>
      <c r="AY65" s="63" t="str">
        <f t="shared" si="11"/>
        <v>Stock</v>
      </c>
      <c r="AZ65" s="63" t="str">
        <f>INDEX(Upload_Download!$AH$4:$AH$127,MATCH(AX65,Upload_Download!$AF$4:$AF$127,0),1)</f>
        <v>Toronto Dominion Bank</v>
      </c>
      <c r="BA65" s="63" t="str">
        <f t="shared" si="24"/>
        <v>Player164</v>
      </c>
      <c r="BB65" s="57">
        <f>MATCH(AX65,Upload_Download!$AF$4:$AF$126,0)</f>
        <v>65</v>
      </c>
    </row>
    <row r="66" spans="31:54" ht="15.5" customHeight="1">
      <c r="AE66">
        <f t="shared" si="15"/>
        <v>64</v>
      </c>
      <c r="AF66" s="10">
        <f>INDEX(Upload_Download!$Q$4:$AC$602,MATCH($AE66,Upload_Download!$Q$4:$Q$602,0),MATCH(AF$2,Upload_Download!$Q$3:$AC$3,0))</f>
        <v>64</v>
      </c>
      <c r="AG66" s="3">
        <f>INDEX(Upload_Download!$Q$4:$AC$602,MATCH($AE66,Upload_Download!$Q$4:$Q$602,0),MATCH(AG$2,Upload_Download!$Q$3:$AC$3,0))</f>
        <v>117</v>
      </c>
      <c r="AH66" s="3" t="str">
        <f t="shared" si="16"/>
        <v>STOCK</v>
      </c>
      <c r="AI66" s="221" t="str">
        <f>INDEX(Upload_Download!$Q$4:$AC$602,MATCH($AE66,Upload_Download!$Q$4:$Q$602,0),MATCH(AI$2,Upload_Download!$Q$3:$AC$3,0))</f>
        <v>HSY</v>
      </c>
      <c r="AJ66" s="4" t="str">
        <f>IF(AH66="STOCK",INDEX(Upload_Download!$AR$4:$AR$861,MATCH(AI66,Upload_Download!$AQ$4:$AQ$861,0),1),INDEX(Upload_Download!$BE$4:$BE$103,MATCH(AI66,Upload_Download!$BD$4:$BD$103,0),1))</f>
        <v>The Hershey Company Common Stock</v>
      </c>
      <c r="AK66" s="46">
        <f>IF(AH66="STOCK",INDEX(Upload_Download!$AS$4:$AS$861,MATCH(AI66,Upload_Download!$AQ$4:$AQ$861,0),1),INDEX(Upload_Download!$BF$4:$BF$103,MATCH(AI66,Upload_Download!$BD$4:$BD$103,0),1))</f>
        <v>203.42</v>
      </c>
      <c r="AL66" s="211">
        <f>INDEX(Upload_Download!$Q$4:$AC$602,MATCH($AE66,Upload_Download!$Q$4:$Q$602,0),MATCH(AL$2,Upload_Download!$Q$3:$AC$3,0))/1000000</f>
        <v>42192.71168</v>
      </c>
      <c r="AM66" s="215">
        <f>INDEX(Upload_Download!$Q$4:$AC$602,MATCH($AE66,Upload_Download!$Q$4:$Q$602,0),MATCH(AM$2,Upload_Download!$Q$3:$AC$3,0))</f>
        <v>1.0057031842635149</v>
      </c>
      <c r="AN66" s="5">
        <f>INDEX(Upload_Download!$Q$4:$AC$602,MATCH($AE66,Upload_Download!$Q$4:$Q$602,0),MATCH(AN$2,Upload_Download!$Q$3:$AC$3,0))</f>
        <v>1.7374992197846731E-2</v>
      </c>
      <c r="AO66" s="217">
        <f>INDEX(Upload_Download!$Q$4:$AC$602,MATCH($AE66,Upload_Download!$Q$4:$Q$602,0),MATCH(AO$2,Upload_Download!$Q$3:$AC$3,0))</f>
        <v>1.727646135531587E-2</v>
      </c>
      <c r="AP66" s="6">
        <f>INDEX(Upload_Download!$Q$4:$AC$602,MATCH($AE66,Upload_Download!$Q$4:$Q$602,0),MATCH(AP$2,Upload_Download!$Q$3:$AC$3,0))</f>
        <v>267</v>
      </c>
      <c r="AQ66" s="7">
        <f>INDEX(Upload_Download!$Q$4:$AC$602,MATCH($AE66,Upload_Download!$Q$4:$Q$602,0),MATCH(AQ$2,Upload_Download!$Q$3:$AC$3,0))</f>
        <v>10</v>
      </c>
      <c r="AR66" s="8">
        <f>INDEX(Upload_Download!$Q$4:$AC$602,MATCH($AE66,Upload_Download!$Q$4:$Q$602,0),MATCH(AR$2,Upload_Download!$Q$3:$AC$3,0))</f>
        <v>287</v>
      </c>
      <c r="AS66" s="9">
        <f>INDEX(Upload_Download!$Q$4:$AC$602,MATCH($AE66,Upload_Download!$Q$4:$Q$602,0),MATCH(AS$2,Upload_Download!$Q$3:$AC$3,0))</f>
        <v>221.6</v>
      </c>
      <c r="AU66" s="23">
        <f t="shared" si="21"/>
        <v>64</v>
      </c>
      <c r="AV66" s="22" t="s">
        <v>1842</v>
      </c>
      <c r="AW66" s="22" t="str">
        <f t="shared" si="22"/>
        <v>Player11</v>
      </c>
      <c r="AX66" s="63" t="str">
        <f t="shared" si="23"/>
        <v>DCN-USD</v>
      </c>
      <c r="AY66" s="63" t="str">
        <f t="shared" si="11"/>
        <v>Crypto</v>
      </c>
      <c r="AZ66" s="63" t="str">
        <f>INDEX(Upload_Download!$AH$4:$AH$127,MATCH(AX66,Upload_Download!$AF$4:$AF$127,0),1)</f>
        <v>Dentacoin</v>
      </c>
      <c r="BA66" s="63" t="str">
        <f t="shared" si="24"/>
        <v>Player114</v>
      </c>
      <c r="BB66" s="57">
        <f>MATCH(AX66,Upload_Download!$AF$4:$AF$126,0)</f>
        <v>66</v>
      </c>
    </row>
    <row r="67" spans="31:54" ht="15.5" customHeight="1" thickBot="1">
      <c r="AE67">
        <f t="shared" si="15"/>
        <v>65</v>
      </c>
      <c r="AF67" s="11">
        <f>INDEX(Upload_Download!$Q$4:$AC$602,MATCH($AE67,Upload_Download!$Q$4:$Q$602,0),MATCH(AF$2,Upload_Download!$Q$3:$AC$3,0))</f>
        <v>65</v>
      </c>
      <c r="AG67" s="12">
        <f>INDEX(Upload_Download!$Q$4:$AC$602,MATCH($AE67,Upload_Download!$Q$4:$Q$602,0),MATCH(AG$2,Upload_Download!$Q$3:$AC$3,0))</f>
        <v>118</v>
      </c>
      <c r="AH67" s="12" t="str">
        <f t="shared" si="16"/>
        <v>STOCK</v>
      </c>
      <c r="AI67" s="222" t="str">
        <f>INDEX(Upload_Download!$Q$4:$AC$602,MATCH($AE67,Upload_Download!$Q$4:$Q$602,0),MATCH(AI$2,Upload_Download!$Q$3:$AC$3,0))</f>
        <v>TFC</v>
      </c>
      <c r="AJ67" s="13" t="str">
        <f>IF(AH67="STOCK",INDEX(Upload_Download!$AR$4:$AR$861,MATCH(AI67,Upload_Download!$AQ$4:$AQ$861,0),1),INDEX(Upload_Download!$BE$4:$BE$103,MATCH(AI67,Upload_Download!$BD$4:$BD$103,0),1))</f>
        <v>Truist Financial Corporation Common Stock</v>
      </c>
      <c r="AK67" s="47">
        <f>IF(AH67="STOCK",INDEX(Upload_Download!$AS$4:$AS$861,MATCH(AI67,Upload_Download!$AQ$4:$AQ$861,0),1),INDEX(Upload_Download!$BF$4:$BF$103,MATCH(AI67,Upload_Download!$BD$4:$BD$103,0),1))</f>
        <v>64.62</v>
      </c>
      <c r="AL67" s="212">
        <f>INDEX(Upload_Download!$Q$4:$AC$602,MATCH($AE67,Upload_Download!$Q$4:$Q$602,0),MATCH(AL$2,Upload_Download!$Q$3:$AC$3,0))/1000000</f>
        <v>85139.283968000003</v>
      </c>
      <c r="AM67" s="216">
        <f>INDEX(Upload_Download!$Q$4:$AC$602,MATCH($AE67,Upload_Download!$Q$4:$Q$602,0),MATCH(AM$2,Upload_Download!$Q$3:$AC$3,0))</f>
        <v>1.0063090340677789</v>
      </c>
      <c r="AN67" s="14">
        <f>INDEX(Upload_Download!$Q$4:$AC$602,MATCH($AE67,Upload_Download!$Q$4:$Q$602,0),MATCH(AN$2,Upload_Download!$Q$3:$AC$3,0))</f>
        <v>4.009829110170858E-2</v>
      </c>
      <c r="AO67" s="218">
        <f>INDEX(Upload_Download!$Q$4:$AC$602,MATCH($AE67,Upload_Download!$Q$4:$Q$602,0),MATCH(AO$2,Upload_Download!$Q$3:$AC$3,0))</f>
        <v>3.9846895679372198E-2</v>
      </c>
      <c r="AP67" s="15">
        <f>INDEX(Upload_Download!$Q$4:$AC$602,MATCH($AE67,Upload_Download!$Q$4:$Q$602,0),MATCH(AP$2,Upload_Download!$Q$3:$AC$3,0))</f>
        <v>246</v>
      </c>
      <c r="AQ67" s="16">
        <f>INDEX(Upload_Download!$Q$4:$AC$602,MATCH($AE67,Upload_Download!$Q$4:$Q$602,0),MATCH(AQ$2,Upload_Download!$Q$3:$AC$3,0))</f>
        <v>285</v>
      </c>
      <c r="AR67" s="17">
        <f>INDEX(Upload_Download!$Q$4:$AC$602,MATCH($AE67,Upload_Download!$Q$4:$Q$602,0),MATCH(AR$2,Upload_Download!$Q$3:$AC$3,0))</f>
        <v>139</v>
      </c>
      <c r="AS67" s="18">
        <f>INDEX(Upload_Download!$Q$4:$AC$602,MATCH($AE67,Upload_Download!$Q$4:$Q$602,0),MATCH(AS$2,Upload_Download!$Q$3:$AC$3,0))</f>
        <v>221.7</v>
      </c>
      <c r="AU67" s="23">
        <f t="shared" si="21"/>
        <v>65</v>
      </c>
      <c r="AV67" s="22" t="s">
        <v>1842</v>
      </c>
      <c r="AW67" s="22" t="str">
        <f t="shared" si="22"/>
        <v>Player14</v>
      </c>
      <c r="AX67" s="63" t="str">
        <f t="shared" si="23"/>
        <v>BAM</v>
      </c>
      <c r="AY67" s="63" t="str">
        <f t="shared" ref="AY67:AY122" si="25">IF(AX67=0,"",IF(RIGHT(AX67,3)="USD","Crypto","Stock"))</f>
        <v>Stock</v>
      </c>
      <c r="AZ67" s="63" t="str">
        <f>INDEX(Upload_Download!$AH$4:$AH$127,MATCH(AX67,Upload_Download!$AF$4:$AF$127,0),1)</f>
        <v>Brookfield Asset Mgmt</v>
      </c>
      <c r="BA67" s="63" t="str">
        <f t="shared" si="24"/>
        <v>Player144</v>
      </c>
      <c r="BB67" s="57">
        <f>MATCH(AX67,Upload_Download!$AF$4:$AF$126,0)</f>
        <v>67</v>
      </c>
    </row>
    <row r="68" spans="31:54" ht="15.5" customHeight="1">
      <c r="AE68">
        <f t="shared" ref="AE68:AE131" si="26">AE67+1</f>
        <v>66</v>
      </c>
      <c r="AF68" s="10">
        <f>INDEX(Upload_Download!$Q$4:$AC$602,MATCH($AE68,Upload_Download!$Q$4:$Q$602,0),MATCH(AF$2,Upload_Download!$Q$3:$AC$3,0))</f>
        <v>66</v>
      </c>
      <c r="AG68" s="3">
        <f>INDEX(Upload_Download!$Q$4:$AC$602,MATCH($AE68,Upload_Download!$Q$4:$Q$602,0),MATCH(AG$2,Upload_Download!$Q$3:$AC$3,0))</f>
        <v>119</v>
      </c>
      <c r="AH68" s="3" t="str">
        <f t="shared" ref="AH68:AH131" si="27">IF(RIGHT(AI68,3)="USD","CRYPTO","STOCK")</f>
        <v>STOCK</v>
      </c>
      <c r="AI68" s="221" t="str">
        <f>INDEX(Upload_Download!$Q$4:$AC$602,MATCH($AE68,Upload_Download!$Q$4:$Q$602,0),MATCH(AI$2,Upload_Download!$Q$3:$AC$3,0))</f>
        <v>MAA</v>
      </c>
      <c r="AJ68" s="4" t="str">
        <f>IF(AH68="STOCK",INDEX(Upload_Download!$AR$4:$AR$861,MATCH(AI68,Upload_Download!$AQ$4:$AQ$861,0),1),INDEX(Upload_Download!$BE$4:$BE$103,MATCH(AI68,Upload_Download!$BD$4:$BD$103,0),1))</f>
        <v>Mid-America Apartment Communities Inc. Common Stock</v>
      </c>
      <c r="AK68" s="46">
        <f>IF(AH68="STOCK",INDEX(Upload_Download!$AS$4:$AS$861,MATCH(AI68,Upload_Download!$AQ$4:$AQ$861,0),1),INDEX(Upload_Download!$BF$4:$BF$103,MATCH(AI68,Upload_Download!$BD$4:$BD$103,0),1))</f>
        <v>211.5</v>
      </c>
      <c r="AL68" s="211">
        <f>INDEX(Upload_Download!$Q$4:$AC$602,MATCH($AE68,Upload_Download!$Q$4:$Q$602,0),MATCH(AL$2,Upload_Download!$Q$3:$AC$3,0))/1000000</f>
        <v>24183.584768000001</v>
      </c>
      <c r="AM68" s="215">
        <f>INDEX(Upload_Download!$Q$4:$AC$602,MATCH($AE68,Upload_Download!$Q$4:$Q$602,0),MATCH(AM$2,Upload_Download!$Q$3:$AC$3,0))</f>
        <v>1.0103484827733209</v>
      </c>
      <c r="AN68" s="5">
        <f>INDEX(Upload_Download!$Q$4:$AC$602,MATCH($AE68,Upload_Download!$Q$4:$Q$602,0),MATCH(AN$2,Upload_Download!$Q$3:$AC$3,0))</f>
        <v>2.57416610521339E-2</v>
      </c>
      <c r="AO68" s="217">
        <f>INDEX(Upload_Download!$Q$4:$AC$602,MATCH($AE68,Upload_Download!$Q$4:$Q$602,0),MATCH(AO$2,Upload_Download!$Q$3:$AC$3,0))</f>
        <v>2.547800238337096E-2</v>
      </c>
      <c r="AP68" s="6">
        <f>INDEX(Upload_Download!$Q$4:$AC$602,MATCH($AE68,Upload_Download!$Q$4:$Q$602,0),MATCH(AP$2,Upload_Download!$Q$3:$AC$3,0))</f>
        <v>131</v>
      </c>
      <c r="AQ68" s="7">
        <f>INDEX(Upload_Download!$Q$4:$AC$602,MATCH($AE68,Upload_Download!$Q$4:$Q$602,0),MATCH(AQ$2,Upload_Download!$Q$3:$AC$3,0))</f>
        <v>69</v>
      </c>
      <c r="AR68" s="8">
        <f>INDEX(Upload_Download!$Q$4:$AC$602,MATCH($AE68,Upload_Download!$Q$4:$Q$602,0),MATCH(AR$2,Upload_Download!$Q$3:$AC$3,0))</f>
        <v>477</v>
      </c>
      <c r="AS68" s="9">
        <f>INDEX(Upload_Download!$Q$4:$AC$602,MATCH($AE68,Upload_Download!$Q$4:$Q$602,0),MATCH(AS$2,Upload_Download!$Q$3:$AC$3,0))</f>
        <v>222.4</v>
      </c>
      <c r="AU68" s="23">
        <f t="shared" ref="AU68:AU99" si="28">AU67+1</f>
        <v>66</v>
      </c>
      <c r="AV68" s="22" t="s">
        <v>1842</v>
      </c>
      <c r="AW68" s="22" t="str">
        <f t="shared" si="22"/>
        <v>Player13</v>
      </c>
      <c r="AX68" s="63" t="str">
        <f t="shared" si="23"/>
        <v>BMO</v>
      </c>
      <c r="AY68" s="63" t="str">
        <f t="shared" si="25"/>
        <v>Stock</v>
      </c>
      <c r="AZ68" s="63" t="str">
        <f>INDEX(Upload_Download!$AH$4:$AH$127,MATCH(AX68,Upload_Download!$AF$4:$AF$127,0),1)</f>
        <v>Bank Of Montreal</v>
      </c>
      <c r="BA68" s="63" t="str">
        <f t="shared" si="24"/>
        <v>Player134</v>
      </c>
      <c r="BB68" s="57">
        <f>MATCH(AX68,Upload_Download!$AF$4:$AF$126,0)</f>
        <v>68</v>
      </c>
    </row>
    <row r="69" spans="31:54" ht="15.5" customHeight="1">
      <c r="AE69">
        <f t="shared" si="26"/>
        <v>67</v>
      </c>
      <c r="AF69" s="10">
        <f>INDEX(Upload_Download!$Q$4:$AC$602,MATCH($AE69,Upload_Download!$Q$4:$Q$602,0),MATCH(AF$2,Upload_Download!$Q$3:$AC$3,0))</f>
        <v>67</v>
      </c>
      <c r="AG69" s="3">
        <f>INDEX(Upload_Download!$Q$4:$AC$602,MATCH($AE69,Upload_Download!$Q$4:$Q$602,0),MATCH(AG$2,Upload_Download!$Q$3:$AC$3,0))</f>
        <v>120</v>
      </c>
      <c r="AH69" s="3" t="str">
        <f t="shared" si="27"/>
        <v>STOCK</v>
      </c>
      <c r="AI69" s="221" t="str">
        <f>INDEX(Upload_Download!$Q$4:$AC$602,MATCH($AE69,Upload_Download!$Q$4:$Q$602,0),MATCH(AI$2,Upload_Download!$Q$3:$AC$3,0))</f>
        <v>UNP</v>
      </c>
      <c r="AJ69" s="4" t="str">
        <f>IF(AH69="STOCK",INDEX(Upload_Download!$AR$4:$AR$861,MATCH(AI69,Upload_Download!$AQ$4:$AQ$861,0),1),INDEX(Upload_Download!$BE$4:$BE$103,MATCH(AI69,Upload_Download!$BD$4:$BD$103,0),1))</f>
        <v>Union Pacific Corporation Common Stock</v>
      </c>
      <c r="AK69" s="46">
        <f>IF(AH69="STOCK",INDEX(Upload_Download!$AS$4:$AS$861,MATCH(AI69,Upload_Download!$AQ$4:$AQ$861,0),1),INDEX(Upload_Download!$BF$4:$BF$103,MATCH(AI69,Upload_Download!$BD$4:$BD$103,0),1))</f>
        <v>242.12</v>
      </c>
      <c r="AL69" s="211">
        <f>INDEX(Upload_Download!$Q$4:$AC$602,MATCH($AE69,Upload_Download!$Q$4:$Q$602,0),MATCH(AL$2,Upload_Download!$Q$3:$AC$3,0))/1000000</f>
        <v>154052.378624</v>
      </c>
      <c r="AM69" s="215">
        <f>INDEX(Upload_Download!$Q$4:$AC$602,MATCH($AE69,Upload_Download!$Q$4:$Q$602,0),MATCH(AM$2,Upload_Download!$Q$3:$AC$3,0))</f>
        <v>1.003551403733681</v>
      </c>
      <c r="AN69" s="5">
        <f>INDEX(Upload_Download!$Q$4:$AC$602,MATCH($AE69,Upload_Download!$Q$4:$Q$602,0),MATCH(AN$2,Upload_Download!$Q$3:$AC$3,0))</f>
        <v>2.739118225538497E-2</v>
      </c>
      <c r="AO69" s="217">
        <f>INDEX(Upload_Download!$Q$4:$AC$602,MATCH($AE69,Upload_Download!$Q$4:$Q$602,0),MATCH(AO$2,Upload_Download!$Q$3:$AC$3,0))</f>
        <v>2.729424935631293E-2</v>
      </c>
      <c r="AP69" s="6">
        <f>INDEX(Upload_Download!$Q$4:$AC$602,MATCH($AE69,Upload_Download!$Q$4:$Q$602,0),MATCH(AP$2,Upload_Download!$Q$3:$AC$3,0))</f>
        <v>375</v>
      </c>
      <c r="AQ69" s="7">
        <f>INDEX(Upload_Download!$Q$4:$AC$602,MATCH($AE69,Upload_Download!$Q$4:$Q$602,0),MATCH(AQ$2,Upload_Download!$Q$3:$AC$3,0))</f>
        <v>82</v>
      </c>
      <c r="AR69" s="8">
        <f>INDEX(Upload_Download!$Q$4:$AC$602,MATCH($AE69,Upload_Download!$Q$4:$Q$602,0),MATCH(AR$2,Upload_Download!$Q$3:$AC$3,0))</f>
        <v>63</v>
      </c>
      <c r="AS69" s="9">
        <f>INDEX(Upload_Download!$Q$4:$AC$602,MATCH($AE69,Upload_Download!$Q$4:$Q$602,0),MATCH(AS$2,Upload_Download!$Q$3:$AC$3,0))</f>
        <v>222.8</v>
      </c>
      <c r="AU69" s="23">
        <f t="shared" si="28"/>
        <v>67</v>
      </c>
      <c r="AV69" s="22" t="s">
        <v>1842</v>
      </c>
      <c r="AW69" s="22" t="str">
        <f t="shared" si="22"/>
        <v>Player21</v>
      </c>
      <c r="AX69" s="63" t="str">
        <f t="shared" si="23"/>
        <v>XLM-USD</v>
      </c>
      <c r="AY69" s="63" t="str">
        <f t="shared" si="25"/>
        <v>Crypto</v>
      </c>
      <c r="AZ69" s="63" t="str">
        <f>INDEX(Upload_Download!$AH$4:$AH$127,MATCH(AX69,Upload_Download!$AF$4:$AF$127,0),1)</f>
        <v>Stellar Lumens</v>
      </c>
      <c r="BA69" s="63" t="str">
        <f t="shared" si="24"/>
        <v>Player214</v>
      </c>
      <c r="BB69" s="57">
        <f>MATCH(AX69,Upload_Download!$AF$4:$AF$126,0)</f>
        <v>69</v>
      </c>
    </row>
    <row r="70" spans="31:54" ht="15.5" customHeight="1">
      <c r="AE70">
        <f t="shared" si="26"/>
        <v>68</v>
      </c>
      <c r="AF70" s="10">
        <f>INDEX(Upload_Download!$Q$4:$AC$602,MATCH($AE70,Upload_Download!$Q$4:$Q$602,0),MATCH(AF$2,Upload_Download!$Q$3:$AC$3,0))</f>
        <v>68</v>
      </c>
      <c r="AG70" s="3">
        <f>INDEX(Upload_Download!$Q$4:$AC$602,MATCH($AE70,Upload_Download!$Q$4:$Q$602,0),MATCH(AG$2,Upload_Download!$Q$3:$AC$3,0))</f>
        <v>121</v>
      </c>
      <c r="AH70" s="3" t="str">
        <f t="shared" si="27"/>
        <v>STOCK</v>
      </c>
      <c r="AI70" s="221" t="str">
        <f>INDEX(Upload_Download!$Q$4:$AC$602,MATCH($AE70,Upload_Download!$Q$4:$Q$602,0),MATCH(AI$2,Upload_Download!$Q$3:$AC$3,0))</f>
        <v>EXR</v>
      </c>
      <c r="AJ70" s="4" t="str">
        <f>IF(AH70="STOCK",INDEX(Upload_Download!$AR$4:$AR$861,MATCH(AI70,Upload_Download!$AQ$4:$AQ$861,0),1),INDEX(Upload_Download!$BE$4:$BE$103,MATCH(AI70,Upload_Download!$BD$4:$BD$103,0),1))</f>
        <v>Extra Space Storage Inc Common Stock</v>
      </c>
      <c r="AK70" s="46">
        <f>IF(AH70="STOCK",INDEX(Upload_Download!$AS$4:$AS$861,MATCH(AI70,Upload_Download!$AQ$4:$AQ$861,0),1),INDEX(Upload_Download!$BF$4:$BF$103,MATCH(AI70,Upload_Download!$BD$4:$BD$103,0),1))</f>
        <v>198.86</v>
      </c>
      <c r="AL70" s="211">
        <f>INDEX(Upload_Download!$Q$4:$AC$602,MATCH($AE70,Upload_Download!$Q$4:$Q$602,0),MATCH(AL$2,Upload_Download!$Q$3:$AC$3,0))/1000000</f>
        <v>26139.734015999999</v>
      </c>
      <c r="AM70" s="215">
        <f>INDEX(Upload_Download!$Q$4:$AC$602,MATCH($AE70,Upload_Download!$Q$4:$Q$602,0),MATCH(AM$2,Upload_Download!$Q$3:$AC$3,0))</f>
        <v>1.0110776870511069</v>
      </c>
      <c r="AN70" s="5">
        <f>INDEX(Upload_Download!$Q$4:$AC$602,MATCH($AE70,Upload_Download!$Q$4:$Q$602,0),MATCH(AN$2,Upload_Download!$Q$3:$AC$3,0))</f>
        <v>3.1128072495225732E-2</v>
      </c>
      <c r="AO70" s="217">
        <f>INDEX(Upload_Download!$Q$4:$AC$602,MATCH($AE70,Upload_Download!$Q$4:$Q$602,0),MATCH(AO$2,Upload_Download!$Q$3:$AC$3,0))</f>
        <v>3.0787023483836721E-2</v>
      </c>
      <c r="AP70" s="6">
        <f>INDEX(Upload_Download!$Q$4:$AC$602,MATCH($AE70,Upload_Download!$Q$4:$Q$602,0),MATCH(AP$2,Upload_Download!$Q$3:$AC$3,0))</f>
        <v>122</v>
      </c>
      <c r="AQ70" s="7">
        <f>INDEX(Upload_Download!$Q$4:$AC$602,MATCH($AE70,Upload_Download!$Q$4:$Q$602,0),MATCH(AQ$2,Upload_Download!$Q$3:$AC$3,0))</f>
        <v>135</v>
      </c>
      <c r="AR70" s="8">
        <f>INDEX(Upload_Download!$Q$4:$AC$602,MATCH($AE70,Upload_Download!$Q$4:$Q$602,0),MATCH(AR$2,Upload_Download!$Q$3:$AC$3,0))</f>
        <v>451</v>
      </c>
      <c r="AS70" s="9">
        <f>INDEX(Upload_Download!$Q$4:$AC$602,MATCH($AE70,Upload_Download!$Q$4:$Q$602,0),MATCH(AS$2,Upload_Download!$Q$3:$AC$3,0))</f>
        <v>223.3</v>
      </c>
      <c r="AU70" s="23">
        <f t="shared" si="28"/>
        <v>68</v>
      </c>
      <c r="AV70" s="22" t="s">
        <v>1842</v>
      </c>
      <c r="AW70" s="22" t="str">
        <f t="shared" si="22"/>
        <v>Player22</v>
      </c>
      <c r="AX70" s="63" t="str">
        <f t="shared" si="23"/>
        <v>UNH</v>
      </c>
      <c r="AY70" s="63" t="str">
        <f t="shared" si="25"/>
        <v>Stock</v>
      </c>
      <c r="AZ70" s="63" t="str">
        <f>INDEX(Upload_Download!$AH$4:$AH$127,MATCH(AX70,Upload_Download!$AF$4:$AF$127,0),1)</f>
        <v>UnitedHealthGroup</v>
      </c>
      <c r="BA70" s="63" t="str">
        <f t="shared" si="24"/>
        <v>Player224</v>
      </c>
      <c r="BB70" s="57">
        <f>MATCH(AX70,Upload_Download!$AF$4:$AF$126,0)</f>
        <v>70</v>
      </c>
    </row>
    <row r="71" spans="31:54" ht="15.5" customHeight="1">
      <c r="AE71">
        <f t="shared" si="26"/>
        <v>69</v>
      </c>
      <c r="AF71" s="10">
        <f>INDEX(Upload_Download!$Q$4:$AC$602,MATCH($AE71,Upload_Download!$Q$4:$Q$602,0),MATCH(AF$2,Upload_Download!$Q$3:$AC$3,0))</f>
        <v>69</v>
      </c>
      <c r="AG71" s="3">
        <f>INDEX(Upload_Download!$Q$4:$AC$602,MATCH($AE71,Upload_Download!$Q$4:$Q$602,0),MATCH(AG$2,Upload_Download!$Q$3:$AC$3,0))</f>
        <v>122</v>
      </c>
      <c r="AH71" s="3" t="str">
        <f t="shared" si="27"/>
        <v>CRYPTO</v>
      </c>
      <c r="AI71" s="221" t="str">
        <f>INDEX(Upload_Download!$Q$4:$AC$602,MATCH($AE71,Upload_Download!$Q$4:$Q$602,0),MATCH(AI$2,Upload_Download!$Q$3:$AC$3,0))</f>
        <v>HEX-USD</v>
      </c>
      <c r="AJ71" s="4" t="str">
        <f>IF(AH71="STOCK",INDEX(Upload_Download!$AR$4:$AR$861,MATCH(AI71,Upload_Download!$AQ$4:$AQ$861,0),1),INDEX(Upload_Download!$BE$4:$BE$103,MATCH(AI71,Upload_Download!$BD$4:$BD$103,0),1))</f>
        <v>HEX USD</v>
      </c>
      <c r="AK71" s="46">
        <f>IF(AH71="STOCK",INDEX(Upload_Download!$AS$4:$AS$861,MATCH(AI71,Upload_Download!$AQ$4:$AQ$861,0),1),INDEX(Upload_Download!$BF$4:$BF$103,MATCH(AI71,Upload_Download!$BD$4:$BD$103,0),1))</f>
        <v>0.208705</v>
      </c>
      <c r="AL71" s="211">
        <f>INDEX(Upload_Download!$Q$4:$AC$602,MATCH($AE71,Upload_Download!$Q$4:$Q$602,0),MATCH(AL$2,Upload_Download!$Q$3:$AC$3,0))/1000000</f>
        <v>35993.309183999998</v>
      </c>
      <c r="AM71" s="215">
        <f>INDEX(Upload_Download!$Q$4:$AC$602,MATCH($AE71,Upload_Download!$Q$4:$Q$602,0),MATCH(AM$2,Upload_Download!$Q$3:$AC$3,0))</f>
        <v>1.1016949412111221</v>
      </c>
      <c r="AN71" s="5">
        <f>INDEX(Upload_Download!$Q$4:$AC$602,MATCH($AE71,Upload_Download!$Q$4:$Q$602,0),MATCH(AN$2,Upload_Download!$Q$3:$AC$3,0))</f>
        <v>0.27767611903546341</v>
      </c>
      <c r="AO71" s="217">
        <f>INDEX(Upload_Download!$Q$4:$AC$602,MATCH($AE71,Upload_Download!$Q$4:$Q$602,0),MATCH(AO$2,Upload_Download!$Q$3:$AC$3,0))</f>
        <v>0.25204447133995789</v>
      </c>
      <c r="AP71" s="6">
        <f>INDEX(Upload_Download!$Q$4:$AC$602,MATCH($AE71,Upload_Download!$Q$4:$Q$602,0),MATCH(AP$2,Upload_Download!$Q$3:$AC$3,0))</f>
        <v>13</v>
      </c>
      <c r="AQ71" s="7">
        <f>INDEX(Upload_Download!$Q$4:$AC$602,MATCH($AE71,Upload_Download!$Q$4:$Q$602,0),MATCH(AQ$2,Upload_Download!$Q$3:$AC$3,0))</f>
        <v>566</v>
      </c>
      <c r="AR71" s="8">
        <f>INDEX(Upload_Download!$Q$4:$AC$602,MATCH($AE71,Upload_Download!$Q$4:$Q$602,0),MATCH(AR$2,Upload_Download!$Q$3:$AC$3,0))</f>
        <v>347</v>
      </c>
      <c r="AS71" s="9">
        <f>INDEX(Upload_Download!$Q$4:$AC$602,MATCH($AE71,Upload_Download!$Q$4:$Q$602,0),MATCH(AS$2,Upload_Download!$Q$3:$AC$3,0))</f>
        <v>223.8</v>
      </c>
      <c r="AU71" s="23">
        <f t="shared" si="28"/>
        <v>69</v>
      </c>
      <c r="AV71" s="22" t="s">
        <v>1842</v>
      </c>
      <c r="AW71" s="22" t="str">
        <f t="shared" si="22"/>
        <v>Player12</v>
      </c>
      <c r="AX71" s="63" t="str">
        <f t="shared" si="23"/>
        <v>DASH</v>
      </c>
      <c r="AY71" s="63" t="str">
        <f t="shared" si="25"/>
        <v>Stock</v>
      </c>
      <c r="AZ71" s="63" t="str">
        <f>INDEX(Upload_Download!$AH$4:$AH$127,MATCH(AX71,Upload_Download!$AF$4:$AF$127,0),1)</f>
        <v>DoorDash</v>
      </c>
      <c r="BA71" s="63" t="str">
        <f t="shared" si="24"/>
        <v>Player124</v>
      </c>
      <c r="BB71" s="57">
        <f>MATCH(AX71,Upload_Download!$AF$4:$AF$126,0)</f>
        <v>71</v>
      </c>
    </row>
    <row r="72" spans="31:54" ht="15.5" customHeight="1" thickBot="1">
      <c r="AE72">
        <f t="shared" si="26"/>
        <v>70</v>
      </c>
      <c r="AF72" s="11">
        <f>INDEX(Upload_Download!$Q$4:$AC$602,MATCH($AE72,Upload_Download!$Q$4:$Q$602,0),MATCH(AF$2,Upload_Download!$Q$3:$AC$3,0))</f>
        <v>70</v>
      </c>
      <c r="AG72" s="12">
        <f>INDEX(Upload_Download!$Q$4:$AC$602,MATCH($AE72,Upload_Download!$Q$4:$Q$602,0),MATCH(AG$2,Upload_Download!$Q$3:$AC$3,0))</f>
        <v>123</v>
      </c>
      <c r="AH72" s="12" t="str">
        <f t="shared" si="27"/>
        <v>STOCK</v>
      </c>
      <c r="AI72" s="222" t="str">
        <f>INDEX(Upload_Download!$Q$4:$AC$602,MATCH($AE72,Upload_Download!$Q$4:$Q$602,0),MATCH(AI$2,Upload_Download!$Q$3:$AC$3,0))</f>
        <v>AMP</v>
      </c>
      <c r="AJ72" s="13" t="str">
        <f>IF(AH72="STOCK",INDEX(Upload_Download!$AR$4:$AR$861,MATCH(AI72,Upload_Download!$AQ$4:$AQ$861,0),1),INDEX(Upload_Download!$BE$4:$BE$103,MATCH(AI72,Upload_Download!$BD$4:$BD$103,0),1))</f>
        <v>Ameriprise Financial Inc. Common Stock</v>
      </c>
      <c r="AK72" s="47">
        <f>IF(AH72="STOCK",INDEX(Upload_Download!$AS$4:$AS$861,MATCH(AI72,Upload_Download!$AQ$4:$AQ$861,0),1),INDEX(Upload_Download!$BF$4:$BF$103,MATCH(AI72,Upload_Download!$BD$4:$BD$103,0),1))</f>
        <v>315.89999999999998</v>
      </c>
      <c r="AL72" s="212">
        <f>INDEX(Upload_Download!$Q$4:$AC$602,MATCH($AE72,Upload_Download!$Q$4:$Q$602,0),MATCH(AL$2,Upload_Download!$Q$3:$AC$3,0))/1000000</f>
        <v>33969.223680000003</v>
      </c>
      <c r="AM72" s="216">
        <f>INDEX(Upload_Download!$Q$4:$AC$602,MATCH($AE72,Upload_Download!$Q$4:$Q$602,0),MATCH(AM$2,Upload_Download!$Q$3:$AC$3,0))</f>
        <v>1.008803029330952</v>
      </c>
      <c r="AN72" s="14">
        <f>INDEX(Upload_Download!$Q$4:$AC$602,MATCH($AE72,Upload_Download!$Q$4:$Q$602,0),MATCH(AN$2,Upload_Download!$Q$3:$AC$3,0))</f>
        <v>3.3548476567903711E-2</v>
      </c>
      <c r="AO72" s="218">
        <f>INDEX(Upload_Download!$Q$4:$AC$602,MATCH($AE72,Upload_Download!$Q$4:$Q$602,0),MATCH(AO$2,Upload_Download!$Q$3:$AC$3,0))</f>
        <v>3.3255725441420809E-2</v>
      </c>
      <c r="AP72" s="15">
        <f>INDEX(Upload_Download!$Q$4:$AC$602,MATCH($AE72,Upload_Download!$Q$4:$Q$602,0),MATCH(AP$2,Upload_Download!$Q$3:$AC$3,0))</f>
        <v>160</v>
      </c>
      <c r="AQ72" s="16">
        <f>INDEX(Upload_Download!$Q$4:$AC$602,MATCH($AE72,Upload_Download!$Q$4:$Q$602,0),MATCH(AQ$2,Upload_Download!$Q$3:$AC$3,0))</f>
        <v>181</v>
      </c>
      <c r="AR72" s="17">
        <f>INDEX(Upload_Download!$Q$4:$AC$602,MATCH($AE72,Upload_Download!$Q$4:$Q$602,0),MATCH(AR$2,Upload_Download!$Q$3:$AC$3,0))</f>
        <v>364</v>
      </c>
      <c r="AS72" s="18">
        <f>INDEX(Upload_Download!$Q$4:$AC$602,MATCH($AE72,Upload_Download!$Q$4:$Q$602,0),MATCH(AS$2,Upload_Download!$Q$3:$AC$3,0))</f>
        <v>225.4</v>
      </c>
      <c r="AU72" s="23">
        <f t="shared" si="28"/>
        <v>70</v>
      </c>
      <c r="AV72" s="22" t="s">
        <v>1842</v>
      </c>
      <c r="AW72" s="22" t="str">
        <f t="shared" si="22"/>
        <v>Player2</v>
      </c>
      <c r="AX72" s="63" t="str">
        <f t="shared" si="23"/>
        <v>GALA-USD</v>
      </c>
      <c r="AY72" s="63" t="str">
        <f t="shared" si="25"/>
        <v>Crypto</v>
      </c>
      <c r="AZ72" s="63" t="str">
        <f>INDEX(Upload_Download!$AH$4:$AH$127,MATCH(AX72,Upload_Download!$AF$4:$AF$127,0),1)</f>
        <v>Gala Games</v>
      </c>
      <c r="BA72" s="63" t="str">
        <f t="shared" si="24"/>
        <v>Player24</v>
      </c>
      <c r="BB72" s="57">
        <f>MATCH(AX72,Upload_Download!$AF$4:$AF$126,0)</f>
        <v>72</v>
      </c>
    </row>
    <row r="73" spans="31:54" ht="15.5" customHeight="1">
      <c r="AE73">
        <f t="shared" si="26"/>
        <v>71</v>
      </c>
      <c r="AF73" s="10">
        <f>INDEX(Upload_Download!$Q$4:$AC$602,MATCH($AE73,Upload_Download!$Q$4:$Q$602,0),MATCH(AF$2,Upload_Download!$Q$3:$AC$3,0))</f>
        <v>71</v>
      </c>
      <c r="AG73" s="3">
        <f>INDEX(Upload_Download!$Q$4:$AC$602,MATCH($AE73,Upload_Download!$Q$4:$Q$602,0),MATCH(AG$2,Upload_Download!$Q$3:$AC$3,0))</f>
        <v>124</v>
      </c>
      <c r="AH73" s="3" t="str">
        <f t="shared" si="27"/>
        <v>STOCK</v>
      </c>
      <c r="AI73" s="221" t="str">
        <f>INDEX(Upload_Download!$Q$4:$AC$602,MATCH($AE73,Upload_Download!$Q$4:$Q$602,0),MATCH(AI$2,Upload_Download!$Q$3:$AC$3,0))</f>
        <v>AON</v>
      </c>
      <c r="AJ73" s="4" t="str">
        <f>IF(AH73="STOCK",INDEX(Upload_Download!$AR$4:$AR$861,MATCH(AI73,Upload_Download!$AQ$4:$AQ$861,0),1),INDEX(Upload_Download!$BE$4:$BE$103,MATCH(AI73,Upload_Download!$BD$4:$BD$103,0),1))</f>
        <v>Aon plc Class A Ordinary Shares (Ireland)</v>
      </c>
      <c r="AK73" s="46">
        <f>IF(AH73="STOCK",INDEX(Upload_Download!$AS$4:$AS$861,MATCH(AI73,Upload_Download!$AQ$4:$AQ$861,0),1),INDEX(Upload_Download!$BF$4:$BF$103,MATCH(AI73,Upload_Download!$BD$4:$BD$103,0),1))</f>
        <v>287.27999999999997</v>
      </c>
      <c r="AL73" s="211">
        <f>INDEX(Upload_Download!$Q$4:$AC$602,MATCH($AE73,Upload_Download!$Q$4:$Q$602,0),MATCH(AL$2,Upload_Download!$Q$3:$AC$3,0))/1000000</f>
        <v>60867.874816000003</v>
      </c>
      <c r="AM73" s="215">
        <f>INDEX(Upload_Download!$Q$4:$AC$602,MATCH($AE73,Upload_Download!$Q$4:$Q$602,0),MATCH(AM$2,Upload_Download!$Q$3:$AC$3,0))</f>
        <v>1.006523988058563</v>
      </c>
      <c r="AN73" s="5">
        <f>INDEX(Upload_Download!$Q$4:$AC$602,MATCH($AE73,Upload_Download!$Q$4:$Q$602,0),MATCH(AN$2,Upload_Download!$Q$3:$AC$3,0))</f>
        <v>3.874986290401445E-2</v>
      </c>
      <c r="AO73" s="217">
        <f>INDEX(Upload_Download!$Q$4:$AC$602,MATCH($AE73,Upload_Download!$Q$4:$Q$602,0),MATCH(AO$2,Upload_Download!$Q$3:$AC$3,0))</f>
        <v>3.8498697858912682E-2</v>
      </c>
      <c r="AP73" s="6">
        <f>INDEX(Upload_Download!$Q$4:$AC$602,MATCH($AE73,Upload_Download!$Q$4:$Q$602,0),MATCH(AP$2,Upload_Download!$Q$3:$AC$3,0))</f>
        <v>233</v>
      </c>
      <c r="AQ73" s="7">
        <f>INDEX(Upload_Download!$Q$4:$AC$602,MATCH($AE73,Upload_Download!$Q$4:$Q$602,0),MATCH(AQ$2,Upload_Download!$Q$3:$AC$3,0))</f>
        <v>261</v>
      </c>
      <c r="AR73" s="8">
        <f>INDEX(Upload_Download!$Q$4:$AC$602,MATCH($AE73,Upload_Download!$Q$4:$Q$602,0),MATCH(AR$2,Upload_Download!$Q$3:$AC$3,0))</f>
        <v>189</v>
      </c>
      <c r="AS73" s="9">
        <f>INDEX(Upload_Download!$Q$4:$AC$602,MATCH($AE73,Upload_Download!$Q$4:$Q$602,0),MATCH(AS$2,Upload_Download!$Q$3:$AC$3,0))</f>
        <v>225.4</v>
      </c>
      <c r="AU73" s="23">
        <f t="shared" si="28"/>
        <v>71</v>
      </c>
      <c r="AV73" s="22" t="s">
        <v>1842</v>
      </c>
      <c r="AW73" s="22" t="str">
        <f t="shared" si="22"/>
        <v>Player3</v>
      </c>
      <c r="AX73" s="63" t="str">
        <f t="shared" si="23"/>
        <v>SHIB-USD</v>
      </c>
      <c r="AY73" s="63" t="str">
        <f t="shared" si="25"/>
        <v>Crypto</v>
      </c>
      <c r="AZ73" s="63" t="str">
        <f>INDEX(Upload_Download!$AH$4:$AH$127,MATCH(AX73,Upload_Download!$AF$4:$AF$127,0),1)</f>
        <v>Shiba Inu</v>
      </c>
      <c r="BA73" s="63" t="str">
        <f t="shared" si="24"/>
        <v>Player34</v>
      </c>
      <c r="BB73" s="57">
        <f>MATCH(AX73,Upload_Download!$AF$4:$AF$126,0)</f>
        <v>73</v>
      </c>
    </row>
    <row r="74" spans="31:54" ht="15.5" customHeight="1">
      <c r="AE74">
        <f t="shared" si="26"/>
        <v>72</v>
      </c>
      <c r="AF74" s="10">
        <f>INDEX(Upload_Download!$Q$4:$AC$602,MATCH($AE74,Upload_Download!$Q$4:$Q$602,0),MATCH(AF$2,Upload_Download!$Q$3:$AC$3,0))</f>
        <v>72</v>
      </c>
      <c r="AG74" s="3">
        <f>INDEX(Upload_Download!$Q$4:$AC$602,MATCH($AE74,Upload_Download!$Q$4:$Q$602,0),MATCH(AG$2,Upload_Download!$Q$3:$AC$3,0))</f>
        <v>126</v>
      </c>
      <c r="AH74" s="3" t="str">
        <f t="shared" si="27"/>
        <v>STOCK</v>
      </c>
      <c r="AI74" s="221" t="str">
        <f>INDEX(Upload_Download!$Q$4:$AC$602,MATCH($AE74,Upload_Download!$Q$4:$Q$602,0),MATCH(AI$2,Upload_Download!$Q$3:$AC$3,0))</f>
        <v>TRI</v>
      </c>
      <c r="AJ74" s="4" t="str">
        <f>IF(AH74="STOCK",INDEX(Upload_Download!$AR$4:$AR$861,MATCH(AI74,Upload_Download!$AQ$4:$AQ$861,0),1),INDEX(Upload_Download!$BE$4:$BE$103,MATCH(AI74,Upload_Download!$BD$4:$BD$103,0),1))</f>
        <v>Thomson Reuters Corp Ordinary Shares</v>
      </c>
      <c r="AK74" s="46">
        <f>IF(AH74="STOCK",INDEX(Upload_Download!$AS$4:$AS$861,MATCH(AI74,Upload_Download!$AQ$4:$AQ$861,0),1),INDEX(Upload_Download!$BF$4:$BF$103,MATCH(AI74,Upload_Download!$BD$4:$BD$103,0),1))</f>
        <v>104.23</v>
      </c>
      <c r="AL74" s="211">
        <f>INDEX(Upload_Download!$Q$4:$AC$602,MATCH($AE74,Upload_Download!$Q$4:$Q$602,0),MATCH(AL$2,Upload_Download!$Q$3:$AC$3,0))/1000000</f>
        <v>50179.809280000001</v>
      </c>
      <c r="AM74" s="215">
        <f>INDEX(Upload_Download!$Q$4:$AC$602,MATCH($AE74,Upload_Download!$Q$4:$Q$602,0),MATCH(AM$2,Upload_Download!$Q$3:$AC$3,0))</f>
        <v>1.005098064079528</v>
      </c>
      <c r="AN74" s="5">
        <f>INDEX(Upload_Download!$Q$4:$AC$602,MATCH($AE74,Upload_Download!$Q$4:$Q$602,0),MATCH(AN$2,Upload_Download!$Q$3:$AC$3,0))</f>
        <v>2.4197261878195351E-2</v>
      </c>
      <c r="AO74" s="217">
        <f>INDEX(Upload_Download!$Q$4:$AC$602,MATCH($AE74,Upload_Download!$Q$4:$Q$602,0),MATCH(AO$2,Upload_Download!$Q$3:$AC$3,0))</f>
        <v>2.4074528389779831E-2</v>
      </c>
      <c r="AP74" s="6">
        <f>INDEX(Upload_Download!$Q$4:$AC$602,MATCH($AE74,Upload_Download!$Q$4:$Q$602,0),MATCH(AP$2,Upload_Download!$Q$3:$AC$3,0))</f>
        <v>290</v>
      </c>
      <c r="AQ74" s="7">
        <f>INDEX(Upload_Download!$Q$4:$AC$602,MATCH($AE74,Upload_Download!$Q$4:$Q$602,0),MATCH(AQ$2,Upload_Download!$Q$3:$AC$3,0))</f>
        <v>50</v>
      </c>
      <c r="AR74" s="8">
        <f>INDEX(Upload_Download!$Q$4:$AC$602,MATCH($AE74,Upload_Download!$Q$4:$Q$602,0),MATCH(AR$2,Upload_Download!$Q$3:$AC$3,0))</f>
        <v>237</v>
      </c>
      <c r="AS74" s="9">
        <f>INDEX(Upload_Download!$Q$4:$AC$602,MATCH($AE74,Upload_Download!$Q$4:$Q$602,0),MATCH(AS$2,Upload_Download!$Q$3:$AC$3,0))</f>
        <v>226.1</v>
      </c>
      <c r="AU74" s="23">
        <f t="shared" si="28"/>
        <v>72</v>
      </c>
      <c r="AV74" s="22" t="s">
        <v>1842</v>
      </c>
      <c r="AW74" s="22" t="str">
        <f t="shared" si="22"/>
        <v>Player17</v>
      </c>
      <c r="AX74" s="63" t="str">
        <f t="shared" si="23"/>
        <v>PENN</v>
      </c>
      <c r="AY74" s="63" t="str">
        <f t="shared" si="25"/>
        <v>Stock</v>
      </c>
      <c r="AZ74" s="63" t="str">
        <f>INDEX(Upload_Download!$AH$4:$AH$127,MATCH(AX74,Upload_Download!$AF$4:$AF$127,0),1)</f>
        <v>Penn National Gaming</v>
      </c>
      <c r="BA74" s="63" t="str">
        <f t="shared" si="24"/>
        <v>Player174</v>
      </c>
      <c r="BB74" s="57">
        <f>MATCH(AX74,Upload_Download!$AF$4:$AF$126,0)</f>
        <v>74</v>
      </c>
    </row>
    <row r="75" spans="31:54" ht="15.5" customHeight="1">
      <c r="AE75">
        <f t="shared" si="26"/>
        <v>73</v>
      </c>
      <c r="AF75" s="10">
        <f>INDEX(Upload_Download!$Q$4:$AC$602,MATCH($AE75,Upload_Download!$Q$4:$Q$602,0),MATCH(AF$2,Upload_Download!$Q$3:$AC$3,0))</f>
        <v>73</v>
      </c>
      <c r="AG75" s="3">
        <f>INDEX(Upload_Download!$Q$4:$AC$602,MATCH($AE75,Upload_Download!$Q$4:$Q$602,0),MATCH(AG$2,Upload_Download!$Q$3:$AC$3,0))</f>
        <v>127</v>
      </c>
      <c r="AH75" s="3" t="str">
        <f t="shared" si="27"/>
        <v>STOCK</v>
      </c>
      <c r="AI75" s="221" t="str">
        <f>INDEX(Upload_Download!$Q$4:$AC$602,MATCH($AE75,Upload_Download!$Q$4:$Q$602,0),MATCH(AI$2,Upload_Download!$Q$3:$AC$3,0))</f>
        <v>PGR</v>
      </c>
      <c r="AJ75" s="4" t="str">
        <f>IF(AH75="STOCK",INDEX(Upload_Download!$AR$4:$AR$861,MATCH(AI75,Upload_Download!$AQ$4:$AQ$861,0),1),INDEX(Upload_Download!$BE$4:$BE$103,MATCH(AI75,Upload_Download!$BD$4:$BD$103,0),1))</f>
        <v>Progressive Corporation (The) Common Stock</v>
      </c>
      <c r="AK75" s="46">
        <f>IF(AH75="STOCK",INDEX(Upload_Download!$AS$4:$AS$861,MATCH(AI75,Upload_Download!$AQ$4:$AQ$861,0),1),INDEX(Upload_Download!$BF$4:$BF$103,MATCH(AI75,Upload_Download!$BD$4:$BD$103,0),1))</f>
        <v>106.51</v>
      </c>
      <c r="AL75" s="211">
        <f>INDEX(Upload_Download!$Q$4:$AC$602,MATCH($AE75,Upload_Download!$Q$4:$Q$602,0),MATCH(AL$2,Upload_Download!$Q$3:$AC$3,0))/1000000</f>
        <v>62139.252736000002</v>
      </c>
      <c r="AM75" s="215">
        <f>INDEX(Upload_Download!$Q$4:$AC$602,MATCH($AE75,Upload_Download!$Q$4:$Q$602,0),MATCH(AM$2,Upload_Download!$Q$3:$AC$3,0))</f>
        <v>1.005107130306975</v>
      </c>
      <c r="AN75" s="5">
        <f>INDEX(Upload_Download!$Q$4:$AC$602,MATCH($AE75,Upload_Download!$Q$4:$Q$602,0),MATCH(AN$2,Upload_Download!$Q$3:$AC$3,0))</f>
        <v>3.074834152431663E-2</v>
      </c>
      <c r="AO75" s="217">
        <f>INDEX(Upload_Download!$Q$4:$AC$602,MATCH($AE75,Upload_Download!$Q$4:$Q$602,0),MATCH(AO$2,Upload_Download!$Q$3:$AC$3,0))</f>
        <v>3.0592103664537351E-2</v>
      </c>
      <c r="AP75" s="6">
        <f>INDEX(Upload_Download!$Q$4:$AC$602,MATCH($AE75,Upload_Download!$Q$4:$Q$602,0),MATCH(AP$2,Upload_Download!$Q$3:$AC$3,0))</f>
        <v>289</v>
      </c>
      <c r="AQ75" s="7">
        <f>INDEX(Upload_Download!$Q$4:$AC$602,MATCH($AE75,Upload_Download!$Q$4:$Q$602,0),MATCH(AQ$2,Upload_Download!$Q$3:$AC$3,0))</f>
        <v>132</v>
      </c>
      <c r="AR75" s="8">
        <f>INDEX(Upload_Download!$Q$4:$AC$602,MATCH($AE75,Upload_Download!$Q$4:$Q$602,0),MATCH(AR$2,Upload_Download!$Q$3:$AC$3,0))</f>
        <v>185</v>
      </c>
      <c r="AS75" s="9">
        <f>INDEX(Upload_Download!$Q$4:$AC$602,MATCH($AE75,Upload_Download!$Q$4:$Q$602,0),MATCH(AS$2,Upload_Download!$Q$3:$AC$3,0))</f>
        <v>226.4</v>
      </c>
      <c r="AU75" s="24">
        <f t="shared" si="28"/>
        <v>73</v>
      </c>
      <c r="AV75" s="25" t="s">
        <v>1843</v>
      </c>
      <c r="AW75" s="25" t="str">
        <f t="shared" si="22"/>
        <v>Player17</v>
      </c>
      <c r="AX75" s="64" t="str">
        <f t="shared" ref="AX75:AX98" si="29">S3</f>
        <v>GME</v>
      </c>
      <c r="AY75" s="64" t="str">
        <f t="shared" si="25"/>
        <v>Stock</v>
      </c>
      <c r="AZ75" s="64" t="str">
        <f>INDEX(Upload_Download!$AH$4:$AH$127,MATCH(AX75,Upload_Download!$AF$4:$AF$127,0),1)</f>
        <v>Gamestop</v>
      </c>
      <c r="BA75" s="64" t="str">
        <f t="shared" ref="BA75:BA98" si="30">AW75&amp;"5"</f>
        <v>Player175</v>
      </c>
      <c r="BB75" s="57">
        <f>MATCH(AX75,Upload_Download!$AF$4:$AF$126,0)</f>
        <v>75</v>
      </c>
    </row>
    <row r="76" spans="31:54" ht="15.5" customHeight="1">
      <c r="AE76">
        <f t="shared" si="26"/>
        <v>74</v>
      </c>
      <c r="AF76" s="10">
        <f>INDEX(Upload_Download!$Q$4:$AC$602,MATCH($AE76,Upload_Download!$Q$4:$Q$602,0),MATCH(AF$2,Upload_Download!$Q$3:$AC$3,0))</f>
        <v>74</v>
      </c>
      <c r="AG76" s="3">
        <f>INDEX(Upload_Download!$Q$4:$AC$602,MATCH($AE76,Upload_Download!$Q$4:$Q$602,0),MATCH(AG$2,Upload_Download!$Q$3:$AC$3,0))</f>
        <v>128</v>
      </c>
      <c r="AH76" s="3" t="str">
        <f t="shared" si="27"/>
        <v>STOCK</v>
      </c>
      <c r="AI76" s="221" t="str">
        <f>INDEX(Upload_Download!$Q$4:$AC$602,MATCH($AE76,Upload_Download!$Q$4:$Q$602,0),MATCH(AI$2,Upload_Download!$Q$3:$AC$3,0))</f>
        <v>SPGI</v>
      </c>
      <c r="AJ76" s="4" t="str">
        <f>IF(AH76="STOCK",INDEX(Upload_Download!$AR$4:$AR$861,MATCH(AI76,Upload_Download!$AQ$4:$AQ$861,0),1),INDEX(Upload_Download!$BE$4:$BE$103,MATCH(AI76,Upload_Download!$BD$4:$BD$103,0),1))</f>
        <v>S&amp;P Global Inc. Common Stock</v>
      </c>
      <c r="AK76" s="46">
        <f>IF(AH76="STOCK",INDEX(Upload_Download!$AS$4:$AS$861,MATCH(AI76,Upload_Download!$AQ$4:$AQ$861,0),1),INDEX(Upload_Download!$BF$4:$BF$103,MATCH(AI76,Upload_Download!$BD$4:$BD$103,0),1))</f>
        <v>396.45</v>
      </c>
      <c r="AL76" s="211">
        <f>INDEX(Upload_Download!$Q$4:$AC$602,MATCH($AE76,Upload_Download!$Q$4:$Q$602,0),MATCH(AL$2,Upload_Download!$Q$3:$AC$3,0))/1000000</f>
        <v>93674.897408000004</v>
      </c>
      <c r="AM76" s="215">
        <f>INDEX(Upload_Download!$Q$4:$AC$602,MATCH($AE76,Upload_Download!$Q$4:$Q$602,0),MATCH(AM$2,Upload_Download!$Q$3:$AC$3,0))</f>
        <v>1.0039828371782029</v>
      </c>
      <c r="AN76" s="5">
        <f>INDEX(Upload_Download!$Q$4:$AC$602,MATCH($AE76,Upload_Download!$Q$4:$Q$602,0),MATCH(AN$2,Upload_Download!$Q$3:$AC$3,0))</f>
        <v>2.6234539819112689E-2</v>
      </c>
      <c r="AO76" s="217">
        <f>INDEX(Upload_Download!$Q$4:$AC$602,MATCH($AE76,Upload_Download!$Q$4:$Q$602,0),MATCH(AO$2,Upload_Download!$Q$3:$AC$3,0))</f>
        <v>2.613046642594764E-2</v>
      </c>
      <c r="AP76" s="6">
        <f>INDEX(Upload_Download!$Q$4:$AC$602,MATCH($AE76,Upload_Download!$Q$4:$Q$602,0),MATCH(AP$2,Upload_Download!$Q$3:$AC$3,0))</f>
        <v>352</v>
      </c>
      <c r="AQ76" s="7">
        <f>INDEX(Upload_Download!$Q$4:$AC$602,MATCH($AE76,Upload_Download!$Q$4:$Q$602,0),MATCH(AQ$2,Upload_Download!$Q$3:$AC$3,0))</f>
        <v>72</v>
      </c>
      <c r="AR76" s="8">
        <f>INDEX(Upload_Download!$Q$4:$AC$602,MATCH($AE76,Upload_Download!$Q$4:$Q$602,0),MATCH(AR$2,Upload_Download!$Q$3:$AC$3,0))</f>
        <v>120</v>
      </c>
      <c r="AS76" s="9">
        <f>INDEX(Upload_Download!$Q$4:$AC$602,MATCH($AE76,Upload_Download!$Q$4:$Q$602,0),MATCH(AS$2,Upload_Download!$Q$3:$AC$3,0))</f>
        <v>226.4</v>
      </c>
      <c r="AU76" s="24">
        <f t="shared" si="28"/>
        <v>74</v>
      </c>
      <c r="AV76" s="25" t="s">
        <v>1843</v>
      </c>
      <c r="AW76" s="25" t="str">
        <f t="shared" si="22"/>
        <v>Player3</v>
      </c>
      <c r="AX76" s="64" t="str">
        <f t="shared" si="29"/>
        <v>BK</v>
      </c>
      <c r="AY76" s="64" t="str">
        <f t="shared" si="25"/>
        <v>Stock</v>
      </c>
      <c r="AZ76" s="64" t="str">
        <f>INDEX(Upload_Download!$AH$4:$AH$127,MATCH(AX76,Upload_Download!$AF$4:$AF$127,0),1)</f>
        <v>Bank of NY Mellon</v>
      </c>
      <c r="BA76" s="64" t="str">
        <f t="shared" si="30"/>
        <v>Player35</v>
      </c>
      <c r="BB76" s="57">
        <f>MATCH(AX76,Upload_Download!$AF$4:$AF$126,0)</f>
        <v>110</v>
      </c>
    </row>
    <row r="77" spans="31:54" ht="15.5" customHeight="1" thickBot="1">
      <c r="AE77">
        <f t="shared" si="26"/>
        <v>75</v>
      </c>
      <c r="AF77" s="11">
        <f>INDEX(Upload_Download!$Q$4:$AC$602,MATCH($AE77,Upload_Download!$Q$4:$Q$602,0),MATCH(AF$2,Upload_Download!$Q$3:$AC$3,0))</f>
        <v>75</v>
      </c>
      <c r="AG77" s="12">
        <f>INDEX(Upload_Download!$Q$4:$AC$602,MATCH($AE77,Upload_Download!$Q$4:$Q$602,0),MATCH(AG$2,Upload_Download!$Q$3:$AC$3,0))</f>
        <v>129</v>
      </c>
      <c r="AH77" s="12" t="str">
        <f t="shared" si="27"/>
        <v>STOCK</v>
      </c>
      <c r="AI77" s="222" t="str">
        <f>INDEX(Upload_Download!$Q$4:$AC$602,MATCH($AE77,Upload_Download!$Q$4:$Q$602,0),MATCH(AI$2,Upload_Download!$Q$3:$AC$3,0))</f>
        <v>SU</v>
      </c>
      <c r="AJ77" s="13" t="str">
        <f>IF(AH77="STOCK",INDEX(Upload_Download!$AR$4:$AR$861,MATCH(AI77,Upload_Download!$AQ$4:$AQ$861,0),1),INDEX(Upload_Download!$BE$4:$BE$103,MATCH(AI77,Upload_Download!$BD$4:$BD$103,0),1))</f>
        <v>Suncor Energy  Inc. Common Stock</v>
      </c>
      <c r="AK77" s="47">
        <f>IF(AH77="STOCK",INDEX(Upload_Download!$AS$4:$AS$861,MATCH(AI77,Upload_Download!$AQ$4:$AQ$861,0),1),INDEX(Upload_Download!$BF$4:$BF$103,MATCH(AI77,Upload_Download!$BD$4:$BD$103,0),1))</f>
        <v>28.85</v>
      </c>
      <c r="AL77" s="212">
        <f>INDEX(Upload_Download!$Q$4:$AC$602,MATCH($AE77,Upload_Download!$Q$4:$Q$602,0),MATCH(AL$2,Upload_Download!$Q$3:$AC$3,0))/1000000</f>
        <v>43653.214207999998</v>
      </c>
      <c r="AM77" s="216">
        <f>INDEX(Upload_Download!$Q$4:$AC$602,MATCH($AE77,Upload_Download!$Q$4:$Q$602,0),MATCH(AM$2,Upload_Download!$Q$3:$AC$3,0))</f>
        <v>1.0105710411139699</v>
      </c>
      <c r="AN77" s="14">
        <f>INDEX(Upload_Download!$Q$4:$AC$602,MATCH($AE77,Upload_Download!$Q$4:$Q$602,0),MATCH(AN$2,Upload_Download!$Q$3:$AC$3,0))</f>
        <v>5.5813196257680303E-2</v>
      </c>
      <c r="AO77" s="218">
        <f>INDEX(Upload_Download!$Q$4:$AC$602,MATCH($AE77,Upload_Download!$Q$4:$Q$602,0),MATCH(AO$2,Upload_Download!$Q$3:$AC$3,0))</f>
        <v>5.5229364376161452E-2</v>
      </c>
      <c r="AP77" s="15">
        <f>INDEX(Upload_Download!$Q$4:$AC$602,MATCH($AE77,Upload_Download!$Q$4:$Q$602,0),MATCH(AP$2,Upload_Download!$Q$3:$AC$3,0))</f>
        <v>128</v>
      </c>
      <c r="AQ77" s="16">
        <f>INDEX(Upload_Download!$Q$4:$AC$602,MATCH($AE77,Upload_Download!$Q$4:$Q$602,0),MATCH(AQ$2,Upload_Download!$Q$3:$AC$3,0))</f>
        <v>417</v>
      </c>
      <c r="AR77" s="17">
        <f>INDEX(Upload_Download!$Q$4:$AC$602,MATCH($AE77,Upload_Download!$Q$4:$Q$602,0),MATCH(AR$2,Upload_Download!$Q$3:$AC$3,0))</f>
        <v>269</v>
      </c>
      <c r="AS77" s="18">
        <f>INDEX(Upload_Download!$Q$4:$AC$602,MATCH($AE77,Upload_Download!$Q$4:$Q$602,0),MATCH(AS$2,Upload_Download!$Q$3:$AC$3,0))</f>
        <v>228.1</v>
      </c>
      <c r="AU77" s="24">
        <f t="shared" si="28"/>
        <v>75</v>
      </c>
      <c r="AV77" s="25" t="s">
        <v>1843</v>
      </c>
      <c r="AW77" s="25" t="str">
        <f t="shared" si="22"/>
        <v>Player2</v>
      </c>
      <c r="AX77" s="64" t="str">
        <f t="shared" si="29"/>
        <v>SLP-USD</v>
      </c>
      <c r="AY77" s="64" t="str">
        <f t="shared" si="25"/>
        <v>Crypto</v>
      </c>
      <c r="AZ77" s="64" t="str">
        <f>INDEX(Upload_Download!$AH$4:$AH$127,MATCH(AX77,Upload_Download!$AF$4:$AF$127,0),1)</f>
        <v>Smooth Love Potion</v>
      </c>
      <c r="BA77" s="64" t="str">
        <f t="shared" si="30"/>
        <v>Player25</v>
      </c>
      <c r="BB77" s="57">
        <f>MATCH(AX77,Upload_Download!$AF$4:$AF$126,0)</f>
        <v>76</v>
      </c>
    </row>
    <row r="78" spans="31:54" ht="15.5" customHeight="1">
      <c r="AE78">
        <f t="shared" si="26"/>
        <v>76</v>
      </c>
      <c r="AF78" s="10">
        <f>INDEX(Upload_Download!$Q$4:$AC$602,MATCH($AE78,Upload_Download!$Q$4:$Q$602,0),MATCH(AF$2,Upload_Download!$Q$3:$AC$3,0))</f>
        <v>76</v>
      </c>
      <c r="AG78" s="3">
        <f>INDEX(Upload_Download!$Q$4:$AC$602,MATCH($AE78,Upload_Download!$Q$4:$Q$602,0),MATCH(AG$2,Upload_Download!$Q$3:$AC$3,0))</f>
        <v>130</v>
      </c>
      <c r="AH78" s="3" t="str">
        <f t="shared" si="27"/>
        <v>STOCK</v>
      </c>
      <c r="AI78" s="221" t="str">
        <f>INDEX(Upload_Download!$Q$4:$AC$602,MATCH($AE78,Upload_Download!$Q$4:$Q$602,0),MATCH(AI$2,Upload_Download!$Q$3:$AC$3,0))</f>
        <v>ZTS</v>
      </c>
      <c r="AJ78" s="4" t="str">
        <f>IF(AH78="STOCK",INDEX(Upload_Download!$AR$4:$AR$861,MATCH(AI78,Upload_Download!$AQ$4:$AQ$861,0),1),INDEX(Upload_Download!$BE$4:$BE$103,MATCH(AI78,Upload_Download!$BD$4:$BD$103,0),1))</f>
        <v>Zoetis Inc. Class A Common Stock</v>
      </c>
      <c r="AK78" s="46">
        <f>IF(AH78="STOCK",INDEX(Upload_Download!$AS$4:$AS$861,MATCH(AI78,Upload_Download!$AQ$4:$AQ$861,0),1),INDEX(Upload_Download!$BF$4:$BF$103,MATCH(AI78,Upload_Download!$BD$4:$BD$103,0),1))</f>
        <v>199.37</v>
      </c>
      <c r="AL78" s="211">
        <f>INDEX(Upload_Download!$Q$4:$AC$602,MATCH($AE78,Upload_Download!$Q$4:$Q$602,0),MATCH(AL$2,Upload_Download!$Q$3:$AC$3,0))/1000000</f>
        <v>93783.039999999994</v>
      </c>
      <c r="AM78" s="215">
        <f>INDEX(Upload_Download!$Q$4:$AC$602,MATCH($AE78,Upload_Download!$Q$4:$Q$602,0),MATCH(AM$2,Upload_Download!$Q$3:$AC$3,0))</f>
        <v>1.004794232489822</v>
      </c>
      <c r="AN78" s="5">
        <f>INDEX(Upload_Download!$Q$4:$AC$602,MATCH($AE78,Upload_Download!$Q$4:$Q$602,0),MATCH(AN$2,Upload_Download!$Q$3:$AC$3,0))</f>
        <v>3.3223383414952123E-2</v>
      </c>
      <c r="AO78" s="217">
        <f>INDEX(Upload_Download!$Q$4:$AC$602,MATCH($AE78,Upload_Download!$Q$4:$Q$602,0),MATCH(AO$2,Upload_Download!$Q$3:$AC$3,0))</f>
        <v>3.3064862775562032E-2</v>
      </c>
      <c r="AP78" s="6">
        <f>INDEX(Upload_Download!$Q$4:$AC$602,MATCH($AE78,Upload_Download!$Q$4:$Q$602,0),MATCH(AP$2,Upload_Download!$Q$3:$AC$3,0))</f>
        <v>317</v>
      </c>
      <c r="AQ78" s="7">
        <f>INDEX(Upload_Download!$Q$4:$AC$602,MATCH($AE78,Upload_Download!$Q$4:$Q$602,0),MATCH(AQ$2,Upload_Download!$Q$3:$AC$3,0))</f>
        <v>176</v>
      </c>
      <c r="AR78" s="8">
        <f>INDEX(Upload_Download!$Q$4:$AC$602,MATCH($AE78,Upload_Download!$Q$4:$Q$602,0),MATCH(AR$2,Upload_Download!$Q$3:$AC$3,0))</f>
        <v>119</v>
      </c>
      <c r="AS78" s="9">
        <f>INDEX(Upload_Download!$Q$4:$AC$602,MATCH($AE78,Upload_Download!$Q$4:$Q$602,0),MATCH(AS$2,Upload_Download!$Q$3:$AC$3,0))</f>
        <v>229.4</v>
      </c>
      <c r="AU78" s="24">
        <f t="shared" si="28"/>
        <v>76</v>
      </c>
      <c r="AV78" s="25" t="s">
        <v>1843</v>
      </c>
      <c r="AW78" s="25" t="str">
        <f t="shared" si="22"/>
        <v>Player12</v>
      </c>
      <c r="AX78" s="64" t="str">
        <f t="shared" si="29"/>
        <v>QNT-USD</v>
      </c>
      <c r="AY78" s="64" t="str">
        <f t="shared" si="25"/>
        <v>Crypto</v>
      </c>
      <c r="AZ78" s="64" t="str">
        <f>INDEX(Upload_Download!$AH$4:$AH$127,MATCH(AX78,Upload_Download!$AF$4:$AF$127,0),1)</f>
        <v>Quant Network</v>
      </c>
      <c r="BA78" s="64" t="str">
        <f t="shared" si="30"/>
        <v>Player125</v>
      </c>
      <c r="BB78" s="57">
        <f>MATCH(AX78,Upload_Download!$AF$4:$AF$126,0)</f>
        <v>77</v>
      </c>
    </row>
    <row r="79" spans="31:54" ht="15.5" customHeight="1">
      <c r="AE79">
        <f t="shared" si="26"/>
        <v>77</v>
      </c>
      <c r="AF79" s="10">
        <f>INDEX(Upload_Download!$Q$4:$AC$602,MATCH($AE79,Upload_Download!$Q$4:$Q$602,0),MATCH(AF$2,Upload_Download!$Q$3:$AC$3,0))</f>
        <v>77</v>
      </c>
      <c r="AG79" s="3">
        <f>INDEX(Upload_Download!$Q$4:$AC$602,MATCH($AE79,Upload_Download!$Q$4:$Q$602,0),MATCH(AG$2,Upload_Download!$Q$3:$AC$3,0))</f>
        <v>131</v>
      </c>
      <c r="AH79" s="3" t="str">
        <f t="shared" si="27"/>
        <v>STOCK</v>
      </c>
      <c r="AI79" s="221" t="str">
        <f>INDEX(Upload_Download!$Q$4:$AC$602,MATCH($AE79,Upload_Download!$Q$4:$Q$602,0),MATCH(AI$2,Upload_Download!$Q$3:$AC$3,0))</f>
        <v>AVB</v>
      </c>
      <c r="AJ79" s="4" t="str">
        <f>IF(AH79="STOCK",INDEX(Upload_Download!$AR$4:$AR$861,MATCH(AI79,Upload_Download!$AQ$4:$AQ$861,0),1),INDEX(Upload_Download!$BE$4:$BE$103,MATCH(AI79,Upload_Download!$BD$4:$BD$103,0),1))</f>
        <v>AvalonBay Communities Inc. Common Stock</v>
      </c>
      <c r="AK79" s="46">
        <f>IF(AH79="STOCK",INDEX(Upload_Download!$AS$4:$AS$861,MATCH(AI79,Upload_Download!$AQ$4:$AQ$861,0),1),INDEX(Upload_Download!$BF$4:$BF$103,MATCH(AI79,Upload_Download!$BD$4:$BD$103,0),1))</f>
        <v>242</v>
      </c>
      <c r="AL79" s="211">
        <f>INDEX(Upload_Download!$Q$4:$AC$602,MATCH($AE79,Upload_Download!$Q$4:$Q$602,0),MATCH(AL$2,Upload_Download!$Q$3:$AC$3,0))/1000000</f>
        <v>33455.390720000003</v>
      </c>
      <c r="AM79" s="215">
        <f>INDEX(Upload_Download!$Q$4:$AC$602,MATCH($AE79,Upload_Download!$Q$4:$Q$602,0),MATCH(AM$2,Upload_Download!$Q$3:$AC$3,0))</f>
        <v>1.007210524248235</v>
      </c>
      <c r="AN79" s="5">
        <f>INDEX(Upload_Download!$Q$4:$AC$602,MATCH($AE79,Upload_Download!$Q$4:$Q$602,0),MATCH(AN$2,Upload_Download!$Q$3:$AC$3,0))</f>
        <v>2.5001580511878368E-2</v>
      </c>
      <c r="AO79" s="217">
        <f>INDEX(Upload_Download!$Q$4:$AC$602,MATCH($AE79,Upload_Download!$Q$4:$Q$602,0),MATCH(AO$2,Upload_Download!$Q$3:$AC$3,0))</f>
        <v>2.4822596577353209E-2</v>
      </c>
      <c r="AP79" s="6">
        <f>INDEX(Upload_Download!$Q$4:$AC$602,MATCH($AE79,Upload_Download!$Q$4:$Q$602,0),MATCH(AP$2,Upload_Download!$Q$3:$AC$3,0))</f>
        <v>211</v>
      </c>
      <c r="AQ79" s="7">
        <f>INDEX(Upload_Download!$Q$4:$AC$602,MATCH($AE79,Upload_Download!$Q$4:$Q$602,0),MATCH(AQ$2,Upload_Download!$Q$3:$AC$3,0))</f>
        <v>60</v>
      </c>
      <c r="AR79" s="8">
        <f>INDEX(Upload_Download!$Q$4:$AC$602,MATCH($AE79,Upload_Download!$Q$4:$Q$602,0),MATCH(AR$2,Upload_Download!$Q$3:$AC$3,0))</f>
        <v>374</v>
      </c>
      <c r="AS79" s="9">
        <f>INDEX(Upload_Download!$Q$4:$AC$602,MATCH($AE79,Upload_Download!$Q$4:$Q$602,0),MATCH(AS$2,Upload_Download!$Q$3:$AC$3,0))</f>
        <v>229.7</v>
      </c>
      <c r="AU79" s="24">
        <f t="shared" si="28"/>
        <v>77</v>
      </c>
      <c r="AV79" s="25" t="s">
        <v>1843</v>
      </c>
      <c r="AW79" s="25" t="str">
        <f t="shared" si="22"/>
        <v>Player22</v>
      </c>
      <c r="AX79" s="64" t="str">
        <f t="shared" si="29"/>
        <v>ADI</v>
      </c>
      <c r="AY79" s="64" t="str">
        <f t="shared" si="25"/>
        <v>Stock</v>
      </c>
      <c r="AZ79" s="64" t="str">
        <f>INDEX(Upload_Download!$AH$4:$AH$127,MATCH(AX79,Upload_Download!$AF$4:$AF$127,0),1)</f>
        <v>Analog Devices</v>
      </c>
      <c r="BA79" s="64" t="str">
        <f t="shared" si="30"/>
        <v>Player225</v>
      </c>
      <c r="BB79" s="57">
        <f>MATCH(AX79,Upload_Download!$AF$4:$AF$126,0)</f>
        <v>78</v>
      </c>
    </row>
    <row r="80" spans="31:54" ht="15.5" customHeight="1">
      <c r="AE80">
        <f t="shared" si="26"/>
        <v>78</v>
      </c>
      <c r="AF80" s="10">
        <f>INDEX(Upload_Download!$Q$4:$AC$602,MATCH($AE80,Upload_Download!$Q$4:$Q$602,0),MATCH(AF$2,Upload_Download!$Q$3:$AC$3,0))</f>
        <v>78</v>
      </c>
      <c r="AG80" s="3">
        <f>INDEX(Upload_Download!$Q$4:$AC$602,MATCH($AE80,Upload_Download!$Q$4:$Q$602,0),MATCH(AG$2,Upload_Download!$Q$3:$AC$3,0))</f>
        <v>134</v>
      </c>
      <c r="AH80" s="3" t="str">
        <f t="shared" si="27"/>
        <v>STOCK</v>
      </c>
      <c r="AI80" s="221" t="str">
        <f>INDEX(Upload_Download!$Q$4:$AC$602,MATCH($AE80,Upload_Download!$Q$4:$Q$602,0),MATCH(AI$2,Upload_Download!$Q$3:$AC$3,0))</f>
        <v>EQR</v>
      </c>
      <c r="AJ80" s="4" t="str">
        <f>IF(AH80="STOCK",INDEX(Upload_Download!$AR$4:$AR$861,MATCH(AI80,Upload_Download!$AQ$4:$AQ$861,0),1),INDEX(Upload_Download!$BE$4:$BE$103,MATCH(AI80,Upload_Download!$BD$4:$BD$103,0),1))</f>
        <v>Equity Residential Common Shares of Beneficial Interest</v>
      </c>
      <c r="AK80" s="46">
        <f>IF(AH80="STOCK",INDEX(Upload_Download!$AS$4:$AS$861,MATCH(AI80,Upload_Download!$AQ$4:$AQ$861,0),1),INDEX(Upload_Download!$BF$4:$BF$103,MATCH(AI80,Upload_Download!$BD$4:$BD$103,0),1))</f>
        <v>86.97</v>
      </c>
      <c r="AL80" s="211">
        <f>INDEX(Upload_Download!$Q$4:$AC$602,MATCH($AE80,Upload_Download!$Q$4:$Q$602,0),MATCH(AL$2,Upload_Download!$Q$3:$AC$3,0))/1000000</f>
        <v>33441.568767999997</v>
      </c>
      <c r="AM80" s="215">
        <f>INDEX(Upload_Download!$Q$4:$AC$602,MATCH($AE80,Upload_Download!$Q$4:$Q$602,0),MATCH(AM$2,Upload_Download!$Q$3:$AC$3,0))</f>
        <v>1.0072443952382479</v>
      </c>
      <c r="AN80" s="5">
        <f>INDEX(Upload_Download!$Q$4:$AC$602,MATCH($AE80,Upload_Download!$Q$4:$Q$602,0),MATCH(AN$2,Upload_Download!$Q$3:$AC$3,0))</f>
        <v>2.6084749795471599E-2</v>
      </c>
      <c r="AO80" s="217">
        <f>INDEX(Upload_Download!$Q$4:$AC$602,MATCH($AE80,Upload_Download!$Q$4:$Q$602,0),MATCH(AO$2,Upload_Download!$Q$3:$AC$3,0))</f>
        <v>2.5897140672896619E-2</v>
      </c>
      <c r="AP80" s="6">
        <f>INDEX(Upload_Download!$Q$4:$AC$602,MATCH($AE80,Upload_Download!$Q$4:$Q$602,0),MATCH(AP$2,Upload_Download!$Q$3:$AC$3,0))</f>
        <v>210</v>
      </c>
      <c r="AQ80" s="7">
        <f>INDEX(Upload_Download!$Q$4:$AC$602,MATCH($AE80,Upload_Download!$Q$4:$Q$602,0),MATCH(AQ$2,Upload_Download!$Q$3:$AC$3,0))</f>
        <v>71</v>
      </c>
      <c r="AR80" s="8">
        <f>INDEX(Upload_Download!$Q$4:$AC$602,MATCH($AE80,Upload_Download!$Q$4:$Q$602,0),MATCH(AR$2,Upload_Download!$Q$3:$AC$3,0))</f>
        <v>375</v>
      </c>
      <c r="AS80" s="9">
        <f>INDEX(Upload_Download!$Q$4:$AC$602,MATCH($AE80,Upload_Download!$Q$4:$Q$602,0),MATCH(AS$2,Upload_Download!$Q$3:$AC$3,0))</f>
        <v>231.7</v>
      </c>
      <c r="AU80" s="24">
        <f t="shared" si="28"/>
        <v>78</v>
      </c>
      <c r="AV80" s="25" t="s">
        <v>1843</v>
      </c>
      <c r="AW80" s="25" t="str">
        <f t="shared" si="22"/>
        <v>Player21</v>
      </c>
      <c r="AX80" s="64" t="str">
        <f t="shared" si="29"/>
        <v>GLD</v>
      </c>
      <c r="AY80" s="64" t="str">
        <f t="shared" si="25"/>
        <v>Stock</v>
      </c>
      <c r="AZ80" s="64" t="str">
        <f>INDEX(Upload_Download!$AH$4:$AH$127,MATCH(AX80,Upload_Download!$AF$4:$AF$127,0),1)</f>
        <v>Gold</v>
      </c>
      <c r="BA80" s="64" t="str">
        <f t="shared" si="30"/>
        <v>Player215</v>
      </c>
      <c r="BB80" s="57">
        <f>MATCH(AX80,Upload_Download!$AF$4:$AF$126,0)</f>
        <v>93</v>
      </c>
    </row>
    <row r="81" spans="31:54" ht="15.5" customHeight="1">
      <c r="AE81">
        <f t="shared" si="26"/>
        <v>79</v>
      </c>
      <c r="AF81" s="10">
        <f>INDEX(Upload_Download!$Q$4:$AC$602,MATCH($AE81,Upload_Download!$Q$4:$Q$602,0),MATCH(AF$2,Upload_Download!$Q$3:$AC$3,0))</f>
        <v>79</v>
      </c>
      <c r="AG81" s="3">
        <f>INDEX(Upload_Download!$Q$4:$AC$602,MATCH($AE81,Upload_Download!$Q$4:$Q$602,0),MATCH(AG$2,Upload_Download!$Q$3:$AC$3,0))</f>
        <v>135</v>
      </c>
      <c r="AH81" s="3" t="str">
        <f t="shared" si="27"/>
        <v>STOCK</v>
      </c>
      <c r="AI81" s="221" t="str">
        <f>INDEX(Upload_Download!$Q$4:$AC$602,MATCH($AE81,Upload_Download!$Q$4:$Q$602,0),MATCH(AI$2,Upload_Download!$Q$3:$AC$3,0))</f>
        <v>ABB</v>
      </c>
      <c r="AJ81" s="4" t="str">
        <f>IF(AH81="STOCK",INDEX(Upload_Download!$AR$4:$AR$861,MATCH(AI81,Upload_Download!$AQ$4:$AQ$861,0),1),INDEX(Upload_Download!$BE$4:$BE$103,MATCH(AI81,Upload_Download!$BD$4:$BD$103,0),1))</f>
        <v>ABB Ltd Common Stock</v>
      </c>
      <c r="AK81" s="46">
        <f>IF(AH81="STOCK",INDEX(Upload_Download!$AS$4:$AS$861,MATCH(AI81,Upload_Download!$AQ$4:$AQ$861,0),1),INDEX(Upload_Download!$BF$4:$BF$103,MATCH(AI81,Upload_Download!$BD$4:$BD$103,0),1))</f>
        <v>35.19</v>
      </c>
      <c r="AL81" s="211">
        <f>INDEX(Upload_Download!$Q$4:$AC$602,MATCH($AE81,Upload_Download!$Q$4:$Q$602,0),MATCH(AL$2,Upload_Download!$Q$3:$AC$3,0))/1000000</f>
        <v>67889.639423999994</v>
      </c>
      <c r="AM81" s="215">
        <f>INDEX(Upload_Download!$Q$4:$AC$602,MATCH($AE81,Upload_Download!$Q$4:$Q$602,0),MATCH(AM$2,Upload_Download!$Q$3:$AC$3,0))</f>
        <v>1.005036243105534</v>
      </c>
      <c r="AN81" s="5">
        <f>INDEX(Upload_Download!$Q$4:$AC$602,MATCH($AE81,Upload_Download!$Q$4:$Q$602,0),MATCH(AN$2,Upload_Download!$Q$3:$AC$3,0))</f>
        <v>3.2754251297477603E-2</v>
      </c>
      <c r="AO81" s="217">
        <f>INDEX(Upload_Download!$Q$4:$AC$602,MATCH($AE81,Upload_Download!$Q$4:$Q$602,0),MATCH(AO$2,Upload_Download!$Q$3:$AC$3,0))</f>
        <v>3.2590119532672657E-2</v>
      </c>
      <c r="AP81" s="6">
        <f>INDEX(Upload_Download!$Q$4:$AC$602,MATCH($AE81,Upload_Download!$Q$4:$Q$602,0),MATCH(AP$2,Upload_Download!$Q$3:$AC$3,0))</f>
        <v>298</v>
      </c>
      <c r="AQ81" s="7">
        <f>INDEX(Upload_Download!$Q$4:$AC$602,MATCH($AE81,Upload_Download!$Q$4:$Q$602,0),MATCH(AQ$2,Upload_Download!$Q$3:$AC$3,0))</f>
        <v>166</v>
      </c>
      <c r="AR81" s="8">
        <f>INDEX(Upload_Download!$Q$4:$AC$602,MATCH($AE81,Upload_Download!$Q$4:$Q$602,0),MATCH(AR$2,Upload_Download!$Q$3:$AC$3,0))</f>
        <v>167</v>
      </c>
      <c r="AS81" s="9">
        <f>INDEX(Upload_Download!$Q$4:$AC$602,MATCH($AE81,Upload_Download!$Q$4:$Q$602,0),MATCH(AS$2,Upload_Download!$Q$3:$AC$3,0))</f>
        <v>232.3</v>
      </c>
      <c r="AU81" s="24">
        <f t="shared" si="28"/>
        <v>79</v>
      </c>
      <c r="AV81" s="25" t="s">
        <v>1843</v>
      </c>
      <c r="AW81" s="25" t="str">
        <f t="shared" si="22"/>
        <v>Player13</v>
      </c>
      <c r="AX81" s="64" t="str">
        <f t="shared" si="29"/>
        <v>FTM-USD</v>
      </c>
      <c r="AY81" s="64" t="str">
        <f t="shared" si="25"/>
        <v>Crypto</v>
      </c>
      <c r="AZ81" s="64" t="str">
        <f>INDEX(Upload_Download!$AH$4:$AH$127,MATCH(AX81,Upload_Download!$AF$4:$AF$127,0),1)</f>
        <v>Fantom</v>
      </c>
      <c r="BA81" s="64" t="str">
        <f t="shared" si="30"/>
        <v>Player135</v>
      </c>
      <c r="BB81" s="57">
        <f>MATCH(AX81,Upload_Download!$AF$4:$AF$126,0)</f>
        <v>115</v>
      </c>
    </row>
    <row r="82" spans="31:54" ht="15.5" customHeight="1" thickBot="1">
      <c r="AE82">
        <f t="shared" si="26"/>
        <v>80</v>
      </c>
      <c r="AF82" s="11">
        <f>INDEX(Upload_Download!$Q$4:$AC$602,MATCH($AE82,Upload_Download!$Q$4:$Q$602,0),MATCH(AF$2,Upload_Download!$Q$3:$AC$3,0))</f>
        <v>80</v>
      </c>
      <c r="AG82" s="12">
        <f>INDEX(Upload_Download!$Q$4:$AC$602,MATCH($AE82,Upload_Download!$Q$4:$Q$602,0),MATCH(AG$2,Upload_Download!$Q$3:$AC$3,0))</f>
        <v>136</v>
      </c>
      <c r="AH82" s="12" t="str">
        <f t="shared" si="27"/>
        <v>STOCK</v>
      </c>
      <c r="AI82" s="222" t="str">
        <f>INDEX(Upload_Download!$Q$4:$AC$602,MATCH($AE82,Upload_Download!$Q$4:$Q$602,0),MATCH(AI$2,Upload_Download!$Q$3:$AC$3,0))</f>
        <v>DDOG</v>
      </c>
      <c r="AJ82" s="13" t="str">
        <f>IF(AH82="STOCK",INDEX(Upload_Download!$AR$4:$AR$861,MATCH(AI82,Upload_Download!$AQ$4:$AQ$861,0),1),INDEX(Upload_Download!$BE$4:$BE$103,MATCH(AI82,Upload_Download!$BD$4:$BD$103,0),1))</f>
        <v>Datadog Inc. Class A Common Stock</v>
      </c>
      <c r="AK82" s="47">
        <f>IF(AH82="STOCK",INDEX(Upload_Download!$AS$4:$AS$861,MATCH(AI82,Upload_Download!$AQ$4:$AQ$861,0),1),INDEX(Upload_Download!$BF$4:$BF$103,MATCH(AI82,Upload_Download!$BD$4:$BD$103,0),1))</f>
        <v>174.6</v>
      </c>
      <c r="AL82" s="212">
        <f>INDEX(Upload_Download!$Q$4:$AC$602,MATCH($AE82,Upload_Download!$Q$4:$Q$602,0),MATCH(AL$2,Upload_Download!$Q$3:$AC$3,0))/1000000</f>
        <v>52215.877632000003</v>
      </c>
      <c r="AM82" s="216">
        <f>INDEX(Upload_Download!$Q$4:$AC$602,MATCH($AE82,Upload_Download!$Q$4:$Q$602,0),MATCH(AM$2,Upload_Download!$Q$3:$AC$3,0))</f>
        <v>1.0092853410412219</v>
      </c>
      <c r="AN82" s="14">
        <f>INDEX(Upload_Download!$Q$4:$AC$602,MATCH($AE82,Upload_Download!$Q$4:$Q$602,0),MATCH(AN$2,Upload_Download!$Q$3:$AC$3,0))</f>
        <v>6.9462155782919477E-2</v>
      </c>
      <c r="AO82" s="218">
        <f>INDEX(Upload_Download!$Q$4:$AC$602,MATCH($AE82,Upload_Download!$Q$4:$Q$602,0),MATCH(AO$2,Upload_Download!$Q$3:$AC$3,0))</f>
        <v>6.8823109737489438E-2</v>
      </c>
      <c r="AP82" s="15">
        <f>INDEX(Upload_Download!$Q$4:$AC$602,MATCH($AE82,Upload_Download!$Q$4:$Q$602,0),MATCH(AP$2,Upload_Download!$Q$3:$AC$3,0))</f>
        <v>148</v>
      </c>
      <c r="AQ82" s="16">
        <f>INDEX(Upload_Download!$Q$4:$AC$602,MATCH($AE82,Upload_Download!$Q$4:$Q$602,0),MATCH(AQ$2,Upload_Download!$Q$3:$AC$3,0))</f>
        <v>460</v>
      </c>
      <c r="AR82" s="17">
        <f>INDEX(Upload_Download!$Q$4:$AC$602,MATCH($AE82,Upload_Download!$Q$4:$Q$602,0),MATCH(AR$2,Upload_Download!$Q$3:$AC$3,0))</f>
        <v>222</v>
      </c>
      <c r="AS82" s="18">
        <f>INDEX(Upload_Download!$Q$4:$AC$602,MATCH($AE82,Upload_Download!$Q$4:$Q$602,0),MATCH(AS$2,Upload_Download!$Q$3:$AC$3,0))</f>
        <v>232.6</v>
      </c>
      <c r="AU82" s="24">
        <f t="shared" si="28"/>
        <v>80</v>
      </c>
      <c r="AV82" s="25" t="s">
        <v>1843</v>
      </c>
      <c r="AW82" s="25" t="str">
        <f t="shared" si="22"/>
        <v>Player14</v>
      </c>
      <c r="AX82" s="64" t="str">
        <f t="shared" si="29"/>
        <v>COIN</v>
      </c>
      <c r="AY82" s="64" t="str">
        <f t="shared" si="25"/>
        <v>Stock</v>
      </c>
      <c r="AZ82" s="64" t="str">
        <f>INDEX(Upload_Download!$AH$4:$AH$127,MATCH(AX82,Upload_Download!$AF$4:$AF$127,0),1)</f>
        <v>Coinbase</v>
      </c>
      <c r="BA82" s="64" t="str">
        <f t="shared" si="30"/>
        <v>Player145</v>
      </c>
      <c r="BB82" s="57">
        <f>MATCH(AX82,Upload_Download!$AF$4:$AF$126,0)</f>
        <v>79</v>
      </c>
    </row>
    <row r="83" spans="31:54" ht="15.5" customHeight="1">
      <c r="AE83">
        <f t="shared" si="26"/>
        <v>81</v>
      </c>
      <c r="AF83" s="10">
        <f>INDEX(Upload_Download!$Q$4:$AC$602,MATCH($AE83,Upload_Download!$Q$4:$Q$602,0),MATCH(AF$2,Upload_Download!$Q$3:$AC$3,0))</f>
        <v>81</v>
      </c>
      <c r="AG83" s="3">
        <f>INDEX(Upload_Download!$Q$4:$AC$602,MATCH($AE83,Upload_Download!$Q$4:$Q$602,0),MATCH(AG$2,Upload_Download!$Q$3:$AC$3,0))</f>
        <v>137</v>
      </c>
      <c r="AH83" s="3" t="str">
        <f t="shared" si="27"/>
        <v>STOCK</v>
      </c>
      <c r="AI83" s="221" t="str">
        <f>INDEX(Upload_Download!$Q$4:$AC$602,MATCH($AE83,Upload_Download!$Q$4:$Q$602,0),MATCH(AI$2,Upload_Download!$Q$3:$AC$3,0))</f>
        <v>DVN</v>
      </c>
      <c r="AJ83" s="4" t="str">
        <f>IF(AH83="STOCK",INDEX(Upload_Download!$AR$4:$AR$861,MATCH(AI83,Upload_Download!$AQ$4:$AQ$861,0),1),INDEX(Upload_Download!$BE$4:$BE$103,MATCH(AI83,Upload_Download!$BD$4:$BD$103,0),1))</f>
        <v>Devon Energy Corporation Common Stock</v>
      </c>
      <c r="AK83" s="46">
        <f>IF(AH83="STOCK",INDEX(Upload_Download!$AS$4:$AS$861,MATCH(AI83,Upload_Download!$AQ$4:$AQ$861,0),1),INDEX(Upload_Download!$BF$4:$BF$103,MATCH(AI83,Upload_Download!$BD$4:$BD$103,0),1))</f>
        <v>52.22</v>
      </c>
      <c r="AL83" s="211">
        <f>INDEX(Upload_Download!$Q$4:$AC$602,MATCH($AE83,Upload_Download!$Q$4:$Q$602,0),MATCH(AL$2,Upload_Download!$Q$3:$AC$3,0))/1000000</f>
        <v>36469.989375999998</v>
      </c>
      <c r="AM83" s="215">
        <f>INDEX(Upload_Download!$Q$4:$AC$602,MATCH($AE83,Upload_Download!$Q$4:$Q$602,0),MATCH(AM$2,Upload_Download!$Q$3:$AC$3,0))</f>
        <v>1.0241975006012709</v>
      </c>
      <c r="AN83" s="5">
        <f>INDEX(Upload_Download!$Q$4:$AC$602,MATCH($AE83,Upload_Download!$Q$4:$Q$602,0),MATCH(AN$2,Upload_Download!$Q$3:$AC$3,0))</f>
        <v>7.7657137709194884E-2</v>
      </c>
      <c r="AO83" s="217">
        <f>INDEX(Upload_Download!$Q$4:$AC$602,MATCH($AE83,Upload_Download!$Q$4:$Q$602,0),MATCH(AO$2,Upload_Download!$Q$3:$AC$3,0))</f>
        <v>7.5822424545661446E-2</v>
      </c>
      <c r="AP83" s="6">
        <f>INDEX(Upload_Download!$Q$4:$AC$602,MATCH($AE83,Upload_Download!$Q$4:$Q$602,0),MATCH(AP$2,Upload_Download!$Q$3:$AC$3,0))</f>
        <v>74</v>
      </c>
      <c r="AQ83" s="7">
        <f>INDEX(Upload_Download!$Q$4:$AC$602,MATCH($AE83,Upload_Download!$Q$4:$Q$602,0),MATCH(AQ$2,Upload_Download!$Q$3:$AC$3,0))</f>
        <v>471</v>
      </c>
      <c r="AR83" s="8">
        <f>INDEX(Upload_Download!$Q$4:$AC$602,MATCH($AE83,Upload_Download!$Q$4:$Q$602,0),MATCH(AR$2,Upload_Download!$Q$3:$AC$3,0))</f>
        <v>339</v>
      </c>
      <c r="AS83" s="9">
        <f>INDEX(Upload_Download!$Q$4:$AC$602,MATCH($AE83,Upload_Download!$Q$4:$Q$602,0),MATCH(AS$2,Upload_Download!$Q$3:$AC$3,0))</f>
        <v>232.9</v>
      </c>
      <c r="AU83" s="24">
        <f t="shared" si="28"/>
        <v>81</v>
      </c>
      <c r="AV83" s="25" t="s">
        <v>1843</v>
      </c>
      <c r="AW83" s="25" t="str">
        <f t="shared" ref="AW83:AW114" si="31">AW35</f>
        <v>Player11</v>
      </c>
      <c r="AX83" s="64" t="str">
        <f t="shared" si="29"/>
        <v>GRLC-USD</v>
      </c>
      <c r="AY83" s="64" t="str">
        <f t="shared" si="25"/>
        <v>Crypto</v>
      </c>
      <c r="AZ83" s="64" t="str">
        <f>INDEX(Upload_Download!$AH$4:$AH$127,MATCH(AX83,Upload_Download!$AF$4:$AF$127,0),1)</f>
        <v>Garlicoin</v>
      </c>
      <c r="BA83" s="64" t="str">
        <f t="shared" si="30"/>
        <v>Player115</v>
      </c>
      <c r="BB83" s="57">
        <f>MATCH(AX83,Upload_Download!$AF$4:$AF$126,0)</f>
        <v>80</v>
      </c>
    </row>
    <row r="84" spans="31:54" ht="15.5" customHeight="1">
      <c r="AE84">
        <f t="shared" si="26"/>
        <v>82</v>
      </c>
      <c r="AF84" s="10">
        <f>INDEX(Upload_Download!$Q$4:$AC$602,MATCH($AE84,Upload_Download!$Q$4:$Q$602,0),MATCH(AF$2,Upload_Download!$Q$3:$AC$3,0))</f>
        <v>82</v>
      </c>
      <c r="AG84" s="3">
        <f>INDEX(Upload_Download!$Q$4:$AC$602,MATCH($AE84,Upload_Download!$Q$4:$Q$602,0),MATCH(AG$2,Upload_Download!$Q$3:$AC$3,0))</f>
        <v>138</v>
      </c>
      <c r="AH84" s="3" t="str">
        <f t="shared" si="27"/>
        <v>STOCK</v>
      </c>
      <c r="AI84" s="221" t="str">
        <f>INDEX(Upload_Download!$Q$4:$AC$602,MATCH($AE84,Upload_Download!$Q$4:$Q$602,0),MATCH(AI$2,Upload_Download!$Q$3:$AC$3,0))</f>
        <v>EL</v>
      </c>
      <c r="AJ84" s="4" t="str">
        <f>IF(AH84="STOCK",INDEX(Upload_Download!$AR$4:$AR$861,MATCH(AI84,Upload_Download!$AQ$4:$AQ$861,0),1),INDEX(Upload_Download!$BE$4:$BE$103,MATCH(AI84,Upload_Download!$BD$4:$BD$103,0),1))</f>
        <v>Estee Lauder Companies Inc. (The) Common Stock</v>
      </c>
      <c r="AK84" s="46">
        <f>IF(AH84="STOCK",INDEX(Upload_Download!$AS$4:$AS$861,MATCH(AI84,Upload_Download!$AQ$4:$AQ$861,0),1),INDEX(Upload_Download!$BF$4:$BF$103,MATCH(AI84,Upload_Download!$BD$4:$BD$103,0),1))</f>
        <v>315.61</v>
      </c>
      <c r="AL84" s="211">
        <f>INDEX(Upload_Download!$Q$4:$AC$602,MATCH($AE84,Upload_Download!$Q$4:$Q$602,0),MATCH(AL$2,Upload_Download!$Q$3:$AC$3,0))/1000000</f>
        <v>108464.488448</v>
      </c>
      <c r="AM84" s="215">
        <f>INDEX(Upload_Download!$Q$4:$AC$602,MATCH($AE84,Upload_Download!$Q$4:$Q$602,0),MATCH(AM$2,Upload_Download!$Q$3:$AC$3,0))</f>
        <v>1.0053206637115299</v>
      </c>
      <c r="AN84" s="5">
        <f>INDEX(Upload_Download!$Q$4:$AC$602,MATCH($AE84,Upload_Download!$Q$4:$Q$602,0),MATCH(AN$2,Upload_Download!$Q$3:$AC$3,0))</f>
        <v>4.0991217737759107E-2</v>
      </c>
      <c r="AO84" s="217">
        <f>INDEX(Upload_Download!$Q$4:$AC$602,MATCH($AE84,Upload_Download!$Q$4:$Q$602,0),MATCH(AO$2,Upload_Download!$Q$3:$AC$3,0))</f>
        <v>4.0774271550754942E-2</v>
      </c>
      <c r="AP84" s="6">
        <f>INDEX(Upload_Download!$Q$4:$AC$602,MATCH($AE84,Upload_Download!$Q$4:$Q$602,0),MATCH(AP$2,Upload_Download!$Q$3:$AC$3,0))</f>
        <v>286</v>
      </c>
      <c r="AQ84" s="7">
        <f>INDEX(Upload_Download!$Q$4:$AC$602,MATCH($AE84,Upload_Download!$Q$4:$Q$602,0),MATCH(AQ$2,Upload_Download!$Q$3:$AC$3,0))</f>
        <v>294</v>
      </c>
      <c r="AR84" s="8">
        <f>INDEX(Upload_Download!$Q$4:$AC$602,MATCH($AE84,Upload_Download!$Q$4:$Q$602,0),MATCH(AR$2,Upload_Download!$Q$3:$AC$3,0))</f>
        <v>105</v>
      </c>
      <c r="AS84" s="9">
        <f>INDEX(Upload_Download!$Q$4:$AC$602,MATCH($AE84,Upload_Download!$Q$4:$Q$602,0),MATCH(AS$2,Upload_Download!$Q$3:$AC$3,0))</f>
        <v>233.3</v>
      </c>
      <c r="AU84" s="24">
        <f t="shared" si="28"/>
        <v>82</v>
      </c>
      <c r="AV84" s="25" t="s">
        <v>1843</v>
      </c>
      <c r="AW84" s="25" t="str">
        <f t="shared" si="31"/>
        <v>Player16</v>
      </c>
      <c r="AX84" s="64" t="str">
        <f t="shared" si="29"/>
        <v>UPS</v>
      </c>
      <c r="AY84" s="64" t="str">
        <f t="shared" si="25"/>
        <v>Stock</v>
      </c>
      <c r="AZ84" s="64" t="str">
        <f>INDEX(Upload_Download!$AH$4:$AH$127,MATCH(AX84,Upload_Download!$AF$4:$AF$127,0),1)</f>
        <v>United Parcel Service</v>
      </c>
      <c r="BA84" s="64" t="str">
        <f t="shared" si="30"/>
        <v>Player165</v>
      </c>
      <c r="BB84" s="57">
        <f>MATCH(AX84,Upload_Download!$AF$4:$AF$126,0)</f>
        <v>81</v>
      </c>
    </row>
    <row r="85" spans="31:54" ht="15.5" customHeight="1">
      <c r="AE85">
        <f t="shared" si="26"/>
        <v>83</v>
      </c>
      <c r="AF85" s="10">
        <f>INDEX(Upload_Download!$Q$4:$AC$602,MATCH($AE85,Upload_Download!$Q$4:$Q$602,0),MATCH(AF$2,Upload_Download!$Q$3:$AC$3,0))</f>
        <v>83</v>
      </c>
      <c r="AG85" s="3">
        <f>INDEX(Upload_Download!$Q$4:$AC$602,MATCH($AE85,Upload_Download!$Q$4:$Q$602,0),MATCH(AG$2,Upload_Download!$Q$3:$AC$3,0))</f>
        <v>139</v>
      </c>
      <c r="AH85" s="3" t="str">
        <f t="shared" si="27"/>
        <v>STOCK</v>
      </c>
      <c r="AI85" s="221" t="str">
        <f>INDEX(Upload_Download!$Q$4:$AC$602,MATCH($AE85,Upload_Download!$Q$4:$Q$602,0),MATCH(AI$2,Upload_Download!$Q$3:$AC$3,0))</f>
        <v>OXY</v>
      </c>
      <c r="AJ85" s="4" t="str">
        <f>IF(AH85="STOCK",INDEX(Upload_Download!$AR$4:$AR$861,MATCH(AI85,Upload_Download!$AQ$4:$AQ$861,0),1),INDEX(Upload_Download!$BE$4:$BE$103,MATCH(AI85,Upload_Download!$BD$4:$BD$103,0),1))</f>
        <v>Occidental Petroleum Corporation Common Stock</v>
      </c>
      <c r="AK85" s="46">
        <f>IF(AH85="STOCK",INDEX(Upload_Download!$AS$4:$AS$861,MATCH(AI85,Upload_Download!$AQ$4:$AQ$861,0),1),INDEX(Upload_Download!$BF$4:$BF$103,MATCH(AI85,Upload_Download!$BD$4:$BD$103,0),1))</f>
        <v>40.68</v>
      </c>
      <c r="AL85" s="211">
        <f>INDEX(Upload_Download!$Q$4:$AC$602,MATCH($AE85,Upload_Download!$Q$4:$Q$602,0),MATCH(AL$2,Upload_Download!$Q$3:$AC$3,0))/1000000</f>
        <v>39941.697536</v>
      </c>
      <c r="AM85" s="215">
        <f>INDEX(Upload_Download!$Q$4:$AC$602,MATCH($AE85,Upload_Download!$Q$4:$Q$602,0),MATCH(AM$2,Upload_Download!$Q$3:$AC$3,0))</f>
        <v>1.017117135068085</v>
      </c>
      <c r="AN85" s="5">
        <f>INDEX(Upload_Download!$Q$4:$AC$602,MATCH($AE85,Upload_Download!$Q$4:$Q$602,0),MATCH(AN$2,Upload_Download!$Q$3:$AC$3,0))</f>
        <v>8.1278005404934975E-2</v>
      </c>
      <c r="AO85" s="217">
        <f>INDEX(Upload_Download!$Q$4:$AC$602,MATCH($AE85,Upload_Download!$Q$4:$Q$602,0),MATCH(AO$2,Upload_Download!$Q$3:$AC$3,0))</f>
        <v>7.9910172194173359E-2</v>
      </c>
      <c r="AP85" s="6">
        <f>INDEX(Upload_Download!$Q$4:$AC$602,MATCH($AE85,Upload_Download!$Q$4:$Q$602,0),MATCH(AP$2,Upload_Download!$Q$3:$AC$3,0))</f>
        <v>92</v>
      </c>
      <c r="AQ85" s="7">
        <f>INDEX(Upload_Download!$Q$4:$AC$602,MATCH($AE85,Upload_Download!$Q$4:$Q$602,0),MATCH(AQ$2,Upload_Download!$Q$3:$AC$3,0))</f>
        <v>477</v>
      </c>
      <c r="AR85" s="8">
        <f>INDEX(Upload_Download!$Q$4:$AC$602,MATCH($AE85,Upload_Download!$Q$4:$Q$602,0),MATCH(AR$2,Upload_Download!$Q$3:$AC$3,0))</f>
        <v>307</v>
      </c>
      <c r="AS85" s="9">
        <f>INDEX(Upload_Download!$Q$4:$AC$602,MATCH($AE85,Upload_Download!$Q$4:$Q$602,0),MATCH(AS$2,Upload_Download!$Q$3:$AC$3,0))</f>
        <v>233.5</v>
      </c>
      <c r="AU85" s="24">
        <f t="shared" si="28"/>
        <v>83</v>
      </c>
      <c r="AV85" s="25" t="s">
        <v>1843</v>
      </c>
      <c r="AW85" s="25" t="str">
        <f t="shared" si="31"/>
        <v>Player5</v>
      </c>
      <c r="AX85" s="64" t="str">
        <f t="shared" si="29"/>
        <v>RY</v>
      </c>
      <c r="AY85" s="64" t="str">
        <f t="shared" si="25"/>
        <v>Stock</v>
      </c>
      <c r="AZ85" s="64" t="str">
        <f>INDEX(Upload_Download!$AH$4:$AH$127,MATCH(AX85,Upload_Download!$AF$4:$AF$127,0),1)</f>
        <v>Royal Bank Of Canada</v>
      </c>
      <c r="BA85" s="64" t="str">
        <f t="shared" si="30"/>
        <v>Player55</v>
      </c>
      <c r="BB85" s="57">
        <f>MATCH(AX85,Upload_Download!$AF$4:$AF$126,0)</f>
        <v>8</v>
      </c>
    </row>
    <row r="86" spans="31:54" ht="15.5" customHeight="1">
      <c r="AE86">
        <f t="shared" si="26"/>
        <v>84</v>
      </c>
      <c r="AF86" s="10">
        <f>INDEX(Upload_Download!$Q$4:$AC$602,MATCH($AE86,Upload_Download!$Q$4:$Q$602,0),MATCH(AF$2,Upload_Download!$Q$3:$AC$3,0))</f>
        <v>84</v>
      </c>
      <c r="AG86" s="3">
        <f>INDEX(Upload_Download!$Q$4:$AC$602,MATCH($AE86,Upload_Download!$Q$4:$Q$602,0),MATCH(AG$2,Upload_Download!$Q$3:$AC$3,0))</f>
        <v>140</v>
      </c>
      <c r="AH86" s="3" t="str">
        <f t="shared" si="27"/>
        <v>STOCK</v>
      </c>
      <c r="AI86" s="221" t="str">
        <f>INDEX(Upload_Download!$Q$4:$AC$602,MATCH($AE86,Upload_Download!$Q$4:$Q$602,0),MATCH(AI$2,Upload_Download!$Q$3:$AC$3,0))</f>
        <v>KDP</v>
      </c>
      <c r="AJ86" s="4" t="str">
        <f>IF(AH86="STOCK",INDEX(Upload_Download!$AR$4:$AR$861,MATCH(AI86,Upload_Download!$AQ$4:$AQ$861,0),1),INDEX(Upload_Download!$BE$4:$BE$103,MATCH(AI86,Upload_Download!$BD$4:$BD$103,0),1))</f>
        <v>Keurig Dr Pepper Inc. Common Stock</v>
      </c>
      <c r="AK86" s="46">
        <f>IF(AH86="STOCK",INDEX(Upload_Download!$AS$4:$AS$861,MATCH(AI86,Upload_Download!$AQ$4:$AQ$861,0),1),INDEX(Upload_Download!$BF$4:$BF$103,MATCH(AI86,Upload_Download!$BD$4:$BD$103,0),1))</f>
        <v>38.28</v>
      </c>
      <c r="AL86" s="211">
        <f>INDEX(Upload_Download!$Q$4:$AC$602,MATCH($AE86,Upload_Download!$Q$4:$Q$602,0),MATCH(AL$2,Upload_Download!$Q$3:$AC$3,0))/1000000</f>
        <v>54080.991232</v>
      </c>
      <c r="AM86" s="215">
        <f>INDEX(Upload_Download!$Q$4:$AC$602,MATCH($AE86,Upload_Download!$Q$4:$Q$602,0),MATCH(AM$2,Upload_Download!$Q$3:$AC$3,0))</f>
        <v>1.004652776173321</v>
      </c>
      <c r="AN86" s="5">
        <f>INDEX(Upload_Download!$Q$4:$AC$602,MATCH($AE86,Upload_Download!$Q$4:$Q$602,0),MATCH(AN$2,Upload_Download!$Q$3:$AC$3,0))</f>
        <v>2.2958360273639691E-2</v>
      </c>
      <c r="AO86" s="217">
        <f>INDEX(Upload_Download!$Q$4:$AC$602,MATCH($AE86,Upload_Download!$Q$4:$Q$602,0),MATCH(AO$2,Upload_Download!$Q$3:$AC$3,0))</f>
        <v>2.2852034870283339E-2</v>
      </c>
      <c r="AP86" s="6">
        <f>INDEX(Upload_Download!$Q$4:$AC$602,MATCH($AE86,Upload_Download!$Q$4:$Q$602,0),MATCH(AP$2,Upload_Download!$Q$3:$AC$3,0))</f>
        <v>322</v>
      </c>
      <c r="AQ86" s="7">
        <f>INDEX(Upload_Download!$Q$4:$AC$602,MATCH($AE86,Upload_Download!$Q$4:$Q$602,0),MATCH(AQ$2,Upload_Download!$Q$3:$AC$3,0))</f>
        <v>44</v>
      </c>
      <c r="AR86" s="8">
        <f>INDEX(Upload_Download!$Q$4:$AC$602,MATCH($AE86,Upload_Download!$Q$4:$Q$602,0),MATCH(AR$2,Upload_Download!$Q$3:$AC$3,0))</f>
        <v>214</v>
      </c>
      <c r="AS86" s="9">
        <f>INDEX(Upload_Download!$Q$4:$AC$602,MATCH($AE86,Upload_Download!$Q$4:$Q$602,0),MATCH(AS$2,Upload_Download!$Q$3:$AC$3,0))</f>
        <v>234</v>
      </c>
      <c r="AU86" s="24">
        <f t="shared" si="28"/>
        <v>84</v>
      </c>
      <c r="AV86" s="25" t="s">
        <v>1843</v>
      </c>
      <c r="AW86" s="25" t="str">
        <f t="shared" si="31"/>
        <v>Player8</v>
      </c>
      <c r="AX86" s="64" t="str">
        <f t="shared" si="29"/>
        <v>HBAR-USD</v>
      </c>
      <c r="AY86" s="64" t="str">
        <f t="shared" si="25"/>
        <v>Crypto</v>
      </c>
      <c r="AZ86" s="64" t="str">
        <f>INDEX(Upload_Download!$AH$4:$AH$127,MATCH(AX86,Upload_Download!$AF$4:$AF$127,0),1)</f>
        <v>Hedera Hashgraph</v>
      </c>
      <c r="BA86" s="64" t="str">
        <f t="shared" si="30"/>
        <v>Player85</v>
      </c>
      <c r="BB86" s="57">
        <f>MATCH(AX86,Upload_Download!$AF$4:$AF$126,0)</f>
        <v>82</v>
      </c>
    </row>
    <row r="87" spans="31:54" ht="15.5" customHeight="1" thickBot="1">
      <c r="AE87">
        <f t="shared" si="26"/>
        <v>85</v>
      </c>
      <c r="AF87" s="11">
        <f>INDEX(Upload_Download!$Q$4:$AC$602,MATCH($AE87,Upload_Download!$Q$4:$Q$602,0),MATCH(AF$2,Upload_Download!$Q$3:$AC$3,0))</f>
        <v>85</v>
      </c>
      <c r="AG87" s="12">
        <f>INDEX(Upload_Download!$Q$4:$AC$602,MATCH($AE87,Upload_Download!$Q$4:$Q$602,0),MATCH(AG$2,Upload_Download!$Q$3:$AC$3,0))</f>
        <v>141</v>
      </c>
      <c r="AH87" s="12" t="str">
        <f t="shared" si="27"/>
        <v>STOCK</v>
      </c>
      <c r="AI87" s="222" t="str">
        <f>INDEX(Upload_Download!$Q$4:$AC$602,MATCH($AE87,Upload_Download!$Q$4:$Q$602,0),MATCH(AI$2,Upload_Download!$Q$3:$AC$3,0))</f>
        <v>ETN</v>
      </c>
      <c r="AJ87" s="13" t="str">
        <f>IF(AH87="STOCK",INDEX(Upload_Download!$AR$4:$AR$861,MATCH(AI87,Upload_Download!$AQ$4:$AQ$861,0),1),INDEX(Upload_Download!$BE$4:$BE$103,MATCH(AI87,Upload_Download!$BD$4:$BD$103,0),1))</f>
        <v>Eaton Corporation PLC Ordinary Shares</v>
      </c>
      <c r="AK87" s="47">
        <f>IF(AH87="STOCK",INDEX(Upload_Download!$AS$4:$AS$861,MATCH(AI87,Upload_Download!$AQ$4:$AQ$861,0),1),INDEX(Upload_Download!$BF$4:$BF$103,MATCH(AI87,Upload_Download!$BD$4:$BD$103,0),1))</f>
        <v>154.79</v>
      </c>
      <c r="AL87" s="212">
        <f>INDEX(Upload_Download!$Q$4:$AC$602,MATCH($AE87,Upload_Download!$Q$4:$Q$602,0),MATCH(AL$2,Upload_Download!$Q$3:$AC$3,0))/1000000</f>
        <v>59897.622528</v>
      </c>
      <c r="AM87" s="216">
        <f>INDEX(Upload_Download!$Q$4:$AC$602,MATCH($AE87,Upload_Download!$Q$4:$Q$602,0),MATCH(AM$2,Upload_Download!$Q$3:$AC$3,0))</f>
        <v>1.0050399911172889</v>
      </c>
      <c r="AN87" s="14">
        <f>INDEX(Upload_Download!$Q$4:$AC$602,MATCH($AE87,Upload_Download!$Q$4:$Q$602,0),MATCH(AN$2,Upload_Download!$Q$3:$AC$3,0))</f>
        <v>3.1334987054147612E-2</v>
      </c>
      <c r="AO87" s="218">
        <f>INDEX(Upload_Download!$Q$4:$AC$602,MATCH($AE87,Upload_Download!$Q$4:$Q$602,0),MATCH(AO$2,Upload_Download!$Q$3:$AC$3,0))</f>
        <v>3.1177850962241759E-2</v>
      </c>
      <c r="AP87" s="15">
        <f>INDEX(Upload_Download!$Q$4:$AC$602,MATCH($AE87,Upload_Download!$Q$4:$Q$602,0),MATCH(AP$2,Upload_Download!$Q$3:$AC$3,0))</f>
        <v>297</v>
      </c>
      <c r="AQ87" s="16">
        <f>INDEX(Upload_Download!$Q$4:$AC$602,MATCH($AE87,Upload_Download!$Q$4:$Q$602,0),MATCH(AQ$2,Upload_Download!$Q$3:$AC$3,0))</f>
        <v>143</v>
      </c>
      <c r="AR87" s="17">
        <f>INDEX(Upload_Download!$Q$4:$AC$602,MATCH($AE87,Upload_Download!$Q$4:$Q$602,0),MATCH(AR$2,Upload_Download!$Q$3:$AC$3,0))</f>
        <v>193</v>
      </c>
      <c r="AS87" s="18">
        <f>INDEX(Upload_Download!$Q$4:$AC$602,MATCH($AE87,Upload_Download!$Q$4:$Q$602,0),MATCH(AS$2,Upload_Download!$Q$3:$AC$3,0))</f>
        <v>235</v>
      </c>
      <c r="AU87" s="24">
        <f t="shared" si="28"/>
        <v>85</v>
      </c>
      <c r="AV87" s="25" t="s">
        <v>1843</v>
      </c>
      <c r="AW87" s="25" t="str">
        <f t="shared" si="31"/>
        <v>Player19</v>
      </c>
      <c r="AX87" s="64" t="str">
        <f t="shared" si="29"/>
        <v>RBLX</v>
      </c>
      <c r="AY87" s="64" t="str">
        <f t="shared" si="25"/>
        <v>Stock</v>
      </c>
      <c r="AZ87" s="64" t="str">
        <f>INDEX(Upload_Download!$AH$4:$AH$127,MATCH(AX87,Upload_Download!$AF$4:$AF$127,0),1)</f>
        <v>Roblox Corporation</v>
      </c>
      <c r="BA87" s="64" t="str">
        <f t="shared" si="30"/>
        <v>Player195</v>
      </c>
      <c r="BB87" s="57">
        <f>MATCH(AX87,Upload_Download!$AF$4:$AF$126,0)</f>
        <v>83</v>
      </c>
    </row>
    <row r="88" spans="31:54" ht="15.5" customHeight="1">
      <c r="AE88">
        <f t="shared" si="26"/>
        <v>86</v>
      </c>
      <c r="AF88" s="10">
        <f>INDEX(Upload_Download!$Q$4:$AC$602,MATCH($AE88,Upload_Download!$Q$4:$Q$602,0),MATCH(AF$2,Upload_Download!$Q$3:$AC$3,0))</f>
        <v>86</v>
      </c>
      <c r="AG88" s="3">
        <f>INDEX(Upload_Download!$Q$4:$AC$602,MATCH($AE88,Upload_Download!$Q$4:$Q$602,0),MATCH(AG$2,Upload_Download!$Q$3:$AC$3,0))</f>
        <v>142</v>
      </c>
      <c r="AH88" s="3" t="str">
        <f t="shared" si="27"/>
        <v>STOCK</v>
      </c>
      <c r="AI88" s="221" t="str">
        <f>INDEX(Upload_Download!$Q$4:$AC$602,MATCH($AE88,Upload_Download!$Q$4:$Q$602,0),MATCH(AI$2,Upload_Download!$Q$3:$AC$3,0))</f>
        <v>KLAC</v>
      </c>
      <c r="AJ88" s="4" t="str">
        <f>IF(AH88="STOCK",INDEX(Upload_Download!$AR$4:$AR$861,MATCH(AI88,Upload_Download!$AQ$4:$AQ$861,0),1),INDEX(Upload_Download!$BE$4:$BE$103,MATCH(AI88,Upload_Download!$BD$4:$BD$103,0),1))</f>
        <v>KLA Corporation Common Stock</v>
      </c>
      <c r="AK88" s="46">
        <f>IF(AH88="STOCK",INDEX(Upload_Download!$AS$4:$AS$861,MATCH(AI88,Upload_Download!$AQ$4:$AQ$861,0),1),INDEX(Upload_Download!$BF$4:$BF$103,MATCH(AI88,Upload_Download!$BD$4:$BD$103,0),1))</f>
        <v>389.71</v>
      </c>
      <c r="AL88" s="211">
        <f>INDEX(Upload_Download!$Q$4:$AC$602,MATCH($AE88,Upload_Download!$Q$4:$Q$602,0),MATCH(AL$2,Upload_Download!$Q$3:$AC$3,0))/1000000</f>
        <v>56831.614975999997</v>
      </c>
      <c r="AM88" s="215">
        <f>INDEX(Upload_Download!$Q$4:$AC$602,MATCH($AE88,Upload_Download!$Q$4:$Q$602,0),MATCH(AM$2,Upload_Download!$Q$3:$AC$3,0))</f>
        <v>1.0080910879669509</v>
      </c>
      <c r="AN88" s="5">
        <f>INDEX(Upload_Download!$Q$4:$AC$602,MATCH($AE88,Upload_Download!$Q$4:$Q$602,0),MATCH(AN$2,Upload_Download!$Q$3:$AC$3,0))</f>
        <v>5.8607574676385783E-2</v>
      </c>
      <c r="AO88" s="217">
        <f>INDEX(Upload_Download!$Q$4:$AC$602,MATCH($AE88,Upload_Download!$Q$4:$Q$602,0),MATCH(AO$2,Upload_Download!$Q$3:$AC$3,0))</f>
        <v>5.8137181625701639E-2</v>
      </c>
      <c r="AP88" s="6">
        <f>INDEX(Upload_Download!$Q$4:$AC$602,MATCH($AE88,Upload_Download!$Q$4:$Q$602,0),MATCH(AP$2,Upload_Download!$Q$3:$AC$3,0))</f>
        <v>180</v>
      </c>
      <c r="AQ88" s="7">
        <f>INDEX(Upload_Download!$Q$4:$AC$602,MATCH($AE88,Upload_Download!$Q$4:$Q$602,0),MATCH(AQ$2,Upload_Download!$Q$3:$AC$3,0))</f>
        <v>426</v>
      </c>
      <c r="AR88" s="8">
        <f>INDEX(Upload_Download!$Q$4:$AC$602,MATCH($AE88,Upload_Download!$Q$4:$Q$602,0),MATCH(AR$2,Upload_Download!$Q$3:$AC$3,0))</f>
        <v>205</v>
      </c>
      <c r="AS88" s="9">
        <f>INDEX(Upload_Download!$Q$4:$AC$602,MATCH($AE88,Upload_Download!$Q$4:$Q$602,0),MATCH(AS$2,Upload_Download!$Q$3:$AC$3,0))</f>
        <v>236.7</v>
      </c>
      <c r="AU88" s="24">
        <f t="shared" si="28"/>
        <v>86</v>
      </c>
      <c r="AV88" s="25" t="s">
        <v>1843</v>
      </c>
      <c r="AW88" s="25" t="str">
        <f t="shared" si="31"/>
        <v>Player24</v>
      </c>
      <c r="AX88" s="64" t="str">
        <f t="shared" si="29"/>
        <v>ABNB</v>
      </c>
      <c r="AY88" s="64" t="str">
        <f t="shared" si="25"/>
        <v>Stock</v>
      </c>
      <c r="AZ88" s="64" t="str">
        <f>INDEX(Upload_Download!$AH$4:$AH$127,MATCH(AX88,Upload_Download!$AF$4:$AF$127,0),1)</f>
        <v>Airbnb</v>
      </c>
      <c r="BA88" s="64" t="str">
        <f t="shared" si="30"/>
        <v>Player245</v>
      </c>
      <c r="BB88" s="57">
        <f>MATCH(AX88,Upload_Download!$AF$4:$AF$126,0)</f>
        <v>113</v>
      </c>
    </row>
    <row r="89" spans="31:54" ht="15.5" customHeight="1">
      <c r="AE89">
        <f t="shared" si="26"/>
        <v>87</v>
      </c>
      <c r="AF89" s="10">
        <f>INDEX(Upload_Download!$Q$4:$AC$602,MATCH($AE89,Upload_Download!$Q$4:$Q$602,0),MATCH(AF$2,Upload_Download!$Q$3:$AC$3,0))</f>
        <v>87</v>
      </c>
      <c r="AG89" s="3">
        <f>INDEX(Upload_Download!$Q$4:$AC$602,MATCH($AE89,Upload_Download!$Q$4:$Q$602,0),MATCH(AG$2,Upload_Download!$Q$3:$AC$3,0))</f>
        <v>143</v>
      </c>
      <c r="AH89" s="3" t="str">
        <f t="shared" si="27"/>
        <v>STOCK</v>
      </c>
      <c r="AI89" s="221" t="str">
        <f>INDEX(Upload_Download!$Q$4:$AC$602,MATCH($AE89,Upload_Download!$Q$4:$Q$602,0),MATCH(AI$2,Upload_Download!$Q$3:$AC$3,0))</f>
        <v>BCE</v>
      </c>
      <c r="AJ89" s="4" t="str">
        <f>IF(AH89="STOCK",INDEX(Upload_Download!$AR$4:$AR$861,MATCH(AI89,Upload_Download!$AQ$4:$AQ$861,0),1),INDEX(Upload_Download!$BE$4:$BE$103,MATCH(AI89,Upload_Download!$BD$4:$BD$103,0),1))</f>
        <v>BCE Inc. Common Stock</v>
      </c>
      <c r="AK89" s="46">
        <f>IF(AH89="STOCK",INDEX(Upload_Download!$AS$4:$AS$861,MATCH(AI89,Upload_Download!$AQ$4:$AQ$861,0),1),INDEX(Upload_Download!$BF$4:$BF$103,MATCH(AI89,Upload_Download!$BD$4:$BD$103,0),1))</f>
        <v>52.24</v>
      </c>
      <c r="AL89" s="211">
        <f>INDEX(Upload_Download!$Q$4:$AC$602,MATCH($AE89,Upload_Download!$Q$4:$Q$602,0),MATCH(AL$2,Upload_Download!$Q$3:$AC$3,0))/1000000</f>
        <v>47728.574463999998</v>
      </c>
      <c r="AM89" s="215">
        <f>INDEX(Upload_Download!$Q$4:$AC$602,MATCH($AE89,Upload_Download!$Q$4:$Q$602,0),MATCH(AM$2,Upload_Download!$Q$3:$AC$3,0))</f>
        <v>1.004624191321815</v>
      </c>
      <c r="AN89" s="5">
        <f>INDEX(Upload_Download!$Q$4:$AC$602,MATCH($AE89,Upload_Download!$Q$4:$Q$602,0),MATCH(AN$2,Upload_Download!$Q$3:$AC$3,0))</f>
        <v>1.5155017817057271E-2</v>
      </c>
      <c r="AO89" s="217">
        <f>INDEX(Upload_Download!$Q$4:$AC$602,MATCH($AE89,Upload_Download!$Q$4:$Q$602,0),MATCH(AO$2,Upload_Download!$Q$3:$AC$3,0))</f>
        <v>1.508526068550802E-2</v>
      </c>
      <c r="AP89" s="6">
        <f>INDEX(Upload_Download!$Q$4:$AC$602,MATCH($AE89,Upload_Download!$Q$4:$Q$602,0),MATCH(AP$2,Upload_Download!$Q$3:$AC$3,0))</f>
        <v>325</v>
      </c>
      <c r="AQ89" s="7">
        <f>INDEX(Upload_Download!$Q$4:$AC$602,MATCH($AE89,Upload_Download!$Q$4:$Q$602,0),MATCH(AQ$2,Upload_Download!$Q$3:$AC$3,0))</f>
        <v>9</v>
      </c>
      <c r="AR89" s="8">
        <f>INDEX(Upload_Download!$Q$4:$AC$602,MATCH($AE89,Upload_Download!$Q$4:$Q$602,0),MATCH(AR$2,Upload_Download!$Q$3:$AC$3,0))</f>
        <v>244</v>
      </c>
      <c r="AS89" s="9">
        <f>INDEX(Upload_Download!$Q$4:$AC$602,MATCH($AE89,Upload_Download!$Q$4:$Q$602,0),MATCH(AS$2,Upload_Download!$Q$3:$AC$3,0))</f>
        <v>237.5</v>
      </c>
      <c r="AU89" s="24">
        <f t="shared" si="28"/>
        <v>87</v>
      </c>
      <c r="AV89" s="25" t="s">
        <v>1843</v>
      </c>
      <c r="AW89" s="25" t="str">
        <f t="shared" si="31"/>
        <v>Player6</v>
      </c>
      <c r="AX89" s="64" t="str">
        <f t="shared" si="29"/>
        <v>RY</v>
      </c>
      <c r="AY89" s="64" t="str">
        <f t="shared" si="25"/>
        <v>Stock</v>
      </c>
      <c r="AZ89" s="64" t="str">
        <f>INDEX(Upload_Download!$AH$4:$AH$127,MATCH(AX89,Upload_Download!$AF$4:$AF$127,0),1)</f>
        <v>Royal Bank Of Canada</v>
      </c>
      <c r="BA89" s="64" t="str">
        <f t="shared" si="30"/>
        <v>Player65</v>
      </c>
      <c r="BB89" s="57">
        <f>MATCH(AX89,Upload_Download!$AF$4:$AF$126,0)</f>
        <v>8</v>
      </c>
    </row>
    <row r="90" spans="31:54" ht="15.5" customHeight="1">
      <c r="AE90">
        <f t="shared" si="26"/>
        <v>88</v>
      </c>
      <c r="AF90" s="10">
        <f>INDEX(Upload_Download!$Q$4:$AC$602,MATCH($AE90,Upload_Download!$Q$4:$Q$602,0),MATCH(AF$2,Upload_Download!$Q$3:$AC$3,0))</f>
        <v>88</v>
      </c>
      <c r="AG90" s="3">
        <f>INDEX(Upload_Download!$Q$4:$AC$602,MATCH($AE90,Upload_Download!$Q$4:$Q$602,0),MATCH(AG$2,Upload_Download!$Q$3:$AC$3,0))</f>
        <v>144</v>
      </c>
      <c r="AH90" s="3" t="str">
        <f t="shared" si="27"/>
        <v>STOCK</v>
      </c>
      <c r="AI90" s="221" t="str">
        <f>INDEX(Upload_Download!$Q$4:$AC$602,MATCH($AE90,Upload_Download!$Q$4:$Q$602,0),MATCH(AI$2,Upload_Download!$Q$3:$AC$3,0))</f>
        <v>NTR</v>
      </c>
      <c r="AJ90" s="4" t="str">
        <f>IF(AH90="STOCK",INDEX(Upload_Download!$AR$4:$AR$861,MATCH(AI90,Upload_Download!$AQ$4:$AQ$861,0),1),INDEX(Upload_Download!$BE$4:$BE$103,MATCH(AI90,Upload_Download!$BD$4:$BD$103,0),1))</f>
        <v>Nutrien Ltd. Common Shares</v>
      </c>
      <c r="AK90" s="46">
        <f>IF(AH90="STOCK",INDEX(Upload_Download!$AS$4:$AS$861,MATCH(AI90,Upload_Download!$AQ$4:$AQ$861,0),1),INDEX(Upload_Download!$BF$4:$BF$103,MATCH(AI90,Upload_Download!$BD$4:$BD$103,0),1))</f>
        <v>75.849999999999994</v>
      </c>
      <c r="AL90" s="211">
        <f>INDEX(Upload_Download!$Q$4:$AC$602,MATCH($AE90,Upload_Download!$Q$4:$Q$602,0),MATCH(AL$2,Upload_Download!$Q$3:$AC$3,0))/1000000</f>
        <v>43179.962368</v>
      </c>
      <c r="AM90" s="215">
        <f>INDEX(Upload_Download!$Q$4:$AC$602,MATCH($AE90,Upload_Download!$Q$4:$Q$602,0),MATCH(AM$2,Upload_Download!$Q$3:$AC$3,0))</f>
        <v>1.007857779356744</v>
      </c>
      <c r="AN90" s="5">
        <f>INDEX(Upload_Download!$Q$4:$AC$602,MATCH($AE90,Upload_Download!$Q$4:$Q$602,0),MATCH(AN$2,Upload_Download!$Q$3:$AC$3,0))</f>
        <v>4.2450757125149917E-2</v>
      </c>
      <c r="AO90" s="217">
        <f>INDEX(Upload_Download!$Q$4:$AC$602,MATCH($AE90,Upload_Download!$Q$4:$Q$602,0),MATCH(AO$2,Upload_Download!$Q$3:$AC$3,0))</f>
        <v>4.2119789115725982E-2</v>
      </c>
      <c r="AP90" s="6">
        <f>INDEX(Upload_Download!$Q$4:$AC$602,MATCH($AE90,Upload_Download!$Q$4:$Q$602,0),MATCH(AP$2,Upload_Download!$Q$3:$AC$3,0))</f>
        <v>187</v>
      </c>
      <c r="AQ90" s="7">
        <f>INDEX(Upload_Download!$Q$4:$AC$602,MATCH($AE90,Upload_Download!$Q$4:$Q$602,0),MATCH(AQ$2,Upload_Download!$Q$3:$AC$3,0))</f>
        <v>308</v>
      </c>
      <c r="AR90" s="8">
        <f>INDEX(Upload_Download!$Q$4:$AC$602,MATCH($AE90,Upload_Download!$Q$4:$Q$602,0),MATCH(AR$2,Upload_Download!$Q$3:$AC$3,0))</f>
        <v>276</v>
      </c>
      <c r="AS90" s="9">
        <f>INDEX(Upload_Download!$Q$4:$AC$602,MATCH($AE90,Upload_Download!$Q$4:$Q$602,0),MATCH(AS$2,Upload_Download!$Q$3:$AC$3,0))</f>
        <v>237.9</v>
      </c>
      <c r="AU90" s="24">
        <f t="shared" si="28"/>
        <v>88</v>
      </c>
      <c r="AV90" s="25" t="s">
        <v>1843</v>
      </c>
      <c r="AW90" s="25" t="str">
        <f t="shared" si="31"/>
        <v>Player20</v>
      </c>
      <c r="AX90" s="64" t="str">
        <f t="shared" si="29"/>
        <v>CRV-USD</v>
      </c>
      <c r="AY90" s="64" t="str">
        <f t="shared" si="25"/>
        <v>Crypto</v>
      </c>
      <c r="AZ90" s="64" t="str">
        <f>INDEX(Upload_Download!$AH$4:$AH$127,MATCH(AX90,Upload_Download!$AF$4:$AF$127,0),1)</f>
        <v>Curve DAO Token</v>
      </c>
      <c r="BA90" s="64" t="str">
        <f t="shared" si="30"/>
        <v>Player205</v>
      </c>
      <c r="BB90" s="57">
        <f>MATCH(AX90,Upload_Download!$AF$4:$AF$126,0)</f>
        <v>117</v>
      </c>
    </row>
    <row r="91" spans="31:54" ht="15.5" customHeight="1">
      <c r="AE91">
        <f t="shared" si="26"/>
        <v>89</v>
      </c>
      <c r="AF91" s="10">
        <f>INDEX(Upload_Download!$Q$4:$AC$602,MATCH($AE91,Upload_Download!$Q$4:$Q$602,0),MATCH(AF$2,Upload_Download!$Q$3:$AC$3,0))</f>
        <v>89</v>
      </c>
      <c r="AG91" s="3">
        <f>INDEX(Upload_Download!$Q$4:$AC$602,MATCH($AE91,Upload_Download!$Q$4:$Q$602,0),MATCH(AG$2,Upload_Download!$Q$3:$AC$3,0))</f>
        <v>145</v>
      </c>
      <c r="AH91" s="3" t="str">
        <f t="shared" si="27"/>
        <v>STOCK</v>
      </c>
      <c r="AI91" s="221" t="str">
        <f>INDEX(Upload_Download!$Q$4:$AC$602,MATCH($AE91,Upload_Download!$Q$4:$Q$602,0),MATCH(AI$2,Upload_Download!$Q$3:$AC$3,0))</f>
        <v>WM</v>
      </c>
      <c r="AJ91" s="4" t="str">
        <f>IF(AH91="STOCK",INDEX(Upload_Download!$AR$4:$AR$861,MATCH(AI91,Upload_Download!$AQ$4:$AQ$861,0),1),INDEX(Upload_Download!$BE$4:$BE$103,MATCH(AI91,Upload_Download!$BD$4:$BD$103,0),1))</f>
        <v>Waste Management Inc. Common Stock</v>
      </c>
      <c r="AK91" s="46">
        <f>IF(AH91="STOCK",INDEX(Upload_Download!$AS$4:$AS$861,MATCH(AI91,Upload_Download!$AQ$4:$AQ$861,0),1),INDEX(Upload_Download!$BF$4:$BF$103,MATCH(AI91,Upload_Download!$BD$4:$BD$103,0),1))</f>
        <v>143.82</v>
      </c>
      <c r="AL91" s="211">
        <f>INDEX(Upload_Download!$Q$4:$AC$602,MATCH($AE91,Upload_Download!$Q$4:$Q$602,0),MATCH(AL$2,Upload_Download!$Q$3:$AC$3,0))/1000000</f>
        <v>59477.385216000002</v>
      </c>
      <c r="AM91" s="215">
        <f>INDEX(Upload_Download!$Q$4:$AC$602,MATCH($AE91,Upload_Download!$Q$4:$Q$602,0),MATCH(AM$2,Upload_Download!$Q$3:$AC$3,0))</f>
        <v>1.004230283007687</v>
      </c>
      <c r="AN91" s="5">
        <f>INDEX(Upload_Download!$Q$4:$AC$602,MATCH($AE91,Upload_Download!$Q$4:$Q$602,0),MATCH(AN$2,Upload_Download!$Q$3:$AC$3,0))</f>
        <v>2.281152705579367E-2</v>
      </c>
      <c r="AO91" s="217">
        <f>INDEX(Upload_Download!$Q$4:$AC$602,MATCH($AE91,Upload_Download!$Q$4:$Q$602,0),MATCH(AO$2,Upload_Download!$Q$3:$AC$3,0))</f>
        <v>2.2715434339893391E-2</v>
      </c>
      <c r="AP91" s="6">
        <f>INDEX(Upload_Download!$Q$4:$AC$602,MATCH($AE91,Upload_Download!$Q$4:$Q$602,0),MATCH(AP$2,Upload_Download!$Q$3:$AC$3,0))</f>
        <v>343</v>
      </c>
      <c r="AQ91" s="7">
        <f>INDEX(Upload_Download!$Q$4:$AC$602,MATCH($AE91,Upload_Download!$Q$4:$Q$602,0),MATCH(AQ$2,Upload_Download!$Q$3:$AC$3,0))</f>
        <v>42</v>
      </c>
      <c r="AR91" s="8">
        <f>INDEX(Upload_Download!$Q$4:$AC$602,MATCH($AE91,Upload_Download!$Q$4:$Q$602,0),MATCH(AR$2,Upload_Download!$Q$3:$AC$3,0))</f>
        <v>195</v>
      </c>
      <c r="AS91" s="9">
        <f>INDEX(Upload_Download!$Q$4:$AC$602,MATCH($AE91,Upload_Download!$Q$4:$Q$602,0),MATCH(AS$2,Upload_Download!$Q$3:$AC$3,0))</f>
        <v>238.4</v>
      </c>
      <c r="AU91" s="24">
        <f t="shared" si="28"/>
        <v>89</v>
      </c>
      <c r="AV91" s="25" t="s">
        <v>1843</v>
      </c>
      <c r="AW91" s="25" t="str">
        <f t="shared" si="31"/>
        <v>Player7</v>
      </c>
      <c r="AX91" s="64" t="str">
        <f t="shared" si="29"/>
        <v>PNC</v>
      </c>
      <c r="AY91" s="64" t="str">
        <f t="shared" si="25"/>
        <v>Stock</v>
      </c>
      <c r="AZ91" s="64" t="str">
        <f>INDEX(Upload_Download!$AH$4:$AH$127,MATCH(AX91,Upload_Download!$AF$4:$AF$127,0),1)</f>
        <v>PNC Financial Services</v>
      </c>
      <c r="BA91" s="64" t="str">
        <f t="shared" si="30"/>
        <v>Player75</v>
      </c>
      <c r="BB91" s="57">
        <f>MATCH(AX91,Upload_Download!$AF$4:$AF$126,0)</f>
        <v>84</v>
      </c>
    </row>
    <row r="92" spans="31:54" ht="15.5" customHeight="1" thickBot="1">
      <c r="AE92">
        <f t="shared" si="26"/>
        <v>90</v>
      </c>
      <c r="AF92" s="11">
        <f>INDEX(Upload_Download!$Q$4:$AC$602,MATCH($AE92,Upload_Download!$Q$4:$Q$602,0),MATCH(AF$2,Upload_Download!$Q$3:$AC$3,0))</f>
        <v>90</v>
      </c>
      <c r="AG92" s="12">
        <f>INDEX(Upload_Download!$Q$4:$AC$602,MATCH($AE92,Upload_Download!$Q$4:$Q$602,0),MATCH(AG$2,Upload_Download!$Q$3:$AC$3,0))</f>
        <v>147</v>
      </c>
      <c r="AH92" s="12" t="str">
        <f t="shared" si="27"/>
        <v>STOCK</v>
      </c>
      <c r="AI92" s="222" t="str">
        <f>INDEX(Upload_Download!$Q$4:$AC$602,MATCH($AE92,Upload_Download!$Q$4:$Q$602,0),MATCH(AI$2,Upload_Download!$Q$3:$AC$3,0))</f>
        <v>CBRE</v>
      </c>
      <c r="AJ92" s="13" t="str">
        <f>IF(AH92="STOCK",INDEX(Upload_Download!$AR$4:$AR$861,MATCH(AI92,Upload_Download!$AQ$4:$AQ$861,0),1),INDEX(Upload_Download!$BE$4:$BE$103,MATCH(AI92,Upload_Download!$BD$4:$BD$103,0),1))</f>
        <v>CBRE Group Inc Common Stock Class A</v>
      </c>
      <c r="AK92" s="47">
        <f>IF(AH92="STOCK",INDEX(Upload_Download!$AS$4:$AS$861,MATCH(AI92,Upload_Download!$AQ$4:$AQ$861,0),1),INDEX(Upload_Download!$BF$4:$BF$103,MATCH(AI92,Upload_Download!$BD$4:$BD$103,0),1))</f>
        <v>104.21</v>
      </c>
      <c r="AL92" s="212">
        <f>INDEX(Upload_Download!$Q$4:$AC$602,MATCH($AE92,Upload_Download!$Q$4:$Q$602,0),MATCH(AL$2,Upload_Download!$Q$3:$AC$3,0))/1000000</f>
        <v>33889.949696000003</v>
      </c>
      <c r="AM92" s="216">
        <f>INDEX(Upload_Download!$Q$4:$AC$602,MATCH($AE92,Upload_Download!$Q$4:$Q$602,0),MATCH(AM$2,Upload_Download!$Q$3:$AC$3,0))</f>
        <v>1.00818484454512</v>
      </c>
      <c r="AN92" s="14">
        <f>INDEX(Upload_Download!$Q$4:$AC$602,MATCH($AE92,Upload_Download!$Q$4:$Q$602,0),MATCH(AN$2,Upload_Download!$Q$3:$AC$3,0))</f>
        <v>3.4698020423212683E-2</v>
      </c>
      <c r="AO92" s="218">
        <f>INDEX(Upload_Download!$Q$4:$AC$602,MATCH($AE92,Upload_Download!$Q$4:$Q$602,0),MATCH(AO$2,Upload_Download!$Q$3:$AC$3,0))</f>
        <v>3.441632812767384E-2</v>
      </c>
      <c r="AP92" s="15">
        <f>INDEX(Upload_Download!$Q$4:$AC$602,MATCH($AE92,Upload_Download!$Q$4:$Q$602,0),MATCH(AP$2,Upload_Download!$Q$3:$AC$3,0))</f>
        <v>175</v>
      </c>
      <c r="AQ92" s="16">
        <f>INDEX(Upload_Download!$Q$4:$AC$602,MATCH($AE92,Upload_Download!$Q$4:$Q$602,0),MATCH(AQ$2,Upload_Download!$Q$3:$AC$3,0))</f>
        <v>205</v>
      </c>
      <c r="AR92" s="17">
        <f>INDEX(Upload_Download!$Q$4:$AC$602,MATCH($AE92,Upload_Download!$Q$4:$Q$602,0),MATCH(AR$2,Upload_Download!$Q$3:$AC$3,0))</f>
        <v>367</v>
      </c>
      <c r="AS92" s="18">
        <f>INDEX(Upload_Download!$Q$4:$AC$602,MATCH($AE92,Upload_Download!$Q$4:$Q$602,0),MATCH(AS$2,Upload_Download!$Q$3:$AC$3,0))</f>
        <v>238.6</v>
      </c>
      <c r="AU92" s="24">
        <f t="shared" si="28"/>
        <v>90</v>
      </c>
      <c r="AV92" s="25" t="s">
        <v>1843</v>
      </c>
      <c r="AW92" s="25" t="str">
        <f t="shared" si="31"/>
        <v>Player23</v>
      </c>
      <c r="AX92" s="64" t="str">
        <f t="shared" si="29"/>
        <v>RTX</v>
      </c>
      <c r="AY92" s="64" t="str">
        <f t="shared" si="25"/>
        <v>Stock</v>
      </c>
      <c r="AZ92" s="64" t="str">
        <f>INDEX(Upload_Download!$AH$4:$AH$127,MATCH(AX92,Upload_Download!$AF$4:$AF$127,0),1)</f>
        <v>Raytheon</v>
      </c>
      <c r="BA92" s="64" t="str">
        <f t="shared" si="30"/>
        <v>Player235</v>
      </c>
      <c r="BB92" s="57">
        <f>MATCH(AX92,Upload_Download!$AF$4:$AF$126,0)</f>
        <v>85</v>
      </c>
    </row>
    <row r="93" spans="31:54" ht="15.5" customHeight="1">
      <c r="AE93">
        <f t="shared" si="26"/>
        <v>91</v>
      </c>
      <c r="AF93" s="10">
        <f>INDEX(Upload_Download!$Q$4:$AC$602,MATCH($AE93,Upload_Download!$Q$4:$Q$602,0),MATCH(AF$2,Upload_Download!$Q$3:$AC$3,0))</f>
        <v>91</v>
      </c>
      <c r="AG93" s="3">
        <f>INDEX(Upload_Download!$Q$4:$AC$602,MATCH($AE93,Upload_Download!$Q$4:$Q$602,0),MATCH(AG$2,Upload_Download!$Q$3:$AC$3,0))</f>
        <v>148</v>
      </c>
      <c r="AH93" s="3" t="str">
        <f t="shared" si="27"/>
        <v>STOCK</v>
      </c>
      <c r="AI93" s="221" t="str">
        <f>INDEX(Upload_Download!$Q$4:$AC$602,MATCH($AE93,Upload_Download!$Q$4:$Q$602,0),MATCH(AI$2,Upload_Download!$Q$3:$AC$3,0))</f>
        <v>WMB</v>
      </c>
      <c r="AJ93" s="4" t="str">
        <f>IF(AH93="STOCK",INDEX(Upload_Download!$AR$4:$AR$861,MATCH(AI93,Upload_Download!$AQ$4:$AQ$861,0),1),INDEX(Upload_Download!$BE$4:$BE$103,MATCH(AI93,Upload_Download!$BD$4:$BD$103,0),1))</f>
        <v>Williams Companies Inc. (The) Common Stock</v>
      </c>
      <c r="AK93" s="46">
        <f>IF(AH93="STOCK",INDEX(Upload_Download!$AS$4:$AS$861,MATCH(AI93,Upload_Download!$AQ$4:$AQ$861,0),1),INDEX(Upload_Download!$BF$4:$BF$103,MATCH(AI93,Upload_Download!$BD$4:$BD$103,0),1))</f>
        <v>30.14</v>
      </c>
      <c r="AL93" s="211">
        <f>INDEX(Upload_Download!$Q$4:$AC$602,MATCH($AE93,Upload_Download!$Q$4:$Q$602,0),MATCH(AL$2,Upload_Download!$Q$3:$AC$3,0))/1000000</f>
        <v>37149.544448000001</v>
      </c>
      <c r="AM93" s="215">
        <f>INDEX(Upload_Download!$Q$4:$AC$602,MATCH($AE93,Upload_Download!$Q$4:$Q$602,0),MATCH(AM$2,Upload_Download!$Q$3:$AC$3,0))</f>
        <v>1.007384723647571</v>
      </c>
      <c r="AN93" s="5">
        <f>INDEX(Upload_Download!$Q$4:$AC$602,MATCH($AE93,Upload_Download!$Q$4:$Q$602,0),MATCH(AN$2,Upload_Download!$Q$3:$AC$3,0))</f>
        <v>3.3426778982271442E-2</v>
      </c>
      <c r="AO93" s="217">
        <f>INDEX(Upload_Download!$Q$4:$AC$602,MATCH($AE93,Upload_Download!$Q$4:$Q$602,0),MATCH(AO$2,Upload_Download!$Q$3:$AC$3,0))</f>
        <v>3.3181740994878993E-2</v>
      </c>
      <c r="AP93" s="6">
        <f>INDEX(Upload_Download!$Q$4:$AC$602,MATCH($AE93,Upload_Download!$Q$4:$Q$602,0),MATCH(AP$2,Upload_Download!$Q$3:$AC$3,0))</f>
        <v>207</v>
      </c>
      <c r="AQ93" s="7">
        <f>INDEX(Upload_Download!$Q$4:$AC$602,MATCH($AE93,Upload_Download!$Q$4:$Q$602,0),MATCH(AQ$2,Upload_Download!$Q$3:$AC$3,0))</f>
        <v>179</v>
      </c>
      <c r="AR93" s="8">
        <f>INDEX(Upload_Download!$Q$4:$AC$602,MATCH($AE93,Upload_Download!$Q$4:$Q$602,0),MATCH(AR$2,Upload_Download!$Q$3:$AC$3,0))</f>
        <v>334</v>
      </c>
      <c r="AS93" s="9">
        <f>INDEX(Upload_Download!$Q$4:$AC$602,MATCH($AE93,Upload_Download!$Q$4:$Q$602,0),MATCH(AS$2,Upload_Download!$Q$3:$AC$3,0))</f>
        <v>239.5</v>
      </c>
      <c r="AU93" s="24">
        <f t="shared" si="28"/>
        <v>91</v>
      </c>
      <c r="AV93" s="25" t="s">
        <v>1843</v>
      </c>
      <c r="AW93" s="25" t="str">
        <f t="shared" si="31"/>
        <v>Player10</v>
      </c>
      <c r="AX93" s="64" t="str">
        <f t="shared" si="29"/>
        <v>KKR</v>
      </c>
      <c r="AY93" s="64" t="str">
        <f t="shared" si="25"/>
        <v>Stock</v>
      </c>
      <c r="AZ93" s="64" t="str">
        <f>INDEX(Upload_Download!$AH$4:$AH$127,MATCH(AX93,Upload_Download!$AF$4:$AF$127,0),1)</f>
        <v>KKR &amp; Co.</v>
      </c>
      <c r="BA93" s="64" t="str">
        <f t="shared" si="30"/>
        <v>Player105</v>
      </c>
      <c r="BB93" s="57">
        <f>MATCH(AX93,Upload_Download!$AF$4:$AF$126,0)</f>
        <v>86</v>
      </c>
    </row>
    <row r="94" spans="31:54" ht="15.5" customHeight="1">
      <c r="AE94">
        <f t="shared" si="26"/>
        <v>92</v>
      </c>
      <c r="AF94" s="10">
        <f>INDEX(Upload_Download!$Q$4:$AC$602,MATCH($AE94,Upload_Download!$Q$4:$Q$602,0),MATCH(AF$2,Upload_Download!$Q$3:$AC$3,0))</f>
        <v>92</v>
      </c>
      <c r="AG94" s="3">
        <f>INDEX(Upload_Download!$Q$4:$AC$602,MATCH($AE94,Upload_Download!$Q$4:$Q$602,0),MATCH(AG$2,Upload_Download!$Q$3:$AC$3,0))</f>
        <v>149</v>
      </c>
      <c r="AH94" s="3" t="str">
        <f t="shared" si="27"/>
        <v>STOCK</v>
      </c>
      <c r="AI94" s="221" t="str">
        <f>INDEX(Upload_Download!$Q$4:$AC$602,MATCH($AE94,Upload_Download!$Q$4:$Q$602,0),MATCH(AI$2,Upload_Download!$Q$3:$AC$3,0))</f>
        <v>BNTX</v>
      </c>
      <c r="AJ94" s="4" t="str">
        <f>IF(AH94="STOCK",INDEX(Upload_Download!$AR$4:$AR$861,MATCH(AI94,Upload_Download!$AQ$4:$AQ$861,0),1),INDEX(Upload_Download!$BE$4:$BE$103,MATCH(AI94,Upload_Download!$BD$4:$BD$103,0),1))</f>
        <v>BioNTech SE American Depositary Share</v>
      </c>
      <c r="AK94" s="46">
        <f>IF(AH94="STOCK",INDEX(Upload_Download!$AS$4:$AS$861,MATCH(AI94,Upload_Download!$AQ$4:$AQ$861,0),1),INDEX(Upload_Download!$BF$4:$BF$103,MATCH(AI94,Upload_Download!$BD$4:$BD$103,0),1))</f>
        <v>167.54</v>
      </c>
      <c r="AL94" s="211">
        <f>INDEX(Upload_Download!$Q$4:$AC$602,MATCH($AE94,Upload_Download!$Q$4:$Q$602,0),MATCH(AL$2,Upload_Download!$Q$3:$AC$3,0))/1000000</f>
        <v>41189.085184000003</v>
      </c>
      <c r="AM94" s="215">
        <f>INDEX(Upload_Download!$Q$4:$AC$602,MATCH($AE94,Upload_Download!$Q$4:$Q$602,0),MATCH(AM$2,Upload_Download!$Q$3:$AC$3,0))</f>
        <v>1.014289078690557</v>
      </c>
      <c r="AN94" s="5">
        <f>INDEX(Upload_Download!$Q$4:$AC$602,MATCH($AE94,Upload_Download!$Q$4:$Q$602,0),MATCH(AN$2,Upload_Download!$Q$3:$AC$3,0))</f>
        <v>0.1222793610213438</v>
      </c>
      <c r="AO94" s="217">
        <f>INDEX(Upload_Download!$Q$4:$AC$602,MATCH($AE94,Upload_Download!$Q$4:$Q$602,0),MATCH(AO$2,Upload_Download!$Q$3:$AC$3,0))</f>
        <v>0.1205567166110139</v>
      </c>
      <c r="AP94" s="6">
        <f>INDEX(Upload_Download!$Q$4:$AC$602,MATCH($AE94,Upload_Download!$Q$4:$Q$602,0),MATCH(AP$2,Upload_Download!$Q$3:$AC$3,0))</f>
        <v>103</v>
      </c>
      <c r="AQ94" s="7">
        <f>INDEX(Upload_Download!$Q$4:$AC$602,MATCH($AE94,Upload_Download!$Q$4:$Q$602,0),MATCH(AQ$2,Upload_Download!$Q$3:$AC$3,0))</f>
        <v>508</v>
      </c>
      <c r="AR94" s="8">
        <f>INDEX(Upload_Download!$Q$4:$AC$602,MATCH($AE94,Upload_Download!$Q$4:$Q$602,0),MATCH(AR$2,Upload_Download!$Q$3:$AC$3,0))</f>
        <v>294</v>
      </c>
      <c r="AS94" s="9">
        <f>INDEX(Upload_Download!$Q$4:$AC$602,MATCH($AE94,Upload_Download!$Q$4:$Q$602,0),MATCH(AS$2,Upload_Download!$Q$3:$AC$3,0))</f>
        <v>241.3</v>
      </c>
      <c r="AU94" s="24">
        <f t="shared" si="28"/>
        <v>92</v>
      </c>
      <c r="AV94" s="25" t="s">
        <v>1843</v>
      </c>
      <c r="AW94" s="25" t="str">
        <f t="shared" si="31"/>
        <v>Player4</v>
      </c>
      <c r="AX94" s="64" t="str">
        <f t="shared" si="29"/>
        <v>MRNA</v>
      </c>
      <c r="AY94" s="64" t="str">
        <f t="shared" si="25"/>
        <v>Stock</v>
      </c>
      <c r="AZ94" s="64" t="str">
        <f>INDEX(Upload_Download!$AH$4:$AH$127,MATCH(AX94,Upload_Download!$AF$4:$AF$127,0),1)</f>
        <v>Moderna</v>
      </c>
      <c r="BA94" s="64" t="str">
        <f t="shared" si="30"/>
        <v>Player45</v>
      </c>
      <c r="BB94" s="57">
        <f>MATCH(AX94,Upload_Download!$AF$4:$AF$126,0)</f>
        <v>114</v>
      </c>
    </row>
    <row r="95" spans="31:54" ht="15.5" customHeight="1">
      <c r="AE95">
        <f t="shared" si="26"/>
        <v>93</v>
      </c>
      <c r="AF95" s="10">
        <f>INDEX(Upload_Download!$Q$4:$AC$602,MATCH($AE95,Upload_Download!$Q$4:$Q$602,0),MATCH(AF$2,Upload_Download!$Q$3:$AC$3,0))</f>
        <v>93</v>
      </c>
      <c r="AG95" s="3">
        <f>INDEX(Upload_Download!$Q$4:$AC$602,MATCH($AE95,Upload_Download!$Q$4:$Q$602,0),MATCH(AG$2,Upload_Download!$Q$3:$AC$3,0))</f>
        <v>150</v>
      </c>
      <c r="AH95" s="3" t="str">
        <f t="shared" si="27"/>
        <v>STOCK</v>
      </c>
      <c r="AI95" s="221" t="str">
        <f>INDEX(Upload_Download!$Q$4:$AC$602,MATCH($AE95,Upload_Download!$Q$4:$Q$602,0),MATCH(AI$2,Upload_Download!$Q$3:$AC$3,0))</f>
        <v>MSI</v>
      </c>
      <c r="AJ95" s="4" t="str">
        <f>IF(AH95="STOCK",INDEX(Upload_Download!$AR$4:$AR$861,MATCH(AI95,Upload_Download!$AQ$4:$AQ$861,0),1),INDEX(Upload_Download!$BE$4:$BE$103,MATCH(AI95,Upload_Download!$BD$4:$BD$103,0),1))</f>
        <v>Motorola Solutions Inc. Common Stock</v>
      </c>
      <c r="AK95" s="46">
        <f>IF(AH95="STOCK",INDEX(Upload_Download!$AS$4:$AS$861,MATCH(AI95,Upload_Download!$AQ$4:$AQ$861,0),1),INDEX(Upload_Download!$BF$4:$BF$103,MATCH(AI95,Upload_Download!$BD$4:$BD$103,0),1))</f>
        <v>221.86</v>
      </c>
      <c r="AL95" s="211">
        <f>INDEX(Upload_Download!$Q$4:$AC$602,MATCH($AE95,Upload_Download!$Q$4:$Q$602,0),MATCH(AL$2,Upload_Download!$Q$3:$AC$3,0))/1000000</f>
        <v>36350.009343999998</v>
      </c>
      <c r="AM95" s="215">
        <f>INDEX(Upload_Download!$Q$4:$AC$602,MATCH($AE95,Upload_Download!$Q$4:$Q$602,0),MATCH(AM$2,Upload_Download!$Q$3:$AC$3,0))</f>
        <v>1.0063937611234051</v>
      </c>
      <c r="AN95" s="5">
        <f>INDEX(Upload_Download!$Q$4:$AC$602,MATCH($AE95,Upload_Download!$Q$4:$Q$602,0),MATCH(AN$2,Upload_Download!$Q$3:$AC$3,0))</f>
        <v>2.8136654710571848E-2</v>
      </c>
      <c r="AO95" s="217">
        <f>INDEX(Upload_Download!$Q$4:$AC$602,MATCH($AE95,Upload_Download!$Q$4:$Q$602,0),MATCH(AO$2,Upload_Download!$Q$3:$AC$3,0))</f>
        <v>2.7957898585503752E-2</v>
      </c>
      <c r="AP95" s="6">
        <f>INDEX(Upload_Download!$Q$4:$AC$602,MATCH($AE95,Upload_Download!$Q$4:$Q$602,0),MATCH(AP$2,Upload_Download!$Q$3:$AC$3,0))</f>
        <v>241</v>
      </c>
      <c r="AQ95" s="7">
        <f>INDEX(Upload_Download!$Q$4:$AC$602,MATCH($AE95,Upload_Download!$Q$4:$Q$602,0),MATCH(AQ$2,Upload_Download!$Q$3:$AC$3,0))</f>
        <v>92</v>
      </c>
      <c r="AR95" s="8">
        <f>INDEX(Upload_Download!$Q$4:$AC$602,MATCH($AE95,Upload_Download!$Q$4:$Q$602,0),MATCH(AR$2,Upload_Download!$Q$3:$AC$3,0))</f>
        <v>342</v>
      </c>
      <c r="AS95" s="9">
        <f>INDEX(Upload_Download!$Q$4:$AC$602,MATCH($AE95,Upload_Download!$Q$4:$Q$602,0),MATCH(AS$2,Upload_Download!$Q$3:$AC$3,0))</f>
        <v>241.5</v>
      </c>
      <c r="AU95" s="24">
        <f t="shared" si="28"/>
        <v>93</v>
      </c>
      <c r="AV95" s="25" t="s">
        <v>1843</v>
      </c>
      <c r="AW95" s="25" t="str">
        <f t="shared" si="31"/>
        <v>Player15</v>
      </c>
      <c r="AX95" s="64" t="str">
        <f t="shared" si="29"/>
        <v>WBTC-USD</v>
      </c>
      <c r="AY95" s="64" t="str">
        <f t="shared" si="25"/>
        <v>Crypto</v>
      </c>
      <c r="AZ95" s="64" t="str">
        <f>INDEX(Upload_Download!$AH$4:$AH$127,MATCH(AX95,Upload_Download!$AF$4:$AF$127,0),1)</f>
        <v>Wrapped Bitcoin</v>
      </c>
      <c r="BA95" s="64" t="str">
        <f t="shared" si="30"/>
        <v>Player155</v>
      </c>
      <c r="BB95" s="57">
        <f>MATCH(AX95,Upload_Download!$AF$4:$AF$126,0)</f>
        <v>87</v>
      </c>
    </row>
    <row r="96" spans="31:54" ht="15.5" customHeight="1">
      <c r="AE96">
        <f t="shared" si="26"/>
        <v>94</v>
      </c>
      <c r="AF96" s="10">
        <f>INDEX(Upload_Download!$Q$4:$AC$602,MATCH($AE96,Upload_Download!$Q$4:$Q$602,0),MATCH(AF$2,Upload_Download!$Q$3:$AC$3,0))</f>
        <v>94</v>
      </c>
      <c r="AG96" s="3">
        <f>INDEX(Upload_Download!$Q$4:$AC$602,MATCH($AE96,Upload_Download!$Q$4:$Q$602,0),MATCH(AG$2,Upload_Download!$Q$3:$AC$3,0))</f>
        <v>151</v>
      </c>
      <c r="AH96" s="3" t="str">
        <f t="shared" si="27"/>
        <v>STOCK</v>
      </c>
      <c r="AI96" s="221" t="str">
        <f>INDEX(Upload_Download!$Q$4:$AC$602,MATCH($AE96,Upload_Download!$Q$4:$Q$602,0),MATCH(AI$2,Upload_Download!$Q$3:$AC$3,0))</f>
        <v>RSG</v>
      </c>
      <c r="AJ96" s="4" t="str">
        <f>IF(AH96="STOCK",INDEX(Upload_Download!$AR$4:$AR$861,MATCH(AI96,Upload_Download!$AQ$4:$AQ$861,0),1),INDEX(Upload_Download!$BE$4:$BE$103,MATCH(AI96,Upload_Download!$BD$4:$BD$103,0),1))</f>
        <v>Republic Services Inc. Common Stock</v>
      </c>
      <c r="AK96" s="46">
        <f>IF(AH96="STOCK",INDEX(Upload_Download!$AS$4:$AS$861,MATCH(AI96,Upload_Download!$AQ$4:$AQ$861,0),1),INDEX(Upload_Download!$BF$4:$BF$103,MATCH(AI96,Upload_Download!$BD$4:$BD$103,0),1))</f>
        <v>125.73</v>
      </c>
      <c r="AL96" s="211">
        <f>INDEX(Upload_Download!$Q$4:$AC$602,MATCH($AE96,Upload_Download!$Q$4:$Q$602,0),MATCH(AL$2,Upload_Download!$Q$3:$AC$3,0))/1000000</f>
        <v>38092.623871999996</v>
      </c>
      <c r="AM96" s="215">
        <f>INDEX(Upload_Download!$Q$4:$AC$602,MATCH($AE96,Upload_Download!$Q$4:$Q$602,0),MATCH(AM$2,Upload_Download!$Q$3:$AC$3,0))</f>
        <v>1.005480804365664</v>
      </c>
      <c r="AN96" s="5">
        <f>INDEX(Upload_Download!$Q$4:$AC$602,MATCH($AE96,Upload_Download!$Q$4:$Q$602,0),MATCH(AN$2,Upload_Download!$Q$3:$AC$3,0))</f>
        <v>2.1572918550068262E-2</v>
      </c>
      <c r="AO96" s="217">
        <f>INDEX(Upload_Download!$Q$4:$AC$602,MATCH($AE96,Upload_Download!$Q$4:$Q$602,0),MATCH(AO$2,Upload_Download!$Q$3:$AC$3,0))</f>
        <v>2.1455326105084761E-2</v>
      </c>
      <c r="AP96" s="6">
        <f>INDEX(Upload_Download!$Q$4:$AC$602,MATCH($AE96,Upload_Download!$Q$4:$Q$602,0),MATCH(AP$2,Upload_Download!$Q$3:$AC$3,0))</f>
        <v>279</v>
      </c>
      <c r="AQ96" s="7">
        <f>INDEX(Upload_Download!$Q$4:$AC$602,MATCH($AE96,Upload_Download!$Q$4:$Q$602,0),MATCH(AQ$2,Upload_Download!$Q$3:$AC$3,0))</f>
        <v>27</v>
      </c>
      <c r="AR96" s="8">
        <f>INDEX(Upload_Download!$Q$4:$AC$602,MATCH($AE96,Upload_Download!$Q$4:$Q$602,0),MATCH(AR$2,Upload_Download!$Q$3:$AC$3,0))</f>
        <v>324</v>
      </c>
      <c r="AS96" s="9">
        <f>INDEX(Upload_Download!$Q$4:$AC$602,MATCH($AE96,Upload_Download!$Q$4:$Q$602,0),MATCH(AS$2,Upload_Download!$Q$3:$AC$3,0))</f>
        <v>242.1</v>
      </c>
      <c r="AU96" s="24">
        <f t="shared" si="28"/>
        <v>94</v>
      </c>
      <c r="AV96" s="25" t="s">
        <v>1843</v>
      </c>
      <c r="AW96" s="25" t="str">
        <f t="shared" si="31"/>
        <v>Player9</v>
      </c>
      <c r="AX96" s="64" t="str">
        <f t="shared" si="29"/>
        <v>PG</v>
      </c>
      <c r="AY96" s="64" t="str">
        <f t="shared" si="25"/>
        <v>Stock</v>
      </c>
      <c r="AZ96" s="64" t="str">
        <f>INDEX(Upload_Download!$AH$4:$AH$127,MATCH(AX96,Upload_Download!$AF$4:$AF$127,0),1)</f>
        <v>Proctor &amp; Gamble</v>
      </c>
      <c r="BA96" s="64" t="str">
        <f t="shared" si="30"/>
        <v>Player95</v>
      </c>
      <c r="BB96" s="57">
        <f>MATCH(AX96,Upload_Download!$AF$4:$AF$126,0)</f>
        <v>116</v>
      </c>
    </row>
    <row r="97" spans="31:54" ht="15.5" customHeight="1" thickBot="1">
      <c r="AE97">
        <f t="shared" si="26"/>
        <v>95</v>
      </c>
      <c r="AF97" s="11">
        <f>INDEX(Upload_Download!$Q$4:$AC$602,MATCH($AE97,Upload_Download!$Q$4:$Q$602,0),MATCH(AF$2,Upload_Download!$Q$3:$AC$3,0))</f>
        <v>95</v>
      </c>
      <c r="AG97" s="12">
        <f>INDEX(Upload_Download!$Q$4:$AC$602,MATCH($AE97,Upload_Download!$Q$4:$Q$602,0),MATCH(AG$2,Upload_Download!$Q$3:$AC$3,0))</f>
        <v>152</v>
      </c>
      <c r="AH97" s="12" t="str">
        <f t="shared" si="27"/>
        <v>STOCK</v>
      </c>
      <c r="AI97" s="222" t="str">
        <f>INDEX(Upload_Download!$Q$4:$AC$602,MATCH($AE97,Upload_Download!$Q$4:$Q$602,0),MATCH(AI$2,Upload_Download!$Q$3:$AC$3,0))</f>
        <v>DUK</v>
      </c>
      <c r="AJ97" s="13" t="str">
        <f>IF(AH97="STOCK",INDEX(Upload_Download!$AR$4:$AR$861,MATCH(AI97,Upload_Download!$AQ$4:$AQ$861,0),1),INDEX(Upload_Download!$BE$4:$BE$103,MATCH(AI97,Upload_Download!$BD$4:$BD$103,0),1))</f>
        <v>Duke Energy Corporation (Holding Company) Common Stock</v>
      </c>
      <c r="AK97" s="47">
        <f>IF(AH97="STOCK",INDEX(Upload_Download!$AS$4:$AS$861,MATCH(AI97,Upload_Download!$AQ$4:$AQ$861,0),1),INDEX(Upload_Download!$BF$4:$BF$103,MATCH(AI97,Upload_Download!$BD$4:$BD$103,0),1))</f>
        <v>99.79</v>
      </c>
      <c r="AL97" s="212">
        <f>INDEX(Upload_Download!$Q$4:$AC$602,MATCH($AE97,Upload_Download!$Q$4:$Q$602,0),MATCH(AL$2,Upload_Download!$Q$3:$AC$3,0))/1000000</f>
        <v>76988.153856000004</v>
      </c>
      <c r="AM97" s="216">
        <f>INDEX(Upload_Download!$Q$4:$AC$602,MATCH($AE97,Upload_Download!$Q$4:$Q$602,0),MATCH(AM$2,Upload_Download!$Q$3:$AC$3,0))</f>
        <v>1.003227273339435</v>
      </c>
      <c r="AN97" s="14">
        <f>INDEX(Upload_Download!$Q$4:$AC$602,MATCH($AE97,Upload_Download!$Q$4:$Q$602,0),MATCH(AN$2,Upload_Download!$Q$3:$AC$3,0))</f>
        <v>1.9414869713360761E-2</v>
      </c>
      <c r="AO97" s="218">
        <f>INDEX(Upload_Download!$Q$4:$AC$602,MATCH($AE97,Upload_Download!$Q$4:$Q$602,0),MATCH(AO$2,Upload_Download!$Q$3:$AC$3,0))</f>
        <v>1.9352414183014231E-2</v>
      </c>
      <c r="AP97" s="15">
        <f>INDEX(Upload_Download!$Q$4:$AC$602,MATCH($AE97,Upload_Download!$Q$4:$Q$602,0),MATCH(AP$2,Upload_Download!$Q$3:$AC$3,0))</f>
        <v>391</v>
      </c>
      <c r="AQ97" s="16">
        <f>INDEX(Upload_Download!$Q$4:$AC$602,MATCH($AE97,Upload_Download!$Q$4:$Q$602,0),MATCH(AQ$2,Upload_Download!$Q$3:$AC$3,0))</f>
        <v>18</v>
      </c>
      <c r="AR97" s="17">
        <f>INDEX(Upload_Download!$Q$4:$AC$602,MATCH($AE97,Upload_Download!$Q$4:$Q$602,0),MATCH(AR$2,Upload_Download!$Q$3:$AC$3,0))</f>
        <v>148</v>
      </c>
      <c r="AS97" s="18">
        <f>INDEX(Upload_Download!$Q$4:$AC$602,MATCH($AE97,Upload_Download!$Q$4:$Q$602,0),MATCH(AS$2,Upload_Download!$Q$3:$AC$3,0))</f>
        <v>243.5</v>
      </c>
      <c r="AU97" s="24">
        <f t="shared" si="28"/>
        <v>95</v>
      </c>
      <c r="AV97" s="25" t="s">
        <v>1843</v>
      </c>
      <c r="AW97" s="25" t="str">
        <f t="shared" si="31"/>
        <v>Player18</v>
      </c>
      <c r="AX97" s="64" t="str">
        <f t="shared" si="29"/>
        <v>NKE</v>
      </c>
      <c r="AY97" s="64" t="str">
        <f t="shared" si="25"/>
        <v>Stock</v>
      </c>
      <c r="AZ97" s="64" t="str">
        <f>INDEX(Upload_Download!$AH$4:$AH$127,MATCH(AX97,Upload_Download!$AF$4:$AF$127,0),1)</f>
        <v>Nike</v>
      </c>
      <c r="BA97" s="64" t="str">
        <f t="shared" si="30"/>
        <v>Player185</v>
      </c>
      <c r="BB97" s="57">
        <f>MATCH(AX97,Upload_Download!$AF$4:$AF$126,0)</f>
        <v>118</v>
      </c>
    </row>
    <row r="98" spans="31:54" ht="15.5" customHeight="1">
      <c r="AE98">
        <f t="shared" si="26"/>
        <v>96</v>
      </c>
      <c r="AF98" s="10">
        <f>INDEX(Upload_Download!$Q$4:$AC$602,MATCH($AE98,Upload_Download!$Q$4:$Q$602,0),MATCH(AF$2,Upload_Download!$Q$3:$AC$3,0))</f>
        <v>96</v>
      </c>
      <c r="AG98" s="3">
        <f>INDEX(Upload_Download!$Q$4:$AC$602,MATCH($AE98,Upload_Download!$Q$4:$Q$602,0),MATCH(AG$2,Upload_Download!$Q$3:$AC$3,0))</f>
        <v>153</v>
      </c>
      <c r="AH98" s="3" t="str">
        <f t="shared" si="27"/>
        <v>STOCK</v>
      </c>
      <c r="AI98" s="221" t="str">
        <f>INDEX(Upload_Download!$Q$4:$AC$602,MATCH($AE98,Upload_Download!$Q$4:$Q$602,0),MATCH(AI$2,Upload_Download!$Q$3:$AC$3,0))</f>
        <v>FITB</v>
      </c>
      <c r="AJ98" s="4" t="str">
        <f>IF(AH98="STOCK",INDEX(Upload_Download!$AR$4:$AR$861,MATCH(AI98,Upload_Download!$AQ$4:$AQ$861,0),1),INDEX(Upload_Download!$BE$4:$BE$103,MATCH(AI98,Upload_Download!$BD$4:$BD$103,0),1))</f>
        <v>Fifth Third Bancorp Common Stock</v>
      </c>
      <c r="AK98" s="46">
        <f>IF(AH98="STOCK",INDEX(Upload_Download!$AS$4:$AS$861,MATCH(AI98,Upload_Download!$AQ$4:$AQ$861,0),1),INDEX(Upload_Download!$BF$4:$BF$103,MATCH(AI98,Upload_Download!$BD$4:$BD$103,0),1))</f>
        <v>49.12</v>
      </c>
      <c r="AL98" s="211">
        <f>INDEX(Upload_Download!$Q$4:$AC$602,MATCH($AE98,Upload_Download!$Q$4:$Q$602,0),MATCH(AL$2,Upload_Download!$Q$3:$AC$3,0))/1000000</f>
        <v>33200.078847999997</v>
      </c>
      <c r="AM98" s="215">
        <f>INDEX(Upload_Download!$Q$4:$AC$602,MATCH($AE98,Upload_Download!$Q$4:$Q$602,0),MATCH(AM$2,Upload_Download!$Q$3:$AC$3,0))</f>
        <v>1.011169236627911</v>
      </c>
      <c r="AN98" s="5">
        <f>INDEX(Upload_Download!$Q$4:$AC$602,MATCH($AE98,Upload_Download!$Q$4:$Q$602,0),MATCH(AN$2,Upload_Download!$Q$3:$AC$3,0))</f>
        <v>4.8011214508509502E-2</v>
      </c>
      <c r="AO98" s="217">
        <f>INDEX(Upload_Download!$Q$4:$AC$602,MATCH($AE98,Upload_Download!$Q$4:$Q$602,0),MATCH(AO$2,Upload_Download!$Q$3:$AC$3,0))</f>
        <v>4.7480889221491053E-2</v>
      </c>
      <c r="AP98" s="6">
        <f>INDEX(Upload_Download!$Q$4:$AC$602,MATCH($AE98,Upload_Download!$Q$4:$Q$602,0),MATCH(AP$2,Upload_Download!$Q$3:$AC$3,0))</f>
        <v>118</v>
      </c>
      <c r="AQ98" s="7">
        <f>INDEX(Upload_Download!$Q$4:$AC$602,MATCH($AE98,Upload_Download!$Q$4:$Q$602,0),MATCH(AQ$2,Upload_Download!$Q$3:$AC$3,0))</f>
        <v>364</v>
      </c>
      <c r="AR98" s="8">
        <f>INDEX(Upload_Download!$Q$4:$AC$602,MATCH($AE98,Upload_Download!$Q$4:$Q$602,0),MATCH(AR$2,Upload_Download!$Q$3:$AC$3,0))</f>
        <v>379</v>
      </c>
      <c r="AS98" s="9">
        <f>INDEX(Upload_Download!$Q$4:$AC$602,MATCH($AE98,Upload_Download!$Q$4:$Q$602,0),MATCH(AS$2,Upload_Download!$Q$3:$AC$3,0))</f>
        <v>245.5</v>
      </c>
      <c r="AU98" s="24">
        <f t="shared" si="28"/>
        <v>96</v>
      </c>
      <c r="AV98" s="25" t="s">
        <v>1843</v>
      </c>
      <c r="AW98" s="25" t="str">
        <f t="shared" si="31"/>
        <v>Player1</v>
      </c>
      <c r="AX98" s="64" t="str">
        <f t="shared" si="29"/>
        <v>MPC</v>
      </c>
      <c r="AY98" s="64" t="str">
        <f t="shared" si="25"/>
        <v>Stock</v>
      </c>
      <c r="AZ98" s="64" t="str">
        <f>INDEX(Upload_Download!$AH$4:$AH$127,MATCH(AX98,Upload_Download!$AF$4:$AF$127,0),1)</f>
        <v>Marathon Petroleum Corp</v>
      </c>
      <c r="BA98" s="64" t="str">
        <f t="shared" si="30"/>
        <v>Player15</v>
      </c>
      <c r="BB98" s="57">
        <f>MATCH(AX98,Upload_Download!$AF$4:$AF$126,0)</f>
        <v>89</v>
      </c>
    </row>
    <row r="99" spans="31:54" ht="15.5" customHeight="1">
      <c r="AE99">
        <f t="shared" si="26"/>
        <v>97</v>
      </c>
      <c r="AF99" s="10">
        <f>INDEX(Upload_Download!$Q$4:$AC$602,MATCH($AE99,Upload_Download!$Q$4:$Q$602,0),MATCH(AF$2,Upload_Download!$Q$3:$AC$3,0))</f>
        <v>97</v>
      </c>
      <c r="AG99" s="3">
        <f>INDEX(Upload_Download!$Q$4:$AC$602,MATCH($AE99,Upload_Download!$Q$4:$Q$602,0),MATCH(AG$2,Upload_Download!$Q$3:$AC$3,0))</f>
        <v>154</v>
      </c>
      <c r="AH99" s="3" t="str">
        <f t="shared" si="27"/>
        <v>STOCK</v>
      </c>
      <c r="AI99" s="221" t="str">
        <f>INDEX(Upload_Download!$Q$4:$AC$602,MATCH($AE99,Upload_Download!$Q$4:$Q$602,0),MATCH(AI$2,Upload_Download!$Q$3:$AC$3,0))</f>
        <v>EW</v>
      </c>
      <c r="AJ99" s="4" t="str">
        <f>IF(AH99="STOCK",INDEX(Upload_Download!$AR$4:$AR$861,MATCH(AI99,Upload_Download!$AQ$4:$AQ$861,0),1),INDEX(Upload_Download!$BE$4:$BE$103,MATCH(AI99,Upload_Download!$BD$4:$BD$103,0),1))</f>
        <v>Edwards Lifesciences Corporation Common Stock</v>
      </c>
      <c r="AK99" s="46">
        <f>IF(AH99="STOCK",INDEX(Upload_Download!$AS$4:$AS$861,MATCH(AI99,Upload_Download!$AQ$4:$AQ$861,0),1),INDEX(Upload_Download!$BF$4:$BF$103,MATCH(AI99,Upload_Download!$BD$4:$BD$103,0),1))</f>
        <v>110.64</v>
      </c>
      <c r="AL99" s="211">
        <f>INDEX(Upload_Download!$Q$4:$AC$602,MATCH($AE99,Upload_Download!$Q$4:$Q$602,0),MATCH(AL$2,Upload_Download!$Q$3:$AC$3,0))/1000000</f>
        <v>68252.192767999994</v>
      </c>
      <c r="AM99" s="215">
        <f>INDEX(Upload_Download!$Q$4:$AC$602,MATCH($AE99,Upload_Download!$Q$4:$Q$602,0),MATCH(AM$2,Upload_Download!$Q$3:$AC$3,0))</f>
        <v>1.005480106945299</v>
      </c>
      <c r="AN99" s="5">
        <f>INDEX(Upload_Download!$Q$4:$AC$602,MATCH($AE99,Upload_Download!$Q$4:$Q$602,0),MATCH(AN$2,Upload_Download!$Q$3:$AC$3,0))</f>
        <v>3.9536573972177393E-2</v>
      </c>
      <c r="AO99" s="217">
        <f>INDEX(Upload_Download!$Q$4:$AC$602,MATCH($AE99,Upload_Download!$Q$4:$Q$602,0),MATCH(AO$2,Upload_Download!$Q$3:$AC$3,0))</f>
        <v>3.9321090192715583E-2</v>
      </c>
      <c r="AP99" s="6">
        <f>INDEX(Upload_Download!$Q$4:$AC$602,MATCH($AE99,Upload_Download!$Q$4:$Q$602,0),MATCH(AP$2,Upload_Download!$Q$3:$AC$3,0))</f>
        <v>280</v>
      </c>
      <c r="AQ99" s="7">
        <f>INDEX(Upload_Download!$Q$4:$AC$602,MATCH($AE99,Upload_Download!$Q$4:$Q$602,0),MATCH(AQ$2,Upload_Download!$Q$3:$AC$3,0))</f>
        <v>280</v>
      </c>
      <c r="AR99" s="8">
        <f>INDEX(Upload_Download!$Q$4:$AC$602,MATCH($AE99,Upload_Download!$Q$4:$Q$602,0),MATCH(AR$2,Upload_Download!$Q$3:$AC$3,0))</f>
        <v>165</v>
      </c>
      <c r="AS99" s="9">
        <f>INDEX(Upload_Download!$Q$4:$AC$602,MATCH($AE99,Upload_Download!$Q$4:$Q$602,0),MATCH(AS$2,Upload_Download!$Q$3:$AC$3,0))</f>
        <v>245.5</v>
      </c>
      <c r="AU99" s="23">
        <f t="shared" si="28"/>
        <v>97</v>
      </c>
      <c r="AV99" s="22" t="s">
        <v>1844</v>
      </c>
      <c r="AW99" s="22" t="str">
        <f t="shared" si="31"/>
        <v>Player1</v>
      </c>
      <c r="AX99" s="63" t="str">
        <f t="shared" ref="AX99:AX122" si="32">V3</f>
        <v>QCOM</v>
      </c>
      <c r="AY99" s="63" t="str">
        <f t="shared" si="25"/>
        <v>Stock</v>
      </c>
      <c r="AZ99" s="63" t="str">
        <f>INDEX(Upload_Download!$AH$4:$AH$127,MATCH(AX99,Upload_Download!$AF$4:$AF$127,0),1)</f>
        <v>Qualcomm</v>
      </c>
      <c r="BA99" s="63" t="str">
        <f t="shared" ref="BA99:BA122" si="33">AW99&amp;"6"</f>
        <v>Player16</v>
      </c>
      <c r="BB99" s="57">
        <f>MATCH(AX99,Upload_Download!$AF$4:$AF$126,0)</f>
        <v>88</v>
      </c>
    </row>
    <row r="100" spans="31:54" ht="15.5" customHeight="1">
      <c r="AE100">
        <f t="shared" si="26"/>
        <v>98</v>
      </c>
      <c r="AF100" s="10">
        <f>INDEX(Upload_Download!$Q$4:$AC$602,MATCH($AE100,Upload_Download!$Q$4:$Q$602,0),MATCH(AF$2,Upload_Download!$Q$3:$AC$3,0))</f>
        <v>98</v>
      </c>
      <c r="AG100" s="3">
        <f>INDEX(Upload_Download!$Q$4:$AC$602,MATCH($AE100,Upload_Download!$Q$4:$Q$602,0),MATCH(AG$2,Upload_Download!$Q$3:$AC$3,0))</f>
        <v>155</v>
      </c>
      <c r="AH100" s="3" t="str">
        <f t="shared" si="27"/>
        <v>STOCK</v>
      </c>
      <c r="AI100" s="221" t="str">
        <f>INDEX(Upload_Download!$Q$4:$AC$602,MATCH($AE100,Upload_Download!$Q$4:$Q$602,0),MATCH(AI$2,Upload_Download!$Q$3:$AC$3,0))</f>
        <v>SIVB</v>
      </c>
      <c r="AJ100" s="4" t="str">
        <f>IF(AH100="STOCK",INDEX(Upload_Download!$AR$4:$AR$861,MATCH(AI100,Upload_Download!$AQ$4:$AQ$861,0),1),INDEX(Upload_Download!$BE$4:$BE$103,MATCH(AI100,Upload_Download!$BD$4:$BD$103,0),1))</f>
        <v>SVB Financial Group Common Stock</v>
      </c>
      <c r="AK100" s="46">
        <f>IF(AH100="STOCK",INDEX(Upload_Download!$AS$4:$AS$861,MATCH(AI100,Upload_Download!$AQ$4:$AQ$861,0),1),INDEX(Upload_Download!$BF$4:$BF$103,MATCH(AI100,Upload_Download!$BD$4:$BD$103,0),1))</f>
        <v>642.30999999999995</v>
      </c>
      <c r="AL100" s="211">
        <f>INDEX(Upload_Download!$Q$4:$AC$602,MATCH($AE100,Upload_Download!$Q$4:$Q$602,0),MATCH(AL$2,Upload_Download!$Q$3:$AC$3,0))/1000000</f>
        <v>36821.061631999997</v>
      </c>
      <c r="AM100" s="215">
        <f>INDEX(Upload_Download!$Q$4:$AC$602,MATCH($AE100,Upload_Download!$Q$4:$Q$602,0),MATCH(AM$2,Upload_Download!$Q$3:$AC$3,0))</f>
        <v>1.011249668366502</v>
      </c>
      <c r="AN100" s="5">
        <f>INDEX(Upload_Download!$Q$4:$AC$602,MATCH($AE100,Upload_Download!$Q$4:$Q$602,0),MATCH(AN$2,Upload_Download!$Q$3:$AC$3,0))</f>
        <v>6.0145839532412433E-2</v>
      </c>
      <c r="AO100" s="217">
        <f>INDEX(Upload_Download!$Q$4:$AC$602,MATCH($AE100,Upload_Download!$Q$4:$Q$602,0),MATCH(AO$2,Upload_Download!$Q$3:$AC$3,0))</f>
        <v>5.9476745865902327E-2</v>
      </c>
      <c r="AP100" s="6">
        <f>INDEX(Upload_Download!$Q$4:$AC$602,MATCH($AE100,Upload_Download!$Q$4:$Q$602,0),MATCH(AP$2,Upload_Download!$Q$3:$AC$3,0))</f>
        <v>117</v>
      </c>
      <c r="AQ100" s="7">
        <f>INDEX(Upload_Download!$Q$4:$AC$602,MATCH($AE100,Upload_Download!$Q$4:$Q$602,0),MATCH(AQ$2,Upload_Download!$Q$3:$AC$3,0))</f>
        <v>432</v>
      </c>
      <c r="AR100" s="8">
        <f>INDEX(Upload_Download!$Q$4:$AC$602,MATCH($AE100,Upload_Download!$Q$4:$Q$602,0),MATCH(AR$2,Upload_Download!$Q$3:$AC$3,0))</f>
        <v>337</v>
      </c>
      <c r="AS100" s="9">
        <f>INDEX(Upload_Download!$Q$4:$AC$602,MATCH($AE100,Upload_Download!$Q$4:$Q$602,0),MATCH(AS$2,Upload_Download!$Q$3:$AC$3,0))</f>
        <v>246</v>
      </c>
      <c r="AU100" s="23">
        <f t="shared" ref="AU100:AU131" si="34">AU99+1</f>
        <v>98</v>
      </c>
      <c r="AV100" s="22" t="s">
        <v>1844</v>
      </c>
      <c r="AW100" s="22" t="str">
        <f t="shared" si="31"/>
        <v>Player18</v>
      </c>
      <c r="AX100" s="63" t="str">
        <f t="shared" si="32"/>
        <v>FTT-USD</v>
      </c>
      <c r="AY100" s="63" t="str">
        <f t="shared" si="25"/>
        <v>Crypto</v>
      </c>
      <c r="AZ100" s="63" t="str">
        <f>INDEX(Upload_Download!$AH$4:$AH$127,MATCH(AX100,Upload_Download!$AF$4:$AF$127,0),1)</f>
        <v>FTX Token</v>
      </c>
      <c r="BA100" s="63" t="str">
        <f t="shared" si="33"/>
        <v>Player186</v>
      </c>
      <c r="BB100" s="57">
        <f>MATCH(AX100,Upload_Download!$AF$4:$AF$126,0)</f>
        <v>90</v>
      </c>
    </row>
    <row r="101" spans="31:54" ht="15.5" customHeight="1">
      <c r="AE101">
        <f t="shared" si="26"/>
        <v>99</v>
      </c>
      <c r="AF101" s="10">
        <f>INDEX(Upload_Download!$Q$4:$AC$602,MATCH($AE101,Upload_Download!$Q$4:$Q$602,0),MATCH(AF$2,Upload_Download!$Q$3:$AC$3,0))</f>
        <v>99</v>
      </c>
      <c r="AG101" s="3">
        <f>INDEX(Upload_Download!$Q$4:$AC$602,MATCH($AE101,Upload_Download!$Q$4:$Q$602,0),MATCH(AG$2,Upload_Download!$Q$3:$AC$3,0))</f>
        <v>157</v>
      </c>
      <c r="AH101" s="3" t="str">
        <f t="shared" si="27"/>
        <v>STOCK</v>
      </c>
      <c r="AI101" s="221" t="str">
        <f>INDEX(Upload_Download!$Q$4:$AC$602,MATCH($AE101,Upload_Download!$Q$4:$Q$602,0),MATCH(AI$2,Upload_Download!$Q$3:$AC$3,0))</f>
        <v>CVE</v>
      </c>
      <c r="AJ101" s="4" t="str">
        <f>IF(AH101="STOCK",INDEX(Upload_Download!$AR$4:$AR$861,MATCH(AI101,Upload_Download!$AQ$4:$AQ$861,0),1),INDEX(Upload_Download!$BE$4:$BE$103,MATCH(AI101,Upload_Download!$BD$4:$BD$103,0),1))</f>
        <v>Cenovus Energy Inc Common Stock</v>
      </c>
      <c r="AK101" s="46">
        <f>IF(AH101="STOCK",INDEX(Upload_Download!$AS$4:$AS$861,MATCH(AI101,Upload_Download!$AQ$4:$AQ$861,0),1),INDEX(Upload_Download!$BF$4:$BF$103,MATCH(AI101,Upload_Download!$BD$4:$BD$103,0),1))</f>
        <v>15.32</v>
      </c>
      <c r="AL101" s="211">
        <f>INDEX(Upload_Download!$Q$4:$AC$602,MATCH($AE101,Upload_Download!$Q$4:$Q$602,0),MATCH(AL$2,Upload_Download!$Q$3:$AC$3,0))/1000000</f>
        <v>31743.555584000002</v>
      </c>
      <c r="AM101" s="215">
        <f>INDEX(Upload_Download!$Q$4:$AC$602,MATCH($AE101,Upload_Download!$Q$4:$Q$602,0),MATCH(AM$2,Upload_Download!$Q$3:$AC$3,0))</f>
        <v>1.019788855373617</v>
      </c>
      <c r="AN101" s="5">
        <f>INDEX(Upload_Download!$Q$4:$AC$602,MATCH($AE101,Upload_Download!$Q$4:$Q$602,0),MATCH(AN$2,Upload_Download!$Q$3:$AC$3,0))</f>
        <v>6.1313887114329571E-2</v>
      </c>
      <c r="AO101" s="217">
        <f>INDEX(Upload_Download!$Q$4:$AC$602,MATCH($AE101,Upload_Download!$Q$4:$Q$602,0),MATCH(AO$2,Upload_Download!$Q$3:$AC$3,0))</f>
        <v>6.012409999505846E-2</v>
      </c>
      <c r="AP101" s="6">
        <f>INDEX(Upload_Download!$Q$4:$AC$602,MATCH($AE101,Upload_Download!$Q$4:$Q$602,0),MATCH(AP$2,Upload_Download!$Q$3:$AC$3,0))</f>
        <v>84</v>
      </c>
      <c r="AQ101" s="7">
        <f>INDEX(Upload_Download!$Q$4:$AC$602,MATCH($AE101,Upload_Download!$Q$4:$Q$602,0),MATCH(AQ$2,Upload_Download!$Q$3:$AC$3,0))</f>
        <v>435</v>
      </c>
      <c r="AR101" s="8">
        <f>INDEX(Upload_Download!$Q$4:$AC$602,MATCH($AE101,Upload_Download!$Q$4:$Q$602,0),MATCH(AR$2,Upload_Download!$Q$3:$AC$3,0))</f>
        <v>391</v>
      </c>
      <c r="AS101" s="9">
        <f>INDEX(Upload_Download!$Q$4:$AC$602,MATCH($AE101,Upload_Download!$Q$4:$Q$602,0),MATCH(AS$2,Upload_Download!$Q$3:$AC$3,0))</f>
        <v>246.3</v>
      </c>
      <c r="AU101" s="23">
        <f t="shared" si="34"/>
        <v>99</v>
      </c>
      <c r="AV101" s="22" t="s">
        <v>1844</v>
      </c>
      <c r="AW101" s="22" t="str">
        <f t="shared" si="31"/>
        <v>Player9</v>
      </c>
      <c r="AX101" s="63" t="str">
        <f t="shared" si="32"/>
        <v>LINK-USD</v>
      </c>
      <c r="AY101" s="63" t="str">
        <f t="shared" si="25"/>
        <v>Crypto</v>
      </c>
      <c r="AZ101" s="63" t="str">
        <f>INDEX(Upload_Download!$AH$4:$AH$127,MATCH(AX101,Upload_Download!$AF$4:$AF$127,0),1)</f>
        <v>Chainlink</v>
      </c>
      <c r="BA101" s="63" t="str">
        <f t="shared" si="33"/>
        <v>Player96</v>
      </c>
      <c r="BB101" s="57">
        <f>MATCH(AX101,Upload_Download!$AF$4:$AF$126,0)</f>
        <v>91</v>
      </c>
    </row>
    <row r="102" spans="31:54" ht="15.5" customHeight="1" thickBot="1">
      <c r="AE102">
        <f t="shared" si="26"/>
        <v>100</v>
      </c>
      <c r="AF102" s="11">
        <f>INDEX(Upload_Download!$Q$4:$AC$602,MATCH($AE102,Upload_Download!$Q$4:$Q$602,0),MATCH(AF$2,Upload_Download!$Q$3:$AC$3,0))</f>
        <v>100</v>
      </c>
      <c r="AG102" s="12">
        <f>INDEX(Upload_Download!$Q$4:$AC$602,MATCH($AE102,Upload_Download!$Q$4:$Q$602,0),MATCH(AG$2,Upload_Download!$Q$3:$AC$3,0))</f>
        <v>158</v>
      </c>
      <c r="AH102" s="12" t="str">
        <f t="shared" si="27"/>
        <v>STOCK</v>
      </c>
      <c r="AI102" s="222" t="str">
        <f>INDEX(Upload_Download!$Q$4:$AC$602,MATCH($AE102,Upload_Download!$Q$4:$Q$602,0),MATCH(AI$2,Upload_Download!$Q$3:$AC$3,0))</f>
        <v>STLA</v>
      </c>
      <c r="AJ102" s="13" t="str">
        <f>IF(AH102="STOCK",INDEX(Upload_Download!$AR$4:$AR$861,MATCH(AI102,Upload_Download!$AQ$4:$AQ$861,0),1),INDEX(Upload_Download!$BE$4:$BE$103,MATCH(AI102,Upload_Download!$BD$4:$BD$103,0),1))</f>
        <v>Stellantis N.V. Common Shares</v>
      </c>
      <c r="AK102" s="47">
        <f>IF(AH102="STOCK",INDEX(Upload_Download!$AS$4:$AS$861,MATCH(AI102,Upload_Download!$AQ$4:$AQ$861,0),1),INDEX(Upload_Download!$BF$4:$BF$103,MATCH(AI102,Upload_Download!$BD$4:$BD$103,0),1))</f>
        <v>19.100000000000001</v>
      </c>
      <c r="AL102" s="212">
        <f>INDEX(Upload_Download!$Q$4:$AC$602,MATCH($AE102,Upload_Download!$Q$4:$Q$602,0),MATCH(AL$2,Upload_Download!$Q$3:$AC$3,0))/1000000</f>
        <v>58532.069375999999</v>
      </c>
      <c r="AM102" s="216">
        <f>INDEX(Upload_Download!$Q$4:$AC$602,MATCH($AE102,Upload_Download!$Q$4:$Q$602,0),MATCH(AM$2,Upload_Download!$Q$3:$AC$3,0))</f>
        <v>1.006495316563262</v>
      </c>
      <c r="AN102" s="14">
        <f>INDEX(Upload_Download!$Q$4:$AC$602,MATCH($AE102,Upload_Download!$Q$4:$Q$602,0),MATCH(AN$2,Upload_Download!$Q$3:$AC$3,0))</f>
        <v>4.6522721054513973E-2</v>
      </c>
      <c r="AO102" s="218">
        <f>INDEX(Upload_Download!$Q$4:$AC$602,MATCH($AE102,Upload_Download!$Q$4:$Q$602,0),MATCH(AO$2,Upload_Download!$Q$3:$AC$3,0))</f>
        <v>4.6222491340912143E-2</v>
      </c>
      <c r="AP102" s="15">
        <f>INDEX(Upload_Download!$Q$4:$AC$602,MATCH($AE102,Upload_Download!$Q$4:$Q$602,0),MATCH(AP$2,Upload_Download!$Q$3:$AC$3,0))</f>
        <v>234</v>
      </c>
      <c r="AQ102" s="16">
        <f>INDEX(Upload_Download!$Q$4:$AC$602,MATCH($AE102,Upload_Download!$Q$4:$Q$602,0),MATCH(AQ$2,Upload_Download!$Q$3:$AC$3,0))</f>
        <v>349</v>
      </c>
      <c r="AR102" s="17">
        <f>INDEX(Upload_Download!$Q$4:$AC$602,MATCH($AE102,Upload_Download!$Q$4:$Q$602,0),MATCH(AR$2,Upload_Download!$Q$3:$AC$3,0))</f>
        <v>199</v>
      </c>
      <c r="AS102" s="18">
        <f>INDEX(Upload_Download!$Q$4:$AC$602,MATCH($AE102,Upload_Download!$Q$4:$Q$602,0),MATCH(AS$2,Upload_Download!$Q$3:$AC$3,0))</f>
        <v>246.5</v>
      </c>
      <c r="AU102" s="23">
        <f t="shared" si="34"/>
        <v>100</v>
      </c>
      <c r="AV102" s="22" t="s">
        <v>1844</v>
      </c>
      <c r="AW102" s="22" t="str">
        <f t="shared" si="31"/>
        <v>Player15</v>
      </c>
      <c r="AX102" s="63" t="str">
        <f t="shared" si="32"/>
        <v>BRK-A</v>
      </c>
      <c r="AY102" s="63" t="str">
        <f t="shared" si="25"/>
        <v>Stock</v>
      </c>
      <c r="AZ102" s="63" t="str">
        <f>INDEX(Upload_Download!$AH$4:$AH$127,MATCH(AX102,Upload_Download!$AF$4:$AF$127,0),1)</f>
        <v>Berkshire Hathaway</v>
      </c>
      <c r="BA102" s="63" t="str">
        <f t="shared" si="33"/>
        <v>Player156</v>
      </c>
      <c r="BB102" s="57">
        <f>MATCH(AX102,Upload_Download!$AF$4:$AF$126,0)</f>
        <v>92</v>
      </c>
    </row>
    <row r="103" spans="31:54" ht="15.5" customHeight="1">
      <c r="AE103">
        <f t="shared" si="26"/>
        <v>101</v>
      </c>
      <c r="AF103" s="10">
        <f>INDEX(Upload_Download!$Q$4:$AC$602,MATCH($AE103,Upload_Download!$Q$4:$Q$602,0),MATCH(AF$2,Upload_Download!$Q$3:$AC$3,0))</f>
        <v>101</v>
      </c>
      <c r="AG103" s="3">
        <f>INDEX(Upload_Download!$Q$4:$AC$602,MATCH($AE103,Upload_Download!$Q$4:$Q$602,0),MATCH(AG$2,Upload_Download!$Q$3:$AC$3,0))</f>
        <v>159</v>
      </c>
      <c r="AH103" s="3" t="str">
        <f t="shared" si="27"/>
        <v>STOCK</v>
      </c>
      <c r="AI103" s="221" t="str">
        <f>INDEX(Upload_Download!$Q$4:$AC$602,MATCH($AE103,Upload_Download!$Q$4:$Q$602,0),MATCH(AI$2,Upload_Download!$Q$3:$AC$3,0))</f>
        <v>APO</v>
      </c>
      <c r="AJ103" s="4" t="str">
        <f>IF(AH103="STOCK",INDEX(Upload_Download!$AR$4:$AR$861,MATCH(AI103,Upload_Download!$AQ$4:$AQ$861,0),1),INDEX(Upload_Download!$BE$4:$BE$103,MATCH(AI103,Upload_Download!$BD$4:$BD$103,0),1))</f>
        <v>Apollo Global Management Inc. (New) Common Stock</v>
      </c>
      <c r="AK103" s="46">
        <f>IF(AH103="STOCK",INDEX(Upload_Download!$AS$4:$AS$861,MATCH(AI103,Upload_Download!$AQ$4:$AQ$861,0),1),INDEX(Upload_Download!$BF$4:$BF$103,MATCH(AI103,Upload_Download!$BD$4:$BD$103,0),1))</f>
        <v>69.67</v>
      </c>
      <c r="AL103" s="211">
        <f>INDEX(Upload_Download!$Q$4:$AC$602,MATCH($AE103,Upload_Download!$Q$4:$Q$602,0),MATCH(AL$2,Upload_Download!$Q$3:$AC$3,0))/1000000</f>
        <v>39978.000383999999</v>
      </c>
      <c r="AM103" s="215">
        <f>INDEX(Upload_Download!$Q$4:$AC$602,MATCH($AE103,Upload_Download!$Q$4:$Q$602,0),MATCH(AM$2,Upload_Download!$Q$3:$AC$3,0))</f>
        <v>1.0080645360105061</v>
      </c>
      <c r="AN103" s="5">
        <f>INDEX(Upload_Download!$Q$4:$AC$602,MATCH($AE103,Upload_Download!$Q$4:$Q$602,0),MATCH(AN$2,Upload_Download!$Q$3:$AC$3,0))</f>
        <v>4.3509372080662058E-2</v>
      </c>
      <c r="AO103" s="217">
        <f>INDEX(Upload_Download!$Q$4:$AC$602,MATCH($AE103,Upload_Download!$Q$4:$Q$602,0),MATCH(AO$2,Upload_Download!$Q$3:$AC$3,0))</f>
        <v>4.3161296252771472E-2</v>
      </c>
      <c r="AP103" s="6">
        <f>INDEX(Upload_Download!$Q$4:$AC$602,MATCH($AE103,Upload_Download!$Q$4:$Q$602,0),MATCH(AP$2,Upload_Download!$Q$3:$AC$3,0))</f>
        <v>182</v>
      </c>
      <c r="AQ103" s="7">
        <f>INDEX(Upload_Download!$Q$4:$AC$602,MATCH($AE103,Upload_Download!$Q$4:$Q$602,0),MATCH(AQ$2,Upload_Download!$Q$3:$AC$3,0))</f>
        <v>319</v>
      </c>
      <c r="AR103" s="8">
        <f>INDEX(Upload_Download!$Q$4:$AC$602,MATCH($AE103,Upload_Download!$Q$4:$Q$602,0),MATCH(AR$2,Upload_Download!$Q$3:$AC$3,0))</f>
        <v>306</v>
      </c>
      <c r="AS103" s="9">
        <f>INDEX(Upload_Download!$Q$4:$AC$602,MATCH($AE103,Upload_Download!$Q$4:$Q$602,0),MATCH(AS$2,Upload_Download!$Q$3:$AC$3,0))</f>
        <v>246.6</v>
      </c>
      <c r="AU103" s="23">
        <f t="shared" si="34"/>
        <v>101</v>
      </c>
      <c r="AV103" s="22" t="s">
        <v>1844</v>
      </c>
      <c r="AW103" s="22" t="str">
        <f t="shared" si="31"/>
        <v>Player4</v>
      </c>
      <c r="AX103" s="63" t="str">
        <f t="shared" si="32"/>
        <v>NEAR-USD</v>
      </c>
      <c r="AY103" s="63" t="str">
        <f t="shared" si="25"/>
        <v>Crypto</v>
      </c>
      <c r="AZ103" s="63" t="str">
        <f>INDEX(Upload_Download!$AH$4:$AH$127,MATCH(AX103,Upload_Download!$AF$4:$AF$127,0),1)</f>
        <v>NEAR Protocol</v>
      </c>
      <c r="BA103" s="63" t="str">
        <f t="shared" si="33"/>
        <v>Player46</v>
      </c>
      <c r="BB103" s="57">
        <f>MATCH(AX103,Upload_Download!$AF$4:$AF$126,0)</f>
        <v>107</v>
      </c>
    </row>
    <row r="104" spans="31:54" ht="15.5" customHeight="1">
      <c r="AE104">
        <f t="shared" si="26"/>
        <v>102</v>
      </c>
      <c r="AF104" s="10">
        <f>INDEX(Upload_Download!$Q$4:$AC$602,MATCH($AE104,Upload_Download!$Q$4:$Q$602,0),MATCH(AF$2,Upload_Download!$Q$3:$AC$3,0))</f>
        <v>102</v>
      </c>
      <c r="AG104" s="3">
        <f>INDEX(Upload_Download!$Q$4:$AC$602,MATCH($AE104,Upload_Download!$Q$4:$Q$602,0),MATCH(AG$2,Upload_Download!$Q$3:$AC$3,0))</f>
        <v>160</v>
      </c>
      <c r="AH104" s="3" t="str">
        <f t="shared" si="27"/>
        <v>STOCK</v>
      </c>
      <c r="AI104" s="221" t="str">
        <f>INDEX(Upload_Download!$Q$4:$AC$602,MATCH($AE104,Upload_Download!$Q$4:$Q$602,0),MATCH(AI$2,Upload_Download!$Q$3:$AC$3,0))</f>
        <v>IBM</v>
      </c>
      <c r="AJ104" s="4" t="str">
        <f>IF(AH104="STOCK",INDEX(Upload_Download!$AR$4:$AR$861,MATCH(AI104,Upload_Download!$AQ$4:$AQ$861,0),1),INDEX(Upload_Download!$BE$4:$BE$103,MATCH(AI104,Upload_Download!$BD$4:$BD$103,0),1))</f>
        <v>International Business Machines Corporation Common Stock</v>
      </c>
      <c r="AK104" s="46">
        <f>IF(AH104="STOCK",INDEX(Upload_Download!$AS$4:$AS$861,MATCH(AI104,Upload_Download!$AQ$4:$AQ$861,0),1),INDEX(Upload_Download!$BF$4:$BF$103,MATCH(AI104,Upload_Download!$BD$4:$BD$103,0),1))</f>
        <v>133.52000000000001</v>
      </c>
      <c r="AL104" s="211">
        <f>INDEX(Upload_Download!$Q$4:$AC$602,MATCH($AE104,Upload_Download!$Q$4:$Q$602,0),MATCH(AL$2,Upload_Download!$Q$3:$AC$3,0))/1000000</f>
        <v>118995.43552</v>
      </c>
      <c r="AM104" s="215">
        <f>INDEX(Upload_Download!$Q$4:$AC$602,MATCH($AE104,Upload_Download!$Q$4:$Q$602,0),MATCH(AM$2,Upload_Download!$Q$3:$AC$3,0))</f>
        <v>1.0035103643038319</v>
      </c>
      <c r="AN104" s="5">
        <f>INDEX(Upload_Download!$Q$4:$AC$602,MATCH($AE104,Upload_Download!$Q$4:$Q$602,0),MATCH(AN$2,Upload_Download!$Q$3:$AC$3,0))</f>
        <v>3.1744822931539317E-2</v>
      </c>
      <c r="AO104" s="217">
        <f>INDEX(Upload_Download!$Q$4:$AC$602,MATCH($AE104,Upload_Download!$Q$4:$Q$602,0),MATCH(AO$2,Upload_Download!$Q$3:$AC$3,0))</f>
        <v>3.1633776850487988E-2</v>
      </c>
      <c r="AP104" s="6">
        <f>INDEX(Upload_Download!$Q$4:$AC$602,MATCH($AE104,Upload_Download!$Q$4:$Q$602,0),MATCH(AP$2,Upload_Download!$Q$3:$AC$3,0))</f>
        <v>380</v>
      </c>
      <c r="AQ104" s="7">
        <f>INDEX(Upload_Download!$Q$4:$AC$602,MATCH($AE104,Upload_Download!$Q$4:$Q$602,0),MATCH(AQ$2,Upload_Download!$Q$3:$AC$3,0))</f>
        <v>148</v>
      </c>
      <c r="AR104" s="8">
        <f>INDEX(Upload_Download!$Q$4:$AC$602,MATCH($AE104,Upload_Download!$Q$4:$Q$602,0),MATCH(AR$2,Upload_Download!$Q$3:$AC$3,0))</f>
        <v>91</v>
      </c>
      <c r="AS104" s="9">
        <f>INDEX(Upload_Download!$Q$4:$AC$602,MATCH($AE104,Upload_Download!$Q$4:$Q$602,0),MATCH(AS$2,Upload_Download!$Q$3:$AC$3,0))</f>
        <v>246.9</v>
      </c>
      <c r="AU104" s="23">
        <f t="shared" si="34"/>
        <v>102</v>
      </c>
      <c r="AV104" s="22" t="s">
        <v>1844</v>
      </c>
      <c r="AW104" s="22" t="str">
        <f t="shared" si="31"/>
        <v>Player10</v>
      </c>
      <c r="AX104" s="63" t="str">
        <f t="shared" si="32"/>
        <v>DELL</v>
      </c>
      <c r="AY104" s="63" t="str">
        <f t="shared" si="25"/>
        <v>Stock</v>
      </c>
      <c r="AZ104" s="63" t="str">
        <f>INDEX(Upload_Download!$AH$4:$AH$127,MATCH(AX104,Upload_Download!$AF$4:$AF$127,0),1)</f>
        <v>Dell</v>
      </c>
      <c r="BA104" s="63" t="str">
        <f t="shared" si="33"/>
        <v>Player106</v>
      </c>
      <c r="BB104" s="57">
        <f>MATCH(AX104,Upload_Download!$AF$4:$AF$126,0)</f>
        <v>95</v>
      </c>
    </row>
    <row r="105" spans="31:54" ht="15.5" customHeight="1">
      <c r="AE105">
        <f t="shared" si="26"/>
        <v>103</v>
      </c>
      <c r="AF105" s="10">
        <f>INDEX(Upload_Download!$Q$4:$AC$602,MATCH($AE105,Upload_Download!$Q$4:$Q$602,0),MATCH(AF$2,Upload_Download!$Q$3:$AC$3,0))</f>
        <v>103</v>
      </c>
      <c r="AG105" s="3">
        <f>INDEX(Upload_Download!$Q$4:$AC$602,MATCH($AE105,Upload_Download!$Q$4:$Q$602,0),MATCH(AG$2,Upload_Download!$Q$3:$AC$3,0))</f>
        <v>162</v>
      </c>
      <c r="AH105" s="3" t="str">
        <f t="shared" si="27"/>
        <v>STOCK</v>
      </c>
      <c r="AI105" s="221" t="str">
        <f>INDEX(Upload_Download!$Q$4:$AC$602,MATCH($AE105,Upload_Download!$Q$4:$Q$602,0),MATCH(AI$2,Upload_Download!$Q$3:$AC$3,0))</f>
        <v>LYG</v>
      </c>
      <c r="AJ105" s="4" t="str">
        <f>IF(AH105="STOCK",INDEX(Upload_Download!$AR$4:$AR$861,MATCH(AI105,Upload_Download!$AQ$4:$AQ$861,0),1),INDEX(Upload_Download!$BE$4:$BE$103,MATCH(AI105,Upload_Download!$BD$4:$BD$103,0),1))</f>
        <v>Lloyds Banking Group Plc American Depositary Shares</v>
      </c>
      <c r="AK105" s="46">
        <f>IF(AH105="STOCK",INDEX(Upload_Download!$AS$4:$AS$861,MATCH(AI105,Upload_Download!$AQ$4:$AQ$861,0),1),INDEX(Upload_Download!$BF$4:$BF$103,MATCH(AI105,Upload_Download!$BD$4:$BD$103,0),1))</f>
        <v>2.86</v>
      </c>
      <c r="AL105" s="211">
        <f>INDEX(Upload_Download!$Q$4:$AC$602,MATCH($AE105,Upload_Download!$Q$4:$Q$602,0),MATCH(AL$2,Upload_Download!$Q$3:$AC$3,0))/1000000</f>
        <v>51558.395903999997</v>
      </c>
      <c r="AM105" s="215">
        <f>INDEX(Upload_Download!$Q$4:$AC$602,MATCH($AE105,Upload_Download!$Q$4:$Q$602,0),MATCH(AM$2,Upload_Download!$Q$3:$AC$3,0))</f>
        <v>1.006776622686963</v>
      </c>
      <c r="AN105" s="5">
        <f>INDEX(Upload_Download!$Q$4:$AC$602,MATCH($AE105,Upload_Download!$Q$4:$Q$602,0),MATCH(AN$2,Upload_Download!$Q$3:$AC$3,0))</f>
        <v>4.5451032160677668E-2</v>
      </c>
      <c r="AO105" s="217">
        <f>INDEX(Upload_Download!$Q$4:$AC$602,MATCH($AE105,Upload_Download!$Q$4:$Q$602,0),MATCH(AO$2,Upload_Download!$Q$3:$AC$3,0))</f>
        <v>4.5145100846078902E-2</v>
      </c>
      <c r="AP105" s="6">
        <f>INDEX(Upload_Download!$Q$4:$AC$602,MATCH($AE105,Upload_Download!$Q$4:$Q$602,0),MATCH(AP$2,Upload_Download!$Q$3:$AC$3,0))</f>
        <v>224</v>
      </c>
      <c r="AQ105" s="7">
        <f>INDEX(Upload_Download!$Q$4:$AC$602,MATCH($AE105,Upload_Download!$Q$4:$Q$602,0),MATCH(AQ$2,Upload_Download!$Q$3:$AC$3,0))</f>
        <v>340</v>
      </c>
      <c r="AR105" s="8">
        <f>INDEX(Upload_Download!$Q$4:$AC$602,MATCH($AE105,Upload_Download!$Q$4:$Q$602,0),MATCH(AR$2,Upload_Download!$Q$3:$AC$3,0))</f>
        <v>228</v>
      </c>
      <c r="AS105" s="9">
        <f>INDEX(Upload_Download!$Q$4:$AC$602,MATCH($AE105,Upload_Download!$Q$4:$Q$602,0),MATCH(AS$2,Upload_Download!$Q$3:$AC$3,0))</f>
        <v>248.4</v>
      </c>
      <c r="AU105" s="23">
        <f t="shared" si="34"/>
        <v>103</v>
      </c>
      <c r="AV105" s="22" t="s">
        <v>1844</v>
      </c>
      <c r="AW105" s="22" t="str">
        <f t="shared" si="31"/>
        <v>Player23</v>
      </c>
      <c r="AX105" s="63" t="str">
        <f t="shared" si="32"/>
        <v>CVS</v>
      </c>
      <c r="AY105" s="63" t="str">
        <f t="shared" si="25"/>
        <v>Stock</v>
      </c>
      <c r="AZ105" s="63" t="str">
        <f>INDEX(Upload_Download!$AH$4:$AH$127,MATCH(AX105,Upload_Download!$AF$4:$AF$127,0),1)</f>
        <v>CVS</v>
      </c>
      <c r="BA105" s="63" t="str">
        <f t="shared" si="33"/>
        <v>Player236</v>
      </c>
      <c r="BB105" s="57">
        <f>MATCH(AX105,Upload_Download!$AF$4:$AF$126,0)</f>
        <v>96</v>
      </c>
    </row>
    <row r="106" spans="31:54" ht="15.5" customHeight="1">
      <c r="AE106">
        <f t="shared" si="26"/>
        <v>104</v>
      </c>
      <c r="AF106" s="10">
        <f>INDEX(Upload_Download!$Q$4:$AC$602,MATCH($AE106,Upload_Download!$Q$4:$Q$602,0),MATCH(AF$2,Upload_Download!$Q$3:$AC$3,0))</f>
        <v>104</v>
      </c>
      <c r="AG106" s="3">
        <f>INDEX(Upload_Download!$Q$4:$AC$602,MATCH($AE106,Upload_Download!$Q$4:$Q$602,0),MATCH(AG$2,Upload_Download!$Q$3:$AC$3,0))</f>
        <v>163</v>
      </c>
      <c r="AH106" s="3" t="str">
        <f t="shared" si="27"/>
        <v>STOCK</v>
      </c>
      <c r="AI106" s="221" t="str">
        <f>INDEX(Upload_Download!$Q$4:$AC$602,MATCH($AE106,Upload_Download!$Q$4:$Q$602,0),MATCH(AI$2,Upload_Download!$Q$3:$AC$3,0))</f>
        <v>MCO</v>
      </c>
      <c r="AJ106" s="4" t="str">
        <f>IF(AH106="STOCK",INDEX(Upload_Download!$AR$4:$AR$861,MATCH(AI106,Upload_Download!$AQ$4:$AQ$861,0),1),INDEX(Upload_Download!$BE$4:$BE$103,MATCH(AI106,Upload_Download!$BD$4:$BD$103,0),1))</f>
        <v>Moody's Corporation Common Stock</v>
      </c>
      <c r="AK106" s="46">
        <f>IF(AH106="STOCK",INDEX(Upload_Download!$AS$4:$AS$861,MATCH(AI106,Upload_Download!$AQ$4:$AQ$861,0),1),INDEX(Upload_Download!$BF$4:$BF$103,MATCH(AI106,Upload_Download!$BD$4:$BD$103,0),1))</f>
        <v>350.14</v>
      </c>
      <c r="AL106" s="211">
        <f>INDEX(Upload_Download!$Q$4:$AC$602,MATCH($AE106,Upload_Download!$Q$4:$Q$602,0),MATCH(AL$2,Upload_Download!$Q$3:$AC$3,0))/1000000</f>
        <v>62027.395071999999</v>
      </c>
      <c r="AM106" s="215">
        <f>INDEX(Upload_Download!$Q$4:$AC$602,MATCH($AE106,Upload_Download!$Q$4:$Q$602,0),MATCH(AM$2,Upload_Download!$Q$3:$AC$3,0))</f>
        <v>1.0038824265354189</v>
      </c>
      <c r="AN106" s="5">
        <f>INDEX(Upload_Download!$Q$4:$AC$602,MATCH($AE106,Upload_Download!$Q$4:$Q$602,0),MATCH(AN$2,Upload_Download!$Q$3:$AC$3,0))</f>
        <v>2.6278991868548561E-2</v>
      </c>
      <c r="AO106" s="217">
        <f>INDEX(Upload_Download!$Q$4:$AC$602,MATCH($AE106,Upload_Download!$Q$4:$Q$602,0),MATCH(AO$2,Upload_Download!$Q$3:$AC$3,0))</f>
        <v>2.6177360190716901E-2</v>
      </c>
      <c r="AP106" s="6">
        <f>INDEX(Upload_Download!$Q$4:$AC$602,MATCH($AE106,Upload_Download!$Q$4:$Q$602,0),MATCH(AP$2,Upload_Download!$Q$3:$AC$3,0))</f>
        <v>356</v>
      </c>
      <c r="AQ106" s="7">
        <f>INDEX(Upload_Download!$Q$4:$AC$602,MATCH($AE106,Upload_Download!$Q$4:$Q$602,0),MATCH(AQ$2,Upload_Download!$Q$3:$AC$3,0))</f>
        <v>73</v>
      </c>
      <c r="AR106" s="8">
        <f>INDEX(Upload_Download!$Q$4:$AC$602,MATCH($AE106,Upload_Download!$Q$4:$Q$602,0),MATCH(AR$2,Upload_Download!$Q$3:$AC$3,0))</f>
        <v>186</v>
      </c>
      <c r="AS106" s="9">
        <f>INDEX(Upload_Download!$Q$4:$AC$602,MATCH($AE106,Upload_Download!$Q$4:$Q$602,0),MATCH(AS$2,Upload_Download!$Q$3:$AC$3,0))</f>
        <v>248.4</v>
      </c>
      <c r="AU106" s="23">
        <f t="shared" si="34"/>
        <v>104</v>
      </c>
      <c r="AV106" s="22" t="s">
        <v>1844</v>
      </c>
      <c r="AW106" s="22" t="str">
        <f t="shared" si="31"/>
        <v>Player7</v>
      </c>
      <c r="AX106" s="63" t="str">
        <f t="shared" si="32"/>
        <v>PFE</v>
      </c>
      <c r="AY106" s="63" t="str">
        <f t="shared" si="25"/>
        <v>Stock</v>
      </c>
      <c r="AZ106" s="63" t="str">
        <f>INDEX(Upload_Download!$AH$4:$AH$127,MATCH(AX106,Upload_Download!$AF$4:$AF$127,0),1)</f>
        <v>Pfizer</v>
      </c>
      <c r="BA106" s="63" t="str">
        <f t="shared" si="33"/>
        <v>Player76</v>
      </c>
      <c r="BB106" s="57">
        <f>MATCH(AX106,Upload_Download!$AF$4:$AF$126,0)</f>
        <v>97</v>
      </c>
    </row>
    <row r="107" spans="31:54" ht="15.5" customHeight="1" thickBot="1">
      <c r="AE107">
        <f t="shared" si="26"/>
        <v>105</v>
      </c>
      <c r="AF107" s="11">
        <f>INDEX(Upload_Download!$Q$4:$AC$602,MATCH($AE107,Upload_Download!$Q$4:$Q$602,0),MATCH(AF$2,Upload_Download!$Q$3:$AC$3,0))</f>
        <v>105</v>
      </c>
      <c r="AG107" s="12">
        <f>INDEX(Upload_Download!$Q$4:$AC$602,MATCH($AE107,Upload_Download!$Q$4:$Q$602,0),MATCH(AG$2,Upload_Download!$Q$3:$AC$3,0))</f>
        <v>164</v>
      </c>
      <c r="AH107" s="12" t="str">
        <f t="shared" si="27"/>
        <v>STOCK</v>
      </c>
      <c r="AI107" s="222" t="str">
        <f>INDEX(Upload_Download!$Q$4:$AC$602,MATCH($AE107,Upload_Download!$Q$4:$Q$602,0),MATCH(AI$2,Upload_Download!$Q$3:$AC$3,0))</f>
        <v>ADP</v>
      </c>
      <c r="AJ107" s="13" t="str">
        <f>IF(AH107="STOCK",INDEX(Upload_Download!$AR$4:$AR$861,MATCH(AI107,Upload_Download!$AQ$4:$AQ$861,0),1),INDEX(Upload_Download!$BE$4:$BE$103,MATCH(AI107,Upload_Download!$BD$4:$BD$103,0),1))</f>
        <v>Automatic Data Processing Inc. Common Stock</v>
      </c>
      <c r="AK107" s="47">
        <f>IF(AH107="STOCK",INDEX(Upload_Download!$AS$4:$AS$861,MATCH(AI107,Upload_Download!$AQ$4:$AQ$861,0),1),INDEX(Upload_Download!$BF$4:$BF$103,MATCH(AI107,Upload_Download!$BD$4:$BD$103,0),1))</f>
        <v>205.54</v>
      </c>
      <c r="AL107" s="212">
        <f>INDEX(Upload_Download!$Q$4:$AC$602,MATCH($AE107,Upload_Download!$Q$4:$Q$602,0),MATCH(AL$2,Upload_Download!$Q$3:$AC$3,0))/1000000</f>
        <v>86336.045056000003</v>
      </c>
      <c r="AM107" s="216">
        <f>INDEX(Upload_Download!$Q$4:$AC$602,MATCH($AE107,Upload_Download!$Q$4:$Q$602,0),MATCH(AM$2,Upload_Download!$Q$3:$AC$3,0))</f>
        <v>1.003596301684748</v>
      </c>
      <c r="AN107" s="14">
        <f>INDEX(Upload_Download!$Q$4:$AC$602,MATCH($AE107,Upload_Download!$Q$4:$Q$602,0),MATCH(AN$2,Upload_Download!$Q$3:$AC$3,0))</f>
        <v>2.9137301693754301E-2</v>
      </c>
      <c r="AO107" s="218">
        <f>INDEX(Upload_Download!$Q$4:$AC$602,MATCH($AE107,Upload_Download!$Q$4:$Q$602,0),MATCH(AO$2,Upload_Download!$Q$3:$AC$3,0))</f>
        <v>2.9032890660160061E-2</v>
      </c>
      <c r="AP107" s="15">
        <f>INDEX(Upload_Download!$Q$4:$AC$602,MATCH($AE107,Upload_Download!$Q$4:$Q$602,0),MATCH(AP$2,Upload_Download!$Q$3:$AC$3,0))</f>
        <v>374</v>
      </c>
      <c r="AQ107" s="16">
        <f>INDEX(Upload_Download!$Q$4:$AC$602,MATCH($AE107,Upload_Download!$Q$4:$Q$602,0),MATCH(AQ$2,Upload_Download!$Q$3:$AC$3,0))</f>
        <v>107</v>
      </c>
      <c r="AR107" s="17">
        <f>INDEX(Upload_Download!$Q$4:$AC$602,MATCH($AE107,Upload_Download!$Q$4:$Q$602,0),MATCH(AR$2,Upload_Download!$Q$3:$AC$3,0))</f>
        <v>134</v>
      </c>
      <c r="AS107" s="18">
        <f>INDEX(Upload_Download!$Q$4:$AC$602,MATCH($AE107,Upload_Download!$Q$4:$Q$602,0),MATCH(AS$2,Upload_Download!$Q$3:$AC$3,0))</f>
        <v>248.6</v>
      </c>
      <c r="AU107" s="23">
        <f t="shared" si="34"/>
        <v>105</v>
      </c>
      <c r="AV107" s="22" t="s">
        <v>1844</v>
      </c>
      <c r="AW107" s="22" t="str">
        <f t="shared" si="31"/>
        <v>Player20</v>
      </c>
      <c r="AX107" s="63" t="str">
        <f t="shared" si="32"/>
        <v>IMX1-USD</v>
      </c>
      <c r="AY107" s="63" t="str">
        <f t="shared" si="25"/>
        <v>Crypto</v>
      </c>
      <c r="AZ107" s="63" t="str">
        <f>INDEX(Upload_Download!$AH$4:$AH$127,MATCH(AX107,Upload_Download!$AF$4:$AF$127,0),1)</f>
        <v>Immutable X</v>
      </c>
      <c r="BA107" s="63" t="str">
        <f t="shared" si="33"/>
        <v>Player206</v>
      </c>
      <c r="BB107" s="57">
        <f>MATCH(AX107,Upload_Download!$AF$4:$AF$126,0)</f>
        <v>98</v>
      </c>
    </row>
    <row r="108" spans="31:54" ht="15.5" customHeight="1">
      <c r="AE108">
        <f t="shared" si="26"/>
        <v>106</v>
      </c>
      <c r="AF108" s="10">
        <f>INDEX(Upload_Download!$Q$4:$AC$602,MATCH($AE108,Upload_Download!$Q$4:$Q$602,0),MATCH(AF$2,Upload_Download!$Q$3:$AC$3,0))</f>
        <v>106</v>
      </c>
      <c r="AG108" s="3">
        <f>INDEX(Upload_Download!$Q$4:$AC$602,MATCH($AE108,Upload_Download!$Q$4:$Q$602,0),MATCH(AG$2,Upload_Download!$Q$3:$AC$3,0))</f>
        <v>165</v>
      </c>
      <c r="AH108" s="3" t="str">
        <f t="shared" si="27"/>
        <v>STOCK</v>
      </c>
      <c r="AI108" s="221" t="str">
        <f>INDEX(Upload_Download!$Q$4:$AC$602,MATCH($AE108,Upload_Download!$Q$4:$Q$602,0),MATCH(AI$2,Upload_Download!$Q$3:$AC$3,0))</f>
        <v>TSM</v>
      </c>
      <c r="AJ108" s="4" t="str">
        <f>IF(AH108="STOCK",INDEX(Upload_Download!$AR$4:$AR$861,MATCH(AI108,Upload_Download!$AQ$4:$AQ$861,0),1),INDEX(Upload_Download!$BE$4:$BE$103,MATCH(AI108,Upload_Download!$BD$4:$BD$103,0),1))</f>
        <v>Taiwan Semiconductor Manufacturing Company Ltd.</v>
      </c>
      <c r="AK108" s="46">
        <f>IF(AH108="STOCK",INDEX(Upload_Download!$AS$4:$AS$861,MATCH(AI108,Upload_Download!$AQ$4:$AQ$861,0),1),INDEX(Upload_Download!$BF$4:$BF$103,MATCH(AI108,Upload_Download!$BD$4:$BD$103,0),1))</f>
        <v>124.71</v>
      </c>
      <c r="AL108" s="211">
        <f>INDEX(Upload_Download!$Q$4:$AC$602,MATCH($AE108,Upload_Download!$Q$4:$Q$602,0),MATCH(AL$2,Upload_Download!$Q$3:$AC$3,0))/1000000</f>
        <v>631197.72876800003</v>
      </c>
      <c r="AM108" s="215">
        <f>INDEX(Upload_Download!$Q$4:$AC$602,MATCH($AE108,Upload_Download!$Q$4:$Q$602,0),MATCH(AM$2,Upload_Download!$Q$3:$AC$3,0))</f>
        <v>1.0041248658517079</v>
      </c>
      <c r="AN108" s="5">
        <f>INDEX(Upload_Download!$Q$4:$AC$602,MATCH($AE108,Upload_Download!$Q$4:$Q$602,0),MATCH(AN$2,Upload_Download!$Q$3:$AC$3,0))</f>
        <v>4.6960496464448102E-2</v>
      </c>
      <c r="AO108" s="217">
        <f>INDEX(Upload_Download!$Q$4:$AC$602,MATCH($AE108,Upload_Download!$Q$4:$Q$602,0),MATCH(AO$2,Upload_Download!$Q$3:$AC$3,0))</f>
        <v>4.676758644415778E-2</v>
      </c>
      <c r="AP108" s="6">
        <f>INDEX(Upload_Download!$Q$4:$AC$602,MATCH($AE108,Upload_Download!$Q$4:$Q$602,0),MATCH(AP$2,Upload_Download!$Q$3:$AC$3,0))</f>
        <v>349</v>
      </c>
      <c r="AQ108" s="7">
        <f>INDEX(Upload_Download!$Q$4:$AC$602,MATCH($AE108,Upload_Download!$Q$4:$Q$602,0),MATCH(AQ$2,Upload_Download!$Q$3:$AC$3,0))</f>
        <v>359</v>
      </c>
      <c r="AR108" s="8">
        <f>INDEX(Upload_Download!$Q$4:$AC$602,MATCH($AE108,Upload_Download!$Q$4:$Q$602,0),MATCH(AR$2,Upload_Download!$Q$3:$AC$3,0))</f>
        <v>8</v>
      </c>
      <c r="AS108" s="9">
        <f>INDEX(Upload_Download!$Q$4:$AC$602,MATCH($AE108,Upload_Download!$Q$4:$Q$602,0),MATCH(AS$2,Upload_Download!$Q$3:$AC$3,0))</f>
        <v>248.7</v>
      </c>
      <c r="AU108" s="23">
        <f t="shared" si="34"/>
        <v>106</v>
      </c>
      <c r="AV108" s="22" t="s">
        <v>1844</v>
      </c>
      <c r="AW108" s="22" t="str">
        <f t="shared" si="31"/>
        <v>Player6</v>
      </c>
      <c r="AX108" s="63" t="str">
        <f t="shared" si="32"/>
        <v>CSCO</v>
      </c>
      <c r="AY108" s="63" t="str">
        <f t="shared" si="25"/>
        <v>Stock</v>
      </c>
      <c r="AZ108" s="63" t="str">
        <f>INDEX(Upload_Download!$AH$4:$AH$127,MATCH(AX108,Upload_Download!$AF$4:$AF$127,0),1)</f>
        <v>Cisco</v>
      </c>
      <c r="BA108" s="63" t="str">
        <f t="shared" si="33"/>
        <v>Player66</v>
      </c>
      <c r="BB108" s="57">
        <f>MATCH(AX108,Upload_Download!$AF$4:$AF$126,0)</f>
        <v>99</v>
      </c>
    </row>
    <row r="109" spans="31:54" ht="15.5" customHeight="1">
      <c r="AE109">
        <f t="shared" si="26"/>
        <v>107</v>
      </c>
      <c r="AF109" s="10">
        <f>INDEX(Upload_Download!$Q$4:$AC$602,MATCH($AE109,Upload_Download!$Q$4:$Q$602,0),MATCH(AF$2,Upload_Download!$Q$3:$AC$3,0))</f>
        <v>107</v>
      </c>
      <c r="AG109" s="3">
        <f>INDEX(Upload_Download!$Q$4:$AC$602,MATCH($AE109,Upload_Download!$Q$4:$Q$602,0),MATCH(AG$2,Upload_Download!$Q$3:$AC$3,0))</f>
        <v>166</v>
      </c>
      <c r="AH109" s="3" t="str">
        <f t="shared" si="27"/>
        <v>STOCK</v>
      </c>
      <c r="AI109" s="221" t="str">
        <f>INDEX(Upload_Download!$Q$4:$AC$602,MATCH($AE109,Upload_Download!$Q$4:$Q$602,0),MATCH(AI$2,Upload_Download!$Q$3:$AC$3,0))</f>
        <v>ODFL</v>
      </c>
      <c r="AJ109" s="4" t="str">
        <f>IF(AH109="STOCK",INDEX(Upload_Download!$AR$4:$AR$861,MATCH(AI109,Upload_Download!$AQ$4:$AQ$861,0),1),INDEX(Upload_Download!$BE$4:$BE$103,MATCH(AI109,Upload_Download!$BD$4:$BD$103,0),1))</f>
        <v>Old Dominion Freight Line Inc. Common Stock</v>
      </c>
      <c r="AK109" s="46">
        <f>IF(AH109="STOCK",INDEX(Upload_Download!$AS$4:$AS$861,MATCH(AI109,Upload_Download!$AQ$4:$AQ$861,0),1),INDEX(Upload_Download!$BF$4:$BF$103,MATCH(AI109,Upload_Download!$BD$4:$BD$103,0),1))</f>
        <v>307.17</v>
      </c>
      <c r="AL109" s="211">
        <f>INDEX(Upload_Download!$Q$4:$AC$602,MATCH($AE109,Upload_Download!$Q$4:$Q$602,0),MATCH(AL$2,Upload_Download!$Q$3:$AC$3,0))/1000000</f>
        <v>34088.112128000001</v>
      </c>
      <c r="AM109" s="215">
        <f>INDEX(Upload_Download!$Q$4:$AC$602,MATCH($AE109,Upload_Download!$Q$4:$Q$602,0),MATCH(AM$2,Upload_Download!$Q$3:$AC$3,0))</f>
        <v>1.0075208720825679</v>
      </c>
      <c r="AN109" s="5">
        <f>INDEX(Upload_Download!$Q$4:$AC$602,MATCH($AE109,Upload_Download!$Q$4:$Q$602,0),MATCH(AN$2,Upload_Download!$Q$3:$AC$3,0))</f>
        <v>3.4858445946164912E-2</v>
      </c>
      <c r="AO109" s="217">
        <f>INDEX(Upload_Download!$Q$4:$AC$602,MATCH($AE109,Upload_Download!$Q$4:$Q$602,0),MATCH(AO$2,Upload_Download!$Q$3:$AC$3,0))</f>
        <v>3.459823703117109E-2</v>
      </c>
      <c r="AP109" s="6">
        <f>INDEX(Upload_Download!$Q$4:$AC$602,MATCH($AE109,Upload_Download!$Q$4:$Q$602,0),MATCH(AP$2,Upload_Download!$Q$3:$AC$3,0))</f>
        <v>198</v>
      </c>
      <c r="AQ109" s="7">
        <f>INDEX(Upload_Download!$Q$4:$AC$602,MATCH($AE109,Upload_Download!$Q$4:$Q$602,0),MATCH(AQ$2,Upload_Download!$Q$3:$AC$3,0))</f>
        <v>208</v>
      </c>
      <c r="AR109" s="8">
        <f>INDEX(Upload_Download!$Q$4:$AC$602,MATCH($AE109,Upload_Download!$Q$4:$Q$602,0),MATCH(AR$2,Upload_Download!$Q$3:$AC$3,0))</f>
        <v>361</v>
      </c>
      <c r="AS109" s="9">
        <f>INDEX(Upload_Download!$Q$4:$AC$602,MATCH($AE109,Upload_Download!$Q$4:$Q$602,0),MATCH(AS$2,Upload_Download!$Q$3:$AC$3,0))</f>
        <v>248.9</v>
      </c>
      <c r="AU109" s="23">
        <f t="shared" si="34"/>
        <v>107</v>
      </c>
      <c r="AV109" s="22" t="s">
        <v>1844</v>
      </c>
      <c r="AW109" s="22" t="str">
        <f t="shared" si="31"/>
        <v>Player24</v>
      </c>
      <c r="AX109" s="63" t="str">
        <f t="shared" si="32"/>
        <v>ASAN</v>
      </c>
      <c r="AY109" s="63" t="str">
        <f t="shared" si="25"/>
        <v>Stock</v>
      </c>
      <c r="AZ109" s="63" t="str">
        <f>INDEX(Upload_Download!$AH$4:$AH$127,MATCH(AX109,Upload_Download!$AF$4:$AF$127,0),1)</f>
        <v>Asana Inc</v>
      </c>
      <c r="BA109" s="63" t="str">
        <f t="shared" si="33"/>
        <v>Player246</v>
      </c>
      <c r="BB109" s="57">
        <f>MATCH(AX109,Upload_Download!$AF$4:$AF$126,0)</f>
        <v>120</v>
      </c>
    </row>
    <row r="110" spans="31:54" ht="15.5" customHeight="1">
      <c r="AE110">
        <f t="shared" si="26"/>
        <v>108</v>
      </c>
      <c r="AF110" s="10">
        <f>INDEX(Upload_Download!$Q$4:$AC$602,MATCH($AE110,Upload_Download!$Q$4:$Q$602,0),MATCH(AF$2,Upload_Download!$Q$3:$AC$3,0))</f>
        <v>108</v>
      </c>
      <c r="AG110" s="3">
        <f>INDEX(Upload_Download!$Q$4:$AC$602,MATCH($AE110,Upload_Download!$Q$4:$Q$602,0),MATCH(AG$2,Upload_Download!$Q$3:$AC$3,0))</f>
        <v>167</v>
      </c>
      <c r="AH110" s="3" t="str">
        <f t="shared" si="27"/>
        <v>STOCK</v>
      </c>
      <c r="AI110" s="221" t="str">
        <f>INDEX(Upload_Download!$Q$4:$AC$602,MATCH($AE110,Upload_Download!$Q$4:$Q$602,0),MATCH(AI$2,Upload_Download!$Q$3:$AC$3,0))</f>
        <v>MDLZ</v>
      </c>
      <c r="AJ110" s="4" t="str">
        <f>IF(AH110="STOCK",INDEX(Upload_Download!$AR$4:$AR$861,MATCH(AI110,Upload_Download!$AQ$4:$AQ$861,0),1),INDEX(Upload_Download!$BE$4:$BE$103,MATCH(AI110,Upload_Download!$BD$4:$BD$103,0),1))</f>
        <v>Mondelez International Inc. Class A Common Stock</v>
      </c>
      <c r="AK110" s="46">
        <f>IF(AH110="STOCK",INDEX(Upload_Download!$AS$4:$AS$861,MATCH(AI110,Upload_Download!$AQ$4:$AQ$861,0),1),INDEX(Upload_Download!$BF$4:$BF$103,MATCH(AI110,Upload_Download!$BD$4:$BD$103,0),1))</f>
        <v>66.77</v>
      </c>
      <c r="AL110" s="211">
        <f>INDEX(Upload_Download!$Q$4:$AC$602,MATCH($AE110,Upload_Download!$Q$4:$Q$602,0),MATCH(AL$2,Upload_Download!$Q$3:$AC$3,0))/1000000</f>
        <v>93344.415743999998</v>
      </c>
      <c r="AM110" s="215">
        <f>INDEX(Upload_Download!$Q$4:$AC$602,MATCH($AE110,Upload_Download!$Q$4:$Q$602,0),MATCH(AM$2,Upload_Download!$Q$3:$AC$3,0))</f>
        <v>1.0026895043820041</v>
      </c>
      <c r="AN110" s="5">
        <f>INDEX(Upload_Download!$Q$4:$AC$602,MATCH($AE110,Upload_Download!$Q$4:$Q$602,0),MATCH(AN$2,Upload_Download!$Q$3:$AC$3,0))</f>
        <v>1.939540782811025E-2</v>
      </c>
      <c r="AO110" s="217">
        <f>INDEX(Upload_Download!$Q$4:$AC$602,MATCH($AE110,Upload_Download!$Q$4:$Q$602,0),MATCH(AO$2,Upload_Download!$Q$3:$AC$3,0))</f>
        <v>1.9343383712851749E-2</v>
      </c>
      <c r="AP110" s="6">
        <f>INDEX(Upload_Download!$Q$4:$AC$602,MATCH($AE110,Upload_Download!$Q$4:$Q$602,0),MATCH(AP$2,Upload_Download!$Q$3:$AC$3,0))</f>
        <v>419</v>
      </c>
      <c r="AQ110" s="7">
        <f>INDEX(Upload_Download!$Q$4:$AC$602,MATCH($AE110,Upload_Download!$Q$4:$Q$602,0),MATCH(AQ$2,Upload_Download!$Q$3:$AC$3,0))</f>
        <v>17</v>
      </c>
      <c r="AR110" s="8">
        <f>INDEX(Upload_Download!$Q$4:$AC$602,MATCH($AE110,Upload_Download!$Q$4:$Q$602,0),MATCH(AR$2,Upload_Download!$Q$3:$AC$3,0))</f>
        <v>121</v>
      </c>
      <c r="AS110" s="9">
        <f>INDEX(Upload_Download!$Q$4:$AC$602,MATCH($AE110,Upload_Download!$Q$4:$Q$602,0),MATCH(AS$2,Upload_Download!$Q$3:$AC$3,0))</f>
        <v>249.2</v>
      </c>
      <c r="AU110" s="23">
        <f t="shared" si="34"/>
        <v>108</v>
      </c>
      <c r="AV110" s="22" t="s">
        <v>1844</v>
      </c>
      <c r="AW110" s="22" t="str">
        <f t="shared" si="31"/>
        <v>Player19</v>
      </c>
      <c r="AX110" s="63" t="str">
        <f t="shared" si="32"/>
        <v>VET-USD</v>
      </c>
      <c r="AY110" s="63" t="str">
        <f t="shared" si="25"/>
        <v>Crypto</v>
      </c>
      <c r="AZ110" s="63" t="str">
        <f>INDEX(Upload_Download!$AH$4:$AH$127,MATCH(AX110,Upload_Download!$AF$4:$AF$127,0),1)</f>
        <v>VeChain</v>
      </c>
      <c r="BA110" s="63" t="str">
        <f t="shared" si="33"/>
        <v>Player196</v>
      </c>
      <c r="BB110" s="57">
        <f>MATCH(AX110,Upload_Download!$AF$4:$AF$126,0)</f>
        <v>121</v>
      </c>
    </row>
    <row r="111" spans="31:54" ht="15.5" customHeight="1">
      <c r="AE111">
        <f t="shared" si="26"/>
        <v>109</v>
      </c>
      <c r="AF111" s="10">
        <f>INDEX(Upload_Download!$Q$4:$AC$602,MATCH($AE111,Upload_Download!$Q$4:$Q$602,0),MATCH(AF$2,Upload_Download!$Q$3:$AC$3,0))</f>
        <v>109</v>
      </c>
      <c r="AG111" s="3">
        <f>INDEX(Upload_Download!$Q$4:$AC$602,MATCH($AE111,Upload_Download!$Q$4:$Q$602,0),MATCH(AG$2,Upload_Download!$Q$3:$AC$3,0))</f>
        <v>168</v>
      </c>
      <c r="AH111" s="3" t="str">
        <f t="shared" si="27"/>
        <v>STOCK</v>
      </c>
      <c r="AI111" s="221" t="str">
        <f>INDEX(Upload_Download!$Q$4:$AC$602,MATCH($AE111,Upload_Download!$Q$4:$Q$602,0),MATCH(AI$2,Upload_Download!$Q$3:$AC$3,0))</f>
        <v>SHW</v>
      </c>
      <c r="AJ111" s="4" t="str">
        <f>IF(AH111="STOCK",INDEX(Upload_Download!$AR$4:$AR$861,MATCH(AI111,Upload_Download!$AQ$4:$AQ$861,0),1),INDEX(Upload_Download!$BE$4:$BE$103,MATCH(AI111,Upload_Download!$BD$4:$BD$103,0),1))</f>
        <v>Sherwin-Williams Company (The) Common Stock</v>
      </c>
      <c r="AK111" s="46">
        <f>IF(AH111="STOCK",INDEX(Upload_Download!$AS$4:$AS$861,MATCH(AI111,Upload_Download!$AQ$4:$AQ$861,0),1),INDEX(Upload_Download!$BF$4:$BF$103,MATCH(AI111,Upload_Download!$BD$4:$BD$103,0),1))</f>
        <v>279.93</v>
      </c>
      <c r="AL111" s="211">
        <f>INDEX(Upload_Download!$Q$4:$AC$602,MATCH($AE111,Upload_Download!$Q$4:$Q$602,0),MATCH(AL$2,Upload_Download!$Q$3:$AC$3,0))/1000000</f>
        <v>71802.380288</v>
      </c>
      <c r="AM111" s="215">
        <f>INDEX(Upload_Download!$Q$4:$AC$602,MATCH($AE111,Upload_Download!$Q$4:$Q$602,0),MATCH(AM$2,Upload_Download!$Q$3:$AC$3,0))</f>
        <v>1.0037320677034329</v>
      </c>
      <c r="AN111" s="5">
        <f>INDEX(Upload_Download!$Q$4:$AC$602,MATCH($AE111,Upload_Download!$Q$4:$Q$602,0),MATCH(AN$2,Upload_Download!$Q$3:$AC$3,0))</f>
        <v>2.9496270661209259E-2</v>
      </c>
      <c r="AO111" s="217">
        <f>INDEX(Upload_Download!$Q$4:$AC$602,MATCH($AE111,Upload_Download!$Q$4:$Q$602,0),MATCH(AO$2,Upload_Download!$Q$3:$AC$3,0))</f>
        <v>2.9386597888316501E-2</v>
      </c>
      <c r="AP111" s="6">
        <f>INDEX(Upload_Download!$Q$4:$AC$602,MATCH($AE111,Upload_Download!$Q$4:$Q$602,0),MATCH(AP$2,Upload_Download!$Q$3:$AC$3,0))</f>
        <v>360</v>
      </c>
      <c r="AQ111" s="7">
        <f>INDEX(Upload_Download!$Q$4:$AC$602,MATCH($AE111,Upload_Download!$Q$4:$Q$602,0),MATCH(AQ$2,Upload_Download!$Q$3:$AC$3,0))</f>
        <v>113</v>
      </c>
      <c r="AR111" s="8">
        <f>INDEX(Upload_Download!$Q$4:$AC$602,MATCH($AE111,Upload_Download!$Q$4:$Q$602,0),MATCH(AR$2,Upload_Download!$Q$3:$AC$3,0))</f>
        <v>156</v>
      </c>
      <c r="AS111" s="9">
        <f>INDEX(Upload_Download!$Q$4:$AC$602,MATCH($AE111,Upload_Download!$Q$4:$Q$602,0),MATCH(AS$2,Upload_Download!$Q$3:$AC$3,0))</f>
        <v>249.4</v>
      </c>
      <c r="AU111" s="23">
        <f t="shared" si="34"/>
        <v>109</v>
      </c>
      <c r="AV111" s="22" t="s">
        <v>1844</v>
      </c>
      <c r="AW111" s="22" t="str">
        <f t="shared" si="31"/>
        <v>Player8</v>
      </c>
      <c r="AX111" s="63" t="str">
        <f t="shared" si="32"/>
        <v>ALGO-USD</v>
      </c>
      <c r="AY111" s="63" t="str">
        <f t="shared" si="25"/>
        <v>Crypto</v>
      </c>
      <c r="AZ111" s="63" t="str">
        <f>INDEX(Upload_Download!$AH$4:$AH$127,MATCH(AX111,Upload_Download!$AF$4:$AF$127,0),1)</f>
        <v>Algorand</v>
      </c>
      <c r="BA111" s="63" t="str">
        <f t="shared" si="33"/>
        <v>Player86</v>
      </c>
      <c r="BB111" s="57">
        <f>MATCH(AX111,Upload_Download!$AF$4:$AF$126,0)</f>
        <v>100</v>
      </c>
    </row>
    <row r="112" spans="31:54" ht="15.5" customHeight="1" thickBot="1">
      <c r="AE112">
        <f t="shared" si="26"/>
        <v>110</v>
      </c>
      <c r="AF112" s="11">
        <f>INDEX(Upload_Download!$Q$4:$AC$602,MATCH($AE112,Upload_Download!$Q$4:$Q$602,0),MATCH(AF$2,Upload_Download!$Q$3:$AC$3,0))</f>
        <v>110</v>
      </c>
      <c r="AG112" s="12">
        <f>INDEX(Upload_Download!$Q$4:$AC$602,MATCH($AE112,Upload_Download!$Q$4:$Q$602,0),MATCH(AG$2,Upload_Download!$Q$3:$AC$3,0))</f>
        <v>169</v>
      </c>
      <c r="AH112" s="12" t="str">
        <f t="shared" si="27"/>
        <v>STOCK</v>
      </c>
      <c r="AI112" s="222" t="str">
        <f>INDEX(Upload_Download!$Q$4:$AC$602,MATCH($AE112,Upload_Download!$Q$4:$Q$602,0),MATCH(AI$2,Upload_Download!$Q$3:$AC$3,0))</f>
        <v>BSX</v>
      </c>
      <c r="AJ112" s="13" t="str">
        <f>IF(AH112="STOCK",INDEX(Upload_Download!$AR$4:$AR$861,MATCH(AI112,Upload_Download!$AQ$4:$AQ$861,0),1),INDEX(Upload_Download!$BE$4:$BE$103,MATCH(AI112,Upload_Download!$BD$4:$BD$103,0),1))</f>
        <v>Boston Scientific Corporation Common Stock</v>
      </c>
      <c r="AK112" s="47">
        <f>IF(AH112="STOCK",INDEX(Upload_Download!$AS$4:$AS$861,MATCH(AI112,Upload_Download!$AQ$4:$AQ$861,0),1),INDEX(Upload_Download!$BF$4:$BF$103,MATCH(AI112,Upload_Download!$BD$4:$BD$103,0),1))</f>
        <v>43.75</v>
      </c>
      <c r="AL112" s="212">
        <f>INDEX(Upload_Download!$Q$4:$AC$602,MATCH($AE112,Upload_Download!$Q$4:$Q$602,0),MATCH(AL$2,Upload_Download!$Q$3:$AC$3,0))/1000000</f>
        <v>61459.816447999998</v>
      </c>
      <c r="AM112" s="216">
        <f>INDEX(Upload_Download!$Q$4:$AC$602,MATCH($AE112,Upload_Download!$Q$4:$Q$602,0),MATCH(AM$2,Upload_Download!$Q$3:$AC$3,0))</f>
        <v>1.004248741378226</v>
      </c>
      <c r="AN112" s="14">
        <f>INDEX(Upload_Download!$Q$4:$AC$602,MATCH($AE112,Upload_Download!$Q$4:$Q$602,0),MATCH(AN$2,Upload_Download!$Q$3:$AC$3,0))</f>
        <v>2.965085892100134E-2</v>
      </c>
      <c r="AO112" s="218">
        <f>INDEX(Upload_Download!$Q$4:$AC$602,MATCH($AE112,Upload_Download!$Q$4:$Q$602,0),MATCH(AO$2,Upload_Download!$Q$3:$AC$3,0))</f>
        <v>2.952541307675291E-2</v>
      </c>
      <c r="AP112" s="15">
        <f>INDEX(Upload_Download!$Q$4:$AC$602,MATCH($AE112,Upload_Download!$Q$4:$Q$602,0),MATCH(AP$2,Upload_Download!$Q$3:$AC$3,0))</f>
        <v>342</v>
      </c>
      <c r="AQ112" s="16">
        <f>INDEX(Upload_Download!$Q$4:$AC$602,MATCH($AE112,Upload_Download!$Q$4:$Q$602,0),MATCH(AQ$2,Upload_Download!$Q$3:$AC$3,0))</f>
        <v>114</v>
      </c>
      <c r="AR112" s="17">
        <f>INDEX(Upload_Download!$Q$4:$AC$602,MATCH($AE112,Upload_Download!$Q$4:$Q$602,0),MATCH(AR$2,Upload_Download!$Q$3:$AC$3,0))</f>
        <v>188</v>
      </c>
      <c r="AS112" s="18">
        <f>INDEX(Upload_Download!$Q$4:$AC$602,MATCH($AE112,Upload_Download!$Q$4:$Q$602,0),MATCH(AS$2,Upload_Download!$Q$3:$AC$3,0))</f>
        <v>250.2</v>
      </c>
      <c r="AU112" s="23">
        <f t="shared" si="34"/>
        <v>110</v>
      </c>
      <c r="AV112" s="22" t="s">
        <v>1844</v>
      </c>
      <c r="AW112" s="22" t="str">
        <f t="shared" si="31"/>
        <v>Player5</v>
      </c>
      <c r="AX112" s="63" t="str">
        <f t="shared" si="32"/>
        <v>MRVL</v>
      </c>
      <c r="AY112" s="63" t="str">
        <f t="shared" si="25"/>
        <v>Stock</v>
      </c>
      <c r="AZ112" s="63" t="str">
        <f>INDEX(Upload_Download!$AH$4:$AH$127,MATCH(AX112,Upload_Download!$AF$4:$AF$127,0),1)</f>
        <v>Marvell Technology</v>
      </c>
      <c r="BA112" s="63" t="str">
        <f t="shared" si="33"/>
        <v>Player56</v>
      </c>
      <c r="BB112" s="57">
        <f>MATCH(AX112,Upload_Download!$AF$4:$AF$126,0)</f>
        <v>101</v>
      </c>
    </row>
    <row r="113" spans="31:54" ht="15.5" customHeight="1">
      <c r="AE113">
        <f t="shared" si="26"/>
        <v>111</v>
      </c>
      <c r="AF113" s="10">
        <f>INDEX(Upload_Download!$Q$4:$AC$602,MATCH($AE113,Upload_Download!$Q$4:$Q$602,0),MATCH(AF$2,Upload_Download!$Q$3:$AC$3,0))</f>
        <v>111</v>
      </c>
      <c r="AG113" s="3">
        <f>INDEX(Upload_Download!$Q$4:$AC$602,MATCH($AE113,Upload_Download!$Q$4:$Q$602,0),MATCH(AG$2,Upload_Download!$Q$3:$AC$3,0))</f>
        <v>170</v>
      </c>
      <c r="AH113" s="3" t="str">
        <f t="shared" si="27"/>
        <v>STOCK</v>
      </c>
      <c r="AI113" s="221" t="str">
        <f>INDEX(Upload_Download!$Q$4:$AC$602,MATCH($AE113,Upload_Download!$Q$4:$Q$602,0),MATCH(AI$2,Upload_Download!$Q$3:$AC$3,0))</f>
        <v>BLK</v>
      </c>
      <c r="AJ113" s="4" t="str">
        <f>IF(AH113="STOCK",INDEX(Upload_Download!$AR$4:$AR$861,MATCH(AI113,Upload_Download!$AQ$4:$AQ$861,0),1),INDEX(Upload_Download!$BE$4:$BE$103,MATCH(AI113,Upload_Download!$BD$4:$BD$103,0),1))</f>
        <v>BlackRock Inc. Common Stock</v>
      </c>
      <c r="AK113" s="46">
        <f>IF(AH113="STOCK",INDEX(Upload_Download!$AS$4:$AS$861,MATCH(AI113,Upload_Download!$AQ$4:$AQ$861,0),1),INDEX(Upload_Download!$BF$4:$BF$103,MATCH(AI113,Upload_Download!$BD$4:$BD$103,0),1))</f>
        <v>778.19</v>
      </c>
      <c r="AL113" s="211">
        <f>INDEX(Upload_Download!$Q$4:$AC$602,MATCH($AE113,Upload_Download!$Q$4:$Q$602,0),MATCH(AL$2,Upload_Download!$Q$3:$AC$3,0))/1000000</f>
        <v>117414.797312</v>
      </c>
      <c r="AM113" s="215">
        <f>INDEX(Upload_Download!$Q$4:$AC$602,MATCH($AE113,Upload_Download!$Q$4:$Q$602,0),MATCH(AM$2,Upload_Download!$Q$3:$AC$3,0))</f>
        <v>1.0032982243442341</v>
      </c>
      <c r="AN113" s="5">
        <f>INDEX(Upload_Download!$Q$4:$AC$602,MATCH($AE113,Upload_Download!$Q$4:$Q$602,0),MATCH(AN$2,Upload_Download!$Q$3:$AC$3,0))</f>
        <v>3.1438692737791991E-2</v>
      </c>
      <c r="AO113" s="217">
        <f>INDEX(Upload_Download!$Q$4:$AC$602,MATCH($AE113,Upload_Download!$Q$4:$Q$602,0),MATCH(AO$2,Upload_Download!$Q$3:$AC$3,0))</f>
        <v>3.1335341750794617E-2</v>
      </c>
      <c r="AP113" s="6">
        <f>INDEX(Upload_Download!$Q$4:$AC$602,MATCH($AE113,Upload_Download!$Q$4:$Q$602,0),MATCH(AP$2,Upload_Download!$Q$3:$AC$3,0))</f>
        <v>386</v>
      </c>
      <c r="AQ113" s="7">
        <f>INDEX(Upload_Download!$Q$4:$AC$602,MATCH($AE113,Upload_Download!$Q$4:$Q$602,0),MATCH(AQ$2,Upload_Download!$Q$3:$AC$3,0))</f>
        <v>145</v>
      </c>
      <c r="AR113" s="8">
        <f>INDEX(Upload_Download!$Q$4:$AC$602,MATCH($AE113,Upload_Download!$Q$4:$Q$602,0),MATCH(AR$2,Upload_Download!$Q$3:$AC$3,0))</f>
        <v>94</v>
      </c>
      <c r="AS113" s="9">
        <f>INDEX(Upload_Download!$Q$4:$AC$602,MATCH($AE113,Upload_Download!$Q$4:$Q$602,0),MATCH(AS$2,Upload_Download!$Q$3:$AC$3,0))</f>
        <v>250.2</v>
      </c>
      <c r="AU113" s="23">
        <f t="shared" si="34"/>
        <v>111</v>
      </c>
      <c r="AV113" s="22" t="s">
        <v>1844</v>
      </c>
      <c r="AW113" s="22" t="str">
        <f t="shared" si="31"/>
        <v>Player16</v>
      </c>
      <c r="AX113" s="63" t="str">
        <f t="shared" si="32"/>
        <v>DLTR</v>
      </c>
      <c r="AY113" s="63" t="str">
        <f t="shared" si="25"/>
        <v>Stock</v>
      </c>
      <c r="AZ113" s="63" t="str">
        <f>INDEX(Upload_Download!$AH$4:$AH$127,MATCH(AX113,Upload_Download!$AF$4:$AF$127,0),1)</f>
        <v>Dollar Tree</v>
      </c>
      <c r="BA113" s="63" t="str">
        <f t="shared" si="33"/>
        <v>Player166</v>
      </c>
      <c r="BB113" s="57">
        <f>MATCH(AX113,Upload_Download!$AF$4:$AF$126,0)</f>
        <v>102</v>
      </c>
    </row>
    <row r="114" spans="31:54" ht="15.5" customHeight="1">
      <c r="AE114">
        <f t="shared" si="26"/>
        <v>112</v>
      </c>
      <c r="AF114" s="10">
        <f>INDEX(Upload_Download!$Q$4:$AC$602,MATCH($AE114,Upload_Download!$Q$4:$Q$602,0),MATCH(AF$2,Upload_Download!$Q$3:$AC$3,0))</f>
        <v>112</v>
      </c>
      <c r="AG114" s="3">
        <f>INDEX(Upload_Download!$Q$4:$AC$602,MATCH($AE114,Upload_Download!$Q$4:$Q$602,0),MATCH(AG$2,Upload_Download!$Q$3:$AC$3,0))</f>
        <v>171</v>
      </c>
      <c r="AH114" s="3" t="str">
        <f t="shared" si="27"/>
        <v>STOCK</v>
      </c>
      <c r="AI114" s="221" t="str">
        <f>INDEX(Upload_Download!$Q$4:$AC$602,MATCH($AE114,Upload_Download!$Q$4:$Q$602,0),MATCH(AI$2,Upload_Download!$Q$3:$AC$3,0))</f>
        <v>KR</v>
      </c>
      <c r="AJ114" s="4" t="str">
        <f>IF(AH114="STOCK",INDEX(Upload_Download!$AR$4:$AR$861,MATCH(AI114,Upload_Download!$AQ$4:$AQ$861,0),1),INDEX(Upload_Download!$BE$4:$BE$103,MATCH(AI114,Upload_Download!$BD$4:$BD$103,0),1))</f>
        <v>Kroger Company (The) Common Stock</v>
      </c>
      <c r="AK114" s="46">
        <f>IF(AH114="STOCK",INDEX(Upload_Download!$AS$4:$AS$861,MATCH(AI114,Upload_Download!$AQ$4:$AQ$861,0),1),INDEX(Upload_Download!$BF$4:$BF$103,MATCH(AI114,Upload_Download!$BD$4:$BD$103,0),1))</f>
        <v>45.17</v>
      </c>
      <c r="AL114" s="211">
        <f>INDEX(Upload_Download!$Q$4:$AC$602,MATCH($AE114,Upload_Download!$Q$4:$Q$602,0),MATCH(AL$2,Upload_Download!$Q$3:$AC$3,0))/1000000</f>
        <v>33910.00576</v>
      </c>
      <c r="AM114" s="215">
        <f>INDEX(Upload_Download!$Q$4:$AC$602,MATCH($AE114,Upload_Download!$Q$4:$Q$602,0),MATCH(AM$2,Upload_Download!$Q$3:$AC$3,0))</f>
        <v>1.0076744978267489</v>
      </c>
      <c r="AN114" s="5">
        <f>INDEX(Upload_Download!$Q$4:$AC$602,MATCH($AE114,Upload_Download!$Q$4:$Q$602,0),MATCH(AN$2,Upload_Download!$Q$3:$AC$3,0))</f>
        <v>3.5217734254374827E-2</v>
      </c>
      <c r="AO114" s="217">
        <f>INDEX(Upload_Download!$Q$4:$AC$602,MATCH($AE114,Upload_Download!$Q$4:$Q$602,0),MATCH(AO$2,Upload_Download!$Q$3:$AC$3,0))</f>
        <v>3.4949514282964292E-2</v>
      </c>
      <c r="AP114" s="6">
        <f>INDEX(Upload_Download!$Q$4:$AC$602,MATCH($AE114,Upload_Download!$Q$4:$Q$602,0),MATCH(AP$2,Upload_Download!$Q$3:$AC$3,0))</f>
        <v>196</v>
      </c>
      <c r="AQ114" s="7">
        <f>INDEX(Upload_Download!$Q$4:$AC$602,MATCH($AE114,Upload_Download!$Q$4:$Q$602,0),MATCH(AQ$2,Upload_Download!$Q$3:$AC$3,0))</f>
        <v>213</v>
      </c>
      <c r="AR114" s="8">
        <f>INDEX(Upload_Download!$Q$4:$AC$602,MATCH($AE114,Upload_Download!$Q$4:$Q$602,0),MATCH(AR$2,Upload_Download!$Q$3:$AC$3,0))</f>
        <v>366</v>
      </c>
      <c r="AS114" s="9">
        <f>INDEX(Upload_Download!$Q$4:$AC$602,MATCH($AE114,Upload_Download!$Q$4:$Q$602,0),MATCH(AS$2,Upload_Download!$Q$3:$AC$3,0))</f>
        <v>250.4</v>
      </c>
      <c r="AU114" s="23">
        <f t="shared" si="34"/>
        <v>112</v>
      </c>
      <c r="AV114" s="22" t="s">
        <v>1844</v>
      </c>
      <c r="AW114" s="22" t="str">
        <f t="shared" si="31"/>
        <v>Player11</v>
      </c>
      <c r="AX114" s="63" t="str">
        <f t="shared" si="32"/>
        <v>UNO-USD</v>
      </c>
      <c r="AY114" s="63" t="str">
        <f t="shared" si="25"/>
        <v>Crypto</v>
      </c>
      <c r="AZ114" s="63" t="str">
        <f>INDEX(Upload_Download!$AH$4:$AH$127,MATCH(AX114,Upload_Download!$AF$4:$AF$127,0),1)</f>
        <v>Unobtanium</v>
      </c>
      <c r="BA114" s="63" t="str">
        <f t="shared" si="33"/>
        <v>Player116</v>
      </c>
      <c r="BB114" s="57">
        <f>MATCH(AX114,Upload_Download!$AF$4:$AF$126,0)</f>
        <v>103</v>
      </c>
    </row>
    <row r="115" spans="31:54" ht="15.5" customHeight="1">
      <c r="AE115">
        <f t="shared" si="26"/>
        <v>113</v>
      </c>
      <c r="AF115" s="10">
        <f>INDEX(Upload_Download!$Q$4:$AC$602,MATCH($AE115,Upload_Download!$Q$4:$Q$602,0),MATCH(AF$2,Upload_Download!$Q$3:$AC$3,0))</f>
        <v>113</v>
      </c>
      <c r="AG115" s="3">
        <f>INDEX(Upload_Download!$Q$4:$AC$602,MATCH($AE115,Upload_Download!$Q$4:$Q$602,0),MATCH(AG$2,Upload_Download!$Q$3:$AC$3,0))</f>
        <v>172</v>
      </c>
      <c r="AH115" s="3" t="str">
        <f t="shared" si="27"/>
        <v>STOCK</v>
      </c>
      <c r="AI115" s="221" t="str">
        <f>INDEX(Upload_Download!$Q$4:$AC$602,MATCH($AE115,Upload_Download!$Q$4:$Q$602,0),MATCH(AI$2,Upload_Download!$Q$3:$AC$3,0))</f>
        <v>NUE</v>
      </c>
      <c r="AJ115" s="4" t="str">
        <f>IF(AH115="STOCK",INDEX(Upload_Download!$AR$4:$AR$861,MATCH(AI115,Upload_Download!$AQ$4:$AQ$861,0),1),INDEX(Upload_Download!$BE$4:$BE$103,MATCH(AI115,Upload_Download!$BD$4:$BD$103,0),1))</f>
        <v>Nucor Corporation Common Stock</v>
      </c>
      <c r="AK115" s="46">
        <f>IF(AH115="STOCK",INDEX(Upload_Download!$AS$4:$AS$861,MATCH(AI115,Upload_Download!$AQ$4:$AQ$861,0),1),INDEX(Upload_Download!$BF$4:$BF$103,MATCH(AI115,Upload_Download!$BD$4:$BD$103,0),1))</f>
        <v>121.59</v>
      </c>
      <c r="AL115" s="211">
        <f>INDEX(Upload_Download!$Q$4:$AC$602,MATCH($AE115,Upload_Download!$Q$4:$Q$602,0),MATCH(AL$2,Upload_Download!$Q$3:$AC$3,0))/1000000</f>
        <v>34064.383999999998</v>
      </c>
      <c r="AM115" s="215">
        <f>INDEX(Upload_Download!$Q$4:$AC$602,MATCH($AE115,Upload_Download!$Q$4:$Q$602,0),MATCH(AM$2,Upload_Download!$Q$3:$AC$3,0))</f>
        <v>1.0145556612766209</v>
      </c>
      <c r="AN115" s="5">
        <f>INDEX(Upload_Download!$Q$4:$AC$602,MATCH($AE115,Upload_Download!$Q$4:$Q$602,0),MATCH(AN$2,Upload_Download!$Q$3:$AC$3,0))</f>
        <v>6.6382769147011411E-2</v>
      </c>
      <c r="AO115" s="217">
        <f>INDEX(Upload_Download!$Q$4:$AC$602,MATCH($AE115,Upload_Download!$Q$4:$Q$602,0),MATCH(AO$2,Upload_Download!$Q$3:$AC$3,0))</f>
        <v>6.5430386602428114E-2</v>
      </c>
      <c r="AP115" s="6">
        <f>INDEX(Upload_Download!$Q$4:$AC$602,MATCH($AE115,Upload_Download!$Q$4:$Q$602,0),MATCH(AP$2,Upload_Download!$Q$3:$AC$3,0))</f>
        <v>102</v>
      </c>
      <c r="AQ115" s="7">
        <f>INDEX(Upload_Download!$Q$4:$AC$602,MATCH($AE115,Upload_Download!$Q$4:$Q$602,0),MATCH(AQ$2,Upload_Download!$Q$3:$AC$3,0))</f>
        <v>455</v>
      </c>
      <c r="AR115" s="8">
        <f>INDEX(Upload_Download!$Q$4:$AC$602,MATCH($AE115,Upload_Download!$Q$4:$Q$602,0),MATCH(AR$2,Upload_Download!$Q$3:$AC$3,0))</f>
        <v>362</v>
      </c>
      <c r="AS115" s="9">
        <f>INDEX(Upload_Download!$Q$4:$AC$602,MATCH($AE115,Upload_Download!$Q$4:$Q$602,0),MATCH(AS$2,Upload_Download!$Q$3:$AC$3,0))</f>
        <v>250.6</v>
      </c>
      <c r="AU115" s="23">
        <f t="shared" si="34"/>
        <v>113</v>
      </c>
      <c r="AV115" s="22" t="s">
        <v>1844</v>
      </c>
      <c r="AW115" s="22" t="str">
        <f t="shared" ref="AW115:AW146" si="35">AW67</f>
        <v>Player14</v>
      </c>
      <c r="AX115" s="63" t="str">
        <f t="shared" si="32"/>
        <v>MANA-USD</v>
      </c>
      <c r="AY115" s="63" t="str">
        <f t="shared" si="25"/>
        <v>Crypto</v>
      </c>
      <c r="AZ115" s="63" t="str">
        <f>INDEX(Upload_Download!$AH$4:$AH$127,MATCH(AX115,Upload_Download!$AF$4:$AF$127,0),1)</f>
        <v>Decentraland</v>
      </c>
      <c r="BA115" s="63" t="str">
        <f t="shared" si="33"/>
        <v>Player146</v>
      </c>
      <c r="BB115" s="57">
        <f>MATCH(AX115,Upload_Download!$AF$4:$AF$126,0)</f>
        <v>104</v>
      </c>
    </row>
    <row r="116" spans="31:54" ht="15.5" customHeight="1">
      <c r="AE116">
        <f t="shared" si="26"/>
        <v>114</v>
      </c>
      <c r="AF116" s="10">
        <f>INDEX(Upload_Download!$Q$4:$AC$602,MATCH($AE116,Upload_Download!$Q$4:$Q$602,0),MATCH(AF$2,Upload_Download!$Q$3:$AC$3,0))</f>
        <v>114</v>
      </c>
      <c r="AG116" s="3">
        <f>INDEX(Upload_Download!$Q$4:$AC$602,MATCH($AE116,Upload_Download!$Q$4:$Q$602,0),MATCH(AG$2,Upload_Download!$Q$3:$AC$3,0))</f>
        <v>173</v>
      </c>
      <c r="AH116" s="3" t="str">
        <f t="shared" si="27"/>
        <v>STOCK</v>
      </c>
      <c r="AI116" s="221" t="str">
        <f>INDEX(Upload_Download!$Q$4:$AC$602,MATCH($AE116,Upload_Download!$Q$4:$Q$602,0),MATCH(AI$2,Upload_Download!$Q$3:$AC$3,0))</f>
        <v>SNP</v>
      </c>
      <c r="AJ116" s="4" t="str">
        <f>IF(AH116="STOCK",INDEX(Upload_Download!$AR$4:$AR$861,MATCH(AI116,Upload_Download!$AQ$4:$AQ$861,0),1),INDEX(Upload_Download!$BE$4:$BE$103,MATCH(AI116,Upload_Download!$BD$4:$BD$103,0),1))</f>
        <v>China Petroleum &amp; Chemical Corporation Common Stock</v>
      </c>
      <c r="AK116" s="46">
        <f>IF(AH116="STOCK",INDEX(Upload_Download!$AS$4:$AS$861,MATCH(AI116,Upload_Download!$AQ$4:$AQ$861,0),1),INDEX(Upload_Download!$BF$4:$BF$103,MATCH(AI116,Upload_Download!$BD$4:$BD$103,0),1))</f>
        <v>54.05</v>
      </c>
      <c r="AL116" s="211">
        <f>INDEX(Upload_Download!$Q$4:$AC$602,MATCH($AE116,Upload_Download!$Q$4:$Q$602,0),MATCH(AL$2,Upload_Download!$Q$3:$AC$3,0))/1000000</f>
        <v>87110.352895999997</v>
      </c>
      <c r="AM116" s="215">
        <f>INDEX(Upload_Download!$Q$4:$AC$602,MATCH($AE116,Upload_Download!$Q$4:$Q$602,0),MATCH(AM$2,Upload_Download!$Q$3:$AC$3,0))</f>
        <v>1.0049386061780701</v>
      </c>
      <c r="AN116" s="5">
        <f>INDEX(Upload_Download!$Q$4:$AC$602,MATCH($AE116,Upload_Download!$Q$4:$Q$602,0),MATCH(AN$2,Upload_Download!$Q$3:$AC$3,0))</f>
        <v>4.1087746667358482E-2</v>
      </c>
      <c r="AO116" s="217">
        <f>INDEX(Upload_Download!$Q$4:$AC$602,MATCH($AE116,Upload_Download!$Q$4:$Q$602,0),MATCH(AO$2,Upload_Download!$Q$3:$AC$3,0))</f>
        <v>4.0885827666250443E-2</v>
      </c>
      <c r="AP116" s="6">
        <f>INDEX(Upload_Download!$Q$4:$AC$602,MATCH($AE116,Upload_Download!$Q$4:$Q$602,0),MATCH(AP$2,Upload_Download!$Q$3:$AC$3,0))</f>
        <v>305</v>
      </c>
      <c r="AQ116" s="7">
        <f>INDEX(Upload_Download!$Q$4:$AC$602,MATCH($AE116,Upload_Download!$Q$4:$Q$602,0),MATCH(AQ$2,Upload_Download!$Q$3:$AC$3,0))</f>
        <v>295</v>
      </c>
      <c r="AR116" s="8">
        <f>INDEX(Upload_Download!$Q$4:$AC$602,MATCH($AE116,Upload_Download!$Q$4:$Q$602,0),MATCH(AR$2,Upload_Download!$Q$3:$AC$3,0))</f>
        <v>131</v>
      </c>
      <c r="AS116" s="9">
        <f>INDEX(Upload_Download!$Q$4:$AC$602,MATCH($AE116,Upload_Download!$Q$4:$Q$602,0),MATCH(AS$2,Upload_Download!$Q$3:$AC$3,0))</f>
        <v>250.8</v>
      </c>
      <c r="AU116" s="23">
        <f t="shared" si="34"/>
        <v>114</v>
      </c>
      <c r="AV116" s="22" t="s">
        <v>1844</v>
      </c>
      <c r="AW116" s="22" t="str">
        <f t="shared" si="35"/>
        <v>Player13</v>
      </c>
      <c r="AX116" s="63" t="str">
        <f t="shared" si="32"/>
        <v>ATOM-USD</v>
      </c>
      <c r="AY116" s="63" t="str">
        <f t="shared" si="25"/>
        <v>Crypto</v>
      </c>
      <c r="AZ116" s="63" t="str">
        <f>INDEX(Upload_Download!$AH$4:$AH$127,MATCH(AX116,Upload_Download!$AF$4:$AF$127,0),1)</f>
        <v>Atom</v>
      </c>
      <c r="BA116" s="63" t="str">
        <f t="shared" si="33"/>
        <v>Player136</v>
      </c>
      <c r="BB116" s="57">
        <f>MATCH(AX116,Upload_Download!$AF$4:$AF$126,0)</f>
        <v>122</v>
      </c>
    </row>
    <row r="117" spans="31:54" ht="15.5" customHeight="1" thickBot="1">
      <c r="AE117">
        <f t="shared" si="26"/>
        <v>115</v>
      </c>
      <c r="AF117" s="11">
        <f>INDEX(Upload_Download!$Q$4:$AC$602,MATCH($AE117,Upload_Download!$Q$4:$Q$602,0),MATCH(AF$2,Upload_Download!$Q$3:$AC$3,0))</f>
        <v>115</v>
      </c>
      <c r="AG117" s="12">
        <f>INDEX(Upload_Download!$Q$4:$AC$602,MATCH($AE117,Upload_Download!$Q$4:$Q$602,0),MATCH(AG$2,Upload_Download!$Q$3:$AC$3,0))</f>
        <v>174</v>
      </c>
      <c r="AH117" s="12" t="str">
        <f t="shared" si="27"/>
        <v>STOCK</v>
      </c>
      <c r="AI117" s="222" t="str">
        <f>INDEX(Upload_Download!$Q$4:$AC$602,MATCH($AE117,Upload_Download!$Q$4:$Q$602,0),MATCH(AI$2,Upload_Download!$Q$3:$AC$3,0))</f>
        <v>ICE</v>
      </c>
      <c r="AJ117" s="13" t="str">
        <f>IF(AH117="STOCK",INDEX(Upload_Download!$AR$4:$AR$861,MATCH(AI117,Upload_Download!$AQ$4:$AQ$861,0),1),INDEX(Upload_Download!$BE$4:$BE$103,MATCH(AI117,Upload_Download!$BD$4:$BD$103,0),1))</f>
        <v>Intercontinental Exchange Inc. Common Stock</v>
      </c>
      <c r="AK117" s="47">
        <f>IF(AH117="STOCK",INDEX(Upload_Download!$AS$4:$AS$861,MATCH(AI117,Upload_Download!$AQ$4:$AQ$861,0),1),INDEX(Upload_Download!$BF$4:$BF$103,MATCH(AI117,Upload_Download!$BD$4:$BD$103,0),1))</f>
        <v>126.72</v>
      </c>
      <c r="AL117" s="212">
        <f>INDEX(Upload_Download!$Q$4:$AC$602,MATCH($AE117,Upload_Download!$Q$4:$Q$602,0),MATCH(AL$2,Upload_Download!$Q$3:$AC$3,0))/1000000</f>
        <v>70793.355263999998</v>
      </c>
      <c r="AM117" s="216">
        <f>INDEX(Upload_Download!$Q$4:$AC$602,MATCH($AE117,Upload_Download!$Q$4:$Q$602,0),MATCH(AM$2,Upload_Download!$Q$3:$AC$3,0))</f>
        <v>1.003664921085706</v>
      </c>
      <c r="AN117" s="14">
        <f>INDEX(Upload_Download!$Q$4:$AC$602,MATCH($AE117,Upload_Download!$Q$4:$Q$602,0),MATCH(AN$2,Upload_Download!$Q$3:$AC$3,0))</f>
        <v>2.871097502258468E-2</v>
      </c>
      <c r="AO117" s="218">
        <f>INDEX(Upload_Download!$Q$4:$AC$602,MATCH($AE117,Upload_Download!$Q$4:$Q$602,0),MATCH(AO$2,Upload_Download!$Q$3:$AC$3,0))</f>
        <v>2.8606135792338751E-2</v>
      </c>
      <c r="AP117" s="15">
        <f>INDEX(Upload_Download!$Q$4:$AC$602,MATCH($AE117,Upload_Download!$Q$4:$Q$602,0),MATCH(AP$2,Upload_Download!$Q$3:$AC$3,0))</f>
        <v>367</v>
      </c>
      <c r="AQ117" s="16">
        <f>INDEX(Upload_Download!$Q$4:$AC$602,MATCH($AE117,Upload_Download!$Q$4:$Q$602,0),MATCH(AQ$2,Upload_Download!$Q$3:$AC$3,0))</f>
        <v>99</v>
      </c>
      <c r="AR117" s="17">
        <f>INDEX(Upload_Download!$Q$4:$AC$602,MATCH($AE117,Upload_Download!$Q$4:$Q$602,0),MATCH(AR$2,Upload_Download!$Q$3:$AC$3,0))</f>
        <v>160</v>
      </c>
      <c r="AS117" s="18">
        <f>INDEX(Upload_Download!$Q$4:$AC$602,MATCH($AE117,Upload_Download!$Q$4:$Q$602,0),MATCH(AS$2,Upload_Download!$Q$3:$AC$3,0))</f>
        <v>251.3</v>
      </c>
      <c r="AU117" s="23">
        <f t="shared" si="34"/>
        <v>115</v>
      </c>
      <c r="AV117" s="22" t="s">
        <v>1844</v>
      </c>
      <c r="AW117" s="22" t="str">
        <f t="shared" si="35"/>
        <v>Player21</v>
      </c>
      <c r="AX117" s="63" t="str">
        <f t="shared" si="32"/>
        <v>SLV</v>
      </c>
      <c r="AY117" s="63" t="str">
        <f t="shared" si="25"/>
        <v>Stock</v>
      </c>
      <c r="AZ117" s="63" t="str">
        <f>INDEX(Upload_Download!$AH$4:$AH$127,MATCH(AX117,Upload_Download!$AF$4:$AF$127,0),1)</f>
        <v>Silver</v>
      </c>
      <c r="BA117" s="63" t="str">
        <f t="shared" si="33"/>
        <v>Player216</v>
      </c>
      <c r="BB117" s="57">
        <f>MATCH(AX117,Upload_Download!$AF$4:$AF$126,0)</f>
        <v>94</v>
      </c>
    </row>
    <row r="118" spans="31:54" ht="15.5" customHeight="1">
      <c r="AE118">
        <f t="shared" si="26"/>
        <v>116</v>
      </c>
      <c r="AF118" s="10">
        <f>INDEX(Upload_Download!$Q$4:$AC$602,MATCH($AE118,Upload_Download!$Q$4:$Q$602,0),MATCH(AF$2,Upload_Download!$Q$3:$AC$3,0))</f>
        <v>116</v>
      </c>
      <c r="AG118" s="3">
        <f>INDEX(Upload_Download!$Q$4:$AC$602,MATCH($AE118,Upload_Download!$Q$4:$Q$602,0),MATCH(AG$2,Upload_Download!$Q$3:$AC$3,0))</f>
        <v>175</v>
      </c>
      <c r="AH118" s="3" t="str">
        <f t="shared" si="27"/>
        <v>STOCK</v>
      </c>
      <c r="AI118" s="221" t="str">
        <f>INDEX(Upload_Download!$Q$4:$AC$602,MATCH($AE118,Upload_Download!$Q$4:$Q$602,0),MATCH(AI$2,Upload_Download!$Q$3:$AC$3,0))</f>
        <v>NWG</v>
      </c>
      <c r="AJ118" s="4" t="str">
        <f>IF(AH118="STOCK",INDEX(Upload_Download!$AR$4:$AR$861,MATCH(AI118,Upload_Download!$AQ$4:$AQ$861,0),1),INDEX(Upload_Download!$BE$4:$BE$103,MATCH(AI118,Upload_Download!$BD$4:$BD$103,0),1))</f>
        <v>NatWest Group plc American Depositary Shares</v>
      </c>
      <c r="AK118" s="46">
        <f>IF(AH118="STOCK",INDEX(Upload_Download!$AS$4:$AS$861,MATCH(AI118,Upload_Download!$AQ$4:$AQ$861,0),1),INDEX(Upload_Download!$BF$4:$BF$103,MATCH(AI118,Upload_Download!$BD$4:$BD$103,0),1))</f>
        <v>6.88</v>
      </c>
      <c r="AL118" s="211">
        <f>INDEX(Upload_Download!$Q$4:$AC$602,MATCH($AE118,Upload_Download!$Q$4:$Q$602,0),MATCH(AL$2,Upload_Download!$Q$3:$AC$3,0))/1000000</f>
        <v>38564.028416000001</v>
      </c>
      <c r="AM118" s="215">
        <f>INDEX(Upload_Download!$Q$4:$AC$602,MATCH($AE118,Upload_Download!$Q$4:$Q$602,0),MATCH(AM$2,Upload_Download!$Q$3:$AC$3,0))</f>
        <v>1.008132995652927</v>
      </c>
      <c r="AN118" s="5">
        <f>INDEX(Upload_Download!$Q$4:$AC$602,MATCH($AE118,Upload_Download!$Q$4:$Q$602,0),MATCH(AN$2,Upload_Download!$Q$3:$AC$3,0))</f>
        <v>4.47847079163338E-2</v>
      </c>
      <c r="AO118" s="217">
        <f>INDEX(Upload_Download!$Q$4:$AC$602,MATCH($AE118,Upload_Download!$Q$4:$Q$602,0),MATCH(AO$2,Upload_Download!$Q$3:$AC$3,0))</f>
        <v>4.4423412495618743E-2</v>
      </c>
      <c r="AP118" s="6">
        <f>INDEX(Upload_Download!$Q$4:$AC$602,MATCH($AE118,Upload_Download!$Q$4:$Q$602,0),MATCH(AP$2,Upload_Download!$Q$3:$AC$3,0))</f>
        <v>179</v>
      </c>
      <c r="AQ118" s="7">
        <f>INDEX(Upload_Download!$Q$4:$AC$602,MATCH($AE118,Upload_Download!$Q$4:$Q$602,0),MATCH(AQ$2,Upload_Download!$Q$3:$AC$3,0))</f>
        <v>332</v>
      </c>
      <c r="AR118" s="8">
        <f>INDEX(Upload_Download!$Q$4:$AC$602,MATCH($AE118,Upload_Download!$Q$4:$Q$602,0),MATCH(AR$2,Upload_Download!$Q$3:$AC$3,0))</f>
        <v>320</v>
      </c>
      <c r="AS118" s="9">
        <f>INDEX(Upload_Download!$Q$4:$AC$602,MATCH($AE118,Upload_Download!$Q$4:$Q$602,0),MATCH(AS$2,Upload_Download!$Q$3:$AC$3,0))</f>
        <v>251.9</v>
      </c>
      <c r="AU118" s="23">
        <f t="shared" si="34"/>
        <v>116</v>
      </c>
      <c r="AV118" s="22" t="s">
        <v>1844</v>
      </c>
      <c r="AW118" s="22" t="str">
        <f t="shared" si="35"/>
        <v>Player22</v>
      </c>
      <c r="AX118" s="63" t="str">
        <f t="shared" si="32"/>
        <v>AAPL</v>
      </c>
      <c r="AY118" s="63" t="str">
        <f t="shared" si="25"/>
        <v>Stock</v>
      </c>
      <c r="AZ118" s="63" t="str">
        <f>INDEX(Upload_Download!$AH$4:$AH$127,MATCH(AX118,Upload_Download!$AF$4:$AF$127,0),1)</f>
        <v>Apple</v>
      </c>
      <c r="BA118" s="63" t="str">
        <f t="shared" si="33"/>
        <v>Player226</v>
      </c>
      <c r="BB118" s="57">
        <f>MATCH(AX118,Upload_Download!$AF$4:$AF$126,0)</f>
        <v>9</v>
      </c>
    </row>
    <row r="119" spans="31:54" ht="15.5" customHeight="1">
      <c r="AE119">
        <f t="shared" si="26"/>
        <v>117</v>
      </c>
      <c r="AF119" s="10">
        <f>INDEX(Upload_Download!$Q$4:$AC$602,MATCH($AE119,Upload_Download!$Q$4:$Q$602,0),MATCH(AF$2,Upload_Download!$Q$3:$AC$3,0))</f>
        <v>117</v>
      </c>
      <c r="AG119" s="3">
        <f>INDEX(Upload_Download!$Q$4:$AC$602,MATCH($AE119,Upload_Download!$Q$4:$Q$602,0),MATCH(AG$2,Upload_Download!$Q$3:$AC$3,0))</f>
        <v>176</v>
      </c>
      <c r="AH119" s="3" t="str">
        <f t="shared" si="27"/>
        <v>STOCK</v>
      </c>
      <c r="AI119" s="221" t="str">
        <f>INDEX(Upload_Download!$Q$4:$AC$602,MATCH($AE119,Upload_Download!$Q$4:$Q$602,0),MATCH(AI$2,Upload_Download!$Q$3:$AC$3,0))</f>
        <v>BCS</v>
      </c>
      <c r="AJ119" s="4" t="str">
        <f>IF(AH119="STOCK",INDEX(Upload_Download!$AR$4:$AR$861,MATCH(AI119,Upload_Download!$AQ$4:$AQ$861,0),1),INDEX(Upload_Download!$BE$4:$BE$103,MATCH(AI119,Upload_Download!$BD$4:$BD$103,0),1))</f>
        <v>Barclays PLC Common Stock</v>
      </c>
      <c r="AK119" s="46">
        <f>IF(AH119="STOCK",INDEX(Upload_Download!$AS$4:$AS$861,MATCH(AI119,Upload_Download!$AQ$4:$AQ$861,0),1),INDEX(Upload_Download!$BF$4:$BF$103,MATCH(AI119,Upload_Download!$BD$4:$BD$103,0),1))</f>
        <v>11.4</v>
      </c>
      <c r="AL119" s="211">
        <f>INDEX(Upload_Download!$Q$4:$AC$602,MATCH($AE119,Upload_Download!$Q$4:$Q$602,0),MATCH(AL$2,Upload_Download!$Q$3:$AC$3,0))/1000000</f>
        <v>46771.748864000001</v>
      </c>
      <c r="AM119" s="215">
        <f>INDEX(Upload_Download!$Q$4:$AC$602,MATCH($AE119,Upload_Download!$Q$4:$Q$602,0),MATCH(AM$2,Upload_Download!$Q$3:$AC$3,0))</f>
        <v>1.0071625509019579</v>
      </c>
      <c r="AN119" s="5">
        <f>INDEX(Upload_Download!$Q$4:$AC$602,MATCH($AE119,Upload_Download!$Q$4:$Q$602,0),MATCH(AN$2,Upload_Download!$Q$3:$AC$3,0))</f>
        <v>4.7193825249234961E-2</v>
      </c>
      <c r="AO119" s="217">
        <f>INDEX(Upload_Download!$Q$4:$AC$602,MATCH($AE119,Upload_Download!$Q$4:$Q$602,0),MATCH(AO$2,Upload_Download!$Q$3:$AC$3,0))</f>
        <v>4.685820099940257E-2</v>
      </c>
      <c r="AP119" s="6">
        <f>INDEX(Upload_Download!$Q$4:$AC$602,MATCH($AE119,Upload_Download!$Q$4:$Q$602,0),MATCH(AP$2,Upload_Download!$Q$3:$AC$3,0))</f>
        <v>213</v>
      </c>
      <c r="AQ119" s="7">
        <f>INDEX(Upload_Download!$Q$4:$AC$602,MATCH($AE119,Upload_Download!$Q$4:$Q$602,0),MATCH(AQ$2,Upload_Download!$Q$3:$AC$3,0))</f>
        <v>360</v>
      </c>
      <c r="AR119" s="8">
        <f>INDEX(Upload_Download!$Q$4:$AC$602,MATCH($AE119,Upload_Download!$Q$4:$Q$602,0),MATCH(AR$2,Upload_Download!$Q$3:$AC$3,0))</f>
        <v>247</v>
      </c>
      <c r="AS119" s="9">
        <f>INDEX(Upload_Download!$Q$4:$AC$602,MATCH($AE119,Upload_Download!$Q$4:$Q$602,0),MATCH(AS$2,Upload_Download!$Q$3:$AC$3,0))</f>
        <v>252.6</v>
      </c>
      <c r="AU119" s="23">
        <f t="shared" si="34"/>
        <v>117</v>
      </c>
      <c r="AV119" s="22" t="s">
        <v>1844</v>
      </c>
      <c r="AW119" s="22" t="str">
        <f t="shared" si="35"/>
        <v>Player12</v>
      </c>
      <c r="AX119" s="63" t="str">
        <f t="shared" si="32"/>
        <v>AXS-USD</v>
      </c>
      <c r="AY119" s="63" t="str">
        <f t="shared" si="25"/>
        <v>Crypto</v>
      </c>
      <c r="AZ119" s="63" t="str">
        <f>INDEX(Upload_Download!$AH$4:$AH$127,MATCH(AX119,Upload_Download!$AF$4:$AF$127,0),1)</f>
        <v>Axie Infinity</v>
      </c>
      <c r="BA119" s="63" t="str">
        <f t="shared" si="33"/>
        <v>Player126</v>
      </c>
      <c r="BB119" s="57">
        <f>MATCH(AX119,Upload_Download!$AF$4:$AF$126,0)</f>
        <v>105</v>
      </c>
    </row>
    <row r="120" spans="31:54" ht="15.5" customHeight="1">
      <c r="AE120">
        <f t="shared" si="26"/>
        <v>118</v>
      </c>
      <c r="AF120" s="10">
        <f>INDEX(Upload_Download!$Q$4:$AC$602,MATCH($AE120,Upload_Download!$Q$4:$Q$602,0),MATCH(AF$2,Upload_Download!$Q$3:$AC$3,0))</f>
        <v>118</v>
      </c>
      <c r="AG120" s="3">
        <f>INDEX(Upload_Download!$Q$4:$AC$602,MATCH($AE120,Upload_Download!$Q$4:$Q$602,0),MATCH(AG$2,Upload_Download!$Q$3:$AC$3,0))</f>
        <v>177</v>
      </c>
      <c r="AH120" s="3" t="str">
        <f t="shared" si="27"/>
        <v>STOCK</v>
      </c>
      <c r="AI120" s="221" t="str">
        <f>INDEX(Upload_Download!$Q$4:$AC$602,MATCH($AE120,Upload_Download!$Q$4:$Q$602,0),MATCH(AI$2,Upload_Download!$Q$3:$AC$3,0))</f>
        <v>XLNX</v>
      </c>
      <c r="AJ120" s="4" t="str">
        <f>IF(AH120="STOCK",INDEX(Upload_Download!$AR$4:$AR$861,MATCH(AI120,Upload_Download!$AQ$4:$AQ$861,0),1),INDEX(Upload_Download!$BE$4:$BE$103,MATCH(AI120,Upload_Download!$BD$4:$BD$103,0),1))</f>
        <v>Xilinx Inc. Common Stock</v>
      </c>
      <c r="AK120" s="46">
        <f>IF(AH120="STOCK",INDEX(Upload_Download!$AS$4:$AS$861,MATCH(AI120,Upload_Download!$AQ$4:$AQ$861,0),1),INDEX(Upload_Download!$BF$4:$BF$103,MATCH(AI120,Upload_Download!$BD$4:$BD$103,0),1))</f>
        <v>216.55</v>
      </c>
      <c r="AL120" s="211">
        <f>INDEX(Upload_Download!$Q$4:$AC$602,MATCH($AE120,Upload_Download!$Q$4:$Q$602,0),MATCH(AL$2,Upload_Download!$Q$3:$AC$3,0))/1000000</f>
        <v>48968.695807999997</v>
      </c>
      <c r="AM120" s="215">
        <f>INDEX(Upload_Download!$Q$4:$AC$602,MATCH($AE120,Upload_Download!$Q$4:$Q$602,0),MATCH(AM$2,Upload_Download!$Q$3:$AC$3,0))</f>
        <v>1.0075165654414691</v>
      </c>
      <c r="AN120" s="5">
        <f>INDEX(Upload_Download!$Q$4:$AC$602,MATCH($AE120,Upload_Download!$Q$4:$Q$602,0),MATCH(AN$2,Upload_Download!$Q$3:$AC$3,0))</f>
        <v>5.4419085166542987E-2</v>
      </c>
      <c r="AO120" s="217">
        <f>INDEX(Upload_Download!$Q$4:$AC$602,MATCH($AE120,Upload_Download!$Q$4:$Q$602,0),MATCH(AO$2,Upload_Download!$Q$3:$AC$3,0))</f>
        <v>5.4013092224144112E-2</v>
      </c>
      <c r="AP120" s="6">
        <f>INDEX(Upload_Download!$Q$4:$AC$602,MATCH($AE120,Upload_Download!$Q$4:$Q$602,0),MATCH(AP$2,Upload_Download!$Q$3:$AC$3,0))</f>
        <v>199</v>
      </c>
      <c r="AQ120" s="7">
        <f>INDEX(Upload_Download!$Q$4:$AC$602,MATCH($AE120,Upload_Download!$Q$4:$Q$602,0),MATCH(AQ$2,Upload_Download!$Q$3:$AC$3,0))</f>
        <v>410</v>
      </c>
      <c r="AR120" s="8">
        <f>INDEX(Upload_Download!$Q$4:$AC$602,MATCH($AE120,Upload_Download!$Q$4:$Q$602,0),MATCH(AR$2,Upload_Download!$Q$3:$AC$3,0))</f>
        <v>242</v>
      </c>
      <c r="AS120" s="9">
        <f>INDEX(Upload_Download!$Q$4:$AC$602,MATCH($AE120,Upload_Download!$Q$4:$Q$602,0),MATCH(AS$2,Upload_Download!$Q$3:$AC$3,0))</f>
        <v>254.1</v>
      </c>
      <c r="AU120" s="23">
        <f t="shared" si="34"/>
        <v>118</v>
      </c>
      <c r="AV120" s="22" t="s">
        <v>1844</v>
      </c>
      <c r="AW120" s="22" t="str">
        <f t="shared" si="35"/>
        <v>Player2</v>
      </c>
      <c r="AX120" s="63" t="str">
        <f t="shared" si="32"/>
        <v>FLOW-USD</v>
      </c>
      <c r="AY120" s="63" t="str">
        <f t="shared" si="25"/>
        <v>Crypto</v>
      </c>
      <c r="AZ120" s="63" t="str">
        <f>INDEX(Upload_Download!$AH$4:$AH$127,MATCH(AX120,Upload_Download!$AF$4:$AF$127,0),1)</f>
        <v>Flow</v>
      </c>
      <c r="BA120" s="63" t="str">
        <f t="shared" si="33"/>
        <v>Player26</v>
      </c>
      <c r="BB120" s="57">
        <f>MATCH(AX120,Upload_Download!$AF$4:$AF$126,0)</f>
        <v>106</v>
      </c>
    </row>
    <row r="121" spans="31:54" ht="15.5" customHeight="1">
      <c r="AE121">
        <f t="shared" si="26"/>
        <v>119</v>
      </c>
      <c r="AF121" s="10">
        <f>INDEX(Upload_Download!$Q$4:$AC$602,MATCH($AE121,Upload_Download!$Q$4:$Q$602,0),MATCH(AF$2,Upload_Download!$Q$3:$AC$3,0))</f>
        <v>119</v>
      </c>
      <c r="AG121" s="3">
        <f>INDEX(Upload_Download!$Q$4:$AC$602,MATCH($AE121,Upload_Download!$Q$4:$Q$602,0),MATCH(AG$2,Upload_Download!$Q$3:$AC$3,0))</f>
        <v>178</v>
      </c>
      <c r="AH121" s="3" t="str">
        <f t="shared" si="27"/>
        <v>STOCK</v>
      </c>
      <c r="AI121" s="221" t="str">
        <f>INDEX(Upload_Download!$Q$4:$AC$602,MATCH($AE121,Upload_Download!$Q$4:$Q$602,0),MATCH(AI$2,Upload_Download!$Q$3:$AC$3,0))</f>
        <v>OKE</v>
      </c>
      <c r="AJ121" s="4" t="str">
        <f>IF(AH121="STOCK",INDEX(Upload_Download!$AR$4:$AR$861,MATCH(AI121,Upload_Download!$AQ$4:$AQ$861,0),1),INDEX(Upload_Download!$BE$4:$BE$103,MATCH(AI121,Upload_Download!$BD$4:$BD$103,0),1))</f>
        <v>ONEOK Inc. Common Stock</v>
      </c>
      <c r="AK121" s="46">
        <f>IF(AH121="STOCK",INDEX(Upload_Download!$AS$4:$AS$861,MATCH(AI121,Upload_Download!$AQ$4:$AQ$861,0),1),INDEX(Upload_Download!$BF$4:$BF$103,MATCH(AI121,Upload_Download!$BD$4:$BD$103,0),1))</f>
        <v>63.02</v>
      </c>
      <c r="AL121" s="211">
        <f>INDEX(Upload_Download!$Q$4:$AC$602,MATCH($AE121,Upload_Download!$Q$4:$Q$602,0),MATCH(AL$2,Upload_Download!$Q$3:$AC$3,0))/1000000</f>
        <v>28539.967487999998</v>
      </c>
      <c r="AM121" s="215">
        <f>INDEX(Upload_Download!$Q$4:$AC$602,MATCH($AE121,Upload_Download!$Q$4:$Q$602,0),MATCH(AM$2,Upload_Download!$Q$3:$AC$3,0))</f>
        <v>1.0101026642467039</v>
      </c>
      <c r="AN121" s="5">
        <f>INDEX(Upload_Download!$Q$4:$AC$602,MATCH($AE121,Upload_Download!$Q$4:$Q$602,0),MATCH(AN$2,Upload_Download!$Q$3:$AC$3,0))</f>
        <v>4.1692867104382372E-2</v>
      </c>
      <c r="AO121" s="217">
        <f>INDEX(Upload_Download!$Q$4:$AC$602,MATCH($AE121,Upload_Download!$Q$4:$Q$602,0),MATCH(AO$2,Upload_Download!$Q$3:$AC$3,0))</f>
        <v>4.1275870839797557E-2</v>
      </c>
      <c r="AP121" s="6">
        <f>INDEX(Upload_Download!$Q$4:$AC$602,MATCH($AE121,Upload_Download!$Q$4:$Q$602,0),MATCH(AP$2,Upload_Download!$Q$3:$AC$3,0))</f>
        <v>135</v>
      </c>
      <c r="AQ121" s="7">
        <f>INDEX(Upload_Download!$Q$4:$AC$602,MATCH($AE121,Upload_Download!$Q$4:$Q$602,0),MATCH(AQ$2,Upload_Download!$Q$3:$AC$3,0))</f>
        <v>298</v>
      </c>
      <c r="AR121" s="8">
        <f>INDEX(Upload_Download!$Q$4:$AC$602,MATCH($AE121,Upload_Download!$Q$4:$Q$602,0),MATCH(AR$2,Upload_Download!$Q$3:$AC$3,0))</f>
        <v>426</v>
      </c>
      <c r="AS121" s="9">
        <f>INDEX(Upload_Download!$Q$4:$AC$602,MATCH($AE121,Upload_Download!$Q$4:$Q$602,0),MATCH(AS$2,Upload_Download!$Q$3:$AC$3,0))</f>
        <v>254.9</v>
      </c>
      <c r="AU121" s="23">
        <f t="shared" si="34"/>
        <v>119</v>
      </c>
      <c r="AV121" s="22" t="s">
        <v>1844</v>
      </c>
      <c r="AW121" s="22" t="str">
        <f t="shared" si="35"/>
        <v>Player3</v>
      </c>
      <c r="AX121" s="63" t="str">
        <f t="shared" si="32"/>
        <v>CRO-USD</v>
      </c>
      <c r="AY121" s="63" t="str">
        <f t="shared" si="25"/>
        <v>Crypto</v>
      </c>
      <c r="AZ121" s="63" t="str">
        <f>INDEX(Upload_Download!$AH$4:$AH$127,MATCH(AX121,Upload_Download!$AF$4:$AF$127,0),1)</f>
        <v>Crypto.com Coin</v>
      </c>
      <c r="BA121" s="63" t="str">
        <f t="shared" si="33"/>
        <v>Player36</v>
      </c>
      <c r="BB121" s="57">
        <f>MATCH(AX121,Upload_Download!$AF$4:$AF$126,0)</f>
        <v>123</v>
      </c>
    </row>
    <row r="122" spans="31:54" ht="15.5" customHeight="1" thickBot="1">
      <c r="AE122">
        <f t="shared" si="26"/>
        <v>120</v>
      </c>
      <c r="AF122" s="11">
        <f>INDEX(Upload_Download!$Q$4:$AC$602,MATCH($AE122,Upload_Download!$Q$4:$Q$602,0),MATCH(AF$2,Upload_Download!$Q$3:$AC$3,0))</f>
        <v>120</v>
      </c>
      <c r="AG122" s="12">
        <f>INDEX(Upload_Download!$Q$4:$AC$602,MATCH($AE122,Upload_Download!$Q$4:$Q$602,0),MATCH(AG$2,Upload_Download!$Q$3:$AC$3,0))</f>
        <v>179</v>
      </c>
      <c r="AH122" s="12" t="str">
        <f t="shared" si="27"/>
        <v>STOCK</v>
      </c>
      <c r="AI122" s="222" t="str">
        <f>INDEX(Upload_Download!$Q$4:$AC$602,MATCH($AE122,Upload_Download!$Q$4:$Q$602,0),MATCH(AI$2,Upload_Download!$Q$3:$AC$3,0))</f>
        <v>NOC</v>
      </c>
      <c r="AJ122" s="13" t="str">
        <f>IF(AH122="STOCK",INDEX(Upload_Download!$AR$4:$AR$861,MATCH(AI122,Upload_Download!$AQ$4:$AQ$861,0),1),INDEX(Upload_Download!$BE$4:$BE$103,MATCH(AI122,Upload_Download!$BD$4:$BD$103,0),1))</f>
        <v>Northrop Grumman Corporation Common Stock</v>
      </c>
      <c r="AK122" s="47">
        <f>IF(AH122="STOCK",INDEX(Upload_Download!$AS$4:$AS$861,MATCH(AI122,Upload_Download!$AQ$4:$AQ$861,0),1),INDEX(Upload_Download!$BF$4:$BF$103,MATCH(AI122,Upload_Download!$BD$4:$BD$103,0),1))</f>
        <v>382.02</v>
      </c>
      <c r="AL122" s="212">
        <f>INDEX(Upload_Download!$Q$4:$AC$602,MATCH($AE122,Upload_Download!$Q$4:$Q$602,0),MATCH(AL$2,Upload_Download!$Q$3:$AC$3,0))/1000000</f>
        <v>62733.807615999998</v>
      </c>
      <c r="AM122" s="216">
        <f>INDEX(Upload_Download!$Q$4:$AC$602,MATCH($AE122,Upload_Download!$Q$4:$Q$602,0),MATCH(AM$2,Upload_Download!$Q$3:$AC$3,0))</f>
        <v>1.004033023570102</v>
      </c>
      <c r="AN122" s="14">
        <f>INDEX(Upload_Download!$Q$4:$AC$602,MATCH($AE122,Upload_Download!$Q$4:$Q$602,0),MATCH(AN$2,Upload_Download!$Q$3:$AC$3,0))</f>
        <v>3.055779396587997E-2</v>
      </c>
      <c r="AO122" s="218">
        <f>INDEX(Upload_Download!$Q$4:$AC$602,MATCH($AE122,Upload_Download!$Q$4:$Q$602,0),MATCH(AO$2,Upload_Download!$Q$3:$AC$3,0))</f>
        <v>3.0435048697127261E-2</v>
      </c>
      <c r="AP122" s="15">
        <f>INDEX(Upload_Download!$Q$4:$AC$602,MATCH($AE122,Upload_Download!$Q$4:$Q$602,0),MATCH(AP$2,Upload_Download!$Q$3:$AC$3,0))</f>
        <v>350</v>
      </c>
      <c r="AQ122" s="16">
        <f>INDEX(Upload_Download!$Q$4:$AC$602,MATCH($AE122,Upload_Download!$Q$4:$Q$602,0),MATCH(AQ$2,Upload_Download!$Q$3:$AC$3,0))</f>
        <v>127</v>
      </c>
      <c r="AR122" s="17">
        <f>INDEX(Upload_Download!$Q$4:$AC$602,MATCH($AE122,Upload_Download!$Q$4:$Q$602,0),MATCH(AR$2,Upload_Download!$Q$3:$AC$3,0))</f>
        <v>182</v>
      </c>
      <c r="AS122" s="18">
        <f>INDEX(Upload_Download!$Q$4:$AC$602,MATCH($AE122,Upload_Download!$Q$4:$Q$602,0),MATCH(AS$2,Upload_Download!$Q$3:$AC$3,0))</f>
        <v>255</v>
      </c>
      <c r="AU122" s="23">
        <f t="shared" si="34"/>
        <v>120</v>
      </c>
      <c r="AV122" s="22" t="s">
        <v>1844</v>
      </c>
      <c r="AW122" s="22" t="str">
        <f t="shared" si="35"/>
        <v>Player17</v>
      </c>
      <c r="AX122" s="63" t="str">
        <f t="shared" si="32"/>
        <v>DIS</v>
      </c>
      <c r="AY122" s="63" t="str">
        <f t="shared" si="25"/>
        <v>Stock</v>
      </c>
      <c r="AZ122" s="63" t="str">
        <f>INDEX(Upload_Download!$AH$4:$AH$127,MATCH(AX122,Upload_Download!$AF$4:$AF$127,0),1)</f>
        <v>Disney</v>
      </c>
      <c r="BA122" s="63" t="str">
        <f t="shared" si="33"/>
        <v>Player176</v>
      </c>
      <c r="BB122" s="57">
        <f>MATCH(AX122,Upload_Download!$AF$4:$AF$126,0)</f>
        <v>108</v>
      </c>
    </row>
    <row r="123" spans="31:54" ht="15.5" customHeight="1">
      <c r="AE123">
        <f t="shared" si="26"/>
        <v>121</v>
      </c>
      <c r="AF123" s="10">
        <f>INDEX(Upload_Download!$Q$4:$AC$602,MATCH($AE123,Upload_Download!$Q$4:$Q$602,0),MATCH(AF$2,Upload_Download!$Q$3:$AC$3,0))</f>
        <v>121</v>
      </c>
      <c r="AG123" s="3">
        <f>INDEX(Upload_Download!$Q$4:$AC$602,MATCH($AE123,Upload_Download!$Q$4:$Q$602,0),MATCH(AG$2,Upload_Download!$Q$3:$AC$3,0))</f>
        <v>180</v>
      </c>
      <c r="AH123" s="3" t="str">
        <f t="shared" si="27"/>
        <v>STOCK</v>
      </c>
      <c r="AI123" s="221" t="str">
        <f>INDEX(Upload_Download!$Q$4:$AC$602,MATCH($AE123,Upload_Download!$Q$4:$Q$602,0),MATCH(AI$2,Upload_Download!$Q$3:$AC$3,0))</f>
        <v>REGN</v>
      </c>
      <c r="AJ123" s="4" t="str">
        <f>IF(AH123="STOCK",INDEX(Upload_Download!$AR$4:$AR$861,MATCH(AI123,Upload_Download!$AQ$4:$AQ$861,0),1),INDEX(Upload_Download!$BE$4:$BE$103,MATCH(AI123,Upload_Download!$BD$4:$BD$103,0),1))</f>
        <v>Regeneron Pharmaceuticals Inc. Common Stock</v>
      </c>
      <c r="AK123" s="46">
        <f>IF(AH123="STOCK",INDEX(Upload_Download!$AS$4:$AS$861,MATCH(AI123,Upload_Download!$AQ$4:$AQ$861,0),1),INDEX(Upload_Download!$BF$4:$BF$103,MATCH(AI123,Upload_Download!$BD$4:$BD$103,0),1))</f>
        <v>618.22</v>
      </c>
      <c r="AL123" s="211">
        <f>INDEX(Upload_Download!$Q$4:$AC$602,MATCH($AE123,Upload_Download!$Q$4:$Q$602,0),MATCH(AL$2,Upload_Download!$Q$3:$AC$3,0))/1000000</f>
        <v>68873.764863999997</v>
      </c>
      <c r="AM123" s="215">
        <f>INDEX(Upload_Download!$Q$4:$AC$602,MATCH($AE123,Upload_Download!$Q$4:$Q$602,0),MATCH(AM$2,Upload_Download!$Q$3:$AC$3,0))</f>
        <v>1.004844939251996</v>
      </c>
      <c r="AN123" s="5">
        <f>INDEX(Upload_Download!$Q$4:$AC$602,MATCH($AE123,Upload_Download!$Q$4:$Q$602,0),MATCH(AN$2,Upload_Download!$Q$3:$AC$3,0))</f>
        <v>3.8060874441504418E-2</v>
      </c>
      <c r="AO123" s="217">
        <f>INDEX(Upload_Download!$Q$4:$AC$602,MATCH($AE123,Upload_Download!$Q$4:$Q$602,0),MATCH(AO$2,Upload_Download!$Q$3:$AC$3,0))</f>
        <v>3.7877360928778567E-2</v>
      </c>
      <c r="AP123" s="6">
        <f>INDEX(Upload_Download!$Q$4:$AC$602,MATCH($AE123,Upload_Download!$Q$4:$Q$602,0),MATCH(AP$2,Upload_Download!$Q$3:$AC$3,0))</f>
        <v>313</v>
      </c>
      <c r="AQ123" s="7">
        <f>INDEX(Upload_Download!$Q$4:$AC$602,MATCH($AE123,Upload_Download!$Q$4:$Q$602,0),MATCH(AQ$2,Upload_Download!$Q$3:$AC$3,0))</f>
        <v>251</v>
      </c>
      <c r="AR123" s="8">
        <f>INDEX(Upload_Download!$Q$4:$AC$602,MATCH($AE123,Upload_Download!$Q$4:$Q$602,0),MATCH(AR$2,Upload_Download!$Q$3:$AC$3,0))</f>
        <v>162</v>
      </c>
      <c r="AS123" s="9">
        <f>INDEX(Upload_Download!$Q$4:$AC$602,MATCH($AE123,Upload_Download!$Q$4:$Q$602,0),MATCH(AS$2,Upload_Download!$Q$3:$AC$3,0))</f>
        <v>255.3</v>
      </c>
      <c r="AU123" s="24">
        <f t="shared" si="34"/>
        <v>121</v>
      </c>
      <c r="AV123" s="25" t="s">
        <v>1845</v>
      </c>
      <c r="AW123" s="25" t="str">
        <f t="shared" si="35"/>
        <v>Player17</v>
      </c>
      <c r="AX123" s="64">
        <f t="shared" ref="AX123:AX146" si="36">Y3</f>
        <v>0</v>
      </c>
      <c r="AY123" s="64" t="str">
        <f>IF(AX123=0,"",IF(RIGHT(AX123,3)="USD","Crypto","Stock"))</f>
        <v/>
      </c>
      <c r="AZ123" s="64" t="e">
        <f>INDEX(Upload_Download!$AH$4:$AH$127,MATCH(AX123,Upload_Download!$AF$4:$AF$127,0),1)</f>
        <v>#N/A</v>
      </c>
      <c r="BA123" s="64" t="str">
        <f t="shared" ref="BA123:BA146" si="37">AW123&amp;"7"</f>
        <v>Player177</v>
      </c>
      <c r="BB123" s="57" t="e">
        <f>MATCH(AX123,Upload_Download!$AF$4:$AF$126,0)</f>
        <v>#N/A</v>
      </c>
    </row>
    <row r="124" spans="31:54" ht="15.5" customHeight="1">
      <c r="AE124">
        <f t="shared" si="26"/>
        <v>122</v>
      </c>
      <c r="AF124" s="10">
        <f>INDEX(Upload_Download!$Q$4:$AC$602,MATCH($AE124,Upload_Download!$Q$4:$Q$602,0),MATCH(AF$2,Upload_Download!$Q$3:$AC$3,0))</f>
        <v>122</v>
      </c>
      <c r="AG124" s="3">
        <f>INDEX(Upload_Download!$Q$4:$AC$602,MATCH($AE124,Upload_Download!$Q$4:$Q$602,0),MATCH(AG$2,Upload_Download!$Q$3:$AC$3,0))</f>
        <v>181</v>
      </c>
      <c r="AH124" s="3" t="str">
        <f t="shared" si="27"/>
        <v>STOCK</v>
      </c>
      <c r="AI124" s="221" t="str">
        <f>INDEX(Upload_Download!$Q$4:$AC$602,MATCH($AE124,Upload_Download!$Q$4:$Q$602,0),MATCH(AI$2,Upload_Download!$Q$3:$AC$3,0))</f>
        <v>NDAQ</v>
      </c>
      <c r="AJ124" s="4" t="str">
        <f>IF(AH124="STOCK",INDEX(Upload_Download!$AR$4:$AR$861,MATCH(AI124,Upload_Download!$AQ$4:$AQ$861,0),1),INDEX(Upload_Download!$BE$4:$BE$103,MATCH(AI124,Upload_Download!$BD$4:$BD$103,0),1))</f>
        <v>Nasdaq Inc. Common Stock</v>
      </c>
      <c r="AK124" s="46">
        <f>IF(AH124="STOCK",INDEX(Upload_Download!$AS$4:$AS$861,MATCH(AI124,Upload_Download!$AQ$4:$AQ$861,0),1),INDEX(Upload_Download!$BF$4:$BF$103,MATCH(AI124,Upload_Download!$BD$4:$BD$103,0),1))</f>
        <v>177.18</v>
      </c>
      <c r="AL124" s="211">
        <f>INDEX(Upload_Download!$Q$4:$AC$602,MATCH($AE124,Upload_Download!$Q$4:$Q$602,0),MATCH(AL$2,Upload_Download!$Q$3:$AC$3,0))/1000000</f>
        <v>28926.060544</v>
      </c>
      <c r="AM124" s="215">
        <f>INDEX(Upload_Download!$Q$4:$AC$602,MATCH($AE124,Upload_Download!$Q$4:$Q$602,0),MATCH(AM$2,Upload_Download!$Q$3:$AC$3,0))</f>
        <v>1.006727916703593</v>
      </c>
      <c r="AN124" s="5">
        <f>INDEX(Upload_Download!$Q$4:$AC$602,MATCH($AE124,Upload_Download!$Q$4:$Q$602,0),MATCH(AN$2,Upload_Download!$Q$3:$AC$3,0))</f>
        <v>2.7509251231996119E-2</v>
      </c>
      <c r="AO124" s="217">
        <f>INDEX(Upload_Download!$Q$4:$AC$602,MATCH($AE124,Upload_Download!$Q$4:$Q$602,0),MATCH(AO$2,Upload_Download!$Q$3:$AC$3,0))</f>
        <v>2.7325408161990559E-2</v>
      </c>
      <c r="AP124" s="6">
        <f>INDEX(Upload_Download!$Q$4:$AC$602,MATCH($AE124,Upload_Download!$Q$4:$Q$602,0),MATCH(AP$2,Upload_Download!$Q$3:$AC$3,0))</f>
        <v>225</v>
      </c>
      <c r="AQ124" s="7">
        <f>INDEX(Upload_Download!$Q$4:$AC$602,MATCH($AE124,Upload_Download!$Q$4:$Q$602,0),MATCH(AQ$2,Upload_Download!$Q$3:$AC$3,0))</f>
        <v>83</v>
      </c>
      <c r="AR124" s="8">
        <f>INDEX(Upload_Download!$Q$4:$AC$602,MATCH($AE124,Upload_Download!$Q$4:$Q$602,0),MATCH(AR$2,Upload_Download!$Q$3:$AC$3,0))</f>
        <v>421</v>
      </c>
      <c r="AS124" s="9">
        <f>INDEX(Upload_Download!$Q$4:$AC$602,MATCH($AE124,Upload_Download!$Q$4:$Q$602,0),MATCH(AS$2,Upload_Download!$Q$3:$AC$3,0))</f>
        <v>255.4</v>
      </c>
      <c r="AU124" s="24">
        <f t="shared" si="34"/>
        <v>122</v>
      </c>
      <c r="AV124" s="25" t="s">
        <v>1845</v>
      </c>
      <c r="AW124" s="25" t="str">
        <f t="shared" si="35"/>
        <v>Player3</v>
      </c>
      <c r="AX124" s="64">
        <f t="shared" si="36"/>
        <v>0</v>
      </c>
      <c r="AY124" s="64" t="str">
        <f t="shared" ref="AY124:AY170" si="38">IF(AX124=0,"",IF(RIGHT(AX124,3)="USD","Crypto","Stock"))</f>
        <v/>
      </c>
      <c r="AZ124" s="64" t="e">
        <f>INDEX(Upload_Download!$AH$4:$AH$127,MATCH(AX124,Upload_Download!$AF$4:$AF$127,0),1)</f>
        <v>#N/A</v>
      </c>
      <c r="BA124" s="64" t="str">
        <f t="shared" si="37"/>
        <v>Player37</v>
      </c>
      <c r="BB124" s="57" t="e">
        <f>MATCH(AX124,Upload_Download!$AF$4:$AF$126,0)</f>
        <v>#N/A</v>
      </c>
    </row>
    <row r="125" spans="31:54" ht="15.5" customHeight="1">
      <c r="AE125">
        <f t="shared" si="26"/>
        <v>123</v>
      </c>
      <c r="AF125" s="10">
        <f>INDEX(Upload_Download!$Q$4:$AC$602,MATCH($AE125,Upload_Download!$Q$4:$Q$602,0),MATCH(AF$2,Upload_Download!$Q$3:$AC$3,0))</f>
        <v>123</v>
      </c>
      <c r="AG125" s="3">
        <f>INDEX(Upload_Download!$Q$4:$AC$602,MATCH($AE125,Upload_Download!$Q$4:$Q$602,0),MATCH(AG$2,Upload_Download!$Q$3:$AC$3,0))</f>
        <v>182</v>
      </c>
      <c r="AH125" s="3" t="str">
        <f t="shared" si="27"/>
        <v>STOCK</v>
      </c>
      <c r="AI125" s="221" t="str">
        <f>INDEX(Upload_Download!$Q$4:$AC$602,MATCH($AE125,Upload_Download!$Q$4:$Q$602,0),MATCH(AI$2,Upload_Download!$Q$3:$AC$3,0))</f>
        <v>RJF</v>
      </c>
      <c r="AJ125" s="4" t="str">
        <f>IF(AH125="STOCK",INDEX(Upload_Download!$AR$4:$AR$861,MATCH(AI125,Upload_Download!$AQ$4:$AQ$861,0),1),INDEX(Upload_Download!$BE$4:$BE$103,MATCH(AI125,Upload_Download!$BD$4:$BD$103,0),1))</f>
        <v>Raymond James Financial Inc. Common Stock</v>
      </c>
      <c r="AK125" s="46">
        <f>IF(AH125="STOCK",INDEX(Upload_Download!$AS$4:$AS$861,MATCH(AI125,Upload_Download!$AQ$4:$AQ$861,0),1),INDEX(Upload_Download!$BF$4:$BF$103,MATCH(AI125,Upload_Download!$BD$4:$BD$103,0),1))</f>
        <v>113.62</v>
      </c>
      <c r="AL125" s="211">
        <f>INDEX(Upload_Download!$Q$4:$AC$602,MATCH($AE125,Upload_Download!$Q$4:$Q$602,0),MATCH(AL$2,Upload_Download!$Q$3:$AC$3,0))/1000000</f>
        <v>23028.295679999999</v>
      </c>
      <c r="AM125" s="215">
        <f>INDEX(Upload_Download!$Q$4:$AC$602,MATCH($AE125,Upload_Download!$Q$4:$Q$602,0),MATCH(AM$2,Upload_Download!$Q$3:$AC$3,0))</f>
        <v>1.0107354800667721</v>
      </c>
      <c r="AN125" s="5">
        <f>INDEX(Upload_Download!$Q$4:$AC$602,MATCH($AE125,Upload_Download!$Q$4:$Q$602,0),MATCH(AN$2,Upload_Download!$Q$3:$AC$3,0))</f>
        <v>3.5759285537700622E-2</v>
      </c>
      <c r="AO125" s="217">
        <f>INDEX(Upload_Download!$Q$4:$AC$602,MATCH($AE125,Upload_Download!$Q$4:$Q$602,0),MATCH(AO$2,Upload_Download!$Q$3:$AC$3,0))</f>
        <v>3.5379469943350811E-2</v>
      </c>
      <c r="AP125" s="6">
        <f>INDEX(Upload_Download!$Q$4:$AC$602,MATCH($AE125,Upload_Download!$Q$4:$Q$602,0),MATCH(AP$2,Upload_Download!$Q$3:$AC$3,0))</f>
        <v>126</v>
      </c>
      <c r="AQ125" s="7">
        <f>INDEX(Upload_Download!$Q$4:$AC$602,MATCH($AE125,Upload_Download!$Q$4:$Q$602,0),MATCH(AQ$2,Upload_Download!$Q$3:$AC$3,0))</f>
        <v>220</v>
      </c>
      <c r="AR125" s="8">
        <f>INDEX(Upload_Download!$Q$4:$AC$602,MATCH($AE125,Upload_Download!$Q$4:$Q$602,0),MATCH(AR$2,Upload_Download!$Q$3:$AC$3,0))</f>
        <v>498</v>
      </c>
      <c r="AS125" s="9">
        <f>INDEX(Upload_Download!$Q$4:$AC$602,MATCH($AE125,Upload_Download!$Q$4:$Q$602,0),MATCH(AS$2,Upload_Download!$Q$3:$AC$3,0))</f>
        <v>256.39999999999998</v>
      </c>
      <c r="AU125" s="24">
        <f t="shared" si="34"/>
        <v>123</v>
      </c>
      <c r="AV125" s="25" t="s">
        <v>1845</v>
      </c>
      <c r="AW125" s="25" t="str">
        <f t="shared" si="35"/>
        <v>Player2</v>
      </c>
      <c r="AX125" s="64">
        <f t="shared" si="36"/>
        <v>0</v>
      </c>
      <c r="AY125" s="64" t="str">
        <f t="shared" si="38"/>
        <v/>
      </c>
      <c r="AZ125" s="64" t="e">
        <f>INDEX(Upload_Download!$AH$4:$AH$127,MATCH(AX125,Upload_Download!$AF$4:$AF$127,0),1)</f>
        <v>#N/A</v>
      </c>
      <c r="BA125" s="64" t="str">
        <f t="shared" si="37"/>
        <v>Player27</v>
      </c>
      <c r="BB125" s="57" t="e">
        <f>MATCH(AX125,Upload_Download!$AF$4:$AF$126,0)</f>
        <v>#N/A</v>
      </c>
    </row>
    <row r="126" spans="31:54" ht="15.5" customHeight="1">
      <c r="AE126">
        <f t="shared" si="26"/>
        <v>124</v>
      </c>
      <c r="AF126" s="10">
        <f>INDEX(Upload_Download!$Q$4:$AC$602,MATCH($AE126,Upload_Download!$Q$4:$Q$602,0),MATCH(AF$2,Upload_Download!$Q$3:$AC$3,0))</f>
        <v>124</v>
      </c>
      <c r="AG126" s="3">
        <f>INDEX(Upload_Download!$Q$4:$AC$602,MATCH($AE126,Upload_Download!$Q$4:$Q$602,0),MATCH(AG$2,Upload_Download!$Q$3:$AC$3,0))</f>
        <v>183</v>
      </c>
      <c r="AH126" s="3" t="str">
        <f t="shared" si="27"/>
        <v>STOCK</v>
      </c>
      <c r="AI126" s="221" t="str">
        <f>INDEX(Upload_Download!$Q$4:$AC$602,MATCH($AE126,Upload_Download!$Q$4:$Q$602,0),MATCH(AI$2,Upload_Download!$Q$3:$AC$3,0))</f>
        <v>TRV</v>
      </c>
      <c r="AJ126" s="4" t="str">
        <f>IF(AH126="STOCK",INDEX(Upload_Download!$AR$4:$AR$861,MATCH(AI126,Upload_Download!$AQ$4:$AQ$861,0),1),INDEX(Upload_Download!$BE$4:$BE$103,MATCH(AI126,Upload_Download!$BD$4:$BD$103,0),1))</f>
        <v>The Travelers Companies Inc. Common Stock</v>
      </c>
      <c r="AK126" s="46">
        <f>IF(AH126="STOCK",INDEX(Upload_Download!$AS$4:$AS$861,MATCH(AI126,Upload_Download!$AQ$4:$AQ$861,0),1),INDEX(Upload_Download!$BF$4:$BF$103,MATCH(AI126,Upload_Download!$BD$4:$BD$103,0),1))</f>
        <v>172.43</v>
      </c>
      <c r="AL126" s="211">
        <f>INDEX(Upload_Download!$Q$4:$AC$602,MATCH($AE126,Upload_Download!$Q$4:$Q$602,0),MATCH(AL$2,Upload_Download!$Q$3:$AC$3,0))/1000000</f>
        <v>42323.386367999999</v>
      </c>
      <c r="AM126" s="215">
        <f>INDEX(Upload_Download!$Q$4:$AC$602,MATCH($AE126,Upload_Download!$Q$4:$Q$602,0),MATCH(AM$2,Upload_Download!$Q$3:$AC$3,0))</f>
        <v>1.0050113227843891</v>
      </c>
      <c r="AN126" s="5">
        <f>INDEX(Upload_Download!$Q$4:$AC$602,MATCH($AE126,Upload_Download!$Q$4:$Q$602,0),MATCH(AN$2,Upload_Download!$Q$3:$AC$3,0))</f>
        <v>2.8805718238346479E-2</v>
      </c>
      <c r="AO126" s="217">
        <f>INDEX(Upload_Download!$Q$4:$AC$602,MATCH($AE126,Upload_Download!$Q$4:$Q$602,0),MATCH(AO$2,Upload_Download!$Q$3:$AC$3,0))</f>
        <v>2.8662083287320679E-2</v>
      </c>
      <c r="AP126" s="6">
        <f>INDEX(Upload_Download!$Q$4:$AC$602,MATCH($AE126,Upload_Download!$Q$4:$Q$602,0),MATCH(AP$2,Upload_Download!$Q$3:$AC$3,0))</f>
        <v>302</v>
      </c>
      <c r="AQ126" s="7">
        <f>INDEX(Upload_Download!$Q$4:$AC$602,MATCH($AE126,Upload_Download!$Q$4:$Q$602,0),MATCH(AQ$2,Upload_Download!$Q$3:$AC$3,0))</f>
        <v>100</v>
      </c>
      <c r="AR126" s="8">
        <f>INDEX(Upload_Download!$Q$4:$AC$602,MATCH($AE126,Upload_Download!$Q$4:$Q$602,0),MATCH(AR$2,Upload_Download!$Q$3:$AC$3,0))</f>
        <v>286</v>
      </c>
      <c r="AS126" s="9">
        <f>INDEX(Upload_Download!$Q$4:$AC$602,MATCH($AE126,Upload_Download!$Q$4:$Q$602,0),MATCH(AS$2,Upload_Download!$Q$3:$AC$3,0))</f>
        <v>256.8</v>
      </c>
      <c r="AU126" s="24">
        <f t="shared" si="34"/>
        <v>124</v>
      </c>
      <c r="AV126" s="25" t="s">
        <v>1845</v>
      </c>
      <c r="AW126" s="25" t="str">
        <f t="shared" si="35"/>
        <v>Player12</v>
      </c>
      <c r="AX126" s="64">
        <f t="shared" si="36"/>
        <v>0</v>
      </c>
      <c r="AY126" s="64" t="str">
        <f t="shared" si="38"/>
        <v/>
      </c>
      <c r="AZ126" s="64" t="e">
        <f>INDEX(Upload_Download!$AH$4:$AH$127,MATCH(AX126,Upload_Download!$AF$4:$AF$127,0),1)</f>
        <v>#N/A</v>
      </c>
      <c r="BA126" s="64" t="str">
        <f t="shared" si="37"/>
        <v>Player127</v>
      </c>
      <c r="BB126" s="57" t="e">
        <f>MATCH(AX126,Upload_Download!$AF$4:$AF$126,0)</f>
        <v>#N/A</v>
      </c>
    </row>
    <row r="127" spans="31:54" ht="15.5" customHeight="1" thickBot="1">
      <c r="AE127">
        <f t="shared" si="26"/>
        <v>125</v>
      </c>
      <c r="AF127" s="11">
        <f>INDEX(Upload_Download!$Q$4:$AC$602,MATCH($AE127,Upload_Download!$Q$4:$Q$602,0),MATCH(AF$2,Upload_Download!$Q$3:$AC$3,0))</f>
        <v>125</v>
      </c>
      <c r="AG127" s="12">
        <f>INDEX(Upload_Download!$Q$4:$AC$602,MATCH($AE127,Upload_Download!$Q$4:$Q$602,0),MATCH(AG$2,Upload_Download!$Q$3:$AC$3,0))</f>
        <v>184</v>
      </c>
      <c r="AH127" s="12" t="str">
        <f t="shared" si="27"/>
        <v>STOCK</v>
      </c>
      <c r="AI127" s="222" t="str">
        <f>INDEX(Upload_Download!$Q$4:$AC$602,MATCH($AE127,Upload_Download!$Q$4:$Q$602,0),MATCH(AI$2,Upload_Download!$Q$3:$AC$3,0))</f>
        <v>SO</v>
      </c>
      <c r="AJ127" s="13" t="str">
        <f>IF(AH127="STOCK",INDEX(Upload_Download!$AR$4:$AR$861,MATCH(AI127,Upload_Download!$AQ$4:$AQ$861,0),1),INDEX(Upload_Download!$BE$4:$BE$103,MATCH(AI127,Upload_Download!$BD$4:$BD$103,0),1))</f>
        <v>Southern Company (The) Common Stock</v>
      </c>
      <c r="AK127" s="47">
        <f>IF(AH127="STOCK",INDEX(Upload_Download!$AS$4:$AS$861,MATCH(AI127,Upload_Download!$AQ$4:$AQ$861,0),1),INDEX(Upload_Download!$BF$4:$BF$103,MATCH(AI127,Upload_Download!$BD$4:$BD$103,0),1))</f>
        <v>65.95</v>
      </c>
      <c r="AL127" s="212">
        <f>INDEX(Upload_Download!$Q$4:$AC$602,MATCH($AE127,Upload_Download!$Q$4:$Q$602,0),MATCH(AL$2,Upload_Download!$Q$3:$AC$3,0))/1000000</f>
        <v>70455.508992000003</v>
      </c>
      <c r="AM127" s="216">
        <f>INDEX(Upload_Download!$Q$4:$AC$602,MATCH($AE127,Upload_Download!$Q$4:$Q$602,0),MATCH(AM$2,Upload_Download!$Q$3:$AC$3,0))</f>
        <v>1.002834373660874</v>
      </c>
      <c r="AN127" s="14">
        <f>INDEX(Upload_Download!$Q$4:$AC$602,MATCH($AE127,Upload_Download!$Q$4:$Q$602,0),MATCH(AN$2,Upload_Download!$Q$3:$AC$3,0))</f>
        <v>1.881305420302443E-2</v>
      </c>
      <c r="AO127" s="218">
        <f>INDEX(Upload_Download!$Q$4:$AC$602,MATCH($AE127,Upload_Download!$Q$4:$Q$602,0),MATCH(AO$2,Upload_Download!$Q$3:$AC$3,0))</f>
        <v>1.8759881688485469E-2</v>
      </c>
      <c r="AP127" s="15">
        <f>INDEX(Upload_Download!$Q$4:$AC$602,MATCH($AE127,Upload_Download!$Q$4:$Q$602,0),MATCH(AP$2,Upload_Download!$Q$3:$AC$3,0))</f>
        <v>413</v>
      </c>
      <c r="AQ127" s="16">
        <f>INDEX(Upload_Download!$Q$4:$AC$602,MATCH($AE127,Upload_Download!$Q$4:$Q$602,0),MATCH(AQ$2,Upload_Download!$Q$3:$AC$3,0))</f>
        <v>13</v>
      </c>
      <c r="AR127" s="17">
        <f>INDEX(Upload_Download!$Q$4:$AC$602,MATCH($AE127,Upload_Download!$Q$4:$Q$602,0),MATCH(AR$2,Upload_Download!$Q$3:$AC$3,0))</f>
        <v>161</v>
      </c>
      <c r="AS127" s="18">
        <f>INDEX(Upload_Download!$Q$4:$AC$602,MATCH($AE127,Upload_Download!$Q$4:$Q$602,0),MATCH(AS$2,Upload_Download!$Q$3:$AC$3,0))</f>
        <v>257.39999999999998</v>
      </c>
      <c r="AU127" s="24">
        <f t="shared" si="34"/>
        <v>125</v>
      </c>
      <c r="AV127" s="25" t="s">
        <v>1845</v>
      </c>
      <c r="AW127" s="25" t="str">
        <f t="shared" si="35"/>
        <v>Player22</v>
      </c>
      <c r="AX127" s="64">
        <f t="shared" si="36"/>
        <v>0</v>
      </c>
      <c r="AY127" s="64" t="str">
        <f t="shared" si="38"/>
        <v/>
      </c>
      <c r="AZ127" s="64" t="e">
        <f>INDEX(Upload_Download!$AH$4:$AH$127,MATCH(AX127,Upload_Download!$AF$4:$AF$127,0),1)</f>
        <v>#N/A</v>
      </c>
      <c r="BA127" s="64" t="str">
        <f t="shared" si="37"/>
        <v>Player227</v>
      </c>
      <c r="BB127" s="57" t="e">
        <f>MATCH(AX127,Upload_Download!$AF$4:$AF$126,0)</f>
        <v>#N/A</v>
      </c>
    </row>
    <row r="128" spans="31:54" ht="15.5" customHeight="1">
      <c r="AE128">
        <f t="shared" si="26"/>
        <v>126</v>
      </c>
      <c r="AF128" s="10">
        <f>INDEX(Upload_Download!$Q$4:$AC$602,MATCH($AE128,Upload_Download!$Q$4:$Q$602,0),MATCH(AF$2,Upload_Download!$Q$3:$AC$3,0))</f>
        <v>126</v>
      </c>
      <c r="AG128" s="3">
        <f>INDEX(Upload_Download!$Q$4:$AC$602,MATCH($AE128,Upload_Download!$Q$4:$Q$602,0),MATCH(AG$2,Upload_Download!$Q$3:$AC$3,0))</f>
        <v>185</v>
      </c>
      <c r="AH128" s="3" t="str">
        <f t="shared" si="27"/>
        <v>STOCK</v>
      </c>
      <c r="AI128" s="221" t="str">
        <f>INDEX(Upload_Download!$Q$4:$AC$602,MATCH($AE128,Upload_Download!$Q$4:$Q$602,0),MATCH(AI$2,Upload_Download!$Q$3:$AC$3,0))</f>
        <v>FE</v>
      </c>
      <c r="AJ128" s="4" t="str">
        <f>IF(AH128="STOCK",INDEX(Upload_Download!$AR$4:$AR$861,MATCH(AI128,Upload_Download!$AQ$4:$AQ$861,0),1),INDEX(Upload_Download!$BE$4:$BE$103,MATCH(AI128,Upload_Download!$BD$4:$BD$103,0),1))</f>
        <v>FirstEnergy Corp. Common Stock</v>
      </c>
      <c r="AK128" s="46">
        <f>IF(AH128="STOCK",INDEX(Upload_Download!$AS$4:$AS$861,MATCH(AI128,Upload_Download!$AQ$4:$AQ$861,0),1),INDEX(Upload_Download!$BF$4:$BF$103,MATCH(AI128,Upload_Download!$BD$4:$BD$103,0),1))</f>
        <v>41.42</v>
      </c>
      <c r="AL128" s="211">
        <f>INDEX(Upload_Download!$Q$4:$AC$602,MATCH($AE128,Upload_Download!$Q$4:$Q$602,0),MATCH(AL$2,Upload_Download!$Q$3:$AC$3,0))/1000000</f>
        <v>23754.033152</v>
      </c>
      <c r="AM128" s="215">
        <f>INDEX(Upload_Download!$Q$4:$AC$602,MATCH($AE128,Upload_Download!$Q$4:$Q$602,0),MATCH(AM$2,Upload_Download!$Q$3:$AC$3,0))</f>
        <v>1.0075059595644209</v>
      </c>
      <c r="AN128" s="5">
        <f>INDEX(Upload_Download!$Q$4:$AC$602,MATCH($AE128,Upload_Download!$Q$4:$Q$602,0),MATCH(AN$2,Upload_Download!$Q$3:$AC$3,0))</f>
        <v>2.5335873866468211E-2</v>
      </c>
      <c r="AO128" s="217">
        <f>INDEX(Upload_Download!$Q$4:$AC$602,MATCH($AE128,Upload_Download!$Q$4:$Q$602,0),MATCH(AO$2,Upload_Download!$Q$3:$AC$3,0))</f>
        <v>2.5147120596112169E-2</v>
      </c>
      <c r="AP128" s="6">
        <f>INDEX(Upload_Download!$Q$4:$AC$602,MATCH($AE128,Upload_Download!$Q$4:$Q$602,0),MATCH(AP$2,Upload_Download!$Q$3:$AC$3,0))</f>
        <v>200</v>
      </c>
      <c r="AQ128" s="7">
        <f>INDEX(Upload_Download!$Q$4:$AC$602,MATCH($AE128,Upload_Download!$Q$4:$Q$602,0),MATCH(AQ$2,Upload_Download!$Q$3:$AC$3,0))</f>
        <v>63</v>
      </c>
      <c r="AR128" s="8">
        <f>INDEX(Upload_Download!$Q$4:$AC$602,MATCH($AE128,Upload_Download!$Q$4:$Q$602,0),MATCH(AR$2,Upload_Download!$Q$3:$AC$3,0))</f>
        <v>488</v>
      </c>
      <c r="AS128" s="9">
        <f>INDEX(Upload_Download!$Q$4:$AC$602,MATCH($AE128,Upload_Download!$Q$4:$Q$602,0),MATCH(AS$2,Upload_Download!$Q$3:$AC$3,0))</f>
        <v>259</v>
      </c>
      <c r="AU128" s="24">
        <f t="shared" si="34"/>
        <v>126</v>
      </c>
      <c r="AV128" s="25" t="s">
        <v>1845</v>
      </c>
      <c r="AW128" s="25" t="str">
        <f t="shared" si="35"/>
        <v>Player21</v>
      </c>
      <c r="AX128" s="64">
        <f t="shared" si="36"/>
        <v>0</v>
      </c>
      <c r="AY128" s="64" t="str">
        <f t="shared" si="38"/>
        <v/>
      </c>
      <c r="AZ128" s="64" t="e">
        <f>INDEX(Upload_Download!$AH$4:$AH$127,MATCH(AX128,Upload_Download!$AF$4:$AF$127,0),1)</f>
        <v>#N/A</v>
      </c>
      <c r="BA128" s="64" t="str">
        <f t="shared" si="37"/>
        <v>Player217</v>
      </c>
      <c r="BB128" s="57" t="e">
        <f>MATCH(AX128,Upload_Download!$AF$4:$AF$126,0)</f>
        <v>#N/A</v>
      </c>
    </row>
    <row r="129" spans="31:54" ht="15.5" customHeight="1">
      <c r="AE129">
        <f t="shared" si="26"/>
        <v>127</v>
      </c>
      <c r="AF129" s="10">
        <f>INDEX(Upload_Download!$Q$4:$AC$602,MATCH($AE129,Upload_Download!$Q$4:$Q$602,0),MATCH(AF$2,Upload_Download!$Q$3:$AC$3,0))</f>
        <v>127</v>
      </c>
      <c r="AG129" s="3">
        <f>INDEX(Upload_Download!$Q$4:$AC$602,MATCH($AE129,Upload_Download!$Q$4:$Q$602,0),MATCH(AG$2,Upload_Download!$Q$3:$AC$3,0))</f>
        <v>186</v>
      </c>
      <c r="AH129" s="3" t="str">
        <f t="shared" si="27"/>
        <v>STOCK</v>
      </c>
      <c r="AI129" s="221" t="str">
        <f>INDEX(Upload_Download!$Q$4:$AC$602,MATCH($AE129,Upload_Download!$Q$4:$Q$602,0),MATCH(AI$2,Upload_Download!$Q$3:$AC$3,0))</f>
        <v>PAYX</v>
      </c>
      <c r="AJ129" s="4" t="str">
        <f>IF(AH129="STOCK",INDEX(Upload_Download!$AR$4:$AR$861,MATCH(AI129,Upload_Download!$AQ$4:$AQ$861,0),1),INDEX(Upload_Download!$BE$4:$BE$103,MATCH(AI129,Upload_Download!$BD$4:$BD$103,0),1))</f>
        <v>Paychex Inc. Common Stock</v>
      </c>
      <c r="AK129" s="46">
        <f>IF(AH129="STOCK",INDEX(Upload_Download!$AS$4:$AS$861,MATCH(AI129,Upload_Download!$AQ$4:$AQ$861,0),1),INDEX(Upload_Download!$BF$4:$BF$103,MATCH(AI129,Upload_Download!$BD$4:$BD$103,0),1))</f>
        <v>120.37</v>
      </c>
      <c r="AL129" s="211">
        <f>INDEX(Upload_Download!$Q$4:$AC$602,MATCH($AE129,Upload_Download!$Q$4:$Q$602,0),MATCH(AL$2,Upload_Download!$Q$3:$AC$3,0))/1000000</f>
        <v>43146.534912000003</v>
      </c>
      <c r="AM129" s="215">
        <f>INDEX(Upload_Download!$Q$4:$AC$602,MATCH($AE129,Upload_Download!$Q$4:$Q$602,0),MATCH(AM$2,Upload_Download!$Q$3:$AC$3,0))</f>
        <v>1.004982457732144</v>
      </c>
      <c r="AN129" s="5">
        <f>INDEX(Upload_Download!$Q$4:$AC$602,MATCH($AE129,Upload_Download!$Q$4:$Q$602,0),MATCH(AN$2,Upload_Download!$Q$3:$AC$3,0))</f>
        <v>3.036057534949908E-2</v>
      </c>
      <c r="AO129" s="217">
        <f>INDEX(Upload_Download!$Q$4:$AC$602,MATCH($AE129,Upload_Download!$Q$4:$Q$602,0),MATCH(AO$2,Upload_Download!$Q$3:$AC$3,0))</f>
        <v>3.0210055027240109E-2</v>
      </c>
      <c r="AP129" s="6">
        <f>INDEX(Upload_Download!$Q$4:$AC$602,MATCH($AE129,Upload_Download!$Q$4:$Q$602,0),MATCH(AP$2,Upload_Download!$Q$3:$AC$3,0))</f>
        <v>303</v>
      </c>
      <c r="AQ129" s="7">
        <f>INDEX(Upload_Download!$Q$4:$AC$602,MATCH($AE129,Upload_Download!$Q$4:$Q$602,0),MATCH(AQ$2,Upload_Download!$Q$3:$AC$3,0))</f>
        <v>124</v>
      </c>
      <c r="AR129" s="8">
        <f>INDEX(Upload_Download!$Q$4:$AC$602,MATCH($AE129,Upload_Download!$Q$4:$Q$602,0),MATCH(AR$2,Upload_Download!$Q$3:$AC$3,0))</f>
        <v>277</v>
      </c>
      <c r="AS129" s="9">
        <f>INDEX(Upload_Download!$Q$4:$AC$602,MATCH($AE129,Upload_Download!$Q$4:$Q$602,0),MATCH(AS$2,Upload_Download!$Q$3:$AC$3,0))</f>
        <v>259.39999999999998</v>
      </c>
      <c r="AU129" s="24">
        <f t="shared" si="34"/>
        <v>127</v>
      </c>
      <c r="AV129" s="25" t="s">
        <v>1845</v>
      </c>
      <c r="AW129" s="25" t="str">
        <f t="shared" si="35"/>
        <v>Player13</v>
      </c>
      <c r="AX129" s="64">
        <f t="shared" si="36"/>
        <v>0</v>
      </c>
      <c r="AY129" s="64" t="str">
        <f t="shared" si="38"/>
        <v/>
      </c>
      <c r="AZ129" s="64" t="e">
        <f>INDEX(Upload_Download!$AH$4:$AH$127,MATCH(AX129,Upload_Download!$AF$4:$AF$127,0),1)</f>
        <v>#N/A</v>
      </c>
      <c r="BA129" s="64" t="str">
        <f t="shared" si="37"/>
        <v>Player137</v>
      </c>
      <c r="BB129" s="57" t="e">
        <f>MATCH(AX129,Upload_Download!$AF$4:$AF$126,0)</f>
        <v>#N/A</v>
      </c>
    </row>
    <row r="130" spans="31:54" ht="15.5" customHeight="1">
      <c r="AE130">
        <f t="shared" si="26"/>
        <v>128</v>
      </c>
      <c r="AF130" s="10">
        <f>INDEX(Upload_Download!$Q$4:$AC$602,MATCH($AE130,Upload_Download!$Q$4:$Q$602,0),MATCH(AF$2,Upload_Download!$Q$3:$AC$3,0))</f>
        <v>128</v>
      </c>
      <c r="AG130" s="3">
        <f>INDEX(Upload_Download!$Q$4:$AC$602,MATCH($AE130,Upload_Download!$Q$4:$Q$602,0),MATCH(AG$2,Upload_Download!$Q$3:$AC$3,0))</f>
        <v>187</v>
      </c>
      <c r="AH130" s="3" t="str">
        <f t="shared" si="27"/>
        <v>STOCK</v>
      </c>
      <c r="AI130" s="221" t="str">
        <f>INDEX(Upload_Download!$Q$4:$AC$602,MATCH($AE130,Upload_Download!$Q$4:$Q$602,0),MATCH(AI$2,Upload_Download!$Q$3:$AC$3,0))</f>
        <v>EMR</v>
      </c>
      <c r="AJ130" s="4" t="str">
        <f>IF(AH130="STOCK",INDEX(Upload_Download!$AR$4:$AR$861,MATCH(AI130,Upload_Download!$AQ$4:$AQ$861,0),1),INDEX(Upload_Download!$BE$4:$BE$103,MATCH(AI130,Upload_Download!$BD$4:$BD$103,0),1))</f>
        <v>Emerson Electric Company Common Stock</v>
      </c>
      <c r="AK130" s="46">
        <f>IF(AH130="STOCK",INDEX(Upload_Download!$AS$4:$AS$861,MATCH(AI130,Upload_Download!$AQ$4:$AQ$861,0),1),INDEX(Upload_Download!$BF$4:$BF$103,MATCH(AI130,Upload_Download!$BD$4:$BD$103,0),1))</f>
        <v>96.87</v>
      </c>
      <c r="AL130" s="211">
        <f>INDEX(Upload_Download!$Q$4:$AC$602,MATCH($AE130,Upload_Download!$Q$4:$Q$602,0),MATCH(AL$2,Upload_Download!$Q$3:$AC$3,0))/1000000</f>
        <v>56590.376960000001</v>
      </c>
      <c r="AM130" s="215">
        <f>INDEX(Upload_Download!$Q$4:$AC$602,MATCH($AE130,Upload_Download!$Q$4:$Q$602,0),MATCH(AM$2,Upload_Download!$Q$3:$AC$3,0))</f>
        <v>1.0038401762305269</v>
      </c>
      <c r="AN130" s="5">
        <f>INDEX(Upload_Download!$Q$4:$AC$602,MATCH($AE130,Upload_Download!$Q$4:$Q$602,0),MATCH(AN$2,Upload_Download!$Q$3:$AC$3,0))</f>
        <v>2.8368062632967261E-2</v>
      </c>
      <c r="AO130" s="217">
        <f>INDEX(Upload_Download!$Q$4:$AC$602,MATCH($AE130,Upload_Download!$Q$4:$Q$602,0),MATCH(AO$2,Upload_Download!$Q$3:$AC$3,0))</f>
        <v>2.8259541015274801E-2</v>
      </c>
      <c r="AP130" s="6">
        <f>INDEX(Upload_Download!$Q$4:$AC$602,MATCH($AE130,Upload_Download!$Q$4:$Q$602,0),MATCH(AP$2,Upload_Download!$Q$3:$AC$3,0))</f>
        <v>358</v>
      </c>
      <c r="AQ130" s="7">
        <f>INDEX(Upload_Download!$Q$4:$AC$602,MATCH($AE130,Upload_Download!$Q$4:$Q$602,0),MATCH(AQ$2,Upload_Download!$Q$3:$AC$3,0))</f>
        <v>96</v>
      </c>
      <c r="AR130" s="8">
        <f>INDEX(Upload_Download!$Q$4:$AC$602,MATCH($AE130,Upload_Download!$Q$4:$Q$602,0),MATCH(AR$2,Upload_Download!$Q$3:$AC$3,0))</f>
        <v>206</v>
      </c>
      <c r="AS130" s="9">
        <f>INDEX(Upload_Download!$Q$4:$AC$602,MATCH($AE130,Upload_Download!$Q$4:$Q$602,0),MATCH(AS$2,Upload_Download!$Q$3:$AC$3,0))</f>
        <v>260</v>
      </c>
      <c r="AU130" s="24">
        <f t="shared" si="34"/>
        <v>128</v>
      </c>
      <c r="AV130" s="25" t="s">
        <v>1845</v>
      </c>
      <c r="AW130" s="25" t="str">
        <f t="shared" si="35"/>
        <v>Player14</v>
      </c>
      <c r="AX130" s="64">
        <f t="shared" si="36"/>
        <v>0</v>
      </c>
      <c r="AY130" s="64" t="str">
        <f t="shared" si="38"/>
        <v/>
      </c>
      <c r="AZ130" s="64" t="e">
        <f>INDEX(Upload_Download!$AH$4:$AH$127,MATCH(AX130,Upload_Download!$AF$4:$AF$127,0),1)</f>
        <v>#N/A</v>
      </c>
      <c r="BA130" s="64" t="str">
        <f t="shared" si="37"/>
        <v>Player147</v>
      </c>
      <c r="BB130" s="57" t="e">
        <f>MATCH(AX130,Upload_Download!$AF$4:$AF$126,0)</f>
        <v>#N/A</v>
      </c>
    </row>
    <row r="131" spans="31:54" ht="15.5" customHeight="1">
      <c r="AE131">
        <f t="shared" si="26"/>
        <v>129</v>
      </c>
      <c r="AF131" s="10">
        <f>INDEX(Upload_Download!$Q$4:$AC$602,MATCH($AE131,Upload_Download!$Q$4:$Q$602,0),MATCH(AF$2,Upload_Download!$Q$3:$AC$3,0))</f>
        <v>129</v>
      </c>
      <c r="AG131" s="3">
        <f>INDEX(Upload_Download!$Q$4:$AC$602,MATCH($AE131,Upload_Download!$Q$4:$Q$602,0),MATCH(AG$2,Upload_Download!$Q$3:$AC$3,0))</f>
        <v>188</v>
      </c>
      <c r="AH131" s="3" t="str">
        <f t="shared" si="27"/>
        <v>STOCK</v>
      </c>
      <c r="AI131" s="221" t="str">
        <f>INDEX(Upload_Download!$Q$4:$AC$602,MATCH($AE131,Upload_Download!$Q$4:$Q$602,0),MATCH(AI$2,Upload_Download!$Q$3:$AC$3,0))</f>
        <v>EPD</v>
      </c>
      <c r="AJ131" s="4" t="str">
        <f>IF(AH131="STOCK",INDEX(Upload_Download!$AR$4:$AR$861,MATCH(AI131,Upload_Download!$AQ$4:$AQ$861,0),1),INDEX(Upload_Download!$BE$4:$BE$103,MATCH(AI131,Upload_Download!$BD$4:$BD$103,0),1))</f>
        <v>Enterprise Products Partners L.P. Common Stock</v>
      </c>
      <c r="AK131" s="46">
        <f>IF(AH131="STOCK",INDEX(Upload_Download!$AS$4:$AS$861,MATCH(AI131,Upload_Download!$AQ$4:$AQ$861,0),1),INDEX(Upload_Download!$BF$4:$BF$103,MATCH(AI131,Upload_Download!$BD$4:$BD$103,0),1))</f>
        <v>24.08</v>
      </c>
      <c r="AL131" s="211">
        <f>INDEX(Upload_Download!$Q$4:$AC$602,MATCH($AE131,Upload_Download!$Q$4:$Q$602,0),MATCH(AL$2,Upload_Download!$Q$3:$AC$3,0))/1000000</f>
        <v>53768.769536</v>
      </c>
      <c r="AM131" s="215">
        <f>INDEX(Upload_Download!$Q$4:$AC$602,MATCH($AE131,Upload_Download!$Q$4:$Q$602,0),MATCH(AM$2,Upload_Download!$Q$3:$AC$3,0))</f>
        <v>1.004879014291197</v>
      </c>
      <c r="AN131" s="5">
        <f>INDEX(Upload_Download!$Q$4:$AC$602,MATCH($AE131,Upload_Download!$Q$4:$Q$602,0),MATCH(AN$2,Upload_Download!$Q$3:$AC$3,0))</f>
        <v>3.465797319123215E-2</v>
      </c>
      <c r="AO131" s="217">
        <f>INDEX(Upload_Download!$Q$4:$AC$602,MATCH($AE131,Upload_Download!$Q$4:$Q$602,0),MATCH(AO$2,Upload_Download!$Q$3:$AC$3,0))</f>
        <v>3.4489697464404237E-2</v>
      </c>
      <c r="AP131" s="6">
        <f>INDEX(Upload_Download!$Q$4:$AC$602,MATCH($AE131,Upload_Download!$Q$4:$Q$602,0),MATCH(AP$2,Upload_Download!$Q$3:$AC$3,0))</f>
        <v>309</v>
      </c>
      <c r="AQ131" s="7">
        <f>INDEX(Upload_Download!$Q$4:$AC$602,MATCH($AE131,Upload_Download!$Q$4:$Q$602,0),MATCH(AQ$2,Upload_Download!$Q$3:$AC$3,0))</f>
        <v>206</v>
      </c>
      <c r="AR131" s="8">
        <f>INDEX(Upload_Download!$Q$4:$AC$602,MATCH($AE131,Upload_Download!$Q$4:$Q$602,0),MATCH(AR$2,Upload_Download!$Q$3:$AC$3,0))</f>
        <v>216</v>
      </c>
      <c r="AS131" s="9">
        <f>INDEX(Upload_Download!$Q$4:$AC$602,MATCH($AE131,Upload_Download!$Q$4:$Q$602,0),MATCH(AS$2,Upload_Download!$Q$3:$AC$3,0))</f>
        <v>260.5</v>
      </c>
      <c r="AU131" s="24">
        <f t="shared" si="34"/>
        <v>129</v>
      </c>
      <c r="AV131" s="25" t="s">
        <v>1845</v>
      </c>
      <c r="AW131" s="25" t="str">
        <f t="shared" si="35"/>
        <v>Player11</v>
      </c>
      <c r="AX131" s="64">
        <f t="shared" si="36"/>
        <v>0</v>
      </c>
      <c r="AY131" s="64" t="str">
        <f t="shared" si="38"/>
        <v/>
      </c>
      <c r="AZ131" s="64" t="e">
        <f>INDEX(Upload_Download!$AH$4:$AH$127,MATCH(AX131,Upload_Download!$AF$4:$AF$127,0),1)</f>
        <v>#N/A</v>
      </c>
      <c r="BA131" s="64" t="str">
        <f t="shared" si="37"/>
        <v>Player117</v>
      </c>
      <c r="BB131" s="57" t="e">
        <f>MATCH(AX131,Upload_Download!$AF$4:$AF$126,0)</f>
        <v>#N/A</v>
      </c>
    </row>
    <row r="132" spans="31:54" ht="15.5" customHeight="1" thickBot="1">
      <c r="AE132">
        <f t="shared" ref="AE132:AE195" si="39">AE131+1</f>
        <v>130</v>
      </c>
      <c r="AF132" s="11">
        <f>INDEX(Upload_Download!$Q$4:$AC$602,MATCH($AE132,Upload_Download!$Q$4:$Q$602,0),MATCH(AF$2,Upload_Download!$Q$3:$AC$3,0))</f>
        <v>130</v>
      </c>
      <c r="AG132" s="12">
        <f>INDEX(Upload_Download!$Q$4:$AC$602,MATCH($AE132,Upload_Download!$Q$4:$Q$602,0),MATCH(AG$2,Upload_Download!$Q$3:$AC$3,0))</f>
        <v>189</v>
      </c>
      <c r="AH132" s="12" t="str">
        <f t="shared" ref="AH132:AH195" si="40">IF(RIGHT(AI132,3)="USD","CRYPTO","STOCK")</f>
        <v>STOCK</v>
      </c>
      <c r="AI132" s="222" t="str">
        <f>INDEX(Upload_Download!$Q$4:$AC$602,MATCH($AE132,Upload_Download!$Q$4:$Q$602,0),MATCH(AI$2,Upload_Download!$Q$3:$AC$3,0))</f>
        <v>VLO</v>
      </c>
      <c r="AJ132" s="13" t="str">
        <f>IF(AH132="STOCK",INDEX(Upload_Download!$AR$4:$AR$861,MATCH(AI132,Upload_Download!$AQ$4:$AQ$861,0),1),INDEX(Upload_Download!$BE$4:$BE$103,MATCH(AI132,Upload_Download!$BD$4:$BD$103,0),1))</f>
        <v>Valero Energy Corporation Common Stock</v>
      </c>
      <c r="AK132" s="47">
        <f>IF(AH132="STOCK",INDEX(Upload_Download!$AS$4:$AS$861,MATCH(AI132,Upload_Download!$AQ$4:$AQ$861,0),1),INDEX(Upload_Download!$BF$4:$BF$103,MATCH(AI132,Upload_Download!$BD$4:$BD$103,0),1))</f>
        <v>89.89</v>
      </c>
      <c r="AL132" s="212">
        <f>INDEX(Upload_Download!$Q$4:$AC$602,MATCH($AE132,Upload_Download!$Q$4:$Q$602,0),MATCH(AL$2,Upload_Download!$Q$3:$AC$3,0))/1000000</f>
        <v>38074.896384</v>
      </c>
      <c r="AM132" s="216">
        <f>INDEX(Upload_Download!$Q$4:$AC$602,MATCH($AE132,Upload_Download!$Q$4:$Q$602,0),MATCH(AM$2,Upload_Download!$Q$3:$AC$3,0))</f>
        <v>1.0088786783843171</v>
      </c>
      <c r="AN132" s="14">
        <f>INDEX(Upload_Download!$Q$4:$AC$602,MATCH($AE132,Upload_Download!$Q$4:$Q$602,0),MATCH(AN$2,Upload_Download!$Q$3:$AC$3,0))</f>
        <v>5.7100149498956372E-2</v>
      </c>
      <c r="AO132" s="218">
        <f>INDEX(Upload_Download!$Q$4:$AC$602,MATCH($AE132,Upload_Download!$Q$4:$Q$602,0),MATCH(AO$2,Upload_Download!$Q$3:$AC$3,0))</f>
        <v>5.6597637280232947E-2</v>
      </c>
      <c r="AP132" s="15">
        <f>INDEX(Upload_Download!$Q$4:$AC$602,MATCH($AE132,Upload_Download!$Q$4:$Q$602,0),MATCH(AP$2,Upload_Download!$Q$3:$AC$3,0))</f>
        <v>158</v>
      </c>
      <c r="AQ132" s="16">
        <f>INDEX(Upload_Download!$Q$4:$AC$602,MATCH($AE132,Upload_Download!$Q$4:$Q$602,0),MATCH(AQ$2,Upload_Download!$Q$3:$AC$3,0))</f>
        <v>423</v>
      </c>
      <c r="AR132" s="17">
        <f>INDEX(Upload_Download!$Q$4:$AC$602,MATCH($AE132,Upload_Download!$Q$4:$Q$602,0),MATCH(AR$2,Upload_Download!$Q$3:$AC$3,0))</f>
        <v>325</v>
      </c>
      <c r="AS132" s="18">
        <f>INDEX(Upload_Download!$Q$4:$AC$602,MATCH($AE132,Upload_Download!$Q$4:$Q$602,0),MATCH(AS$2,Upload_Download!$Q$3:$AC$3,0))</f>
        <v>261.10000000000002</v>
      </c>
      <c r="AU132" s="24">
        <f t="shared" ref="AU132:AU163" si="41">AU131+1</f>
        <v>130</v>
      </c>
      <c r="AV132" s="25" t="s">
        <v>1845</v>
      </c>
      <c r="AW132" s="25" t="str">
        <f t="shared" si="35"/>
        <v>Player16</v>
      </c>
      <c r="AX132" s="64">
        <f t="shared" si="36"/>
        <v>0</v>
      </c>
      <c r="AY132" s="64" t="str">
        <f t="shared" si="38"/>
        <v/>
      </c>
      <c r="AZ132" s="64" t="e">
        <f>INDEX(Upload_Download!$AH$4:$AH$127,MATCH(AX132,Upload_Download!$AF$4:$AF$127,0),1)</f>
        <v>#N/A</v>
      </c>
      <c r="BA132" s="64" t="str">
        <f t="shared" si="37"/>
        <v>Player167</v>
      </c>
      <c r="BB132" s="57" t="e">
        <f>MATCH(AX132,Upload_Download!$AF$4:$AF$126,0)</f>
        <v>#N/A</v>
      </c>
    </row>
    <row r="133" spans="31:54" ht="15.5" customHeight="1">
      <c r="AE133">
        <f t="shared" si="39"/>
        <v>131</v>
      </c>
      <c r="AF133" s="10">
        <f>INDEX(Upload_Download!$Q$4:$AC$602,MATCH($AE133,Upload_Download!$Q$4:$Q$602,0),MATCH(AF$2,Upload_Download!$Q$3:$AC$3,0))</f>
        <v>131</v>
      </c>
      <c r="AG133" s="3">
        <f>INDEX(Upload_Download!$Q$4:$AC$602,MATCH($AE133,Upload_Download!$Q$4:$Q$602,0),MATCH(AG$2,Upload_Download!$Q$3:$AC$3,0))</f>
        <v>190</v>
      </c>
      <c r="AH133" s="3" t="str">
        <f t="shared" si="40"/>
        <v>STOCK</v>
      </c>
      <c r="AI133" s="221" t="str">
        <f>INDEX(Upload_Download!$Q$4:$AC$602,MATCH($AE133,Upload_Download!$Q$4:$Q$602,0),MATCH(AI$2,Upload_Download!$Q$3:$AC$3,0))</f>
        <v>INFO</v>
      </c>
      <c r="AJ133" s="4" t="str">
        <f>IF(AH133="STOCK",INDEX(Upload_Download!$AR$4:$AR$861,MATCH(AI133,Upload_Download!$AQ$4:$AQ$861,0),1),INDEX(Upload_Download!$BE$4:$BE$103,MATCH(AI133,Upload_Download!$BD$4:$BD$103,0),1))</f>
        <v>IHS Markit Ltd. Common Shares</v>
      </c>
      <c r="AK133" s="46">
        <f>IF(AH133="STOCK",INDEX(Upload_Download!$AS$4:$AS$861,MATCH(AI133,Upload_Download!$AQ$4:$AQ$861,0),1),INDEX(Upload_Download!$BF$4:$BF$103,MATCH(AI133,Upload_Download!$BD$4:$BD$103,0),1))</f>
        <v>112.22</v>
      </c>
      <c r="AL133" s="211">
        <f>INDEX(Upload_Download!$Q$4:$AC$602,MATCH($AE133,Upload_Download!$Q$4:$Q$602,0),MATCH(AL$2,Upload_Download!$Q$3:$AC$3,0))/1000000</f>
        <v>43966.644224000003</v>
      </c>
      <c r="AM133" s="215">
        <f>INDEX(Upload_Download!$Q$4:$AC$602,MATCH($AE133,Upload_Download!$Q$4:$Q$602,0),MATCH(AM$2,Upload_Download!$Q$3:$AC$3,0))</f>
        <v>1.004371104164018</v>
      </c>
      <c r="AN133" s="5">
        <f>INDEX(Upload_Download!$Q$4:$AC$602,MATCH($AE133,Upload_Download!$Q$4:$Q$602,0),MATCH(AN$2,Upload_Download!$Q$3:$AC$3,0))</f>
        <v>2.578043153356549E-2</v>
      </c>
      <c r="AO133" s="217">
        <f>INDEX(Upload_Download!$Q$4:$AC$602,MATCH($AE133,Upload_Download!$Q$4:$Q$602,0),MATCH(AO$2,Upload_Download!$Q$3:$AC$3,0))</f>
        <v>2.56682330133578E-2</v>
      </c>
      <c r="AP133" s="6">
        <f>INDEX(Upload_Download!$Q$4:$AC$602,MATCH($AE133,Upload_Download!$Q$4:$Q$602,0),MATCH(AP$2,Upload_Download!$Q$3:$AC$3,0))</f>
        <v>334</v>
      </c>
      <c r="AQ133" s="7">
        <f>INDEX(Upload_Download!$Q$4:$AC$602,MATCH($AE133,Upload_Download!$Q$4:$Q$602,0),MATCH(AQ$2,Upload_Download!$Q$3:$AC$3,0))</f>
        <v>70</v>
      </c>
      <c r="AR133" s="8">
        <f>INDEX(Upload_Download!$Q$4:$AC$602,MATCH($AE133,Upload_Download!$Q$4:$Q$602,0),MATCH(AR$2,Upload_Download!$Q$3:$AC$3,0))</f>
        <v>267</v>
      </c>
      <c r="AS133" s="9">
        <f>INDEX(Upload_Download!$Q$4:$AC$602,MATCH($AE133,Upload_Download!$Q$4:$Q$602,0),MATCH(AS$2,Upload_Download!$Q$3:$AC$3,0))</f>
        <v>261.10000000000002</v>
      </c>
      <c r="AU133" s="24">
        <f t="shared" si="41"/>
        <v>131</v>
      </c>
      <c r="AV133" s="25" t="s">
        <v>1845</v>
      </c>
      <c r="AW133" s="25" t="str">
        <f t="shared" si="35"/>
        <v>Player5</v>
      </c>
      <c r="AX133" s="64">
        <f t="shared" si="36"/>
        <v>0</v>
      </c>
      <c r="AY133" s="64" t="str">
        <f t="shared" si="38"/>
        <v/>
      </c>
      <c r="AZ133" s="64" t="e">
        <f>INDEX(Upload_Download!$AH$4:$AH$127,MATCH(AX133,Upload_Download!$AF$4:$AF$127,0),1)</f>
        <v>#N/A</v>
      </c>
      <c r="BA133" s="64" t="str">
        <f t="shared" si="37"/>
        <v>Player57</v>
      </c>
      <c r="BB133" s="57" t="e">
        <f>MATCH(AX133,Upload_Download!$AF$4:$AF$126,0)</f>
        <v>#N/A</v>
      </c>
    </row>
    <row r="134" spans="31:54" ht="15.5" customHeight="1">
      <c r="AE134">
        <f t="shared" si="39"/>
        <v>132</v>
      </c>
      <c r="AF134" s="10">
        <f>INDEX(Upload_Download!$Q$4:$AC$602,MATCH($AE134,Upload_Download!$Q$4:$Q$602,0),MATCH(AF$2,Upload_Download!$Q$3:$AC$3,0))</f>
        <v>132</v>
      </c>
      <c r="AG134" s="3">
        <f>INDEX(Upload_Download!$Q$4:$AC$602,MATCH($AE134,Upload_Download!$Q$4:$Q$602,0),MATCH(AG$2,Upload_Download!$Q$3:$AC$3,0))</f>
        <v>191</v>
      </c>
      <c r="AH134" s="3" t="str">
        <f t="shared" si="40"/>
        <v>STOCK</v>
      </c>
      <c r="AI134" s="221" t="str">
        <f>INDEX(Upload_Download!$Q$4:$AC$602,MATCH($AE134,Upload_Download!$Q$4:$Q$602,0),MATCH(AI$2,Upload_Download!$Q$3:$AC$3,0))</f>
        <v>AJG</v>
      </c>
      <c r="AJ134" s="4" t="str">
        <f>IF(AH134="STOCK",INDEX(Upload_Download!$AR$4:$AR$861,MATCH(AI134,Upload_Download!$AQ$4:$AQ$861,0),1),INDEX(Upload_Download!$BE$4:$BE$103,MATCH(AI134,Upload_Download!$BD$4:$BD$103,0),1))</f>
        <v>Arthur J. Gallagher &amp; Co. Common Stock</v>
      </c>
      <c r="AK134" s="46">
        <f>IF(AH134="STOCK",INDEX(Upload_Download!$AS$4:$AS$861,MATCH(AI134,Upload_Download!$AQ$4:$AQ$861,0),1),INDEX(Upload_Download!$BF$4:$BF$103,MATCH(AI134,Upload_Download!$BD$4:$BD$103,0),1))</f>
        <v>158.81</v>
      </c>
      <c r="AL134" s="211">
        <f>INDEX(Upload_Download!$Q$4:$AC$602,MATCH($AE134,Upload_Download!$Q$4:$Q$602,0),MATCH(AL$2,Upload_Download!$Q$3:$AC$3,0))/1000000</f>
        <v>32408.344576</v>
      </c>
      <c r="AM134" s="215">
        <f>INDEX(Upload_Download!$Q$4:$AC$602,MATCH($AE134,Upload_Download!$Q$4:$Q$602,0),MATCH(AM$2,Upload_Download!$Q$3:$AC$3,0))</f>
        <v>1.0058391259854429</v>
      </c>
      <c r="AN134" s="5">
        <f>INDEX(Upload_Download!$Q$4:$AC$602,MATCH($AE134,Upload_Download!$Q$4:$Q$602,0),MATCH(AN$2,Upload_Download!$Q$3:$AC$3,0))</f>
        <v>2.7124664147176389E-2</v>
      </c>
      <c r="AO134" s="217">
        <f>INDEX(Upload_Download!$Q$4:$AC$602,MATCH($AE134,Upload_Download!$Q$4:$Q$602,0),MATCH(AO$2,Upload_Download!$Q$3:$AC$3,0))</f>
        <v>2.6967199273145941E-2</v>
      </c>
      <c r="AP134" s="6">
        <f>INDEX(Upload_Download!$Q$4:$AC$602,MATCH($AE134,Upload_Download!$Q$4:$Q$602,0),MATCH(AP$2,Upload_Download!$Q$3:$AC$3,0))</f>
        <v>262</v>
      </c>
      <c r="AQ134" s="7">
        <f>INDEX(Upload_Download!$Q$4:$AC$602,MATCH($AE134,Upload_Download!$Q$4:$Q$602,0),MATCH(AQ$2,Upload_Download!$Q$3:$AC$3,0))</f>
        <v>79</v>
      </c>
      <c r="AR134" s="8">
        <f>INDEX(Upload_Download!$Q$4:$AC$602,MATCH($AE134,Upload_Download!$Q$4:$Q$602,0),MATCH(AR$2,Upload_Download!$Q$3:$AC$3,0))</f>
        <v>387</v>
      </c>
      <c r="AS134" s="9">
        <f>INDEX(Upload_Download!$Q$4:$AC$602,MATCH($AE134,Upload_Download!$Q$4:$Q$602,0),MATCH(AS$2,Upload_Download!$Q$3:$AC$3,0))</f>
        <v>262.89999999999998</v>
      </c>
      <c r="AU134" s="24">
        <f t="shared" si="41"/>
        <v>132</v>
      </c>
      <c r="AV134" s="25" t="s">
        <v>1845</v>
      </c>
      <c r="AW134" s="25" t="str">
        <f t="shared" si="35"/>
        <v>Player8</v>
      </c>
      <c r="AX134" s="64">
        <f t="shared" si="36"/>
        <v>0</v>
      </c>
      <c r="AY134" s="64" t="str">
        <f t="shared" si="38"/>
        <v/>
      </c>
      <c r="AZ134" s="64" t="e">
        <f>INDEX(Upload_Download!$AH$4:$AH$127,MATCH(AX134,Upload_Download!$AF$4:$AF$127,0),1)</f>
        <v>#N/A</v>
      </c>
      <c r="BA134" s="64" t="str">
        <f t="shared" si="37"/>
        <v>Player87</v>
      </c>
      <c r="BB134" s="57" t="e">
        <f>MATCH(AX134,Upload_Download!$AF$4:$AF$126,0)</f>
        <v>#N/A</v>
      </c>
    </row>
    <row r="135" spans="31:54" ht="15.5" customHeight="1">
      <c r="AE135">
        <f t="shared" si="39"/>
        <v>133</v>
      </c>
      <c r="AF135" s="10">
        <f>INDEX(Upload_Download!$Q$4:$AC$602,MATCH($AE135,Upload_Download!$Q$4:$Q$602,0),MATCH(AF$2,Upload_Download!$Q$3:$AC$3,0))</f>
        <v>133</v>
      </c>
      <c r="AG135" s="3">
        <f>INDEX(Upload_Download!$Q$4:$AC$602,MATCH($AE135,Upload_Download!$Q$4:$Q$602,0),MATCH(AG$2,Upload_Download!$Q$3:$AC$3,0))</f>
        <v>192</v>
      </c>
      <c r="AH135" s="3" t="str">
        <f t="shared" si="40"/>
        <v>STOCK</v>
      </c>
      <c r="AI135" s="221" t="str">
        <f>INDEX(Upload_Download!$Q$4:$AC$602,MATCH($AE135,Upload_Download!$Q$4:$Q$602,0),MATCH(AI$2,Upload_Download!$Q$3:$AC$3,0))</f>
        <v>ET</v>
      </c>
      <c r="AJ135" s="4" t="str">
        <f>IF(AH135="STOCK",INDEX(Upload_Download!$AR$4:$AR$861,MATCH(AI135,Upload_Download!$AQ$4:$AQ$861,0),1),INDEX(Upload_Download!$BE$4:$BE$103,MATCH(AI135,Upload_Download!$BD$4:$BD$103,0),1))</f>
        <v xml:space="preserve">Energy Transfer LP Common Units </v>
      </c>
      <c r="AK135" s="46">
        <f>IF(AH135="STOCK",INDEX(Upload_Download!$AS$4:$AS$861,MATCH(AI135,Upload_Download!$AQ$4:$AQ$861,0),1),INDEX(Upload_Download!$BF$4:$BF$103,MATCH(AI135,Upload_Download!$BD$4:$BD$103,0),1))</f>
        <v>10</v>
      </c>
      <c r="AL135" s="211">
        <f>INDEX(Upload_Download!$Q$4:$AC$602,MATCH($AE135,Upload_Download!$Q$4:$Q$602,0),MATCH(AL$2,Upload_Download!$Q$3:$AC$3,0))/1000000</f>
        <v>32608.835584</v>
      </c>
      <c r="AM135" s="215">
        <f>INDEX(Upload_Download!$Q$4:$AC$602,MATCH($AE135,Upload_Download!$Q$4:$Q$602,0),MATCH(AM$2,Upload_Download!$Q$3:$AC$3,0))</f>
        <v>1.0092813239574301</v>
      </c>
      <c r="AN135" s="5">
        <f>INDEX(Upload_Download!$Q$4:$AC$602,MATCH($AE135,Upload_Download!$Q$4:$Q$602,0),MATCH(AN$2,Upload_Download!$Q$3:$AC$3,0))</f>
        <v>4.8949362056666459E-2</v>
      </c>
      <c r="AO135" s="217">
        <f>INDEX(Upload_Download!$Q$4:$AC$602,MATCH($AE135,Upload_Download!$Q$4:$Q$602,0),MATCH(AO$2,Upload_Download!$Q$3:$AC$3,0))</f>
        <v>4.8499225037409957E-2</v>
      </c>
      <c r="AP135" s="6">
        <f>INDEX(Upload_Download!$Q$4:$AC$602,MATCH($AE135,Upload_Download!$Q$4:$Q$602,0),MATCH(AP$2,Upload_Download!$Q$3:$AC$3,0))</f>
        <v>149</v>
      </c>
      <c r="AQ135" s="7">
        <f>INDEX(Upload_Download!$Q$4:$AC$602,MATCH($AE135,Upload_Download!$Q$4:$Q$602,0),MATCH(AQ$2,Upload_Download!$Q$3:$AC$3,0))</f>
        <v>375</v>
      </c>
      <c r="AR135" s="8">
        <f>INDEX(Upload_Download!$Q$4:$AC$602,MATCH($AE135,Upload_Download!$Q$4:$Q$602,0),MATCH(AR$2,Upload_Download!$Q$3:$AC$3,0))</f>
        <v>382</v>
      </c>
      <c r="AS135" s="9">
        <f>INDEX(Upload_Download!$Q$4:$AC$602,MATCH($AE135,Upload_Download!$Q$4:$Q$602,0),MATCH(AS$2,Upload_Download!$Q$3:$AC$3,0))</f>
        <v>264.10000000000002</v>
      </c>
      <c r="AU135" s="24">
        <f t="shared" si="41"/>
        <v>133</v>
      </c>
      <c r="AV135" s="25" t="s">
        <v>1845</v>
      </c>
      <c r="AW135" s="25" t="str">
        <f t="shared" si="35"/>
        <v>Player19</v>
      </c>
      <c r="AX135" s="64">
        <f t="shared" si="36"/>
        <v>0</v>
      </c>
      <c r="AY135" s="64" t="str">
        <f t="shared" si="38"/>
        <v/>
      </c>
      <c r="AZ135" s="64" t="e">
        <f>INDEX(Upload_Download!$AH$4:$AH$127,MATCH(AX135,Upload_Download!$AF$4:$AF$127,0),1)</f>
        <v>#N/A</v>
      </c>
      <c r="BA135" s="64" t="str">
        <f t="shared" si="37"/>
        <v>Player197</v>
      </c>
      <c r="BB135" s="57" t="e">
        <f>MATCH(AX135,Upload_Download!$AF$4:$AF$126,0)</f>
        <v>#N/A</v>
      </c>
    </row>
    <row r="136" spans="31:54" ht="15.5" customHeight="1">
      <c r="AE136">
        <f t="shared" si="39"/>
        <v>134</v>
      </c>
      <c r="AF136" s="10">
        <f>INDEX(Upload_Download!$Q$4:$AC$602,MATCH($AE136,Upload_Download!$Q$4:$Q$602,0),MATCH(AF$2,Upload_Download!$Q$3:$AC$3,0))</f>
        <v>134</v>
      </c>
      <c r="AG136" s="3">
        <f>INDEX(Upload_Download!$Q$4:$AC$602,MATCH($AE136,Upload_Download!$Q$4:$Q$602,0),MATCH(AG$2,Upload_Download!$Q$3:$AC$3,0))</f>
        <v>193</v>
      </c>
      <c r="AH136" s="3" t="str">
        <f t="shared" si="40"/>
        <v>STOCK</v>
      </c>
      <c r="AI136" s="221" t="str">
        <f>INDEX(Upload_Download!$Q$4:$AC$602,MATCH($AE136,Upload_Download!$Q$4:$Q$602,0),MATCH(AI$2,Upload_Download!$Q$3:$AC$3,0))</f>
        <v>HES</v>
      </c>
      <c r="AJ136" s="4" t="str">
        <f>IF(AH136="STOCK",INDEX(Upload_Download!$AR$4:$AR$861,MATCH(AI136,Upload_Download!$AQ$4:$AQ$861,0),1),INDEX(Upload_Download!$BE$4:$BE$103,MATCH(AI136,Upload_Download!$BD$4:$BD$103,0),1))</f>
        <v>Hess Corporation Common Stock</v>
      </c>
      <c r="AK136" s="46">
        <f>IF(AH136="STOCK",INDEX(Upload_Download!$AS$4:$AS$861,MATCH(AI136,Upload_Download!$AQ$4:$AQ$861,0),1),INDEX(Upload_Download!$BF$4:$BF$103,MATCH(AI136,Upload_Download!$BD$4:$BD$103,0),1))</f>
        <v>92.4</v>
      </c>
      <c r="AL136" s="211">
        <f>INDEX(Upload_Download!$Q$4:$AC$602,MATCH($AE136,Upload_Download!$Q$4:$Q$602,0),MATCH(AL$2,Upload_Download!$Q$3:$AC$3,0))/1000000</f>
        <v>29901.045760000001</v>
      </c>
      <c r="AM136" s="215">
        <f>INDEX(Upload_Download!$Q$4:$AC$602,MATCH($AE136,Upload_Download!$Q$4:$Q$602,0),MATCH(AM$2,Upload_Download!$Q$3:$AC$3,0))</f>
        <v>1.011995329775655</v>
      </c>
      <c r="AN136" s="5">
        <f>INDEX(Upload_Download!$Q$4:$AC$602,MATCH($AE136,Upload_Download!$Q$4:$Q$602,0),MATCH(AN$2,Upload_Download!$Q$3:$AC$3,0))</f>
        <v>5.9987830783488058E-2</v>
      </c>
      <c r="AO136" s="217">
        <f>INDEX(Upload_Download!$Q$4:$AC$602,MATCH($AE136,Upload_Download!$Q$4:$Q$602,0),MATCH(AO$2,Upload_Download!$Q$3:$AC$3,0))</f>
        <v>5.9276786185156131E-2</v>
      </c>
      <c r="AP136" s="6">
        <f>INDEX(Upload_Download!$Q$4:$AC$602,MATCH($AE136,Upload_Download!$Q$4:$Q$602,0),MATCH(AP$2,Upload_Download!$Q$3:$AC$3,0))</f>
        <v>112</v>
      </c>
      <c r="AQ136" s="7">
        <f>INDEX(Upload_Download!$Q$4:$AC$602,MATCH($AE136,Upload_Download!$Q$4:$Q$602,0),MATCH(AQ$2,Upload_Download!$Q$3:$AC$3,0))</f>
        <v>431</v>
      </c>
      <c r="AR136" s="8">
        <f>INDEX(Upload_Download!$Q$4:$AC$602,MATCH($AE136,Upload_Download!$Q$4:$Q$602,0),MATCH(AR$2,Upload_Download!$Q$3:$AC$3,0))</f>
        <v>410</v>
      </c>
      <c r="AS136" s="9">
        <f>INDEX(Upload_Download!$Q$4:$AC$602,MATCH($AE136,Upload_Download!$Q$4:$Q$602,0),MATCH(AS$2,Upload_Download!$Q$3:$AC$3,0))</f>
        <v>265.2</v>
      </c>
      <c r="AU136" s="24">
        <f t="shared" si="41"/>
        <v>134</v>
      </c>
      <c r="AV136" s="25" t="s">
        <v>1845</v>
      </c>
      <c r="AW136" s="25" t="str">
        <f t="shared" si="35"/>
        <v>Player24</v>
      </c>
      <c r="AX136" s="64">
        <f t="shared" si="36"/>
        <v>0</v>
      </c>
      <c r="AY136" s="64" t="str">
        <f t="shared" si="38"/>
        <v/>
      </c>
      <c r="AZ136" s="64" t="e">
        <f>INDEX(Upload_Download!$AH$4:$AH$127,MATCH(AX136,Upload_Download!$AF$4:$AF$127,0),1)</f>
        <v>#N/A</v>
      </c>
      <c r="BA136" s="64" t="str">
        <f t="shared" si="37"/>
        <v>Player247</v>
      </c>
      <c r="BB136" s="57" t="e">
        <f>MATCH(AX136,Upload_Download!$AF$4:$AF$126,0)</f>
        <v>#N/A</v>
      </c>
    </row>
    <row r="137" spans="31:54" ht="15.5" customHeight="1" thickBot="1">
      <c r="AE137">
        <f t="shared" si="39"/>
        <v>135</v>
      </c>
      <c r="AF137" s="11">
        <f>INDEX(Upload_Download!$Q$4:$AC$602,MATCH($AE137,Upload_Download!$Q$4:$Q$602,0),MATCH(AF$2,Upload_Download!$Q$3:$AC$3,0))</f>
        <v>135</v>
      </c>
      <c r="AG137" s="12">
        <f>INDEX(Upload_Download!$Q$4:$AC$602,MATCH($AE137,Upload_Download!$Q$4:$Q$602,0),MATCH(AG$2,Upload_Download!$Q$3:$AC$3,0))</f>
        <v>194</v>
      </c>
      <c r="AH137" s="12" t="str">
        <f t="shared" si="40"/>
        <v>STOCK</v>
      </c>
      <c r="AI137" s="222" t="str">
        <f>INDEX(Upload_Download!$Q$4:$AC$602,MATCH($AE137,Upload_Download!$Q$4:$Q$602,0),MATCH(AI$2,Upload_Download!$Q$3:$AC$3,0))</f>
        <v>AMX</v>
      </c>
      <c r="AJ137" s="13" t="str">
        <f>IF(AH137="STOCK",INDEX(Upload_Download!$AR$4:$AR$861,MATCH(AI137,Upload_Download!$AQ$4:$AQ$861,0),1),INDEX(Upload_Download!$BE$4:$BE$103,MATCH(AI137,Upload_Download!$BD$4:$BD$103,0),1))</f>
        <v>America Movil S.A.B. de C.V. American Depository Receipt Series L</v>
      </c>
      <c r="AK137" s="47">
        <f>IF(AH137="STOCK",INDEX(Upload_Download!$AS$4:$AS$861,MATCH(AI137,Upload_Download!$AQ$4:$AQ$861,0),1),INDEX(Upload_Download!$BF$4:$BF$103,MATCH(AI137,Upload_Download!$BD$4:$BD$103,0),1))</f>
        <v>18.09</v>
      </c>
      <c r="AL137" s="212">
        <f>INDEX(Upload_Download!$Q$4:$AC$602,MATCH($AE137,Upload_Download!$Q$4:$Q$602,0),MATCH(AL$2,Upload_Download!$Q$3:$AC$3,0))/1000000</f>
        <v>59960.770559999997</v>
      </c>
      <c r="AM137" s="216">
        <f>INDEX(Upload_Download!$Q$4:$AC$602,MATCH($AE137,Upload_Download!$Q$4:$Q$602,0),MATCH(AM$2,Upload_Download!$Q$3:$AC$3,0))</f>
        <v>1.0049260426736939</v>
      </c>
      <c r="AN137" s="14">
        <f>INDEX(Upload_Download!$Q$4:$AC$602,MATCH($AE137,Upload_Download!$Q$4:$Q$602,0),MATCH(AN$2,Upload_Download!$Q$3:$AC$3,0))</f>
        <v>3.9349194896213857E-2</v>
      </c>
      <c r="AO137" s="218">
        <f>INDEX(Upload_Download!$Q$4:$AC$602,MATCH($AE137,Upload_Download!$Q$4:$Q$602,0),MATCH(AO$2,Upload_Download!$Q$3:$AC$3,0))</f>
        <v>3.915630924592408E-2</v>
      </c>
      <c r="AP137" s="15">
        <f>INDEX(Upload_Download!$Q$4:$AC$602,MATCH($AE137,Upload_Download!$Q$4:$Q$602,0),MATCH(AP$2,Upload_Download!$Q$3:$AC$3,0))</f>
        <v>306</v>
      </c>
      <c r="AQ137" s="16">
        <f>INDEX(Upload_Download!$Q$4:$AC$602,MATCH($AE137,Upload_Download!$Q$4:$Q$602,0),MATCH(AQ$2,Upload_Download!$Q$3:$AC$3,0))</f>
        <v>274</v>
      </c>
      <c r="AR137" s="17">
        <f>INDEX(Upload_Download!$Q$4:$AC$602,MATCH($AE137,Upload_Download!$Q$4:$Q$602,0),MATCH(AR$2,Upload_Download!$Q$3:$AC$3,0))</f>
        <v>192</v>
      </c>
      <c r="AS137" s="18">
        <f>INDEX(Upload_Download!$Q$4:$AC$602,MATCH($AE137,Upload_Download!$Q$4:$Q$602,0),MATCH(AS$2,Upload_Download!$Q$3:$AC$3,0))</f>
        <v>265.39999999999998</v>
      </c>
      <c r="AU137" s="24">
        <f t="shared" si="41"/>
        <v>135</v>
      </c>
      <c r="AV137" s="25" t="s">
        <v>1845</v>
      </c>
      <c r="AW137" s="25" t="str">
        <f t="shared" si="35"/>
        <v>Player6</v>
      </c>
      <c r="AX137" s="64">
        <f t="shared" si="36"/>
        <v>0</v>
      </c>
      <c r="AY137" s="64" t="str">
        <f t="shared" si="38"/>
        <v/>
      </c>
      <c r="AZ137" s="64" t="e">
        <f>INDEX(Upload_Download!$AH$4:$AH$127,MATCH(AX137,Upload_Download!$AF$4:$AF$127,0),1)</f>
        <v>#N/A</v>
      </c>
      <c r="BA137" s="64" t="str">
        <f t="shared" si="37"/>
        <v>Player67</v>
      </c>
      <c r="BB137" s="57" t="e">
        <f>MATCH(AX137,Upload_Download!$AF$4:$AF$126,0)</f>
        <v>#N/A</v>
      </c>
    </row>
    <row r="138" spans="31:54" ht="15.5" customHeight="1">
      <c r="AE138">
        <f t="shared" si="39"/>
        <v>136</v>
      </c>
      <c r="AF138" s="10">
        <f>INDEX(Upload_Download!$Q$4:$AC$602,MATCH($AE138,Upload_Download!$Q$4:$Q$602,0),MATCH(AF$2,Upload_Download!$Q$3:$AC$3,0))</f>
        <v>136</v>
      </c>
      <c r="AG138" s="3">
        <f>INDEX(Upload_Download!$Q$4:$AC$602,MATCH($AE138,Upload_Download!$Q$4:$Q$602,0),MATCH(AG$2,Upload_Download!$Q$3:$AC$3,0))</f>
        <v>195</v>
      </c>
      <c r="AH138" s="3" t="str">
        <f t="shared" si="40"/>
        <v>STOCK</v>
      </c>
      <c r="AI138" s="221" t="str">
        <f>INDEX(Upload_Download!$Q$4:$AC$602,MATCH($AE138,Upload_Download!$Q$4:$Q$602,0),MATCH(AI$2,Upload_Download!$Q$3:$AC$3,0))</f>
        <v>TSCO</v>
      </c>
      <c r="AJ138" s="4" t="str">
        <f>IF(AH138="STOCK",INDEX(Upload_Download!$AR$4:$AR$861,MATCH(AI138,Upload_Download!$AQ$4:$AQ$861,0),1),INDEX(Upload_Download!$BE$4:$BE$103,MATCH(AI138,Upload_Download!$BD$4:$BD$103,0),1))</f>
        <v>Tractor Supply Company Common Stock</v>
      </c>
      <c r="AK138" s="46">
        <f>IF(AH138="STOCK",INDEX(Upload_Download!$AS$4:$AS$861,MATCH(AI138,Upload_Download!$AQ$4:$AQ$861,0),1),INDEX(Upload_Download!$BF$4:$BF$103,MATCH(AI138,Upload_Download!$BD$4:$BD$103,0),1))</f>
        <v>220.58</v>
      </c>
      <c r="AL138" s="211">
        <f>INDEX(Upload_Download!$Q$4:$AC$602,MATCH($AE138,Upload_Download!$Q$4:$Q$602,0),MATCH(AL$2,Upload_Download!$Q$3:$AC$3,0))/1000000</f>
        <v>24897.032191999999</v>
      </c>
      <c r="AM138" s="215">
        <f>INDEX(Upload_Download!$Q$4:$AC$602,MATCH($AE138,Upload_Download!$Q$4:$Q$602,0),MATCH(AM$2,Upload_Download!$Q$3:$AC$3,0))</f>
        <v>1.0092940371817709</v>
      </c>
      <c r="AN138" s="5">
        <f>INDEX(Upload_Download!$Q$4:$AC$602,MATCH($AE138,Upload_Download!$Q$4:$Q$602,0),MATCH(AN$2,Upload_Download!$Q$3:$AC$3,0))</f>
        <v>3.9135812896402743E-2</v>
      </c>
      <c r="AO138" s="217">
        <f>INDEX(Upload_Download!$Q$4:$AC$602,MATCH($AE138,Upload_Download!$Q$4:$Q$602,0),MATCH(AO$2,Upload_Download!$Q$3:$AC$3,0))</f>
        <v>3.8775432584225701E-2</v>
      </c>
      <c r="AP138" s="6">
        <f>INDEX(Upload_Download!$Q$4:$AC$602,MATCH($AE138,Upload_Download!$Q$4:$Q$602,0),MATCH(AP$2,Upload_Download!$Q$3:$AC$3,0))</f>
        <v>147</v>
      </c>
      <c r="AQ138" s="7">
        <f>INDEX(Upload_Download!$Q$4:$AC$602,MATCH($AE138,Upload_Download!$Q$4:$Q$602,0),MATCH(AQ$2,Upload_Download!$Q$3:$AC$3,0))</f>
        <v>265</v>
      </c>
      <c r="AR138" s="8">
        <f>INDEX(Upload_Download!$Q$4:$AC$602,MATCH($AE138,Upload_Download!$Q$4:$Q$602,0),MATCH(AR$2,Upload_Download!$Q$3:$AC$3,0))</f>
        <v>464</v>
      </c>
      <c r="AS138" s="9">
        <f>INDEX(Upload_Download!$Q$4:$AC$602,MATCH($AE138,Upload_Download!$Q$4:$Q$602,0),MATCH(AS$2,Upload_Download!$Q$3:$AC$3,0))</f>
        <v>265.7</v>
      </c>
      <c r="AU138" s="24">
        <f t="shared" si="41"/>
        <v>136</v>
      </c>
      <c r="AV138" s="25" t="s">
        <v>1845</v>
      </c>
      <c r="AW138" s="25" t="str">
        <f t="shared" si="35"/>
        <v>Player20</v>
      </c>
      <c r="AX138" s="64">
        <f t="shared" si="36"/>
        <v>0</v>
      </c>
      <c r="AY138" s="64" t="str">
        <f t="shared" si="38"/>
        <v/>
      </c>
      <c r="AZ138" s="64" t="e">
        <f>INDEX(Upload_Download!$AH$4:$AH$127,MATCH(AX138,Upload_Download!$AF$4:$AF$127,0),1)</f>
        <v>#N/A</v>
      </c>
      <c r="BA138" s="64" t="str">
        <f t="shared" si="37"/>
        <v>Player207</v>
      </c>
      <c r="BB138" s="57" t="e">
        <f>MATCH(AX138,Upload_Download!$AF$4:$AF$126,0)</f>
        <v>#N/A</v>
      </c>
    </row>
    <row r="139" spans="31:54" ht="15.5" customHeight="1">
      <c r="AE139">
        <f t="shared" si="39"/>
        <v>137</v>
      </c>
      <c r="AF139" s="10">
        <f>INDEX(Upload_Download!$Q$4:$AC$602,MATCH($AE139,Upload_Download!$Q$4:$Q$602,0),MATCH(AF$2,Upload_Download!$Q$3:$AC$3,0))</f>
        <v>137</v>
      </c>
      <c r="AG139" s="3">
        <f>INDEX(Upload_Download!$Q$4:$AC$602,MATCH($AE139,Upload_Download!$Q$4:$Q$602,0),MATCH(AG$2,Upload_Download!$Q$3:$AC$3,0))</f>
        <v>196</v>
      </c>
      <c r="AH139" s="3" t="str">
        <f t="shared" si="40"/>
        <v>STOCK</v>
      </c>
      <c r="AI139" s="221" t="str">
        <f>INDEX(Upload_Download!$Q$4:$AC$602,MATCH($AE139,Upload_Download!$Q$4:$Q$602,0),MATCH(AI$2,Upload_Download!$Q$3:$AC$3,0))</f>
        <v>MA</v>
      </c>
      <c r="AJ139" s="4" t="str">
        <f>IF(AH139="STOCK",INDEX(Upload_Download!$AR$4:$AR$861,MATCH(AI139,Upload_Download!$AQ$4:$AQ$861,0),1),INDEX(Upload_Download!$BE$4:$BE$103,MATCH(AI139,Upload_Download!$BD$4:$BD$103,0),1))</f>
        <v>Mastercard Incorporated Common Stock</v>
      </c>
      <c r="AK139" s="46">
        <f>IF(AH139="STOCK",INDEX(Upload_Download!$AS$4:$AS$861,MATCH(AI139,Upload_Download!$AQ$4:$AQ$861,0),1),INDEX(Upload_Download!$BF$4:$BF$103,MATCH(AI139,Upload_Download!$BD$4:$BD$103,0),1))</f>
        <v>374.39</v>
      </c>
      <c r="AL139" s="211">
        <f>INDEX(Upload_Download!$Q$4:$AC$602,MATCH($AE139,Upload_Download!$Q$4:$Q$602,0),MATCH(AL$2,Upload_Download!$Q$3:$AC$3,0))/1000000</f>
        <v>364145.44281600002</v>
      </c>
      <c r="AM139" s="215">
        <f>INDEX(Upload_Download!$Q$4:$AC$602,MATCH($AE139,Upload_Download!$Q$4:$Q$602,0),MATCH(AM$2,Upload_Download!$Q$3:$AC$3,0))</f>
        <v>1.002633553425242</v>
      </c>
      <c r="AN139" s="5">
        <f>INDEX(Upload_Download!$Q$4:$AC$602,MATCH($AE139,Upload_Download!$Q$4:$Q$602,0),MATCH(AN$2,Upload_Download!$Q$3:$AC$3,0))</f>
        <v>3.7556236415358372E-2</v>
      </c>
      <c r="AO139" s="217">
        <f>INDEX(Upload_Download!$Q$4:$AC$602,MATCH($AE139,Upload_Download!$Q$4:$Q$602,0),MATCH(AO$2,Upload_Download!$Q$3:$AC$3,0))</f>
        <v>3.7457589851304152E-2</v>
      </c>
      <c r="AP139" s="6">
        <f>INDEX(Upload_Download!$Q$4:$AC$602,MATCH($AE139,Upload_Download!$Q$4:$Q$602,0),MATCH(AP$2,Upload_Download!$Q$3:$AC$3,0))</f>
        <v>421</v>
      </c>
      <c r="AQ139" s="7">
        <f>INDEX(Upload_Download!$Q$4:$AC$602,MATCH($AE139,Upload_Download!$Q$4:$Q$602,0),MATCH(AQ$2,Upload_Download!$Q$3:$AC$3,0))</f>
        <v>249</v>
      </c>
      <c r="AR139" s="8">
        <f>INDEX(Upload_Download!$Q$4:$AC$602,MATCH($AE139,Upload_Download!$Q$4:$Q$602,0),MATCH(AR$2,Upload_Download!$Q$3:$AC$3,0))</f>
        <v>18</v>
      </c>
      <c r="AS139" s="9">
        <f>INDEX(Upload_Download!$Q$4:$AC$602,MATCH($AE139,Upload_Download!$Q$4:$Q$602,0),MATCH(AS$2,Upload_Download!$Q$3:$AC$3,0))</f>
        <v>265.7</v>
      </c>
      <c r="AU139" s="24">
        <f t="shared" si="41"/>
        <v>137</v>
      </c>
      <c r="AV139" s="25" t="s">
        <v>1845</v>
      </c>
      <c r="AW139" s="25" t="str">
        <f t="shared" si="35"/>
        <v>Player7</v>
      </c>
      <c r="AX139" s="64">
        <f t="shared" si="36"/>
        <v>0</v>
      </c>
      <c r="AY139" s="64" t="str">
        <f t="shared" si="38"/>
        <v/>
      </c>
      <c r="AZ139" s="64" t="e">
        <f>INDEX(Upload_Download!$AH$4:$AH$127,MATCH(AX139,Upload_Download!$AF$4:$AF$127,0),1)</f>
        <v>#N/A</v>
      </c>
      <c r="BA139" s="64" t="str">
        <f t="shared" si="37"/>
        <v>Player77</v>
      </c>
      <c r="BB139" s="57" t="e">
        <f>MATCH(AX139,Upload_Download!$AF$4:$AF$126,0)</f>
        <v>#N/A</v>
      </c>
    </row>
    <row r="140" spans="31:54" ht="15.5" customHeight="1">
      <c r="AE140">
        <f t="shared" si="39"/>
        <v>138</v>
      </c>
      <c r="AF140" s="10">
        <f>INDEX(Upload_Download!$Q$4:$AC$602,MATCH($AE140,Upload_Download!$Q$4:$Q$602,0),MATCH(AF$2,Upload_Download!$Q$3:$AC$3,0))</f>
        <v>138</v>
      </c>
      <c r="AG140" s="3">
        <f>INDEX(Upload_Download!$Q$4:$AC$602,MATCH($AE140,Upload_Download!$Q$4:$Q$602,0),MATCH(AG$2,Upload_Download!$Q$3:$AC$3,0))</f>
        <v>197</v>
      </c>
      <c r="AH140" s="3" t="str">
        <f t="shared" si="40"/>
        <v>STOCK</v>
      </c>
      <c r="AI140" s="221" t="str">
        <f>INDEX(Upload_Download!$Q$4:$AC$602,MATCH($AE140,Upload_Download!$Q$4:$Q$602,0),MATCH(AI$2,Upload_Download!$Q$3:$AC$3,0))</f>
        <v>BMY</v>
      </c>
      <c r="AJ140" s="4" t="str">
        <f>IF(AH140="STOCK",INDEX(Upload_Download!$AR$4:$AR$861,MATCH(AI140,Upload_Download!$AQ$4:$AQ$861,0),1),INDEX(Upload_Download!$BE$4:$BE$103,MATCH(AI140,Upload_Download!$BD$4:$BD$103,0),1))</f>
        <v>Bristol-Myers Squibb Company Common Stock</v>
      </c>
      <c r="AK140" s="46">
        <f>IF(AH140="STOCK",INDEX(Upload_Download!$AS$4:$AS$861,MATCH(AI140,Upload_Download!$AQ$4:$AQ$861,0),1),INDEX(Upload_Download!$BF$4:$BF$103,MATCH(AI140,Upload_Download!$BD$4:$BD$103,0),1))</f>
        <v>66.510000000000005</v>
      </c>
      <c r="AL140" s="211">
        <f>INDEX(Upload_Download!$Q$4:$AC$602,MATCH($AE140,Upload_Download!$Q$4:$Q$602,0),MATCH(AL$2,Upload_Download!$Q$3:$AC$3,0))/1000000</f>
        <v>146171.34694399999</v>
      </c>
      <c r="AM140" s="215">
        <f>INDEX(Upload_Download!$Q$4:$AC$602,MATCH($AE140,Upload_Download!$Q$4:$Q$602,0),MATCH(AM$2,Upload_Download!$Q$3:$AC$3,0))</f>
        <v>1.0017994345733741</v>
      </c>
      <c r="AN140" s="5">
        <f>INDEX(Upload_Download!$Q$4:$AC$602,MATCH($AE140,Upload_Download!$Q$4:$Q$602,0),MATCH(AN$2,Upload_Download!$Q$3:$AC$3,0))</f>
        <v>2.720094381900141E-2</v>
      </c>
      <c r="AO140" s="217">
        <f>INDEX(Upload_Download!$Q$4:$AC$602,MATCH($AE140,Upload_Download!$Q$4:$Q$602,0),MATCH(AO$2,Upload_Download!$Q$3:$AC$3,0))</f>
        <v>2.7152085417761481E-2</v>
      </c>
      <c r="AP140" s="6">
        <f>INDEX(Upload_Download!$Q$4:$AC$602,MATCH($AE140,Upload_Download!$Q$4:$Q$602,0),MATCH(AP$2,Upload_Download!$Q$3:$AC$3,0))</f>
        <v>457</v>
      </c>
      <c r="AQ140" s="7">
        <f>INDEX(Upload_Download!$Q$4:$AC$602,MATCH($AE140,Upload_Download!$Q$4:$Q$602,0),MATCH(AQ$2,Upload_Download!$Q$3:$AC$3,0))</f>
        <v>80</v>
      </c>
      <c r="AR140" s="8">
        <f>INDEX(Upload_Download!$Q$4:$AC$602,MATCH($AE140,Upload_Download!$Q$4:$Q$602,0),MATCH(AR$2,Upload_Download!$Q$3:$AC$3,0))</f>
        <v>72</v>
      </c>
      <c r="AS140" s="9">
        <f>INDEX(Upload_Download!$Q$4:$AC$602,MATCH($AE140,Upload_Download!$Q$4:$Q$602,0),MATCH(AS$2,Upload_Download!$Q$3:$AC$3,0))</f>
        <v>266.10000000000002</v>
      </c>
      <c r="AU140" s="24">
        <f t="shared" si="41"/>
        <v>138</v>
      </c>
      <c r="AV140" s="25" t="s">
        <v>1845</v>
      </c>
      <c r="AW140" s="25" t="str">
        <f t="shared" si="35"/>
        <v>Player23</v>
      </c>
      <c r="AX140" s="64">
        <f t="shared" si="36"/>
        <v>0</v>
      </c>
      <c r="AY140" s="64" t="str">
        <f t="shared" si="38"/>
        <v/>
      </c>
      <c r="AZ140" s="64" t="e">
        <f>INDEX(Upload_Download!$AH$4:$AH$127,MATCH(AX140,Upload_Download!$AF$4:$AF$127,0),1)</f>
        <v>#N/A</v>
      </c>
      <c r="BA140" s="64" t="str">
        <f t="shared" si="37"/>
        <v>Player237</v>
      </c>
      <c r="BB140" s="57" t="e">
        <f>MATCH(AX140,Upload_Download!$AF$4:$AF$126,0)</f>
        <v>#N/A</v>
      </c>
    </row>
    <row r="141" spans="31:54" ht="15.5" customHeight="1">
      <c r="AE141">
        <f t="shared" si="39"/>
        <v>139</v>
      </c>
      <c r="AF141" s="10">
        <f>INDEX(Upload_Download!$Q$4:$AC$602,MATCH($AE141,Upload_Download!$Q$4:$Q$602,0),MATCH(AF$2,Upload_Download!$Q$3:$AC$3,0))</f>
        <v>139</v>
      </c>
      <c r="AG141" s="3">
        <f>INDEX(Upload_Download!$Q$4:$AC$602,MATCH($AE141,Upload_Download!$Q$4:$Q$602,0),MATCH(AG$2,Upload_Download!$Q$3:$AC$3,0))</f>
        <v>198</v>
      </c>
      <c r="AH141" s="3" t="str">
        <f t="shared" si="40"/>
        <v>STOCK</v>
      </c>
      <c r="AI141" s="221" t="str">
        <f>INDEX(Upload_Download!$Q$4:$AC$602,MATCH($AE141,Upload_Download!$Q$4:$Q$602,0),MATCH(AI$2,Upload_Download!$Q$3:$AC$3,0))</f>
        <v>SMFG</v>
      </c>
      <c r="AJ141" s="4" t="str">
        <f>IF(AH141="STOCK",INDEX(Upload_Download!$AR$4:$AR$861,MATCH(AI141,Upload_Download!$AQ$4:$AQ$861,0),1),INDEX(Upload_Download!$BE$4:$BE$103,MATCH(AI141,Upload_Download!$BD$4:$BD$103,0),1))</f>
        <v>Sumitomo Mitsui Financial Group Inc Unsponsored American Depositary Shares (Japan)</v>
      </c>
      <c r="AK141" s="46">
        <f>IF(AH141="STOCK",INDEX(Upload_Download!$AS$4:$AS$861,MATCH(AI141,Upload_Download!$AQ$4:$AQ$861,0),1),INDEX(Upload_Download!$BF$4:$BF$103,MATCH(AI141,Upload_Download!$BD$4:$BD$103,0),1))</f>
        <v>7.59</v>
      </c>
      <c r="AL141" s="211">
        <f>INDEX(Upload_Download!$Q$4:$AC$602,MATCH($AE141,Upload_Download!$Q$4:$Q$602,0),MATCH(AL$2,Upload_Download!$Q$3:$AC$3,0))/1000000</f>
        <v>51919.958015999997</v>
      </c>
      <c r="AM141" s="215">
        <f>INDEX(Upload_Download!$Q$4:$AC$602,MATCH($AE141,Upload_Download!$Q$4:$Q$602,0),MATCH(AM$2,Upload_Download!$Q$3:$AC$3,0))</f>
        <v>1.0045866632566549</v>
      </c>
      <c r="AN141" s="5">
        <f>INDEX(Upload_Download!$Q$4:$AC$602,MATCH($AE141,Upload_Download!$Q$4:$Q$602,0),MATCH(AN$2,Upload_Download!$Q$3:$AC$3,0))</f>
        <v>3.3289445183882632E-2</v>
      </c>
      <c r="AO141" s="217">
        <f>INDEX(Upload_Download!$Q$4:$AC$602,MATCH($AE141,Upload_Download!$Q$4:$Q$602,0),MATCH(AO$2,Upload_Download!$Q$3:$AC$3,0))</f>
        <v>3.3137454837361052E-2</v>
      </c>
      <c r="AP141" s="6">
        <f>INDEX(Upload_Download!$Q$4:$AC$602,MATCH($AE141,Upload_Download!$Q$4:$Q$602,0),MATCH(AP$2,Upload_Download!$Q$3:$AC$3,0))</f>
        <v>327</v>
      </c>
      <c r="AQ141" s="7">
        <f>INDEX(Upload_Download!$Q$4:$AC$602,MATCH($AE141,Upload_Download!$Q$4:$Q$602,0),MATCH(AQ$2,Upload_Download!$Q$3:$AC$3,0))</f>
        <v>178</v>
      </c>
      <c r="AR141" s="8">
        <f>INDEX(Upload_Download!$Q$4:$AC$602,MATCH($AE141,Upload_Download!$Q$4:$Q$602,0),MATCH(AR$2,Upload_Download!$Q$3:$AC$3,0))</f>
        <v>224</v>
      </c>
      <c r="AS141" s="9">
        <f>INDEX(Upload_Download!$Q$4:$AC$602,MATCH($AE141,Upload_Download!$Q$4:$Q$602,0),MATCH(AS$2,Upload_Download!$Q$3:$AC$3,0))</f>
        <v>266.3</v>
      </c>
      <c r="AU141" s="24">
        <f t="shared" si="41"/>
        <v>139</v>
      </c>
      <c r="AV141" s="25" t="s">
        <v>1845</v>
      </c>
      <c r="AW141" s="25" t="str">
        <f t="shared" si="35"/>
        <v>Player10</v>
      </c>
      <c r="AX141" s="64">
        <f t="shared" si="36"/>
        <v>0</v>
      </c>
      <c r="AY141" s="64" t="str">
        <f t="shared" si="38"/>
        <v/>
      </c>
      <c r="AZ141" s="64" t="e">
        <f>INDEX(Upload_Download!$AH$4:$AH$127,MATCH(AX141,Upload_Download!$AF$4:$AF$127,0),1)</f>
        <v>#N/A</v>
      </c>
      <c r="BA141" s="64" t="str">
        <f t="shared" si="37"/>
        <v>Player107</v>
      </c>
      <c r="BB141" s="57" t="e">
        <f>MATCH(AX141,Upload_Download!$AF$4:$AF$126,0)</f>
        <v>#N/A</v>
      </c>
    </row>
    <row r="142" spans="31:54" ht="15.5" customHeight="1" thickBot="1">
      <c r="AE142">
        <f t="shared" si="39"/>
        <v>140</v>
      </c>
      <c r="AF142" s="11">
        <f>INDEX(Upload_Download!$Q$4:$AC$602,MATCH($AE142,Upload_Download!$Q$4:$Q$602,0),MATCH(AF$2,Upload_Download!$Q$3:$AC$3,0))</f>
        <v>140</v>
      </c>
      <c r="AG142" s="12">
        <f>INDEX(Upload_Download!$Q$4:$AC$602,MATCH($AE142,Upload_Download!$Q$4:$Q$602,0),MATCH(AG$2,Upload_Download!$Q$3:$AC$3,0))</f>
        <v>199</v>
      </c>
      <c r="AH142" s="12" t="str">
        <f t="shared" si="40"/>
        <v>STOCK</v>
      </c>
      <c r="AI142" s="222" t="str">
        <f>INDEX(Upload_Download!$Q$4:$AC$602,MATCH($AE142,Upload_Download!$Q$4:$Q$602,0),MATCH(AI$2,Upload_Download!$Q$3:$AC$3,0))</f>
        <v>AMOV</v>
      </c>
      <c r="AJ142" s="13" t="str">
        <f>IF(AH142="STOCK",INDEX(Upload_Download!$AR$4:$AR$861,MATCH(AI142,Upload_Download!$AQ$4:$AQ$861,0),1),INDEX(Upload_Download!$BE$4:$BE$103,MATCH(AI142,Upload_Download!$BD$4:$BD$103,0),1))</f>
        <v>America Movil S.A.B. de C.V. Class A American Depositary Shares</v>
      </c>
      <c r="AK142" s="47">
        <f>IF(AH142="STOCK",INDEX(Upload_Download!$AS$4:$AS$861,MATCH(AI142,Upload_Download!$AQ$4:$AQ$861,0),1),INDEX(Upload_Download!$BF$4:$BF$103,MATCH(AI142,Upload_Download!$BD$4:$BD$103,0),1))</f>
        <v>18.13</v>
      </c>
      <c r="AL142" s="212">
        <f>INDEX(Upload_Download!$Q$4:$AC$602,MATCH($AE142,Upload_Download!$Q$4:$Q$602,0),MATCH(AL$2,Upload_Download!$Q$3:$AC$3,0))/1000000</f>
        <v>59507.990528000002</v>
      </c>
      <c r="AM142" s="216">
        <f>INDEX(Upload_Download!$Q$4:$AC$602,MATCH($AE142,Upload_Download!$Q$4:$Q$602,0),MATCH(AM$2,Upload_Download!$Q$3:$AC$3,0))</f>
        <v>1.0050170007343</v>
      </c>
      <c r="AN142" s="14">
        <f>INDEX(Upload_Download!$Q$4:$AC$602,MATCH($AE142,Upload_Download!$Q$4:$Q$602,0),MATCH(AN$2,Upload_Download!$Q$3:$AC$3,0))</f>
        <v>4.0752166452394233E-2</v>
      </c>
      <c r="AO142" s="218">
        <f>INDEX(Upload_Download!$Q$4:$AC$602,MATCH($AE142,Upload_Download!$Q$4:$Q$602,0),MATCH(AO$2,Upload_Download!$Q$3:$AC$3,0))</f>
        <v>4.0548733427015961E-2</v>
      </c>
      <c r="AP142" s="15">
        <f>INDEX(Upload_Download!$Q$4:$AC$602,MATCH($AE142,Upload_Download!$Q$4:$Q$602,0),MATCH(AP$2,Upload_Download!$Q$3:$AC$3,0))</f>
        <v>301</v>
      </c>
      <c r="AQ142" s="16">
        <f>INDEX(Upload_Download!$Q$4:$AC$602,MATCH($AE142,Upload_Download!$Q$4:$Q$602,0),MATCH(AQ$2,Upload_Download!$Q$3:$AC$3,0))</f>
        <v>293</v>
      </c>
      <c r="AR142" s="17">
        <f>INDEX(Upload_Download!$Q$4:$AC$602,MATCH($AE142,Upload_Download!$Q$4:$Q$602,0),MATCH(AR$2,Upload_Download!$Q$3:$AC$3,0))</f>
        <v>194</v>
      </c>
      <c r="AS142" s="18">
        <f>INDEX(Upload_Download!$Q$4:$AC$602,MATCH($AE142,Upload_Download!$Q$4:$Q$602,0),MATCH(AS$2,Upload_Download!$Q$3:$AC$3,0))</f>
        <v>267.3</v>
      </c>
      <c r="AU142" s="24">
        <f t="shared" si="41"/>
        <v>140</v>
      </c>
      <c r="AV142" s="25" t="s">
        <v>1845</v>
      </c>
      <c r="AW142" s="25" t="str">
        <f t="shared" si="35"/>
        <v>Player4</v>
      </c>
      <c r="AX142" s="64">
        <f t="shared" si="36"/>
        <v>0</v>
      </c>
      <c r="AY142" s="64" t="str">
        <f t="shared" si="38"/>
        <v/>
      </c>
      <c r="AZ142" s="64" t="e">
        <f>INDEX(Upload_Download!$AH$4:$AH$127,MATCH(AX142,Upload_Download!$AF$4:$AF$127,0),1)</f>
        <v>#N/A</v>
      </c>
      <c r="BA142" s="64" t="str">
        <f t="shared" si="37"/>
        <v>Player47</v>
      </c>
      <c r="BB142" s="57" t="e">
        <f>MATCH(AX142,Upload_Download!$AF$4:$AF$126,0)</f>
        <v>#N/A</v>
      </c>
    </row>
    <row r="143" spans="31:54" ht="15.5" customHeight="1">
      <c r="AE143">
        <f t="shared" si="39"/>
        <v>141</v>
      </c>
      <c r="AF143" s="10">
        <f>INDEX(Upload_Download!$Q$4:$AC$602,MATCH($AE143,Upload_Download!$Q$4:$Q$602,0),MATCH(AF$2,Upload_Download!$Q$3:$AC$3,0))</f>
        <v>141</v>
      </c>
      <c r="AG143" s="3">
        <f>INDEX(Upload_Download!$Q$4:$AC$602,MATCH($AE143,Upload_Download!$Q$4:$Q$602,0),MATCH(AG$2,Upload_Download!$Q$3:$AC$3,0))</f>
        <v>200</v>
      </c>
      <c r="AH143" s="3" t="str">
        <f t="shared" si="40"/>
        <v>STOCK</v>
      </c>
      <c r="AI143" s="221" t="str">
        <f>INDEX(Upload_Download!$Q$4:$AC$602,MATCH($AE143,Upload_Download!$Q$4:$Q$602,0),MATCH(AI$2,Upload_Download!$Q$3:$AC$3,0))</f>
        <v>C</v>
      </c>
      <c r="AJ143" s="4" t="str">
        <f>IF(AH143="STOCK",INDEX(Upload_Download!$AR$4:$AR$861,MATCH(AI143,Upload_Download!$AQ$4:$AQ$861,0),1),INDEX(Upload_Download!$BE$4:$BE$103,MATCH(AI143,Upload_Download!$BD$4:$BD$103,0),1))</f>
        <v>Citigroup Inc. Common Stock</v>
      </c>
      <c r="AK143" s="46">
        <f>IF(AH143="STOCK",INDEX(Upload_Download!$AS$4:$AS$861,MATCH(AI143,Upload_Download!$AQ$4:$AQ$861,0),1),INDEX(Upload_Download!$BF$4:$BF$103,MATCH(AI143,Upload_Download!$BD$4:$BD$103,0),1))</f>
        <v>67.5</v>
      </c>
      <c r="AL143" s="211">
        <f>INDEX(Upload_Download!$Q$4:$AC$602,MATCH($AE143,Upload_Download!$Q$4:$Q$602,0),MATCH(AL$2,Upload_Download!$Q$3:$AC$3,0))/1000000</f>
        <v>133620.727808</v>
      </c>
      <c r="AM143" s="215">
        <f>INDEX(Upload_Download!$Q$4:$AC$602,MATCH($AE143,Upload_Download!$Q$4:$Q$602,0),MATCH(AM$2,Upload_Download!$Q$3:$AC$3,0))</f>
        <v>1.003524020136507</v>
      </c>
      <c r="AN143" s="5">
        <f>INDEX(Upload_Download!$Q$4:$AC$602,MATCH($AE143,Upload_Download!$Q$4:$Q$602,0),MATCH(AN$2,Upload_Download!$Q$3:$AC$3,0))</f>
        <v>3.9254899803044377E-2</v>
      </c>
      <c r="AO143" s="217">
        <f>INDEX(Upload_Download!$Q$4:$AC$602,MATCH($AE143,Upload_Download!$Q$4:$Q$602,0),MATCH(AO$2,Upload_Download!$Q$3:$AC$3,0))</f>
        <v>3.9117050529298369E-2</v>
      </c>
      <c r="AP143" s="6">
        <f>INDEX(Upload_Download!$Q$4:$AC$602,MATCH($AE143,Upload_Download!$Q$4:$Q$602,0),MATCH(AP$2,Upload_Download!$Q$3:$AC$3,0))</f>
        <v>378</v>
      </c>
      <c r="AQ143" s="7">
        <f>INDEX(Upload_Download!$Q$4:$AC$602,MATCH($AE143,Upload_Download!$Q$4:$Q$602,0),MATCH(AQ$2,Upload_Download!$Q$3:$AC$3,0))</f>
        <v>273</v>
      </c>
      <c r="AR143" s="8">
        <f>INDEX(Upload_Download!$Q$4:$AC$602,MATCH($AE143,Upload_Download!$Q$4:$Q$602,0),MATCH(AR$2,Upload_Download!$Q$3:$AC$3,0))</f>
        <v>81</v>
      </c>
      <c r="AS143" s="9">
        <f>INDEX(Upload_Download!$Q$4:$AC$602,MATCH($AE143,Upload_Download!$Q$4:$Q$602,0),MATCH(AS$2,Upload_Download!$Q$3:$AC$3,0))</f>
        <v>267.89999999999998</v>
      </c>
      <c r="AU143" s="24">
        <f t="shared" si="41"/>
        <v>141</v>
      </c>
      <c r="AV143" s="25" t="s">
        <v>1845</v>
      </c>
      <c r="AW143" s="25" t="str">
        <f t="shared" si="35"/>
        <v>Player15</v>
      </c>
      <c r="AX143" s="64">
        <f t="shared" si="36"/>
        <v>0</v>
      </c>
      <c r="AY143" s="64" t="str">
        <f t="shared" si="38"/>
        <v/>
      </c>
      <c r="AZ143" s="64" t="e">
        <f>INDEX(Upload_Download!$AH$4:$AH$127,MATCH(AX143,Upload_Download!$AF$4:$AF$127,0),1)</f>
        <v>#N/A</v>
      </c>
      <c r="BA143" s="64" t="str">
        <f t="shared" si="37"/>
        <v>Player157</v>
      </c>
      <c r="BB143" s="57" t="e">
        <f>MATCH(AX143,Upload_Download!$AF$4:$AF$126,0)</f>
        <v>#N/A</v>
      </c>
    </row>
    <row r="144" spans="31:54" ht="15.5" customHeight="1">
      <c r="AE144">
        <f t="shared" si="39"/>
        <v>142</v>
      </c>
      <c r="AF144" s="10">
        <f>INDEX(Upload_Download!$Q$4:$AC$602,MATCH($AE144,Upload_Download!$Q$4:$Q$602,0),MATCH(AF$2,Upload_Download!$Q$3:$AC$3,0))</f>
        <v>142</v>
      </c>
      <c r="AG144" s="3">
        <f>INDEX(Upload_Download!$Q$4:$AC$602,MATCH($AE144,Upload_Download!$Q$4:$Q$602,0),MATCH(AG$2,Upload_Download!$Q$3:$AC$3,0))</f>
        <v>201</v>
      </c>
      <c r="AH144" s="3" t="str">
        <f t="shared" si="40"/>
        <v>STOCK</v>
      </c>
      <c r="AI144" s="221" t="str">
        <f>INDEX(Upload_Download!$Q$4:$AC$602,MATCH($AE144,Upload_Download!$Q$4:$Q$602,0),MATCH(AI$2,Upload_Download!$Q$3:$AC$3,0))</f>
        <v>IT</v>
      </c>
      <c r="AJ144" s="4" t="str">
        <f>IF(AH144="STOCK",INDEX(Upload_Download!$AR$4:$AR$861,MATCH(AI144,Upload_Download!$AQ$4:$AQ$861,0),1),INDEX(Upload_Download!$BE$4:$BE$103,MATCH(AI144,Upload_Download!$BD$4:$BD$103,0),1))</f>
        <v>Gartner Inc. Common Stock</v>
      </c>
      <c r="AK144" s="46">
        <f>IF(AH144="STOCK",INDEX(Upload_Download!$AS$4:$AS$861,MATCH(AI144,Upload_Download!$AQ$4:$AQ$861,0),1),INDEX(Upload_Download!$BF$4:$BF$103,MATCH(AI144,Upload_Download!$BD$4:$BD$103,0),1))</f>
        <v>291.12</v>
      </c>
      <c r="AL144" s="211">
        <f>INDEX(Upload_Download!$Q$4:$AC$602,MATCH($AE144,Upload_Download!$Q$4:$Q$602,0),MATCH(AL$2,Upload_Download!$Q$3:$AC$3,0))/1000000</f>
        <v>23782.696960000001</v>
      </c>
      <c r="AM144" s="215">
        <f>INDEX(Upload_Download!$Q$4:$AC$602,MATCH($AE144,Upload_Download!$Q$4:$Q$602,0),MATCH(AM$2,Upload_Download!$Q$3:$AC$3,0))</f>
        <v>1.0123190806827509</v>
      </c>
      <c r="AN144" s="5">
        <f>INDEX(Upload_Download!$Q$4:$AC$602,MATCH($AE144,Upload_Download!$Q$4:$Q$602,0),MATCH(AN$2,Upload_Download!$Q$3:$AC$3,0))</f>
        <v>4.545574507897851E-2</v>
      </c>
      <c r="AO144" s="217">
        <f>INDEX(Upload_Download!$Q$4:$AC$602,MATCH($AE144,Upload_Download!$Q$4:$Q$602,0),MATCH(AO$2,Upload_Download!$Q$3:$AC$3,0))</f>
        <v>4.4902586493105717E-2</v>
      </c>
      <c r="AP144" s="6">
        <f>INDEX(Upload_Download!$Q$4:$AC$602,MATCH($AE144,Upload_Download!$Q$4:$Q$602,0),MATCH(AP$2,Upload_Download!$Q$3:$AC$3,0))</f>
        <v>109</v>
      </c>
      <c r="AQ144" s="7">
        <f>INDEX(Upload_Download!$Q$4:$AC$602,MATCH($AE144,Upload_Download!$Q$4:$Q$602,0),MATCH(AQ$2,Upload_Download!$Q$3:$AC$3,0))</f>
        <v>337</v>
      </c>
      <c r="AR144" s="8">
        <f>INDEX(Upload_Download!$Q$4:$AC$602,MATCH($AE144,Upload_Download!$Q$4:$Q$602,0),MATCH(AR$2,Upload_Download!$Q$3:$AC$3,0))</f>
        <v>487</v>
      </c>
      <c r="AS144" s="9">
        <f>INDEX(Upload_Download!$Q$4:$AC$602,MATCH($AE144,Upload_Download!$Q$4:$Q$602,0),MATCH(AS$2,Upload_Download!$Q$3:$AC$3,0))</f>
        <v>268</v>
      </c>
      <c r="AU144" s="24">
        <f t="shared" si="41"/>
        <v>142</v>
      </c>
      <c r="AV144" s="25" t="s">
        <v>1845</v>
      </c>
      <c r="AW144" s="25" t="str">
        <f t="shared" si="35"/>
        <v>Player9</v>
      </c>
      <c r="AX144" s="64">
        <f t="shared" si="36"/>
        <v>0</v>
      </c>
      <c r="AY144" s="64" t="str">
        <f t="shared" si="38"/>
        <v/>
      </c>
      <c r="AZ144" s="64" t="e">
        <f>INDEX(Upload_Download!$AH$4:$AH$127,MATCH(AX144,Upload_Download!$AF$4:$AF$127,0),1)</f>
        <v>#N/A</v>
      </c>
      <c r="BA144" s="64" t="str">
        <f t="shared" si="37"/>
        <v>Player97</v>
      </c>
      <c r="BB144" s="57" t="e">
        <f>MATCH(AX144,Upload_Download!$AF$4:$AF$126,0)</f>
        <v>#N/A</v>
      </c>
    </row>
    <row r="145" spans="31:54" ht="15.5" customHeight="1">
      <c r="AE145">
        <f t="shared" si="39"/>
        <v>143</v>
      </c>
      <c r="AF145" s="10">
        <f>INDEX(Upload_Download!$Q$4:$AC$602,MATCH($AE145,Upload_Download!$Q$4:$Q$602,0),MATCH(AF$2,Upload_Download!$Q$3:$AC$3,0))</f>
        <v>143</v>
      </c>
      <c r="AG145" s="3">
        <f>INDEX(Upload_Download!$Q$4:$AC$602,MATCH($AE145,Upload_Download!$Q$4:$Q$602,0),MATCH(AG$2,Upload_Download!$Q$3:$AC$3,0))</f>
        <v>202</v>
      </c>
      <c r="AH145" s="3" t="str">
        <f t="shared" si="40"/>
        <v>STOCK</v>
      </c>
      <c r="AI145" s="221" t="str">
        <f>INDEX(Upload_Download!$Q$4:$AC$602,MATCH($AE145,Upload_Download!$Q$4:$Q$602,0),MATCH(AI$2,Upload_Download!$Q$3:$AC$3,0))</f>
        <v>WIT</v>
      </c>
      <c r="AJ145" s="4" t="str">
        <f>IF(AH145="STOCK",INDEX(Upload_Download!$AR$4:$AR$861,MATCH(AI145,Upload_Download!$AQ$4:$AQ$861,0),1),INDEX(Upload_Download!$BE$4:$BE$103,MATCH(AI145,Upload_Download!$BD$4:$BD$103,0),1))</f>
        <v>Wipro Limited Common Stock</v>
      </c>
      <c r="AK145" s="46">
        <f>IF(AH145="STOCK",INDEX(Upload_Download!$AS$4:$AS$861,MATCH(AI145,Upload_Download!$AQ$4:$AQ$861,0),1),INDEX(Upload_Download!$BF$4:$BF$103,MATCH(AI145,Upload_Download!$BD$4:$BD$103,0),1))</f>
        <v>7.49</v>
      </c>
      <c r="AL145" s="211">
        <f>INDEX(Upload_Download!$Q$4:$AC$602,MATCH($AE145,Upload_Download!$Q$4:$Q$602,0),MATCH(AL$2,Upload_Download!$Q$3:$AC$3,0))/1000000</f>
        <v>39913.275392000003</v>
      </c>
      <c r="AM145" s="215">
        <f>INDEX(Upload_Download!$Q$4:$AC$602,MATCH($AE145,Upload_Download!$Q$4:$Q$602,0),MATCH(AM$2,Upload_Download!$Q$3:$AC$3,0))</f>
        <v>1.0074979683068579</v>
      </c>
      <c r="AN145" s="5">
        <f>INDEX(Upload_Download!$Q$4:$AC$602,MATCH($AE145,Upload_Download!$Q$4:$Q$602,0),MATCH(AN$2,Upload_Download!$Q$3:$AC$3,0))</f>
        <v>4.8801659991523652E-2</v>
      </c>
      <c r="AO145" s="217">
        <f>INDEX(Upload_Download!$Q$4:$AC$602,MATCH($AE145,Upload_Download!$Q$4:$Q$602,0),MATCH(AO$2,Upload_Download!$Q$3:$AC$3,0))</f>
        <v>4.8438469879534207E-2</v>
      </c>
      <c r="AP145" s="6">
        <f>INDEX(Upload_Download!$Q$4:$AC$602,MATCH($AE145,Upload_Download!$Q$4:$Q$602,0),MATCH(AP$2,Upload_Download!$Q$3:$AC$3,0))</f>
        <v>201</v>
      </c>
      <c r="AQ145" s="7">
        <f>INDEX(Upload_Download!$Q$4:$AC$602,MATCH($AE145,Upload_Download!$Q$4:$Q$602,0),MATCH(AQ$2,Upload_Download!$Q$3:$AC$3,0))</f>
        <v>374</v>
      </c>
      <c r="AR145" s="8">
        <f>INDEX(Upload_Download!$Q$4:$AC$602,MATCH($AE145,Upload_Download!$Q$4:$Q$602,0),MATCH(AR$2,Upload_Download!$Q$3:$AC$3,0))</f>
        <v>309</v>
      </c>
      <c r="AS145" s="9">
        <f>INDEX(Upload_Download!$Q$4:$AC$602,MATCH($AE145,Upload_Download!$Q$4:$Q$602,0),MATCH(AS$2,Upload_Download!$Q$3:$AC$3,0))</f>
        <v>268</v>
      </c>
      <c r="AU145" s="24">
        <f t="shared" si="41"/>
        <v>143</v>
      </c>
      <c r="AV145" s="25" t="s">
        <v>1845</v>
      </c>
      <c r="AW145" s="25" t="str">
        <f t="shared" si="35"/>
        <v>Player18</v>
      </c>
      <c r="AX145" s="64">
        <f t="shared" si="36"/>
        <v>0</v>
      </c>
      <c r="AY145" s="64" t="str">
        <f t="shared" si="38"/>
        <v/>
      </c>
      <c r="AZ145" s="64" t="e">
        <f>INDEX(Upload_Download!$AH$4:$AH$127,MATCH(AX145,Upload_Download!$AF$4:$AF$127,0),1)</f>
        <v>#N/A</v>
      </c>
      <c r="BA145" s="64" t="str">
        <f t="shared" si="37"/>
        <v>Player187</v>
      </c>
      <c r="BB145" s="57" t="e">
        <f>MATCH(AX145,Upload_Download!$AF$4:$AF$126,0)</f>
        <v>#N/A</v>
      </c>
    </row>
    <row r="146" spans="31:54" ht="15.5" customHeight="1">
      <c r="AE146">
        <f t="shared" si="39"/>
        <v>144</v>
      </c>
      <c r="AF146" s="10">
        <f>INDEX(Upload_Download!$Q$4:$AC$602,MATCH($AE146,Upload_Download!$Q$4:$Q$602,0),MATCH(AF$2,Upload_Download!$Q$3:$AC$3,0))</f>
        <v>144</v>
      </c>
      <c r="AG146" s="3">
        <f>INDEX(Upload_Download!$Q$4:$AC$602,MATCH($AE146,Upload_Download!$Q$4:$Q$602,0),MATCH(AG$2,Upload_Download!$Q$3:$AC$3,0))</f>
        <v>203</v>
      </c>
      <c r="AH146" s="3" t="str">
        <f t="shared" si="40"/>
        <v>STOCK</v>
      </c>
      <c r="AI146" s="221" t="str">
        <f>INDEX(Upload_Download!$Q$4:$AC$602,MATCH($AE146,Upload_Download!$Q$4:$Q$602,0),MATCH(AI$2,Upload_Download!$Q$3:$AC$3,0))</f>
        <v>FERG</v>
      </c>
      <c r="AJ146" s="4" t="str">
        <f>IF(AH146="STOCK",INDEX(Upload_Download!$AR$4:$AR$861,MATCH(AI146,Upload_Download!$AQ$4:$AQ$861,0),1),INDEX(Upload_Download!$BE$4:$BE$103,MATCH(AI146,Upload_Download!$BD$4:$BD$103,0),1))</f>
        <v>Ferguson plc Ordinary Shares</v>
      </c>
      <c r="AK146" s="46">
        <f>IF(AH146="STOCK",INDEX(Upload_Download!$AS$4:$AS$861,MATCH(AI146,Upload_Download!$AQ$4:$AQ$861,0),1),INDEX(Upload_Download!$BF$4:$BF$103,MATCH(AI146,Upload_Download!$BD$4:$BD$103,0),1))</f>
        <v>152.38</v>
      </c>
      <c r="AL146" s="211">
        <f>INDEX(Upload_Download!$Q$4:$AC$602,MATCH($AE146,Upload_Download!$Q$4:$Q$602,0),MATCH(AL$2,Upload_Download!$Q$3:$AC$3,0))/1000000</f>
        <v>32464.637952000001</v>
      </c>
      <c r="AM146" s="215">
        <f>INDEX(Upload_Download!$Q$4:$AC$602,MATCH($AE146,Upload_Download!$Q$4:$Q$602,0),MATCH(AM$2,Upload_Download!$Q$3:$AC$3,0))</f>
        <v>1.0059712627172519</v>
      </c>
      <c r="AN146" s="5">
        <f>INDEX(Upload_Download!$Q$4:$AC$602,MATCH($AE146,Upload_Download!$Q$4:$Q$602,0),MATCH(AN$2,Upload_Download!$Q$3:$AC$3,0))</f>
        <v>3.030837201568309E-2</v>
      </c>
      <c r="AO146" s="217">
        <f>INDEX(Upload_Download!$Q$4:$AC$602,MATCH($AE146,Upload_Download!$Q$4:$Q$602,0),MATCH(AO$2,Upload_Download!$Q$3:$AC$3,0))</f>
        <v>3.012846702381583E-2</v>
      </c>
      <c r="AP146" s="6">
        <f>INDEX(Upload_Download!$Q$4:$AC$602,MATCH($AE146,Upload_Download!$Q$4:$Q$602,0),MATCH(AP$2,Upload_Download!$Q$3:$AC$3,0))</f>
        <v>257</v>
      </c>
      <c r="AQ146" s="7">
        <f>INDEX(Upload_Download!$Q$4:$AC$602,MATCH($AE146,Upload_Download!$Q$4:$Q$602,0),MATCH(AQ$2,Upload_Download!$Q$3:$AC$3,0))</f>
        <v>122</v>
      </c>
      <c r="AR146" s="8">
        <f>INDEX(Upload_Download!$Q$4:$AC$602,MATCH($AE146,Upload_Download!$Q$4:$Q$602,0),MATCH(AR$2,Upload_Download!$Q$3:$AC$3,0))</f>
        <v>385</v>
      </c>
      <c r="AS146" s="9">
        <f>INDEX(Upload_Download!$Q$4:$AC$602,MATCH($AE146,Upload_Download!$Q$4:$Q$602,0),MATCH(AS$2,Upload_Download!$Q$3:$AC$3,0))</f>
        <v>268.39999999999998</v>
      </c>
      <c r="AU146" s="24">
        <f t="shared" si="41"/>
        <v>144</v>
      </c>
      <c r="AV146" s="25" t="s">
        <v>1845</v>
      </c>
      <c r="AW146" s="25" t="str">
        <f t="shared" si="35"/>
        <v>Player1</v>
      </c>
      <c r="AX146" s="64">
        <f t="shared" si="36"/>
        <v>0</v>
      </c>
      <c r="AY146" s="64" t="str">
        <f t="shared" si="38"/>
        <v/>
      </c>
      <c r="AZ146" s="64" t="e">
        <f>INDEX(Upload_Download!$AH$4:$AH$127,MATCH(AX146,Upload_Download!$AF$4:$AF$127,0),1)</f>
        <v>#N/A</v>
      </c>
      <c r="BA146" s="64" t="str">
        <f t="shared" si="37"/>
        <v>Player17</v>
      </c>
      <c r="BB146" s="57" t="e">
        <f>MATCH(AX146,Upload_Download!$AF$4:$AF$126,0)</f>
        <v>#N/A</v>
      </c>
    </row>
    <row r="147" spans="31:54" ht="15.5" customHeight="1" thickBot="1">
      <c r="AE147">
        <f t="shared" si="39"/>
        <v>145</v>
      </c>
      <c r="AF147" s="11">
        <f>INDEX(Upload_Download!$Q$4:$AC$602,MATCH($AE147,Upload_Download!$Q$4:$Q$602,0),MATCH(AF$2,Upload_Download!$Q$3:$AC$3,0))</f>
        <v>145</v>
      </c>
      <c r="AG147" s="12">
        <f>INDEX(Upload_Download!$Q$4:$AC$602,MATCH($AE147,Upload_Download!$Q$4:$Q$602,0),MATCH(AG$2,Upload_Download!$Q$3:$AC$3,0))</f>
        <v>204</v>
      </c>
      <c r="AH147" s="12" t="str">
        <f t="shared" si="40"/>
        <v>STOCK</v>
      </c>
      <c r="AI147" s="222" t="str">
        <f>INDEX(Upload_Download!$Q$4:$AC$602,MATCH($AE147,Upload_Download!$Q$4:$Q$602,0),MATCH(AI$2,Upload_Download!$Q$3:$AC$3,0))</f>
        <v>ITW</v>
      </c>
      <c r="AJ147" s="13" t="str">
        <f>IF(AH147="STOCK",INDEX(Upload_Download!$AR$4:$AR$861,MATCH(AI147,Upload_Download!$AQ$4:$AQ$861,0),1),INDEX(Upload_Download!$BE$4:$BE$103,MATCH(AI147,Upload_Download!$BD$4:$BD$103,0),1))</f>
        <v>Illinois Tool Works Inc. Common Stock</v>
      </c>
      <c r="AK147" s="47">
        <f>IF(AH147="STOCK",INDEX(Upload_Download!$AS$4:$AS$861,MATCH(AI147,Upload_Download!$AQ$4:$AQ$861,0),1),INDEX(Upload_Download!$BF$4:$BF$103,MATCH(AI147,Upload_Download!$BD$4:$BD$103,0),1))</f>
        <v>219.83</v>
      </c>
      <c r="AL147" s="212">
        <f>INDEX(Upload_Download!$Q$4:$AC$602,MATCH($AE147,Upload_Download!$Q$4:$Q$602,0),MATCH(AL$2,Upload_Download!$Q$3:$AC$3,0))/1000000</f>
        <v>68476.276736</v>
      </c>
      <c r="AM147" s="216">
        <f>INDEX(Upload_Download!$Q$4:$AC$602,MATCH($AE147,Upload_Download!$Q$4:$Q$602,0),MATCH(AM$2,Upload_Download!$Q$3:$AC$3,0))</f>
        <v>1.0026611871460409</v>
      </c>
      <c r="AN147" s="14">
        <f>INDEX(Upload_Download!$Q$4:$AC$602,MATCH($AE147,Upload_Download!$Q$4:$Q$602,0),MATCH(AN$2,Upload_Download!$Q$3:$AC$3,0))</f>
        <v>2.3348434080014281E-2</v>
      </c>
      <c r="AO147" s="218">
        <f>INDEX(Upload_Download!$Q$4:$AC$602,MATCH($AE147,Upload_Download!$Q$4:$Q$602,0),MATCH(AO$2,Upload_Download!$Q$3:$AC$3,0))</f>
        <v>2.3286464440169359E-2</v>
      </c>
      <c r="AP147" s="15">
        <f>INDEX(Upload_Download!$Q$4:$AC$602,MATCH($AE147,Upload_Download!$Q$4:$Q$602,0),MATCH(AP$2,Upload_Download!$Q$3:$AC$3,0))</f>
        <v>420</v>
      </c>
      <c r="AQ147" s="16">
        <f>INDEX(Upload_Download!$Q$4:$AC$602,MATCH($AE147,Upload_Download!$Q$4:$Q$602,0),MATCH(AQ$2,Upload_Download!$Q$3:$AC$3,0))</f>
        <v>47</v>
      </c>
      <c r="AR147" s="17">
        <f>INDEX(Upload_Download!$Q$4:$AC$602,MATCH($AE147,Upload_Download!$Q$4:$Q$602,0),MATCH(AR$2,Upload_Download!$Q$3:$AC$3,0))</f>
        <v>164</v>
      </c>
      <c r="AS147" s="18">
        <f>INDEX(Upload_Download!$Q$4:$AC$602,MATCH($AE147,Upload_Download!$Q$4:$Q$602,0),MATCH(AS$2,Upload_Download!$Q$3:$AC$3,0))</f>
        <v>268.60000000000002</v>
      </c>
      <c r="AU147" s="23">
        <f t="shared" si="41"/>
        <v>145</v>
      </c>
      <c r="AV147" s="42" t="s">
        <v>1846</v>
      </c>
      <c r="AW147" s="22" t="str">
        <f t="shared" ref="AW147:AW170" si="42">AW99</f>
        <v>Player1</v>
      </c>
      <c r="AX147" s="63" t="str">
        <f t="shared" ref="AX147:AX170" si="43">AB3</f>
        <v>FB</v>
      </c>
      <c r="AY147" s="63" t="str">
        <f t="shared" si="38"/>
        <v>Stock</v>
      </c>
      <c r="AZ147" s="65" t="str">
        <f>INDEX(Upload_Download!$AH$4:$AH$127,MATCH(AX147,Upload_Download!$AF$4:$AF$127,0),1)</f>
        <v>Meta Platforms</v>
      </c>
      <c r="BA147" s="65" t="str">
        <f t="shared" ref="BA147:BA170" si="44">AW147&amp;"1"</f>
        <v>Player11</v>
      </c>
      <c r="BB147" s="57">
        <f>MATCH(AX147,Upload_Download!$AF$4:$AF$126,0)</f>
        <v>109</v>
      </c>
    </row>
    <row r="148" spans="31:54" ht="15.5" customHeight="1">
      <c r="AE148">
        <f t="shared" si="39"/>
        <v>146</v>
      </c>
      <c r="AF148" s="10">
        <f>INDEX(Upload_Download!$Q$4:$AC$602,MATCH($AE148,Upload_Download!$Q$4:$Q$602,0),MATCH(AF$2,Upload_Download!$Q$3:$AC$3,0))</f>
        <v>146</v>
      </c>
      <c r="AG148" s="3">
        <f>INDEX(Upload_Download!$Q$4:$AC$602,MATCH($AE148,Upload_Download!$Q$4:$Q$602,0),MATCH(AG$2,Upload_Download!$Q$3:$AC$3,0))</f>
        <v>205</v>
      </c>
      <c r="AH148" s="3" t="str">
        <f t="shared" si="40"/>
        <v>STOCK</v>
      </c>
      <c r="AI148" s="221" t="str">
        <f>INDEX(Upload_Download!$Q$4:$AC$602,MATCH($AE148,Upload_Download!$Q$4:$Q$602,0),MATCH(AI$2,Upload_Download!$Q$3:$AC$3,0))</f>
        <v>BHP</v>
      </c>
      <c r="AJ148" s="4" t="str">
        <f>IF(AH148="STOCK",INDEX(Upload_Download!$AR$4:$AR$861,MATCH(AI148,Upload_Download!$AQ$4:$AQ$861,0),1),INDEX(Upload_Download!$BE$4:$BE$103,MATCH(AI148,Upload_Download!$BD$4:$BD$103,0),1))</f>
        <v>BHP Group Limited American Depositary Shares (Each representing two Ordinary Shares)</v>
      </c>
      <c r="AK148" s="46">
        <f>IF(AH148="STOCK",INDEX(Upload_Download!$AS$4:$AS$861,MATCH(AI148,Upload_Download!$AQ$4:$AQ$861,0),1),INDEX(Upload_Download!$BF$4:$BF$103,MATCH(AI148,Upload_Download!$BD$4:$BD$103,0),1))</f>
        <v>69.94</v>
      </c>
      <c r="AL148" s="211">
        <f>INDEX(Upload_Download!$Q$4:$AC$602,MATCH($AE148,Upload_Download!$Q$4:$Q$602,0),MATCH(AL$2,Upload_Download!$Q$3:$AC$3,0))/1000000</f>
        <v>244462.68211200001</v>
      </c>
      <c r="AM148" s="215">
        <f>INDEX(Upload_Download!$Q$4:$AC$602,MATCH($AE148,Upload_Download!$Q$4:$Q$602,0),MATCH(AM$2,Upload_Download!$Q$3:$AC$3,0))</f>
        <v>1.003637386873212</v>
      </c>
      <c r="AN148" s="5">
        <f>INDEX(Upload_Download!$Q$4:$AC$602,MATCH($AE148,Upload_Download!$Q$4:$Q$602,0),MATCH(AN$2,Upload_Download!$Q$3:$AC$3,0))</f>
        <v>4.9464699299095152E-2</v>
      </c>
      <c r="AO148" s="217">
        <f>INDEX(Upload_Download!$Q$4:$AC$602,MATCH($AE148,Upload_Download!$Q$4:$Q$602,0),MATCH(AO$2,Upload_Download!$Q$3:$AC$3,0))</f>
        <v>4.928542912615104E-2</v>
      </c>
      <c r="AP148" s="6">
        <f>INDEX(Upload_Download!$Q$4:$AC$602,MATCH($AE148,Upload_Download!$Q$4:$Q$602,0),MATCH(AP$2,Upload_Download!$Q$3:$AC$3,0))</f>
        <v>368</v>
      </c>
      <c r="AQ148" s="7">
        <f>INDEX(Upload_Download!$Q$4:$AC$602,MATCH($AE148,Upload_Download!$Q$4:$Q$602,0),MATCH(AQ$2,Upload_Download!$Q$3:$AC$3,0))</f>
        <v>380</v>
      </c>
      <c r="AR148" s="8">
        <f>INDEX(Upload_Download!$Q$4:$AC$602,MATCH($AE148,Upload_Download!$Q$4:$Q$602,0),MATCH(AR$2,Upload_Download!$Q$3:$AC$3,0))</f>
        <v>29</v>
      </c>
      <c r="AS148" s="9">
        <f>INDEX(Upload_Download!$Q$4:$AC$602,MATCH($AE148,Upload_Download!$Q$4:$Q$602,0),MATCH(AS$2,Upload_Download!$Q$3:$AC$3,0))</f>
        <v>268.7</v>
      </c>
      <c r="AU148" s="23">
        <f t="shared" si="41"/>
        <v>146</v>
      </c>
      <c r="AV148" s="42" t="s">
        <v>1846</v>
      </c>
      <c r="AW148" s="22" t="str">
        <f t="shared" si="42"/>
        <v>Player18</v>
      </c>
      <c r="AX148" s="63" t="str">
        <f t="shared" si="43"/>
        <v>AMZN</v>
      </c>
      <c r="AY148" s="63" t="str">
        <f t="shared" si="38"/>
        <v>Stock</v>
      </c>
      <c r="AZ148" s="65" t="str">
        <f>INDEX(Upload_Download!$AH$4:$AH$127,MATCH(AX148,Upload_Download!$AF$4:$AF$127,0),1)</f>
        <v>Amazon</v>
      </c>
      <c r="BA148" s="65" t="str">
        <f t="shared" si="44"/>
        <v>Player181</v>
      </c>
      <c r="BB148" s="57">
        <f>MATCH(AX148,Upload_Download!$AF$4:$AF$126,0)</f>
        <v>119</v>
      </c>
    </row>
    <row r="149" spans="31:54" ht="15.5" customHeight="1">
      <c r="AE149">
        <f t="shared" si="39"/>
        <v>147</v>
      </c>
      <c r="AF149" s="10">
        <f>INDEX(Upload_Download!$Q$4:$AC$602,MATCH($AE149,Upload_Download!$Q$4:$Q$602,0),MATCH(AF$2,Upload_Download!$Q$3:$AC$3,0))</f>
        <v>147</v>
      </c>
      <c r="AG149" s="3">
        <f>INDEX(Upload_Download!$Q$4:$AC$602,MATCH($AE149,Upload_Download!$Q$4:$Q$602,0),MATCH(AG$2,Upload_Download!$Q$3:$AC$3,0))</f>
        <v>207</v>
      </c>
      <c r="AH149" s="3" t="str">
        <f t="shared" si="40"/>
        <v>STOCK</v>
      </c>
      <c r="AI149" s="221" t="str">
        <f>INDEX(Upload_Download!$Q$4:$AC$602,MATCH($AE149,Upload_Download!$Q$4:$Q$602,0),MATCH(AI$2,Upload_Download!$Q$3:$AC$3,0))</f>
        <v>MSCI</v>
      </c>
      <c r="AJ149" s="4" t="str">
        <f>IF(AH149="STOCK",INDEX(Upload_Download!$AR$4:$AR$861,MATCH(AI149,Upload_Download!$AQ$4:$AQ$861,0),1),INDEX(Upload_Download!$BE$4:$BE$103,MATCH(AI149,Upload_Download!$BD$4:$BD$103,0),1))</f>
        <v>MSCI Inc Common Stock</v>
      </c>
      <c r="AK149" s="46">
        <f>IF(AH149="STOCK",INDEX(Upload_Download!$AS$4:$AS$861,MATCH(AI149,Upload_Download!$AQ$4:$AQ$861,0),1),INDEX(Upload_Download!$BF$4:$BF$103,MATCH(AI149,Upload_Download!$BD$4:$BD$103,0),1))</f>
        <v>545.11</v>
      </c>
      <c r="AL149" s="211">
        <f>INDEX(Upload_Download!$Q$4:$AC$602,MATCH($AE149,Upload_Download!$Q$4:$Q$602,0),MATCH(AL$2,Upload_Download!$Q$3:$AC$3,0))/1000000</f>
        <v>44040.552448000002</v>
      </c>
      <c r="AM149" s="215">
        <f>INDEX(Upload_Download!$Q$4:$AC$602,MATCH($AE149,Upload_Download!$Q$4:$Q$602,0),MATCH(AM$2,Upload_Download!$Q$3:$AC$3,0))</f>
        <v>1.005736268855455</v>
      </c>
      <c r="AN149" s="5">
        <f>INDEX(Upload_Download!$Q$4:$AC$602,MATCH($AE149,Upload_Download!$Q$4:$Q$602,0),MATCH(AN$2,Upload_Download!$Q$3:$AC$3,0))</f>
        <v>4.0145317918040907E-2</v>
      </c>
      <c r="AO149" s="217">
        <f>INDEX(Upload_Download!$Q$4:$AC$602,MATCH($AE149,Upload_Download!$Q$4:$Q$602,0),MATCH(AO$2,Upload_Download!$Q$3:$AC$3,0))</f>
        <v>3.991634701980766E-2</v>
      </c>
      <c r="AP149" s="6">
        <f>INDEX(Upload_Download!$Q$4:$AC$602,MATCH($AE149,Upload_Download!$Q$4:$Q$602,0),MATCH(AP$2,Upload_Download!$Q$3:$AC$3,0))</f>
        <v>266</v>
      </c>
      <c r="AQ149" s="7">
        <f>INDEX(Upload_Download!$Q$4:$AC$602,MATCH($AE149,Upload_Download!$Q$4:$Q$602,0),MATCH(AQ$2,Upload_Download!$Q$3:$AC$3,0))</f>
        <v>287</v>
      </c>
      <c r="AR149" s="8">
        <f>INDEX(Upload_Download!$Q$4:$AC$602,MATCH($AE149,Upload_Download!$Q$4:$Q$602,0),MATCH(AR$2,Upload_Download!$Q$3:$AC$3,0))</f>
        <v>266</v>
      </c>
      <c r="AS149" s="9">
        <f>INDEX(Upload_Download!$Q$4:$AC$602,MATCH($AE149,Upload_Download!$Q$4:$Q$602,0),MATCH(AS$2,Upload_Download!$Q$3:$AC$3,0))</f>
        <v>270.2</v>
      </c>
      <c r="AU149" s="23">
        <f t="shared" si="41"/>
        <v>147</v>
      </c>
      <c r="AV149" s="42" t="s">
        <v>1846</v>
      </c>
      <c r="AW149" s="22" t="str">
        <f t="shared" si="42"/>
        <v>Player9</v>
      </c>
      <c r="AX149" s="63" t="str">
        <f t="shared" si="43"/>
        <v>AAPL</v>
      </c>
      <c r="AY149" s="63" t="str">
        <f t="shared" si="38"/>
        <v>Stock</v>
      </c>
      <c r="AZ149" s="65" t="str">
        <f>INDEX(Upload_Download!$AH$4:$AH$127,MATCH(AX149,Upload_Download!$AF$4:$AF$127,0),1)</f>
        <v>Apple</v>
      </c>
      <c r="BA149" s="65" t="str">
        <f t="shared" si="44"/>
        <v>Player91</v>
      </c>
      <c r="BB149" s="57">
        <f>MATCH(AX149,Upload_Download!$AF$4:$AF$126,0)</f>
        <v>9</v>
      </c>
    </row>
    <row r="150" spans="31:54" ht="15.5" customHeight="1">
      <c r="AE150">
        <f t="shared" si="39"/>
        <v>148</v>
      </c>
      <c r="AF150" s="10">
        <f>INDEX(Upload_Download!$Q$4:$AC$602,MATCH($AE150,Upload_Download!$Q$4:$Q$602,0),MATCH(AF$2,Upload_Download!$Q$3:$AC$3,0))</f>
        <v>148</v>
      </c>
      <c r="AG150" s="3">
        <f>INDEX(Upload_Download!$Q$4:$AC$602,MATCH($AE150,Upload_Download!$Q$4:$Q$602,0),MATCH(AG$2,Upload_Download!$Q$3:$AC$3,0))</f>
        <v>208</v>
      </c>
      <c r="AH150" s="3" t="str">
        <f t="shared" si="40"/>
        <v>STOCK</v>
      </c>
      <c r="AI150" s="221" t="str">
        <f>INDEX(Upload_Download!$Q$4:$AC$602,MATCH($AE150,Upload_Download!$Q$4:$Q$602,0),MATCH(AI$2,Upload_Download!$Q$3:$AC$3,0))</f>
        <v>INVH</v>
      </c>
      <c r="AJ150" s="4" t="str">
        <f>IF(AH150="STOCK",INDEX(Upload_Download!$AR$4:$AR$861,MATCH(AI150,Upload_Download!$AQ$4:$AQ$861,0),1),INDEX(Upload_Download!$BE$4:$BE$103,MATCH(AI150,Upload_Download!$BD$4:$BD$103,0),1))</f>
        <v>Invitation Homes Inc. Common Stock</v>
      </c>
      <c r="AK150" s="46">
        <f>IF(AH150="STOCK",INDEX(Upload_Download!$AS$4:$AS$861,MATCH(AI150,Upload_Download!$AQ$4:$AQ$861,0),1),INDEX(Upload_Download!$BF$4:$BF$103,MATCH(AI150,Upload_Download!$BD$4:$BD$103,0),1))</f>
        <v>42.22</v>
      </c>
      <c r="AL150" s="211">
        <f>INDEX(Upload_Download!$Q$4:$AC$602,MATCH($AE150,Upload_Download!$Q$4:$Q$602,0),MATCH(AL$2,Upload_Download!$Q$3:$AC$3,0))/1000000</f>
        <v>24759.947263999999</v>
      </c>
      <c r="AM150" s="215">
        <f>INDEX(Upload_Download!$Q$4:$AC$602,MATCH($AE150,Upload_Download!$Q$4:$Q$602,0),MATCH(AM$2,Upload_Download!$Q$3:$AC$3,0))</f>
        <v>1.0066498648242439</v>
      </c>
      <c r="AN150" s="5">
        <f>INDEX(Upload_Download!$Q$4:$AC$602,MATCH($AE150,Upload_Download!$Q$4:$Q$602,0),MATCH(AN$2,Upload_Download!$Q$3:$AC$3,0))</f>
        <v>2.7045720813744459E-2</v>
      </c>
      <c r="AO150" s="217">
        <f>INDEX(Upload_Download!$Q$4:$AC$602,MATCH($AE150,Upload_Download!$Q$4:$Q$602,0),MATCH(AO$2,Upload_Download!$Q$3:$AC$3,0))</f>
        <v>2.6867058506451508E-2</v>
      </c>
      <c r="AP150" s="6">
        <f>INDEX(Upload_Download!$Q$4:$AC$602,MATCH($AE150,Upload_Download!$Q$4:$Q$602,0),MATCH(AP$2,Upload_Download!$Q$3:$AC$3,0))</f>
        <v>230</v>
      </c>
      <c r="AQ150" s="7">
        <f>INDEX(Upload_Download!$Q$4:$AC$602,MATCH($AE150,Upload_Download!$Q$4:$Q$602,0),MATCH(AQ$2,Upload_Download!$Q$3:$AC$3,0))</f>
        <v>76</v>
      </c>
      <c r="AR150" s="8">
        <f>INDEX(Upload_Download!$Q$4:$AC$602,MATCH($AE150,Upload_Download!$Q$4:$Q$602,0),MATCH(AR$2,Upload_Download!$Q$3:$AC$3,0))</f>
        <v>467</v>
      </c>
      <c r="AS150" s="9">
        <f>INDEX(Upload_Download!$Q$4:$AC$602,MATCH($AE150,Upload_Download!$Q$4:$Q$602,0),MATCH(AS$2,Upload_Download!$Q$3:$AC$3,0))</f>
        <v>270.3</v>
      </c>
      <c r="AU150" s="23">
        <f t="shared" si="41"/>
        <v>148</v>
      </c>
      <c r="AV150" s="42" t="s">
        <v>1846</v>
      </c>
      <c r="AW150" s="22" t="str">
        <f t="shared" si="42"/>
        <v>Player15</v>
      </c>
      <c r="AX150" s="63" t="str">
        <f t="shared" si="43"/>
        <v>ETH-USD</v>
      </c>
      <c r="AY150" s="63" t="str">
        <f t="shared" si="38"/>
        <v>Crypto</v>
      </c>
      <c r="AZ150" s="65" t="str">
        <f>INDEX(Upload_Download!$AH$4:$AH$127,MATCH(AX150,Upload_Download!$AF$4:$AF$127,0),1)</f>
        <v>Ethereum</v>
      </c>
      <c r="BA150" s="65" t="str">
        <f t="shared" si="44"/>
        <v>Player151</v>
      </c>
      <c r="BB150" s="57">
        <f>MATCH(AX150,Upload_Download!$AF$4:$AF$126,0)</f>
        <v>3</v>
      </c>
    </row>
    <row r="151" spans="31:54" ht="15.5" customHeight="1">
      <c r="AE151">
        <f t="shared" si="39"/>
        <v>149</v>
      </c>
      <c r="AF151" s="10">
        <f>INDEX(Upload_Download!$Q$4:$AC$602,MATCH($AE151,Upload_Download!$Q$4:$Q$602,0),MATCH(AF$2,Upload_Download!$Q$3:$AC$3,0))</f>
        <v>149</v>
      </c>
      <c r="AG151" s="3">
        <f>INDEX(Upload_Download!$Q$4:$AC$602,MATCH($AE151,Upload_Download!$Q$4:$Q$602,0),MATCH(AG$2,Upload_Download!$Q$3:$AC$3,0))</f>
        <v>209</v>
      </c>
      <c r="AH151" s="3" t="str">
        <f t="shared" si="40"/>
        <v>STOCK</v>
      </c>
      <c r="AI151" s="221" t="str">
        <f>INDEX(Upload_Download!$Q$4:$AC$602,MATCH($AE151,Upload_Download!$Q$4:$Q$602,0),MATCH(AI$2,Upload_Download!$Q$3:$AC$3,0))</f>
        <v>SLF</v>
      </c>
      <c r="AJ151" s="4" t="str">
        <f>IF(AH151="STOCK",INDEX(Upload_Download!$AR$4:$AR$861,MATCH(AI151,Upload_Download!$AQ$4:$AQ$861,0),1),INDEX(Upload_Download!$BE$4:$BE$103,MATCH(AI151,Upload_Download!$BD$4:$BD$103,0),1))</f>
        <v>Sun Life Financial Inc. Common Stock</v>
      </c>
      <c r="AK151" s="46">
        <f>IF(AH151="STOCK",INDEX(Upload_Download!$AS$4:$AS$861,MATCH(AI151,Upload_Download!$AQ$4:$AQ$861,0),1),INDEX(Upload_Download!$BF$4:$BF$103,MATCH(AI151,Upload_Download!$BD$4:$BD$103,0),1))</f>
        <v>54.78</v>
      </c>
      <c r="AL151" s="211">
        <f>INDEX(Upload_Download!$Q$4:$AC$602,MATCH($AE151,Upload_Download!$Q$4:$Q$602,0),MATCH(AL$2,Upload_Download!$Q$3:$AC$3,0))/1000000</f>
        <v>32119.429120000001</v>
      </c>
      <c r="AM151" s="215">
        <f>INDEX(Upload_Download!$Q$4:$AC$602,MATCH($AE151,Upload_Download!$Q$4:$Q$602,0),MATCH(AM$2,Upload_Download!$Q$3:$AC$3,0))</f>
        <v>1.005321577119995</v>
      </c>
      <c r="AN151" s="5">
        <f>INDEX(Upload_Download!$Q$4:$AC$602,MATCH($AE151,Upload_Download!$Q$4:$Q$602,0),MATCH(AN$2,Upload_Download!$Q$3:$AC$3,0))</f>
        <v>2.4695630898772549E-2</v>
      </c>
      <c r="AO151" s="217">
        <f>INDEX(Upload_Download!$Q$4:$AC$602,MATCH($AE151,Upload_Download!$Q$4:$Q$602,0),MATCH(AO$2,Upload_Download!$Q$3:$AC$3,0))</f>
        <v>2.456490685251142E-2</v>
      </c>
      <c r="AP151" s="6">
        <f>INDEX(Upload_Download!$Q$4:$AC$602,MATCH($AE151,Upload_Download!$Q$4:$Q$602,0),MATCH(AP$2,Upload_Download!$Q$3:$AC$3,0))</f>
        <v>285</v>
      </c>
      <c r="AQ151" s="7">
        <f>INDEX(Upload_Download!$Q$4:$AC$602,MATCH($AE151,Upload_Download!$Q$4:$Q$602,0),MATCH(AQ$2,Upload_Download!$Q$3:$AC$3,0))</f>
        <v>56</v>
      </c>
      <c r="AR151" s="8">
        <f>INDEX(Upload_Download!$Q$4:$AC$602,MATCH($AE151,Upload_Download!$Q$4:$Q$602,0),MATCH(AR$2,Upload_Download!$Q$3:$AC$3,0))</f>
        <v>389</v>
      </c>
      <c r="AS151" s="9">
        <f>INDEX(Upload_Download!$Q$4:$AC$602,MATCH($AE151,Upload_Download!$Q$4:$Q$602,0),MATCH(AS$2,Upload_Download!$Q$3:$AC$3,0))</f>
        <v>270.39999999999998</v>
      </c>
      <c r="AU151" s="23">
        <f t="shared" si="41"/>
        <v>149</v>
      </c>
      <c r="AV151" s="42" t="s">
        <v>1846</v>
      </c>
      <c r="AW151" s="22" t="str">
        <f t="shared" si="42"/>
        <v>Player4</v>
      </c>
      <c r="AX151" s="63" t="str">
        <f t="shared" si="43"/>
        <v>GOOG</v>
      </c>
      <c r="AY151" s="63" t="str">
        <f t="shared" si="38"/>
        <v>Stock</v>
      </c>
      <c r="AZ151" s="65" t="str">
        <f>INDEX(Upload_Download!$AH$4:$AH$127,MATCH(AX151,Upload_Download!$AF$4:$AF$127,0),1)</f>
        <v>Alphabet Class C</v>
      </c>
      <c r="BA151" s="65" t="str">
        <f t="shared" si="44"/>
        <v>Player41</v>
      </c>
      <c r="BB151" s="57">
        <f>MATCH(AX151,Upload_Download!$AF$4:$AF$126,0)</f>
        <v>6</v>
      </c>
    </row>
    <row r="152" spans="31:54" ht="15.5" customHeight="1" thickBot="1">
      <c r="AE152">
        <f t="shared" si="39"/>
        <v>150</v>
      </c>
      <c r="AF152" s="11">
        <f>INDEX(Upload_Download!$Q$4:$AC$602,MATCH($AE152,Upload_Download!$Q$4:$Q$602,0),MATCH(AF$2,Upload_Download!$Q$3:$AC$3,0))</f>
        <v>150</v>
      </c>
      <c r="AG152" s="12">
        <f>INDEX(Upload_Download!$Q$4:$AC$602,MATCH($AE152,Upload_Download!$Q$4:$Q$602,0),MATCH(AG$2,Upload_Download!$Q$3:$AC$3,0))</f>
        <v>210</v>
      </c>
      <c r="AH152" s="12" t="str">
        <f t="shared" si="40"/>
        <v>STOCK</v>
      </c>
      <c r="AI152" s="222" t="str">
        <f>INDEX(Upload_Download!$Q$4:$AC$602,MATCH($AE152,Upload_Download!$Q$4:$Q$602,0),MATCH(AI$2,Upload_Download!$Q$3:$AC$3,0))</f>
        <v>BDX</v>
      </c>
      <c r="AJ152" s="13" t="str">
        <f>IF(AH152="STOCK",INDEX(Upload_Download!$AR$4:$AR$861,MATCH(AI152,Upload_Download!$AQ$4:$AQ$861,0),1),INDEX(Upload_Download!$BE$4:$BE$103,MATCH(AI152,Upload_Download!$BD$4:$BD$103,0),1))</f>
        <v>Becton Dickinson and Company Common Stock</v>
      </c>
      <c r="AK152" s="47">
        <f>IF(AH152="STOCK",INDEX(Upload_Download!$AS$4:$AS$861,MATCH(AI152,Upload_Download!$AQ$4:$AQ$861,0),1),INDEX(Upload_Download!$BF$4:$BF$103,MATCH(AI152,Upload_Download!$BD$4:$BD$103,0),1))</f>
        <v>271.94</v>
      </c>
      <c r="AL152" s="212">
        <f>INDEX(Upload_Download!$Q$4:$AC$602,MATCH($AE152,Upload_Download!$Q$4:$Q$602,0),MATCH(AL$2,Upload_Download!$Q$3:$AC$3,0))/1000000</f>
        <v>77209.968640000006</v>
      </c>
      <c r="AM152" s="216">
        <f>INDEX(Upload_Download!$Q$4:$AC$602,MATCH($AE152,Upload_Download!$Q$4:$Q$602,0),MATCH(AM$2,Upload_Download!$Q$3:$AC$3,0))</f>
        <v>1.0023853180758779</v>
      </c>
      <c r="AN152" s="14">
        <f>INDEX(Upload_Download!$Q$4:$AC$602,MATCH($AE152,Upload_Download!$Q$4:$Q$602,0),MATCH(AN$2,Upload_Download!$Q$3:$AC$3,0))</f>
        <v>2.440819870511585E-2</v>
      </c>
      <c r="AO152" s="218">
        <f>INDEX(Upload_Download!$Q$4:$AC$602,MATCH($AE152,Upload_Download!$Q$4:$Q$602,0),MATCH(AO$2,Upload_Download!$Q$3:$AC$3,0))</f>
        <v>2.4350115933430099E-2</v>
      </c>
      <c r="AP152" s="15">
        <f>INDEX(Upload_Download!$Q$4:$AC$602,MATCH($AE152,Upload_Download!$Q$4:$Q$602,0),MATCH(AP$2,Upload_Download!$Q$3:$AC$3,0))</f>
        <v>435</v>
      </c>
      <c r="AQ152" s="16">
        <f>INDEX(Upload_Download!$Q$4:$AC$602,MATCH($AE152,Upload_Download!$Q$4:$Q$602,0),MATCH(AQ$2,Upload_Download!$Q$3:$AC$3,0))</f>
        <v>53</v>
      </c>
      <c r="AR152" s="17">
        <f>INDEX(Upload_Download!$Q$4:$AC$602,MATCH($AE152,Upload_Download!$Q$4:$Q$602,0),MATCH(AR$2,Upload_Download!$Q$3:$AC$3,0))</f>
        <v>147</v>
      </c>
      <c r="AS152" s="18">
        <f>INDEX(Upload_Download!$Q$4:$AC$602,MATCH($AE152,Upload_Download!$Q$4:$Q$602,0),MATCH(AS$2,Upload_Download!$Q$3:$AC$3,0))</f>
        <v>272.2</v>
      </c>
      <c r="AU152" s="23">
        <f t="shared" si="41"/>
        <v>150</v>
      </c>
      <c r="AV152" s="42" t="s">
        <v>1846</v>
      </c>
      <c r="AW152" s="22" t="str">
        <f t="shared" si="42"/>
        <v>Player10</v>
      </c>
      <c r="AX152" s="63" t="str">
        <f t="shared" si="43"/>
        <v>BTC-USD</v>
      </c>
      <c r="AY152" s="63" t="str">
        <f t="shared" si="38"/>
        <v>Crypto</v>
      </c>
      <c r="AZ152" s="65" t="str">
        <f>INDEX(Upload_Download!$AH$4:$AH$127,MATCH(AX152,Upload_Download!$AF$4:$AF$127,0),1)</f>
        <v>Bitcoin</v>
      </c>
      <c r="BA152" s="65" t="str">
        <f t="shared" si="44"/>
        <v>Player101</v>
      </c>
      <c r="BB152" s="57">
        <f>MATCH(AX152,Upload_Download!$AF$4:$AF$126,0)</f>
        <v>1</v>
      </c>
    </row>
    <row r="153" spans="31:54" ht="15.5" customHeight="1">
      <c r="AE153">
        <f t="shared" si="39"/>
        <v>151</v>
      </c>
      <c r="AF153" s="10">
        <f>INDEX(Upload_Download!$Q$4:$AC$602,MATCH($AE153,Upload_Download!$Q$4:$Q$602,0),MATCH(AF$2,Upload_Download!$Q$3:$AC$3,0))</f>
        <v>151</v>
      </c>
      <c r="AG153" s="3">
        <f>INDEX(Upload_Download!$Q$4:$AC$602,MATCH($AE153,Upload_Download!$Q$4:$Q$602,0),MATCH(AG$2,Upload_Download!$Q$3:$AC$3,0))</f>
        <v>211</v>
      </c>
      <c r="AH153" s="3" t="str">
        <f t="shared" si="40"/>
        <v>STOCK</v>
      </c>
      <c r="AI153" s="221" t="str">
        <f>INDEX(Upload_Download!$Q$4:$AC$602,MATCH($AE153,Upload_Download!$Q$4:$Q$602,0),MATCH(AI$2,Upload_Download!$Q$3:$AC$3,0))</f>
        <v>TU</v>
      </c>
      <c r="AJ153" s="4" t="str">
        <f>IF(AH153="STOCK",INDEX(Upload_Download!$AR$4:$AR$861,MATCH(AI153,Upload_Download!$AQ$4:$AQ$861,0),1),INDEX(Upload_Download!$BE$4:$BE$103,MATCH(AI153,Upload_Download!$BD$4:$BD$103,0),1))</f>
        <v>Telus Corporation Ordinary Shares</v>
      </c>
      <c r="AK153" s="46">
        <f>IF(AH153="STOCK",INDEX(Upload_Download!$AS$4:$AS$861,MATCH(AI153,Upload_Download!$AQ$4:$AQ$861,0),1),INDEX(Upload_Download!$BF$4:$BF$103,MATCH(AI153,Upload_Download!$BD$4:$BD$103,0),1))</f>
        <v>24.69</v>
      </c>
      <c r="AL153" s="211">
        <f>INDEX(Upload_Download!$Q$4:$AC$602,MATCH($AE153,Upload_Download!$Q$4:$Q$602,0),MATCH(AL$2,Upload_Download!$Q$3:$AC$3,0))/1000000</f>
        <v>33739.053055999997</v>
      </c>
      <c r="AM153" s="215">
        <f>INDEX(Upload_Download!$Q$4:$AC$602,MATCH($AE153,Upload_Download!$Q$4:$Q$602,0),MATCH(AM$2,Upload_Download!$Q$3:$AC$3,0))</f>
        <v>1.0047689418593</v>
      </c>
      <c r="AN153" s="5">
        <f>INDEX(Upload_Download!$Q$4:$AC$602,MATCH($AE153,Upload_Download!$Q$4:$Q$602,0),MATCH(AN$2,Upload_Download!$Q$3:$AC$3,0))</f>
        <v>1.8507984860411591E-2</v>
      </c>
      <c r="AO153" s="217">
        <f>INDEX(Upload_Download!$Q$4:$AC$602,MATCH($AE153,Upload_Download!$Q$4:$Q$602,0),MATCH(AO$2,Upload_Download!$Q$3:$AC$3,0))</f>
        <v>1.8420140282364859E-2</v>
      </c>
      <c r="AP153" s="6">
        <f>INDEX(Upload_Download!$Q$4:$AC$602,MATCH($AE153,Upload_Download!$Q$4:$Q$602,0),MATCH(AP$2,Upload_Download!$Q$3:$AC$3,0))</f>
        <v>319</v>
      </c>
      <c r="AQ153" s="7">
        <f>INDEX(Upload_Download!$Q$4:$AC$602,MATCH($AE153,Upload_Download!$Q$4:$Q$602,0),MATCH(AQ$2,Upload_Download!$Q$3:$AC$3,0))</f>
        <v>12</v>
      </c>
      <c r="AR153" s="8">
        <f>INDEX(Upload_Download!$Q$4:$AC$602,MATCH($AE153,Upload_Download!$Q$4:$Q$602,0),MATCH(AR$2,Upload_Download!$Q$3:$AC$3,0))</f>
        <v>370</v>
      </c>
      <c r="AS153" s="9">
        <f>INDEX(Upload_Download!$Q$4:$AC$602,MATCH($AE153,Upload_Download!$Q$4:$Q$602,0),MATCH(AS$2,Upload_Download!$Q$3:$AC$3,0))</f>
        <v>272.89999999999998</v>
      </c>
      <c r="AU153" s="23">
        <f t="shared" si="41"/>
        <v>151</v>
      </c>
      <c r="AV153" s="42" t="s">
        <v>1846</v>
      </c>
      <c r="AW153" s="22" t="str">
        <f t="shared" si="42"/>
        <v>Player23</v>
      </c>
      <c r="AX153" s="63" t="str">
        <f t="shared" si="43"/>
        <v>NVDA</v>
      </c>
      <c r="AY153" s="63" t="str">
        <f t="shared" si="38"/>
        <v>Stock</v>
      </c>
      <c r="AZ153" s="65" t="str">
        <f>INDEX(Upload_Download!$AH$4:$AH$127,MATCH(AX153,Upload_Download!$AF$4:$AF$127,0),1)</f>
        <v>NVDIA</v>
      </c>
      <c r="BA153" s="65" t="str">
        <f t="shared" si="44"/>
        <v>Player231</v>
      </c>
      <c r="BB153" s="57">
        <f>MATCH(AX153,Upload_Download!$AF$4:$AF$126,0)</f>
        <v>7</v>
      </c>
    </row>
    <row r="154" spans="31:54" ht="15.5" customHeight="1">
      <c r="AE154">
        <f t="shared" si="39"/>
        <v>152</v>
      </c>
      <c r="AF154" s="10">
        <f>INDEX(Upload_Download!$Q$4:$AC$602,MATCH($AE154,Upload_Download!$Q$4:$Q$602,0),MATCH(AF$2,Upload_Download!$Q$3:$AC$3,0))</f>
        <v>152</v>
      </c>
      <c r="AG154" s="3">
        <f>INDEX(Upload_Download!$Q$4:$AC$602,MATCH($AE154,Upload_Download!$Q$4:$Q$602,0),MATCH(AG$2,Upload_Download!$Q$3:$AC$3,0))</f>
        <v>216</v>
      </c>
      <c r="AH154" s="3" t="str">
        <f t="shared" si="40"/>
        <v>STOCK</v>
      </c>
      <c r="AI154" s="221" t="str">
        <f>INDEX(Upload_Download!$Q$4:$AC$602,MATCH($AE154,Upload_Download!$Q$4:$Q$602,0),MATCH(AI$2,Upload_Download!$Q$3:$AC$3,0))</f>
        <v>HAL</v>
      </c>
      <c r="AJ154" s="4" t="str">
        <f>IF(AH154="STOCK",INDEX(Upload_Download!$AR$4:$AR$861,MATCH(AI154,Upload_Download!$AQ$4:$AQ$861,0),1),INDEX(Upload_Download!$BE$4:$BE$103,MATCH(AI154,Upload_Download!$BD$4:$BD$103,0),1))</f>
        <v>Halliburton Company Common Stock</v>
      </c>
      <c r="AK154" s="46">
        <f>IF(AH154="STOCK",INDEX(Upload_Download!$AS$4:$AS$861,MATCH(AI154,Upload_Download!$AQ$4:$AQ$861,0),1),INDEX(Upload_Download!$BF$4:$BF$103,MATCH(AI154,Upload_Download!$BD$4:$BD$103,0),1))</f>
        <v>32.409999999999997</v>
      </c>
      <c r="AL154" s="211">
        <f>INDEX(Upload_Download!$Q$4:$AC$602,MATCH($AE154,Upload_Download!$Q$4:$Q$602,0),MATCH(AL$2,Upload_Download!$Q$3:$AC$3,0))/1000000</f>
        <v>29980.858368000001</v>
      </c>
      <c r="AM154" s="215">
        <f>INDEX(Upload_Download!$Q$4:$AC$602,MATCH($AE154,Upload_Download!$Q$4:$Q$602,0),MATCH(AM$2,Upload_Download!$Q$3:$AC$3,0))</f>
        <v>1.0109932019027901</v>
      </c>
      <c r="AN154" s="5">
        <f>INDEX(Upload_Download!$Q$4:$AC$602,MATCH($AE154,Upload_Download!$Q$4:$Q$602,0),MATCH(AN$2,Upload_Download!$Q$3:$AC$3,0))</f>
        <v>6.5972949217879912E-2</v>
      </c>
      <c r="AO154" s="217">
        <f>INDEX(Upload_Download!$Q$4:$AC$602,MATCH($AE154,Upload_Download!$Q$4:$Q$602,0),MATCH(AO$2,Upload_Download!$Q$3:$AC$3,0))</f>
        <v>6.5255581435871443E-2</v>
      </c>
      <c r="AP154" s="6">
        <f>INDEX(Upload_Download!$Q$4:$AC$602,MATCH($AE154,Upload_Download!$Q$4:$Q$602,0),MATCH(AP$2,Upload_Download!$Q$3:$AC$3,0))</f>
        <v>123</v>
      </c>
      <c r="AQ154" s="7">
        <f>INDEX(Upload_Download!$Q$4:$AC$602,MATCH($AE154,Upload_Download!$Q$4:$Q$602,0),MATCH(AQ$2,Upload_Download!$Q$3:$AC$3,0))</f>
        <v>453</v>
      </c>
      <c r="AR154" s="8">
        <f>INDEX(Upload_Download!$Q$4:$AC$602,MATCH($AE154,Upload_Download!$Q$4:$Q$602,0),MATCH(AR$2,Upload_Download!$Q$3:$AC$3,0))</f>
        <v>407</v>
      </c>
      <c r="AS154" s="9">
        <f>INDEX(Upload_Download!$Q$4:$AC$602,MATCH($AE154,Upload_Download!$Q$4:$Q$602,0),MATCH(AS$2,Upload_Download!$Q$3:$AC$3,0))</f>
        <v>274.2</v>
      </c>
      <c r="AU154" s="23">
        <f t="shared" si="41"/>
        <v>152</v>
      </c>
      <c r="AV154" s="42" t="s">
        <v>1846</v>
      </c>
      <c r="AW154" s="22" t="str">
        <f t="shared" si="42"/>
        <v>Player7</v>
      </c>
      <c r="AX154" s="63" t="str">
        <f t="shared" si="43"/>
        <v>TSLA</v>
      </c>
      <c r="AY154" s="63" t="str">
        <f t="shared" si="38"/>
        <v>Stock</v>
      </c>
      <c r="AZ154" s="65" t="str">
        <f>INDEX(Upload_Download!$AH$4:$AH$127,MATCH(AX154,Upload_Download!$AF$4:$AF$127,0),1)</f>
        <v>Tesla</v>
      </c>
      <c r="BA154" s="65" t="str">
        <f t="shared" si="44"/>
        <v>Player71</v>
      </c>
      <c r="BB154" s="57">
        <f>MATCH(AX154,Upload_Download!$AF$4:$AF$126,0)</f>
        <v>2</v>
      </c>
    </row>
    <row r="155" spans="31:54" ht="15.5" customHeight="1">
      <c r="AE155">
        <f t="shared" si="39"/>
        <v>153</v>
      </c>
      <c r="AF155" s="10">
        <f>INDEX(Upload_Download!$Q$4:$AC$602,MATCH($AE155,Upload_Download!$Q$4:$Q$602,0),MATCH(AF$2,Upload_Download!$Q$3:$AC$3,0))</f>
        <v>153</v>
      </c>
      <c r="AG155" s="3">
        <f>INDEX(Upload_Download!$Q$4:$AC$602,MATCH($AE155,Upload_Download!$Q$4:$Q$602,0),MATCH(AG$2,Upload_Download!$Q$3:$AC$3,0))</f>
        <v>217</v>
      </c>
      <c r="AH155" s="3" t="str">
        <f t="shared" si="40"/>
        <v>STOCK</v>
      </c>
      <c r="AI155" s="221" t="str">
        <f>INDEX(Upload_Download!$Q$4:$AC$602,MATCH($AE155,Upload_Download!$Q$4:$Q$602,0),MATCH(AI$2,Upload_Download!$Q$3:$AC$3,0))</f>
        <v>LMT</v>
      </c>
      <c r="AJ155" s="4" t="str">
        <f>IF(AH155="STOCK",INDEX(Upload_Download!$AR$4:$AR$861,MATCH(AI155,Upload_Download!$AQ$4:$AQ$861,0),1),INDEX(Upload_Download!$BE$4:$BE$103,MATCH(AI155,Upload_Download!$BD$4:$BD$103,0),1))</f>
        <v>Lockheed Martin Corporation Common Stock</v>
      </c>
      <c r="AK155" s="46">
        <f>IF(AH155="STOCK",INDEX(Upload_Download!$AS$4:$AS$861,MATCH(AI155,Upload_Download!$AQ$4:$AQ$861,0),1),INDEX(Upload_Download!$BF$4:$BF$103,MATCH(AI155,Upload_Download!$BD$4:$BD$103,0),1))</f>
        <v>385.43</v>
      </c>
      <c r="AL155" s="211">
        <f>INDEX(Upload_Download!$Q$4:$AC$602,MATCH($AE155,Upload_Download!$Q$4:$Q$602,0),MATCH(AL$2,Upload_Download!$Q$3:$AC$3,0))/1000000</f>
        <v>109749.03500800001</v>
      </c>
      <c r="AM155" s="215">
        <f>INDEX(Upload_Download!$Q$4:$AC$602,MATCH($AE155,Upload_Download!$Q$4:$Q$602,0),MATCH(AM$2,Upload_Download!$Q$3:$AC$3,0))</f>
        <v>1.0020064971691851</v>
      </c>
      <c r="AN155" s="5">
        <f>INDEX(Upload_Download!$Q$4:$AC$602,MATCH($AE155,Upload_Download!$Q$4:$Q$602,0),MATCH(AN$2,Upload_Download!$Q$3:$AC$3,0))</f>
        <v>2.922974608804875E-2</v>
      </c>
      <c r="AO155" s="217">
        <f>INDEX(Upload_Download!$Q$4:$AC$602,MATCH($AE155,Upload_Download!$Q$4:$Q$602,0),MATCH(AO$2,Upload_Download!$Q$3:$AC$3,0))</f>
        <v>2.9171214129476271E-2</v>
      </c>
      <c r="AP155" s="6">
        <f>INDEX(Upload_Download!$Q$4:$AC$602,MATCH($AE155,Upload_Download!$Q$4:$Q$602,0),MATCH(AP$2,Upload_Download!$Q$3:$AC$3,0))</f>
        <v>447</v>
      </c>
      <c r="AQ155" s="7">
        <f>INDEX(Upload_Download!$Q$4:$AC$602,MATCH($AE155,Upload_Download!$Q$4:$Q$602,0),MATCH(AQ$2,Upload_Download!$Q$3:$AC$3,0))</f>
        <v>110</v>
      </c>
      <c r="AR155" s="8">
        <f>INDEX(Upload_Download!$Q$4:$AC$602,MATCH($AE155,Upload_Download!$Q$4:$Q$602,0),MATCH(AR$2,Upload_Download!$Q$3:$AC$3,0))</f>
        <v>99</v>
      </c>
      <c r="AS155" s="9">
        <f>INDEX(Upload_Download!$Q$4:$AC$602,MATCH($AE155,Upload_Download!$Q$4:$Q$602,0),MATCH(AS$2,Upload_Download!$Q$3:$AC$3,0))</f>
        <v>275.2</v>
      </c>
      <c r="AU155" s="23">
        <f t="shared" si="41"/>
        <v>153</v>
      </c>
      <c r="AV155" s="42" t="s">
        <v>1846</v>
      </c>
      <c r="AW155" s="22" t="str">
        <f t="shared" si="42"/>
        <v>Player20</v>
      </c>
      <c r="AX155" s="63" t="str">
        <f t="shared" si="43"/>
        <v>ETH-USD</v>
      </c>
      <c r="AY155" s="63" t="str">
        <f t="shared" si="38"/>
        <v>Crypto</v>
      </c>
      <c r="AZ155" s="65" t="str">
        <f>INDEX(Upload_Download!$AH$4:$AH$127,MATCH(AX155,Upload_Download!$AF$4:$AF$127,0),1)</f>
        <v>Ethereum</v>
      </c>
      <c r="BA155" s="65" t="str">
        <f t="shared" si="44"/>
        <v>Player201</v>
      </c>
      <c r="BB155" s="57">
        <f>MATCH(AX155,Upload_Download!$AF$4:$AF$126,0)</f>
        <v>3</v>
      </c>
    </row>
    <row r="156" spans="31:54" ht="15.5" customHeight="1">
      <c r="AE156">
        <f t="shared" si="39"/>
        <v>154</v>
      </c>
      <c r="AF156" s="10">
        <f>INDEX(Upload_Download!$Q$4:$AC$602,MATCH($AE156,Upload_Download!$Q$4:$Q$602,0),MATCH(AF$2,Upload_Download!$Q$3:$AC$3,0))</f>
        <v>154</v>
      </c>
      <c r="AG156" s="3">
        <f>INDEX(Upload_Download!$Q$4:$AC$602,MATCH($AE156,Upload_Download!$Q$4:$Q$602,0),MATCH(AG$2,Upload_Download!$Q$3:$AC$3,0))</f>
        <v>218</v>
      </c>
      <c r="AH156" s="3" t="str">
        <f t="shared" si="40"/>
        <v>STOCK</v>
      </c>
      <c r="AI156" s="221" t="str">
        <f>INDEX(Upload_Download!$Q$4:$AC$602,MATCH($AE156,Upload_Download!$Q$4:$Q$602,0),MATCH(AI$2,Upload_Download!$Q$3:$AC$3,0))</f>
        <v>AZN</v>
      </c>
      <c r="AJ156" s="4" t="str">
        <f>IF(AH156="STOCK",INDEX(Upload_Download!$AR$4:$AR$861,MATCH(AI156,Upload_Download!$AQ$4:$AQ$861,0),1),INDEX(Upload_Download!$BE$4:$BE$103,MATCH(AI156,Upload_Download!$BD$4:$BD$103,0),1))</f>
        <v>AstraZeneca PLC American Depositary Shares</v>
      </c>
      <c r="AK156" s="46">
        <f>IF(AH156="STOCK",INDEX(Upload_Download!$AS$4:$AS$861,MATCH(AI156,Upload_Download!$AQ$4:$AQ$861,0),1),INDEX(Upload_Download!$BF$4:$BF$103,MATCH(AI156,Upload_Download!$BD$4:$BD$103,0),1))</f>
        <v>58.6</v>
      </c>
      <c r="AL156" s="211">
        <f>INDEX(Upload_Download!$Q$4:$AC$602,MATCH($AE156,Upload_Download!$Q$4:$Q$602,0),MATCH(AL$2,Upload_Download!$Q$3:$AC$3,0))/1000000</f>
        <v>179949.63353600001</v>
      </c>
      <c r="AM156" s="215">
        <f>INDEX(Upload_Download!$Q$4:$AC$602,MATCH($AE156,Upload_Download!$Q$4:$Q$602,0),MATCH(AM$2,Upload_Download!$Q$3:$AC$3,0))</f>
        <v>1.0015709746174299</v>
      </c>
      <c r="AN156" s="5">
        <f>INDEX(Upload_Download!$Q$4:$AC$602,MATCH($AE156,Upload_Download!$Q$4:$Q$602,0),MATCH(AN$2,Upload_Download!$Q$3:$AC$3,0))</f>
        <v>3.0504116331950212E-2</v>
      </c>
      <c r="AO156" s="217">
        <f>INDEX(Upload_Download!$Q$4:$AC$602,MATCH($AE156,Upload_Download!$Q$4:$Q$602,0),MATCH(AO$2,Upload_Download!$Q$3:$AC$3,0))</f>
        <v>3.0456270304360471E-2</v>
      </c>
      <c r="AP156" s="6">
        <f>INDEX(Upload_Download!$Q$4:$AC$602,MATCH($AE156,Upload_Download!$Q$4:$Q$602,0),MATCH(AP$2,Upload_Download!$Q$3:$AC$3,0))</f>
        <v>468</v>
      </c>
      <c r="AQ156" s="7">
        <f>INDEX(Upload_Download!$Q$4:$AC$602,MATCH($AE156,Upload_Download!$Q$4:$Q$602,0),MATCH(AQ$2,Upload_Download!$Q$3:$AC$3,0))</f>
        <v>129</v>
      </c>
      <c r="AR156" s="8">
        <f>INDEX(Upload_Download!$Q$4:$AC$602,MATCH($AE156,Upload_Download!$Q$4:$Q$602,0),MATCH(AR$2,Upload_Download!$Q$3:$AC$3,0))</f>
        <v>53</v>
      </c>
      <c r="AS156" s="9">
        <f>INDEX(Upload_Download!$Q$4:$AC$602,MATCH($AE156,Upload_Download!$Q$4:$Q$602,0),MATCH(AS$2,Upload_Download!$Q$3:$AC$3,0))</f>
        <v>275.7</v>
      </c>
      <c r="AU156" s="23">
        <f t="shared" si="41"/>
        <v>154</v>
      </c>
      <c r="AV156" s="42" t="s">
        <v>1846</v>
      </c>
      <c r="AW156" s="22" t="str">
        <f t="shared" si="42"/>
        <v>Player6</v>
      </c>
      <c r="AX156" s="63" t="str">
        <f t="shared" si="43"/>
        <v>BTC-USD</v>
      </c>
      <c r="AY156" s="63" t="str">
        <f t="shared" si="38"/>
        <v>Crypto</v>
      </c>
      <c r="AZ156" s="65" t="str">
        <f>INDEX(Upload_Download!$AH$4:$AH$127,MATCH(AX156,Upload_Download!$AF$4:$AF$127,0),1)</f>
        <v>Bitcoin</v>
      </c>
      <c r="BA156" s="65" t="str">
        <f t="shared" si="44"/>
        <v>Player61</v>
      </c>
      <c r="BB156" s="57">
        <f>MATCH(AX156,Upload_Download!$AF$4:$AF$126,0)</f>
        <v>1</v>
      </c>
    </row>
    <row r="157" spans="31:54" ht="15.5" customHeight="1" thickBot="1">
      <c r="AE157">
        <f t="shared" si="39"/>
        <v>155</v>
      </c>
      <c r="AF157" s="11">
        <f>INDEX(Upload_Download!$Q$4:$AC$602,MATCH($AE157,Upload_Download!$Q$4:$Q$602,0),MATCH(AF$2,Upload_Download!$Q$3:$AC$3,0))</f>
        <v>155</v>
      </c>
      <c r="AG157" s="12">
        <f>INDEX(Upload_Download!$Q$4:$AC$602,MATCH($AE157,Upload_Download!$Q$4:$Q$602,0),MATCH(AG$2,Upload_Download!$Q$3:$AC$3,0))</f>
        <v>220</v>
      </c>
      <c r="AH157" s="12" t="str">
        <f t="shared" si="40"/>
        <v>STOCK</v>
      </c>
      <c r="AI157" s="222" t="str">
        <f>INDEX(Upload_Download!$Q$4:$AC$602,MATCH($AE157,Upload_Download!$Q$4:$Q$602,0),MATCH(AI$2,Upload_Download!$Q$3:$AC$3,0))</f>
        <v>SNY</v>
      </c>
      <c r="AJ157" s="13" t="str">
        <f>IF(AH157="STOCK",INDEX(Upload_Download!$AR$4:$AR$861,MATCH(AI157,Upload_Download!$AQ$4:$AQ$861,0),1),INDEX(Upload_Download!$BE$4:$BE$103,MATCH(AI157,Upload_Download!$BD$4:$BD$103,0),1))</f>
        <v>Sanofi ADS</v>
      </c>
      <c r="AK157" s="47">
        <f>IF(AH157="STOCK",INDEX(Upload_Download!$AS$4:$AS$861,MATCH(AI157,Upload_Download!$AQ$4:$AQ$861,0),1),INDEX(Upload_Download!$BF$4:$BF$103,MATCH(AI157,Upload_Download!$BD$4:$BD$103,0),1))</f>
        <v>52.93</v>
      </c>
      <c r="AL157" s="212">
        <f>INDEX(Upload_Download!$Q$4:$AC$602,MATCH($AE157,Upload_Download!$Q$4:$Q$602,0),MATCH(AL$2,Upload_Download!$Q$3:$AC$3,0))/1000000</f>
        <v>133053.718528</v>
      </c>
      <c r="AM157" s="216">
        <f>INDEX(Upload_Download!$Q$4:$AC$602,MATCH($AE157,Upload_Download!$Q$4:$Q$602,0),MATCH(AM$2,Upload_Download!$Q$3:$AC$3,0))</f>
        <v>1.0012857944527911</v>
      </c>
      <c r="AN157" s="14">
        <f>INDEX(Upload_Download!$Q$4:$AC$602,MATCH($AE157,Upload_Download!$Q$4:$Q$602,0),MATCH(AN$2,Upload_Download!$Q$3:$AC$3,0))</f>
        <v>2.3608392240893811E-2</v>
      </c>
      <c r="AO157" s="218">
        <f>INDEX(Upload_Download!$Q$4:$AC$602,MATCH($AE157,Upload_Download!$Q$4:$Q$602,0),MATCH(AO$2,Upload_Download!$Q$3:$AC$3,0))</f>
        <v>2.3578075681974439E-2</v>
      </c>
      <c r="AP157" s="15">
        <f>INDEX(Upload_Download!$Q$4:$AC$602,MATCH($AE157,Upload_Download!$Q$4:$Q$602,0),MATCH(AP$2,Upload_Download!$Q$3:$AC$3,0))</f>
        <v>484</v>
      </c>
      <c r="AQ157" s="16">
        <f>INDEX(Upload_Download!$Q$4:$AC$602,MATCH($AE157,Upload_Download!$Q$4:$Q$602,0),MATCH(AQ$2,Upload_Download!$Q$3:$AC$3,0))</f>
        <v>48</v>
      </c>
      <c r="AR157" s="17">
        <f>INDEX(Upload_Download!$Q$4:$AC$602,MATCH($AE157,Upload_Download!$Q$4:$Q$602,0),MATCH(AR$2,Upload_Download!$Q$3:$AC$3,0))</f>
        <v>82</v>
      </c>
      <c r="AS157" s="18">
        <f>INDEX(Upload_Download!$Q$4:$AC$602,MATCH($AE157,Upload_Download!$Q$4:$Q$602,0),MATCH(AS$2,Upload_Download!$Q$3:$AC$3,0))</f>
        <v>276.2</v>
      </c>
      <c r="AU157" s="23">
        <f t="shared" si="41"/>
        <v>155</v>
      </c>
      <c r="AV157" s="42" t="s">
        <v>1846</v>
      </c>
      <c r="AW157" s="22" t="str">
        <f t="shared" si="42"/>
        <v>Player24</v>
      </c>
      <c r="AX157" s="63" t="str">
        <f t="shared" si="43"/>
        <v>BTC-USD</v>
      </c>
      <c r="AY157" s="63" t="str">
        <f t="shared" si="38"/>
        <v>Crypto</v>
      </c>
      <c r="AZ157" s="65" t="str">
        <f>INDEX(Upload_Download!$AH$4:$AH$127,MATCH(AX157,Upload_Download!$AF$4:$AF$127,0),1)</f>
        <v>Bitcoin</v>
      </c>
      <c r="BA157" s="65" t="str">
        <f t="shared" si="44"/>
        <v>Player241</v>
      </c>
      <c r="BB157" s="57">
        <f>MATCH(AX157,Upload_Download!$AF$4:$AF$126,0)</f>
        <v>1</v>
      </c>
    </row>
    <row r="158" spans="31:54" ht="15.5" customHeight="1">
      <c r="AE158">
        <f t="shared" si="39"/>
        <v>156</v>
      </c>
      <c r="AF158" s="10">
        <f>INDEX(Upload_Download!$Q$4:$AC$602,MATCH($AE158,Upload_Download!$Q$4:$Q$602,0),MATCH(AF$2,Upload_Download!$Q$3:$AC$3,0))</f>
        <v>156</v>
      </c>
      <c r="AG158" s="3">
        <f>INDEX(Upload_Download!$Q$4:$AC$602,MATCH($AE158,Upload_Download!$Q$4:$Q$602,0),MATCH(AG$2,Upload_Download!$Q$3:$AC$3,0))</f>
        <v>221</v>
      </c>
      <c r="AH158" s="3" t="str">
        <f t="shared" si="40"/>
        <v>STOCK</v>
      </c>
      <c r="AI158" s="221" t="str">
        <f>INDEX(Upload_Download!$Q$4:$AC$602,MATCH($AE158,Upload_Download!$Q$4:$Q$602,0),MATCH(AI$2,Upload_Download!$Q$3:$AC$3,0))</f>
        <v>TTM</v>
      </c>
      <c r="AJ158" s="4" t="str">
        <f>IF(AH158="STOCK",INDEX(Upload_Download!$AR$4:$AR$861,MATCH(AI158,Upload_Download!$AQ$4:$AQ$861,0),1),INDEX(Upload_Download!$BE$4:$BE$103,MATCH(AI158,Upload_Download!$BD$4:$BD$103,0),1))</f>
        <v>Tata Motors Ltd Tata Motors Limited</v>
      </c>
      <c r="AK158" s="46">
        <f>IF(AH158="STOCK",INDEX(Upload_Download!$AS$4:$AS$861,MATCH(AI158,Upload_Download!$AQ$4:$AQ$861,0),1),INDEX(Upload_Download!$BF$4:$BF$103,MATCH(AI158,Upload_Download!$BD$4:$BD$103,0),1))</f>
        <v>33.36</v>
      </c>
      <c r="AL158" s="211">
        <f>INDEX(Upload_Download!$Q$4:$AC$602,MATCH($AE158,Upload_Download!$Q$4:$Q$602,0),MATCH(AL$2,Upload_Download!$Q$3:$AC$3,0))/1000000</f>
        <v>24551.901183999998</v>
      </c>
      <c r="AM158" s="215">
        <f>INDEX(Upload_Download!$Q$4:$AC$602,MATCH($AE158,Upload_Download!$Q$4:$Q$602,0),MATCH(AM$2,Upload_Download!$Q$3:$AC$3,0))</f>
        <v>1.0199848398443481</v>
      </c>
      <c r="AN158" s="5">
        <f>INDEX(Upload_Download!$Q$4:$AC$602,MATCH($AE158,Upload_Download!$Q$4:$Q$602,0),MATCH(AN$2,Upload_Download!$Q$3:$AC$3,0))</f>
        <v>7.8373287958903137E-2</v>
      </c>
      <c r="AO158" s="217">
        <f>INDEX(Upload_Download!$Q$4:$AC$602,MATCH($AE158,Upload_Download!$Q$4:$Q$602,0),MATCH(AO$2,Upload_Download!$Q$3:$AC$3,0))</f>
        <v>7.6837698853311473E-2</v>
      </c>
      <c r="AP158" s="6">
        <f>INDEX(Upload_Download!$Q$4:$AC$602,MATCH($AE158,Upload_Download!$Q$4:$Q$602,0),MATCH(AP$2,Upload_Download!$Q$3:$AC$3,0))</f>
        <v>83</v>
      </c>
      <c r="AQ158" s="7">
        <f>INDEX(Upload_Download!$Q$4:$AC$602,MATCH($AE158,Upload_Download!$Q$4:$Q$602,0),MATCH(AQ$2,Upload_Download!$Q$3:$AC$3,0))</f>
        <v>473</v>
      </c>
      <c r="AR158" s="8">
        <f>INDEX(Upload_Download!$Q$4:$AC$602,MATCH($AE158,Upload_Download!$Q$4:$Q$602,0),MATCH(AR$2,Upload_Download!$Q$3:$AC$3,0))</f>
        <v>468</v>
      </c>
      <c r="AS158" s="9">
        <f>INDEX(Upload_Download!$Q$4:$AC$602,MATCH($AE158,Upload_Download!$Q$4:$Q$602,0),MATCH(AS$2,Upload_Download!$Q$3:$AC$3,0))</f>
        <v>276.5</v>
      </c>
      <c r="AU158" s="23">
        <f t="shared" si="41"/>
        <v>156</v>
      </c>
      <c r="AV158" s="42" t="s">
        <v>1846</v>
      </c>
      <c r="AW158" s="22" t="str">
        <f t="shared" si="42"/>
        <v>Player19</v>
      </c>
      <c r="AX158" s="63" t="str">
        <f t="shared" si="43"/>
        <v>V</v>
      </c>
      <c r="AY158" s="63" t="str">
        <f t="shared" si="38"/>
        <v>Stock</v>
      </c>
      <c r="AZ158" s="65" t="str">
        <f>INDEX(Upload_Download!$AH$4:$AH$127,MATCH(AX158,Upload_Download!$AF$4:$AF$127,0),1)</f>
        <v>Visa</v>
      </c>
      <c r="BA158" s="65" t="str">
        <f t="shared" si="44"/>
        <v>Player191</v>
      </c>
      <c r="BB158" s="57">
        <f>MATCH(AX158,Upload_Download!$AF$4:$AF$126,0)</f>
        <v>112</v>
      </c>
    </row>
    <row r="159" spans="31:54" ht="15.5" customHeight="1">
      <c r="AE159">
        <f t="shared" si="39"/>
        <v>157</v>
      </c>
      <c r="AF159" s="10">
        <f>INDEX(Upload_Download!$Q$4:$AC$602,MATCH($AE159,Upload_Download!$Q$4:$Q$602,0),MATCH(AF$2,Upload_Download!$Q$3:$AC$3,0))</f>
        <v>157</v>
      </c>
      <c r="AG159" s="3">
        <f>INDEX(Upload_Download!$Q$4:$AC$602,MATCH($AE159,Upload_Download!$Q$4:$Q$602,0),MATCH(AG$2,Upload_Download!$Q$3:$AC$3,0))</f>
        <v>223</v>
      </c>
      <c r="AH159" s="3" t="str">
        <f t="shared" si="40"/>
        <v>STOCK</v>
      </c>
      <c r="AI159" s="221" t="str">
        <f>INDEX(Upload_Download!$Q$4:$AC$602,MATCH($AE159,Upload_Download!$Q$4:$Q$602,0),MATCH(AI$2,Upload_Download!$Q$3:$AC$3,0))</f>
        <v>FANG</v>
      </c>
      <c r="AJ159" s="4" t="str">
        <f>IF(AH159="STOCK",INDEX(Upload_Download!$AR$4:$AR$861,MATCH(AI159,Upload_Download!$AQ$4:$AQ$861,0),1),INDEX(Upload_Download!$BE$4:$BE$103,MATCH(AI159,Upload_Download!$BD$4:$BD$103,0),1))</f>
        <v>Diamondback Energy Inc. Commmon Stock</v>
      </c>
      <c r="AK159" s="46">
        <f>IF(AH159="STOCK",INDEX(Upload_Download!$AS$4:$AS$861,MATCH(AI159,Upload_Download!$AQ$4:$AQ$861,0),1),INDEX(Upload_Download!$BF$4:$BF$103,MATCH(AI159,Upload_Download!$BD$4:$BD$103,0),1))</f>
        <v>130.41999999999999</v>
      </c>
      <c r="AL159" s="211">
        <f>INDEX(Upload_Download!$Q$4:$AC$602,MATCH($AE159,Upload_Download!$Q$4:$Q$602,0),MATCH(AL$2,Upload_Download!$Q$3:$AC$3,0))/1000000</f>
        <v>24239.403008000001</v>
      </c>
      <c r="AM159" s="215">
        <f>INDEX(Upload_Download!$Q$4:$AC$602,MATCH($AE159,Upload_Download!$Q$4:$Q$602,0),MATCH(AM$2,Upload_Download!$Q$3:$AC$3,0))</f>
        <v>1.0213208310865991</v>
      </c>
      <c r="AN159" s="5">
        <f>INDEX(Upload_Download!$Q$4:$AC$602,MATCH($AE159,Upload_Download!$Q$4:$Q$602,0),MATCH(AN$2,Upload_Download!$Q$3:$AC$3,0))</f>
        <v>7.8609046550935049E-2</v>
      </c>
      <c r="AO159" s="217">
        <f>INDEX(Upload_Download!$Q$4:$AC$602,MATCH($AE159,Upload_Download!$Q$4:$Q$602,0),MATCH(AO$2,Upload_Download!$Q$3:$AC$3,0))</f>
        <v>7.6968024305645116E-2</v>
      </c>
      <c r="AP159" s="6">
        <f>INDEX(Upload_Download!$Q$4:$AC$602,MATCH($AE159,Upload_Download!$Q$4:$Q$602,0),MATCH(AP$2,Upload_Download!$Q$3:$AC$3,0))</f>
        <v>80</v>
      </c>
      <c r="AQ159" s="7">
        <f>INDEX(Upload_Download!$Q$4:$AC$602,MATCH($AE159,Upload_Download!$Q$4:$Q$602,0),MATCH(AQ$2,Upload_Download!$Q$3:$AC$3,0))</f>
        <v>474</v>
      </c>
      <c r="AR159" s="8">
        <f>INDEX(Upload_Download!$Q$4:$AC$602,MATCH($AE159,Upload_Download!$Q$4:$Q$602,0),MATCH(AR$2,Upload_Download!$Q$3:$AC$3,0))</f>
        <v>474</v>
      </c>
      <c r="AS159" s="9">
        <f>INDEX(Upload_Download!$Q$4:$AC$602,MATCH($AE159,Upload_Download!$Q$4:$Q$602,0),MATCH(AS$2,Upload_Download!$Q$3:$AC$3,0))</f>
        <v>277</v>
      </c>
      <c r="AU159" s="23">
        <f t="shared" si="41"/>
        <v>157</v>
      </c>
      <c r="AV159" s="42" t="s">
        <v>1846</v>
      </c>
      <c r="AW159" s="22" t="str">
        <f t="shared" si="42"/>
        <v>Player8</v>
      </c>
      <c r="AX159" s="63" t="str">
        <f t="shared" si="43"/>
        <v>SOL-USD</v>
      </c>
      <c r="AY159" s="63" t="str">
        <f t="shared" si="38"/>
        <v>Crypto</v>
      </c>
      <c r="AZ159" s="65" t="str">
        <f>INDEX(Upload_Download!$AH$4:$AH$127,MATCH(AX159,Upload_Download!$AF$4:$AF$127,0),1)</f>
        <v>Solana</v>
      </c>
      <c r="BA159" s="65" t="str">
        <f t="shared" si="44"/>
        <v>Player81</v>
      </c>
      <c r="BB159" s="57">
        <f>MATCH(AX159,Upload_Download!$AF$4:$AF$126,0)</f>
        <v>4</v>
      </c>
    </row>
    <row r="160" spans="31:54" ht="15.5" customHeight="1">
      <c r="AE160">
        <f t="shared" si="39"/>
        <v>158</v>
      </c>
      <c r="AF160" s="10">
        <f>INDEX(Upload_Download!$Q$4:$AC$602,MATCH($AE160,Upload_Download!$Q$4:$Q$602,0),MATCH(AF$2,Upload_Download!$Q$3:$AC$3,0))</f>
        <v>158</v>
      </c>
      <c r="AG160" s="3">
        <f>INDEX(Upload_Download!$Q$4:$AC$602,MATCH($AE160,Upload_Download!$Q$4:$Q$602,0),MATCH(AG$2,Upload_Download!$Q$3:$AC$3,0))</f>
        <v>224</v>
      </c>
      <c r="AH160" s="3" t="str">
        <f t="shared" si="40"/>
        <v>STOCK</v>
      </c>
      <c r="AI160" s="221" t="str">
        <f>INDEX(Upload_Download!$Q$4:$AC$602,MATCH($AE160,Upload_Download!$Q$4:$Q$602,0),MATCH(AI$2,Upload_Download!$Q$3:$AC$3,0))</f>
        <v>HLT</v>
      </c>
      <c r="AJ160" s="4" t="str">
        <f>IF(AH160="STOCK",INDEX(Upload_Download!$AR$4:$AR$861,MATCH(AI160,Upload_Download!$AQ$4:$AQ$861,0),1),INDEX(Upload_Download!$BE$4:$BE$103,MATCH(AI160,Upload_Download!$BD$4:$BD$103,0),1))</f>
        <v xml:space="preserve">Hilton Worldwide Holdings Inc. Common Stock </v>
      </c>
      <c r="AK160" s="46">
        <f>IF(AH160="STOCK",INDEX(Upload_Download!$AS$4:$AS$861,MATCH(AI160,Upload_Download!$AQ$4:$AQ$861,0),1),INDEX(Upload_Download!$BF$4:$BF$103,MATCH(AI160,Upload_Download!$BD$4:$BD$103,0),1))</f>
        <v>154.19999999999999</v>
      </c>
      <c r="AL160" s="211">
        <f>INDEX(Upload_Download!$Q$4:$AC$602,MATCH($AE160,Upload_Download!$Q$4:$Q$602,0),MATCH(AL$2,Upload_Download!$Q$3:$AC$3,0))/1000000</f>
        <v>42048</v>
      </c>
      <c r="AM160" s="215">
        <f>INDEX(Upload_Download!$Q$4:$AC$602,MATCH($AE160,Upload_Download!$Q$4:$Q$602,0),MATCH(AM$2,Upload_Download!$Q$3:$AC$3,0))</f>
        <v>1.00552610478852</v>
      </c>
      <c r="AN160" s="5">
        <f>INDEX(Upload_Download!$Q$4:$AC$602,MATCH($AE160,Upload_Download!$Q$4:$Q$602,0),MATCH(AN$2,Upload_Download!$Q$3:$AC$3,0))</f>
        <v>3.9190499735257567E-2</v>
      </c>
      <c r="AO160" s="217">
        <f>INDEX(Upload_Download!$Q$4:$AC$602,MATCH($AE160,Upload_Download!$Q$4:$Q$602,0),MATCH(AO$2,Upload_Download!$Q$3:$AC$3,0))</f>
        <v>3.8975119142729789E-2</v>
      </c>
      <c r="AP160" s="6">
        <f>INDEX(Upload_Download!$Q$4:$AC$602,MATCH($AE160,Upload_Download!$Q$4:$Q$602,0),MATCH(AP$2,Upload_Download!$Q$3:$AC$3,0))</f>
        <v>273</v>
      </c>
      <c r="AQ160" s="7">
        <f>INDEX(Upload_Download!$Q$4:$AC$602,MATCH($AE160,Upload_Download!$Q$4:$Q$602,0),MATCH(AQ$2,Upload_Download!$Q$3:$AC$3,0))</f>
        <v>269</v>
      </c>
      <c r="AR160" s="8">
        <f>INDEX(Upload_Download!$Q$4:$AC$602,MATCH($AE160,Upload_Download!$Q$4:$Q$602,0),MATCH(AR$2,Upload_Download!$Q$3:$AC$3,0))</f>
        <v>289</v>
      </c>
      <c r="AS160" s="9">
        <f>INDEX(Upload_Download!$Q$4:$AC$602,MATCH($AE160,Upload_Download!$Q$4:$Q$602,0),MATCH(AS$2,Upload_Download!$Q$3:$AC$3,0))</f>
        <v>277</v>
      </c>
      <c r="AU160" s="23">
        <f t="shared" si="41"/>
        <v>158</v>
      </c>
      <c r="AV160" s="42" t="s">
        <v>1846</v>
      </c>
      <c r="AW160" s="22" t="str">
        <f t="shared" si="42"/>
        <v>Player5</v>
      </c>
      <c r="AX160" s="63" t="str">
        <f t="shared" si="43"/>
        <v>TSLA</v>
      </c>
      <c r="AY160" s="63" t="str">
        <f t="shared" si="38"/>
        <v>Stock</v>
      </c>
      <c r="AZ160" s="65" t="str">
        <f>INDEX(Upload_Download!$AH$4:$AH$127,MATCH(AX160,Upload_Download!$AF$4:$AF$127,0),1)</f>
        <v>Tesla</v>
      </c>
      <c r="BA160" s="65" t="str">
        <f t="shared" si="44"/>
        <v>Player51</v>
      </c>
      <c r="BB160" s="57">
        <f>MATCH(AX160,Upload_Download!$AF$4:$AF$126,0)</f>
        <v>2</v>
      </c>
    </row>
    <row r="161" spans="31:54" ht="15.5" customHeight="1">
      <c r="AE161">
        <f t="shared" si="39"/>
        <v>159</v>
      </c>
      <c r="AF161" s="10">
        <f>INDEX(Upload_Download!$Q$4:$AC$602,MATCH($AE161,Upload_Download!$Q$4:$Q$602,0),MATCH(AF$2,Upload_Download!$Q$3:$AC$3,0))</f>
        <v>159</v>
      </c>
      <c r="AG161" s="3">
        <f>INDEX(Upload_Download!$Q$4:$AC$602,MATCH($AE161,Upload_Download!$Q$4:$Q$602,0),MATCH(AG$2,Upload_Download!$Q$3:$AC$3,0))</f>
        <v>225</v>
      </c>
      <c r="AH161" s="3" t="str">
        <f t="shared" si="40"/>
        <v>STOCK</v>
      </c>
      <c r="AI161" s="221" t="str">
        <f>INDEX(Upload_Download!$Q$4:$AC$602,MATCH($AE161,Upload_Download!$Q$4:$Q$602,0),MATCH(AI$2,Upload_Download!$Q$3:$AC$3,0))</f>
        <v>TRP</v>
      </c>
      <c r="AJ161" s="4" t="str">
        <f>IF(AH161="STOCK",INDEX(Upload_Download!$AR$4:$AR$861,MATCH(AI161,Upload_Download!$AQ$4:$AQ$861,0),1),INDEX(Upload_Download!$BE$4:$BE$103,MATCH(AI161,Upload_Download!$BD$4:$BD$103,0),1))</f>
        <v>TC Energy Corporation Common Stock</v>
      </c>
      <c r="AK161" s="46">
        <f>IF(AH161="STOCK",INDEX(Upload_Download!$AS$4:$AS$861,MATCH(AI161,Upload_Download!$AQ$4:$AQ$861,0),1),INDEX(Upload_Download!$BF$4:$BF$103,MATCH(AI161,Upload_Download!$BD$4:$BD$103,0),1))</f>
        <v>51.52</v>
      </c>
      <c r="AL161" s="211">
        <f>INDEX(Upload_Download!$Q$4:$AC$602,MATCH($AE161,Upload_Download!$Q$4:$Q$602,0),MATCH(AL$2,Upload_Download!$Q$3:$AC$3,0))/1000000</f>
        <v>51571.171327999997</v>
      </c>
      <c r="AM161" s="215">
        <f>INDEX(Upload_Download!$Q$4:$AC$602,MATCH($AE161,Upload_Download!$Q$4:$Q$602,0),MATCH(AM$2,Upload_Download!$Q$3:$AC$3,0))</f>
        <v>1.003631088545746</v>
      </c>
      <c r="AN161" s="5">
        <f>INDEX(Upload_Download!$Q$4:$AC$602,MATCH($AE161,Upload_Download!$Q$4:$Q$602,0),MATCH(AN$2,Upload_Download!$Q$3:$AC$3,0))</f>
        <v>3.021353985240964E-2</v>
      </c>
      <c r="AO161" s="217">
        <f>INDEX(Upload_Download!$Q$4:$AC$602,MATCH($AE161,Upload_Download!$Q$4:$Q$602,0),MATCH(AO$2,Upload_Download!$Q$3:$AC$3,0))</f>
        <v>3.010422873228135E-2</v>
      </c>
      <c r="AP161" s="6">
        <f>INDEX(Upload_Download!$Q$4:$AC$602,MATCH($AE161,Upload_Download!$Q$4:$Q$602,0),MATCH(AP$2,Upload_Download!$Q$3:$AC$3,0))</f>
        <v>370</v>
      </c>
      <c r="AQ161" s="7">
        <f>INDEX(Upload_Download!$Q$4:$AC$602,MATCH($AE161,Upload_Download!$Q$4:$Q$602,0),MATCH(AQ$2,Upload_Download!$Q$3:$AC$3,0))</f>
        <v>121</v>
      </c>
      <c r="AR161" s="8">
        <f>INDEX(Upload_Download!$Q$4:$AC$602,MATCH($AE161,Upload_Download!$Q$4:$Q$602,0),MATCH(AR$2,Upload_Download!$Q$3:$AC$3,0))</f>
        <v>227</v>
      </c>
      <c r="AS161" s="9">
        <f>INDEX(Upload_Download!$Q$4:$AC$602,MATCH($AE161,Upload_Download!$Q$4:$Q$602,0),MATCH(AS$2,Upload_Download!$Q$3:$AC$3,0))</f>
        <v>277.3</v>
      </c>
      <c r="AU161" s="23">
        <f t="shared" si="41"/>
        <v>159</v>
      </c>
      <c r="AV161" s="42" t="s">
        <v>1846</v>
      </c>
      <c r="AW161" s="22" t="str">
        <f t="shared" si="42"/>
        <v>Player16</v>
      </c>
      <c r="AX161" s="63" t="str">
        <f t="shared" si="43"/>
        <v>TSLA</v>
      </c>
      <c r="AY161" s="63" t="str">
        <f t="shared" si="38"/>
        <v>Stock</v>
      </c>
      <c r="AZ161" s="65" t="str">
        <f>INDEX(Upload_Download!$AH$4:$AH$127,MATCH(AX161,Upload_Download!$AF$4:$AF$127,0),1)</f>
        <v>Tesla</v>
      </c>
      <c r="BA161" s="65" t="str">
        <f t="shared" si="44"/>
        <v>Player161</v>
      </c>
      <c r="BB161" s="57">
        <f>MATCH(AX161,Upload_Download!$AF$4:$AF$126,0)</f>
        <v>2</v>
      </c>
    </row>
    <row r="162" spans="31:54" ht="15.5" customHeight="1" thickBot="1">
      <c r="AE162">
        <f t="shared" si="39"/>
        <v>160</v>
      </c>
      <c r="AF162" s="11">
        <f>INDEX(Upload_Download!$Q$4:$AC$602,MATCH($AE162,Upload_Download!$Q$4:$Q$602,0),MATCH(AF$2,Upload_Download!$Q$3:$AC$3,0))</f>
        <v>160</v>
      </c>
      <c r="AG162" s="12">
        <f>INDEX(Upload_Download!$Q$4:$AC$602,MATCH($AE162,Upload_Download!$Q$4:$Q$602,0),MATCH(AG$2,Upload_Download!$Q$3:$AC$3,0))</f>
        <v>226</v>
      </c>
      <c r="AH162" s="12" t="str">
        <f t="shared" si="40"/>
        <v>STOCK</v>
      </c>
      <c r="AI162" s="222" t="str">
        <f>INDEX(Upload_Download!$Q$4:$AC$602,MATCH($AE162,Upload_Download!$Q$4:$Q$602,0),MATCH(AI$2,Upload_Download!$Q$3:$AC$3,0))</f>
        <v>WELL</v>
      </c>
      <c r="AJ162" s="13" t="str">
        <f>IF(AH162="STOCK",INDEX(Upload_Download!$AR$4:$AR$861,MATCH(AI162,Upload_Download!$AQ$4:$AQ$861,0),1),INDEX(Upload_Download!$BE$4:$BE$103,MATCH(AI162,Upload_Download!$BD$4:$BD$103,0),1))</f>
        <v>Welltower Inc. Common Stock</v>
      </c>
      <c r="AK162" s="47">
        <f>IF(AH162="STOCK",INDEX(Upload_Download!$AS$4:$AS$861,MATCH(AI162,Upload_Download!$AQ$4:$AQ$861,0),1),INDEX(Upload_Download!$BF$4:$BF$103,MATCH(AI162,Upload_Download!$BD$4:$BD$103,0),1))</f>
        <v>80.680000000000007</v>
      </c>
      <c r="AL162" s="212">
        <f>INDEX(Upload_Download!$Q$4:$AC$602,MATCH($AE162,Upload_Download!$Q$4:$Q$602,0),MATCH(AL$2,Upload_Download!$Q$3:$AC$3,0))/1000000</f>
        <v>34569.539583999998</v>
      </c>
      <c r="AM162" s="216">
        <f>INDEX(Upload_Download!$Q$4:$AC$602,MATCH($AE162,Upload_Download!$Q$4:$Q$602,0),MATCH(AM$2,Upload_Download!$Q$3:$AC$3,0))</f>
        <v>1.004872296126385</v>
      </c>
      <c r="AN162" s="14">
        <f>INDEX(Upload_Download!$Q$4:$AC$602,MATCH($AE162,Upload_Download!$Q$4:$Q$602,0),MATCH(AN$2,Upload_Download!$Q$3:$AC$3,0))</f>
        <v>2.699469663778354E-2</v>
      </c>
      <c r="AO162" s="218">
        <f>INDEX(Upload_Download!$Q$4:$AC$602,MATCH($AE162,Upload_Download!$Q$4:$Q$602,0),MATCH(AO$2,Upload_Download!$Q$3:$AC$3,0))</f>
        <v>2.6863808209106371E-2</v>
      </c>
      <c r="AP162" s="15">
        <f>INDEX(Upload_Download!$Q$4:$AC$602,MATCH($AE162,Upload_Download!$Q$4:$Q$602,0),MATCH(AP$2,Upload_Download!$Q$3:$AC$3,0))</f>
        <v>310</v>
      </c>
      <c r="AQ162" s="16">
        <f>INDEX(Upload_Download!$Q$4:$AC$602,MATCH($AE162,Upload_Download!$Q$4:$Q$602,0),MATCH(AQ$2,Upload_Download!$Q$3:$AC$3,0))</f>
        <v>75</v>
      </c>
      <c r="AR162" s="17">
        <f>INDEX(Upload_Download!$Q$4:$AC$602,MATCH($AE162,Upload_Download!$Q$4:$Q$602,0),MATCH(AR$2,Upload_Download!$Q$3:$AC$3,0))</f>
        <v>358</v>
      </c>
      <c r="AS162" s="18">
        <f>INDEX(Upload_Download!$Q$4:$AC$602,MATCH($AE162,Upload_Download!$Q$4:$Q$602,0),MATCH(AS$2,Upload_Download!$Q$3:$AC$3,0))</f>
        <v>277.39999999999998</v>
      </c>
      <c r="AU162" s="23">
        <f t="shared" si="41"/>
        <v>160</v>
      </c>
      <c r="AV162" s="42" t="s">
        <v>1846</v>
      </c>
      <c r="AW162" s="22" t="str">
        <f t="shared" si="42"/>
        <v>Player11</v>
      </c>
      <c r="AX162" s="63" t="str">
        <f t="shared" si="43"/>
        <v>ADA-USD</v>
      </c>
      <c r="AY162" s="63" t="str">
        <f t="shared" si="38"/>
        <v>Crypto</v>
      </c>
      <c r="AZ162" s="65" t="str">
        <f>INDEX(Upload_Download!$AH$4:$AH$127,MATCH(AX162,Upload_Download!$AF$4:$AF$127,0),1)</f>
        <v>Cardano</v>
      </c>
      <c r="BA162" s="65" t="str">
        <f t="shared" si="44"/>
        <v>Player111</v>
      </c>
      <c r="BB162" s="57">
        <f>MATCH(AX162,Upload_Download!$AF$4:$AF$126,0)</f>
        <v>5</v>
      </c>
    </row>
    <row r="163" spans="31:54" ht="15.5" customHeight="1">
      <c r="AE163">
        <f t="shared" si="39"/>
        <v>161</v>
      </c>
      <c r="AF163" s="10">
        <f>INDEX(Upload_Download!$Q$4:$AC$602,MATCH($AE163,Upload_Download!$Q$4:$Q$602,0),MATCH(AF$2,Upload_Download!$Q$3:$AC$3,0))</f>
        <v>161</v>
      </c>
      <c r="AG163" s="3">
        <f>INDEX(Upload_Download!$Q$4:$AC$602,MATCH($AE163,Upload_Download!$Q$4:$Q$602,0),MATCH(AG$2,Upload_Download!$Q$3:$AC$3,0))</f>
        <v>227</v>
      </c>
      <c r="AH163" s="3" t="str">
        <f t="shared" si="40"/>
        <v>STOCK</v>
      </c>
      <c r="AI163" s="221" t="str">
        <f>INDEX(Upload_Download!$Q$4:$AC$602,MATCH($AE163,Upload_Download!$Q$4:$Q$602,0),MATCH(AI$2,Upload_Download!$Q$3:$AC$3,0))</f>
        <v>SNPS</v>
      </c>
      <c r="AJ163" s="4" t="str">
        <f>IF(AH163="STOCK",INDEX(Upload_Download!$AR$4:$AR$861,MATCH(AI163,Upload_Download!$AQ$4:$AQ$861,0),1),INDEX(Upload_Download!$BE$4:$BE$103,MATCH(AI163,Upload_Download!$BD$4:$BD$103,0),1))</f>
        <v>Synopsys Inc. Common Stock</v>
      </c>
      <c r="AK163" s="46">
        <f>IF(AH163="STOCK",INDEX(Upload_Download!$AS$4:$AS$861,MATCH(AI163,Upload_Download!$AQ$4:$AQ$861,0),1),INDEX(Upload_Download!$BF$4:$BF$103,MATCH(AI163,Upload_Download!$BD$4:$BD$103,0),1))</f>
        <v>311.14999999999998</v>
      </c>
      <c r="AL163" s="211">
        <f>INDEX(Upload_Download!$Q$4:$AC$602,MATCH($AE163,Upload_Download!$Q$4:$Q$602,0),MATCH(AL$2,Upload_Download!$Q$3:$AC$3,0))/1000000</f>
        <v>45373.149184000002</v>
      </c>
      <c r="AM163" s="215">
        <f>INDEX(Upload_Download!$Q$4:$AC$602,MATCH($AE163,Upload_Download!$Q$4:$Q$602,0),MATCH(AM$2,Upload_Download!$Q$3:$AC$3,0))</f>
        <v>1.005631333228403</v>
      </c>
      <c r="AN163" s="5">
        <f>INDEX(Upload_Download!$Q$4:$AC$602,MATCH($AE163,Upload_Download!$Q$4:$Q$602,0),MATCH(AN$2,Upload_Download!$Q$3:$AC$3,0))</f>
        <v>4.4126877777874482E-2</v>
      </c>
      <c r="AO163" s="217">
        <f>INDEX(Upload_Download!$Q$4:$AC$602,MATCH($AE163,Upload_Download!$Q$4:$Q$602,0),MATCH(AO$2,Upload_Download!$Q$3:$AC$3,0))</f>
        <v>4.3879776136462323E-2</v>
      </c>
      <c r="AP163" s="6">
        <f>INDEX(Upload_Download!$Q$4:$AC$602,MATCH($AE163,Upload_Download!$Q$4:$Q$602,0),MATCH(AP$2,Upload_Download!$Q$3:$AC$3,0))</f>
        <v>269</v>
      </c>
      <c r="AQ163" s="7">
        <f>INDEX(Upload_Download!$Q$4:$AC$602,MATCH($AE163,Upload_Download!$Q$4:$Q$602,0),MATCH(AQ$2,Upload_Download!$Q$3:$AC$3,0))</f>
        <v>329</v>
      </c>
      <c r="AR163" s="8">
        <f>INDEX(Upload_Download!$Q$4:$AC$602,MATCH($AE163,Upload_Download!$Q$4:$Q$602,0),MATCH(AR$2,Upload_Download!$Q$3:$AC$3,0))</f>
        <v>258</v>
      </c>
      <c r="AS163" s="9">
        <f>INDEX(Upload_Download!$Q$4:$AC$602,MATCH($AE163,Upload_Download!$Q$4:$Q$602,0),MATCH(AS$2,Upload_Download!$Q$3:$AC$3,0))</f>
        <v>277.7</v>
      </c>
      <c r="AU163" s="23">
        <f t="shared" si="41"/>
        <v>161</v>
      </c>
      <c r="AV163" s="42" t="s">
        <v>1846</v>
      </c>
      <c r="AW163" s="22" t="str">
        <f t="shared" si="42"/>
        <v>Player14</v>
      </c>
      <c r="AX163" s="63" t="str">
        <f t="shared" si="43"/>
        <v>TSM</v>
      </c>
      <c r="AY163" s="63" t="str">
        <f t="shared" si="38"/>
        <v>Stock</v>
      </c>
      <c r="AZ163" s="65" t="str">
        <f>INDEX(Upload_Download!$AH$4:$AH$127,MATCH(AX163,Upload_Download!$AF$4:$AF$127,0),1)</f>
        <v>Taiwanese Semiconductor</v>
      </c>
      <c r="BA163" s="65" t="str">
        <f t="shared" si="44"/>
        <v>Player141</v>
      </c>
      <c r="BB163" s="57">
        <f>MATCH(AX163,Upload_Download!$AF$4:$AF$126,0)</f>
        <v>111</v>
      </c>
    </row>
    <row r="164" spans="31:54" ht="15.5" customHeight="1">
      <c r="AE164">
        <f t="shared" si="39"/>
        <v>162</v>
      </c>
      <c r="AF164" s="10">
        <f>INDEX(Upload_Download!$Q$4:$AC$602,MATCH($AE164,Upload_Download!$Q$4:$Q$602,0),MATCH(AF$2,Upload_Download!$Q$3:$AC$3,0))</f>
        <v>162</v>
      </c>
      <c r="AG164" s="3">
        <f>INDEX(Upload_Download!$Q$4:$AC$602,MATCH($AE164,Upload_Download!$Q$4:$Q$602,0),MATCH(AG$2,Upload_Download!$Q$3:$AC$3,0))</f>
        <v>228</v>
      </c>
      <c r="AH164" s="3" t="str">
        <f t="shared" si="40"/>
        <v>STOCK</v>
      </c>
      <c r="AI164" s="221" t="str">
        <f>INDEX(Upload_Download!$Q$4:$AC$602,MATCH($AE164,Upload_Download!$Q$4:$Q$602,0),MATCH(AI$2,Upload_Download!$Q$3:$AC$3,0))</f>
        <v>CCI</v>
      </c>
      <c r="AJ164" s="4" t="str">
        <f>IF(AH164="STOCK",INDEX(Upload_Download!$AR$4:$AR$861,MATCH(AI164,Upload_Download!$AQ$4:$AQ$861,0),1),INDEX(Upload_Download!$BE$4:$BE$103,MATCH(AI164,Upload_Download!$BD$4:$BD$103,0),1))</f>
        <v>Crown Castle International Corp. (REIT) Common Stock</v>
      </c>
      <c r="AK164" s="46">
        <f>IF(AH164="STOCK",INDEX(Upload_Download!$AS$4:$AS$861,MATCH(AI164,Upload_Download!$AQ$4:$AQ$861,0),1),INDEX(Upload_Download!$BF$4:$BF$103,MATCH(AI164,Upload_Download!$BD$4:$BD$103,0),1))</f>
        <v>173.05</v>
      </c>
      <c r="AL164" s="211">
        <f>INDEX(Upload_Download!$Q$4:$AC$602,MATCH($AE164,Upload_Download!$Q$4:$Q$602,0),MATCH(AL$2,Upload_Download!$Q$3:$AC$3,0))/1000000</f>
        <v>72947.220480000004</v>
      </c>
      <c r="AM164" s="215">
        <f>INDEX(Upload_Download!$Q$4:$AC$602,MATCH($AE164,Upload_Download!$Q$4:$Q$602,0),MATCH(AM$2,Upload_Download!$Q$3:$AC$3,0))</f>
        <v>1.0028495028184761</v>
      </c>
      <c r="AN164" s="5">
        <f>INDEX(Upload_Download!$Q$4:$AC$602,MATCH($AE164,Upload_Download!$Q$4:$Q$602,0),MATCH(AN$2,Upload_Download!$Q$3:$AC$3,0))</f>
        <v>3.0570858275488388E-2</v>
      </c>
      <c r="AO164" s="217">
        <f>INDEX(Upload_Download!$Q$4:$AC$602,MATCH($AE164,Upload_Download!$Q$4:$Q$602,0),MATCH(AO$2,Upload_Download!$Q$3:$AC$3,0))</f>
        <v>3.0483994048528709E-2</v>
      </c>
      <c r="AP164" s="6">
        <f>INDEX(Upload_Download!$Q$4:$AC$602,MATCH($AE164,Upload_Download!$Q$4:$Q$602,0),MATCH(AP$2,Upload_Download!$Q$3:$AC$3,0))</f>
        <v>412</v>
      </c>
      <c r="AQ164" s="7">
        <f>INDEX(Upload_Download!$Q$4:$AC$602,MATCH($AE164,Upload_Download!$Q$4:$Q$602,0),MATCH(AQ$2,Upload_Download!$Q$3:$AC$3,0))</f>
        <v>130</v>
      </c>
      <c r="AR164" s="8">
        <f>INDEX(Upload_Download!$Q$4:$AC$602,MATCH($AE164,Upload_Download!$Q$4:$Q$602,0),MATCH(AR$2,Upload_Download!$Q$3:$AC$3,0))</f>
        <v>154</v>
      </c>
      <c r="AS164" s="9">
        <f>INDEX(Upload_Download!$Q$4:$AC$602,MATCH($AE164,Upload_Download!$Q$4:$Q$602,0),MATCH(AS$2,Upload_Download!$Q$3:$AC$3,0))</f>
        <v>278.2</v>
      </c>
      <c r="AU164" s="23">
        <f t="shared" ref="AU164:AU170" si="45">AU163+1</f>
        <v>162</v>
      </c>
      <c r="AV164" s="42" t="s">
        <v>1846</v>
      </c>
      <c r="AW164" s="22" t="str">
        <f t="shared" si="42"/>
        <v>Player13</v>
      </c>
      <c r="AX164" s="63" t="str">
        <f t="shared" si="43"/>
        <v>MSFT</v>
      </c>
      <c r="AY164" s="63" t="str">
        <f t="shared" si="38"/>
        <v>Stock</v>
      </c>
      <c r="AZ164" s="65" t="str">
        <f>INDEX(Upload_Download!$AH$4:$AH$127,MATCH(AX164,Upload_Download!$AF$4:$AF$127,0),1)</f>
        <v>Microsoft</v>
      </c>
      <c r="BA164" s="65" t="str">
        <f t="shared" si="44"/>
        <v>Player131</v>
      </c>
      <c r="BB164" s="57">
        <f>MATCH(AX164,Upload_Download!$AF$4:$AF$126,0)</f>
        <v>10</v>
      </c>
    </row>
    <row r="165" spans="31:54" ht="15.5" customHeight="1">
      <c r="AE165">
        <f t="shared" si="39"/>
        <v>163</v>
      </c>
      <c r="AF165" s="10">
        <f>INDEX(Upload_Download!$Q$4:$AC$602,MATCH($AE165,Upload_Download!$Q$4:$Q$602,0),MATCH(AF$2,Upload_Download!$Q$3:$AC$3,0))</f>
        <v>163</v>
      </c>
      <c r="AG165" s="3">
        <f>INDEX(Upload_Download!$Q$4:$AC$602,MATCH($AE165,Upload_Download!$Q$4:$Q$602,0),MATCH(AG$2,Upload_Download!$Q$3:$AC$3,0))</f>
        <v>231</v>
      </c>
      <c r="AH165" s="3" t="str">
        <f t="shared" si="40"/>
        <v>STOCK</v>
      </c>
      <c r="AI165" s="221" t="str">
        <f>INDEX(Upload_Download!$Q$4:$AC$602,MATCH($AE165,Upload_Download!$Q$4:$Q$602,0),MATCH(AI$2,Upload_Download!$Q$3:$AC$3,0))</f>
        <v>KEY</v>
      </c>
      <c r="AJ165" s="4" t="str">
        <f>IF(AH165="STOCK",INDEX(Upload_Download!$AR$4:$AR$861,MATCH(AI165,Upload_Download!$AQ$4:$AQ$861,0),1),INDEX(Upload_Download!$BE$4:$BE$103,MATCH(AI165,Upload_Download!$BD$4:$BD$103,0),1))</f>
        <v>KeyCorp Common Stock</v>
      </c>
      <c r="AK165" s="46">
        <f>IF(AH165="STOCK",INDEX(Upload_Download!$AS$4:$AS$861,MATCH(AI165,Upload_Download!$AQ$4:$AQ$861,0),1),INDEX(Upload_Download!$BF$4:$BF$103,MATCH(AI165,Upload_Download!$BD$4:$BD$103,0),1))</f>
        <v>26.55</v>
      </c>
      <c r="AL165" s="211">
        <f>INDEX(Upload_Download!$Q$4:$AC$602,MATCH($AE165,Upload_Download!$Q$4:$Q$602,0),MATCH(AL$2,Upload_Download!$Q$3:$AC$3,0))/1000000</f>
        <v>24400.889856000002</v>
      </c>
      <c r="AM165" s="215">
        <f>INDEX(Upload_Download!$Q$4:$AC$602,MATCH($AE165,Upload_Download!$Q$4:$Q$602,0),MATCH(AM$2,Upload_Download!$Q$3:$AC$3,0))</f>
        <v>1.010218229605234</v>
      </c>
      <c r="AN165" s="5">
        <f>INDEX(Upload_Download!$Q$4:$AC$602,MATCH($AE165,Upload_Download!$Q$4:$Q$602,0),MATCH(AN$2,Upload_Download!$Q$3:$AC$3,0))</f>
        <v>4.7416602839567133E-2</v>
      </c>
      <c r="AO165" s="217">
        <f>INDEX(Upload_Download!$Q$4:$AC$602,MATCH($AE165,Upload_Download!$Q$4:$Q$602,0),MATCH(AO$2,Upload_Download!$Q$3:$AC$3,0))</f>
        <v>4.693698989979251E-2</v>
      </c>
      <c r="AP165" s="6">
        <f>INDEX(Upload_Download!$Q$4:$AC$602,MATCH($AE165,Upload_Download!$Q$4:$Q$602,0),MATCH(AP$2,Upload_Download!$Q$3:$AC$3,0))</f>
        <v>133</v>
      </c>
      <c r="AQ165" s="7">
        <f>INDEX(Upload_Download!$Q$4:$AC$602,MATCH($AE165,Upload_Download!$Q$4:$Q$602,0),MATCH(AQ$2,Upload_Download!$Q$3:$AC$3,0))</f>
        <v>361</v>
      </c>
      <c r="AR165" s="8">
        <f>INDEX(Upload_Download!$Q$4:$AC$602,MATCH($AE165,Upload_Download!$Q$4:$Q$602,0),MATCH(AR$2,Upload_Download!$Q$3:$AC$3,0))</f>
        <v>471</v>
      </c>
      <c r="AS165" s="9">
        <f>INDEX(Upload_Download!$Q$4:$AC$602,MATCH($AE165,Upload_Download!$Q$4:$Q$602,0),MATCH(AS$2,Upload_Download!$Q$3:$AC$3,0))</f>
        <v>280</v>
      </c>
      <c r="AU165" s="23">
        <f t="shared" si="45"/>
        <v>163</v>
      </c>
      <c r="AV165" s="42" t="s">
        <v>1846</v>
      </c>
      <c r="AW165" s="22" t="str">
        <f t="shared" si="42"/>
        <v>Player21</v>
      </c>
      <c r="AX165" s="63" t="str">
        <f t="shared" si="43"/>
        <v>SOL-USD</v>
      </c>
      <c r="AY165" s="63" t="str">
        <f t="shared" si="38"/>
        <v>Crypto</v>
      </c>
      <c r="AZ165" s="65" t="str">
        <f>INDEX(Upload_Download!$AH$4:$AH$127,MATCH(AX165,Upload_Download!$AF$4:$AF$127,0),1)</f>
        <v>Solana</v>
      </c>
      <c r="BA165" s="65" t="str">
        <f t="shared" si="44"/>
        <v>Player211</v>
      </c>
      <c r="BB165" s="57">
        <f>MATCH(AX165,Upload_Download!$AF$4:$AF$126,0)</f>
        <v>4</v>
      </c>
    </row>
    <row r="166" spans="31:54" ht="15.5" customHeight="1">
      <c r="AE166">
        <f t="shared" si="39"/>
        <v>164</v>
      </c>
      <c r="AF166" s="10">
        <f>INDEX(Upload_Download!$Q$4:$AC$602,MATCH($AE166,Upload_Download!$Q$4:$Q$602,0),MATCH(AF$2,Upload_Download!$Q$3:$AC$3,0))</f>
        <v>164</v>
      </c>
      <c r="AG166" s="3">
        <f>INDEX(Upload_Download!$Q$4:$AC$602,MATCH($AE166,Upload_Download!$Q$4:$Q$602,0),MATCH(AG$2,Upload_Download!$Q$3:$AC$3,0))</f>
        <v>232</v>
      </c>
      <c r="AH166" s="3" t="str">
        <f t="shared" si="40"/>
        <v>STOCK</v>
      </c>
      <c r="AI166" s="221" t="str">
        <f>INDEX(Upload_Download!$Q$4:$AC$602,MATCH($AE166,Upload_Download!$Q$4:$Q$602,0),MATCH(AI$2,Upload_Download!$Q$3:$AC$3,0))</f>
        <v>DFS</v>
      </c>
      <c r="AJ166" s="4" t="str">
        <f>IF(AH166="STOCK",INDEX(Upload_Download!$AR$4:$AR$861,MATCH(AI166,Upload_Download!$AQ$4:$AQ$861,0),1),INDEX(Upload_Download!$BE$4:$BE$103,MATCH(AI166,Upload_Download!$BD$4:$BD$103,0),1))</f>
        <v>Discover Financial Services Common Stock</v>
      </c>
      <c r="AK166" s="46">
        <f>IF(AH166="STOCK",INDEX(Upload_Download!$AS$4:$AS$861,MATCH(AI166,Upload_Download!$AQ$4:$AQ$861,0),1),INDEX(Upload_Download!$BF$4:$BF$103,MATCH(AI166,Upload_Download!$BD$4:$BD$103,0),1))</f>
        <v>124.77</v>
      </c>
      <c r="AL166" s="211">
        <f>INDEX(Upload_Download!$Q$4:$AC$602,MATCH($AE166,Upload_Download!$Q$4:$Q$602,0),MATCH(AL$2,Upload_Download!$Q$3:$AC$3,0))/1000000</f>
        <v>35691.839487999998</v>
      </c>
      <c r="AM166" s="215">
        <f>INDEX(Upload_Download!$Q$4:$AC$602,MATCH($AE166,Upload_Download!$Q$4:$Q$602,0),MATCH(AM$2,Upload_Download!$Q$3:$AC$3,0))</f>
        <v>1.0076956896411731</v>
      </c>
      <c r="AN166" s="5">
        <f>INDEX(Upload_Download!$Q$4:$AC$602,MATCH($AE166,Upload_Download!$Q$4:$Q$602,0),MATCH(AN$2,Upload_Download!$Q$3:$AC$3,0))</f>
        <v>5.076095195795155E-2</v>
      </c>
      <c r="AO166" s="217">
        <f>INDEX(Upload_Download!$Q$4:$AC$602,MATCH($AE166,Upload_Download!$Q$4:$Q$602,0),MATCH(AO$2,Upload_Download!$Q$3:$AC$3,0))</f>
        <v>5.0373294715616822E-2</v>
      </c>
      <c r="AP166" s="6">
        <f>INDEX(Upload_Download!$Q$4:$AC$602,MATCH($AE166,Upload_Download!$Q$4:$Q$602,0),MATCH(AP$2,Upload_Download!$Q$3:$AC$3,0))</f>
        <v>194</v>
      </c>
      <c r="AQ166" s="7">
        <f>INDEX(Upload_Download!$Q$4:$AC$602,MATCH($AE166,Upload_Download!$Q$4:$Q$602,0),MATCH(AQ$2,Upload_Download!$Q$3:$AC$3,0))</f>
        <v>390</v>
      </c>
      <c r="AR166" s="8">
        <f>INDEX(Upload_Download!$Q$4:$AC$602,MATCH($AE166,Upload_Download!$Q$4:$Q$602,0),MATCH(AR$2,Upload_Download!$Q$3:$AC$3,0))</f>
        <v>350</v>
      </c>
      <c r="AS166" s="9">
        <f>INDEX(Upload_Download!$Q$4:$AC$602,MATCH($AE166,Upload_Download!$Q$4:$Q$602,0),MATCH(AS$2,Upload_Download!$Q$3:$AC$3,0))</f>
        <v>280</v>
      </c>
      <c r="AU166" s="23">
        <f t="shared" si="45"/>
        <v>164</v>
      </c>
      <c r="AV166" s="42" t="s">
        <v>1846</v>
      </c>
      <c r="AW166" s="22" t="str">
        <f t="shared" si="42"/>
        <v>Player22</v>
      </c>
      <c r="AX166" s="63" t="str">
        <f t="shared" si="43"/>
        <v>GOOG</v>
      </c>
      <c r="AY166" s="63" t="str">
        <f t="shared" si="38"/>
        <v>Stock</v>
      </c>
      <c r="AZ166" s="65" t="str">
        <f>INDEX(Upload_Download!$AH$4:$AH$127,MATCH(AX166,Upload_Download!$AF$4:$AF$127,0),1)</f>
        <v>Alphabet Class C</v>
      </c>
      <c r="BA166" s="65" t="str">
        <f t="shared" si="44"/>
        <v>Player221</v>
      </c>
      <c r="BB166" s="57">
        <f>MATCH(AX166,Upload_Download!$AF$4:$AF$126,0)</f>
        <v>6</v>
      </c>
    </row>
    <row r="167" spans="31:54" ht="15.5" customHeight="1" thickBot="1">
      <c r="AE167">
        <f t="shared" si="39"/>
        <v>165</v>
      </c>
      <c r="AF167" s="11">
        <f>INDEX(Upload_Download!$Q$4:$AC$602,MATCH($AE167,Upload_Download!$Q$4:$Q$602,0),MATCH(AF$2,Upload_Download!$Q$3:$AC$3,0))</f>
        <v>165</v>
      </c>
      <c r="AG167" s="12">
        <f>INDEX(Upload_Download!$Q$4:$AC$602,MATCH($AE167,Upload_Download!$Q$4:$Q$602,0),MATCH(AG$2,Upload_Download!$Q$3:$AC$3,0))</f>
        <v>233</v>
      </c>
      <c r="AH167" s="12" t="str">
        <f t="shared" si="40"/>
        <v>STOCK</v>
      </c>
      <c r="AI167" s="222" t="str">
        <f>INDEX(Upload_Download!$Q$4:$AC$602,MATCH($AE167,Upload_Download!$Q$4:$Q$602,0),MATCH(AI$2,Upload_Download!$Q$3:$AC$3,0))</f>
        <v>ON</v>
      </c>
      <c r="AJ167" s="13" t="str">
        <f>IF(AH167="STOCK",INDEX(Upload_Download!$AR$4:$AR$861,MATCH(AI167,Upload_Download!$AQ$4:$AQ$861,0),1),INDEX(Upload_Download!$BE$4:$BE$103,MATCH(AI167,Upload_Download!$BD$4:$BD$103,0),1))</f>
        <v>ON Semiconductor Corporation Common Stock</v>
      </c>
      <c r="AK167" s="47">
        <f>IF(AH167="STOCK",INDEX(Upload_Download!$AS$4:$AS$861,MATCH(AI167,Upload_Download!$AQ$4:$AQ$861,0),1),INDEX(Upload_Download!$BF$4:$BF$103,MATCH(AI167,Upload_Download!$BD$4:$BD$103,0),1))</f>
        <v>63.42</v>
      </c>
      <c r="AL167" s="212">
        <f>INDEX(Upload_Download!$Q$4:$AC$602,MATCH($AE167,Upload_Download!$Q$4:$Q$602,0),MATCH(AL$2,Upload_Download!$Q$3:$AC$3,0))/1000000</f>
        <v>25591.539712000002</v>
      </c>
      <c r="AM167" s="216">
        <f>INDEX(Upload_Download!$Q$4:$AC$602,MATCH($AE167,Upload_Download!$Q$4:$Q$602,0),MATCH(AM$2,Upload_Download!$Q$3:$AC$3,0))</f>
        <v>1.0135640478110279</v>
      </c>
      <c r="AN167" s="14">
        <f>INDEX(Upload_Download!$Q$4:$AC$602,MATCH($AE167,Upload_Download!$Q$4:$Q$602,0),MATCH(AN$2,Upload_Download!$Q$3:$AC$3,0))</f>
        <v>6.5555539330177048E-2</v>
      </c>
      <c r="AO167" s="218">
        <f>INDEX(Upload_Download!$Q$4:$AC$602,MATCH($AE167,Upload_Download!$Q$4:$Q$602,0),MATCH(AO$2,Upload_Download!$Q$3:$AC$3,0))</f>
        <v>6.4678240582581731E-2</v>
      </c>
      <c r="AP167" s="15">
        <f>INDEX(Upload_Download!$Q$4:$AC$602,MATCH($AE167,Upload_Download!$Q$4:$Q$602,0),MATCH(AP$2,Upload_Download!$Q$3:$AC$3,0))</f>
        <v>106</v>
      </c>
      <c r="AQ167" s="16">
        <f>INDEX(Upload_Download!$Q$4:$AC$602,MATCH($AE167,Upload_Download!$Q$4:$Q$602,0),MATCH(AQ$2,Upload_Download!$Q$3:$AC$3,0))</f>
        <v>451</v>
      </c>
      <c r="AR167" s="17">
        <f>INDEX(Upload_Download!$Q$4:$AC$602,MATCH($AE167,Upload_Download!$Q$4:$Q$602,0),MATCH(AR$2,Upload_Download!$Q$3:$AC$3,0))</f>
        <v>458</v>
      </c>
      <c r="AS167" s="18">
        <f>INDEX(Upload_Download!$Q$4:$AC$602,MATCH($AE167,Upload_Download!$Q$4:$Q$602,0),MATCH(AS$2,Upload_Download!$Q$3:$AC$3,0))</f>
        <v>280.60000000000002</v>
      </c>
      <c r="AU167" s="23">
        <f t="shared" si="45"/>
        <v>165</v>
      </c>
      <c r="AV167" s="42" t="s">
        <v>1846</v>
      </c>
      <c r="AW167" s="22" t="str">
        <f t="shared" si="42"/>
        <v>Player12</v>
      </c>
      <c r="AX167" s="63" t="str">
        <f t="shared" si="43"/>
        <v>TSLA</v>
      </c>
      <c r="AY167" s="63" t="str">
        <f t="shared" si="38"/>
        <v>Stock</v>
      </c>
      <c r="AZ167" s="65" t="str">
        <f>INDEX(Upload_Download!$AH$4:$AH$127,MATCH(AX167,Upload_Download!$AF$4:$AF$127,0),1)</f>
        <v>Tesla</v>
      </c>
      <c r="BA167" s="65" t="str">
        <f t="shared" si="44"/>
        <v>Player121</v>
      </c>
      <c r="BB167" s="57">
        <f>MATCH(AX167,Upload_Download!$AF$4:$AF$126,0)</f>
        <v>2</v>
      </c>
    </row>
    <row r="168" spans="31:54" ht="15.5" customHeight="1">
      <c r="AE168">
        <f t="shared" si="39"/>
        <v>166</v>
      </c>
      <c r="AF168" s="10">
        <f>INDEX(Upload_Download!$Q$4:$AC$602,MATCH($AE168,Upload_Download!$Q$4:$Q$602,0),MATCH(AF$2,Upload_Download!$Q$3:$AC$3,0))</f>
        <v>166</v>
      </c>
      <c r="AG168" s="3">
        <f>INDEX(Upload_Download!$Q$4:$AC$602,MATCH($AE168,Upload_Download!$Q$4:$Q$602,0),MATCH(AG$2,Upload_Download!$Q$3:$AC$3,0))</f>
        <v>234</v>
      </c>
      <c r="AH168" s="3" t="str">
        <f t="shared" si="40"/>
        <v>STOCK</v>
      </c>
      <c r="AI168" s="221" t="str">
        <f>INDEX(Upload_Download!$Q$4:$AC$602,MATCH($AE168,Upload_Download!$Q$4:$Q$602,0),MATCH(AI$2,Upload_Download!$Q$3:$AC$3,0))</f>
        <v>VALE</v>
      </c>
      <c r="AJ168" s="4" t="str">
        <f>IF(AH168="STOCK",INDEX(Upload_Download!$AR$4:$AR$861,MATCH(AI168,Upload_Download!$AQ$4:$AQ$861,0),1),INDEX(Upload_Download!$BE$4:$BE$103,MATCH(AI168,Upload_Download!$BD$4:$BD$103,0),1))</f>
        <v>VALE S.A.  American Depositary Shares Each Representing one common share</v>
      </c>
      <c r="AK168" s="46">
        <f>IF(AH168="STOCK",INDEX(Upload_Download!$AS$4:$AS$861,MATCH(AI168,Upload_Download!$AQ$4:$AQ$861,0),1),INDEX(Upload_Download!$BF$4:$BF$103,MATCH(AI168,Upload_Download!$BD$4:$BD$103,0),1))</f>
        <v>17.850000000000001</v>
      </c>
      <c r="AL168" s="211">
        <f>INDEX(Upload_Download!$Q$4:$AC$602,MATCH($AE168,Upload_Download!$Q$4:$Q$602,0),MATCH(AL$2,Upload_Download!$Q$3:$AC$3,0))/1000000</f>
        <v>85765.677056</v>
      </c>
      <c r="AM168" s="215">
        <f>INDEX(Upload_Download!$Q$4:$AC$602,MATCH($AE168,Upload_Download!$Q$4:$Q$602,0),MATCH(AM$2,Upload_Download!$Q$3:$AC$3,0))</f>
        <v>1.0048286900632859</v>
      </c>
      <c r="AN168" s="5">
        <f>INDEX(Upload_Download!$Q$4:$AC$602,MATCH($AE168,Upload_Download!$Q$4:$Q$602,0),MATCH(AN$2,Upload_Download!$Q$3:$AC$3,0))</f>
        <v>5.478928968501548E-2</v>
      </c>
      <c r="AO168" s="217">
        <f>INDEX(Upload_Download!$Q$4:$AC$602,MATCH($AE168,Upload_Download!$Q$4:$Q$602,0),MATCH(AO$2,Upload_Download!$Q$3:$AC$3,0))</f>
        <v>5.4526000528074853E-2</v>
      </c>
      <c r="AP168" s="6">
        <f>INDEX(Upload_Download!$Q$4:$AC$602,MATCH($AE168,Upload_Download!$Q$4:$Q$602,0),MATCH(AP$2,Upload_Download!$Q$3:$AC$3,0))</f>
        <v>314</v>
      </c>
      <c r="AQ168" s="7">
        <f>INDEX(Upload_Download!$Q$4:$AC$602,MATCH($AE168,Upload_Download!$Q$4:$Q$602,0),MATCH(AQ$2,Upload_Download!$Q$3:$AC$3,0))</f>
        <v>414</v>
      </c>
      <c r="AR168" s="8">
        <f>INDEX(Upload_Download!$Q$4:$AC$602,MATCH($AE168,Upload_Download!$Q$4:$Q$602,0),MATCH(AR$2,Upload_Download!$Q$3:$AC$3,0))</f>
        <v>137</v>
      </c>
      <c r="AS168" s="9">
        <f>INDEX(Upload_Download!$Q$4:$AC$602,MATCH($AE168,Upload_Download!$Q$4:$Q$602,0),MATCH(AS$2,Upload_Download!$Q$3:$AC$3,0))</f>
        <v>280.89999999999998</v>
      </c>
      <c r="AU168" s="23">
        <f t="shared" si="45"/>
        <v>166</v>
      </c>
      <c r="AV168" s="42" t="s">
        <v>1846</v>
      </c>
      <c r="AW168" s="22" t="str">
        <f t="shared" si="42"/>
        <v>Player2</v>
      </c>
      <c r="AX168" s="63" t="str">
        <f t="shared" si="43"/>
        <v>ADA-USD</v>
      </c>
      <c r="AY168" s="63" t="str">
        <f t="shared" si="38"/>
        <v>Crypto</v>
      </c>
      <c r="AZ168" s="65" t="str">
        <f>INDEX(Upload_Download!$AH$4:$AH$127,MATCH(AX168,Upload_Download!$AF$4:$AF$127,0),1)</f>
        <v>Cardano</v>
      </c>
      <c r="BA168" s="65" t="str">
        <f t="shared" si="44"/>
        <v>Player21</v>
      </c>
      <c r="BB168" s="57">
        <f>MATCH(AX168,Upload_Download!$AF$4:$AF$126,0)</f>
        <v>5</v>
      </c>
    </row>
    <row r="169" spans="31:54" ht="15.5" customHeight="1">
      <c r="AE169">
        <f t="shared" si="39"/>
        <v>167</v>
      </c>
      <c r="AF169" s="10">
        <f>INDEX(Upload_Download!$Q$4:$AC$602,MATCH($AE169,Upload_Download!$Q$4:$Q$602,0),MATCH(AF$2,Upload_Download!$Q$3:$AC$3,0))</f>
        <v>167</v>
      </c>
      <c r="AG169" s="3">
        <f>INDEX(Upload_Download!$Q$4:$AC$602,MATCH($AE169,Upload_Download!$Q$4:$Q$602,0),MATCH(AG$2,Upload_Download!$Q$3:$AC$3,0))</f>
        <v>235</v>
      </c>
      <c r="AH169" s="3" t="str">
        <f t="shared" si="40"/>
        <v>STOCK</v>
      </c>
      <c r="AI169" s="221" t="str">
        <f>INDEX(Upload_Download!$Q$4:$AC$602,MATCH($AE169,Upload_Download!$Q$4:$Q$602,0),MATCH(AI$2,Upload_Download!$Q$3:$AC$3,0))</f>
        <v>STX</v>
      </c>
      <c r="AJ169" s="4" t="str">
        <f>IF(AH169="STOCK",INDEX(Upload_Download!$AR$4:$AR$861,MATCH(AI169,Upload_Download!$AQ$4:$AQ$861,0),1),INDEX(Upload_Download!$BE$4:$BE$103,MATCH(AI169,Upload_Download!$BD$4:$BD$103,0),1))</f>
        <v>Seagate Technology Holdings PLC Ordinary Shares (Ireland)</v>
      </c>
      <c r="AK169" s="46">
        <f>IF(AH169="STOCK",INDEX(Upload_Download!$AS$4:$AS$861,MATCH(AI169,Upload_Download!$AQ$4:$AQ$861,0),1),INDEX(Upload_Download!$BF$4:$BF$103,MATCH(AI169,Upload_Download!$BD$4:$BD$103,0),1))</f>
        <v>110.08</v>
      </c>
      <c r="AL169" s="211">
        <f>INDEX(Upload_Download!$Q$4:$AC$602,MATCH($AE169,Upload_Download!$Q$4:$Q$602,0),MATCH(AL$2,Upload_Download!$Q$3:$AC$3,0))/1000000</f>
        <v>24334.114816000001</v>
      </c>
      <c r="AM169" s="215">
        <f>INDEX(Upload_Download!$Q$4:$AC$602,MATCH($AE169,Upload_Download!$Q$4:$Q$602,0),MATCH(AM$2,Upload_Download!$Q$3:$AC$3,0))</f>
        <v>1.0110916441064111</v>
      </c>
      <c r="AN169" s="5">
        <f>INDEX(Upload_Download!$Q$4:$AC$602,MATCH($AE169,Upload_Download!$Q$4:$Q$602,0),MATCH(AN$2,Upload_Download!$Q$3:$AC$3,0))</f>
        <v>5.1382408796354778E-2</v>
      </c>
      <c r="AO169" s="217">
        <f>INDEX(Upload_Download!$Q$4:$AC$602,MATCH($AE169,Upload_Download!$Q$4:$Q$602,0),MATCH(AO$2,Upload_Download!$Q$3:$AC$3,0))</f>
        <v>5.0818745358899527E-2</v>
      </c>
      <c r="AP169" s="6">
        <f>INDEX(Upload_Download!$Q$4:$AC$602,MATCH($AE169,Upload_Download!$Q$4:$Q$602,0),MATCH(AP$2,Upload_Download!$Q$3:$AC$3,0))</f>
        <v>121</v>
      </c>
      <c r="AQ169" s="7">
        <f>INDEX(Upload_Download!$Q$4:$AC$602,MATCH($AE169,Upload_Download!$Q$4:$Q$602,0),MATCH(AQ$2,Upload_Download!$Q$3:$AC$3,0))</f>
        <v>394</v>
      </c>
      <c r="AR169" s="8">
        <f>INDEX(Upload_Download!$Q$4:$AC$602,MATCH($AE169,Upload_Download!$Q$4:$Q$602,0),MATCH(AR$2,Upload_Download!$Q$3:$AC$3,0))</f>
        <v>473</v>
      </c>
      <c r="AS169" s="9">
        <f>INDEX(Upload_Download!$Q$4:$AC$602,MATCH($AE169,Upload_Download!$Q$4:$Q$602,0),MATCH(AS$2,Upload_Download!$Q$3:$AC$3,0))</f>
        <v>281.2</v>
      </c>
      <c r="AU169" s="23">
        <f t="shared" si="45"/>
        <v>167</v>
      </c>
      <c r="AV169" s="42" t="s">
        <v>1846</v>
      </c>
      <c r="AW169" s="22" t="str">
        <f t="shared" si="42"/>
        <v>Player3</v>
      </c>
      <c r="AX169" s="63" t="str">
        <f t="shared" si="43"/>
        <v>BTC-USD</v>
      </c>
      <c r="AY169" s="63" t="str">
        <f t="shared" si="38"/>
        <v>Crypto</v>
      </c>
      <c r="AZ169" s="65" t="str">
        <f>INDEX(Upload_Download!$AH$4:$AH$127,MATCH(AX169,Upload_Download!$AF$4:$AF$127,0),1)</f>
        <v>Bitcoin</v>
      </c>
      <c r="BA169" s="65" t="str">
        <f t="shared" si="44"/>
        <v>Player31</v>
      </c>
      <c r="BB169" s="57">
        <f>MATCH(AX169,Upload_Download!$AF$4:$AF$126,0)</f>
        <v>1</v>
      </c>
    </row>
    <row r="170" spans="31:54" ht="15.5" customHeight="1">
      <c r="AE170">
        <f t="shared" si="39"/>
        <v>168</v>
      </c>
      <c r="AF170" s="10">
        <f>INDEX(Upload_Download!$Q$4:$AC$602,MATCH($AE170,Upload_Download!$Q$4:$Q$602,0),MATCH(AF$2,Upload_Download!$Q$3:$AC$3,0))</f>
        <v>168</v>
      </c>
      <c r="AG170" s="3">
        <f>INDEX(Upload_Download!$Q$4:$AC$602,MATCH($AE170,Upload_Download!$Q$4:$Q$602,0),MATCH(AG$2,Upload_Download!$Q$3:$AC$3,0))</f>
        <v>240</v>
      </c>
      <c r="AH170" s="3" t="str">
        <f t="shared" si="40"/>
        <v>STOCK</v>
      </c>
      <c r="AI170" s="221" t="str">
        <f>INDEX(Upload_Download!$Q$4:$AC$602,MATCH($AE170,Upload_Download!$Q$4:$Q$602,0),MATCH(AI$2,Upload_Download!$Q$3:$AC$3,0))</f>
        <v>APH</v>
      </c>
      <c r="AJ170" s="4" t="str">
        <f>IF(AH170="STOCK",INDEX(Upload_Download!$AR$4:$AR$861,MATCH(AI170,Upload_Download!$AQ$4:$AQ$861,0),1),INDEX(Upload_Download!$BE$4:$BE$103,MATCH(AI170,Upload_Download!$BD$4:$BD$103,0),1))</f>
        <v>Amphenol Corporation Common Stock</v>
      </c>
      <c r="AK170" s="46">
        <f>IF(AH170="STOCK",INDEX(Upload_Download!$AS$4:$AS$861,MATCH(AI170,Upload_Download!$AQ$4:$AQ$861,0),1),INDEX(Upload_Download!$BF$4:$BF$103,MATCH(AI170,Upload_Download!$BD$4:$BD$103,0),1))</f>
        <v>77.599999999999994</v>
      </c>
      <c r="AL170" s="211">
        <f>INDEX(Upload_Download!$Q$4:$AC$602,MATCH($AE170,Upload_Download!$Q$4:$Q$602,0),MATCH(AL$2,Upload_Download!$Q$3:$AC$3,0))/1000000</f>
        <v>45052.268543999999</v>
      </c>
      <c r="AM170" s="215">
        <f>INDEX(Upload_Download!$Q$4:$AC$602,MATCH($AE170,Upload_Download!$Q$4:$Q$602,0),MATCH(AM$2,Upload_Download!$Q$3:$AC$3,0))</f>
        <v>1.003697959235518</v>
      </c>
      <c r="AN170" s="5">
        <f>INDEX(Upload_Download!$Q$4:$AC$602,MATCH($AE170,Upload_Download!$Q$4:$Q$602,0),MATCH(AN$2,Upload_Download!$Q$3:$AC$3,0))</f>
        <v>2.9907083303672071E-2</v>
      </c>
      <c r="AO170" s="217">
        <f>INDEX(Upload_Download!$Q$4:$AC$602,MATCH($AE170,Upload_Download!$Q$4:$Q$602,0),MATCH(AO$2,Upload_Download!$Q$3:$AC$3,0))</f>
        <v>2.9796895598404191E-2</v>
      </c>
      <c r="AP170" s="6">
        <f>INDEX(Upload_Download!$Q$4:$AC$602,MATCH($AE170,Upload_Download!$Q$4:$Q$602,0),MATCH(AP$2,Upload_Download!$Q$3:$AC$3,0))</f>
        <v>361</v>
      </c>
      <c r="AQ170" s="7">
        <f>INDEX(Upload_Download!$Q$4:$AC$602,MATCH($AE170,Upload_Download!$Q$4:$Q$602,0),MATCH(AQ$2,Upload_Download!$Q$3:$AC$3,0))</f>
        <v>117</v>
      </c>
      <c r="AR170" s="8">
        <f>INDEX(Upload_Download!$Q$4:$AC$602,MATCH($AE170,Upload_Download!$Q$4:$Q$602,0),MATCH(AR$2,Upload_Download!$Q$3:$AC$3,0))</f>
        <v>261</v>
      </c>
      <c r="AS170" s="9">
        <f>INDEX(Upload_Download!$Q$4:$AC$602,MATCH($AE170,Upload_Download!$Q$4:$Q$602,0),MATCH(AS$2,Upload_Download!$Q$3:$AC$3,0))</f>
        <v>282.2</v>
      </c>
      <c r="AU170" s="23">
        <f t="shared" si="45"/>
        <v>168</v>
      </c>
      <c r="AV170" s="42" t="s">
        <v>1846</v>
      </c>
      <c r="AW170" s="22" t="str">
        <f t="shared" si="42"/>
        <v>Player17</v>
      </c>
      <c r="AX170" s="63" t="str">
        <f t="shared" si="43"/>
        <v>ETH-USD</v>
      </c>
      <c r="AY170" s="63" t="str">
        <f t="shared" si="38"/>
        <v>Crypto</v>
      </c>
      <c r="AZ170" s="65" t="str">
        <f>INDEX(Upload_Download!$AH$4:$AH$127,MATCH(AX170,Upload_Download!$AF$4:$AF$127,0),1)</f>
        <v>Ethereum</v>
      </c>
      <c r="BA170" s="65" t="str">
        <f t="shared" si="44"/>
        <v>Player171</v>
      </c>
      <c r="BB170" s="57">
        <f>MATCH(AX170,Upload_Download!$AF$4:$AF$126,0)</f>
        <v>3</v>
      </c>
    </row>
    <row r="171" spans="31:54" ht="15.5" customHeight="1">
      <c r="AE171">
        <f t="shared" si="39"/>
        <v>169</v>
      </c>
      <c r="AF171" s="10">
        <f>INDEX(Upload_Download!$Q$4:$AC$602,MATCH($AE171,Upload_Download!$Q$4:$Q$602,0),MATCH(AF$2,Upload_Download!$Q$3:$AC$3,0))</f>
        <v>169</v>
      </c>
      <c r="AG171" s="3">
        <f>INDEX(Upload_Download!$Q$4:$AC$602,MATCH($AE171,Upload_Download!$Q$4:$Q$602,0),MATCH(AG$2,Upload_Download!$Q$3:$AC$3,0))</f>
        <v>242</v>
      </c>
      <c r="AH171" s="3" t="str">
        <f t="shared" si="40"/>
        <v>CRYPTO</v>
      </c>
      <c r="AI171" s="221" t="str">
        <f>INDEX(Upload_Download!$Q$4:$AC$602,MATCH($AE171,Upload_Download!$Q$4:$Q$602,0),MATCH(AI$2,Upload_Download!$Q$3:$AC$3,0))</f>
        <v>TONCOIN-USD</v>
      </c>
      <c r="AJ171" s="4" t="str">
        <f>IF(AH171="STOCK",INDEX(Upload_Download!$AR$4:$AR$861,MATCH(AI171,Upload_Download!$AQ$4:$AQ$861,0),1),INDEX(Upload_Download!$BE$4:$BE$103,MATCH(AI171,Upload_Download!$BD$4:$BD$103,0),1))</f>
        <v>Toncoin USD</v>
      </c>
      <c r="AK171" s="46">
        <f>IF(AH171="STOCK",INDEX(Upload_Download!$AS$4:$AS$861,MATCH(AI171,Upload_Download!$AQ$4:$AQ$861,0),1),INDEX(Upload_Download!$BF$4:$BF$103,MATCH(AI171,Upload_Download!$BD$4:$BD$103,0),1))</f>
        <v>2.7745000000000002</v>
      </c>
      <c r="AL171" s="211">
        <f>INDEX(Upload_Download!$Q$4:$AC$602,MATCH($AE171,Upload_Download!$Q$4:$Q$602,0),MATCH(AL$2,Upload_Download!$Q$3:$AC$3,0))/1000000</f>
        <v>3250.7143679999999</v>
      </c>
      <c r="AM171" s="215">
        <f>INDEX(Upload_Download!$Q$4:$AC$602,MATCH($AE171,Upload_Download!$Q$4:$Q$602,0),MATCH(AM$2,Upload_Download!$Q$3:$AC$3,0))</f>
        <v>1.166708191227225</v>
      </c>
      <c r="AN171" s="5">
        <f>INDEX(Upload_Download!$Q$4:$AC$602,MATCH($AE171,Upload_Download!$Q$4:$Q$602,0),MATCH(AN$2,Upload_Download!$Q$3:$AC$3,0))</f>
        <v>0.62219199879635811</v>
      </c>
      <c r="AO171" s="217">
        <f>INDEX(Upload_Download!$Q$4:$AC$602,MATCH($AE171,Upload_Download!$Q$4:$Q$602,0),MATCH(AO$2,Upload_Download!$Q$3:$AC$3,0))</f>
        <v>0.53328844648111473</v>
      </c>
      <c r="AP171" s="6">
        <f>INDEX(Upload_Download!$Q$4:$AC$602,MATCH($AE171,Upload_Download!$Q$4:$Q$602,0),MATCH(AP$2,Upload_Download!$Q$3:$AC$3,0))</f>
        <v>2</v>
      </c>
      <c r="AQ171" s="7">
        <f>INDEX(Upload_Download!$Q$4:$AC$602,MATCH($AE171,Upload_Download!$Q$4:$Q$602,0),MATCH(AQ$2,Upload_Download!$Q$3:$AC$3,0))</f>
        <v>595</v>
      </c>
      <c r="AR171" s="8">
        <f>INDEX(Upload_Download!$Q$4:$AC$602,MATCH($AE171,Upload_Download!$Q$4:$Q$602,0),MATCH(AR$2,Upload_Download!$Q$3:$AC$3,0))</f>
        <v>542</v>
      </c>
      <c r="AS171" s="9">
        <f>INDEX(Upload_Download!$Q$4:$AC$602,MATCH($AE171,Upload_Download!$Q$4:$Q$602,0),MATCH(AS$2,Upload_Download!$Q$3:$AC$3,0))</f>
        <v>282.60000000000002</v>
      </c>
    </row>
    <row r="172" spans="31:54" ht="15.5" customHeight="1" thickBot="1">
      <c r="AE172">
        <f t="shared" si="39"/>
        <v>170</v>
      </c>
      <c r="AF172" s="11">
        <f>INDEX(Upload_Download!$Q$4:$AC$602,MATCH($AE172,Upload_Download!$Q$4:$Q$602,0),MATCH(AF$2,Upload_Download!$Q$3:$AC$3,0))</f>
        <v>170</v>
      </c>
      <c r="AG172" s="12">
        <f>INDEX(Upload_Download!$Q$4:$AC$602,MATCH($AE172,Upload_Download!$Q$4:$Q$602,0),MATCH(AG$2,Upload_Download!$Q$3:$AC$3,0))</f>
        <v>243</v>
      </c>
      <c r="AH172" s="12" t="str">
        <f t="shared" si="40"/>
        <v>STOCK</v>
      </c>
      <c r="AI172" s="222" t="str">
        <f>INDEX(Upload_Download!$Q$4:$AC$602,MATCH($AE172,Upload_Download!$Q$4:$Q$602,0),MATCH(AI$2,Upload_Download!$Q$3:$AC$3,0))</f>
        <v>HIG</v>
      </c>
      <c r="AJ172" s="13" t="str">
        <f>IF(AH172="STOCK",INDEX(Upload_Download!$AR$4:$AR$861,MATCH(AI172,Upload_Download!$AQ$4:$AQ$861,0),1),INDEX(Upload_Download!$BE$4:$BE$103,MATCH(AI172,Upload_Download!$BD$4:$BD$103,0),1))</f>
        <v>Hartford Financial Services Group Inc. (The) Common Stock</v>
      </c>
      <c r="AK172" s="47">
        <f>IF(AH172="STOCK",INDEX(Upload_Download!$AS$4:$AS$861,MATCH(AI172,Upload_Download!$AQ$4:$AQ$861,0),1),INDEX(Upload_Download!$BF$4:$BF$103,MATCH(AI172,Upload_Download!$BD$4:$BD$103,0),1))</f>
        <v>72.959999999999994</v>
      </c>
      <c r="AL172" s="212">
        <f>INDEX(Upload_Download!$Q$4:$AC$602,MATCH($AE172,Upload_Download!$Q$4:$Q$602,0),MATCH(AL$2,Upload_Download!$Q$3:$AC$3,0))/1000000</f>
        <v>24086.007807999998</v>
      </c>
      <c r="AM172" s="216">
        <f>INDEX(Upload_Download!$Q$4:$AC$602,MATCH($AE172,Upload_Download!$Q$4:$Q$602,0),MATCH(AM$2,Upload_Download!$Q$3:$AC$3,0))</f>
        <v>1.00845358593346</v>
      </c>
      <c r="AN172" s="14">
        <f>INDEX(Upload_Download!$Q$4:$AC$602,MATCH($AE172,Upload_Download!$Q$4:$Q$602,0),MATCH(AN$2,Upload_Download!$Q$3:$AC$3,0))</f>
        <v>3.9356730821375897E-2</v>
      </c>
      <c r="AO172" s="218">
        <f>INDEX(Upload_Download!$Q$4:$AC$602,MATCH($AE172,Upload_Download!$Q$4:$Q$602,0),MATCH(AO$2,Upload_Download!$Q$3:$AC$3,0))</f>
        <v>3.9026814293040481E-2</v>
      </c>
      <c r="AP172" s="15">
        <f>INDEX(Upload_Download!$Q$4:$AC$602,MATCH($AE172,Upload_Download!$Q$4:$Q$602,0),MATCH(AP$2,Upload_Download!$Q$3:$AC$3,0))</f>
        <v>170</v>
      </c>
      <c r="AQ172" s="16">
        <f>INDEX(Upload_Download!$Q$4:$AC$602,MATCH($AE172,Upload_Download!$Q$4:$Q$602,0),MATCH(AQ$2,Upload_Download!$Q$3:$AC$3,0))</f>
        <v>271</v>
      </c>
      <c r="AR172" s="17">
        <f>INDEX(Upload_Download!$Q$4:$AC$602,MATCH($AE172,Upload_Download!$Q$4:$Q$602,0),MATCH(AR$2,Upload_Download!$Q$3:$AC$3,0))</f>
        <v>478</v>
      </c>
      <c r="AS172" s="18">
        <f>INDEX(Upload_Download!$Q$4:$AC$602,MATCH($AE172,Upload_Download!$Q$4:$Q$602,0),MATCH(AS$2,Upload_Download!$Q$3:$AC$3,0))</f>
        <v>282.60000000000002</v>
      </c>
    </row>
    <row r="173" spans="31:54" ht="15.5" customHeight="1">
      <c r="AE173">
        <f t="shared" si="39"/>
        <v>171</v>
      </c>
      <c r="AF173" s="10">
        <f>INDEX(Upload_Download!$Q$4:$AC$602,MATCH($AE173,Upload_Download!$Q$4:$Q$602,0),MATCH(AF$2,Upload_Download!$Q$3:$AC$3,0))</f>
        <v>171</v>
      </c>
      <c r="AG173" s="3">
        <f>INDEX(Upload_Download!$Q$4:$AC$602,MATCH($AE173,Upload_Download!$Q$4:$Q$602,0),MATCH(AG$2,Upload_Download!$Q$3:$AC$3,0))</f>
        <v>244</v>
      </c>
      <c r="AH173" s="3" t="str">
        <f t="shared" si="40"/>
        <v>STOCK</v>
      </c>
      <c r="AI173" s="221" t="str">
        <f>INDEX(Upload_Download!$Q$4:$AC$602,MATCH($AE173,Upload_Download!$Q$4:$Q$602,0),MATCH(AI$2,Upload_Download!$Q$3:$AC$3,0))</f>
        <v>WMT</v>
      </c>
      <c r="AJ173" s="4" t="str">
        <f>IF(AH173="STOCK",INDEX(Upload_Download!$AR$4:$AR$861,MATCH(AI173,Upload_Download!$AQ$4:$AQ$861,0),1),INDEX(Upload_Download!$BE$4:$BE$103,MATCH(AI173,Upload_Download!$BD$4:$BD$103,0),1))</f>
        <v>Walmart Inc. Common Stock</v>
      </c>
      <c r="AK173" s="46">
        <f>IF(AH173="STOCK",INDEX(Upload_Download!$AS$4:$AS$861,MATCH(AI173,Upload_Download!$AQ$4:$AQ$861,0),1),INDEX(Upload_Download!$BF$4:$BF$103,MATCH(AI173,Upload_Download!$BD$4:$BD$103,0),1))</f>
        <v>136.08000000000001</v>
      </c>
      <c r="AL173" s="211">
        <f>INDEX(Upload_Download!$Q$4:$AC$602,MATCH($AE173,Upload_Download!$Q$4:$Q$602,0),MATCH(AL$2,Upload_Download!$Q$3:$AC$3,0))/1000000</f>
        <v>374154.788864</v>
      </c>
      <c r="AM173" s="215">
        <f>INDEX(Upload_Download!$Q$4:$AC$602,MATCH($AE173,Upload_Download!$Q$4:$Q$602,0),MATCH(AM$2,Upload_Download!$Q$3:$AC$3,0))</f>
        <v>0.99946603198507611</v>
      </c>
      <c r="AN173" s="5">
        <f>INDEX(Upload_Download!$Q$4:$AC$602,MATCH($AE173,Upload_Download!$Q$4:$Q$602,0),MATCH(AN$2,Upload_Download!$Q$3:$AC$3,0))</f>
        <v>2.4286207946027989E-2</v>
      </c>
      <c r="AO173" s="217">
        <f>INDEX(Upload_Download!$Q$4:$AC$602,MATCH($AE173,Upload_Download!$Q$4:$Q$602,0),MATCH(AO$2,Upload_Download!$Q$3:$AC$3,0))</f>
        <v>2.429918293250273E-2</v>
      </c>
      <c r="AP173" s="6">
        <f>INDEX(Upload_Download!$Q$4:$AC$602,MATCH($AE173,Upload_Download!$Q$4:$Q$602,0),MATCH(AP$2,Upload_Download!$Q$3:$AC$3,0))</f>
        <v>535</v>
      </c>
      <c r="AQ173" s="7">
        <f>INDEX(Upload_Download!$Q$4:$AC$602,MATCH($AE173,Upload_Download!$Q$4:$Q$602,0),MATCH(AQ$2,Upload_Download!$Q$3:$AC$3,0))</f>
        <v>52</v>
      </c>
      <c r="AR173" s="8">
        <f>INDEX(Upload_Download!$Q$4:$AC$602,MATCH($AE173,Upload_Download!$Q$4:$Q$602,0),MATCH(AR$2,Upload_Download!$Q$3:$AC$3,0))</f>
        <v>16</v>
      </c>
      <c r="AS173" s="9">
        <f>INDEX(Upload_Download!$Q$4:$AC$602,MATCH($AE173,Upload_Download!$Q$4:$Q$602,0),MATCH(AS$2,Upload_Download!$Q$3:$AC$3,0))</f>
        <v>282.7</v>
      </c>
    </row>
    <row r="174" spans="31:54" ht="15.5" customHeight="1">
      <c r="AE174">
        <f t="shared" si="39"/>
        <v>172</v>
      </c>
      <c r="AF174" s="10">
        <f>INDEX(Upload_Download!$Q$4:$AC$602,MATCH($AE174,Upload_Download!$Q$4:$Q$602,0),MATCH(AF$2,Upload_Download!$Q$3:$AC$3,0))</f>
        <v>172</v>
      </c>
      <c r="AG174" s="3">
        <f>INDEX(Upload_Download!$Q$4:$AC$602,MATCH($AE174,Upload_Download!$Q$4:$Q$602,0),MATCH(AG$2,Upload_Download!$Q$3:$AC$3,0))</f>
        <v>245</v>
      </c>
      <c r="AH174" s="3" t="str">
        <f t="shared" si="40"/>
        <v>STOCK</v>
      </c>
      <c r="AI174" s="221" t="str">
        <f>INDEX(Upload_Download!$Q$4:$AC$602,MATCH($AE174,Upload_Download!$Q$4:$Q$602,0),MATCH(AI$2,Upload_Download!$Q$3:$AC$3,0))</f>
        <v>GFS</v>
      </c>
      <c r="AJ174" s="4" t="str">
        <f>IF(AH174="STOCK",INDEX(Upload_Download!$AR$4:$AR$861,MATCH(AI174,Upload_Download!$AQ$4:$AQ$861,0),1),INDEX(Upload_Download!$BE$4:$BE$103,MATCH(AI174,Upload_Download!$BD$4:$BD$103,0),1))</f>
        <v>GlobalFoundries Inc. Ordinary Shares</v>
      </c>
      <c r="AK174" s="46">
        <f>IF(AH174="STOCK",INDEX(Upload_Download!$AS$4:$AS$861,MATCH(AI174,Upload_Download!$AQ$4:$AQ$861,0),1),INDEX(Upload_Download!$BF$4:$BF$103,MATCH(AI174,Upload_Download!$BD$4:$BD$103,0),1))</f>
        <v>57.79</v>
      </c>
      <c r="AL174" s="211">
        <f>INDEX(Upload_Download!$Q$4:$AC$602,MATCH($AE174,Upload_Download!$Q$4:$Q$602,0),MATCH(AL$2,Upload_Download!$Q$3:$AC$3,0))/1000000</f>
        <v>29328.648192000001</v>
      </c>
      <c r="AM174" s="215">
        <f>INDEX(Upload_Download!$Q$4:$AC$602,MATCH($AE174,Upload_Download!$Q$4:$Q$602,0),MATCH(AM$2,Upload_Download!$Q$3:$AC$3,0))</f>
        <v>1.012108040910962</v>
      </c>
      <c r="AN174" s="5">
        <f>INDEX(Upload_Download!$Q$4:$AC$602,MATCH($AE174,Upload_Download!$Q$4:$Q$602,0),MATCH(AN$2,Upload_Download!$Q$3:$AC$3,0))</f>
        <v>0.12723545663483041</v>
      </c>
      <c r="AO174" s="217">
        <f>INDEX(Upload_Download!$Q$4:$AC$602,MATCH($AE174,Upload_Download!$Q$4:$Q$602,0),MATCH(AO$2,Upload_Download!$Q$3:$AC$3,0))</f>
        <v>0.12571331467766059</v>
      </c>
      <c r="AP174" s="6">
        <f>INDEX(Upload_Download!$Q$4:$AC$602,MATCH($AE174,Upload_Download!$Q$4:$Q$602,0),MATCH(AP$2,Upload_Download!$Q$3:$AC$3,0))</f>
        <v>111</v>
      </c>
      <c r="AQ174" s="7">
        <f>INDEX(Upload_Download!$Q$4:$AC$602,MATCH($AE174,Upload_Download!$Q$4:$Q$602,0),MATCH(AQ$2,Upload_Download!$Q$3:$AC$3,0))</f>
        <v>510</v>
      </c>
      <c r="AR174" s="8">
        <f>INDEX(Upload_Download!$Q$4:$AC$602,MATCH($AE174,Upload_Download!$Q$4:$Q$602,0),MATCH(AR$2,Upload_Download!$Q$3:$AC$3,0))</f>
        <v>418</v>
      </c>
      <c r="AS174" s="9">
        <f>INDEX(Upload_Download!$Q$4:$AC$602,MATCH($AE174,Upload_Download!$Q$4:$Q$602,0),MATCH(AS$2,Upload_Download!$Q$3:$AC$3,0))</f>
        <v>282.89999999999998</v>
      </c>
    </row>
    <row r="175" spans="31:54" ht="15.5" customHeight="1">
      <c r="AE175">
        <f t="shared" si="39"/>
        <v>173</v>
      </c>
      <c r="AF175" s="10">
        <f>INDEX(Upload_Download!$Q$4:$AC$602,MATCH($AE175,Upload_Download!$Q$4:$Q$602,0),MATCH(AF$2,Upload_Download!$Q$3:$AC$3,0))</f>
        <v>173</v>
      </c>
      <c r="AG175" s="3">
        <f>INDEX(Upload_Download!$Q$4:$AC$602,MATCH($AE175,Upload_Download!$Q$4:$Q$602,0),MATCH(AG$2,Upload_Download!$Q$3:$AC$3,0))</f>
        <v>246</v>
      </c>
      <c r="AH175" s="3" t="str">
        <f t="shared" si="40"/>
        <v>STOCK</v>
      </c>
      <c r="AI175" s="221" t="str">
        <f>INDEX(Upload_Download!$Q$4:$AC$602,MATCH($AE175,Upload_Download!$Q$4:$Q$602,0),MATCH(AI$2,Upload_Download!$Q$3:$AC$3,0))</f>
        <v>WST</v>
      </c>
      <c r="AJ175" s="4" t="str">
        <f>IF(AH175="STOCK",INDEX(Upload_Download!$AR$4:$AR$861,MATCH(AI175,Upload_Download!$AQ$4:$AQ$861,0),1),INDEX(Upload_Download!$BE$4:$BE$103,MATCH(AI175,Upload_Download!$BD$4:$BD$103,0),1))</f>
        <v>West Pharmaceutical Services Inc. Common Stock</v>
      </c>
      <c r="AK175" s="46">
        <f>IF(AH175="STOCK",INDEX(Upload_Download!$AS$4:$AS$861,MATCH(AI175,Upload_Download!$AQ$4:$AQ$861,0),1),INDEX(Upload_Download!$BF$4:$BF$103,MATCH(AI175,Upload_Download!$BD$4:$BD$103,0),1))</f>
        <v>399.55</v>
      </c>
      <c r="AL175" s="211">
        <f>INDEX(Upload_Download!$Q$4:$AC$602,MATCH($AE175,Upload_Download!$Q$4:$Q$602,0),MATCH(AL$2,Upload_Download!$Q$3:$AC$3,0))/1000000</f>
        <v>29118.507008</v>
      </c>
      <c r="AM175" s="215">
        <f>INDEX(Upload_Download!$Q$4:$AC$602,MATCH($AE175,Upload_Download!$Q$4:$Q$602,0),MATCH(AM$2,Upload_Download!$Q$3:$AC$3,0))</f>
        <v>1.0078610733544191</v>
      </c>
      <c r="AN175" s="5">
        <f>INDEX(Upload_Download!$Q$4:$AC$602,MATCH($AE175,Upload_Download!$Q$4:$Q$602,0),MATCH(AN$2,Upload_Download!$Q$3:$AC$3,0))</f>
        <v>4.3737792156673623E-2</v>
      </c>
      <c r="AO175" s="217">
        <f>INDEX(Upload_Download!$Q$4:$AC$602,MATCH($AE175,Upload_Download!$Q$4:$Q$602,0),MATCH(AO$2,Upload_Download!$Q$3:$AC$3,0))</f>
        <v>4.3396647924007117E-2</v>
      </c>
      <c r="AP175" s="6">
        <f>INDEX(Upload_Download!$Q$4:$AC$602,MATCH($AE175,Upload_Download!$Q$4:$Q$602,0),MATCH(AP$2,Upload_Download!$Q$3:$AC$3,0))</f>
        <v>186</v>
      </c>
      <c r="AQ175" s="7">
        <f>INDEX(Upload_Download!$Q$4:$AC$602,MATCH($AE175,Upload_Download!$Q$4:$Q$602,0),MATCH(AQ$2,Upload_Download!$Q$3:$AC$3,0))</f>
        <v>321</v>
      </c>
      <c r="AR175" s="8">
        <f>INDEX(Upload_Download!$Q$4:$AC$602,MATCH($AE175,Upload_Download!$Q$4:$Q$602,0),MATCH(AR$2,Upload_Download!$Q$3:$AC$3,0))</f>
        <v>419</v>
      </c>
      <c r="AS175" s="9">
        <f>INDEX(Upload_Download!$Q$4:$AC$602,MATCH($AE175,Upload_Download!$Q$4:$Q$602,0),MATCH(AS$2,Upload_Download!$Q$3:$AC$3,0))</f>
        <v>282.89999999999998</v>
      </c>
    </row>
    <row r="176" spans="31:54" ht="15.5" customHeight="1">
      <c r="AE176">
        <f t="shared" si="39"/>
        <v>174</v>
      </c>
      <c r="AF176" s="10">
        <f>INDEX(Upload_Download!$Q$4:$AC$602,MATCH($AE176,Upload_Download!$Q$4:$Q$602,0),MATCH(AF$2,Upload_Download!$Q$3:$AC$3,0))</f>
        <v>174</v>
      </c>
      <c r="AG176" s="3">
        <f>INDEX(Upload_Download!$Q$4:$AC$602,MATCH($AE176,Upload_Download!$Q$4:$Q$602,0),MATCH(AG$2,Upload_Download!$Q$3:$AC$3,0))</f>
        <v>248</v>
      </c>
      <c r="AH176" s="3" t="str">
        <f t="shared" si="40"/>
        <v>STOCK</v>
      </c>
      <c r="AI176" s="221" t="str">
        <f>INDEX(Upload_Download!$Q$4:$AC$602,MATCH($AE176,Upload_Download!$Q$4:$Q$602,0),MATCH(AI$2,Upload_Download!$Q$3:$AC$3,0))</f>
        <v>OTIS</v>
      </c>
      <c r="AJ176" s="4" t="str">
        <f>IF(AH176="STOCK",INDEX(Upload_Download!$AR$4:$AR$861,MATCH(AI176,Upload_Download!$AQ$4:$AQ$861,0),1),INDEX(Upload_Download!$BE$4:$BE$103,MATCH(AI176,Upload_Download!$BD$4:$BD$103,0),1))</f>
        <v xml:space="preserve">Otis Worldwide Corporation Common Stock </v>
      </c>
      <c r="AK176" s="46">
        <f>IF(AH176="STOCK",INDEX(Upload_Download!$AS$4:$AS$861,MATCH(AI176,Upload_Download!$AQ$4:$AQ$861,0),1),INDEX(Upload_Download!$BF$4:$BF$103,MATCH(AI176,Upload_Download!$BD$4:$BD$103,0),1))</f>
        <v>81.55</v>
      </c>
      <c r="AL176" s="211">
        <f>INDEX(Upload_Download!$Q$4:$AC$602,MATCH($AE176,Upload_Download!$Q$4:$Q$602,0),MATCH(AL$2,Upload_Download!$Q$3:$AC$3,0))/1000000</f>
        <v>33743.648767999999</v>
      </c>
      <c r="AM176" s="215">
        <f>INDEX(Upload_Download!$Q$4:$AC$602,MATCH($AE176,Upload_Download!$Q$4:$Q$602,0),MATCH(AM$2,Upload_Download!$Q$3:$AC$3,0))</f>
        <v>1.0046438391750929</v>
      </c>
      <c r="AN176" s="5">
        <f>INDEX(Upload_Download!$Q$4:$AC$602,MATCH($AE176,Upload_Download!$Q$4:$Q$602,0),MATCH(AN$2,Upload_Download!$Q$3:$AC$3,0))</f>
        <v>2.4933462456107461E-2</v>
      </c>
      <c r="AO176" s="217">
        <f>INDEX(Upload_Download!$Q$4:$AC$602,MATCH($AE176,Upload_Download!$Q$4:$Q$602,0),MATCH(AO$2,Upload_Download!$Q$3:$AC$3,0))</f>
        <v>2.481821067710939E-2</v>
      </c>
      <c r="AP176" s="6">
        <f>INDEX(Upload_Download!$Q$4:$AC$602,MATCH($AE176,Upload_Download!$Q$4:$Q$602,0),MATCH(AP$2,Upload_Download!$Q$3:$AC$3,0))</f>
        <v>323</v>
      </c>
      <c r="AQ176" s="7">
        <f>INDEX(Upload_Download!$Q$4:$AC$602,MATCH($AE176,Upload_Download!$Q$4:$Q$602,0),MATCH(AQ$2,Upload_Download!$Q$3:$AC$3,0))</f>
        <v>59</v>
      </c>
      <c r="AR176" s="8">
        <f>INDEX(Upload_Download!$Q$4:$AC$602,MATCH($AE176,Upload_Download!$Q$4:$Q$602,0),MATCH(AR$2,Upload_Download!$Q$3:$AC$3,0))</f>
        <v>369</v>
      </c>
      <c r="AS176" s="9">
        <f>INDEX(Upload_Download!$Q$4:$AC$602,MATCH($AE176,Upload_Download!$Q$4:$Q$602,0),MATCH(AS$2,Upload_Download!$Q$3:$AC$3,0))</f>
        <v>284</v>
      </c>
    </row>
    <row r="177" spans="31:45" ht="15.5" customHeight="1" thickBot="1">
      <c r="AE177">
        <f t="shared" si="39"/>
        <v>175</v>
      </c>
      <c r="AF177" s="11">
        <f>INDEX(Upload_Download!$Q$4:$AC$602,MATCH($AE177,Upload_Download!$Q$4:$Q$602,0),MATCH(AF$2,Upload_Download!$Q$3:$AC$3,0))</f>
        <v>175</v>
      </c>
      <c r="AG177" s="12">
        <f>INDEX(Upload_Download!$Q$4:$AC$602,MATCH($AE177,Upload_Download!$Q$4:$Q$602,0),MATCH(AG$2,Upload_Download!$Q$3:$AC$3,0))</f>
        <v>249</v>
      </c>
      <c r="AH177" s="12" t="str">
        <f t="shared" si="40"/>
        <v>STOCK</v>
      </c>
      <c r="AI177" s="222" t="str">
        <f>INDEX(Upload_Download!$Q$4:$AC$602,MATCH($AE177,Upload_Download!$Q$4:$Q$602,0),MATCH(AI$2,Upload_Download!$Q$3:$AC$3,0))</f>
        <v>CSX</v>
      </c>
      <c r="AJ177" s="13" t="str">
        <f>IF(AH177="STOCK",INDEX(Upload_Download!$AR$4:$AR$861,MATCH(AI177,Upload_Download!$AQ$4:$AQ$861,0),1),INDEX(Upload_Download!$BE$4:$BE$103,MATCH(AI177,Upload_Download!$BD$4:$BD$103,0),1))</f>
        <v>CSX Corporation Common Stock</v>
      </c>
      <c r="AK177" s="47">
        <f>IF(AH177="STOCK",INDEX(Upload_Download!$AS$4:$AS$861,MATCH(AI177,Upload_Download!$AQ$4:$AQ$861,0),1),INDEX(Upload_Download!$BF$4:$BF$103,MATCH(AI177,Upload_Download!$BD$4:$BD$103,0),1))</f>
        <v>33.99</v>
      </c>
      <c r="AL177" s="212">
        <f>INDEX(Upload_Download!$Q$4:$AC$602,MATCH($AE177,Upload_Download!$Q$4:$Q$602,0),MATCH(AL$2,Upload_Download!$Q$3:$AC$3,0))/1000000</f>
        <v>74324.500480000002</v>
      </c>
      <c r="AM177" s="216">
        <f>INDEX(Upload_Download!$Q$4:$AC$602,MATCH($AE177,Upload_Download!$Q$4:$Q$602,0),MATCH(AM$2,Upload_Download!$Q$3:$AC$3,0))</f>
        <v>1.0025570326314881</v>
      </c>
      <c r="AN177" s="14">
        <f>INDEX(Upload_Download!$Q$4:$AC$602,MATCH($AE177,Upload_Download!$Q$4:$Q$602,0),MATCH(AN$2,Upload_Download!$Q$3:$AC$3,0))</f>
        <v>3.0733959258326358E-2</v>
      </c>
      <c r="AO177" s="218">
        <f>INDEX(Upload_Download!$Q$4:$AC$602,MATCH($AE177,Upload_Download!$Q$4:$Q$602,0),MATCH(AO$2,Upload_Download!$Q$3:$AC$3,0))</f>
        <v>3.0655571960486471E-2</v>
      </c>
      <c r="AP177" s="15">
        <f>INDEX(Upload_Download!$Q$4:$AC$602,MATCH($AE177,Upload_Download!$Q$4:$Q$602,0),MATCH(AP$2,Upload_Download!$Q$3:$AC$3,0))</f>
        <v>424</v>
      </c>
      <c r="AQ177" s="16">
        <f>INDEX(Upload_Download!$Q$4:$AC$602,MATCH($AE177,Upload_Download!$Q$4:$Q$602,0),MATCH(AQ$2,Upload_Download!$Q$3:$AC$3,0))</f>
        <v>134</v>
      </c>
      <c r="AR177" s="17">
        <f>INDEX(Upload_Download!$Q$4:$AC$602,MATCH($AE177,Upload_Download!$Q$4:$Q$602,0),MATCH(AR$2,Upload_Download!$Q$3:$AC$3,0))</f>
        <v>151</v>
      </c>
      <c r="AS177" s="18">
        <f>INDEX(Upload_Download!$Q$4:$AC$602,MATCH($AE177,Upload_Download!$Q$4:$Q$602,0),MATCH(AS$2,Upload_Download!$Q$3:$AC$3,0))</f>
        <v>284.10000000000002</v>
      </c>
    </row>
    <row r="178" spans="31:45" ht="15.5" customHeight="1">
      <c r="AE178">
        <f t="shared" si="39"/>
        <v>176</v>
      </c>
      <c r="AF178" s="10">
        <f>INDEX(Upload_Download!$Q$4:$AC$602,MATCH($AE178,Upload_Download!$Q$4:$Q$602,0),MATCH(AF$2,Upload_Download!$Q$3:$AC$3,0))</f>
        <v>176</v>
      </c>
      <c r="AG178" s="3">
        <f>INDEX(Upload_Download!$Q$4:$AC$602,MATCH($AE178,Upload_Download!$Q$4:$Q$602,0),MATCH(AG$2,Upload_Download!$Q$3:$AC$3,0))</f>
        <v>250</v>
      </c>
      <c r="AH178" s="3" t="str">
        <f t="shared" si="40"/>
        <v>CRYPTO</v>
      </c>
      <c r="AI178" s="221" t="str">
        <f>INDEX(Upload_Download!$Q$4:$AC$602,MATCH($AE178,Upload_Download!$Q$4:$Q$602,0),MATCH(AI$2,Upload_Download!$Q$3:$AC$3,0))</f>
        <v>HNT-USD</v>
      </c>
      <c r="AJ178" s="4" t="str">
        <f>IF(AH178="STOCK",INDEX(Upload_Download!$AR$4:$AR$861,MATCH(AI178,Upload_Download!$AQ$4:$AQ$861,0),1),INDEX(Upload_Download!$BE$4:$BE$103,MATCH(AI178,Upload_Download!$BD$4:$BD$103,0),1))</f>
        <v>Helium USD</v>
      </c>
      <c r="AK178" s="46">
        <f>IF(AH178="STOCK",INDEX(Upload_Download!$AS$4:$AS$861,MATCH(AI178,Upload_Download!$AQ$4:$AQ$861,0),1),INDEX(Upload_Download!$BF$4:$BF$103,MATCH(AI178,Upload_Download!$BD$4:$BD$103,0),1))</f>
        <v>29.97</v>
      </c>
      <c r="AL178" s="211">
        <f>INDEX(Upload_Download!$Q$4:$AC$602,MATCH($AE178,Upload_Download!$Q$4:$Q$602,0),MATCH(AL$2,Upload_Download!$Q$3:$AC$3,0))/1000000</f>
        <v>3156.1612799999998</v>
      </c>
      <c r="AM178" s="215">
        <f>INDEX(Upload_Download!$Q$4:$AC$602,MATCH($AE178,Upload_Download!$Q$4:$Q$602,0),MATCH(AM$2,Upload_Download!$Q$3:$AC$3,0))</f>
        <v>1.0698188815242951</v>
      </c>
      <c r="AN178" s="5">
        <f>INDEX(Upload_Download!$Q$4:$AC$602,MATCH($AE178,Upload_Download!$Q$4:$Q$602,0),MATCH(AN$2,Upload_Download!$Q$3:$AC$3,0))</f>
        <v>0.2123539744494729</v>
      </c>
      <c r="AO178" s="217">
        <f>INDEX(Upload_Download!$Q$4:$AC$602,MATCH($AE178,Upload_Download!$Q$4:$Q$602,0),MATCH(AO$2,Upload_Download!$Q$3:$AC$3,0))</f>
        <v>0.1984952575775327</v>
      </c>
      <c r="AP178" s="6">
        <f>INDEX(Upload_Download!$Q$4:$AC$602,MATCH($AE178,Upload_Download!$Q$4:$Q$602,0),MATCH(AP$2,Upload_Download!$Q$3:$AC$3,0))</f>
        <v>29</v>
      </c>
      <c r="AQ178" s="7">
        <f>INDEX(Upload_Download!$Q$4:$AC$602,MATCH($AE178,Upload_Download!$Q$4:$Q$602,0),MATCH(AQ$2,Upload_Download!$Q$3:$AC$3,0))</f>
        <v>535</v>
      </c>
      <c r="AR178" s="8">
        <f>INDEX(Upload_Download!$Q$4:$AC$602,MATCH($AE178,Upload_Download!$Q$4:$Q$602,0),MATCH(AR$2,Upload_Download!$Q$3:$AC$3,0))</f>
        <v>544</v>
      </c>
      <c r="AS178" s="9">
        <f>INDEX(Upload_Download!$Q$4:$AC$602,MATCH($AE178,Upload_Download!$Q$4:$Q$602,0),MATCH(AS$2,Upload_Download!$Q$3:$AC$3,0))</f>
        <v>284.7</v>
      </c>
    </row>
    <row r="179" spans="31:45" ht="15.5" customHeight="1">
      <c r="AE179">
        <f t="shared" si="39"/>
        <v>177</v>
      </c>
      <c r="AF179" s="10">
        <f>INDEX(Upload_Download!$Q$4:$AC$602,MATCH($AE179,Upload_Download!$Q$4:$Q$602,0),MATCH(AF$2,Upload_Download!$Q$3:$AC$3,0))</f>
        <v>177</v>
      </c>
      <c r="AG179" s="3">
        <f>INDEX(Upload_Download!$Q$4:$AC$602,MATCH($AE179,Upload_Download!$Q$4:$Q$602,0),MATCH(AG$2,Upload_Download!$Q$3:$AC$3,0))</f>
        <v>251</v>
      </c>
      <c r="AH179" s="3" t="str">
        <f t="shared" si="40"/>
        <v>STOCK</v>
      </c>
      <c r="AI179" s="221" t="str">
        <f>INDEX(Upload_Download!$Q$4:$AC$602,MATCH($AE179,Upload_Download!$Q$4:$Q$602,0),MATCH(AI$2,Upload_Download!$Q$3:$AC$3,0))</f>
        <v>NSC</v>
      </c>
      <c r="AJ179" s="4" t="str">
        <f>IF(AH179="STOCK",INDEX(Upload_Download!$AR$4:$AR$861,MATCH(AI179,Upload_Download!$AQ$4:$AQ$861,0),1),INDEX(Upload_Download!$BE$4:$BE$103,MATCH(AI179,Upload_Download!$BD$4:$BD$103,0),1))</f>
        <v>Norfolk Southern Corporation Common Stock</v>
      </c>
      <c r="AK179" s="46">
        <f>IF(AH179="STOCK",INDEX(Upload_Download!$AS$4:$AS$861,MATCH(AI179,Upload_Download!$AQ$4:$AQ$861,0),1),INDEX(Upload_Download!$BF$4:$BF$103,MATCH(AI179,Upload_Download!$BD$4:$BD$103,0),1))</f>
        <v>272.33</v>
      </c>
      <c r="AL179" s="211">
        <f>INDEX(Upload_Download!$Q$4:$AC$602,MATCH($AE179,Upload_Download!$Q$4:$Q$602,0),MATCH(AL$2,Upload_Download!$Q$3:$AC$3,0))/1000000</f>
        <v>65396.531199999998</v>
      </c>
      <c r="AM179" s="215">
        <f>INDEX(Upload_Download!$Q$4:$AC$602,MATCH($AE179,Upload_Download!$Q$4:$Q$602,0),MATCH(AM$2,Upload_Download!$Q$3:$AC$3,0))</f>
        <v>1.0029019733804929</v>
      </c>
      <c r="AN179" s="5">
        <f>INDEX(Upload_Download!$Q$4:$AC$602,MATCH($AE179,Upload_Download!$Q$4:$Q$602,0),MATCH(AN$2,Upload_Download!$Q$3:$AC$3,0))</f>
        <v>3.1158271127658971E-2</v>
      </c>
      <c r="AO179" s="217">
        <f>INDEX(Upload_Download!$Q$4:$AC$602,MATCH($AE179,Upload_Download!$Q$4:$Q$602,0),MATCH(AO$2,Upload_Download!$Q$3:$AC$3,0))</f>
        <v>3.1068112292803079E-2</v>
      </c>
      <c r="AP179" s="6">
        <f>INDEX(Upload_Download!$Q$4:$AC$602,MATCH($AE179,Upload_Download!$Q$4:$Q$602,0),MATCH(AP$2,Upload_Download!$Q$3:$AC$3,0))</f>
        <v>408</v>
      </c>
      <c r="AQ179" s="7">
        <f>INDEX(Upload_Download!$Q$4:$AC$602,MATCH($AE179,Upload_Download!$Q$4:$Q$602,0),MATCH(AQ$2,Upload_Download!$Q$3:$AC$3,0))</f>
        <v>141</v>
      </c>
      <c r="AR179" s="8">
        <f>INDEX(Upload_Download!$Q$4:$AC$602,MATCH($AE179,Upload_Download!$Q$4:$Q$602,0),MATCH(AR$2,Upload_Download!$Q$3:$AC$3,0))</f>
        <v>175</v>
      </c>
      <c r="AS179" s="9">
        <f>INDEX(Upload_Download!$Q$4:$AC$602,MATCH($AE179,Upload_Download!$Q$4:$Q$602,0),MATCH(AS$2,Upload_Download!$Q$3:$AC$3,0))</f>
        <v>284.7</v>
      </c>
    </row>
    <row r="180" spans="31:45" ht="15.5" customHeight="1">
      <c r="AE180">
        <f t="shared" si="39"/>
        <v>178</v>
      </c>
      <c r="AF180" s="10">
        <f>INDEX(Upload_Download!$Q$4:$AC$602,MATCH($AE180,Upload_Download!$Q$4:$Q$602,0),MATCH(AF$2,Upload_Download!$Q$3:$AC$3,0))</f>
        <v>178</v>
      </c>
      <c r="AG180" s="3">
        <f>INDEX(Upload_Download!$Q$4:$AC$602,MATCH($AE180,Upload_Download!$Q$4:$Q$602,0),MATCH(AG$2,Upload_Download!$Q$3:$AC$3,0))</f>
        <v>252</v>
      </c>
      <c r="AH180" s="3" t="str">
        <f t="shared" si="40"/>
        <v>STOCK</v>
      </c>
      <c r="AI180" s="221" t="str">
        <f>INDEX(Upload_Download!$Q$4:$AC$602,MATCH($AE180,Upload_Download!$Q$4:$Q$602,0),MATCH(AI$2,Upload_Download!$Q$3:$AC$3,0))</f>
        <v>CAT</v>
      </c>
      <c r="AJ180" s="4" t="str">
        <f>IF(AH180="STOCK",INDEX(Upload_Download!$AR$4:$AR$861,MATCH(AI180,Upload_Download!$AQ$4:$AQ$861,0),1),INDEX(Upload_Download!$BE$4:$BE$103,MATCH(AI180,Upload_Download!$BD$4:$BD$103,0),1))</f>
        <v>Caterpillar Inc. Common Stock</v>
      </c>
      <c r="AK180" s="46">
        <f>IF(AH180="STOCK",INDEX(Upload_Download!$AS$4:$AS$861,MATCH(AI180,Upload_Download!$AQ$4:$AQ$861,0),1),INDEX(Upload_Download!$BF$4:$BF$103,MATCH(AI180,Upload_Download!$BD$4:$BD$103,0),1))</f>
        <v>203.07</v>
      </c>
      <c r="AL180" s="211">
        <f>INDEX(Upload_Download!$Q$4:$AC$602,MATCH($AE180,Upload_Download!$Q$4:$Q$602,0),MATCH(AL$2,Upload_Download!$Q$3:$AC$3,0))/1000000</f>
        <v>108878.102528</v>
      </c>
      <c r="AM180" s="215">
        <f>INDEX(Upload_Download!$Q$4:$AC$602,MATCH($AE180,Upload_Download!$Q$4:$Q$602,0),MATCH(AM$2,Upload_Download!$Q$3:$AC$3,0))</f>
        <v>1.002542281856702</v>
      </c>
      <c r="AN180" s="5">
        <f>INDEX(Upload_Download!$Q$4:$AC$602,MATCH($AE180,Upload_Download!$Q$4:$Q$602,0),MATCH(AN$2,Upload_Download!$Q$3:$AC$3,0))</f>
        <v>3.4820446094004143E-2</v>
      </c>
      <c r="AO180" s="217">
        <f>INDEX(Upload_Download!$Q$4:$AC$602,MATCH($AE180,Upload_Download!$Q$4:$Q$602,0),MATCH(AO$2,Upload_Download!$Q$3:$AC$3,0))</f>
        <v>3.4732147186367919E-2</v>
      </c>
      <c r="AP180" s="6">
        <f>INDEX(Upload_Download!$Q$4:$AC$602,MATCH($AE180,Upload_Download!$Q$4:$Q$602,0),MATCH(AP$2,Upload_Download!$Q$3:$AC$3,0))</f>
        <v>425</v>
      </c>
      <c r="AQ180" s="7">
        <f>INDEX(Upload_Download!$Q$4:$AC$602,MATCH($AE180,Upload_Download!$Q$4:$Q$602,0),MATCH(AQ$2,Upload_Download!$Q$3:$AC$3,0))</f>
        <v>209</v>
      </c>
      <c r="AR180" s="8">
        <f>INDEX(Upload_Download!$Q$4:$AC$602,MATCH($AE180,Upload_Download!$Q$4:$Q$602,0),MATCH(AR$2,Upload_Download!$Q$3:$AC$3,0))</f>
        <v>102</v>
      </c>
      <c r="AS180" s="9">
        <f>INDEX(Upload_Download!$Q$4:$AC$602,MATCH($AE180,Upload_Download!$Q$4:$Q$602,0),MATCH(AS$2,Upload_Download!$Q$3:$AC$3,0))</f>
        <v>284.89999999999998</v>
      </c>
    </row>
    <row r="181" spans="31:45" ht="15.5" customHeight="1">
      <c r="AE181">
        <f t="shared" si="39"/>
        <v>179</v>
      </c>
      <c r="AF181" s="10">
        <f>INDEX(Upload_Download!$Q$4:$AC$602,MATCH($AE181,Upload_Download!$Q$4:$Q$602,0),MATCH(AF$2,Upload_Download!$Q$3:$AC$3,0))</f>
        <v>179</v>
      </c>
      <c r="AG181" s="3">
        <f>INDEX(Upload_Download!$Q$4:$AC$602,MATCH($AE181,Upload_Download!$Q$4:$Q$602,0),MATCH(AG$2,Upload_Download!$Q$3:$AC$3,0))</f>
        <v>253</v>
      </c>
      <c r="AH181" s="3" t="str">
        <f t="shared" si="40"/>
        <v>STOCK</v>
      </c>
      <c r="AI181" s="221" t="str">
        <f>INDEX(Upload_Download!$Q$4:$AC$602,MATCH($AE181,Upload_Download!$Q$4:$Q$602,0),MATCH(AI$2,Upload_Download!$Q$3:$AC$3,0))</f>
        <v>NVS</v>
      </c>
      <c r="AJ181" s="4" t="str">
        <f>IF(AH181="STOCK",INDEX(Upload_Download!$AR$4:$AR$861,MATCH(AI181,Upload_Download!$AQ$4:$AQ$861,0),1),INDEX(Upload_Download!$BE$4:$BE$103,MATCH(AI181,Upload_Download!$BD$4:$BD$103,0),1))</f>
        <v>Novartis AG Common Stock</v>
      </c>
      <c r="AK181" s="46">
        <f>IF(AH181="STOCK",INDEX(Upload_Download!$AS$4:$AS$861,MATCH(AI181,Upload_Download!$AQ$4:$AQ$861,0),1),INDEX(Upload_Download!$BF$4:$BF$103,MATCH(AI181,Upload_Download!$BD$4:$BD$103,0),1))</f>
        <v>85.83</v>
      </c>
      <c r="AL181" s="211">
        <f>INDEX(Upload_Download!$Q$4:$AC$602,MATCH($AE181,Upload_Download!$Q$4:$Q$602,0),MATCH(AL$2,Upload_Download!$Q$3:$AC$3,0))/1000000</f>
        <v>192070.156288</v>
      </c>
      <c r="AM181" s="215">
        <f>INDEX(Upload_Download!$Q$4:$AC$602,MATCH($AE181,Upload_Download!$Q$4:$Q$602,0),MATCH(AM$2,Upload_Download!$Q$3:$AC$3,0))</f>
        <v>0.99985651650756435</v>
      </c>
      <c r="AN181" s="5">
        <f>INDEX(Upload_Download!$Q$4:$AC$602,MATCH($AE181,Upload_Download!$Q$4:$Q$602,0),MATCH(AN$2,Upload_Download!$Q$3:$AC$3,0))</f>
        <v>2.2774109245298949E-2</v>
      </c>
      <c r="AO181" s="217">
        <f>INDEX(Upload_Download!$Q$4:$AC$602,MATCH($AE181,Upload_Download!$Q$4:$Q$602,0),MATCH(AO$2,Upload_Download!$Q$3:$AC$3,0))</f>
        <v>2.277737742296012E-2</v>
      </c>
      <c r="AP181" s="6">
        <f>INDEX(Upload_Download!$Q$4:$AC$602,MATCH($AE181,Upload_Download!$Q$4:$Q$602,0),MATCH(AP$2,Upload_Download!$Q$3:$AC$3,0))</f>
        <v>524</v>
      </c>
      <c r="AQ181" s="7">
        <f>INDEX(Upload_Download!$Q$4:$AC$602,MATCH($AE181,Upload_Download!$Q$4:$Q$602,0),MATCH(AQ$2,Upload_Download!$Q$3:$AC$3,0))</f>
        <v>43</v>
      </c>
      <c r="AR181" s="8">
        <f>INDEX(Upload_Download!$Q$4:$AC$602,MATCH($AE181,Upload_Download!$Q$4:$Q$602,0),MATCH(AR$2,Upload_Download!$Q$3:$AC$3,0))</f>
        <v>48</v>
      </c>
      <c r="AS181" s="9">
        <f>INDEX(Upload_Download!$Q$4:$AC$602,MATCH($AE181,Upload_Download!$Q$4:$Q$602,0),MATCH(AS$2,Upload_Download!$Q$3:$AC$3,0))</f>
        <v>285</v>
      </c>
    </row>
    <row r="182" spans="31:45" ht="15.5" customHeight="1" thickBot="1">
      <c r="AE182">
        <f t="shared" si="39"/>
        <v>180</v>
      </c>
      <c r="AF182" s="11">
        <f>INDEX(Upload_Download!$Q$4:$AC$602,MATCH($AE182,Upload_Download!$Q$4:$Q$602,0),MATCH(AF$2,Upload_Download!$Q$3:$AC$3,0))</f>
        <v>180</v>
      </c>
      <c r="AG182" s="12">
        <f>INDEX(Upload_Download!$Q$4:$AC$602,MATCH($AE182,Upload_Download!$Q$4:$Q$602,0),MATCH(AG$2,Upload_Download!$Q$3:$AC$3,0))</f>
        <v>254</v>
      </c>
      <c r="AH182" s="12" t="str">
        <f t="shared" si="40"/>
        <v>CRYPTO</v>
      </c>
      <c r="AI182" s="222" t="str">
        <f>INDEX(Upload_Download!$Q$4:$AC$602,MATCH($AE182,Upload_Download!$Q$4:$Q$602,0),MATCH(AI$2,Upload_Download!$Q$3:$AC$3,0))</f>
        <v>ONE1-USD</v>
      </c>
      <c r="AJ182" s="13" t="str">
        <f>IF(AH182="STOCK",INDEX(Upload_Download!$AR$4:$AR$861,MATCH(AI182,Upload_Download!$AQ$4:$AQ$861,0),1),INDEX(Upload_Download!$BE$4:$BE$103,MATCH(AI182,Upload_Download!$BD$4:$BD$103,0),1))</f>
        <v>Harmony USD</v>
      </c>
      <c r="AK182" s="47">
        <f>IF(AH182="STOCK",INDEX(Upload_Download!$AS$4:$AS$861,MATCH(AI182,Upload_Download!$AQ$4:$AQ$861,0),1),INDEX(Upload_Download!$BF$4:$BF$103,MATCH(AI182,Upload_Download!$BD$4:$BD$103,0),1))</f>
        <v>0.212729</v>
      </c>
      <c r="AL182" s="212">
        <f>INDEX(Upload_Download!$Q$4:$AC$602,MATCH($AE182,Upload_Download!$Q$4:$Q$602,0),MATCH(AL$2,Upload_Download!$Q$3:$AC$3,0))/1000000</f>
        <v>3314.057472</v>
      </c>
      <c r="AM182" s="216">
        <f>INDEX(Upload_Download!$Q$4:$AC$602,MATCH($AE182,Upload_Download!$Q$4:$Q$602,0),MATCH(AM$2,Upload_Download!$Q$3:$AC$3,0))</f>
        <v>1.1153968507766909</v>
      </c>
      <c r="AN182" s="14">
        <f>INDEX(Upload_Download!$Q$4:$AC$602,MATCH($AE182,Upload_Download!$Q$4:$Q$602,0),MATCH(AN$2,Upload_Download!$Q$3:$AC$3,0))</f>
        <v>0.4166453343356144</v>
      </c>
      <c r="AO182" s="218">
        <f>INDEX(Upload_Download!$Q$4:$AC$602,MATCH($AE182,Upload_Download!$Q$4:$Q$602,0),MATCH(AO$2,Upload_Download!$Q$3:$AC$3,0))</f>
        <v>0.37353999524518061</v>
      </c>
      <c r="AP182" s="15">
        <f>INDEX(Upload_Download!$Q$4:$AC$602,MATCH($AE182,Upload_Download!$Q$4:$Q$602,0),MATCH(AP$2,Upload_Download!$Q$3:$AC$3,0))</f>
        <v>10</v>
      </c>
      <c r="AQ182" s="16">
        <f>INDEX(Upload_Download!$Q$4:$AC$602,MATCH($AE182,Upload_Download!$Q$4:$Q$602,0),MATCH(AQ$2,Upload_Download!$Q$3:$AC$3,0))</f>
        <v>590</v>
      </c>
      <c r="AR182" s="17">
        <f>INDEX(Upload_Download!$Q$4:$AC$602,MATCH($AE182,Upload_Download!$Q$4:$Q$602,0),MATCH(AR$2,Upload_Download!$Q$3:$AC$3,0))</f>
        <v>541</v>
      </c>
      <c r="AS182" s="18">
        <f>INDEX(Upload_Download!$Q$4:$AC$602,MATCH($AE182,Upload_Download!$Q$4:$Q$602,0),MATCH(AS$2,Upload_Download!$Q$3:$AC$3,0))</f>
        <v>285.3</v>
      </c>
    </row>
    <row r="183" spans="31:45" ht="15.5" customHeight="1">
      <c r="AE183">
        <f t="shared" si="39"/>
        <v>181</v>
      </c>
      <c r="AF183" s="10">
        <f>INDEX(Upload_Download!$Q$4:$AC$602,MATCH($AE183,Upload_Download!$Q$4:$Q$602,0),MATCH(AF$2,Upload_Download!$Q$3:$AC$3,0))</f>
        <v>181</v>
      </c>
      <c r="AG183" s="3">
        <f>INDEX(Upload_Download!$Q$4:$AC$602,MATCH($AE183,Upload_Download!$Q$4:$Q$602,0),MATCH(AG$2,Upload_Download!$Q$3:$AC$3,0))</f>
        <v>255</v>
      </c>
      <c r="AH183" s="3" t="str">
        <f t="shared" si="40"/>
        <v>STOCK</v>
      </c>
      <c r="AI183" s="221" t="str">
        <f>INDEX(Upload_Download!$Q$4:$AC$602,MATCH($AE183,Upload_Download!$Q$4:$Q$602,0),MATCH(AI$2,Upload_Download!$Q$3:$AC$3,0))</f>
        <v>LH</v>
      </c>
      <c r="AJ183" s="4" t="str">
        <f>IF(AH183="STOCK",INDEX(Upload_Download!$AR$4:$AR$861,MATCH(AI183,Upload_Download!$AQ$4:$AQ$861,0),1),INDEX(Upload_Download!$BE$4:$BE$103,MATCH(AI183,Upload_Download!$BD$4:$BD$103,0),1))</f>
        <v>Laboratory Corporation of America Holdings Common Stock</v>
      </c>
      <c r="AK183" s="46">
        <f>IF(AH183="STOCK",INDEX(Upload_Download!$AS$4:$AS$861,MATCH(AI183,Upload_Download!$AQ$4:$AQ$861,0),1),INDEX(Upload_Download!$BF$4:$BF$103,MATCH(AI183,Upload_Download!$BD$4:$BD$103,0),1))</f>
        <v>282.19</v>
      </c>
      <c r="AL183" s="211">
        <f>INDEX(Upload_Download!$Q$4:$AC$602,MATCH($AE183,Upload_Download!$Q$4:$Q$602,0),MATCH(AL$2,Upload_Download!$Q$3:$AC$3,0))/1000000</f>
        <v>26269.650944000001</v>
      </c>
      <c r="AM183" s="215">
        <f>INDEX(Upload_Download!$Q$4:$AC$602,MATCH($AE183,Upload_Download!$Q$4:$Q$602,0),MATCH(AM$2,Upload_Download!$Q$3:$AC$3,0))</f>
        <v>1.0063534933987119</v>
      </c>
      <c r="AN183" s="5">
        <f>INDEX(Upload_Download!$Q$4:$AC$602,MATCH($AE183,Upload_Download!$Q$4:$Q$602,0),MATCH(AN$2,Upload_Download!$Q$3:$AC$3,0))</f>
        <v>3.1579206187693019E-2</v>
      </c>
      <c r="AO183" s="217">
        <f>INDEX(Upload_Download!$Q$4:$AC$602,MATCH($AE183,Upload_Download!$Q$4:$Q$602,0),MATCH(AO$2,Upload_Download!$Q$3:$AC$3,0))</f>
        <v>3.1379834615610051E-2</v>
      </c>
      <c r="AP183" s="6">
        <f>INDEX(Upload_Download!$Q$4:$AC$602,MATCH($AE183,Upload_Download!$Q$4:$Q$602,0),MATCH(AP$2,Upload_Download!$Q$3:$AC$3,0))</f>
        <v>245</v>
      </c>
      <c r="AQ183" s="7">
        <f>INDEX(Upload_Download!$Q$4:$AC$602,MATCH($AE183,Upload_Download!$Q$4:$Q$602,0),MATCH(AQ$2,Upload_Download!$Q$3:$AC$3,0))</f>
        <v>146</v>
      </c>
      <c r="AR183" s="8">
        <f>INDEX(Upload_Download!$Q$4:$AC$602,MATCH($AE183,Upload_Download!$Q$4:$Q$602,0),MATCH(AR$2,Upload_Download!$Q$3:$AC$3,0))</f>
        <v>448</v>
      </c>
      <c r="AS183" s="9">
        <f>INDEX(Upload_Download!$Q$4:$AC$602,MATCH($AE183,Upload_Download!$Q$4:$Q$602,0),MATCH(AS$2,Upload_Download!$Q$3:$AC$3,0))</f>
        <v>286.10000000000002</v>
      </c>
    </row>
    <row r="184" spans="31:45" ht="15.5" customHeight="1">
      <c r="AE184">
        <f t="shared" si="39"/>
        <v>182</v>
      </c>
      <c r="AF184" s="10">
        <f>INDEX(Upload_Download!$Q$4:$AC$602,MATCH($AE184,Upload_Download!$Q$4:$Q$602,0),MATCH(AF$2,Upload_Download!$Q$3:$AC$3,0))</f>
        <v>182</v>
      </c>
      <c r="AG184" s="3">
        <f>INDEX(Upload_Download!$Q$4:$AC$602,MATCH($AE184,Upload_Download!$Q$4:$Q$602,0),MATCH(AG$2,Upload_Download!$Q$3:$AC$3,0))</f>
        <v>256</v>
      </c>
      <c r="AH184" s="3" t="str">
        <f t="shared" si="40"/>
        <v>STOCK</v>
      </c>
      <c r="AI184" s="221" t="str">
        <f>INDEX(Upload_Download!$Q$4:$AC$602,MATCH($AE184,Upload_Download!$Q$4:$Q$602,0),MATCH(AI$2,Upload_Download!$Q$3:$AC$3,0))</f>
        <v>AMT</v>
      </c>
      <c r="AJ184" s="4" t="str">
        <f>IF(AH184="STOCK",INDEX(Upload_Download!$AR$4:$AR$861,MATCH(AI184,Upload_Download!$AQ$4:$AQ$861,0),1),INDEX(Upload_Download!$BE$4:$BE$103,MATCH(AI184,Upload_Download!$BD$4:$BD$103,0),1))</f>
        <v>American Tower Corporation (REIT) Common Stock</v>
      </c>
      <c r="AK184" s="46">
        <f>IF(AH184="STOCK",INDEX(Upload_Download!$AS$4:$AS$861,MATCH(AI184,Upload_Download!$AQ$4:$AQ$861,0),1),INDEX(Upload_Download!$BF$4:$BF$103,MATCH(AI184,Upload_Download!$BD$4:$BD$103,0),1))</f>
        <v>242.51</v>
      </c>
      <c r="AL184" s="211">
        <f>INDEX(Upload_Download!$Q$4:$AC$602,MATCH($AE184,Upload_Download!$Q$4:$Q$602,0),MATCH(AL$2,Upload_Download!$Q$3:$AC$3,0))/1000000</f>
        <v>107632.54988799999</v>
      </c>
      <c r="AM184" s="215">
        <f>INDEX(Upload_Download!$Q$4:$AC$602,MATCH($AE184,Upload_Download!$Q$4:$Q$602,0),MATCH(AM$2,Upload_Download!$Q$3:$AC$3,0))</f>
        <v>1.0023031813657051</v>
      </c>
      <c r="AN184" s="5">
        <f>INDEX(Upload_Download!$Q$4:$AC$602,MATCH($AE184,Upload_Download!$Q$4:$Q$602,0),MATCH(AN$2,Upload_Download!$Q$3:$AC$3,0))</f>
        <v>3.3324703449141603E-2</v>
      </c>
      <c r="AO184" s="217">
        <f>INDEX(Upload_Download!$Q$4:$AC$602,MATCH($AE184,Upload_Download!$Q$4:$Q$602,0),MATCH(AO$2,Upload_Download!$Q$3:$AC$3,0))</f>
        <v>3.3248126982630598E-2</v>
      </c>
      <c r="AP184" s="6">
        <f>INDEX(Upload_Download!$Q$4:$AC$602,MATCH($AE184,Upload_Download!$Q$4:$Q$602,0),MATCH(AP$2,Upload_Download!$Q$3:$AC$3,0))</f>
        <v>437</v>
      </c>
      <c r="AQ184" s="7">
        <f>INDEX(Upload_Download!$Q$4:$AC$602,MATCH($AE184,Upload_Download!$Q$4:$Q$602,0),MATCH(AQ$2,Upload_Download!$Q$3:$AC$3,0))</f>
        <v>180</v>
      </c>
      <c r="AR184" s="8">
        <f>INDEX(Upload_Download!$Q$4:$AC$602,MATCH($AE184,Upload_Download!$Q$4:$Q$602,0),MATCH(AR$2,Upload_Download!$Q$3:$AC$3,0))</f>
        <v>106</v>
      </c>
      <c r="AS184" s="9">
        <f>INDEX(Upload_Download!$Q$4:$AC$602,MATCH($AE184,Upload_Download!$Q$4:$Q$602,0),MATCH(AS$2,Upload_Download!$Q$3:$AC$3,0))</f>
        <v>286.3</v>
      </c>
    </row>
    <row r="185" spans="31:45" ht="15.5" customHeight="1">
      <c r="AE185">
        <f t="shared" si="39"/>
        <v>183</v>
      </c>
      <c r="AF185" s="10">
        <f>INDEX(Upload_Download!$Q$4:$AC$602,MATCH($AE185,Upload_Download!$Q$4:$Q$602,0),MATCH(AF$2,Upload_Download!$Q$3:$AC$3,0))</f>
        <v>183</v>
      </c>
      <c r="AG185" s="3">
        <f>INDEX(Upload_Download!$Q$4:$AC$602,MATCH($AE185,Upload_Download!$Q$4:$Q$602,0),MATCH(AG$2,Upload_Download!$Q$3:$AC$3,0))</f>
        <v>257</v>
      </c>
      <c r="AH185" s="3" t="str">
        <f t="shared" si="40"/>
        <v>STOCK</v>
      </c>
      <c r="AI185" s="221" t="str">
        <f>INDEX(Upload_Download!$Q$4:$AC$602,MATCH($AE185,Upload_Download!$Q$4:$Q$602,0),MATCH(AI$2,Upload_Download!$Q$3:$AC$3,0))</f>
        <v>BILL</v>
      </c>
      <c r="AJ185" s="4" t="str">
        <f>IF(AH185="STOCK",INDEX(Upload_Download!$AR$4:$AR$861,MATCH(AI185,Upload_Download!$AQ$4:$AQ$861,0),1),INDEX(Upload_Download!$BE$4:$BE$103,MATCH(AI185,Upload_Download!$BD$4:$BD$103,0),1))</f>
        <v>Bill.com Holdings Inc. Common Stock</v>
      </c>
      <c r="AK185" s="46">
        <f>IF(AH185="STOCK",INDEX(Upload_Download!$AS$4:$AS$861,MATCH(AI185,Upload_Download!$AQ$4:$AQ$861,0),1),INDEX(Upload_Download!$BF$4:$BF$103,MATCH(AI185,Upload_Download!$BD$4:$BD$103,0),1))</f>
        <v>252.06</v>
      </c>
      <c r="AL185" s="211">
        <f>INDEX(Upload_Download!$Q$4:$AC$602,MATCH($AE185,Upload_Download!$Q$4:$Q$602,0),MATCH(AL$2,Upload_Download!$Q$3:$AC$3,0))/1000000</f>
        <v>25005.176832000001</v>
      </c>
      <c r="AM185" s="215">
        <f>INDEX(Upload_Download!$Q$4:$AC$602,MATCH($AE185,Upload_Download!$Q$4:$Q$602,0),MATCH(AM$2,Upload_Download!$Q$3:$AC$3,0))</f>
        <v>1.017086027452281</v>
      </c>
      <c r="AN185" s="5">
        <f>INDEX(Upload_Download!$Q$4:$AC$602,MATCH($AE185,Upload_Download!$Q$4:$Q$602,0),MATCH(AN$2,Upload_Download!$Q$3:$AC$3,0))</f>
        <v>0.12130875171133031</v>
      </c>
      <c r="AO185" s="217">
        <f>INDEX(Upload_Download!$Q$4:$AC$602,MATCH($AE185,Upload_Download!$Q$4:$Q$602,0),MATCH(AO$2,Upload_Download!$Q$3:$AC$3,0))</f>
        <v>0.11927088607755131</v>
      </c>
      <c r="AP185" s="6">
        <f>INDEX(Upload_Download!$Q$4:$AC$602,MATCH($AE185,Upload_Download!$Q$4:$Q$602,0),MATCH(AP$2,Upload_Download!$Q$3:$AC$3,0))</f>
        <v>93</v>
      </c>
      <c r="AQ185" s="7">
        <f>INDEX(Upload_Download!$Q$4:$AC$602,MATCH($AE185,Upload_Download!$Q$4:$Q$602,0),MATCH(AQ$2,Upload_Download!$Q$3:$AC$3,0))</f>
        <v>507</v>
      </c>
      <c r="AR185" s="8">
        <f>INDEX(Upload_Download!$Q$4:$AC$602,MATCH($AE185,Upload_Download!$Q$4:$Q$602,0),MATCH(AR$2,Upload_Download!$Q$3:$AC$3,0))</f>
        <v>462</v>
      </c>
      <c r="AS185" s="9">
        <f>INDEX(Upload_Download!$Q$4:$AC$602,MATCH($AE185,Upload_Download!$Q$4:$Q$602,0),MATCH(AS$2,Upload_Download!$Q$3:$AC$3,0))</f>
        <v>286.5</v>
      </c>
    </row>
    <row r="186" spans="31:45" ht="15.5" customHeight="1">
      <c r="AE186">
        <f t="shared" si="39"/>
        <v>184</v>
      </c>
      <c r="AF186" s="10">
        <f>INDEX(Upload_Download!$Q$4:$AC$602,MATCH($AE186,Upload_Download!$Q$4:$Q$602,0),MATCH(AF$2,Upload_Download!$Q$3:$AC$3,0))</f>
        <v>184</v>
      </c>
      <c r="AG186" s="3">
        <f>INDEX(Upload_Download!$Q$4:$AC$602,MATCH($AE186,Upload_Download!$Q$4:$Q$602,0),MATCH(AG$2,Upload_Download!$Q$3:$AC$3,0))</f>
        <v>259</v>
      </c>
      <c r="AH186" s="3" t="str">
        <f t="shared" si="40"/>
        <v>STOCK</v>
      </c>
      <c r="AI186" s="221" t="str">
        <f>INDEX(Upload_Download!$Q$4:$AC$602,MATCH($AE186,Upload_Download!$Q$4:$Q$602,0),MATCH(AI$2,Upload_Download!$Q$3:$AC$3,0))</f>
        <v>TXN</v>
      </c>
      <c r="AJ186" s="4" t="str">
        <f>IF(AH186="STOCK",INDEX(Upload_Download!$AR$4:$AR$861,MATCH(AI186,Upload_Download!$AQ$4:$AQ$861,0),1),INDEX(Upload_Download!$BE$4:$BE$103,MATCH(AI186,Upload_Download!$BD$4:$BD$103,0),1))</f>
        <v>Texas Instruments Incorporated Common Stock</v>
      </c>
      <c r="AK186" s="46">
        <f>IF(AH186="STOCK",INDEX(Upload_Download!$AS$4:$AS$861,MATCH(AI186,Upload_Download!$AQ$4:$AQ$861,0),1),INDEX(Upload_Download!$BF$4:$BF$103,MATCH(AI186,Upload_Download!$BD$4:$BD$103,0),1))</f>
        <v>170.66</v>
      </c>
      <c r="AL186" s="211">
        <f>INDEX(Upload_Download!$Q$4:$AC$602,MATCH($AE186,Upload_Download!$Q$4:$Q$602,0),MATCH(AL$2,Upload_Download!$Q$3:$AC$3,0))/1000000</f>
        <v>152723.48876800001</v>
      </c>
      <c r="AM186" s="215">
        <f>INDEX(Upload_Download!$Q$4:$AC$602,MATCH($AE186,Upload_Download!$Q$4:$Q$602,0),MATCH(AM$2,Upload_Download!$Q$3:$AC$3,0))</f>
        <v>1.0012596061487491</v>
      </c>
      <c r="AN186" s="5">
        <f>INDEX(Upload_Download!$Q$4:$AC$602,MATCH($AE186,Upload_Download!$Q$4:$Q$602,0),MATCH(AN$2,Upload_Download!$Q$3:$AC$3,0))</f>
        <v>3.0250494005510109E-2</v>
      </c>
      <c r="AO186" s="217">
        <f>INDEX(Upload_Download!$Q$4:$AC$602,MATCH($AE186,Upload_Download!$Q$4:$Q$602,0),MATCH(AO$2,Upload_Download!$Q$3:$AC$3,0))</f>
        <v>3.021243823254369E-2</v>
      </c>
      <c r="AP186" s="6">
        <f>INDEX(Upload_Download!$Q$4:$AC$602,MATCH($AE186,Upload_Download!$Q$4:$Q$602,0),MATCH(AP$2,Upload_Download!$Q$3:$AC$3,0))</f>
        <v>485</v>
      </c>
      <c r="AQ186" s="7">
        <f>INDEX(Upload_Download!$Q$4:$AC$602,MATCH($AE186,Upload_Download!$Q$4:$Q$602,0),MATCH(AQ$2,Upload_Download!$Q$3:$AC$3,0))</f>
        <v>125</v>
      </c>
      <c r="AR186" s="8">
        <f>INDEX(Upload_Download!$Q$4:$AC$602,MATCH($AE186,Upload_Download!$Q$4:$Q$602,0),MATCH(AR$2,Upload_Download!$Q$3:$AC$3,0))</f>
        <v>65</v>
      </c>
      <c r="AS186" s="9">
        <f>INDEX(Upload_Download!$Q$4:$AC$602,MATCH($AE186,Upload_Download!$Q$4:$Q$602,0),MATCH(AS$2,Upload_Download!$Q$3:$AC$3,0))</f>
        <v>287</v>
      </c>
    </row>
    <row r="187" spans="31:45" ht="15.5" customHeight="1" thickBot="1">
      <c r="AE187">
        <f t="shared" si="39"/>
        <v>185</v>
      </c>
      <c r="AF187" s="11">
        <f>INDEX(Upload_Download!$Q$4:$AC$602,MATCH($AE187,Upload_Download!$Q$4:$Q$602,0),MATCH(AF$2,Upload_Download!$Q$3:$AC$3,0))</f>
        <v>185</v>
      </c>
      <c r="AG187" s="12">
        <f>INDEX(Upload_Download!$Q$4:$AC$602,MATCH($AE187,Upload_Download!$Q$4:$Q$602,0),MATCH(AG$2,Upload_Download!$Q$3:$AC$3,0))</f>
        <v>261</v>
      </c>
      <c r="AH187" s="12" t="str">
        <f t="shared" si="40"/>
        <v>STOCK</v>
      </c>
      <c r="AI187" s="222" t="str">
        <f>INDEX(Upload_Download!$Q$4:$AC$602,MATCH($AE187,Upload_Download!$Q$4:$Q$602,0),MATCH(AI$2,Upload_Download!$Q$3:$AC$3,0))</f>
        <v>GE</v>
      </c>
      <c r="AJ187" s="13" t="str">
        <f>IF(AH187="STOCK",INDEX(Upload_Download!$AR$4:$AR$861,MATCH(AI187,Upload_Download!$AQ$4:$AQ$861,0),1),INDEX(Upload_Download!$BE$4:$BE$103,MATCH(AI187,Upload_Download!$BD$4:$BD$103,0),1))</f>
        <v>General Electric Company Common Stock</v>
      </c>
      <c r="AK187" s="47">
        <f>IF(AH187="STOCK",INDEX(Upload_Download!$AS$4:$AS$861,MATCH(AI187,Upload_Download!$AQ$4:$AQ$861,0),1),INDEX(Upload_Download!$BF$4:$BF$103,MATCH(AI187,Upload_Download!$BD$4:$BD$103,0),1))</f>
        <v>98.79</v>
      </c>
      <c r="AL187" s="212">
        <f>INDEX(Upload_Download!$Q$4:$AC$602,MATCH($AE187,Upload_Download!$Q$4:$Q$602,0),MATCH(AL$2,Upload_Download!$Q$3:$AC$3,0))/1000000</f>
        <v>106321.92</v>
      </c>
      <c r="AM187" s="216">
        <f>INDEX(Upload_Download!$Q$4:$AC$602,MATCH($AE187,Upload_Download!$Q$4:$Q$602,0),MATCH(AM$2,Upload_Download!$Q$3:$AC$3,0))</f>
        <v>1.003067086859839</v>
      </c>
      <c r="AN187" s="14">
        <f>INDEX(Upload_Download!$Q$4:$AC$602,MATCH($AE187,Upload_Download!$Q$4:$Q$602,0),MATCH(AN$2,Upload_Download!$Q$3:$AC$3,0))</f>
        <v>3.9613091838266813E-2</v>
      </c>
      <c r="AO187" s="218">
        <f>INDEX(Upload_Download!$Q$4:$AC$602,MATCH($AE187,Upload_Download!$Q$4:$Q$602,0),MATCH(AO$2,Upload_Download!$Q$3:$AC$3,0))</f>
        <v>3.9491966546602537E-2</v>
      </c>
      <c r="AP187" s="15">
        <f>INDEX(Upload_Download!$Q$4:$AC$602,MATCH($AE187,Upload_Download!$Q$4:$Q$602,0),MATCH(AP$2,Upload_Download!$Q$3:$AC$3,0))</f>
        <v>397</v>
      </c>
      <c r="AQ187" s="16">
        <f>INDEX(Upload_Download!$Q$4:$AC$602,MATCH($AE187,Upload_Download!$Q$4:$Q$602,0),MATCH(AQ$2,Upload_Download!$Q$3:$AC$3,0))</f>
        <v>281</v>
      </c>
      <c r="AR187" s="17">
        <f>INDEX(Upload_Download!$Q$4:$AC$602,MATCH($AE187,Upload_Download!$Q$4:$Q$602,0),MATCH(AR$2,Upload_Download!$Q$3:$AC$3,0))</f>
        <v>108</v>
      </c>
      <c r="AS187" s="18">
        <f>INDEX(Upload_Download!$Q$4:$AC$602,MATCH($AE187,Upload_Download!$Q$4:$Q$602,0),MATCH(AS$2,Upload_Download!$Q$3:$AC$3,0))</f>
        <v>287.10000000000002</v>
      </c>
    </row>
    <row r="188" spans="31:45" ht="15.5" customHeight="1">
      <c r="AE188">
        <f t="shared" si="39"/>
        <v>186</v>
      </c>
      <c r="AF188" s="10">
        <f>INDEX(Upload_Download!$Q$4:$AC$602,MATCH($AE188,Upload_Download!$Q$4:$Q$602,0),MATCH(AF$2,Upload_Download!$Q$3:$AC$3,0))</f>
        <v>186</v>
      </c>
      <c r="AG188" s="3">
        <f>INDEX(Upload_Download!$Q$4:$AC$602,MATCH($AE188,Upload_Download!$Q$4:$Q$602,0),MATCH(AG$2,Upload_Download!$Q$3:$AC$3,0))</f>
        <v>262</v>
      </c>
      <c r="AH188" s="3" t="str">
        <f t="shared" si="40"/>
        <v>STOCK</v>
      </c>
      <c r="AI188" s="221" t="str">
        <f>INDEX(Upload_Download!$Q$4:$AC$602,MATCH($AE188,Upload_Download!$Q$4:$Q$602,0),MATCH(AI$2,Upload_Download!$Q$3:$AC$3,0))</f>
        <v>D</v>
      </c>
      <c r="AJ188" s="4" t="str">
        <f>IF(AH188="STOCK",INDEX(Upload_Download!$AR$4:$AR$861,MATCH(AI188,Upload_Download!$AQ$4:$AQ$861,0),1),INDEX(Upload_Download!$BE$4:$BE$103,MATCH(AI188,Upload_Download!$BD$4:$BD$103,0),1))</f>
        <v>Dominion Energy Inc. Common Stock</v>
      </c>
      <c r="AK188" s="46">
        <f>IF(AH188="STOCK",INDEX(Upload_Download!$AS$4:$AS$861,MATCH(AI188,Upload_Download!$AQ$4:$AQ$861,0),1),INDEX(Upload_Download!$BF$4:$BF$103,MATCH(AI188,Upload_Download!$BD$4:$BD$103,0),1))</f>
        <v>78.25</v>
      </c>
      <c r="AL188" s="211">
        <f>INDEX(Upload_Download!$Q$4:$AC$602,MATCH($AE188,Upload_Download!$Q$4:$Q$602,0),MATCH(AL$2,Upload_Download!$Q$3:$AC$3,0))/1000000</f>
        <v>63724.126208000001</v>
      </c>
      <c r="AM188" s="215">
        <f>INDEX(Upload_Download!$Q$4:$AC$602,MATCH($AE188,Upload_Download!$Q$4:$Q$602,0),MATCH(AM$2,Upload_Download!$Q$3:$AC$3,0))</f>
        <v>1.0017997116030679</v>
      </c>
      <c r="AN188" s="5">
        <f>INDEX(Upload_Download!$Q$4:$AC$602,MATCH($AE188,Upload_Download!$Q$4:$Q$602,0),MATCH(AN$2,Upload_Download!$Q$3:$AC$3,0))</f>
        <v>2.1660860161264148E-2</v>
      </c>
      <c r="AO188" s="217">
        <f>INDEX(Upload_Download!$Q$4:$AC$602,MATCH($AE188,Upload_Download!$Q$4:$Q$602,0),MATCH(AO$2,Upload_Download!$Q$3:$AC$3,0))</f>
        <v>2.1621946892560698E-2</v>
      </c>
      <c r="AP188" s="6">
        <f>INDEX(Upload_Download!$Q$4:$AC$602,MATCH($AE188,Upload_Download!$Q$4:$Q$602,0),MATCH(AP$2,Upload_Download!$Q$3:$AC$3,0))</f>
        <v>456</v>
      </c>
      <c r="AQ188" s="7">
        <f>INDEX(Upload_Download!$Q$4:$AC$602,MATCH($AE188,Upload_Download!$Q$4:$Q$602,0),MATCH(AQ$2,Upload_Download!$Q$3:$AC$3,0))</f>
        <v>28</v>
      </c>
      <c r="AR188" s="8">
        <f>INDEX(Upload_Download!$Q$4:$AC$602,MATCH($AE188,Upload_Download!$Q$4:$Q$602,0),MATCH(AR$2,Upload_Download!$Q$3:$AC$3,0))</f>
        <v>179</v>
      </c>
      <c r="AS188" s="9">
        <f>INDEX(Upload_Download!$Q$4:$AC$602,MATCH($AE188,Upload_Download!$Q$4:$Q$602,0),MATCH(AS$2,Upload_Download!$Q$3:$AC$3,0))</f>
        <v>287.3</v>
      </c>
    </row>
    <row r="189" spans="31:45" ht="15.5" customHeight="1">
      <c r="AE189">
        <f t="shared" si="39"/>
        <v>187</v>
      </c>
      <c r="AF189" s="10">
        <f>INDEX(Upload_Download!$Q$4:$AC$602,MATCH($AE189,Upload_Download!$Q$4:$Q$602,0),MATCH(AF$2,Upload_Download!$Q$3:$AC$3,0))</f>
        <v>187</v>
      </c>
      <c r="AG189" s="3">
        <f>INDEX(Upload_Download!$Q$4:$AC$602,MATCH($AE189,Upload_Download!$Q$4:$Q$602,0),MATCH(AG$2,Upload_Download!$Q$3:$AC$3,0))</f>
        <v>263</v>
      </c>
      <c r="AH189" s="3" t="str">
        <f t="shared" si="40"/>
        <v>STOCK</v>
      </c>
      <c r="AI189" s="221" t="str">
        <f>INDEX(Upload_Download!$Q$4:$AC$602,MATCH($AE189,Upload_Download!$Q$4:$Q$602,0),MATCH(AI$2,Upload_Download!$Q$3:$AC$3,0))</f>
        <v>NOK</v>
      </c>
      <c r="AJ189" s="4" t="str">
        <f>IF(AH189="STOCK",INDEX(Upload_Download!$AR$4:$AR$861,MATCH(AI189,Upload_Download!$AQ$4:$AQ$861,0),1),INDEX(Upload_Download!$BE$4:$BE$103,MATCH(AI189,Upload_Download!$BD$4:$BD$103,0),1))</f>
        <v>Nokia Corporation Sponsored American Depositary Shares</v>
      </c>
      <c r="AK189" s="46">
        <f>IF(AH189="STOCK",INDEX(Upload_Download!$AS$4:$AS$861,MATCH(AI189,Upload_Download!$AQ$4:$AQ$861,0),1),INDEX(Upload_Download!$BF$4:$BF$103,MATCH(AI189,Upload_Download!$BD$4:$BD$103,0),1))</f>
        <v>5.65</v>
      </c>
      <c r="AL189" s="211">
        <f>INDEX(Upload_Download!$Q$4:$AC$602,MATCH($AE189,Upload_Download!$Q$4:$Q$602,0),MATCH(AL$2,Upload_Download!$Q$3:$AC$3,0))/1000000</f>
        <v>31509.088255999999</v>
      </c>
      <c r="AM189" s="215">
        <f>INDEX(Upload_Download!$Q$4:$AC$602,MATCH($AE189,Upload_Download!$Q$4:$Q$602,0),MATCH(AM$2,Upload_Download!$Q$3:$AC$3,0))</f>
        <v>1.0069609919359681</v>
      </c>
      <c r="AN189" s="5">
        <f>INDEX(Upload_Download!$Q$4:$AC$602,MATCH($AE189,Upload_Download!$Q$4:$Q$602,0),MATCH(AN$2,Upload_Download!$Q$3:$AC$3,0))</f>
        <v>4.1384238261230583E-2</v>
      </c>
      <c r="AO189" s="217">
        <f>INDEX(Upload_Download!$Q$4:$AC$602,MATCH($AE189,Upload_Download!$Q$4:$Q$602,0),MATCH(AO$2,Upload_Download!$Q$3:$AC$3,0))</f>
        <v>4.1098154340284708E-2</v>
      </c>
      <c r="AP189" s="6">
        <f>INDEX(Upload_Download!$Q$4:$AC$602,MATCH($AE189,Upload_Download!$Q$4:$Q$602,0),MATCH(AP$2,Upload_Download!$Q$3:$AC$3,0))</f>
        <v>219</v>
      </c>
      <c r="AQ189" s="7">
        <f>INDEX(Upload_Download!$Q$4:$AC$602,MATCH($AE189,Upload_Download!$Q$4:$Q$602,0),MATCH(AQ$2,Upload_Download!$Q$3:$AC$3,0))</f>
        <v>297</v>
      </c>
      <c r="AR189" s="8">
        <f>INDEX(Upload_Download!$Q$4:$AC$602,MATCH($AE189,Upload_Download!$Q$4:$Q$602,0),MATCH(AR$2,Upload_Download!$Q$3:$AC$3,0))</f>
        <v>395</v>
      </c>
      <c r="AS189" s="9">
        <f>INDEX(Upload_Download!$Q$4:$AC$602,MATCH($AE189,Upload_Download!$Q$4:$Q$602,0),MATCH(AS$2,Upload_Download!$Q$3:$AC$3,0))</f>
        <v>287.39999999999998</v>
      </c>
    </row>
    <row r="190" spans="31:45" ht="15.5" customHeight="1">
      <c r="AE190">
        <f t="shared" si="39"/>
        <v>188</v>
      </c>
      <c r="AF190" s="10">
        <f>INDEX(Upload_Download!$Q$4:$AC$602,MATCH($AE190,Upload_Download!$Q$4:$Q$602,0),MATCH(AF$2,Upload_Download!$Q$3:$AC$3,0))</f>
        <v>188</v>
      </c>
      <c r="AG190" s="3">
        <f>INDEX(Upload_Download!$Q$4:$AC$602,MATCH($AE190,Upload_Download!$Q$4:$Q$602,0),MATCH(AG$2,Upload_Download!$Q$3:$AC$3,0))</f>
        <v>264</v>
      </c>
      <c r="AH190" s="3" t="str">
        <f t="shared" si="40"/>
        <v>STOCK</v>
      </c>
      <c r="AI190" s="221" t="str">
        <f>INDEX(Upload_Download!$Q$4:$AC$602,MATCH($AE190,Upload_Download!$Q$4:$Q$602,0),MATCH(AI$2,Upload_Download!$Q$3:$AC$3,0))</f>
        <v>PSX</v>
      </c>
      <c r="AJ190" s="4" t="str">
        <f>IF(AH190="STOCK",INDEX(Upload_Download!$AR$4:$AR$861,MATCH(AI190,Upload_Download!$AQ$4:$AQ$861,0),1),INDEX(Upload_Download!$BE$4:$BE$103,MATCH(AI190,Upload_Download!$BD$4:$BD$103,0),1))</f>
        <v>Phillips 66 Common Stock</v>
      </c>
      <c r="AK190" s="46">
        <f>IF(AH190="STOCK",INDEX(Upload_Download!$AS$4:$AS$861,MATCH(AI190,Upload_Download!$AQ$4:$AQ$861,0),1),INDEX(Upload_Download!$BF$4:$BF$103,MATCH(AI190,Upload_Download!$BD$4:$BD$103,0),1))</f>
        <v>89.46</v>
      </c>
      <c r="AL190" s="211">
        <f>INDEX(Upload_Download!$Q$4:$AC$602,MATCH($AE190,Upload_Download!$Q$4:$Q$602,0),MATCH(AL$2,Upload_Download!$Q$3:$AC$3,0))/1000000</f>
        <v>40783.765504000003</v>
      </c>
      <c r="AM190" s="215">
        <f>INDEX(Upload_Download!$Q$4:$AC$602,MATCH($AE190,Upload_Download!$Q$4:$Q$602,0),MATCH(AM$2,Upload_Download!$Q$3:$AC$3,0))</f>
        <v>1.0067052079478169</v>
      </c>
      <c r="AN190" s="5">
        <f>INDEX(Upload_Download!$Q$4:$AC$602,MATCH($AE190,Upload_Download!$Q$4:$Q$602,0),MATCH(AN$2,Upload_Download!$Q$3:$AC$3,0))</f>
        <v>5.5909177726838392E-2</v>
      </c>
      <c r="AO190" s="217">
        <f>INDEX(Upload_Download!$Q$4:$AC$602,MATCH($AE190,Upload_Download!$Q$4:$Q$602,0),MATCH(AO$2,Upload_Download!$Q$3:$AC$3,0))</f>
        <v>5.5536791987805499E-2</v>
      </c>
      <c r="AP190" s="6">
        <f>INDEX(Upload_Download!$Q$4:$AC$602,MATCH($AE190,Upload_Download!$Q$4:$Q$602,0),MATCH(AP$2,Upload_Download!$Q$3:$AC$3,0))</f>
        <v>228</v>
      </c>
      <c r="AQ190" s="7">
        <f>INDEX(Upload_Download!$Q$4:$AC$602,MATCH($AE190,Upload_Download!$Q$4:$Q$602,0),MATCH(AQ$2,Upload_Download!$Q$3:$AC$3,0))</f>
        <v>419</v>
      </c>
      <c r="AR190" s="8">
        <f>INDEX(Upload_Download!$Q$4:$AC$602,MATCH($AE190,Upload_Download!$Q$4:$Q$602,0),MATCH(AR$2,Upload_Download!$Q$3:$AC$3,0))</f>
        <v>300</v>
      </c>
      <c r="AS190" s="9">
        <f>INDEX(Upload_Download!$Q$4:$AC$602,MATCH($AE190,Upload_Download!$Q$4:$Q$602,0),MATCH(AS$2,Upload_Download!$Q$3:$AC$3,0))</f>
        <v>287.8</v>
      </c>
    </row>
    <row r="191" spans="31:45" ht="15.5" customHeight="1">
      <c r="AE191">
        <f t="shared" si="39"/>
        <v>189</v>
      </c>
      <c r="AF191" s="10">
        <f>INDEX(Upload_Download!$Q$4:$AC$602,MATCH($AE191,Upload_Download!$Q$4:$Q$602,0),MATCH(AF$2,Upload_Download!$Q$3:$AC$3,0))</f>
        <v>189</v>
      </c>
      <c r="AG191" s="3">
        <f>INDEX(Upload_Download!$Q$4:$AC$602,MATCH($AE191,Upload_Download!$Q$4:$Q$602,0),MATCH(AG$2,Upload_Download!$Q$3:$AC$3,0))</f>
        <v>265</v>
      </c>
      <c r="AH191" s="3" t="str">
        <f t="shared" si="40"/>
        <v>STOCK</v>
      </c>
      <c r="AI191" s="221" t="str">
        <f>INDEX(Upload_Download!$Q$4:$AC$602,MATCH($AE191,Upload_Download!$Q$4:$Q$602,0),MATCH(AI$2,Upload_Download!$Q$3:$AC$3,0))</f>
        <v>CTVA</v>
      </c>
      <c r="AJ191" s="4" t="str">
        <f>IF(AH191="STOCK",INDEX(Upload_Download!$AR$4:$AR$861,MATCH(AI191,Upload_Download!$AQ$4:$AQ$861,0),1),INDEX(Upload_Download!$BE$4:$BE$103,MATCH(AI191,Upload_Download!$BD$4:$BD$103,0),1))</f>
        <v xml:space="preserve">Corteva Inc. Common Stock </v>
      </c>
      <c r="AK191" s="46">
        <f>IF(AH191="STOCK",INDEX(Upload_Download!$AS$4:$AS$861,MATCH(AI191,Upload_Download!$AQ$4:$AQ$861,0),1),INDEX(Upload_Download!$BF$4:$BF$103,MATCH(AI191,Upload_Download!$BD$4:$BD$103,0),1))</f>
        <v>50.95</v>
      </c>
      <c r="AL191" s="211">
        <f>INDEX(Upload_Download!$Q$4:$AC$602,MATCH($AE191,Upload_Download!$Q$4:$Q$602,0),MATCH(AL$2,Upload_Download!$Q$3:$AC$3,0))/1000000</f>
        <v>36856.713215999996</v>
      </c>
      <c r="AM191" s="215">
        <f>INDEX(Upload_Download!$Q$4:$AC$602,MATCH($AE191,Upload_Download!$Q$4:$Q$602,0),MATCH(AM$2,Upload_Download!$Q$3:$AC$3,0))</f>
        <v>1.005535912076797</v>
      </c>
      <c r="AN191" s="5">
        <f>INDEX(Upload_Download!$Q$4:$AC$602,MATCH($AE191,Upload_Download!$Q$4:$Q$602,0),MATCH(AN$2,Upload_Download!$Q$3:$AC$3,0))</f>
        <v>3.8326388832280657E-2</v>
      </c>
      <c r="AO191" s="217">
        <f>INDEX(Upload_Download!$Q$4:$AC$602,MATCH($AE191,Upload_Download!$Q$4:$Q$602,0),MATCH(AO$2,Upload_Download!$Q$3:$AC$3,0))</f>
        <v>3.811538540987832E-2</v>
      </c>
      <c r="AP191" s="6">
        <f>INDEX(Upload_Download!$Q$4:$AC$602,MATCH($AE191,Upload_Download!$Q$4:$Q$602,0),MATCH(AP$2,Upload_Download!$Q$3:$AC$3,0))</f>
        <v>272</v>
      </c>
      <c r="AQ191" s="7">
        <f>INDEX(Upload_Download!$Q$4:$AC$602,MATCH($AE191,Upload_Download!$Q$4:$Q$602,0),MATCH(AQ$2,Upload_Download!$Q$3:$AC$3,0))</f>
        <v>256</v>
      </c>
      <c r="AR191" s="8">
        <f>INDEX(Upload_Download!$Q$4:$AC$602,MATCH($AE191,Upload_Download!$Q$4:$Q$602,0),MATCH(AR$2,Upload_Download!$Q$3:$AC$3,0))</f>
        <v>336</v>
      </c>
      <c r="AS191" s="9">
        <f>INDEX(Upload_Download!$Q$4:$AC$602,MATCH($AE191,Upload_Download!$Q$4:$Q$602,0),MATCH(AS$2,Upload_Download!$Q$3:$AC$3,0))</f>
        <v>288</v>
      </c>
    </row>
    <row r="192" spans="31:45" ht="15.5" customHeight="1" thickBot="1">
      <c r="AE192">
        <f t="shared" si="39"/>
        <v>190</v>
      </c>
      <c r="AF192" s="11">
        <f>INDEX(Upload_Download!$Q$4:$AC$602,MATCH($AE192,Upload_Download!$Q$4:$Q$602,0),MATCH(AF$2,Upload_Download!$Q$3:$AC$3,0))</f>
        <v>190</v>
      </c>
      <c r="AG192" s="12">
        <f>INDEX(Upload_Download!$Q$4:$AC$602,MATCH($AE192,Upload_Download!$Q$4:$Q$602,0),MATCH(AG$2,Upload_Download!$Q$3:$AC$3,0))</f>
        <v>266</v>
      </c>
      <c r="AH192" s="12" t="str">
        <f t="shared" si="40"/>
        <v>STOCK</v>
      </c>
      <c r="AI192" s="222" t="str">
        <f>INDEX(Upload_Download!$Q$4:$AC$602,MATCH($AE192,Upload_Download!$Q$4:$Q$602,0),MATCH(AI$2,Upload_Download!$Q$3:$AC$3,0))</f>
        <v>TEL</v>
      </c>
      <c r="AJ192" s="13" t="str">
        <f>IF(AH192="STOCK",INDEX(Upload_Download!$AR$4:$AR$861,MATCH(AI192,Upload_Download!$AQ$4:$AQ$861,0),1),INDEX(Upload_Download!$BE$4:$BE$103,MATCH(AI192,Upload_Download!$BD$4:$BD$103,0),1))</f>
        <v>TE Connectivity Ltd. New Switzerland Registered Shares</v>
      </c>
      <c r="AK192" s="47">
        <f>IF(AH192="STOCK",INDEX(Upload_Download!$AS$4:$AS$861,MATCH(AI192,Upload_Download!$AQ$4:$AQ$861,0),1),INDEX(Upload_Download!$BF$4:$BF$103,MATCH(AI192,Upload_Download!$BD$4:$BD$103,0),1))</f>
        <v>147.38</v>
      </c>
      <c r="AL192" s="212">
        <f>INDEX(Upload_Download!$Q$4:$AC$602,MATCH($AE192,Upload_Download!$Q$4:$Q$602,0),MATCH(AL$2,Upload_Download!$Q$3:$AC$3,0))/1000000</f>
        <v>46664.392703999998</v>
      </c>
      <c r="AM192" s="216">
        <f>INDEX(Upload_Download!$Q$4:$AC$602,MATCH($AE192,Upload_Download!$Q$4:$Q$602,0),MATCH(AM$2,Upload_Download!$Q$3:$AC$3,0))</f>
        <v>1.004150236820152</v>
      </c>
      <c r="AN192" s="14">
        <f>INDEX(Upload_Download!$Q$4:$AC$602,MATCH($AE192,Upload_Download!$Q$4:$Q$602,0),MATCH(AN$2,Upload_Download!$Q$3:$AC$3,0))</f>
        <v>3.4448987992031173E-2</v>
      </c>
      <c r="AO192" s="218">
        <f>INDEX(Upload_Download!$Q$4:$AC$602,MATCH($AE192,Upload_Download!$Q$4:$Q$602,0),MATCH(AO$2,Upload_Download!$Q$3:$AC$3,0))</f>
        <v>3.4306607446631658E-2</v>
      </c>
      <c r="AP192" s="15">
        <f>INDEX(Upload_Download!$Q$4:$AC$602,MATCH($AE192,Upload_Download!$Q$4:$Q$602,0),MATCH(AP$2,Upload_Download!$Q$3:$AC$3,0))</f>
        <v>346</v>
      </c>
      <c r="AQ192" s="16">
        <f>INDEX(Upload_Download!$Q$4:$AC$602,MATCH($AE192,Upload_Download!$Q$4:$Q$602,0),MATCH(AQ$2,Upload_Download!$Q$3:$AC$3,0))</f>
        <v>204</v>
      </c>
      <c r="AR192" s="17">
        <f>INDEX(Upload_Download!$Q$4:$AC$602,MATCH($AE192,Upload_Download!$Q$4:$Q$602,0),MATCH(AR$2,Upload_Download!$Q$3:$AC$3,0))</f>
        <v>250</v>
      </c>
      <c r="AS192" s="18">
        <f>INDEX(Upload_Download!$Q$4:$AC$602,MATCH($AE192,Upload_Download!$Q$4:$Q$602,0),MATCH(AS$2,Upload_Download!$Q$3:$AC$3,0))</f>
        <v>288.8</v>
      </c>
    </row>
    <row r="193" spans="31:45" ht="15.5" customHeight="1">
      <c r="AE193">
        <f t="shared" si="39"/>
        <v>191</v>
      </c>
      <c r="AF193" s="10">
        <f>INDEX(Upload_Download!$Q$4:$AC$602,MATCH($AE193,Upload_Download!$Q$4:$Q$602,0),MATCH(AF$2,Upload_Download!$Q$3:$AC$3,0))</f>
        <v>191</v>
      </c>
      <c r="AG193" s="3">
        <f>INDEX(Upload_Download!$Q$4:$AC$602,MATCH($AE193,Upload_Download!$Q$4:$Q$602,0),MATCH(AG$2,Upload_Download!$Q$3:$AC$3,0))</f>
        <v>267</v>
      </c>
      <c r="AH193" s="3" t="str">
        <f t="shared" si="40"/>
        <v>CRYPTO</v>
      </c>
      <c r="AI193" s="221" t="str">
        <f>INDEX(Upload_Download!$Q$4:$AC$602,MATCH($AE193,Upload_Download!$Q$4:$Q$602,0),MATCH(AI$2,Upload_Download!$Q$3:$AC$3,0))</f>
        <v>EGLD-USD</v>
      </c>
      <c r="AJ193" s="4" t="str">
        <f>IF(AH193="STOCK",INDEX(Upload_Download!$AR$4:$AR$861,MATCH(AI193,Upload_Download!$AQ$4:$AQ$861,0),1),INDEX(Upload_Download!$BE$4:$BE$103,MATCH(AI193,Upload_Download!$BD$4:$BD$103,0),1))</f>
        <v>Elrond USD</v>
      </c>
      <c r="AK193" s="46">
        <f>IF(AH193="STOCK",INDEX(Upload_Download!$AS$4:$AS$861,MATCH(AI193,Upload_Download!$AQ$4:$AQ$861,0),1),INDEX(Upload_Download!$BF$4:$BF$103,MATCH(AI193,Upload_Download!$BD$4:$BD$103,0),1))</f>
        <v>209.14</v>
      </c>
      <c r="AL193" s="211">
        <f>INDEX(Upload_Download!$Q$4:$AC$602,MATCH($AE193,Upload_Download!$Q$4:$Q$602,0),MATCH(AL$2,Upload_Download!$Q$3:$AC$3,0))/1000000</f>
        <v>4036.2711039999999</v>
      </c>
      <c r="AM193" s="215">
        <f>INDEX(Upload_Download!$Q$4:$AC$602,MATCH($AE193,Upload_Download!$Q$4:$Q$602,0),MATCH(AM$2,Upload_Download!$Q$3:$AC$3,0))</f>
        <v>1.068402630140471</v>
      </c>
      <c r="AN193" s="5">
        <f>INDEX(Upload_Download!$Q$4:$AC$602,MATCH($AE193,Upload_Download!$Q$4:$Q$602,0),MATCH(AN$2,Upload_Download!$Q$3:$AC$3,0))</f>
        <v>0.25636835661339452</v>
      </c>
      <c r="AO193" s="217">
        <f>INDEX(Upload_Download!$Q$4:$AC$602,MATCH($AE193,Upload_Download!$Q$4:$Q$602,0),MATCH(AO$2,Upload_Download!$Q$3:$AC$3,0))</f>
        <v>0.23995481607873601</v>
      </c>
      <c r="AP193" s="6">
        <f>INDEX(Upload_Download!$Q$4:$AC$602,MATCH($AE193,Upload_Download!$Q$4:$Q$602,0),MATCH(AP$2,Upload_Download!$Q$3:$AC$3,0))</f>
        <v>32</v>
      </c>
      <c r="AQ193" s="7">
        <f>INDEX(Upload_Download!$Q$4:$AC$602,MATCH($AE193,Upload_Download!$Q$4:$Q$602,0),MATCH(AQ$2,Upload_Download!$Q$3:$AC$3,0))</f>
        <v>562</v>
      </c>
      <c r="AR193" s="8">
        <f>INDEX(Upload_Download!$Q$4:$AC$602,MATCH($AE193,Upload_Download!$Q$4:$Q$602,0),MATCH(AR$2,Upload_Download!$Q$3:$AC$3,0))</f>
        <v>535</v>
      </c>
      <c r="AS193" s="9">
        <f>INDEX(Upload_Download!$Q$4:$AC$602,MATCH($AE193,Upload_Download!$Q$4:$Q$602,0),MATCH(AS$2,Upload_Download!$Q$3:$AC$3,0))</f>
        <v>288.89999999999998</v>
      </c>
    </row>
    <row r="194" spans="31:45" ht="15.5" customHeight="1">
      <c r="AE194">
        <f t="shared" si="39"/>
        <v>192</v>
      </c>
      <c r="AF194" s="10">
        <f>INDEX(Upload_Download!$Q$4:$AC$602,MATCH($AE194,Upload_Download!$Q$4:$Q$602,0),MATCH(AF$2,Upload_Download!$Q$3:$AC$3,0))</f>
        <v>192</v>
      </c>
      <c r="AG194" s="3">
        <f>INDEX(Upload_Download!$Q$4:$AC$602,MATCH($AE194,Upload_Download!$Q$4:$Q$602,0),MATCH(AG$2,Upload_Download!$Q$3:$AC$3,0))</f>
        <v>268</v>
      </c>
      <c r="AH194" s="3" t="str">
        <f t="shared" si="40"/>
        <v>STOCK</v>
      </c>
      <c r="AI194" s="221" t="str">
        <f>INDEX(Upload_Download!$Q$4:$AC$602,MATCH($AE194,Upload_Download!$Q$4:$Q$602,0),MATCH(AI$2,Upload_Download!$Q$3:$AC$3,0))</f>
        <v>TSN</v>
      </c>
      <c r="AJ194" s="4" t="str">
        <f>IF(AH194="STOCK",INDEX(Upload_Download!$AR$4:$AR$861,MATCH(AI194,Upload_Download!$AQ$4:$AQ$861,0),1),INDEX(Upload_Download!$BE$4:$BE$103,MATCH(AI194,Upload_Download!$BD$4:$BD$103,0),1))</f>
        <v>Tyson Foods Inc. Common Stock</v>
      </c>
      <c r="AK194" s="46">
        <f>IF(AH194="STOCK",INDEX(Upload_Download!$AS$4:$AS$861,MATCH(AI194,Upload_Download!$AQ$4:$AQ$861,0),1),INDEX(Upload_Download!$BF$4:$BF$103,MATCH(AI194,Upload_Download!$BD$4:$BD$103,0),1))</f>
        <v>97.88</v>
      </c>
      <c r="AL194" s="211">
        <f>INDEX(Upload_Download!$Q$4:$AC$602,MATCH($AE194,Upload_Download!$Q$4:$Q$602,0),MATCH(AL$2,Upload_Download!$Q$3:$AC$3,0))/1000000</f>
        <v>35603.722240000003</v>
      </c>
      <c r="AM194" s="215">
        <f>INDEX(Upload_Download!$Q$4:$AC$602,MATCH($AE194,Upload_Download!$Q$4:$Q$602,0),MATCH(AM$2,Upload_Download!$Q$3:$AC$3,0))</f>
        <v>1.004968017670292</v>
      </c>
      <c r="AN194" s="5">
        <f>INDEX(Upload_Download!$Q$4:$AC$602,MATCH($AE194,Upload_Download!$Q$4:$Q$602,0),MATCH(AN$2,Upload_Download!$Q$3:$AC$3,0))</f>
        <v>3.2360885274635792E-2</v>
      </c>
      <c r="AO194" s="217">
        <f>INDEX(Upload_Download!$Q$4:$AC$602,MATCH($AE194,Upload_Download!$Q$4:$Q$602,0),MATCH(AO$2,Upload_Download!$Q$3:$AC$3,0))</f>
        <v>3.2200910581865583E-2</v>
      </c>
      <c r="AP194" s="6">
        <f>INDEX(Upload_Download!$Q$4:$AC$602,MATCH($AE194,Upload_Download!$Q$4:$Q$602,0),MATCH(AP$2,Upload_Download!$Q$3:$AC$3,0))</f>
        <v>304</v>
      </c>
      <c r="AQ194" s="7">
        <f>INDEX(Upload_Download!$Q$4:$AC$602,MATCH($AE194,Upload_Download!$Q$4:$Q$602,0),MATCH(AQ$2,Upload_Download!$Q$3:$AC$3,0))</f>
        <v>158</v>
      </c>
      <c r="AR194" s="8">
        <f>INDEX(Upload_Download!$Q$4:$AC$602,MATCH($AE194,Upload_Download!$Q$4:$Q$602,0),MATCH(AR$2,Upload_Download!$Q$3:$AC$3,0))</f>
        <v>351</v>
      </c>
      <c r="AS194" s="9">
        <f>INDEX(Upload_Download!$Q$4:$AC$602,MATCH($AE194,Upload_Download!$Q$4:$Q$602,0),MATCH(AS$2,Upload_Download!$Q$3:$AC$3,0))</f>
        <v>288.89999999999998</v>
      </c>
    </row>
    <row r="195" spans="31:45" ht="15.5" customHeight="1">
      <c r="AE195">
        <f t="shared" si="39"/>
        <v>193</v>
      </c>
      <c r="AF195" s="10">
        <f>INDEX(Upload_Download!$Q$4:$AC$602,MATCH($AE195,Upload_Download!$Q$4:$Q$602,0),MATCH(AF$2,Upload_Download!$Q$3:$AC$3,0))</f>
        <v>193</v>
      </c>
      <c r="AG195" s="3">
        <f>INDEX(Upload_Download!$Q$4:$AC$602,MATCH($AE195,Upload_Download!$Q$4:$Q$602,0),MATCH(AG$2,Upload_Download!$Q$3:$AC$3,0))</f>
        <v>269</v>
      </c>
      <c r="AH195" s="3" t="str">
        <f t="shared" si="40"/>
        <v>STOCK</v>
      </c>
      <c r="AI195" s="221" t="str">
        <f>INDEX(Upload_Download!$Q$4:$AC$602,MATCH($AE195,Upload_Download!$Q$4:$Q$602,0),MATCH(AI$2,Upload_Download!$Q$3:$AC$3,0))</f>
        <v>BKNG</v>
      </c>
      <c r="AJ195" s="4" t="str">
        <f>IF(AH195="STOCK",INDEX(Upload_Download!$AR$4:$AR$861,MATCH(AI195,Upload_Download!$AQ$4:$AQ$861,0),1),INDEX(Upload_Download!$BE$4:$BE$103,MATCH(AI195,Upload_Download!$BD$4:$BD$103,0),1))</f>
        <v>Booking Holdings Inc. Common Stock</v>
      </c>
      <c r="AK195" s="46">
        <f>IF(AH195="STOCK",INDEX(Upload_Download!$AS$4:$AS$861,MATCH(AI195,Upload_Download!$AQ$4:$AQ$861,0),1),INDEX(Upload_Download!$BF$4:$BF$103,MATCH(AI195,Upload_Download!$BD$4:$BD$103,0),1))</f>
        <v>2628.38</v>
      </c>
      <c r="AL195" s="211">
        <f>INDEX(Upload_Download!$Q$4:$AC$602,MATCH($AE195,Upload_Download!$Q$4:$Q$602,0),MATCH(AL$2,Upload_Download!$Q$3:$AC$3,0))/1000000</f>
        <v>104409.284608</v>
      </c>
      <c r="AM195" s="215">
        <f>INDEX(Upload_Download!$Q$4:$AC$602,MATCH($AE195,Upload_Download!$Q$4:$Q$602,0),MATCH(AM$2,Upload_Download!$Q$3:$AC$3,0))</f>
        <v>1.0033467948202039</v>
      </c>
      <c r="AN195" s="5">
        <f>INDEX(Upload_Download!$Q$4:$AC$602,MATCH($AE195,Upload_Download!$Q$4:$Q$602,0),MATCH(AN$2,Upload_Download!$Q$3:$AC$3,0))</f>
        <v>4.3001179787663983E-2</v>
      </c>
      <c r="AO195" s="217">
        <f>INDEX(Upload_Download!$Q$4:$AC$602,MATCH($AE195,Upload_Download!$Q$4:$Q$602,0),MATCH(AO$2,Upload_Download!$Q$3:$AC$3,0))</f>
        <v>4.2857743712999691E-2</v>
      </c>
      <c r="AP195" s="6">
        <f>INDEX(Upload_Download!$Q$4:$AC$602,MATCH($AE195,Upload_Download!$Q$4:$Q$602,0),MATCH(AP$2,Upload_Download!$Q$3:$AC$3,0))</f>
        <v>385</v>
      </c>
      <c r="AQ195" s="7">
        <f>INDEX(Upload_Download!$Q$4:$AC$602,MATCH($AE195,Upload_Download!$Q$4:$Q$602,0),MATCH(AQ$2,Upload_Download!$Q$3:$AC$3,0))</f>
        <v>317</v>
      </c>
      <c r="AR195" s="8">
        <f>INDEX(Upload_Download!$Q$4:$AC$602,MATCH($AE195,Upload_Download!$Q$4:$Q$602,0),MATCH(AR$2,Upload_Download!$Q$3:$AC$3,0))</f>
        <v>111</v>
      </c>
      <c r="AS195" s="9">
        <f>INDEX(Upload_Download!$Q$4:$AC$602,MATCH($AE195,Upload_Download!$Q$4:$Q$602,0),MATCH(AS$2,Upload_Download!$Q$3:$AC$3,0))</f>
        <v>289.2</v>
      </c>
    </row>
    <row r="196" spans="31:45" ht="15.5" customHeight="1">
      <c r="AE196">
        <f t="shared" ref="AE196:AE259" si="46">AE195+1</f>
        <v>194</v>
      </c>
      <c r="AF196" s="10">
        <f>INDEX(Upload_Download!$Q$4:$AC$602,MATCH($AE196,Upload_Download!$Q$4:$Q$602,0),MATCH(AF$2,Upload_Download!$Q$3:$AC$3,0))</f>
        <v>194</v>
      </c>
      <c r="AG196" s="3">
        <f>INDEX(Upload_Download!$Q$4:$AC$602,MATCH($AE196,Upload_Download!$Q$4:$Q$602,0),MATCH(AG$2,Upload_Download!$Q$3:$AC$3,0))</f>
        <v>270</v>
      </c>
      <c r="AH196" s="3" t="str">
        <f t="shared" ref="AH196:AH259" si="47">IF(RIGHT(AI196,3)="USD","CRYPTO","STOCK")</f>
        <v>STOCK</v>
      </c>
      <c r="AI196" s="221" t="str">
        <f>INDEX(Upload_Download!$Q$4:$AC$602,MATCH($AE196,Upload_Download!$Q$4:$Q$602,0),MATCH(AI$2,Upload_Download!$Q$3:$AC$3,0))</f>
        <v>CNI</v>
      </c>
      <c r="AJ196" s="4" t="str">
        <f>IF(AH196="STOCK",INDEX(Upload_Download!$AR$4:$AR$861,MATCH(AI196,Upload_Download!$AQ$4:$AQ$861,0),1),INDEX(Upload_Download!$BE$4:$BE$103,MATCH(AI196,Upload_Download!$BD$4:$BD$103,0),1))</f>
        <v>Canadian National Railway Company Common Stock</v>
      </c>
      <c r="AK196" s="46">
        <f>IF(AH196="STOCK",INDEX(Upload_Download!$AS$4:$AS$861,MATCH(AI196,Upload_Download!$AQ$4:$AQ$861,0),1),INDEX(Upload_Download!$BF$4:$BF$103,MATCH(AI196,Upload_Download!$BD$4:$BD$103,0),1))</f>
        <v>123.03</v>
      </c>
      <c r="AL196" s="211">
        <f>INDEX(Upload_Download!$Q$4:$AC$602,MATCH($AE196,Upload_Download!$Q$4:$Q$602,0),MATCH(AL$2,Upload_Download!$Q$3:$AC$3,0))/1000000</f>
        <v>86176.497663999995</v>
      </c>
      <c r="AM196" s="215">
        <f>INDEX(Upload_Download!$Q$4:$AC$602,MATCH($AE196,Upload_Download!$Q$4:$Q$602,0),MATCH(AM$2,Upload_Download!$Q$3:$AC$3,0))</f>
        <v>1.0032123369331221</v>
      </c>
      <c r="AN196" s="5">
        <f>INDEX(Upload_Download!$Q$4:$AC$602,MATCH($AE196,Upload_Download!$Q$4:$Q$602,0),MATCH(AN$2,Upload_Download!$Q$3:$AC$3,0))</f>
        <v>3.9037590698949992E-2</v>
      </c>
      <c r="AO196" s="217">
        <f>INDEX(Upload_Download!$Q$4:$AC$602,MATCH($AE196,Upload_Download!$Q$4:$Q$602,0),MATCH(AO$2,Upload_Download!$Q$3:$AC$3,0))</f>
        <v>3.8912590347812283E-2</v>
      </c>
      <c r="AP196" s="6">
        <f>INDEX(Upload_Download!$Q$4:$AC$602,MATCH($AE196,Upload_Download!$Q$4:$Q$602,0),MATCH(AP$2,Upload_Download!$Q$3:$AC$3,0))</f>
        <v>392</v>
      </c>
      <c r="AQ196" s="7">
        <f>INDEX(Upload_Download!$Q$4:$AC$602,MATCH($AE196,Upload_Download!$Q$4:$Q$602,0),MATCH(AQ$2,Upload_Download!$Q$3:$AC$3,0))</f>
        <v>267</v>
      </c>
      <c r="AR196" s="8">
        <f>INDEX(Upload_Download!$Q$4:$AC$602,MATCH($AE196,Upload_Download!$Q$4:$Q$602,0),MATCH(AR$2,Upload_Download!$Q$3:$AC$3,0))</f>
        <v>135</v>
      </c>
      <c r="AS196" s="9">
        <f>INDEX(Upload_Download!$Q$4:$AC$602,MATCH($AE196,Upload_Download!$Q$4:$Q$602,0),MATCH(AS$2,Upload_Download!$Q$3:$AC$3,0))</f>
        <v>289.89999999999998</v>
      </c>
    </row>
    <row r="197" spans="31:45" ht="15.5" customHeight="1" thickBot="1">
      <c r="AE197">
        <f t="shared" si="46"/>
        <v>195</v>
      </c>
      <c r="AF197" s="11">
        <f>INDEX(Upload_Download!$Q$4:$AC$602,MATCH($AE197,Upload_Download!$Q$4:$Q$602,0),MATCH(AF$2,Upload_Download!$Q$3:$AC$3,0))</f>
        <v>195</v>
      </c>
      <c r="AG197" s="12">
        <f>INDEX(Upload_Download!$Q$4:$AC$602,MATCH($AE197,Upload_Download!$Q$4:$Q$602,0),MATCH(AG$2,Upload_Download!$Q$3:$AC$3,0))</f>
        <v>271</v>
      </c>
      <c r="AH197" s="12" t="str">
        <f t="shared" si="47"/>
        <v>STOCK</v>
      </c>
      <c r="AI197" s="222" t="str">
        <f>INDEX(Upload_Download!$Q$4:$AC$602,MATCH($AE197,Upload_Download!$Q$4:$Q$602,0),MATCH(AI$2,Upload_Download!$Q$3:$AC$3,0))</f>
        <v>MDB</v>
      </c>
      <c r="AJ197" s="13" t="str">
        <f>IF(AH197="STOCK",INDEX(Upload_Download!$AR$4:$AR$861,MATCH(AI197,Upload_Download!$AQ$4:$AQ$861,0),1),INDEX(Upload_Download!$BE$4:$BE$103,MATCH(AI197,Upload_Download!$BD$4:$BD$103,0),1))</f>
        <v>MongoDB Inc. Class A Common Stock</v>
      </c>
      <c r="AK197" s="47">
        <f>IF(AH197="STOCK",INDEX(Upload_Download!$AS$4:$AS$861,MATCH(AI197,Upload_Download!$AQ$4:$AQ$861,0),1),INDEX(Upload_Download!$BF$4:$BF$103,MATCH(AI197,Upload_Download!$BD$4:$BD$103,0),1))</f>
        <v>450.6</v>
      </c>
      <c r="AL197" s="212">
        <f>INDEX(Upload_Download!$Q$4:$AC$602,MATCH($AE197,Upload_Download!$Q$4:$Q$602,0),MATCH(AL$2,Upload_Download!$Q$3:$AC$3,0))/1000000</f>
        <v>28370.067456000001</v>
      </c>
      <c r="AM197" s="216">
        <f>INDEX(Upload_Download!$Q$4:$AC$602,MATCH($AE197,Upload_Download!$Q$4:$Q$602,0),MATCH(AM$2,Upload_Download!$Q$3:$AC$3,0))</f>
        <v>1.0104208195754361</v>
      </c>
      <c r="AN197" s="14">
        <f>INDEX(Upload_Download!$Q$4:$AC$602,MATCH($AE197,Upload_Download!$Q$4:$Q$602,0),MATCH(AN$2,Upload_Download!$Q$3:$AC$3,0))</f>
        <v>8.9024144399981589E-2</v>
      </c>
      <c r="AO197" s="218">
        <f>INDEX(Upload_Download!$Q$4:$AC$602,MATCH($AE197,Upload_Download!$Q$4:$Q$602,0),MATCH(AO$2,Upload_Download!$Q$3:$AC$3,0))</f>
        <v>8.8106007591360044E-2</v>
      </c>
      <c r="AP197" s="15">
        <f>INDEX(Upload_Download!$Q$4:$AC$602,MATCH($AE197,Upload_Download!$Q$4:$Q$602,0),MATCH(AP$2,Upload_Download!$Q$3:$AC$3,0))</f>
        <v>129</v>
      </c>
      <c r="AQ197" s="16">
        <f>INDEX(Upload_Download!$Q$4:$AC$602,MATCH($AE197,Upload_Download!$Q$4:$Q$602,0),MATCH(AQ$2,Upload_Download!$Q$3:$AC$3,0))</f>
        <v>487</v>
      </c>
      <c r="AR197" s="17">
        <f>INDEX(Upload_Download!$Q$4:$AC$602,MATCH($AE197,Upload_Download!$Q$4:$Q$602,0),MATCH(AR$2,Upload_Download!$Q$3:$AC$3,0))</f>
        <v>428</v>
      </c>
      <c r="AS197" s="18">
        <f>INDEX(Upload_Download!$Q$4:$AC$602,MATCH($AE197,Upload_Download!$Q$4:$Q$602,0),MATCH(AS$2,Upload_Download!$Q$3:$AC$3,0))</f>
        <v>290.3</v>
      </c>
    </row>
    <row r="198" spans="31:45" ht="15.5" customHeight="1">
      <c r="AE198">
        <f t="shared" si="46"/>
        <v>196</v>
      </c>
      <c r="AF198" s="10">
        <f>INDEX(Upload_Download!$Q$4:$AC$602,MATCH($AE198,Upload_Download!$Q$4:$Q$602,0),MATCH(AF$2,Upload_Download!$Q$3:$AC$3,0))</f>
        <v>196</v>
      </c>
      <c r="AG198" s="3">
        <f>INDEX(Upload_Download!$Q$4:$AC$602,MATCH($AE198,Upload_Download!$Q$4:$Q$602,0),MATCH(AG$2,Upload_Download!$Q$3:$AC$3,0))</f>
        <v>272</v>
      </c>
      <c r="AH198" s="3" t="str">
        <f t="shared" si="47"/>
        <v>STOCK</v>
      </c>
      <c r="AI198" s="221" t="str">
        <f>INDEX(Upload_Download!$Q$4:$AC$602,MATCH($AE198,Upload_Download!$Q$4:$Q$602,0),MATCH(AI$2,Upload_Download!$Q$3:$AC$3,0))</f>
        <v>ALB</v>
      </c>
      <c r="AJ198" s="4" t="str">
        <f>IF(AH198="STOCK",INDEX(Upload_Download!$AR$4:$AR$861,MATCH(AI198,Upload_Download!$AQ$4:$AQ$861,0),1),INDEX(Upload_Download!$BE$4:$BE$103,MATCH(AI198,Upload_Download!$BD$4:$BD$103,0),1))</f>
        <v>Albemarle Corporation Common Stock</v>
      </c>
      <c r="AK198" s="46">
        <f>IF(AH198="STOCK",INDEX(Upload_Download!$AS$4:$AS$861,MATCH(AI198,Upload_Download!$AQ$4:$AQ$861,0),1),INDEX(Upload_Download!$BF$4:$BF$103,MATCH(AI198,Upload_Download!$BD$4:$BD$103,0),1))</f>
        <v>236.04</v>
      </c>
      <c r="AL198" s="211">
        <f>INDEX(Upload_Download!$Q$4:$AC$602,MATCH($AE198,Upload_Download!$Q$4:$Q$602,0),MATCH(AL$2,Upload_Download!$Q$3:$AC$3,0))/1000000</f>
        <v>26939.572224</v>
      </c>
      <c r="AM198" s="215">
        <f>INDEX(Upload_Download!$Q$4:$AC$602,MATCH($AE198,Upload_Download!$Q$4:$Q$602,0),MATCH(AM$2,Upload_Download!$Q$3:$AC$3,0))</f>
        <v>1.0099264331239379</v>
      </c>
      <c r="AN198" s="5">
        <f>INDEX(Upload_Download!$Q$4:$AC$602,MATCH($AE198,Upload_Download!$Q$4:$Q$602,0),MATCH(AN$2,Upload_Download!$Q$3:$AC$3,0))</f>
        <v>6.6035714379821905E-2</v>
      </c>
      <c r="AO198" s="217">
        <f>INDEX(Upload_Download!$Q$4:$AC$602,MATCH($AE198,Upload_Download!$Q$4:$Q$602,0),MATCH(AO$2,Upload_Download!$Q$3:$AC$3,0))</f>
        <v>6.5386658091082947E-2</v>
      </c>
      <c r="AP198" s="6">
        <f>INDEX(Upload_Download!$Q$4:$AC$602,MATCH($AE198,Upload_Download!$Q$4:$Q$602,0),MATCH(AP$2,Upload_Download!$Q$3:$AC$3,0))</f>
        <v>137</v>
      </c>
      <c r="AQ198" s="7">
        <f>INDEX(Upload_Download!$Q$4:$AC$602,MATCH($AE198,Upload_Download!$Q$4:$Q$602,0),MATCH(AQ$2,Upload_Download!$Q$3:$AC$3,0))</f>
        <v>454</v>
      </c>
      <c r="AR198" s="8">
        <f>INDEX(Upload_Download!$Q$4:$AC$602,MATCH($AE198,Upload_Download!$Q$4:$Q$602,0),MATCH(AR$2,Upload_Download!$Q$3:$AC$3,0))</f>
        <v>437</v>
      </c>
      <c r="AS198" s="9">
        <f>INDEX(Upload_Download!$Q$4:$AC$602,MATCH($AE198,Upload_Download!$Q$4:$Q$602,0),MATCH(AS$2,Upload_Download!$Q$3:$AC$3,0))</f>
        <v>290.39999999999998</v>
      </c>
    </row>
    <row r="199" spans="31:45" ht="15.5" customHeight="1">
      <c r="AE199">
        <f t="shared" si="46"/>
        <v>197</v>
      </c>
      <c r="AF199" s="10">
        <f>INDEX(Upload_Download!$Q$4:$AC$602,MATCH($AE199,Upload_Download!$Q$4:$Q$602,0),MATCH(AF$2,Upload_Download!$Q$3:$AC$3,0))</f>
        <v>197</v>
      </c>
      <c r="AG199" s="3">
        <f>INDEX(Upload_Download!$Q$4:$AC$602,MATCH($AE199,Upload_Download!$Q$4:$Q$602,0),MATCH(AG$2,Upload_Download!$Q$3:$AC$3,0))</f>
        <v>273</v>
      </c>
      <c r="AH199" s="3" t="str">
        <f t="shared" si="47"/>
        <v>CRYPTO</v>
      </c>
      <c r="AI199" s="221" t="str">
        <f>INDEX(Upload_Download!$Q$4:$AC$602,MATCH($AE199,Upload_Download!$Q$4:$Q$602,0),MATCH(AI$2,Upload_Download!$Q$3:$AC$3,0))</f>
        <v>OSMO-USD</v>
      </c>
      <c r="AJ199" s="4" t="str">
        <f>IF(AH199="STOCK",INDEX(Upload_Download!$AR$4:$AR$861,MATCH(AI199,Upload_Download!$AQ$4:$AQ$861,0),1),INDEX(Upload_Download!$BE$4:$BE$103,MATCH(AI199,Upload_Download!$BD$4:$BD$103,0),1))</f>
        <v>Osmosis USD</v>
      </c>
      <c r="AK199" s="46">
        <f>IF(AH199="STOCK",INDEX(Upload_Download!$AS$4:$AS$861,MATCH(AI199,Upload_Download!$AQ$4:$AQ$861,0),1),INDEX(Upload_Download!$BF$4:$BF$103,MATCH(AI199,Upload_Download!$BD$4:$BD$103,0),1))</f>
        <v>8.7558000000000007</v>
      </c>
      <c r="AL199" s="211">
        <f>INDEX(Upload_Download!$Q$4:$AC$602,MATCH($AE199,Upload_Download!$Q$4:$Q$602,0),MATCH(AL$2,Upload_Download!$Q$3:$AC$3,0))/1000000</f>
        <v>2475.3118720000002</v>
      </c>
      <c r="AM199" s="215">
        <f>INDEX(Upload_Download!$Q$4:$AC$602,MATCH($AE199,Upload_Download!$Q$4:$Q$602,0),MATCH(AM$2,Upload_Download!$Q$3:$AC$3,0))</f>
        <v>1.0529562419060881</v>
      </c>
      <c r="AN199" s="5">
        <f>INDEX(Upload_Download!$Q$4:$AC$602,MATCH($AE199,Upload_Download!$Q$4:$Q$602,0),MATCH(AN$2,Upload_Download!$Q$3:$AC$3,0))</f>
        <v>0.18102670921374711</v>
      </c>
      <c r="AO199" s="217">
        <f>INDEX(Upload_Download!$Q$4:$AC$602,MATCH($AE199,Upload_Download!$Q$4:$Q$602,0),MATCH(AO$2,Upload_Download!$Q$3:$AC$3,0))</f>
        <v>0.17192234777586579</v>
      </c>
      <c r="AP199" s="6">
        <f>INDEX(Upload_Download!$Q$4:$AC$602,MATCH($AE199,Upload_Download!$Q$4:$Q$602,0),MATCH(AP$2,Upload_Download!$Q$3:$AC$3,0))</f>
        <v>46</v>
      </c>
      <c r="AQ199" s="7">
        <f>INDEX(Upload_Download!$Q$4:$AC$602,MATCH($AE199,Upload_Download!$Q$4:$Q$602,0),MATCH(AQ$2,Upload_Download!$Q$3:$AC$3,0))</f>
        <v>516</v>
      </c>
      <c r="AR199" s="8">
        <f>INDEX(Upload_Download!$Q$4:$AC$602,MATCH($AE199,Upload_Download!$Q$4:$Q$602,0),MATCH(AR$2,Upload_Download!$Q$3:$AC$3,0))</f>
        <v>549</v>
      </c>
      <c r="AS199" s="9">
        <f>INDEX(Upload_Download!$Q$4:$AC$602,MATCH($AE199,Upload_Download!$Q$4:$Q$602,0),MATCH(AS$2,Upload_Download!$Q$3:$AC$3,0))</f>
        <v>290.89999999999998</v>
      </c>
    </row>
    <row r="200" spans="31:45" ht="15.5" customHeight="1">
      <c r="AE200">
        <f t="shared" si="46"/>
        <v>198</v>
      </c>
      <c r="AF200" s="10">
        <f>INDEX(Upload_Download!$Q$4:$AC$602,MATCH($AE200,Upload_Download!$Q$4:$Q$602,0),MATCH(AF$2,Upload_Download!$Q$3:$AC$3,0))</f>
        <v>198</v>
      </c>
      <c r="AG200" s="3">
        <f>INDEX(Upload_Download!$Q$4:$AC$602,MATCH($AE200,Upload_Download!$Q$4:$Q$602,0),MATCH(AG$2,Upload_Download!$Q$3:$AC$3,0))</f>
        <v>275</v>
      </c>
      <c r="AH200" s="3" t="str">
        <f t="shared" si="47"/>
        <v>CRYPTO</v>
      </c>
      <c r="AI200" s="221" t="str">
        <f>INDEX(Upload_Download!$Q$4:$AC$602,MATCH($AE200,Upload_Download!$Q$4:$Q$602,0),MATCH(AI$2,Upload_Download!$Q$3:$AC$3,0))</f>
        <v>CAKE-USD</v>
      </c>
      <c r="AJ200" s="4" t="str">
        <f>IF(AH200="STOCK",INDEX(Upload_Download!$AR$4:$AR$861,MATCH(AI200,Upload_Download!$AQ$4:$AQ$861,0),1),INDEX(Upload_Download!$BE$4:$BE$103,MATCH(AI200,Upload_Download!$BD$4:$BD$103,0),1))</f>
        <v>PancakeSwap USD</v>
      </c>
      <c r="AK200" s="46">
        <f>IF(AH200="STOCK",INDEX(Upload_Download!$AS$4:$AS$861,MATCH(AI200,Upload_Download!$AQ$4:$AQ$861,0),1),INDEX(Upload_Download!$BF$4:$BF$103,MATCH(AI200,Upload_Download!$BD$4:$BD$103,0),1))</f>
        <v>8.1151</v>
      </c>
      <c r="AL200" s="211">
        <f>INDEX(Upload_Download!$Q$4:$AC$602,MATCH($AE200,Upload_Download!$Q$4:$Q$602,0),MATCH(AL$2,Upload_Download!$Q$3:$AC$3,0))/1000000</f>
        <v>2110.5424640000001</v>
      </c>
      <c r="AM200" s="215">
        <f>INDEX(Upload_Download!$Q$4:$AC$602,MATCH($AE200,Upload_Download!$Q$4:$Q$602,0),MATCH(AM$2,Upload_Download!$Q$3:$AC$3,0))</f>
        <v>1.0901881287474799</v>
      </c>
      <c r="AN200" s="5">
        <f>INDEX(Upload_Download!$Q$4:$AC$602,MATCH($AE200,Upload_Download!$Q$4:$Q$602,0),MATCH(AN$2,Upload_Download!$Q$3:$AC$3,0))</f>
        <v>0.33317618254925579</v>
      </c>
      <c r="AO200" s="217">
        <f>INDEX(Upload_Download!$Q$4:$AC$602,MATCH($AE200,Upload_Download!$Q$4:$Q$602,0),MATCH(AO$2,Upload_Download!$Q$3:$AC$3,0))</f>
        <v>0.30561347510914721</v>
      </c>
      <c r="AP200" s="6">
        <f>INDEX(Upload_Download!$Q$4:$AC$602,MATCH($AE200,Upload_Download!$Q$4:$Q$602,0),MATCH(AP$2,Upload_Download!$Q$3:$AC$3,0))</f>
        <v>18</v>
      </c>
      <c r="AQ200" s="7">
        <f>INDEX(Upload_Download!$Q$4:$AC$602,MATCH($AE200,Upload_Download!$Q$4:$Q$602,0),MATCH(AQ$2,Upload_Download!$Q$3:$AC$3,0))</f>
        <v>580</v>
      </c>
      <c r="AR200" s="8">
        <f>INDEX(Upload_Download!$Q$4:$AC$602,MATCH($AE200,Upload_Download!$Q$4:$Q$602,0),MATCH(AR$2,Upload_Download!$Q$3:$AC$3,0))</f>
        <v>555</v>
      </c>
      <c r="AS200" s="9">
        <f>INDEX(Upload_Download!$Q$4:$AC$602,MATCH($AE200,Upload_Download!$Q$4:$Q$602,0),MATCH(AS$2,Upload_Download!$Q$3:$AC$3,0))</f>
        <v>291.5</v>
      </c>
    </row>
    <row r="201" spans="31:45" ht="15.5" customHeight="1">
      <c r="AE201">
        <f t="shared" si="46"/>
        <v>199</v>
      </c>
      <c r="AF201" s="10">
        <f>INDEX(Upload_Download!$Q$4:$AC$602,MATCH($AE201,Upload_Download!$Q$4:$Q$602,0),MATCH(AF$2,Upload_Download!$Q$3:$AC$3,0))</f>
        <v>199</v>
      </c>
      <c r="AG201" s="3">
        <f>INDEX(Upload_Download!$Q$4:$AC$602,MATCH($AE201,Upload_Download!$Q$4:$Q$602,0),MATCH(AG$2,Upload_Download!$Q$3:$AC$3,0))</f>
        <v>276</v>
      </c>
      <c r="AH201" s="3" t="str">
        <f t="shared" si="47"/>
        <v>CRYPTO</v>
      </c>
      <c r="AI201" s="221" t="str">
        <f>INDEX(Upload_Download!$Q$4:$AC$602,MATCH($AE201,Upload_Download!$Q$4:$Q$602,0),MATCH(AI$2,Upload_Download!$Q$3:$AC$3,0))</f>
        <v>STETH-USD</v>
      </c>
      <c r="AJ201" s="4" t="str">
        <f>IF(AH201="STOCK",INDEX(Upload_Download!$AR$4:$AR$861,MATCH(AI201,Upload_Download!$AQ$4:$AQ$861,0),1),INDEX(Upload_Download!$BE$4:$BE$103,MATCH(AI201,Upload_Download!$BD$4:$BD$103,0),1))</f>
        <v>Lido stETH USD</v>
      </c>
      <c r="AK201" s="46">
        <f>IF(AH201="STOCK",INDEX(Upload_Download!$AS$4:$AS$861,MATCH(AI201,Upload_Download!$AQ$4:$AQ$861,0),1),INDEX(Upload_Download!$BF$4:$BF$103,MATCH(AI201,Upload_Download!$BD$4:$BD$103,0),1))</f>
        <v>3089.61</v>
      </c>
      <c r="AL201" s="211">
        <f>INDEX(Upload_Download!$Q$4:$AC$602,MATCH($AE201,Upload_Download!$Q$4:$Q$602,0),MATCH(AL$2,Upload_Download!$Q$3:$AC$3,0))/1000000</f>
        <v>5511.9293440000001</v>
      </c>
      <c r="AM201" s="215">
        <f>INDEX(Upload_Download!$Q$4:$AC$602,MATCH($AE201,Upload_Download!$Q$4:$Q$602,0),MATCH(AM$2,Upload_Download!$Q$3:$AC$3,0))</f>
        <v>1.0379808637254579</v>
      </c>
      <c r="AN201" s="5">
        <f>INDEX(Upload_Download!$Q$4:$AC$602,MATCH($AE201,Upload_Download!$Q$4:$Q$602,0),MATCH(AN$2,Upload_Download!$Q$3:$AC$3,0))</f>
        <v>0.1535882183900919</v>
      </c>
      <c r="AO201" s="217">
        <f>INDEX(Upload_Download!$Q$4:$AC$602,MATCH($AE201,Upload_Download!$Q$4:$Q$602,0),MATCH(AO$2,Upload_Download!$Q$3:$AC$3,0))</f>
        <v>0.14796825621509291</v>
      </c>
      <c r="AP201" s="6">
        <f>INDEX(Upload_Download!$Q$4:$AC$602,MATCH($AE201,Upload_Download!$Q$4:$Q$602,0),MATCH(AP$2,Upload_Download!$Q$3:$AC$3,0))</f>
        <v>62</v>
      </c>
      <c r="AQ201" s="7">
        <f>INDEX(Upload_Download!$Q$4:$AC$602,MATCH($AE201,Upload_Download!$Q$4:$Q$602,0),MATCH(AQ$2,Upload_Download!$Q$3:$AC$3,0))</f>
        <v>514</v>
      </c>
      <c r="AR201" s="8">
        <f>INDEX(Upload_Download!$Q$4:$AC$602,MATCH($AE201,Upload_Download!$Q$4:$Q$602,0),MATCH(AR$2,Upload_Download!$Q$3:$AC$3,0))</f>
        <v>529</v>
      </c>
      <c r="AS201" s="9">
        <f>INDEX(Upload_Download!$Q$4:$AC$602,MATCH($AE201,Upload_Download!$Q$4:$Q$602,0),MATCH(AS$2,Upload_Download!$Q$3:$AC$3,0))</f>
        <v>292.5</v>
      </c>
    </row>
    <row r="202" spans="31:45" ht="15.5" customHeight="1" thickBot="1">
      <c r="AE202">
        <f t="shared" si="46"/>
        <v>200</v>
      </c>
      <c r="AF202" s="11">
        <f>INDEX(Upload_Download!$Q$4:$AC$602,MATCH($AE202,Upload_Download!$Q$4:$Q$602,0),MATCH(AF$2,Upload_Download!$Q$3:$AC$3,0))</f>
        <v>200</v>
      </c>
      <c r="AG202" s="12">
        <f>INDEX(Upload_Download!$Q$4:$AC$602,MATCH($AE202,Upload_Download!$Q$4:$Q$602,0),MATCH(AG$2,Upload_Download!$Q$3:$AC$3,0))</f>
        <v>278</v>
      </c>
      <c r="AH202" s="12" t="str">
        <f t="shared" si="47"/>
        <v>CRYPTO</v>
      </c>
      <c r="AI202" s="222" t="str">
        <f>INDEX(Upload_Download!$Q$4:$AC$602,MATCH($AE202,Upload_Download!$Q$4:$Q$602,0),MATCH(AI$2,Upload_Download!$Q$3:$AC$3,0))</f>
        <v>WBNB-USD</v>
      </c>
      <c r="AJ202" s="13" t="str">
        <f>IF(AH202="STOCK",INDEX(Upload_Download!$AR$4:$AR$861,MATCH(AI202,Upload_Download!$AQ$4:$AQ$861,0),1),INDEX(Upload_Download!$BE$4:$BE$103,MATCH(AI202,Upload_Download!$BD$4:$BD$103,0),1))</f>
        <v>Wrapped BNB USD</v>
      </c>
      <c r="AK202" s="47">
        <f>IF(AH202="STOCK",INDEX(Upload_Download!$AS$4:$AS$861,MATCH(AI202,Upload_Download!$AQ$4:$AQ$861,0),1),INDEX(Upload_Download!$BF$4:$BF$103,MATCH(AI202,Upload_Download!$BD$4:$BD$103,0),1))</f>
        <v>414.85</v>
      </c>
      <c r="AL202" s="212">
        <f>INDEX(Upload_Download!$Q$4:$AC$602,MATCH($AE202,Upload_Download!$Q$4:$Q$602,0),MATCH(AL$2,Upload_Download!$Q$3:$AC$3,0))/1000000</f>
        <v>2212.42112</v>
      </c>
      <c r="AM202" s="216">
        <f>INDEX(Upload_Download!$Q$4:$AC$602,MATCH($AE202,Upload_Download!$Q$4:$Q$602,0),MATCH(AM$2,Upload_Download!$Q$3:$AC$3,0))</f>
        <v>1.069330519884417</v>
      </c>
      <c r="AN202" s="14">
        <f>INDEX(Upload_Download!$Q$4:$AC$602,MATCH($AE202,Upload_Download!$Q$4:$Q$602,0),MATCH(AN$2,Upload_Download!$Q$3:$AC$3,0))</f>
        <v>0.24964080779730341</v>
      </c>
      <c r="AO202" s="218">
        <f>INDEX(Upload_Download!$Q$4:$AC$602,MATCH($AE202,Upload_Download!$Q$4:$Q$602,0),MATCH(AO$2,Upload_Download!$Q$3:$AC$3,0))</f>
        <v>0.23345523498598639</v>
      </c>
      <c r="AP202" s="15">
        <f>INDEX(Upload_Download!$Q$4:$AC$602,MATCH($AE202,Upload_Download!$Q$4:$Q$602,0),MATCH(AP$2,Upload_Download!$Q$3:$AC$3,0))</f>
        <v>31</v>
      </c>
      <c r="AQ202" s="16">
        <f>INDEX(Upload_Download!$Q$4:$AC$602,MATCH($AE202,Upload_Download!$Q$4:$Q$602,0),MATCH(AQ$2,Upload_Download!$Q$3:$AC$3,0))</f>
        <v>556</v>
      </c>
      <c r="AR202" s="17">
        <f>INDEX(Upload_Download!$Q$4:$AC$602,MATCH($AE202,Upload_Download!$Q$4:$Q$602,0),MATCH(AR$2,Upload_Download!$Q$3:$AC$3,0))</f>
        <v>554</v>
      </c>
      <c r="AS202" s="18">
        <f>INDEX(Upload_Download!$Q$4:$AC$602,MATCH($AE202,Upload_Download!$Q$4:$Q$602,0),MATCH(AS$2,Upload_Download!$Q$3:$AC$3,0))</f>
        <v>292.89999999999998</v>
      </c>
    </row>
    <row r="203" spans="31:45" ht="15.5" customHeight="1">
      <c r="AE203">
        <f t="shared" si="46"/>
        <v>201</v>
      </c>
      <c r="AF203" s="10">
        <f>INDEX(Upload_Download!$Q$4:$AC$602,MATCH($AE203,Upload_Download!$Q$4:$Q$602,0),MATCH(AF$2,Upload_Download!$Q$3:$AC$3,0))</f>
        <v>201</v>
      </c>
      <c r="AG203" s="3">
        <f>INDEX(Upload_Download!$Q$4:$AC$602,MATCH($AE203,Upload_Download!$Q$4:$Q$602,0),MATCH(AG$2,Upload_Download!$Q$3:$AC$3,0))</f>
        <v>279</v>
      </c>
      <c r="AH203" s="3" t="str">
        <f t="shared" si="47"/>
        <v>STOCK</v>
      </c>
      <c r="AI203" s="221" t="str">
        <f>INDEX(Upload_Download!$Q$4:$AC$602,MATCH($AE203,Upload_Download!$Q$4:$Q$602,0),MATCH(AI$2,Upload_Download!$Q$3:$AC$3,0))</f>
        <v>MRK</v>
      </c>
      <c r="AJ203" s="4" t="str">
        <f>IF(AH203="STOCK",INDEX(Upload_Download!$AR$4:$AR$861,MATCH(AI203,Upload_Download!$AQ$4:$AQ$861,0),1),INDEX(Upload_Download!$BE$4:$BE$103,MATCH(AI203,Upload_Download!$BD$4:$BD$103,0),1))</f>
        <v>Merck &amp; Company Inc. Common Stock (new)</v>
      </c>
      <c r="AK203" s="46">
        <f>IF(AH203="STOCK",INDEX(Upload_Download!$AS$4:$AS$861,MATCH(AI203,Upload_Download!$AQ$4:$AQ$861,0),1),INDEX(Upload_Download!$BF$4:$BF$103,MATCH(AI203,Upload_Download!$BD$4:$BD$103,0),1))</f>
        <v>76.56</v>
      </c>
      <c r="AL203" s="211">
        <f>INDEX(Upload_Download!$Q$4:$AC$602,MATCH($AE203,Upload_Download!$Q$4:$Q$602,0),MATCH(AL$2,Upload_Download!$Q$3:$AC$3,0))/1000000</f>
        <v>194825.74848000001</v>
      </c>
      <c r="AM203" s="215">
        <f>INDEX(Upload_Download!$Q$4:$AC$602,MATCH($AE203,Upload_Download!$Q$4:$Q$602,0),MATCH(AM$2,Upload_Download!$Q$3:$AC$3,0))</f>
        <v>1.00142293850275</v>
      </c>
      <c r="AN203" s="5">
        <f>INDEX(Upload_Download!$Q$4:$AC$602,MATCH($AE203,Upload_Download!$Q$4:$Q$602,0),MATCH(AN$2,Upload_Download!$Q$3:$AC$3,0))</f>
        <v>3.4162340841389263E-2</v>
      </c>
      <c r="AO203" s="217">
        <f>INDEX(Upload_Download!$Q$4:$AC$602,MATCH($AE203,Upload_Download!$Q$4:$Q$602,0),MATCH(AO$2,Upload_Download!$Q$3:$AC$3,0))</f>
        <v>3.4113799003312351E-2</v>
      </c>
      <c r="AP203" s="6">
        <f>INDEX(Upload_Download!$Q$4:$AC$602,MATCH($AE203,Upload_Download!$Q$4:$Q$602,0),MATCH(AP$2,Upload_Download!$Q$3:$AC$3,0))</f>
        <v>478</v>
      </c>
      <c r="AQ203" s="7">
        <f>INDEX(Upload_Download!$Q$4:$AC$602,MATCH($AE203,Upload_Download!$Q$4:$Q$602,0),MATCH(AQ$2,Upload_Download!$Q$3:$AC$3,0))</f>
        <v>199</v>
      </c>
      <c r="AR203" s="8">
        <f>INDEX(Upload_Download!$Q$4:$AC$602,MATCH($AE203,Upload_Download!$Q$4:$Q$602,0),MATCH(AR$2,Upload_Download!$Q$3:$AC$3,0))</f>
        <v>47</v>
      </c>
      <c r="AS203" s="9">
        <f>INDEX(Upload_Download!$Q$4:$AC$602,MATCH($AE203,Upload_Download!$Q$4:$Q$602,0),MATCH(AS$2,Upload_Download!$Q$3:$AC$3,0))</f>
        <v>292.89999999999998</v>
      </c>
    </row>
    <row r="204" spans="31:45" ht="15.5" customHeight="1">
      <c r="AE204">
        <f t="shared" si="46"/>
        <v>202</v>
      </c>
      <c r="AF204" s="10">
        <f>INDEX(Upload_Download!$Q$4:$AC$602,MATCH($AE204,Upload_Download!$Q$4:$Q$602,0),MATCH(AF$2,Upload_Download!$Q$3:$AC$3,0))</f>
        <v>202</v>
      </c>
      <c r="AG204" s="3">
        <f>INDEX(Upload_Download!$Q$4:$AC$602,MATCH($AE204,Upload_Download!$Q$4:$Q$602,0),MATCH(AG$2,Upload_Download!$Q$3:$AC$3,0))</f>
        <v>280</v>
      </c>
      <c r="AH204" s="3" t="str">
        <f t="shared" si="47"/>
        <v>STOCK</v>
      </c>
      <c r="AI204" s="221" t="str">
        <f>INDEX(Upload_Download!$Q$4:$AC$602,MATCH($AE204,Upload_Download!$Q$4:$Q$602,0),MATCH(AI$2,Upload_Download!$Q$3:$AC$3,0))</f>
        <v>CDW</v>
      </c>
      <c r="AJ204" s="4" t="str">
        <f>IF(AH204="STOCK",INDEX(Upload_Download!$AR$4:$AR$861,MATCH(AI204,Upload_Download!$AQ$4:$AQ$861,0),1),INDEX(Upload_Download!$BE$4:$BE$103,MATCH(AI204,Upload_Download!$BD$4:$BD$103,0),1))</f>
        <v>CDW Corporation Common Stock</v>
      </c>
      <c r="AK204" s="46">
        <f>IF(AH204="STOCK",INDEX(Upload_Download!$AS$4:$AS$861,MATCH(AI204,Upload_Download!$AQ$4:$AQ$861,0),1),INDEX(Upload_Download!$BF$4:$BF$103,MATCH(AI204,Upload_Download!$BD$4:$BD$103,0),1))</f>
        <v>183.37</v>
      </c>
      <c r="AL204" s="211">
        <f>INDEX(Upload_Download!$Q$4:$AC$602,MATCH($AE204,Upload_Download!$Q$4:$Q$602,0),MATCH(AL$2,Upload_Download!$Q$3:$AC$3,0))/1000000</f>
        <v>24348.706816000002</v>
      </c>
      <c r="AM204" s="215">
        <f>INDEX(Upload_Download!$Q$4:$AC$602,MATCH($AE204,Upload_Download!$Q$4:$Q$602,0),MATCH(AM$2,Upload_Download!$Q$3:$AC$3,0))</f>
        <v>1.0071066797432069</v>
      </c>
      <c r="AN204" s="5">
        <f>INDEX(Upload_Download!$Q$4:$AC$602,MATCH($AE204,Upload_Download!$Q$4:$Q$602,0),MATCH(AN$2,Upload_Download!$Q$3:$AC$3,0))</f>
        <v>3.5425273783949128E-2</v>
      </c>
      <c r="AO204" s="217">
        <f>INDEX(Upload_Download!$Q$4:$AC$602,MATCH($AE204,Upload_Download!$Q$4:$Q$602,0),MATCH(AO$2,Upload_Download!$Q$3:$AC$3,0))</f>
        <v>3.5175294232962388E-2</v>
      </c>
      <c r="AP204" s="6">
        <f>INDEX(Upload_Download!$Q$4:$AC$602,MATCH($AE204,Upload_Download!$Q$4:$Q$602,0),MATCH(AP$2,Upload_Download!$Q$3:$AC$3,0))</f>
        <v>216</v>
      </c>
      <c r="AQ204" s="7">
        <f>INDEX(Upload_Download!$Q$4:$AC$602,MATCH($AE204,Upload_Download!$Q$4:$Q$602,0),MATCH(AQ$2,Upload_Download!$Q$3:$AC$3,0))</f>
        <v>217</v>
      </c>
      <c r="AR204" s="8">
        <f>INDEX(Upload_Download!$Q$4:$AC$602,MATCH($AE204,Upload_Download!$Q$4:$Q$602,0),MATCH(AR$2,Upload_Download!$Q$3:$AC$3,0))</f>
        <v>472</v>
      </c>
      <c r="AS204" s="9">
        <f>INDEX(Upload_Download!$Q$4:$AC$602,MATCH($AE204,Upload_Download!$Q$4:$Q$602,0),MATCH(AS$2,Upload_Download!$Q$3:$AC$3,0))</f>
        <v>293</v>
      </c>
    </row>
    <row r="205" spans="31:45" ht="15.5" customHeight="1">
      <c r="AE205">
        <f t="shared" si="46"/>
        <v>203</v>
      </c>
      <c r="AF205" s="10">
        <f>INDEX(Upload_Download!$Q$4:$AC$602,MATCH($AE205,Upload_Download!$Q$4:$Q$602,0),MATCH(AF$2,Upload_Download!$Q$3:$AC$3,0))</f>
        <v>203</v>
      </c>
      <c r="AG205" s="3">
        <f>INDEX(Upload_Download!$Q$4:$AC$602,MATCH($AE205,Upload_Download!$Q$4:$Q$602,0),MATCH(AG$2,Upload_Download!$Q$3:$AC$3,0))</f>
        <v>283</v>
      </c>
      <c r="AH205" s="3" t="str">
        <f t="shared" si="47"/>
        <v>CRYPTO</v>
      </c>
      <c r="AI205" s="221" t="str">
        <f>INDEX(Upload_Download!$Q$4:$AC$602,MATCH($AE205,Upload_Download!$Q$4:$Q$602,0),MATCH(AI$2,Upload_Download!$Q$3:$AC$3,0))</f>
        <v>STX-USD</v>
      </c>
      <c r="AJ205" s="4" t="str">
        <f>IF(AH205="STOCK",INDEX(Upload_Download!$AR$4:$AR$861,MATCH(AI205,Upload_Download!$AQ$4:$AQ$861,0),1),INDEX(Upload_Download!$BE$4:$BE$103,MATCH(AI205,Upload_Download!$BD$4:$BD$103,0),1))</f>
        <v>Stacks USD</v>
      </c>
      <c r="AK205" s="46">
        <f>IF(AH205="STOCK",INDEX(Upload_Download!$AS$4:$AS$861,MATCH(AI205,Upload_Download!$AQ$4:$AQ$861,0),1),INDEX(Upload_Download!$BF$4:$BF$103,MATCH(AI205,Upload_Download!$BD$4:$BD$103,0),1))</f>
        <v>1.6128</v>
      </c>
      <c r="AL205" s="211">
        <f>INDEX(Upload_Download!$Q$4:$AC$602,MATCH($AE205,Upload_Download!$Q$4:$Q$602,0),MATCH(AL$2,Upload_Download!$Q$3:$AC$3,0))/1000000</f>
        <v>2904.182272</v>
      </c>
      <c r="AM205" s="215">
        <f>INDEX(Upload_Download!$Q$4:$AC$602,MATCH($AE205,Upload_Download!$Q$4:$Q$602,0),MATCH(AM$2,Upload_Download!$Q$3:$AC$3,0))</f>
        <v>1.049419385270346</v>
      </c>
      <c r="AN205" s="5">
        <f>INDEX(Upload_Download!$Q$4:$AC$602,MATCH($AE205,Upload_Download!$Q$4:$Q$602,0),MATCH(AN$2,Upload_Download!$Q$3:$AC$3,0))</f>
        <v>0.1978874372861664</v>
      </c>
      <c r="AO205" s="217">
        <f>INDEX(Upload_Download!$Q$4:$AC$602,MATCH($AE205,Upload_Download!$Q$4:$Q$602,0),MATCH(AO$2,Upload_Download!$Q$3:$AC$3,0))</f>
        <v>0.18856849803206921</v>
      </c>
      <c r="AP205" s="6">
        <f>INDEX(Upload_Download!$Q$4:$AC$602,MATCH($AE205,Upload_Download!$Q$4:$Q$602,0),MATCH(AP$2,Upload_Download!$Q$3:$AC$3,0))</f>
        <v>49</v>
      </c>
      <c r="AQ205" s="7">
        <f>INDEX(Upload_Download!$Q$4:$AC$602,MATCH($AE205,Upload_Download!$Q$4:$Q$602,0),MATCH(AQ$2,Upload_Download!$Q$3:$AC$3,0))</f>
        <v>526</v>
      </c>
      <c r="AR205" s="8">
        <f>INDEX(Upload_Download!$Q$4:$AC$602,MATCH($AE205,Upload_Download!$Q$4:$Q$602,0),MATCH(AR$2,Upload_Download!$Q$3:$AC$3,0))</f>
        <v>546</v>
      </c>
      <c r="AS205" s="9">
        <f>INDEX(Upload_Download!$Q$4:$AC$602,MATCH($AE205,Upload_Download!$Q$4:$Q$602,0),MATCH(AS$2,Upload_Download!$Q$3:$AC$3,0))</f>
        <v>293.5</v>
      </c>
    </row>
    <row r="206" spans="31:45" ht="15.5" customHeight="1">
      <c r="AE206">
        <f t="shared" si="46"/>
        <v>204</v>
      </c>
      <c r="AF206" s="10">
        <f>INDEX(Upload_Download!$Q$4:$AC$602,MATCH($AE206,Upload_Download!$Q$4:$Q$602,0),MATCH(AF$2,Upload_Download!$Q$3:$AC$3,0))</f>
        <v>204</v>
      </c>
      <c r="AG206" s="3">
        <f>INDEX(Upload_Download!$Q$4:$AC$602,MATCH($AE206,Upload_Download!$Q$4:$Q$602,0),MATCH(AG$2,Upload_Download!$Q$3:$AC$3,0))</f>
        <v>284</v>
      </c>
      <c r="AH206" s="3" t="str">
        <f t="shared" si="47"/>
        <v>STOCK</v>
      </c>
      <c r="AI206" s="221" t="str">
        <f>INDEX(Upload_Download!$Q$4:$AC$602,MATCH($AE206,Upload_Download!$Q$4:$Q$602,0),MATCH(AI$2,Upload_Download!$Q$3:$AC$3,0))</f>
        <v>ABC</v>
      </c>
      <c r="AJ206" s="4" t="str">
        <f>IF(AH206="STOCK",INDEX(Upload_Download!$AR$4:$AR$861,MATCH(AI206,Upload_Download!$AQ$4:$AQ$861,0),1),INDEX(Upload_Download!$BE$4:$BE$103,MATCH(AI206,Upload_Download!$BD$4:$BD$103,0),1))</f>
        <v>AmerisourceBergen Corporation Common Stock</v>
      </c>
      <c r="AK206" s="46">
        <f>IF(AH206="STOCK",INDEX(Upload_Download!$AS$4:$AS$861,MATCH(AI206,Upload_Download!$AQ$4:$AQ$861,0),1),INDEX(Upload_Download!$BF$4:$BF$103,MATCH(AI206,Upload_Download!$BD$4:$BD$103,0),1))</f>
        <v>141.54</v>
      </c>
      <c r="AL206" s="211">
        <f>INDEX(Upload_Download!$Q$4:$AC$602,MATCH($AE206,Upload_Download!$Q$4:$Q$602,0),MATCH(AL$2,Upload_Download!$Q$3:$AC$3,0))/1000000</f>
        <v>29499.815935999999</v>
      </c>
      <c r="AM206" s="215">
        <f>INDEX(Upload_Download!$Q$4:$AC$602,MATCH($AE206,Upload_Download!$Q$4:$Q$602,0),MATCH(AM$2,Upload_Download!$Q$3:$AC$3,0))</f>
        <v>1.0057879597382271</v>
      </c>
      <c r="AN206" s="5">
        <f>INDEX(Upload_Download!$Q$4:$AC$602,MATCH($AE206,Upload_Download!$Q$4:$Q$602,0),MATCH(AN$2,Upload_Download!$Q$3:$AC$3,0))</f>
        <v>3.3817633714451997E-2</v>
      </c>
      <c r="AO206" s="217">
        <f>INDEX(Upload_Download!$Q$4:$AC$602,MATCH($AE206,Upload_Download!$Q$4:$Q$602,0),MATCH(AO$2,Upload_Download!$Q$3:$AC$3,0))</f>
        <v>3.3623024999477627E-2</v>
      </c>
      <c r="AP206" s="6">
        <f>INDEX(Upload_Download!$Q$4:$AC$602,MATCH($AE206,Upload_Download!$Q$4:$Q$602,0),MATCH(AP$2,Upload_Download!$Q$3:$AC$3,0))</f>
        <v>263</v>
      </c>
      <c r="AQ206" s="7">
        <f>INDEX(Upload_Download!$Q$4:$AC$602,MATCH($AE206,Upload_Download!$Q$4:$Q$602,0),MATCH(AQ$2,Upload_Download!$Q$3:$AC$3,0))</f>
        <v>186</v>
      </c>
      <c r="AR206" s="8">
        <f>INDEX(Upload_Download!$Q$4:$AC$602,MATCH($AE206,Upload_Download!$Q$4:$Q$602,0),MATCH(AR$2,Upload_Download!$Q$3:$AC$3,0))</f>
        <v>416</v>
      </c>
      <c r="AS206" s="9">
        <f>INDEX(Upload_Download!$Q$4:$AC$602,MATCH($AE206,Upload_Download!$Q$4:$Q$602,0),MATCH(AS$2,Upload_Download!$Q$3:$AC$3,0))</f>
        <v>293.5</v>
      </c>
    </row>
    <row r="207" spans="31:45" ht="15.5" customHeight="1" thickBot="1">
      <c r="AE207">
        <f t="shared" si="46"/>
        <v>205</v>
      </c>
      <c r="AF207" s="11">
        <f>INDEX(Upload_Download!$Q$4:$AC$602,MATCH($AE207,Upload_Download!$Q$4:$Q$602,0),MATCH(AF$2,Upload_Download!$Q$3:$AC$3,0))</f>
        <v>205</v>
      </c>
      <c r="AG207" s="12">
        <f>INDEX(Upload_Download!$Q$4:$AC$602,MATCH($AE207,Upload_Download!$Q$4:$Q$602,0),MATCH(AG$2,Upload_Download!$Q$3:$AC$3,0))</f>
        <v>285</v>
      </c>
      <c r="AH207" s="12" t="str">
        <f t="shared" si="47"/>
        <v>STOCK</v>
      </c>
      <c r="AI207" s="222" t="str">
        <f>INDEX(Upload_Download!$Q$4:$AC$602,MATCH($AE207,Upload_Download!$Q$4:$Q$602,0),MATCH(AI$2,Upload_Download!$Q$3:$AC$3,0))</f>
        <v>CMCSA</v>
      </c>
      <c r="AJ207" s="13" t="str">
        <f>IF(AH207="STOCK",INDEX(Upload_Download!$AR$4:$AR$861,MATCH(AI207,Upload_Download!$AQ$4:$AQ$861,0),1),INDEX(Upload_Download!$BE$4:$BE$103,MATCH(AI207,Upload_Download!$BD$4:$BD$103,0),1))</f>
        <v>Comcast Corporation Class A Common Stock</v>
      </c>
      <c r="AK207" s="47">
        <f>IF(AH207="STOCK",INDEX(Upload_Download!$AS$4:$AS$861,MATCH(AI207,Upload_Download!$AQ$4:$AQ$861,0),1),INDEX(Upload_Download!$BF$4:$BF$103,MATCH(AI207,Upload_Download!$BD$4:$BD$103,0),1))</f>
        <v>48.92</v>
      </c>
      <c r="AL207" s="212">
        <f>INDEX(Upload_Download!$Q$4:$AC$602,MATCH($AE207,Upload_Download!$Q$4:$Q$602,0),MATCH(AL$2,Upload_Download!$Q$3:$AC$3,0))/1000000</f>
        <v>218184.368128</v>
      </c>
      <c r="AM207" s="216">
        <f>INDEX(Upload_Download!$Q$4:$AC$602,MATCH($AE207,Upload_Download!$Q$4:$Q$602,0),MATCH(AM$2,Upload_Download!$Q$3:$AC$3,0))</f>
        <v>0.99980218165064538</v>
      </c>
      <c r="AN207" s="14">
        <f>INDEX(Upload_Download!$Q$4:$AC$602,MATCH($AE207,Upload_Download!$Q$4:$Q$602,0),MATCH(AN$2,Upload_Download!$Q$3:$AC$3,0))</f>
        <v>2.7945549095954089E-2</v>
      </c>
      <c r="AO207" s="218">
        <f>INDEX(Upload_Download!$Q$4:$AC$602,MATCH($AE207,Upload_Download!$Q$4:$Q$602,0),MATCH(AO$2,Upload_Download!$Q$3:$AC$3,0))</f>
        <v>2.795107833213243E-2</v>
      </c>
      <c r="AP207" s="15">
        <f>INDEX(Upload_Download!$Q$4:$AC$602,MATCH($AE207,Upload_Download!$Q$4:$Q$602,0),MATCH(AP$2,Upload_Download!$Q$3:$AC$3,0))</f>
        <v>526</v>
      </c>
      <c r="AQ207" s="16">
        <f>INDEX(Upload_Download!$Q$4:$AC$602,MATCH($AE207,Upload_Download!$Q$4:$Q$602,0),MATCH(AQ$2,Upload_Download!$Q$3:$AC$3,0))</f>
        <v>91</v>
      </c>
      <c r="AR207" s="17">
        <f>INDEX(Upload_Download!$Q$4:$AC$602,MATCH($AE207,Upload_Download!$Q$4:$Q$602,0),MATCH(AR$2,Upload_Download!$Q$3:$AC$3,0))</f>
        <v>41</v>
      </c>
      <c r="AS207" s="18">
        <f>INDEX(Upload_Download!$Q$4:$AC$602,MATCH($AE207,Upload_Download!$Q$4:$Q$602,0),MATCH(AS$2,Upload_Download!$Q$3:$AC$3,0))</f>
        <v>293.5</v>
      </c>
    </row>
    <row r="208" spans="31:45" ht="15.5" customHeight="1">
      <c r="AE208">
        <f t="shared" si="46"/>
        <v>206</v>
      </c>
      <c r="AF208" s="10">
        <f>INDEX(Upload_Download!$Q$4:$AC$602,MATCH($AE208,Upload_Download!$Q$4:$Q$602,0),MATCH(AF$2,Upload_Download!$Q$3:$AC$3,0))</f>
        <v>206</v>
      </c>
      <c r="AG208" s="3">
        <f>INDEX(Upload_Download!$Q$4:$AC$602,MATCH($AE208,Upload_Download!$Q$4:$Q$602,0),MATCH(AG$2,Upload_Download!$Q$3:$AC$3,0))</f>
        <v>286</v>
      </c>
      <c r="AH208" s="3" t="str">
        <f t="shared" si="47"/>
        <v>CRYPTO</v>
      </c>
      <c r="AI208" s="221" t="str">
        <f>INDEX(Upload_Download!$Q$4:$AC$602,MATCH($AE208,Upload_Download!$Q$4:$Q$602,0),MATCH(AI$2,Upload_Download!$Q$3:$AC$3,0))</f>
        <v>ETC-USD</v>
      </c>
      <c r="AJ208" s="4" t="str">
        <f>IF(AH208="STOCK",INDEX(Upload_Download!$AR$4:$AR$861,MATCH(AI208,Upload_Download!$AQ$4:$AQ$861,0),1),INDEX(Upload_Download!$BE$4:$BE$103,MATCH(AI208,Upload_Download!$BD$4:$BD$103,0),1))</f>
        <v>Ethereum Classic USD</v>
      </c>
      <c r="AK208" s="46">
        <f>IF(AH208="STOCK",INDEX(Upload_Download!$AS$4:$AS$861,MATCH(AI208,Upload_Download!$AQ$4:$AQ$861,0),1),INDEX(Upload_Download!$BF$4:$BF$103,MATCH(AI208,Upload_Download!$BD$4:$BD$103,0),1))</f>
        <v>36.11</v>
      </c>
      <c r="AL208" s="211">
        <f>INDEX(Upload_Download!$Q$4:$AC$602,MATCH($AE208,Upload_Download!$Q$4:$Q$602,0),MATCH(AL$2,Upload_Download!$Q$3:$AC$3,0))/1000000</f>
        <v>4632.3246079999999</v>
      </c>
      <c r="AM208" s="215">
        <f>INDEX(Upload_Download!$Q$4:$AC$602,MATCH($AE208,Upload_Download!$Q$4:$Q$602,0),MATCH(AM$2,Upload_Download!$Q$3:$AC$3,0))</f>
        <v>1.059848831259488</v>
      </c>
      <c r="AN208" s="5">
        <f>INDEX(Upload_Download!$Q$4:$AC$602,MATCH($AE208,Upload_Download!$Q$4:$Q$602,0),MATCH(AN$2,Upload_Download!$Q$3:$AC$3,0))</f>
        <v>0.31100217462658442</v>
      </c>
      <c r="AO208" s="217">
        <f>INDEX(Upload_Download!$Q$4:$AC$602,MATCH($AE208,Upload_Download!$Q$4:$Q$602,0),MATCH(AO$2,Upload_Download!$Q$3:$AC$3,0))</f>
        <v>0.29344012603854092</v>
      </c>
      <c r="AP208" s="6">
        <f>INDEX(Upload_Download!$Q$4:$AC$602,MATCH($AE208,Upload_Download!$Q$4:$Q$602,0),MATCH(AP$2,Upload_Download!$Q$3:$AC$3,0))</f>
        <v>38</v>
      </c>
      <c r="AQ208" s="7">
        <f>INDEX(Upload_Download!$Q$4:$AC$602,MATCH($AE208,Upload_Download!$Q$4:$Q$602,0),MATCH(AQ$2,Upload_Download!$Q$3:$AC$3,0))</f>
        <v>577</v>
      </c>
      <c r="AR208" s="8">
        <f>INDEX(Upload_Download!$Q$4:$AC$602,MATCH($AE208,Upload_Download!$Q$4:$Q$602,0),MATCH(AR$2,Upload_Download!$Q$3:$AC$3,0))</f>
        <v>531</v>
      </c>
      <c r="AS208" s="9">
        <f>INDEX(Upload_Download!$Q$4:$AC$602,MATCH($AE208,Upload_Download!$Q$4:$Q$602,0),MATCH(AS$2,Upload_Download!$Q$3:$AC$3,0))</f>
        <v>293.7</v>
      </c>
    </row>
    <row r="209" spans="31:45" ht="15.5" customHeight="1">
      <c r="AE209">
        <f t="shared" si="46"/>
        <v>207</v>
      </c>
      <c r="AF209" s="10">
        <f>INDEX(Upload_Download!$Q$4:$AC$602,MATCH($AE209,Upload_Download!$Q$4:$Q$602,0),MATCH(AF$2,Upload_Download!$Q$3:$AC$3,0))</f>
        <v>207</v>
      </c>
      <c r="AG209" s="3">
        <f>INDEX(Upload_Download!$Q$4:$AC$602,MATCH($AE209,Upload_Download!$Q$4:$Q$602,0),MATCH(AG$2,Upload_Download!$Q$3:$AC$3,0))</f>
        <v>287</v>
      </c>
      <c r="AH209" s="3" t="str">
        <f t="shared" si="47"/>
        <v>STOCK</v>
      </c>
      <c r="AI209" s="221" t="str">
        <f>INDEX(Upload_Download!$Q$4:$AC$602,MATCH($AE209,Upload_Download!$Q$4:$Q$602,0),MATCH(AI$2,Upload_Download!$Q$3:$AC$3,0))</f>
        <v>MT</v>
      </c>
      <c r="AJ209" s="4" t="str">
        <f>IF(AH209="STOCK",INDEX(Upload_Download!$AR$4:$AR$861,MATCH(AI209,Upload_Download!$AQ$4:$AQ$861,0),1),INDEX(Upload_Download!$BE$4:$BE$103,MATCH(AI209,Upload_Download!$BD$4:$BD$103,0),1))</f>
        <v>Arcelor Mittal NY Registry Shares NEW</v>
      </c>
      <c r="AK209" s="46">
        <f>IF(AH209="STOCK",INDEX(Upload_Download!$AS$4:$AS$861,MATCH(AI209,Upload_Download!$AQ$4:$AQ$861,0),1),INDEX(Upload_Download!$BF$4:$BF$103,MATCH(AI209,Upload_Download!$BD$4:$BD$103,0),1))</f>
        <v>33.200000000000003</v>
      </c>
      <c r="AL209" s="211">
        <f>INDEX(Upload_Download!$Q$4:$AC$602,MATCH($AE209,Upload_Download!$Q$4:$Q$602,0),MATCH(AL$2,Upload_Download!$Q$3:$AC$3,0))/1000000</f>
        <v>28190.064640000001</v>
      </c>
      <c r="AM209" s="215">
        <f>INDEX(Upload_Download!$Q$4:$AC$602,MATCH($AE209,Upload_Download!$Q$4:$Q$602,0),MATCH(AM$2,Upload_Download!$Q$3:$AC$3,0))</f>
        <v>1.0090220187575221</v>
      </c>
      <c r="AN209" s="5">
        <f>INDEX(Upload_Download!$Q$4:$AC$602,MATCH($AE209,Upload_Download!$Q$4:$Q$602,0),MATCH(AN$2,Upload_Download!$Q$3:$AC$3,0))</f>
        <v>6.3205240561923587E-2</v>
      </c>
      <c r="AO209" s="217">
        <f>INDEX(Upload_Download!$Q$4:$AC$602,MATCH($AE209,Upload_Download!$Q$4:$Q$602,0),MATCH(AO$2,Upload_Download!$Q$3:$AC$3,0))</f>
        <v>6.2640100401131535E-2</v>
      </c>
      <c r="AP209" s="6">
        <f>INDEX(Upload_Download!$Q$4:$AC$602,MATCH($AE209,Upload_Download!$Q$4:$Q$602,0),MATCH(AP$2,Upload_Download!$Q$3:$AC$3,0))</f>
        <v>152</v>
      </c>
      <c r="AQ209" s="7">
        <f>INDEX(Upload_Download!$Q$4:$AC$602,MATCH($AE209,Upload_Download!$Q$4:$Q$602,0),MATCH(AQ$2,Upload_Download!$Q$3:$AC$3,0))</f>
        <v>446</v>
      </c>
      <c r="AR209" s="8">
        <f>INDEX(Upload_Download!$Q$4:$AC$602,MATCH($AE209,Upload_Download!$Q$4:$Q$602,0),MATCH(AR$2,Upload_Download!$Q$3:$AC$3,0))</f>
        <v>429</v>
      </c>
      <c r="AS209" s="9">
        <f>INDEX(Upload_Download!$Q$4:$AC$602,MATCH($AE209,Upload_Download!$Q$4:$Q$602,0),MATCH(AS$2,Upload_Download!$Q$3:$AC$3,0))</f>
        <v>293.89999999999998</v>
      </c>
    </row>
    <row r="210" spans="31:45" ht="15.5" customHeight="1">
      <c r="AE210">
        <f t="shared" si="46"/>
        <v>208</v>
      </c>
      <c r="AF210" s="10">
        <f>INDEX(Upload_Download!$Q$4:$AC$602,MATCH($AE210,Upload_Download!$Q$4:$Q$602,0),MATCH(AF$2,Upload_Download!$Q$3:$AC$3,0))</f>
        <v>208</v>
      </c>
      <c r="AG210" s="3">
        <f>INDEX(Upload_Download!$Q$4:$AC$602,MATCH($AE210,Upload_Download!$Q$4:$Q$602,0),MATCH(AG$2,Upload_Download!$Q$3:$AC$3,0))</f>
        <v>288</v>
      </c>
      <c r="AH210" s="3" t="str">
        <f t="shared" si="47"/>
        <v>CRYPTO</v>
      </c>
      <c r="AI210" s="221" t="str">
        <f>INDEX(Upload_Download!$Q$4:$AC$602,MATCH($AE210,Upload_Download!$Q$4:$Q$602,0),MATCH(AI$2,Upload_Download!$Q$3:$AC$3,0))</f>
        <v>ENJ-USD</v>
      </c>
      <c r="AJ210" s="4" t="str">
        <f>IF(AH210="STOCK",INDEX(Upload_Download!$AR$4:$AR$861,MATCH(AI210,Upload_Download!$AQ$4:$AQ$861,0),1),INDEX(Upload_Download!$BE$4:$BE$103,MATCH(AI210,Upload_Download!$BD$4:$BD$103,0),1))</f>
        <v>Enjin Coin USD</v>
      </c>
      <c r="AK210" s="46">
        <f>IF(AH210="STOCK",INDEX(Upload_Download!$AS$4:$AS$861,MATCH(AI210,Upload_Download!$AQ$4:$AQ$861,0),1),INDEX(Upload_Download!$BF$4:$BF$103,MATCH(AI210,Upload_Download!$BD$4:$BD$103,0),1))</f>
        <v>2.0406</v>
      </c>
      <c r="AL210" s="211">
        <f>INDEX(Upload_Download!$Q$4:$AC$602,MATCH($AE210,Upload_Download!$Q$4:$Q$602,0),MATCH(AL$2,Upload_Download!$Q$3:$AC$3,0))/1000000</f>
        <v>1637.1719680000001</v>
      </c>
      <c r="AM210" s="215">
        <f>INDEX(Upload_Download!$Q$4:$AC$602,MATCH($AE210,Upload_Download!$Q$4:$Q$602,0),MATCH(AM$2,Upload_Download!$Q$3:$AC$3,0))</f>
        <v>1.0785455752173581</v>
      </c>
      <c r="AN210" s="5">
        <f>INDEX(Upload_Download!$Q$4:$AC$602,MATCH($AE210,Upload_Download!$Q$4:$Q$602,0),MATCH(AN$2,Upload_Download!$Q$3:$AC$3,0))</f>
        <v>0.30196764277082838</v>
      </c>
      <c r="AO210" s="217">
        <f>INDEX(Upload_Download!$Q$4:$AC$602,MATCH($AE210,Upload_Download!$Q$4:$Q$602,0),MATCH(AO$2,Upload_Download!$Q$3:$AC$3,0))</f>
        <v>0.27997671096093751</v>
      </c>
      <c r="AP210" s="6">
        <f>INDEX(Upload_Download!$Q$4:$AC$602,MATCH($AE210,Upload_Download!$Q$4:$Q$602,0),MATCH(AP$2,Upload_Download!$Q$3:$AC$3,0))</f>
        <v>21</v>
      </c>
      <c r="AQ210" s="7">
        <f>INDEX(Upload_Download!$Q$4:$AC$602,MATCH($AE210,Upload_Download!$Q$4:$Q$602,0),MATCH(AQ$2,Upload_Download!$Q$3:$AC$3,0))</f>
        <v>574</v>
      </c>
      <c r="AR210" s="8">
        <f>INDEX(Upload_Download!$Q$4:$AC$602,MATCH($AE210,Upload_Download!$Q$4:$Q$602,0),MATCH(AR$2,Upload_Download!$Q$3:$AC$3,0))</f>
        <v>563</v>
      </c>
      <c r="AS210" s="9">
        <f>INDEX(Upload_Download!$Q$4:$AC$602,MATCH($AE210,Upload_Download!$Q$4:$Q$602,0),MATCH(AS$2,Upload_Download!$Q$3:$AC$3,0))</f>
        <v>294.2</v>
      </c>
    </row>
    <row r="211" spans="31:45" ht="15.5" customHeight="1">
      <c r="AE211">
        <f t="shared" si="46"/>
        <v>209</v>
      </c>
      <c r="AF211" s="10">
        <f>INDEX(Upload_Download!$Q$4:$AC$602,MATCH($AE211,Upload_Download!$Q$4:$Q$602,0),MATCH(AF$2,Upload_Download!$Q$3:$AC$3,0))</f>
        <v>209</v>
      </c>
      <c r="AG211" s="3">
        <f>INDEX(Upload_Download!$Q$4:$AC$602,MATCH($AE211,Upload_Download!$Q$4:$Q$602,0),MATCH(AG$2,Upload_Download!$Q$3:$AC$3,0))</f>
        <v>289</v>
      </c>
      <c r="AH211" s="3" t="str">
        <f t="shared" si="47"/>
        <v>STOCK</v>
      </c>
      <c r="AI211" s="221" t="str">
        <f>INDEX(Upload_Download!$Q$4:$AC$602,MATCH($AE211,Upload_Download!$Q$4:$Q$602,0),MATCH(AI$2,Upload_Download!$Q$3:$AC$3,0))</f>
        <v>LYV</v>
      </c>
      <c r="AJ211" s="4" t="str">
        <f>IF(AH211="STOCK",INDEX(Upload_Download!$AR$4:$AR$861,MATCH(AI211,Upload_Download!$AQ$4:$AQ$861,0),1),INDEX(Upload_Download!$BE$4:$BE$103,MATCH(AI211,Upload_Download!$BD$4:$BD$103,0),1))</f>
        <v>Live Nation Entertainment Inc. Common Stock</v>
      </c>
      <c r="AK211" s="46">
        <f>IF(AH211="STOCK",INDEX(Upload_Download!$AS$4:$AS$861,MATCH(AI211,Upload_Download!$AQ$4:$AQ$861,0),1),INDEX(Upload_Download!$BF$4:$BF$103,MATCH(AI211,Upload_Download!$BD$4:$BD$103,0),1))</f>
        <v>118.93</v>
      </c>
      <c r="AL211" s="211">
        <f>INDEX(Upload_Download!$Q$4:$AC$602,MATCH($AE211,Upload_Download!$Q$4:$Q$602,0),MATCH(AL$2,Upload_Download!$Q$3:$AC$3,0))/1000000</f>
        <v>25883.078656000002</v>
      </c>
      <c r="AM211" s="215">
        <f>INDEX(Upload_Download!$Q$4:$AC$602,MATCH($AE211,Upload_Download!$Q$4:$Q$602,0),MATCH(AM$2,Upload_Download!$Q$3:$AC$3,0))</f>
        <v>1.0093674217992661</v>
      </c>
      <c r="AN211" s="5">
        <f>INDEX(Upload_Download!$Q$4:$AC$602,MATCH($AE211,Upload_Download!$Q$4:$Q$602,0),MATCH(AN$2,Upload_Download!$Q$3:$AC$3,0))</f>
        <v>5.9736777583795878E-2</v>
      </c>
      <c r="AO211" s="217">
        <f>INDEX(Upload_Download!$Q$4:$AC$602,MATCH($AE211,Upload_Download!$Q$4:$Q$602,0),MATCH(AO$2,Upload_Download!$Q$3:$AC$3,0))</f>
        <v>5.9182391162685852E-2</v>
      </c>
      <c r="AP211" s="6">
        <f>INDEX(Upload_Download!$Q$4:$AC$602,MATCH($AE211,Upload_Download!$Q$4:$Q$602,0),MATCH(AP$2,Upload_Download!$Q$3:$AC$3,0))</f>
        <v>144</v>
      </c>
      <c r="AQ211" s="7">
        <f>INDEX(Upload_Download!$Q$4:$AC$602,MATCH($AE211,Upload_Download!$Q$4:$Q$602,0),MATCH(AQ$2,Upload_Download!$Q$3:$AC$3,0))</f>
        <v>430</v>
      </c>
      <c r="AR211" s="8">
        <f>INDEX(Upload_Download!$Q$4:$AC$602,MATCH($AE211,Upload_Download!$Q$4:$Q$602,0),MATCH(AR$2,Upload_Download!$Q$3:$AC$3,0))</f>
        <v>454</v>
      </c>
      <c r="AS211" s="9">
        <f>INDEX(Upload_Download!$Q$4:$AC$602,MATCH($AE211,Upload_Download!$Q$4:$Q$602,0),MATCH(AS$2,Upload_Download!$Q$3:$AC$3,0))</f>
        <v>294.2</v>
      </c>
    </row>
    <row r="212" spans="31:45" ht="15.5" customHeight="1" thickBot="1">
      <c r="AE212">
        <f t="shared" si="46"/>
        <v>210</v>
      </c>
      <c r="AF212" s="11">
        <f>INDEX(Upload_Download!$Q$4:$AC$602,MATCH($AE212,Upload_Download!$Q$4:$Q$602,0),MATCH(AF$2,Upload_Download!$Q$3:$AC$3,0))</f>
        <v>210</v>
      </c>
      <c r="AG212" s="12">
        <f>INDEX(Upload_Download!$Q$4:$AC$602,MATCH($AE212,Upload_Download!$Q$4:$Q$602,0),MATCH(AG$2,Upload_Download!$Q$3:$AC$3,0))</f>
        <v>290</v>
      </c>
      <c r="AH212" s="12" t="str">
        <f t="shared" si="47"/>
        <v>CRYPTO</v>
      </c>
      <c r="AI212" s="222" t="str">
        <f>INDEX(Upload_Download!$Q$4:$AC$602,MATCH($AE212,Upload_Download!$Q$4:$Q$602,0),MATCH(AI$2,Upload_Download!$Q$3:$AC$3,0))</f>
        <v>KDA-USD</v>
      </c>
      <c r="AJ212" s="13" t="str">
        <f>IF(AH212="STOCK",INDEX(Upload_Download!$AR$4:$AR$861,MATCH(AI212,Upload_Download!$AQ$4:$AQ$861,0),1),INDEX(Upload_Download!$BE$4:$BE$103,MATCH(AI212,Upload_Download!$BD$4:$BD$103,0),1))</f>
        <v>Kadena USD</v>
      </c>
      <c r="AK212" s="47">
        <f>IF(AH212="STOCK",INDEX(Upload_Download!$AS$4:$AS$861,MATCH(AI212,Upload_Download!$AQ$4:$AQ$861,0),1),INDEX(Upload_Download!$BF$4:$BF$103,MATCH(AI212,Upload_Download!$BD$4:$BD$103,0),1))</f>
        <v>8.5648</v>
      </c>
      <c r="AL212" s="212">
        <f>INDEX(Upload_Download!$Q$4:$AC$602,MATCH($AE212,Upload_Download!$Q$4:$Q$602,0),MATCH(AL$2,Upload_Download!$Q$3:$AC$3,0))/1000000</f>
        <v>1319.61536</v>
      </c>
      <c r="AM212" s="216">
        <f>INDEX(Upload_Download!$Q$4:$AC$602,MATCH($AE212,Upload_Download!$Q$4:$Q$602,0),MATCH(AM$2,Upload_Download!$Q$3:$AC$3,0))</f>
        <v>1.1192249645778081</v>
      </c>
      <c r="AN212" s="14">
        <f>INDEX(Upload_Download!$Q$4:$AC$602,MATCH($AE212,Upload_Download!$Q$4:$Q$602,0),MATCH(AN$2,Upload_Download!$Q$3:$AC$3,0))</f>
        <v>0.45140166961498751</v>
      </c>
      <c r="AO212" s="218">
        <f>INDEX(Upload_Download!$Q$4:$AC$602,MATCH($AE212,Upload_Download!$Q$4:$Q$602,0),MATCH(AO$2,Upload_Download!$Q$3:$AC$3,0))</f>
        <v>0.40331629824327991</v>
      </c>
      <c r="AP212" s="15">
        <f>INDEX(Upload_Download!$Q$4:$AC$602,MATCH($AE212,Upload_Download!$Q$4:$Q$602,0),MATCH(AP$2,Upload_Download!$Q$3:$AC$3,0))</f>
        <v>8</v>
      </c>
      <c r="AQ212" s="16">
        <f>INDEX(Upload_Download!$Q$4:$AC$602,MATCH($AE212,Upload_Download!$Q$4:$Q$602,0),MATCH(AQ$2,Upload_Download!$Q$3:$AC$3,0))</f>
        <v>592</v>
      </c>
      <c r="AR212" s="17">
        <f>INDEX(Upload_Download!$Q$4:$AC$602,MATCH($AE212,Upload_Download!$Q$4:$Q$602,0),MATCH(AR$2,Upload_Download!$Q$3:$AC$3,0))</f>
        <v>573</v>
      </c>
      <c r="AS212" s="18">
        <f>INDEX(Upload_Download!$Q$4:$AC$602,MATCH($AE212,Upload_Download!$Q$4:$Q$602,0),MATCH(AS$2,Upload_Download!$Q$3:$AC$3,0))</f>
        <v>294.3</v>
      </c>
    </row>
    <row r="213" spans="31:45" ht="15.5" customHeight="1">
      <c r="AE213">
        <f t="shared" si="46"/>
        <v>211</v>
      </c>
      <c r="AF213" s="10">
        <f>INDEX(Upload_Download!$Q$4:$AC$602,MATCH($AE213,Upload_Download!$Q$4:$Q$602,0),MATCH(AF$2,Upload_Download!$Q$3:$AC$3,0))</f>
        <v>211</v>
      </c>
      <c r="AG213" s="3">
        <f>INDEX(Upload_Download!$Q$4:$AC$602,MATCH($AE213,Upload_Download!$Q$4:$Q$602,0),MATCH(AG$2,Upload_Download!$Q$3:$AC$3,0))</f>
        <v>291</v>
      </c>
      <c r="AH213" s="3" t="str">
        <f t="shared" si="47"/>
        <v>CRYPTO</v>
      </c>
      <c r="AI213" s="221" t="str">
        <f>INDEX(Upload_Download!$Q$4:$AC$602,MATCH($AE213,Upload_Download!$Q$4:$Q$602,0),MATCH(AI$2,Upload_Download!$Q$3:$AC$3,0))</f>
        <v>KCS-USD</v>
      </c>
      <c r="AJ213" s="4" t="str">
        <f>IF(AH213="STOCK",INDEX(Upload_Download!$AR$4:$AR$861,MATCH(AI213,Upload_Download!$AQ$4:$AQ$861,0),1),INDEX(Upload_Download!$BE$4:$BE$103,MATCH(AI213,Upload_Download!$BD$4:$BD$103,0),1))</f>
        <v>KuCoin Token USD</v>
      </c>
      <c r="AK213" s="46">
        <f>IF(AH213="STOCK",INDEX(Upload_Download!$AS$4:$AS$861,MATCH(AI213,Upload_Download!$AQ$4:$AQ$861,0),1),INDEX(Upload_Download!$BF$4:$BF$103,MATCH(AI213,Upload_Download!$BD$4:$BD$103,0),1))</f>
        <v>20.38</v>
      </c>
      <c r="AL213" s="211">
        <f>INDEX(Upload_Download!$Q$4:$AC$602,MATCH($AE213,Upload_Download!$Q$4:$Q$602,0),MATCH(AL$2,Upload_Download!$Q$3:$AC$3,0))/1000000</f>
        <v>1576.424704</v>
      </c>
      <c r="AM213" s="215">
        <f>INDEX(Upload_Download!$Q$4:$AC$602,MATCH($AE213,Upload_Download!$Q$4:$Q$602,0),MATCH(AM$2,Upload_Download!$Q$3:$AC$3,0))</f>
        <v>1.094578230967425</v>
      </c>
      <c r="AN213" s="5">
        <f>INDEX(Upload_Download!$Q$4:$AC$602,MATCH($AE213,Upload_Download!$Q$4:$Q$602,0),MATCH(AN$2,Upload_Download!$Q$3:$AC$3,0))</f>
        <v>0.3502442473566777</v>
      </c>
      <c r="AO213" s="217">
        <f>INDEX(Upload_Download!$Q$4:$AC$602,MATCH($AE213,Upload_Download!$Q$4:$Q$602,0),MATCH(AO$2,Upload_Download!$Q$3:$AC$3,0))</f>
        <v>0.31998100953197312</v>
      </c>
      <c r="AP213" s="6">
        <f>INDEX(Upload_Download!$Q$4:$AC$602,MATCH($AE213,Upload_Download!$Q$4:$Q$602,0),MATCH(AP$2,Upload_Download!$Q$3:$AC$3,0))</f>
        <v>16</v>
      </c>
      <c r="AQ213" s="7">
        <f>INDEX(Upload_Download!$Q$4:$AC$602,MATCH($AE213,Upload_Download!$Q$4:$Q$602,0),MATCH(AQ$2,Upload_Download!$Q$3:$AC$3,0))</f>
        <v>584</v>
      </c>
      <c r="AR213" s="8">
        <f>INDEX(Upload_Download!$Q$4:$AC$602,MATCH($AE213,Upload_Download!$Q$4:$Q$602,0),MATCH(AR$2,Upload_Download!$Q$3:$AC$3,0))</f>
        <v>565</v>
      </c>
      <c r="AS213" s="9">
        <f>INDEX(Upload_Download!$Q$4:$AC$602,MATCH($AE213,Upload_Download!$Q$4:$Q$602,0),MATCH(AS$2,Upload_Download!$Q$3:$AC$3,0))</f>
        <v>294.3</v>
      </c>
    </row>
    <row r="214" spans="31:45" ht="15.5" customHeight="1">
      <c r="AE214">
        <f t="shared" si="46"/>
        <v>212</v>
      </c>
      <c r="AF214" s="10">
        <f>INDEX(Upload_Download!$Q$4:$AC$602,MATCH($AE214,Upload_Download!$Q$4:$Q$602,0),MATCH(AF$2,Upload_Download!$Q$3:$AC$3,0))</f>
        <v>212</v>
      </c>
      <c r="AG214" s="3">
        <f>INDEX(Upload_Download!$Q$4:$AC$602,MATCH($AE214,Upload_Download!$Q$4:$Q$602,0),MATCH(AG$2,Upload_Download!$Q$3:$AC$3,0))</f>
        <v>292</v>
      </c>
      <c r="AH214" s="3" t="str">
        <f t="shared" si="47"/>
        <v>STOCK</v>
      </c>
      <c r="AI214" s="221" t="str">
        <f>INDEX(Upload_Download!$Q$4:$AC$602,MATCH($AE214,Upload_Download!$Q$4:$Q$602,0),MATCH(AI$2,Upload_Download!$Q$3:$AC$3,0))</f>
        <v>O</v>
      </c>
      <c r="AJ214" s="4" t="str">
        <f>IF(AH214="STOCK",INDEX(Upload_Download!$AR$4:$AR$861,MATCH(AI214,Upload_Download!$AQ$4:$AQ$861,0),1),INDEX(Upload_Download!$BE$4:$BE$103,MATCH(AI214,Upload_Download!$BD$4:$BD$103,0),1))</f>
        <v>Realty Income Corporation Common Stock</v>
      </c>
      <c r="AK214" s="46">
        <f>IF(AH214="STOCK",INDEX(Upload_Download!$AS$4:$AS$861,MATCH(AI214,Upload_Download!$AQ$4:$AQ$861,0),1),INDEX(Upload_Download!$BF$4:$BF$103,MATCH(AI214,Upload_Download!$BD$4:$BD$103,0),1))</f>
        <v>67.239999999999995</v>
      </c>
      <c r="AL214" s="211">
        <f>INDEX(Upload_Download!$Q$4:$AC$602,MATCH($AE214,Upload_Download!$Q$4:$Q$602,0),MATCH(AL$2,Upload_Download!$Q$3:$AC$3,0))/1000000</f>
        <v>37894.942719999999</v>
      </c>
      <c r="AM214" s="215">
        <f>INDEX(Upload_Download!$Q$4:$AC$602,MATCH($AE214,Upload_Download!$Q$4:$Q$602,0),MATCH(AM$2,Upload_Download!$Q$3:$AC$3,0))</f>
        <v>1.003622141918306</v>
      </c>
      <c r="AN214" s="5">
        <f>INDEX(Upload_Download!$Q$4:$AC$602,MATCH($AE214,Upload_Download!$Q$4:$Q$602,0),MATCH(AN$2,Upload_Download!$Q$3:$AC$3,0))</f>
        <v>2.437173521549121E-2</v>
      </c>
      <c r="AO214" s="217">
        <f>INDEX(Upload_Download!$Q$4:$AC$602,MATCH($AE214,Upload_Download!$Q$4:$Q$602,0),MATCH(AO$2,Upload_Download!$Q$3:$AC$3,0))</f>
        <v>2.428377593275045E-2</v>
      </c>
      <c r="AP214" s="6">
        <f>INDEX(Upload_Download!$Q$4:$AC$602,MATCH($AE214,Upload_Download!$Q$4:$Q$602,0),MATCH(AP$2,Upload_Download!$Q$3:$AC$3,0))</f>
        <v>372</v>
      </c>
      <c r="AQ214" s="7">
        <f>INDEX(Upload_Download!$Q$4:$AC$602,MATCH($AE214,Upload_Download!$Q$4:$Q$602,0),MATCH(AQ$2,Upload_Download!$Q$3:$AC$3,0))</f>
        <v>51</v>
      </c>
      <c r="AR214" s="8">
        <f>INDEX(Upload_Download!$Q$4:$AC$602,MATCH($AE214,Upload_Download!$Q$4:$Q$602,0),MATCH(AR$2,Upload_Download!$Q$3:$AC$3,0))</f>
        <v>327</v>
      </c>
      <c r="AS214" s="9">
        <f>INDEX(Upload_Download!$Q$4:$AC$602,MATCH($AE214,Upload_Download!$Q$4:$Q$602,0),MATCH(AS$2,Upload_Download!$Q$3:$AC$3,0))</f>
        <v>294.3</v>
      </c>
    </row>
    <row r="215" spans="31:45" ht="15.5" customHeight="1">
      <c r="AE215">
        <f t="shared" si="46"/>
        <v>213</v>
      </c>
      <c r="AF215" s="10">
        <f>INDEX(Upload_Download!$Q$4:$AC$602,MATCH($AE215,Upload_Download!$Q$4:$Q$602,0),MATCH(AF$2,Upload_Download!$Q$3:$AC$3,0))</f>
        <v>213</v>
      </c>
      <c r="AG215" s="3">
        <f>INDEX(Upload_Download!$Q$4:$AC$602,MATCH($AE215,Upload_Download!$Q$4:$Q$602,0),MATCH(AG$2,Upload_Download!$Q$3:$AC$3,0))</f>
        <v>293</v>
      </c>
      <c r="AH215" s="3" t="str">
        <f t="shared" si="47"/>
        <v>STOCK</v>
      </c>
      <c r="AI215" s="221" t="str">
        <f>INDEX(Upload_Download!$Q$4:$AC$602,MATCH($AE215,Upload_Download!$Q$4:$Q$602,0),MATCH(AI$2,Upload_Download!$Q$3:$AC$3,0))</f>
        <v>GIS</v>
      </c>
      <c r="AJ215" s="4" t="str">
        <f>IF(AH215="STOCK",INDEX(Upload_Download!$AR$4:$AR$861,MATCH(AI215,Upload_Download!$AQ$4:$AQ$861,0),1),INDEX(Upload_Download!$BE$4:$BE$103,MATCH(AI215,Upload_Download!$BD$4:$BD$103,0),1))</f>
        <v>General Mills Inc. Common Stock</v>
      </c>
      <c r="AK215" s="46">
        <f>IF(AH215="STOCK",INDEX(Upload_Download!$AS$4:$AS$861,MATCH(AI215,Upload_Download!$AQ$4:$AQ$861,0),1),INDEX(Upload_Download!$BF$4:$BF$103,MATCH(AI215,Upload_Download!$BD$4:$BD$103,0),1))</f>
        <v>67.08</v>
      </c>
      <c r="AL215" s="211">
        <f>INDEX(Upload_Download!$Q$4:$AC$602,MATCH($AE215,Upload_Download!$Q$4:$Q$602,0),MATCH(AL$2,Upload_Download!$Q$3:$AC$3,0))/1000000</f>
        <v>41144.745984000001</v>
      </c>
      <c r="AM215" s="215">
        <f>INDEX(Upload_Download!$Q$4:$AC$602,MATCH($AE215,Upload_Download!$Q$4:$Q$602,0),MATCH(AM$2,Upload_Download!$Q$3:$AC$3,0))</f>
        <v>1.0029695307651629</v>
      </c>
      <c r="AN215" s="5">
        <f>INDEX(Upload_Download!$Q$4:$AC$602,MATCH($AE215,Upload_Download!$Q$4:$Q$602,0),MATCH(AN$2,Upload_Download!$Q$3:$AC$3,0))</f>
        <v>1.993819192327885E-2</v>
      </c>
      <c r="AO215" s="217">
        <f>INDEX(Upload_Download!$Q$4:$AC$602,MATCH($AE215,Upload_Download!$Q$4:$Q$602,0),MATCH(AO$2,Upload_Download!$Q$3:$AC$3,0))</f>
        <v>1.987916014564077E-2</v>
      </c>
      <c r="AP215" s="6">
        <f>INDEX(Upload_Download!$Q$4:$AC$602,MATCH($AE215,Upload_Download!$Q$4:$Q$602,0),MATCH(AP$2,Upload_Download!$Q$3:$AC$3,0))</f>
        <v>403</v>
      </c>
      <c r="AQ215" s="7">
        <f>INDEX(Upload_Download!$Q$4:$AC$602,MATCH($AE215,Upload_Download!$Q$4:$Q$602,0),MATCH(AQ$2,Upload_Download!$Q$3:$AC$3,0))</f>
        <v>23</v>
      </c>
      <c r="AR215" s="8">
        <f>INDEX(Upload_Download!$Q$4:$AC$602,MATCH($AE215,Upload_Download!$Q$4:$Q$602,0),MATCH(AR$2,Upload_Download!$Q$3:$AC$3,0))</f>
        <v>295</v>
      </c>
      <c r="AS215" s="9">
        <f>INDEX(Upload_Download!$Q$4:$AC$602,MATCH($AE215,Upload_Download!$Q$4:$Q$602,0),MATCH(AS$2,Upload_Download!$Q$3:$AC$3,0))</f>
        <v>294.60000000000002</v>
      </c>
    </row>
    <row r="216" spans="31:45" ht="15.5" customHeight="1">
      <c r="AE216">
        <f t="shared" si="46"/>
        <v>214</v>
      </c>
      <c r="AF216" s="10">
        <f>INDEX(Upload_Download!$Q$4:$AC$602,MATCH($AE216,Upload_Download!$Q$4:$Q$602,0),MATCH(AF$2,Upload_Download!$Q$3:$AC$3,0))</f>
        <v>214</v>
      </c>
      <c r="AG216" s="3">
        <f>INDEX(Upload_Download!$Q$4:$AC$602,MATCH($AE216,Upload_Download!$Q$4:$Q$602,0),MATCH(AG$2,Upload_Download!$Q$3:$AC$3,0))</f>
        <v>294</v>
      </c>
      <c r="AH216" s="3" t="str">
        <f t="shared" si="47"/>
        <v>STOCK</v>
      </c>
      <c r="AI216" s="221" t="str">
        <f>INDEX(Upload_Download!$Q$4:$AC$602,MATCH($AE216,Upload_Download!$Q$4:$Q$602,0),MATCH(AI$2,Upload_Download!$Q$3:$AC$3,0))</f>
        <v>LRCX</v>
      </c>
      <c r="AJ216" s="4" t="str">
        <f>IF(AH216="STOCK",INDEX(Upload_Download!$AR$4:$AR$861,MATCH(AI216,Upload_Download!$AQ$4:$AQ$861,0),1),INDEX(Upload_Download!$BE$4:$BE$103,MATCH(AI216,Upload_Download!$BD$4:$BD$103,0),1))</f>
        <v>Lam Research Corporation Common Stock</v>
      </c>
      <c r="AK216" s="46">
        <f>IF(AH216="STOCK",INDEX(Upload_Download!$AS$4:$AS$861,MATCH(AI216,Upload_Download!$AQ$4:$AQ$861,0),1),INDEX(Upload_Download!$BF$4:$BF$103,MATCH(AI216,Upload_Download!$BD$4:$BD$103,0),1))</f>
        <v>594.87</v>
      </c>
      <c r="AL216" s="211">
        <f>INDEX(Upload_Download!$Q$4:$AC$602,MATCH($AE216,Upload_Download!$Q$4:$Q$602,0),MATCH(AL$2,Upload_Download!$Q$3:$AC$3,0))/1000000</f>
        <v>79709.134848000002</v>
      </c>
      <c r="AM216" s="215">
        <f>INDEX(Upload_Download!$Q$4:$AC$602,MATCH($AE216,Upload_Download!$Q$4:$Q$602,0),MATCH(AM$2,Upload_Download!$Q$3:$AC$3,0))</f>
        <v>1.004511586759703</v>
      </c>
      <c r="AN216" s="5">
        <f>INDEX(Upload_Download!$Q$4:$AC$602,MATCH($AE216,Upload_Download!$Q$4:$Q$602,0),MATCH(AN$2,Upload_Download!$Q$3:$AC$3,0))</f>
        <v>6.037763860371069E-2</v>
      </c>
      <c r="AO216" s="217">
        <f>INDEX(Upload_Download!$Q$4:$AC$602,MATCH($AE216,Upload_Download!$Q$4:$Q$602,0),MATCH(AO$2,Upload_Download!$Q$3:$AC$3,0))</f>
        <v>6.01064630807032E-2</v>
      </c>
      <c r="AP216" s="6">
        <f>INDEX(Upload_Download!$Q$4:$AC$602,MATCH($AE216,Upload_Download!$Q$4:$Q$602,0),MATCH(AP$2,Upload_Download!$Q$3:$AC$3,0))</f>
        <v>330</v>
      </c>
      <c r="AQ216" s="7">
        <f>INDEX(Upload_Download!$Q$4:$AC$602,MATCH($AE216,Upload_Download!$Q$4:$Q$602,0),MATCH(AQ$2,Upload_Download!$Q$3:$AC$3,0))</f>
        <v>434</v>
      </c>
      <c r="AR216" s="8">
        <f>INDEX(Upload_Download!$Q$4:$AC$602,MATCH($AE216,Upload_Download!$Q$4:$Q$602,0),MATCH(AR$2,Upload_Download!$Q$3:$AC$3,0))</f>
        <v>143</v>
      </c>
      <c r="AS216" s="9">
        <f>INDEX(Upload_Download!$Q$4:$AC$602,MATCH($AE216,Upload_Download!$Q$4:$Q$602,0),MATCH(AS$2,Upload_Download!$Q$3:$AC$3,0))</f>
        <v>294.7</v>
      </c>
    </row>
    <row r="217" spans="31:45" ht="15.5" customHeight="1" thickBot="1">
      <c r="AE217">
        <f t="shared" si="46"/>
        <v>215</v>
      </c>
      <c r="AF217" s="11">
        <f>INDEX(Upload_Download!$Q$4:$AC$602,MATCH($AE217,Upload_Download!$Q$4:$Q$602,0),MATCH(AF$2,Upload_Download!$Q$3:$AC$3,0))</f>
        <v>215</v>
      </c>
      <c r="AG217" s="12">
        <f>INDEX(Upload_Download!$Q$4:$AC$602,MATCH($AE217,Upload_Download!$Q$4:$Q$602,0),MATCH(AG$2,Upload_Download!$Q$3:$AC$3,0))</f>
        <v>295</v>
      </c>
      <c r="AH217" s="12" t="str">
        <f t="shared" si="47"/>
        <v>STOCK</v>
      </c>
      <c r="AI217" s="222" t="str">
        <f>INDEX(Upload_Download!$Q$4:$AC$602,MATCH($AE217,Upload_Download!$Q$4:$Q$602,0),MATCH(AI$2,Upload_Download!$Q$3:$AC$3,0))</f>
        <v>NTES</v>
      </c>
      <c r="AJ217" s="13" t="str">
        <f>IF(AH217="STOCK",INDEX(Upload_Download!$AR$4:$AR$861,MATCH(AI217,Upload_Download!$AQ$4:$AQ$861,0),1),INDEX(Upload_Download!$BE$4:$BE$103,MATCH(AI217,Upload_Download!$BD$4:$BD$103,0),1))</f>
        <v>NetEase Inc. American Depositary Shares</v>
      </c>
      <c r="AK217" s="47">
        <f>IF(AH217="STOCK",INDEX(Upload_Download!$AS$4:$AS$861,MATCH(AI217,Upload_Download!$AQ$4:$AQ$861,0),1),INDEX(Upload_Download!$BF$4:$BF$103,MATCH(AI217,Upload_Download!$BD$4:$BD$103,0),1))</f>
        <v>103.3</v>
      </c>
      <c r="AL217" s="212">
        <f>INDEX(Upload_Download!$Q$4:$AC$602,MATCH($AE217,Upload_Download!$Q$4:$Q$602,0),MATCH(AL$2,Upload_Download!$Q$3:$AC$3,0))/1000000</f>
        <v>68501.200895999995</v>
      </c>
      <c r="AM217" s="216">
        <f>INDEX(Upload_Download!$Q$4:$AC$602,MATCH($AE217,Upload_Download!$Q$4:$Q$602,0),MATCH(AM$2,Upload_Download!$Q$3:$AC$3,0))</f>
        <v>1.0049125516212749</v>
      </c>
      <c r="AN217" s="14">
        <f>INDEX(Upload_Download!$Q$4:$AC$602,MATCH($AE217,Upload_Download!$Q$4:$Q$602,0),MATCH(AN$2,Upload_Download!$Q$3:$AC$3,0))</f>
        <v>7.0235014520903999E-2</v>
      </c>
      <c r="AO217" s="218">
        <f>INDEX(Upload_Download!$Q$4:$AC$602,MATCH($AE217,Upload_Download!$Q$4:$Q$602,0),MATCH(AO$2,Upload_Download!$Q$3:$AC$3,0))</f>
        <v>6.9891668093497686E-2</v>
      </c>
      <c r="AP217" s="15">
        <f>INDEX(Upload_Download!$Q$4:$AC$602,MATCH($AE217,Upload_Download!$Q$4:$Q$602,0),MATCH(AP$2,Upload_Download!$Q$3:$AC$3,0))</f>
        <v>307</v>
      </c>
      <c r="AQ217" s="16">
        <f>INDEX(Upload_Download!$Q$4:$AC$602,MATCH($AE217,Upload_Download!$Q$4:$Q$602,0),MATCH(AQ$2,Upload_Download!$Q$3:$AC$3,0))</f>
        <v>463</v>
      </c>
      <c r="AR217" s="17">
        <f>INDEX(Upload_Download!$Q$4:$AC$602,MATCH($AE217,Upload_Download!$Q$4:$Q$602,0),MATCH(AR$2,Upload_Download!$Q$3:$AC$3,0))</f>
        <v>163</v>
      </c>
      <c r="AS217" s="18">
        <f>INDEX(Upload_Download!$Q$4:$AC$602,MATCH($AE217,Upload_Download!$Q$4:$Q$602,0),MATCH(AS$2,Upload_Download!$Q$3:$AC$3,0))</f>
        <v>295</v>
      </c>
    </row>
    <row r="218" spans="31:45" ht="15.5" customHeight="1">
      <c r="AE218">
        <f t="shared" si="46"/>
        <v>216</v>
      </c>
      <c r="AF218" s="10">
        <f>INDEX(Upload_Download!$Q$4:$AC$602,MATCH($AE218,Upload_Download!$Q$4:$Q$602,0),MATCH(AF$2,Upload_Download!$Q$3:$AC$3,0))</f>
        <v>216</v>
      </c>
      <c r="AG218" s="3">
        <f>INDEX(Upload_Download!$Q$4:$AC$602,MATCH($AE218,Upload_Download!$Q$4:$Q$602,0),MATCH(AG$2,Upload_Download!$Q$3:$AC$3,0))</f>
        <v>296</v>
      </c>
      <c r="AH218" s="3" t="str">
        <f t="shared" si="47"/>
        <v>STOCK</v>
      </c>
      <c r="AI218" s="221" t="str">
        <f>INDEX(Upload_Download!$Q$4:$AC$602,MATCH($AE218,Upload_Download!$Q$4:$Q$602,0),MATCH(AI$2,Upload_Download!$Q$3:$AC$3,0))</f>
        <v>STT</v>
      </c>
      <c r="AJ218" s="4" t="str">
        <f>IF(AH218="STOCK",INDEX(Upload_Download!$AR$4:$AR$861,MATCH(AI218,Upload_Download!$AQ$4:$AQ$861,0),1),INDEX(Upload_Download!$BE$4:$BE$103,MATCH(AI218,Upload_Download!$BD$4:$BD$103,0),1))</f>
        <v>State Street Corporation Common Stock</v>
      </c>
      <c r="AK218" s="46">
        <f>IF(AH218="STOCK",INDEX(Upload_Download!$AS$4:$AS$861,MATCH(AI218,Upload_Download!$AQ$4:$AQ$861,0),1),INDEX(Upload_Download!$BF$4:$BF$103,MATCH(AI218,Upload_Download!$BD$4:$BD$103,0),1))</f>
        <v>101.39</v>
      </c>
      <c r="AL218" s="211">
        <f>INDEX(Upload_Download!$Q$4:$AC$602,MATCH($AE218,Upload_Download!$Q$4:$Q$602,0),MATCH(AL$2,Upload_Download!$Q$3:$AC$3,0))/1000000</f>
        <v>36464.181248000001</v>
      </c>
      <c r="AM218" s="215">
        <f>INDEX(Upload_Download!$Q$4:$AC$602,MATCH($AE218,Upload_Download!$Q$4:$Q$602,0),MATCH(AM$2,Upload_Download!$Q$3:$AC$3,0))</f>
        <v>1.0060920938173239</v>
      </c>
      <c r="AN218" s="5">
        <f>INDEX(Upload_Download!$Q$4:$AC$602,MATCH($AE218,Upload_Download!$Q$4:$Q$602,0),MATCH(AN$2,Upload_Download!$Q$3:$AC$3,0))</f>
        <v>4.4708975633285609E-2</v>
      </c>
      <c r="AO218" s="217">
        <f>INDEX(Upload_Download!$Q$4:$AC$602,MATCH($AE218,Upload_Download!$Q$4:$Q$602,0),MATCH(AO$2,Upload_Download!$Q$3:$AC$3,0))</f>
        <v>4.4438253623135422E-2</v>
      </c>
      <c r="AP218" s="6">
        <f>INDEX(Upload_Download!$Q$4:$AC$602,MATCH($AE218,Upload_Download!$Q$4:$Q$602,0),MATCH(AP$2,Upload_Download!$Q$3:$AC$3,0))</f>
        <v>253</v>
      </c>
      <c r="AQ218" s="7">
        <f>INDEX(Upload_Download!$Q$4:$AC$602,MATCH($AE218,Upload_Download!$Q$4:$Q$602,0),MATCH(AQ$2,Upload_Download!$Q$3:$AC$3,0))</f>
        <v>333</v>
      </c>
      <c r="AR218" s="8">
        <f>INDEX(Upload_Download!$Q$4:$AC$602,MATCH($AE218,Upload_Download!$Q$4:$Q$602,0),MATCH(AR$2,Upload_Download!$Q$3:$AC$3,0))</f>
        <v>340</v>
      </c>
      <c r="AS218" s="9">
        <f>INDEX(Upload_Download!$Q$4:$AC$602,MATCH($AE218,Upload_Download!$Q$4:$Q$602,0),MATCH(AS$2,Upload_Download!$Q$3:$AC$3,0))</f>
        <v>295.10000000000002</v>
      </c>
    </row>
    <row r="219" spans="31:45" ht="15.5" customHeight="1">
      <c r="AE219">
        <f t="shared" si="46"/>
        <v>217</v>
      </c>
      <c r="AF219" s="10">
        <f>INDEX(Upload_Download!$Q$4:$AC$602,MATCH($AE219,Upload_Download!$Q$4:$Q$602,0),MATCH(AF$2,Upload_Download!$Q$3:$AC$3,0))</f>
        <v>217</v>
      </c>
      <c r="AG219" s="3">
        <f>INDEX(Upload_Download!$Q$4:$AC$602,MATCH($AE219,Upload_Download!$Q$4:$Q$602,0),MATCH(AG$2,Upload_Download!$Q$3:$AC$3,0))</f>
        <v>297</v>
      </c>
      <c r="AH219" s="3" t="str">
        <f t="shared" si="47"/>
        <v>STOCK</v>
      </c>
      <c r="AI219" s="221" t="str">
        <f>INDEX(Upload_Download!$Q$4:$AC$602,MATCH($AE219,Upload_Download!$Q$4:$Q$602,0),MATCH(AI$2,Upload_Download!$Q$3:$AC$3,0))</f>
        <v>CNC</v>
      </c>
      <c r="AJ219" s="4" t="str">
        <f>IF(AH219="STOCK",INDEX(Upload_Download!$AR$4:$AR$861,MATCH(AI219,Upload_Download!$AQ$4:$AQ$861,0),1),INDEX(Upload_Download!$BE$4:$BE$103,MATCH(AI219,Upload_Download!$BD$4:$BD$103,0),1))</f>
        <v>Centene Corporation Common Stock</v>
      </c>
      <c r="AK219" s="46">
        <f>IF(AH219="STOCK",INDEX(Upload_Download!$AS$4:$AS$861,MATCH(AI219,Upload_Download!$AQ$4:$AQ$861,0),1),INDEX(Upload_Download!$BF$4:$BF$103,MATCH(AI219,Upload_Download!$BD$4:$BD$103,0),1))</f>
        <v>84.15</v>
      </c>
      <c r="AL219" s="211">
        <f>INDEX(Upload_Download!$Q$4:$AC$602,MATCH($AE219,Upload_Download!$Q$4:$Q$602,0),MATCH(AL$2,Upload_Download!$Q$3:$AC$3,0))/1000000</f>
        <v>48392.355839999997</v>
      </c>
      <c r="AM219" s="215">
        <f>INDEX(Upload_Download!$Q$4:$AC$602,MATCH($AE219,Upload_Download!$Q$4:$Q$602,0),MATCH(AM$2,Upload_Download!$Q$3:$AC$3,0))</f>
        <v>1.0048827180333411</v>
      </c>
      <c r="AN219" s="5">
        <f>INDEX(Upload_Download!$Q$4:$AC$602,MATCH($AE219,Upload_Download!$Q$4:$Q$602,0),MATCH(AN$2,Upload_Download!$Q$3:$AC$3,0))</f>
        <v>4.5585859046772773E-2</v>
      </c>
      <c r="AO219" s="217">
        <f>INDEX(Upload_Download!$Q$4:$AC$602,MATCH($AE219,Upload_Download!$Q$4:$Q$602,0),MATCH(AO$2,Upload_Download!$Q$3:$AC$3,0))</f>
        <v>4.536435767946035E-2</v>
      </c>
      <c r="AP219" s="6">
        <f>INDEX(Upload_Download!$Q$4:$AC$602,MATCH($AE219,Upload_Download!$Q$4:$Q$602,0),MATCH(AP$2,Upload_Download!$Q$3:$AC$3,0))</f>
        <v>308</v>
      </c>
      <c r="AQ219" s="7">
        <f>INDEX(Upload_Download!$Q$4:$AC$602,MATCH($AE219,Upload_Download!$Q$4:$Q$602,0),MATCH(AQ$2,Upload_Download!$Q$3:$AC$3,0))</f>
        <v>341</v>
      </c>
      <c r="AR219" s="8">
        <f>INDEX(Upload_Download!$Q$4:$AC$602,MATCH($AE219,Upload_Download!$Q$4:$Q$602,0),MATCH(AR$2,Upload_Download!$Q$3:$AC$3,0))</f>
        <v>243</v>
      </c>
      <c r="AS219" s="9">
        <f>INDEX(Upload_Download!$Q$4:$AC$602,MATCH($AE219,Upload_Download!$Q$4:$Q$602,0),MATCH(AS$2,Upload_Download!$Q$3:$AC$3,0))</f>
        <v>295.10000000000002</v>
      </c>
    </row>
    <row r="220" spans="31:45" ht="15.5" customHeight="1">
      <c r="AE220">
        <f t="shared" si="46"/>
        <v>218</v>
      </c>
      <c r="AF220" s="10">
        <f>INDEX(Upload_Download!$Q$4:$AC$602,MATCH($AE220,Upload_Download!$Q$4:$Q$602,0),MATCH(AF$2,Upload_Download!$Q$3:$AC$3,0))</f>
        <v>218</v>
      </c>
      <c r="AG220" s="3">
        <f>INDEX(Upload_Download!$Q$4:$AC$602,MATCH($AE220,Upload_Download!$Q$4:$Q$602,0),MATCH(AG$2,Upload_Download!$Q$3:$AC$3,0))</f>
        <v>298</v>
      </c>
      <c r="AH220" s="3" t="str">
        <f t="shared" si="47"/>
        <v>CRYPTO</v>
      </c>
      <c r="AI220" s="221" t="str">
        <f>INDEX(Upload_Download!$Q$4:$AC$602,MATCH($AE220,Upload_Download!$Q$4:$Q$602,0),MATCH(AI$2,Upload_Download!$Q$3:$AC$3,0))</f>
        <v>XEC-USD</v>
      </c>
      <c r="AJ220" s="4" t="str">
        <f>IF(AH220="STOCK",INDEX(Upload_Download!$AR$4:$AR$861,MATCH(AI220,Upload_Download!$AQ$4:$AQ$861,0),1),INDEX(Upload_Download!$BE$4:$BE$103,MATCH(AI220,Upload_Download!$BD$4:$BD$103,0),1))</f>
        <v>eCash USD</v>
      </c>
      <c r="AK220" s="46">
        <f>IF(AH220="STOCK",INDEX(Upload_Download!$AS$4:$AS$861,MATCH(AI220,Upload_Download!$AQ$4:$AQ$861,0),1),INDEX(Upload_Download!$BF$4:$BF$103,MATCH(AI220,Upload_Download!$BD$4:$BD$103,0),1))</f>
        <v>9.2E-5</v>
      </c>
      <c r="AL220" s="211">
        <f>INDEX(Upload_Download!$Q$4:$AC$602,MATCH($AE220,Upload_Download!$Q$4:$Q$602,0),MATCH(AL$2,Upload_Download!$Q$3:$AC$3,0))/1000000</f>
        <v>1671.7428480000001</v>
      </c>
      <c r="AM220" s="215">
        <f>INDEX(Upload_Download!$Q$4:$AC$602,MATCH($AE220,Upload_Download!$Q$4:$Q$602,0),MATCH(AM$2,Upload_Download!$Q$3:$AC$3,0))</f>
        <v>1.0780039355657089</v>
      </c>
      <c r="AN220" s="5">
        <f>INDEX(Upload_Download!$Q$4:$AC$602,MATCH($AE220,Upload_Download!$Q$4:$Q$602,0),MATCH(AN$2,Upload_Download!$Q$3:$AC$3,0))</f>
        <v>0.31951333815172922</v>
      </c>
      <c r="AO220" s="217">
        <f>INDEX(Upload_Download!$Q$4:$AC$602,MATCH($AE220,Upload_Download!$Q$4:$Q$602,0),MATCH(AO$2,Upload_Download!$Q$3:$AC$3,0))</f>
        <v>0.29639348021865669</v>
      </c>
      <c r="AP220" s="6">
        <f>INDEX(Upload_Download!$Q$4:$AC$602,MATCH($AE220,Upload_Download!$Q$4:$Q$602,0),MATCH(AP$2,Upload_Download!$Q$3:$AC$3,0))</f>
        <v>22</v>
      </c>
      <c r="AQ220" s="7">
        <f>INDEX(Upload_Download!$Q$4:$AC$602,MATCH($AE220,Upload_Download!$Q$4:$Q$602,0),MATCH(AQ$2,Upload_Download!$Q$3:$AC$3,0))</f>
        <v>579</v>
      </c>
      <c r="AR220" s="8">
        <f>INDEX(Upload_Download!$Q$4:$AC$602,MATCH($AE220,Upload_Download!$Q$4:$Q$602,0),MATCH(AR$2,Upload_Download!$Q$3:$AC$3,0))</f>
        <v>562</v>
      </c>
      <c r="AS220" s="9">
        <f>INDEX(Upload_Download!$Q$4:$AC$602,MATCH($AE220,Upload_Download!$Q$4:$Q$602,0),MATCH(AS$2,Upload_Download!$Q$3:$AC$3,0))</f>
        <v>295.39999999999998</v>
      </c>
    </row>
    <row r="221" spans="31:45" ht="15.5" customHeight="1">
      <c r="AE221">
        <f t="shared" si="46"/>
        <v>219</v>
      </c>
      <c r="AF221" s="10">
        <f>INDEX(Upload_Download!$Q$4:$AC$602,MATCH($AE221,Upload_Download!$Q$4:$Q$602,0),MATCH(AF$2,Upload_Download!$Q$3:$AC$3,0))</f>
        <v>219</v>
      </c>
      <c r="AG221" s="3">
        <f>INDEX(Upload_Download!$Q$4:$AC$602,MATCH($AE221,Upload_Download!$Q$4:$Q$602,0),MATCH(AG$2,Upload_Download!$Q$3:$AC$3,0))</f>
        <v>299</v>
      </c>
      <c r="AH221" s="3" t="str">
        <f t="shared" si="47"/>
        <v>STOCK</v>
      </c>
      <c r="AI221" s="221" t="str">
        <f>INDEX(Upload_Download!$Q$4:$AC$602,MATCH($AE221,Upload_Download!$Q$4:$Q$602,0),MATCH(AI$2,Upload_Download!$Q$3:$AC$3,0))</f>
        <v>GILD</v>
      </c>
      <c r="AJ221" s="4" t="str">
        <f>IF(AH221="STOCK",INDEX(Upload_Download!$AR$4:$AR$861,MATCH(AI221,Upload_Download!$AQ$4:$AQ$861,0),1),INDEX(Upload_Download!$BE$4:$BE$103,MATCH(AI221,Upload_Download!$BD$4:$BD$103,0),1))</f>
        <v>Gilead Sciences Inc. Common Stock</v>
      </c>
      <c r="AK221" s="46">
        <f>IF(AH221="STOCK",INDEX(Upload_Download!$AS$4:$AS$861,MATCH(AI221,Upload_Download!$AQ$4:$AQ$861,0),1),INDEX(Upload_Download!$BF$4:$BF$103,MATCH(AI221,Upload_Download!$BD$4:$BD$103,0),1))</f>
        <v>61.79</v>
      </c>
      <c r="AL221" s="211">
        <f>INDEX(Upload_Download!$Q$4:$AC$602,MATCH($AE221,Upload_Download!$Q$4:$Q$602,0),MATCH(AL$2,Upload_Download!$Q$3:$AC$3,0))/1000000</f>
        <v>78178.500608000002</v>
      </c>
      <c r="AM221" s="215">
        <f>INDEX(Upload_Download!$Q$4:$AC$602,MATCH($AE221,Upload_Download!$Q$4:$Q$602,0),MATCH(AM$2,Upload_Download!$Q$3:$AC$3,0))</f>
        <v>1.001631853820413</v>
      </c>
      <c r="AN221" s="5">
        <f>INDEX(Upload_Download!$Q$4:$AC$602,MATCH($AE221,Upload_Download!$Q$4:$Q$602,0),MATCH(AN$2,Upload_Download!$Q$3:$AC$3,0))</f>
        <v>2.848886120210883E-2</v>
      </c>
      <c r="AO221" s="217">
        <f>INDEX(Upload_Download!$Q$4:$AC$602,MATCH($AE221,Upload_Download!$Q$4:$Q$602,0),MATCH(AO$2,Upload_Download!$Q$3:$AC$3,0))</f>
        <v>2.8442447285843549E-2</v>
      </c>
      <c r="AP221" s="6">
        <f>INDEX(Upload_Download!$Q$4:$AC$602,MATCH($AE221,Upload_Download!$Q$4:$Q$602,0),MATCH(AP$2,Upload_Download!$Q$3:$AC$3,0))</f>
        <v>465</v>
      </c>
      <c r="AQ221" s="7">
        <f>INDEX(Upload_Download!$Q$4:$AC$602,MATCH($AE221,Upload_Download!$Q$4:$Q$602,0),MATCH(AQ$2,Upload_Download!$Q$3:$AC$3,0))</f>
        <v>97</v>
      </c>
      <c r="AR221" s="8">
        <f>INDEX(Upload_Download!$Q$4:$AC$602,MATCH($AE221,Upload_Download!$Q$4:$Q$602,0),MATCH(AR$2,Upload_Download!$Q$3:$AC$3,0))</f>
        <v>145</v>
      </c>
      <c r="AS221" s="9">
        <f>INDEX(Upload_Download!$Q$4:$AC$602,MATCH($AE221,Upload_Download!$Q$4:$Q$602,0),MATCH(AS$2,Upload_Download!$Q$3:$AC$3,0))</f>
        <v>295.39999999999998</v>
      </c>
    </row>
    <row r="222" spans="31:45" ht="15.5" customHeight="1" thickBot="1">
      <c r="AE222">
        <f t="shared" si="46"/>
        <v>220</v>
      </c>
      <c r="AF222" s="11">
        <f>INDEX(Upload_Download!$Q$4:$AC$602,MATCH($AE222,Upload_Download!$Q$4:$Q$602,0),MATCH(AF$2,Upload_Download!$Q$3:$AC$3,0))</f>
        <v>220</v>
      </c>
      <c r="AG222" s="12">
        <f>INDEX(Upload_Download!$Q$4:$AC$602,MATCH($AE222,Upload_Download!$Q$4:$Q$602,0),MATCH(AG$2,Upload_Download!$Q$3:$AC$3,0))</f>
        <v>301</v>
      </c>
      <c r="AH222" s="12" t="str">
        <f t="shared" si="47"/>
        <v>STOCK</v>
      </c>
      <c r="AI222" s="222" t="str">
        <f>INDEX(Upload_Download!$Q$4:$AC$602,MATCH($AE222,Upload_Download!$Q$4:$Q$602,0),MATCH(AI$2,Upload_Download!$Q$3:$AC$3,0))</f>
        <v>CFG</v>
      </c>
      <c r="AJ222" s="13" t="str">
        <f>IF(AH222="STOCK",INDEX(Upload_Download!$AR$4:$AR$861,MATCH(AI222,Upload_Download!$AQ$4:$AQ$861,0),1),INDEX(Upload_Download!$BE$4:$BE$103,MATCH(AI222,Upload_Download!$BD$4:$BD$103,0),1))</f>
        <v>Citizens Financial Group Inc. Common Stock</v>
      </c>
      <c r="AK222" s="47">
        <f>IF(AH222="STOCK",INDEX(Upload_Download!$AS$4:$AS$861,MATCH(AI222,Upload_Download!$AQ$4:$AQ$861,0),1),INDEX(Upload_Download!$BF$4:$BF$103,MATCH(AI222,Upload_Download!$BD$4:$BD$103,0),1))</f>
        <v>55</v>
      </c>
      <c r="AL222" s="212">
        <f>INDEX(Upload_Download!$Q$4:$AC$602,MATCH($AE222,Upload_Download!$Q$4:$Q$602,0),MATCH(AL$2,Upload_Download!$Q$3:$AC$3,0))/1000000</f>
        <v>23061.344256</v>
      </c>
      <c r="AM222" s="216">
        <f>INDEX(Upload_Download!$Q$4:$AC$602,MATCH($AE222,Upload_Download!$Q$4:$Q$602,0),MATCH(AM$2,Upload_Download!$Q$3:$AC$3,0))</f>
        <v>1.0093445698444989</v>
      </c>
      <c r="AN222" s="14">
        <f>INDEX(Upload_Download!$Q$4:$AC$602,MATCH($AE222,Upload_Download!$Q$4:$Q$602,0),MATCH(AN$2,Upload_Download!$Q$3:$AC$3,0))</f>
        <v>4.8595300047123292E-2</v>
      </c>
      <c r="AO222" s="218">
        <f>INDEX(Upload_Download!$Q$4:$AC$602,MATCH($AE222,Upload_Download!$Q$4:$Q$602,0),MATCH(AO$2,Upload_Download!$Q$3:$AC$3,0))</f>
        <v>4.8145401975670153E-2</v>
      </c>
      <c r="AP222" s="15">
        <f>INDEX(Upload_Download!$Q$4:$AC$602,MATCH($AE222,Upload_Download!$Q$4:$Q$602,0),MATCH(AP$2,Upload_Download!$Q$3:$AC$3,0))</f>
        <v>145</v>
      </c>
      <c r="AQ222" s="16">
        <f>INDEX(Upload_Download!$Q$4:$AC$602,MATCH($AE222,Upload_Download!$Q$4:$Q$602,0),MATCH(AQ$2,Upload_Download!$Q$3:$AC$3,0))</f>
        <v>370</v>
      </c>
      <c r="AR222" s="17">
        <f>INDEX(Upload_Download!$Q$4:$AC$602,MATCH($AE222,Upload_Download!$Q$4:$Q$602,0),MATCH(AR$2,Upload_Download!$Q$3:$AC$3,0))</f>
        <v>497</v>
      </c>
      <c r="AS222" s="18">
        <f>INDEX(Upload_Download!$Q$4:$AC$602,MATCH($AE222,Upload_Download!$Q$4:$Q$602,0),MATCH(AS$2,Upload_Download!$Q$3:$AC$3,0))</f>
        <v>295.60000000000002</v>
      </c>
    </row>
    <row r="223" spans="31:45" ht="15.5" customHeight="1">
      <c r="AE223">
        <f t="shared" si="46"/>
        <v>221</v>
      </c>
      <c r="AF223" s="10">
        <f>INDEX(Upload_Download!$Q$4:$AC$602,MATCH($AE223,Upload_Download!$Q$4:$Q$602,0),MATCH(AF$2,Upload_Download!$Q$3:$AC$3,0))</f>
        <v>221</v>
      </c>
      <c r="AG223" s="3">
        <f>INDEX(Upload_Download!$Q$4:$AC$602,MATCH($AE223,Upload_Download!$Q$4:$Q$602,0),MATCH(AG$2,Upload_Download!$Q$3:$AC$3,0))</f>
        <v>302</v>
      </c>
      <c r="AH223" s="3" t="str">
        <f t="shared" si="47"/>
        <v>CRYPTO</v>
      </c>
      <c r="AI223" s="221" t="str">
        <f>INDEX(Upload_Download!$Q$4:$AC$602,MATCH($AE223,Upload_Download!$Q$4:$Q$602,0),MATCH(AI$2,Upload_Download!$Q$3:$AC$3,0))</f>
        <v>CHZ-USD</v>
      </c>
      <c r="AJ223" s="4" t="str">
        <f>IF(AH223="STOCK",INDEX(Upload_Download!$AR$4:$AR$861,MATCH(AI223,Upload_Download!$AQ$4:$AQ$861,0),1),INDEX(Upload_Download!$BE$4:$BE$103,MATCH(AI223,Upload_Download!$BD$4:$BD$103,0),1))</f>
        <v>Chiliz USD</v>
      </c>
      <c r="AK223" s="46">
        <f>IF(AH223="STOCK",INDEX(Upload_Download!$AS$4:$AS$861,MATCH(AI223,Upload_Download!$AQ$4:$AQ$861,0),1),INDEX(Upload_Download!$BF$4:$BF$103,MATCH(AI223,Upload_Download!$BD$4:$BD$103,0),1))</f>
        <v>0.22606399999999999</v>
      </c>
      <c r="AL223" s="211">
        <f>INDEX(Upload_Download!$Q$4:$AC$602,MATCH($AE223,Upload_Download!$Q$4:$Q$602,0),MATCH(AL$2,Upload_Download!$Q$3:$AC$3,0))/1000000</f>
        <v>1273.927424</v>
      </c>
      <c r="AM223" s="215">
        <f>INDEX(Upload_Download!$Q$4:$AC$602,MATCH($AE223,Upload_Download!$Q$4:$Q$602,0),MATCH(AM$2,Upload_Download!$Q$3:$AC$3,0))</f>
        <v>1.119002856311643</v>
      </c>
      <c r="AN223" s="5">
        <f>INDEX(Upload_Download!$Q$4:$AC$602,MATCH($AE223,Upload_Download!$Q$4:$Q$602,0),MATCH(AN$2,Upload_Download!$Q$3:$AC$3,0))</f>
        <v>0.60515137460719581</v>
      </c>
      <c r="AO223" s="217">
        <f>INDEX(Upload_Download!$Q$4:$AC$602,MATCH($AE223,Upload_Download!$Q$4:$Q$602,0),MATCH(AO$2,Upload_Download!$Q$3:$AC$3,0))</f>
        <v>0.54079520100765566</v>
      </c>
      <c r="AP223" s="6">
        <f>INDEX(Upload_Download!$Q$4:$AC$602,MATCH($AE223,Upload_Download!$Q$4:$Q$602,0),MATCH(AP$2,Upload_Download!$Q$3:$AC$3,0))</f>
        <v>9</v>
      </c>
      <c r="AQ223" s="7">
        <f>INDEX(Upload_Download!$Q$4:$AC$602,MATCH($AE223,Upload_Download!$Q$4:$Q$602,0),MATCH(AQ$2,Upload_Download!$Q$3:$AC$3,0))</f>
        <v>596</v>
      </c>
      <c r="AR223" s="8">
        <f>INDEX(Upload_Download!$Q$4:$AC$602,MATCH($AE223,Upload_Download!$Q$4:$Q$602,0),MATCH(AR$2,Upload_Download!$Q$3:$AC$3,0))</f>
        <v>575</v>
      </c>
      <c r="AS223" s="9">
        <f>INDEX(Upload_Download!$Q$4:$AC$602,MATCH($AE223,Upload_Download!$Q$4:$Q$602,0),MATCH(AS$2,Upload_Download!$Q$3:$AC$3,0))</f>
        <v>296.2</v>
      </c>
    </row>
    <row r="224" spans="31:45" ht="15.5" customHeight="1">
      <c r="AE224">
        <f t="shared" si="46"/>
        <v>222</v>
      </c>
      <c r="AF224" s="10">
        <f>INDEX(Upload_Download!$Q$4:$AC$602,MATCH($AE224,Upload_Download!$Q$4:$Q$602,0),MATCH(AF$2,Upload_Download!$Q$3:$AC$3,0))</f>
        <v>222</v>
      </c>
      <c r="AG224" s="3">
        <f>INDEX(Upload_Download!$Q$4:$AC$602,MATCH($AE224,Upload_Download!$Q$4:$Q$602,0),MATCH(AG$2,Upload_Download!$Q$3:$AC$3,0))</f>
        <v>303</v>
      </c>
      <c r="AH224" s="3" t="str">
        <f t="shared" si="47"/>
        <v>STOCK</v>
      </c>
      <c r="AI224" s="221" t="str">
        <f>INDEX(Upload_Download!$Q$4:$AC$602,MATCH($AE224,Upload_Download!$Q$4:$Q$602,0),MATCH(AI$2,Upload_Download!$Q$3:$AC$3,0))</f>
        <v>IX</v>
      </c>
      <c r="AJ224" s="4" t="str">
        <f>IF(AH224="STOCK",INDEX(Upload_Download!$AR$4:$AR$861,MATCH(AI224,Upload_Download!$AQ$4:$AQ$861,0),1),INDEX(Upload_Download!$BE$4:$BE$103,MATCH(AI224,Upload_Download!$BD$4:$BD$103,0),1))</f>
        <v>Orix Corp Ads Common Stock</v>
      </c>
      <c r="AK224" s="46">
        <f>IF(AH224="STOCK",INDEX(Upload_Download!$AS$4:$AS$861,MATCH(AI224,Upload_Download!$AQ$4:$AQ$861,0),1),INDEX(Upload_Download!$BF$4:$BF$103,MATCH(AI224,Upload_Download!$BD$4:$BD$103,0),1))</f>
        <v>104.44</v>
      </c>
      <c r="AL224" s="211">
        <f>INDEX(Upload_Download!$Q$4:$AC$602,MATCH($AE224,Upload_Download!$Q$4:$Q$602,0),MATCH(AL$2,Upload_Download!$Q$3:$AC$3,0))/1000000</f>
        <v>25056.794623999998</v>
      </c>
      <c r="AM224" s="215">
        <f>INDEX(Upload_Download!$Q$4:$AC$602,MATCH($AE224,Upload_Download!$Q$4:$Q$602,0),MATCH(AM$2,Upload_Download!$Q$3:$AC$3,0))</f>
        <v>1.006449170872092</v>
      </c>
      <c r="AN224" s="5">
        <f>INDEX(Upload_Download!$Q$4:$AC$602,MATCH($AE224,Upload_Download!$Q$4:$Q$602,0),MATCH(AN$2,Upload_Download!$Q$3:$AC$3,0))</f>
        <v>3.42020078411523E-2</v>
      </c>
      <c r="AO224" s="217">
        <f>INDEX(Upload_Download!$Q$4:$AC$602,MATCH($AE224,Upload_Download!$Q$4:$Q$602,0),MATCH(AO$2,Upload_Download!$Q$3:$AC$3,0))</f>
        <v>3.3982846656345413E-2</v>
      </c>
      <c r="AP224" s="6">
        <f>INDEX(Upload_Download!$Q$4:$AC$602,MATCH($AE224,Upload_Download!$Q$4:$Q$602,0),MATCH(AP$2,Upload_Download!$Q$3:$AC$3,0))</f>
        <v>237</v>
      </c>
      <c r="AQ224" s="7">
        <f>INDEX(Upload_Download!$Q$4:$AC$602,MATCH($AE224,Upload_Download!$Q$4:$Q$602,0),MATCH(AQ$2,Upload_Download!$Q$3:$AC$3,0))</f>
        <v>197</v>
      </c>
      <c r="AR224" s="8">
        <f>INDEX(Upload_Download!$Q$4:$AC$602,MATCH($AE224,Upload_Download!$Q$4:$Q$602,0),MATCH(AR$2,Upload_Download!$Q$3:$AC$3,0))</f>
        <v>461</v>
      </c>
      <c r="AS224" s="9">
        <f>INDEX(Upload_Download!$Q$4:$AC$602,MATCH($AE224,Upload_Download!$Q$4:$Q$602,0),MATCH(AS$2,Upload_Download!$Q$3:$AC$3,0))</f>
        <v>296.2</v>
      </c>
    </row>
    <row r="225" spans="31:45" ht="15.5" customHeight="1">
      <c r="AE225">
        <f t="shared" si="46"/>
        <v>223</v>
      </c>
      <c r="AF225" s="10">
        <f>INDEX(Upload_Download!$Q$4:$AC$602,MATCH($AE225,Upload_Download!$Q$4:$Q$602,0),MATCH(AF$2,Upload_Download!$Q$3:$AC$3,0))</f>
        <v>223</v>
      </c>
      <c r="AG225" s="3">
        <f>INDEX(Upload_Download!$Q$4:$AC$602,MATCH($AE225,Upload_Download!$Q$4:$Q$602,0),MATCH(AG$2,Upload_Download!$Q$3:$AC$3,0))</f>
        <v>305</v>
      </c>
      <c r="AH225" s="3" t="str">
        <f t="shared" si="47"/>
        <v>CRYPTO</v>
      </c>
      <c r="AI225" s="221" t="str">
        <f>INDEX(Upload_Download!$Q$4:$AC$602,MATCH($AE225,Upload_Download!$Q$4:$Q$602,0),MATCH(AI$2,Upload_Download!$Q$3:$AC$3,0))</f>
        <v>THETA-USD</v>
      </c>
      <c r="AJ225" s="4" t="str">
        <f>IF(AH225="STOCK",INDEX(Upload_Download!$AR$4:$AR$861,MATCH(AI225,Upload_Download!$AQ$4:$AQ$861,0),1),INDEX(Upload_Download!$BE$4:$BE$103,MATCH(AI225,Upload_Download!$BD$4:$BD$103,0),1))</f>
        <v>THETA USD</v>
      </c>
      <c r="AK225" s="46">
        <f>IF(AH225="STOCK",INDEX(Upload_Download!$AS$4:$AS$861,MATCH(AI225,Upload_Download!$AQ$4:$AQ$861,0),1),INDEX(Upload_Download!$BF$4:$BF$103,MATCH(AI225,Upload_Download!$BD$4:$BD$103,0),1))</f>
        <v>4.03</v>
      </c>
      <c r="AL225" s="211">
        <f>INDEX(Upload_Download!$Q$4:$AC$602,MATCH($AE225,Upload_Download!$Q$4:$Q$602,0),MATCH(AL$2,Upload_Download!$Q$3:$AC$3,0))/1000000</f>
        <v>3870.0042239999998</v>
      </c>
      <c r="AM225" s="215">
        <f>INDEX(Upload_Download!$Q$4:$AC$602,MATCH($AE225,Upload_Download!$Q$4:$Q$602,0),MATCH(AM$2,Upload_Download!$Q$3:$AC$3,0))</f>
        <v>1.0482498491064129</v>
      </c>
      <c r="AN225" s="5">
        <f>INDEX(Upload_Download!$Q$4:$AC$602,MATCH($AE225,Upload_Download!$Q$4:$Q$602,0),MATCH(AN$2,Upload_Download!$Q$3:$AC$3,0))</f>
        <v>0.21889992850223769</v>
      </c>
      <c r="AO225" s="217">
        <f>INDEX(Upload_Download!$Q$4:$AC$602,MATCH($AE225,Upload_Download!$Q$4:$Q$602,0),MATCH(AO$2,Upload_Download!$Q$3:$AC$3,0))</f>
        <v>0.20882419271401781</v>
      </c>
      <c r="AP225" s="6">
        <f>INDEX(Upload_Download!$Q$4:$AC$602,MATCH($AE225,Upload_Download!$Q$4:$Q$602,0),MATCH(AP$2,Upload_Download!$Q$3:$AC$3,0))</f>
        <v>53</v>
      </c>
      <c r="AQ225" s="7">
        <f>INDEX(Upload_Download!$Q$4:$AC$602,MATCH($AE225,Upload_Download!$Q$4:$Q$602,0),MATCH(AQ$2,Upload_Download!$Q$3:$AC$3,0))</f>
        <v>544</v>
      </c>
      <c r="AR225" s="8">
        <f>INDEX(Upload_Download!$Q$4:$AC$602,MATCH($AE225,Upload_Download!$Q$4:$Q$602,0),MATCH(AR$2,Upload_Download!$Q$3:$AC$3,0))</f>
        <v>537</v>
      </c>
      <c r="AS225" s="9">
        <f>INDEX(Upload_Download!$Q$4:$AC$602,MATCH($AE225,Upload_Download!$Q$4:$Q$602,0),MATCH(AS$2,Upload_Download!$Q$3:$AC$3,0))</f>
        <v>296.39999999999998</v>
      </c>
    </row>
    <row r="226" spans="31:45" ht="15.5" customHeight="1">
      <c r="AE226">
        <f t="shared" si="46"/>
        <v>224</v>
      </c>
      <c r="AF226" s="10">
        <f>INDEX(Upload_Download!$Q$4:$AC$602,MATCH($AE226,Upload_Download!$Q$4:$Q$602,0),MATCH(AF$2,Upload_Download!$Q$3:$AC$3,0))</f>
        <v>224</v>
      </c>
      <c r="AG226" s="3">
        <f>INDEX(Upload_Download!$Q$4:$AC$602,MATCH($AE226,Upload_Download!$Q$4:$Q$602,0),MATCH(AG$2,Upload_Download!$Q$3:$AC$3,0))</f>
        <v>306</v>
      </c>
      <c r="AH226" s="3" t="str">
        <f t="shared" si="47"/>
        <v>STOCK</v>
      </c>
      <c r="AI226" s="221" t="str">
        <f>INDEX(Upload_Download!$Q$4:$AC$602,MATCH($AE226,Upload_Download!$Q$4:$Q$602,0),MATCH(AI$2,Upload_Download!$Q$3:$AC$3,0))</f>
        <v>NEE</v>
      </c>
      <c r="AJ226" s="4" t="str">
        <f>IF(AH226="STOCK",INDEX(Upload_Download!$AR$4:$AR$861,MATCH(AI226,Upload_Download!$AQ$4:$AQ$861,0),1),INDEX(Upload_Download!$BE$4:$BE$103,MATCH(AI226,Upload_Download!$BD$4:$BD$103,0),1))</f>
        <v>NextEra Energy Inc. Common Stock</v>
      </c>
      <c r="AK226" s="46">
        <f>IF(AH226="STOCK",INDEX(Upload_Download!$AS$4:$AS$861,MATCH(AI226,Upload_Download!$AQ$4:$AQ$861,0),1),INDEX(Upload_Download!$BF$4:$BF$103,MATCH(AI226,Upload_Download!$BD$4:$BD$103,0),1))</f>
        <v>75.45</v>
      </c>
      <c r="AL226" s="211">
        <f>INDEX(Upload_Download!$Q$4:$AC$602,MATCH($AE226,Upload_Download!$Q$4:$Q$602,0),MATCH(AL$2,Upload_Download!$Q$3:$AC$3,0))/1000000</f>
        <v>147052.576768</v>
      </c>
      <c r="AM226" s="215">
        <f>INDEX(Upload_Download!$Q$4:$AC$602,MATCH($AE226,Upload_Download!$Q$4:$Q$602,0),MATCH(AM$2,Upload_Download!$Q$3:$AC$3,0))</f>
        <v>1.001854374168673</v>
      </c>
      <c r="AN226" s="5">
        <f>INDEX(Upload_Download!$Q$4:$AC$602,MATCH($AE226,Upload_Download!$Q$4:$Q$602,0),MATCH(AN$2,Upload_Download!$Q$3:$AC$3,0))</f>
        <v>3.709422997270849E-2</v>
      </c>
      <c r="AO226" s="217">
        <f>INDEX(Upload_Download!$Q$4:$AC$602,MATCH($AE226,Upload_Download!$Q$4:$Q$602,0),MATCH(AO$2,Upload_Download!$Q$3:$AC$3,0))</f>
        <v>3.7025570710801987E-2</v>
      </c>
      <c r="AP226" s="6">
        <f>INDEX(Upload_Download!$Q$4:$AC$602,MATCH($AE226,Upload_Download!$Q$4:$Q$602,0),MATCH(AP$2,Upload_Download!$Q$3:$AC$3,0))</f>
        <v>454</v>
      </c>
      <c r="AQ226" s="7">
        <f>INDEX(Upload_Download!$Q$4:$AC$602,MATCH($AE226,Upload_Download!$Q$4:$Q$602,0),MATCH(AQ$2,Upload_Download!$Q$3:$AC$3,0))</f>
        <v>242</v>
      </c>
      <c r="AR226" s="8">
        <f>INDEX(Upload_Download!$Q$4:$AC$602,MATCH($AE226,Upload_Download!$Q$4:$Q$602,0),MATCH(AR$2,Upload_Download!$Q$3:$AC$3,0))</f>
        <v>70</v>
      </c>
      <c r="AS226" s="9">
        <f>INDEX(Upload_Download!$Q$4:$AC$602,MATCH($AE226,Upload_Download!$Q$4:$Q$602,0),MATCH(AS$2,Upload_Download!$Q$3:$AC$3,0))</f>
        <v>296.39999999999998</v>
      </c>
    </row>
    <row r="227" spans="31:45" ht="15.5" customHeight="1" thickBot="1">
      <c r="AE227">
        <f t="shared" si="46"/>
        <v>225</v>
      </c>
      <c r="AF227" s="11">
        <f>INDEX(Upload_Download!$Q$4:$AC$602,MATCH($AE227,Upload_Download!$Q$4:$Q$602,0),MATCH(AF$2,Upload_Download!$Q$3:$AC$3,0))</f>
        <v>225</v>
      </c>
      <c r="AG227" s="12">
        <f>INDEX(Upload_Download!$Q$4:$AC$602,MATCH($AE227,Upload_Download!$Q$4:$Q$602,0),MATCH(AG$2,Upload_Download!$Q$3:$AC$3,0))</f>
        <v>307</v>
      </c>
      <c r="AH227" s="12" t="str">
        <f t="shared" si="47"/>
        <v>CRYPTO</v>
      </c>
      <c r="AI227" s="222" t="str">
        <f>INDEX(Upload_Download!$Q$4:$AC$602,MATCH($AE227,Upload_Download!$Q$4:$Q$602,0),MATCH(AI$2,Upload_Download!$Q$3:$AC$3,0))</f>
        <v>BTT-USD</v>
      </c>
      <c r="AJ227" s="13" t="str">
        <f>IF(AH227="STOCK",INDEX(Upload_Download!$AR$4:$AR$861,MATCH(AI227,Upload_Download!$AQ$4:$AQ$861,0),1),INDEX(Upload_Download!$BE$4:$BE$103,MATCH(AI227,Upload_Download!$BD$4:$BD$103,0),1))</f>
        <v>BitTorrent USD</v>
      </c>
      <c r="AK227" s="47">
        <f>IF(AH227="STOCK",INDEX(Upload_Download!$AS$4:$AS$861,MATCH(AI227,Upload_Download!$AQ$4:$AQ$861,0),1),INDEX(Upload_Download!$BF$4:$BF$103,MATCH(AI227,Upload_Download!$BD$4:$BD$103,0),1))</f>
        <v>2.2759999999999998E-3</v>
      </c>
      <c r="AL227" s="212">
        <f>INDEX(Upload_Download!$Q$4:$AC$602,MATCH($AE227,Upload_Download!$Q$4:$Q$602,0),MATCH(AL$2,Upload_Download!$Q$3:$AC$3,0))/1000000</f>
        <v>2247.172352</v>
      </c>
      <c r="AM227" s="216">
        <f>INDEX(Upload_Download!$Q$4:$AC$602,MATCH($AE227,Upload_Download!$Q$4:$Q$602,0),MATCH(AM$2,Upload_Download!$Q$3:$AC$3,0))</f>
        <v>1.073936055516175</v>
      </c>
      <c r="AN227" s="14">
        <f>INDEX(Upload_Download!$Q$4:$AC$602,MATCH($AE227,Upload_Download!$Q$4:$Q$602,0),MATCH(AN$2,Upload_Download!$Q$3:$AC$3,0))</f>
        <v>0.36892844151386328</v>
      </c>
      <c r="AO227" s="218">
        <f>INDEX(Upload_Download!$Q$4:$AC$602,MATCH($AE227,Upload_Download!$Q$4:$Q$602,0),MATCH(AO$2,Upload_Download!$Q$3:$AC$3,0))</f>
        <v>0.34352924424028408</v>
      </c>
      <c r="AP227" s="15">
        <f>INDEX(Upload_Download!$Q$4:$AC$602,MATCH($AE227,Upload_Download!$Q$4:$Q$602,0),MATCH(AP$2,Upload_Download!$Q$3:$AC$3,0))</f>
        <v>26</v>
      </c>
      <c r="AQ227" s="16">
        <f>INDEX(Upload_Download!$Q$4:$AC$602,MATCH($AE227,Upload_Download!$Q$4:$Q$602,0),MATCH(AQ$2,Upload_Download!$Q$3:$AC$3,0))</f>
        <v>588</v>
      </c>
      <c r="AR227" s="17">
        <f>INDEX(Upload_Download!$Q$4:$AC$602,MATCH($AE227,Upload_Download!$Q$4:$Q$602,0),MATCH(AR$2,Upload_Download!$Q$3:$AC$3,0))</f>
        <v>553</v>
      </c>
      <c r="AS227" s="18">
        <f>INDEX(Upload_Download!$Q$4:$AC$602,MATCH($AE227,Upload_Download!$Q$4:$Q$602,0),MATCH(AS$2,Upload_Download!$Q$3:$AC$3,0))</f>
        <v>296.5</v>
      </c>
    </row>
    <row r="228" spans="31:45" ht="15.5" customHeight="1">
      <c r="AE228">
        <f t="shared" si="46"/>
        <v>226</v>
      </c>
      <c r="AF228" s="10">
        <f>INDEX(Upload_Download!$Q$4:$AC$602,MATCH($AE228,Upload_Download!$Q$4:$Q$602,0),MATCH(AF$2,Upload_Download!$Q$3:$AC$3,0))</f>
        <v>226</v>
      </c>
      <c r="AG228" s="3">
        <f>INDEX(Upload_Download!$Q$4:$AC$602,MATCH($AE228,Upload_Download!$Q$4:$Q$602,0),MATCH(AG$2,Upload_Download!$Q$3:$AC$3,0))</f>
        <v>308</v>
      </c>
      <c r="AH228" s="3" t="str">
        <f t="shared" si="47"/>
        <v>STOCK</v>
      </c>
      <c r="AI228" s="221" t="str">
        <f>INDEX(Upload_Download!$Q$4:$AC$602,MATCH($AE228,Upload_Download!$Q$4:$Q$602,0),MATCH(AI$2,Upload_Download!$Q$3:$AC$3,0))</f>
        <v>WY</v>
      </c>
      <c r="AJ228" s="4" t="str">
        <f>IF(AH228="STOCK",INDEX(Upload_Download!$AR$4:$AR$861,MATCH(AI228,Upload_Download!$AQ$4:$AQ$861,0),1),INDEX(Upload_Download!$BE$4:$BE$103,MATCH(AI228,Upload_Download!$BD$4:$BD$103,0),1))</f>
        <v>Weyerhaeuser Company Common Stock</v>
      </c>
      <c r="AK228" s="46">
        <f>IF(AH228="STOCK",INDEX(Upload_Download!$AS$4:$AS$861,MATCH(AI228,Upload_Download!$AQ$4:$AQ$861,0),1),INDEX(Upload_Download!$BF$4:$BF$103,MATCH(AI228,Upload_Download!$BD$4:$BD$103,0),1))</f>
        <v>41.82</v>
      </c>
      <c r="AL228" s="211">
        <f>INDEX(Upload_Download!$Q$4:$AC$602,MATCH($AE228,Upload_Download!$Q$4:$Q$602,0),MATCH(AL$2,Upload_Download!$Q$3:$AC$3,0))/1000000</f>
        <v>30973.00992</v>
      </c>
      <c r="AM228" s="215">
        <f>INDEX(Upload_Download!$Q$4:$AC$602,MATCH($AE228,Upload_Download!$Q$4:$Q$602,0),MATCH(AM$2,Upload_Download!$Q$3:$AC$3,0))</f>
        <v>1.006181005184051</v>
      </c>
      <c r="AN228" s="5">
        <f>INDEX(Upload_Download!$Q$4:$AC$602,MATCH($AE228,Upload_Download!$Q$4:$Q$602,0),MATCH(AN$2,Upload_Download!$Q$3:$AC$3,0))</f>
        <v>3.9004287412639768E-2</v>
      </c>
      <c r="AO228" s="217">
        <f>INDEX(Upload_Download!$Q$4:$AC$602,MATCH($AE228,Upload_Download!$Q$4:$Q$602,0),MATCH(AO$2,Upload_Download!$Q$3:$AC$3,0))</f>
        <v>3.8764682707864387E-2</v>
      </c>
      <c r="AP228" s="6">
        <f>INDEX(Upload_Download!$Q$4:$AC$602,MATCH($AE228,Upload_Download!$Q$4:$Q$602,0),MATCH(AP$2,Upload_Download!$Q$3:$AC$3,0))</f>
        <v>249</v>
      </c>
      <c r="AQ228" s="7">
        <f>INDEX(Upload_Download!$Q$4:$AC$602,MATCH($AE228,Upload_Download!$Q$4:$Q$602,0),MATCH(AQ$2,Upload_Download!$Q$3:$AC$3,0))</f>
        <v>264</v>
      </c>
      <c r="AR228" s="8">
        <f>INDEX(Upload_Download!$Q$4:$AC$602,MATCH($AE228,Upload_Download!$Q$4:$Q$602,0),MATCH(AR$2,Upload_Download!$Q$3:$AC$3,0))</f>
        <v>398</v>
      </c>
      <c r="AS228" s="9">
        <f>INDEX(Upload_Download!$Q$4:$AC$602,MATCH($AE228,Upload_Download!$Q$4:$Q$602,0),MATCH(AS$2,Upload_Download!$Q$3:$AC$3,0))</f>
        <v>296.7</v>
      </c>
    </row>
    <row r="229" spans="31:45" ht="15.5" customHeight="1">
      <c r="AE229">
        <f t="shared" si="46"/>
        <v>227</v>
      </c>
      <c r="AF229" s="10">
        <f>INDEX(Upload_Download!$Q$4:$AC$602,MATCH($AE229,Upload_Download!$Q$4:$Q$602,0),MATCH(AF$2,Upload_Download!$Q$3:$AC$3,0))</f>
        <v>227</v>
      </c>
      <c r="AG229" s="3">
        <f>INDEX(Upload_Download!$Q$4:$AC$602,MATCH($AE229,Upload_Download!$Q$4:$Q$602,0),MATCH(AG$2,Upload_Download!$Q$3:$AC$3,0))</f>
        <v>309</v>
      </c>
      <c r="AH229" s="3" t="str">
        <f t="shared" si="47"/>
        <v>STOCK</v>
      </c>
      <c r="AI229" s="221" t="str">
        <f>INDEX(Upload_Download!$Q$4:$AC$602,MATCH($AE229,Upload_Download!$Q$4:$Q$602,0),MATCH(AI$2,Upload_Download!$Q$3:$AC$3,0))</f>
        <v>MAR</v>
      </c>
      <c r="AJ229" s="4" t="str">
        <f>IF(AH229="STOCK",INDEX(Upload_Download!$AR$4:$AR$861,MATCH(AI229,Upload_Download!$AQ$4:$AQ$861,0),1),INDEX(Upload_Download!$BE$4:$BE$103,MATCH(AI229,Upload_Download!$BD$4:$BD$103,0),1))</f>
        <v>Marriott International Class A Common Stock</v>
      </c>
      <c r="AK229" s="46">
        <f>IF(AH229="STOCK",INDEX(Upload_Download!$AS$4:$AS$861,MATCH(AI229,Upload_Download!$AQ$4:$AQ$861,0),1),INDEX(Upload_Download!$BF$4:$BF$103,MATCH(AI229,Upload_Download!$BD$4:$BD$103,0),1))</f>
        <v>174.68</v>
      </c>
      <c r="AL229" s="211">
        <f>INDEX(Upload_Download!$Q$4:$AC$602,MATCH($AE229,Upload_Download!$Q$4:$Q$602,0),MATCH(AL$2,Upload_Download!$Q$3:$AC$3,0))/1000000</f>
        <v>55581.065216000003</v>
      </c>
      <c r="AM229" s="215">
        <f>INDEX(Upload_Download!$Q$4:$AC$602,MATCH($AE229,Upload_Download!$Q$4:$Q$602,0),MATCH(AM$2,Upload_Download!$Q$3:$AC$3,0))</f>
        <v>1.0039817249450109</v>
      </c>
      <c r="AN229" s="5">
        <f>INDEX(Upload_Download!$Q$4:$AC$602,MATCH($AE229,Upload_Download!$Q$4:$Q$602,0),MATCH(AN$2,Upload_Download!$Q$3:$AC$3,0))</f>
        <v>4.0088730237708592E-2</v>
      </c>
      <c r="AO229" s="217">
        <f>INDEX(Upload_Download!$Q$4:$AC$602,MATCH($AE229,Upload_Download!$Q$4:$Q$602,0),MATCH(AO$2,Upload_Download!$Q$3:$AC$3,0))</f>
        <v>3.9929740991953122E-2</v>
      </c>
      <c r="AP229" s="6">
        <f>INDEX(Upload_Download!$Q$4:$AC$602,MATCH($AE229,Upload_Download!$Q$4:$Q$602,0),MATCH(AP$2,Upload_Download!$Q$3:$AC$3,0))</f>
        <v>353</v>
      </c>
      <c r="AQ229" s="7">
        <f>INDEX(Upload_Download!$Q$4:$AC$602,MATCH($AE229,Upload_Download!$Q$4:$Q$602,0),MATCH(AQ$2,Upload_Download!$Q$3:$AC$3,0))</f>
        <v>288</v>
      </c>
      <c r="AR229" s="8">
        <f>INDEX(Upload_Download!$Q$4:$AC$602,MATCH($AE229,Upload_Download!$Q$4:$Q$602,0),MATCH(AR$2,Upload_Download!$Q$3:$AC$3,0))</f>
        <v>209</v>
      </c>
      <c r="AS229" s="9">
        <f>INDEX(Upload_Download!$Q$4:$AC$602,MATCH($AE229,Upload_Download!$Q$4:$Q$602,0),MATCH(AS$2,Upload_Download!$Q$3:$AC$3,0))</f>
        <v>296.8</v>
      </c>
    </row>
    <row r="230" spans="31:45" ht="15.5" customHeight="1">
      <c r="AE230">
        <f t="shared" si="46"/>
        <v>228</v>
      </c>
      <c r="AF230" s="10">
        <f>INDEX(Upload_Download!$Q$4:$AC$602,MATCH($AE230,Upload_Download!$Q$4:$Q$602,0),MATCH(AF$2,Upload_Download!$Q$3:$AC$3,0))</f>
        <v>228</v>
      </c>
      <c r="AG230" s="3">
        <f>INDEX(Upload_Download!$Q$4:$AC$602,MATCH($AE230,Upload_Download!$Q$4:$Q$602,0),MATCH(AG$2,Upload_Download!$Q$3:$AC$3,0))</f>
        <v>311</v>
      </c>
      <c r="AH230" s="3" t="str">
        <f t="shared" si="47"/>
        <v>CRYPTO</v>
      </c>
      <c r="AI230" s="221" t="str">
        <f>INDEX(Upload_Download!$Q$4:$AC$602,MATCH($AE230,Upload_Download!$Q$4:$Q$602,0),MATCH(AI$2,Upload_Download!$Q$3:$AC$3,0))</f>
        <v>LTC-USD</v>
      </c>
      <c r="AJ230" s="4" t="str">
        <f>IF(AH230="STOCK",INDEX(Upload_Download!$AR$4:$AR$861,MATCH(AI230,Upload_Download!$AQ$4:$AQ$861,0),1),INDEX(Upload_Download!$BE$4:$BE$103,MATCH(AI230,Upload_Download!$BD$4:$BD$103,0),1))</f>
        <v>Litecoin USD</v>
      </c>
      <c r="AK230" s="46">
        <f>IF(AH230="STOCK",INDEX(Upload_Download!$AS$4:$AS$861,MATCH(AI230,Upload_Download!$AQ$4:$AQ$861,0),1),INDEX(Upload_Download!$BF$4:$BF$103,MATCH(AI230,Upload_Download!$BD$4:$BD$103,0),1))</f>
        <v>133.19</v>
      </c>
      <c r="AL230" s="211">
        <f>INDEX(Upload_Download!$Q$4:$AC$602,MATCH($AE230,Upload_Download!$Q$4:$Q$602,0),MATCH(AL$2,Upload_Download!$Q$3:$AC$3,0))/1000000</f>
        <v>9003.2906239999993</v>
      </c>
      <c r="AM230" s="215">
        <f>INDEX(Upload_Download!$Q$4:$AC$602,MATCH($AE230,Upload_Download!$Q$4:$Q$602,0),MATCH(AM$2,Upload_Download!$Q$3:$AC$3,0))</f>
        <v>1.023498041600809</v>
      </c>
      <c r="AN230" s="5">
        <f>INDEX(Upload_Download!$Q$4:$AC$602,MATCH($AE230,Upload_Download!$Q$4:$Q$602,0),MATCH(AN$2,Upload_Download!$Q$3:$AC$3,0))</f>
        <v>0.1809555163594774</v>
      </c>
      <c r="AO230" s="217">
        <f>INDEX(Upload_Download!$Q$4:$AC$602,MATCH($AE230,Upload_Download!$Q$4:$Q$602,0),MATCH(AO$2,Upload_Download!$Q$3:$AC$3,0))</f>
        <v>0.1768010382085857</v>
      </c>
      <c r="AP230" s="6">
        <f>INDEX(Upload_Download!$Q$4:$AC$602,MATCH($AE230,Upload_Download!$Q$4:$Q$602,0),MATCH(AP$2,Upload_Download!$Q$3:$AC$3,0))</f>
        <v>76</v>
      </c>
      <c r="AQ230" s="7">
        <f>INDEX(Upload_Download!$Q$4:$AC$602,MATCH($AE230,Upload_Download!$Q$4:$Q$602,0),MATCH(AQ$2,Upload_Download!$Q$3:$AC$3,0))</f>
        <v>519</v>
      </c>
      <c r="AR230" s="8">
        <f>INDEX(Upload_Download!$Q$4:$AC$602,MATCH($AE230,Upload_Download!$Q$4:$Q$602,0),MATCH(AR$2,Upload_Download!$Q$3:$AC$3,0))</f>
        <v>518</v>
      </c>
      <c r="AS230" s="9">
        <f>INDEX(Upload_Download!$Q$4:$AC$602,MATCH($AE230,Upload_Download!$Q$4:$Q$602,0),MATCH(AS$2,Upload_Download!$Q$3:$AC$3,0))</f>
        <v>297.2</v>
      </c>
    </row>
    <row r="231" spans="31:45" ht="15.5" customHeight="1">
      <c r="AE231">
        <f t="shared" si="46"/>
        <v>229</v>
      </c>
      <c r="AF231" s="10">
        <f>INDEX(Upload_Download!$Q$4:$AC$602,MATCH($AE231,Upload_Download!$Q$4:$Q$602,0),MATCH(AF$2,Upload_Download!$Q$3:$AC$3,0))</f>
        <v>229</v>
      </c>
      <c r="AG231" s="3">
        <f>INDEX(Upload_Download!$Q$4:$AC$602,MATCH($AE231,Upload_Download!$Q$4:$Q$602,0),MATCH(AG$2,Upload_Download!$Q$3:$AC$3,0))</f>
        <v>312</v>
      </c>
      <c r="AH231" s="3" t="str">
        <f t="shared" si="47"/>
        <v>CRYPTO</v>
      </c>
      <c r="AI231" s="221" t="str">
        <f>INDEX(Upload_Download!$Q$4:$AC$602,MATCH($AE231,Upload_Download!$Q$4:$Q$602,0),MATCH(AI$2,Upload_Download!$Q$3:$AC$3,0))</f>
        <v>YOUC-USD</v>
      </c>
      <c r="AJ231" s="4" t="str">
        <f>IF(AH231="STOCK",INDEX(Upload_Download!$AR$4:$AR$861,MATCH(AI231,Upload_Download!$AQ$4:$AQ$861,0),1),INDEX(Upload_Download!$BE$4:$BE$103,MATCH(AI231,Upload_Download!$BD$4:$BD$103,0),1))</f>
        <v>yOUcash USD</v>
      </c>
      <c r="AK231" s="46">
        <f>IF(AH231="STOCK",INDEX(Upload_Download!$AS$4:$AS$861,MATCH(AI231,Upload_Download!$AQ$4:$AQ$861,0),1),INDEX(Upload_Download!$BF$4:$BF$103,MATCH(AI231,Upload_Download!$BD$4:$BD$103,0),1))</f>
        <v>0.16994799999999999</v>
      </c>
      <c r="AL231" s="211">
        <f>INDEX(Upload_Download!$Q$4:$AC$602,MATCH($AE231,Upload_Download!$Q$4:$Q$602,0),MATCH(AL$2,Upload_Download!$Q$3:$AC$3,0))/1000000</f>
        <v>1261.1640319999999</v>
      </c>
      <c r="AM231" s="215">
        <f>INDEX(Upload_Download!$Q$4:$AC$602,MATCH($AE231,Upload_Download!$Q$4:$Q$602,0),MATCH(AM$2,Upload_Download!$Q$3:$AC$3,0))</f>
        <v>1.0965873831930559</v>
      </c>
      <c r="AN231" s="5">
        <f>INDEX(Upload_Download!$Q$4:$AC$602,MATCH($AE231,Upload_Download!$Q$4:$Q$602,0),MATCH(AN$2,Upload_Download!$Q$3:$AC$3,0))</f>
        <v>0.35614404775208908</v>
      </c>
      <c r="AO231" s="217">
        <f>INDEX(Upload_Download!$Q$4:$AC$602,MATCH($AE231,Upload_Download!$Q$4:$Q$602,0),MATCH(AO$2,Upload_Download!$Q$3:$AC$3,0))</f>
        <v>0.324774890912081</v>
      </c>
      <c r="AP231" s="6">
        <f>INDEX(Upload_Download!$Q$4:$AC$602,MATCH($AE231,Upload_Download!$Q$4:$Q$602,0),MATCH(AP$2,Upload_Download!$Q$3:$AC$3,0))</f>
        <v>14</v>
      </c>
      <c r="AQ231" s="7">
        <f>INDEX(Upload_Download!$Q$4:$AC$602,MATCH($AE231,Upload_Download!$Q$4:$Q$602,0),MATCH(AQ$2,Upload_Download!$Q$3:$AC$3,0))</f>
        <v>586</v>
      </c>
      <c r="AR231" s="8">
        <f>INDEX(Upload_Download!$Q$4:$AC$602,MATCH($AE231,Upload_Download!$Q$4:$Q$602,0),MATCH(AR$2,Upload_Download!$Q$3:$AC$3,0))</f>
        <v>577</v>
      </c>
      <c r="AS231" s="9">
        <f>INDEX(Upload_Download!$Q$4:$AC$602,MATCH($AE231,Upload_Download!$Q$4:$Q$602,0),MATCH(AS$2,Upload_Download!$Q$3:$AC$3,0))</f>
        <v>297.3</v>
      </c>
    </row>
    <row r="232" spans="31:45" ht="15.5" customHeight="1" thickBot="1">
      <c r="AE232">
        <f t="shared" si="46"/>
        <v>230</v>
      </c>
      <c r="AF232" s="11">
        <f>INDEX(Upload_Download!$Q$4:$AC$602,MATCH($AE232,Upload_Download!$Q$4:$Q$602,0),MATCH(AF$2,Upload_Download!$Q$3:$AC$3,0))</f>
        <v>230</v>
      </c>
      <c r="AG232" s="12">
        <f>INDEX(Upload_Download!$Q$4:$AC$602,MATCH($AE232,Upload_Download!$Q$4:$Q$602,0),MATCH(AG$2,Upload_Download!$Q$3:$AC$3,0))</f>
        <v>313</v>
      </c>
      <c r="AH232" s="12" t="str">
        <f t="shared" si="47"/>
        <v>CRYPTO</v>
      </c>
      <c r="AI232" s="222" t="str">
        <f>INDEX(Upload_Download!$Q$4:$AC$602,MATCH($AE232,Upload_Download!$Q$4:$Q$602,0),MATCH(AI$2,Upload_Download!$Q$3:$AC$3,0))</f>
        <v>TRX-USD</v>
      </c>
      <c r="AJ232" s="13" t="str">
        <f>IF(AH232="STOCK",INDEX(Upload_Download!$AR$4:$AR$861,MATCH(AI232,Upload_Download!$AQ$4:$AQ$861,0),1),INDEX(Upload_Download!$BE$4:$BE$103,MATCH(AI232,Upload_Download!$BD$4:$BD$103,0),1))</f>
        <v>TRON USD</v>
      </c>
      <c r="AK232" s="47">
        <f>IF(AH232="STOCK",INDEX(Upload_Download!$AS$4:$AS$861,MATCH(AI232,Upload_Download!$AQ$4:$AQ$861,0),1),INDEX(Upload_Download!$BF$4:$BF$103,MATCH(AI232,Upload_Download!$BD$4:$BD$103,0),1))</f>
        <v>6.6536999999999999E-2</v>
      </c>
      <c r="AL232" s="212">
        <f>INDEX(Upload_Download!$Q$4:$AC$602,MATCH($AE232,Upload_Download!$Q$4:$Q$602,0),MATCH(AL$2,Upload_Download!$Q$3:$AC$3,0))/1000000</f>
        <v>6601.5600640000002</v>
      </c>
      <c r="AM232" s="216">
        <f>INDEX(Upload_Download!$Q$4:$AC$602,MATCH($AE232,Upload_Download!$Q$4:$Q$602,0),MATCH(AM$2,Upload_Download!$Q$3:$AC$3,0))</f>
        <v>1.0289310362664961</v>
      </c>
      <c r="AN232" s="14">
        <f>INDEX(Upload_Download!$Q$4:$AC$602,MATCH($AE232,Upload_Download!$Q$4:$Q$602,0),MATCH(AN$2,Upload_Download!$Q$3:$AC$3,0))</f>
        <v>0.1977071354845415</v>
      </c>
      <c r="AO232" s="218">
        <f>INDEX(Upload_Download!$Q$4:$AC$602,MATCH($AE232,Upload_Download!$Q$4:$Q$602,0),MATCH(AO$2,Upload_Download!$Q$3:$AC$3,0))</f>
        <v>0.1921480920644858</v>
      </c>
      <c r="AP232" s="15">
        <f>INDEX(Upload_Download!$Q$4:$AC$602,MATCH($AE232,Upload_Download!$Q$4:$Q$602,0),MATCH(AP$2,Upload_Download!$Q$3:$AC$3,0))</f>
        <v>69</v>
      </c>
      <c r="AQ232" s="16">
        <f>INDEX(Upload_Download!$Q$4:$AC$602,MATCH($AE232,Upload_Download!$Q$4:$Q$602,0),MATCH(AQ$2,Upload_Download!$Q$3:$AC$3,0))</f>
        <v>532</v>
      </c>
      <c r="AR232" s="17">
        <f>INDEX(Upload_Download!$Q$4:$AC$602,MATCH($AE232,Upload_Download!$Q$4:$Q$602,0),MATCH(AR$2,Upload_Download!$Q$3:$AC$3,0))</f>
        <v>522</v>
      </c>
      <c r="AS232" s="18">
        <f>INDEX(Upload_Download!$Q$4:$AC$602,MATCH($AE232,Upload_Download!$Q$4:$Q$602,0),MATCH(AS$2,Upload_Download!$Q$3:$AC$3,0))</f>
        <v>297.5</v>
      </c>
    </row>
    <row r="233" spans="31:45" ht="15.5" customHeight="1">
      <c r="AE233">
        <f t="shared" si="46"/>
        <v>231</v>
      </c>
      <c r="AF233" s="10">
        <f>INDEX(Upload_Download!$Q$4:$AC$602,MATCH($AE233,Upload_Download!$Q$4:$Q$602,0),MATCH(AF$2,Upload_Download!$Q$3:$AC$3,0))</f>
        <v>231</v>
      </c>
      <c r="AG233" s="3">
        <f>INDEX(Upload_Download!$Q$4:$AC$602,MATCH($AE233,Upload_Download!$Q$4:$Q$602,0),MATCH(AG$2,Upload_Download!$Q$3:$AC$3,0))</f>
        <v>315</v>
      </c>
      <c r="AH233" s="3" t="str">
        <f t="shared" si="47"/>
        <v>STOCK</v>
      </c>
      <c r="AI233" s="221" t="str">
        <f>INDEX(Upload_Download!$Q$4:$AC$602,MATCH($AE233,Upload_Download!$Q$4:$Q$602,0),MATCH(AI$2,Upload_Download!$Q$3:$AC$3,0))</f>
        <v>A</v>
      </c>
      <c r="AJ233" s="4" t="str">
        <f>IF(AH233="STOCK",INDEX(Upload_Download!$AR$4:$AR$861,MATCH(AI233,Upload_Download!$AQ$4:$AQ$861,0),1),INDEX(Upload_Download!$BE$4:$BE$103,MATCH(AI233,Upload_Download!$BD$4:$BD$103,0),1))</f>
        <v>Agilent Technologies Inc. Common Stock</v>
      </c>
      <c r="AK233" s="46">
        <f>IF(AH233="STOCK",INDEX(Upload_Download!$AS$4:$AS$861,MATCH(AI233,Upload_Download!$AQ$4:$AQ$861,0),1),INDEX(Upload_Download!$BF$4:$BF$103,MATCH(AI233,Upload_Download!$BD$4:$BD$103,0),1))</f>
        <v>141.66</v>
      </c>
      <c r="AL233" s="211">
        <f>INDEX(Upload_Download!$Q$4:$AC$602,MATCH($AE233,Upload_Download!$Q$4:$Q$602,0),MATCH(AL$2,Upload_Download!$Q$3:$AC$3,0))/1000000</f>
        <v>41064.538112000002</v>
      </c>
      <c r="AM233" s="215">
        <f>INDEX(Upload_Download!$Q$4:$AC$602,MATCH($AE233,Upload_Download!$Q$4:$Q$602,0),MATCH(AM$2,Upload_Download!$Q$3:$AC$3,0))</f>
        <v>1.004289342231568</v>
      </c>
      <c r="AN233" s="5">
        <f>INDEX(Upload_Download!$Q$4:$AC$602,MATCH($AE233,Upload_Download!$Q$4:$Q$602,0),MATCH(AN$2,Upload_Download!$Q$3:$AC$3,0))</f>
        <v>3.4405008417255932E-2</v>
      </c>
      <c r="AO233" s="217">
        <f>INDEX(Upload_Download!$Q$4:$AC$602,MATCH($AE233,Upload_Download!$Q$4:$Q$602,0),MATCH(AO$2,Upload_Download!$Q$3:$AC$3,0))</f>
        <v>3.4258063857181581E-2</v>
      </c>
      <c r="AP233" s="6">
        <f>INDEX(Upload_Download!$Q$4:$AC$602,MATCH($AE233,Upload_Download!$Q$4:$Q$602,0),MATCH(AP$2,Upload_Download!$Q$3:$AC$3,0))</f>
        <v>338</v>
      </c>
      <c r="AQ233" s="7">
        <f>INDEX(Upload_Download!$Q$4:$AC$602,MATCH($AE233,Upload_Download!$Q$4:$Q$602,0),MATCH(AQ$2,Upload_Download!$Q$3:$AC$3,0))</f>
        <v>201</v>
      </c>
      <c r="AR233" s="8">
        <f>INDEX(Upload_Download!$Q$4:$AC$602,MATCH($AE233,Upload_Download!$Q$4:$Q$602,0),MATCH(AR$2,Upload_Download!$Q$3:$AC$3,0))</f>
        <v>296</v>
      </c>
      <c r="AS233" s="9">
        <f>INDEX(Upload_Download!$Q$4:$AC$602,MATCH($AE233,Upload_Download!$Q$4:$Q$602,0),MATCH(AS$2,Upload_Download!$Q$3:$AC$3,0))</f>
        <v>298</v>
      </c>
    </row>
    <row r="234" spans="31:45" ht="15.5" customHeight="1">
      <c r="AE234">
        <f t="shared" si="46"/>
        <v>232</v>
      </c>
      <c r="AF234" s="10">
        <f>INDEX(Upload_Download!$Q$4:$AC$602,MATCH($AE234,Upload_Download!$Q$4:$Q$602,0),MATCH(AF$2,Upload_Download!$Q$3:$AC$3,0))</f>
        <v>232</v>
      </c>
      <c r="AG234" s="3">
        <f>INDEX(Upload_Download!$Q$4:$AC$602,MATCH($AE234,Upload_Download!$Q$4:$Q$602,0),MATCH(AG$2,Upload_Download!$Q$3:$AC$3,0))</f>
        <v>316</v>
      </c>
      <c r="AH234" s="3" t="str">
        <f t="shared" si="47"/>
        <v>CRYPTO</v>
      </c>
      <c r="AI234" s="221" t="str">
        <f>INDEX(Upload_Download!$Q$4:$AC$602,MATCH($AE234,Upload_Download!$Q$4:$Q$602,0),MATCH(AI$2,Upload_Download!$Q$3:$AC$3,0))</f>
        <v>AR-USD</v>
      </c>
      <c r="AJ234" s="4" t="str">
        <f>IF(AH234="STOCK",INDEX(Upload_Download!$AR$4:$AR$861,MATCH(AI234,Upload_Download!$AQ$4:$AQ$861,0),1),INDEX(Upload_Download!$BE$4:$BE$103,MATCH(AI234,Upload_Download!$BD$4:$BD$103,0),1))</f>
        <v>Arweave USD</v>
      </c>
      <c r="AK234" s="46">
        <f>IF(AH234="STOCK",INDEX(Upload_Download!$AS$4:$AS$861,MATCH(AI234,Upload_Download!$AQ$4:$AQ$861,0),1),INDEX(Upload_Download!$BF$4:$BF$103,MATCH(AI234,Upload_Download!$BD$4:$BD$103,0),1))</f>
        <v>35.65</v>
      </c>
      <c r="AL234" s="211">
        <f>INDEX(Upload_Download!$Q$4:$AC$602,MATCH($AE234,Upload_Download!$Q$4:$Q$602,0),MATCH(AL$2,Upload_Download!$Q$3:$AC$3,0))/1000000</f>
        <v>1122.2584320000001</v>
      </c>
      <c r="AM234" s="215">
        <f>INDEX(Upload_Download!$Q$4:$AC$602,MATCH($AE234,Upload_Download!$Q$4:$Q$602,0),MATCH(AM$2,Upload_Download!$Q$3:$AC$3,0))</f>
        <v>1.0711831190615899</v>
      </c>
      <c r="AN234" s="5">
        <f>INDEX(Upload_Download!$Q$4:$AC$602,MATCH($AE234,Upload_Download!$Q$4:$Q$602,0),MATCH(AN$2,Upload_Download!$Q$3:$AC$3,0))</f>
        <v>0.22559766311693799</v>
      </c>
      <c r="AO234" s="217">
        <f>INDEX(Upload_Download!$Q$4:$AC$602,MATCH($AE234,Upload_Download!$Q$4:$Q$602,0),MATCH(AO$2,Upload_Download!$Q$3:$AC$3,0))</f>
        <v>0.21060606641614449</v>
      </c>
      <c r="AP234" s="6">
        <f>INDEX(Upload_Download!$Q$4:$AC$602,MATCH($AE234,Upload_Download!$Q$4:$Q$602,0),MATCH(AP$2,Upload_Download!$Q$3:$AC$3,0))</f>
        <v>28</v>
      </c>
      <c r="AQ234" s="7">
        <f>INDEX(Upload_Download!$Q$4:$AC$602,MATCH($AE234,Upload_Download!$Q$4:$Q$602,0),MATCH(AQ$2,Upload_Download!$Q$3:$AC$3,0))</f>
        <v>546</v>
      </c>
      <c r="AR234" s="8">
        <f>INDEX(Upload_Download!$Q$4:$AC$602,MATCH($AE234,Upload_Download!$Q$4:$Q$602,0),MATCH(AR$2,Upload_Download!$Q$3:$AC$3,0))</f>
        <v>583</v>
      </c>
      <c r="AS234" s="9">
        <f>INDEX(Upload_Download!$Q$4:$AC$602,MATCH($AE234,Upload_Download!$Q$4:$Q$602,0),MATCH(AS$2,Upload_Download!$Q$3:$AC$3,0))</f>
        <v>298.10000000000002</v>
      </c>
    </row>
    <row r="235" spans="31:45" ht="15.5" customHeight="1">
      <c r="AE235">
        <f t="shared" si="46"/>
        <v>233</v>
      </c>
      <c r="AF235" s="10">
        <f>INDEX(Upload_Download!$Q$4:$AC$602,MATCH($AE235,Upload_Download!$Q$4:$Q$602,0),MATCH(AF$2,Upload_Download!$Q$3:$AC$3,0))</f>
        <v>233</v>
      </c>
      <c r="AG235" s="3">
        <f>INDEX(Upload_Download!$Q$4:$AC$602,MATCH($AE235,Upload_Download!$Q$4:$Q$602,0),MATCH(AG$2,Upload_Download!$Q$3:$AC$3,0))</f>
        <v>317</v>
      </c>
      <c r="AH235" s="3" t="str">
        <f t="shared" si="47"/>
        <v>STOCK</v>
      </c>
      <c r="AI235" s="221" t="str">
        <f>INDEX(Upload_Download!$Q$4:$AC$602,MATCH($AE235,Upload_Download!$Q$4:$Q$602,0),MATCH(AI$2,Upload_Download!$Q$3:$AC$3,0))</f>
        <v>MTD</v>
      </c>
      <c r="AJ235" s="4" t="str">
        <f>IF(AH235="STOCK",INDEX(Upload_Download!$AR$4:$AR$861,MATCH(AI235,Upload_Download!$AQ$4:$AQ$861,0),1),INDEX(Upload_Download!$BE$4:$BE$103,MATCH(AI235,Upload_Download!$BD$4:$BD$103,0),1))</f>
        <v>Mettler-Toledo International Inc. Common Stock</v>
      </c>
      <c r="AK235" s="46">
        <f>IF(AH235="STOCK",INDEX(Upload_Download!$AS$4:$AS$861,MATCH(AI235,Upload_Download!$AQ$4:$AQ$861,0),1),INDEX(Upload_Download!$BF$4:$BF$103,MATCH(AI235,Upload_Download!$BD$4:$BD$103,0),1))</f>
        <v>1521.7</v>
      </c>
      <c r="AL235" s="211">
        <f>INDEX(Upload_Download!$Q$4:$AC$602,MATCH($AE235,Upload_Download!$Q$4:$Q$602,0),MATCH(AL$2,Upload_Download!$Q$3:$AC$3,0))/1000000</f>
        <v>33155.721215999998</v>
      </c>
      <c r="AM235" s="215">
        <f>INDEX(Upload_Download!$Q$4:$AC$602,MATCH($AE235,Upload_Download!$Q$4:$Q$602,0),MATCH(AM$2,Upload_Download!$Q$3:$AC$3,0))</f>
        <v>1.005520164585771</v>
      </c>
      <c r="AN235" s="5">
        <f>INDEX(Upload_Download!$Q$4:$AC$602,MATCH($AE235,Upload_Download!$Q$4:$Q$602,0),MATCH(AN$2,Upload_Download!$Q$3:$AC$3,0))</f>
        <v>3.6476333165446337E-2</v>
      </c>
      <c r="AO235" s="217">
        <f>INDEX(Upload_Download!$Q$4:$AC$602,MATCH($AE235,Upload_Download!$Q$4:$Q$602,0),MATCH(AO$2,Upload_Download!$Q$3:$AC$3,0))</f>
        <v>3.6276083215569271E-2</v>
      </c>
      <c r="AP235" s="6">
        <f>INDEX(Upload_Download!$Q$4:$AC$602,MATCH($AE235,Upload_Download!$Q$4:$Q$602,0),MATCH(AP$2,Upload_Download!$Q$3:$AC$3,0))</f>
        <v>275</v>
      </c>
      <c r="AQ235" s="7">
        <f>INDEX(Upload_Download!$Q$4:$AC$602,MATCH($AE235,Upload_Download!$Q$4:$Q$602,0),MATCH(AQ$2,Upload_Download!$Q$3:$AC$3,0))</f>
        <v>233</v>
      </c>
      <c r="AR235" s="8">
        <f>INDEX(Upload_Download!$Q$4:$AC$602,MATCH($AE235,Upload_Download!$Q$4:$Q$602,0),MATCH(AR$2,Upload_Download!$Q$3:$AC$3,0))</f>
        <v>380</v>
      </c>
      <c r="AS235" s="9">
        <f>INDEX(Upload_Download!$Q$4:$AC$602,MATCH($AE235,Upload_Download!$Q$4:$Q$602,0),MATCH(AS$2,Upload_Download!$Q$3:$AC$3,0))</f>
        <v>298.10000000000002</v>
      </c>
    </row>
    <row r="236" spans="31:45" ht="15.5" customHeight="1">
      <c r="AE236">
        <f t="shared" si="46"/>
        <v>234</v>
      </c>
      <c r="AF236" s="10">
        <f>INDEX(Upload_Download!$Q$4:$AC$602,MATCH($AE236,Upload_Download!$Q$4:$Q$602,0),MATCH(AF$2,Upload_Download!$Q$3:$AC$3,0))</f>
        <v>234</v>
      </c>
      <c r="AG236" s="3">
        <f>INDEX(Upload_Download!$Q$4:$AC$602,MATCH($AE236,Upload_Download!$Q$4:$Q$602,0),MATCH(AG$2,Upload_Download!$Q$3:$AC$3,0))</f>
        <v>319</v>
      </c>
      <c r="AH236" s="3" t="str">
        <f t="shared" si="47"/>
        <v>CRYPTO</v>
      </c>
      <c r="AI236" s="221" t="str">
        <f>INDEX(Upload_Download!$Q$4:$AC$602,MATCH($AE236,Upload_Download!$Q$4:$Q$602,0),MATCH(AI$2,Upload_Download!$Q$3:$AC$3,0))</f>
        <v>CVX-USD</v>
      </c>
      <c r="AJ236" s="4" t="str">
        <f>IF(AH236="STOCK",INDEX(Upload_Download!$AR$4:$AR$861,MATCH(AI236,Upload_Download!$AQ$4:$AQ$861,0),1),INDEX(Upload_Download!$BE$4:$BE$103,MATCH(AI236,Upload_Download!$BD$4:$BD$103,0),1))</f>
        <v>Convex Finance USD</v>
      </c>
      <c r="AK236" s="46">
        <f>IF(AH236="STOCK",INDEX(Upload_Download!$AS$4:$AS$861,MATCH(AI236,Upload_Download!$AQ$4:$AQ$861,0),1),INDEX(Upload_Download!$BF$4:$BF$103,MATCH(AI236,Upload_Download!$BD$4:$BD$103,0),1))</f>
        <v>26.95</v>
      </c>
      <c r="AL236" s="211">
        <f>INDEX(Upload_Download!$Q$4:$AC$602,MATCH($AE236,Upload_Download!$Q$4:$Q$602,0),MATCH(AL$2,Upload_Download!$Q$3:$AC$3,0))/1000000</f>
        <v>1247.0118399999999</v>
      </c>
      <c r="AM236" s="215">
        <f>INDEX(Upload_Download!$Q$4:$AC$602,MATCH($AE236,Upload_Download!$Q$4:$Q$602,0),MATCH(AM$2,Upload_Download!$Q$3:$AC$3,0))</f>
        <v>1.0775404871534531</v>
      </c>
      <c r="AN236" s="5">
        <f>INDEX(Upload_Download!$Q$4:$AC$602,MATCH($AE236,Upload_Download!$Q$4:$Q$602,0),MATCH(AN$2,Upload_Download!$Q$3:$AC$3,0))</f>
        <v>0.2721587544496048</v>
      </c>
      <c r="AO236" s="217">
        <f>INDEX(Upload_Download!$Q$4:$AC$602,MATCH($AE236,Upload_Download!$Q$4:$Q$602,0),MATCH(AO$2,Upload_Download!$Q$3:$AC$3,0))</f>
        <v>0.2525740403208131</v>
      </c>
      <c r="AP236" s="6">
        <f>INDEX(Upload_Download!$Q$4:$AC$602,MATCH($AE236,Upload_Download!$Q$4:$Q$602,0),MATCH(AP$2,Upload_Download!$Q$3:$AC$3,0))</f>
        <v>23</v>
      </c>
      <c r="AQ236" s="7">
        <f>INDEX(Upload_Download!$Q$4:$AC$602,MATCH($AE236,Upload_Download!$Q$4:$Q$602,0),MATCH(AQ$2,Upload_Download!$Q$3:$AC$3,0))</f>
        <v>568</v>
      </c>
      <c r="AR236" s="8">
        <f>INDEX(Upload_Download!$Q$4:$AC$602,MATCH($AE236,Upload_Download!$Q$4:$Q$602,0),MATCH(AR$2,Upload_Download!$Q$3:$AC$3,0))</f>
        <v>579</v>
      </c>
      <c r="AS236" s="9">
        <f>INDEX(Upload_Download!$Q$4:$AC$602,MATCH($AE236,Upload_Download!$Q$4:$Q$602,0),MATCH(AS$2,Upload_Download!$Q$3:$AC$3,0))</f>
        <v>298.8</v>
      </c>
    </row>
    <row r="237" spans="31:45" ht="15.5" customHeight="1" thickBot="1">
      <c r="AE237">
        <f t="shared" si="46"/>
        <v>235</v>
      </c>
      <c r="AF237" s="11">
        <f>INDEX(Upload_Download!$Q$4:$AC$602,MATCH($AE237,Upload_Download!$Q$4:$Q$602,0),MATCH(AF$2,Upload_Download!$Q$3:$AC$3,0))</f>
        <v>235</v>
      </c>
      <c r="AG237" s="12">
        <f>INDEX(Upload_Download!$Q$4:$AC$602,MATCH($AE237,Upload_Download!$Q$4:$Q$602,0),MATCH(AG$2,Upload_Download!$Q$3:$AC$3,0))</f>
        <v>321</v>
      </c>
      <c r="AH237" s="12" t="str">
        <f t="shared" si="47"/>
        <v>STOCK</v>
      </c>
      <c r="AI237" s="222" t="str">
        <f>INDEX(Upload_Download!$Q$4:$AC$602,MATCH($AE237,Upload_Download!$Q$4:$Q$602,0),MATCH(AI$2,Upload_Download!$Q$3:$AC$3,0))</f>
        <v>TLK</v>
      </c>
      <c r="AJ237" s="13" t="str">
        <f>IF(AH237="STOCK",INDEX(Upload_Download!$AR$4:$AR$861,MATCH(AI237,Upload_Download!$AQ$4:$AQ$861,0),1),INDEX(Upload_Download!$BE$4:$BE$103,MATCH(AI237,Upload_Download!$BD$4:$BD$103,0),1))</f>
        <v>PT Telekomunikasi Indonesia Tbk</v>
      </c>
      <c r="AK237" s="47">
        <f>IF(AH237="STOCK",INDEX(Upload_Download!$AS$4:$AS$861,MATCH(AI237,Upload_Download!$AQ$4:$AQ$861,0),1),INDEX(Upload_Download!$BF$4:$BF$103,MATCH(AI237,Upload_Download!$BD$4:$BD$103,0),1))</f>
        <v>30.29</v>
      </c>
      <c r="AL237" s="212">
        <f>INDEX(Upload_Download!$Q$4:$AC$602,MATCH($AE237,Upload_Download!$Q$4:$Q$602,0),MATCH(AL$2,Upload_Download!$Q$3:$AC$3,0))/1000000</f>
        <v>30040.612863999999</v>
      </c>
      <c r="AM237" s="216">
        <f>INDEX(Upload_Download!$Q$4:$AC$602,MATCH($AE237,Upload_Download!$Q$4:$Q$602,0),MATCH(AM$2,Upload_Download!$Q$3:$AC$3,0))</f>
        <v>1.005047553802253</v>
      </c>
      <c r="AN237" s="14">
        <f>INDEX(Upload_Download!$Q$4:$AC$602,MATCH($AE237,Upload_Download!$Q$4:$Q$602,0),MATCH(AN$2,Upload_Download!$Q$3:$AC$3,0))</f>
        <v>3.2070999292212361E-2</v>
      </c>
      <c r="AO237" s="218">
        <f>INDEX(Upload_Download!$Q$4:$AC$602,MATCH($AE237,Upload_Download!$Q$4:$Q$602,0),MATCH(AO$2,Upload_Download!$Q$3:$AC$3,0))</f>
        <v>3.1909932192643743E-2</v>
      </c>
      <c r="AP237" s="15">
        <f>INDEX(Upload_Download!$Q$4:$AC$602,MATCH($AE237,Upload_Download!$Q$4:$Q$602,0),MATCH(AP$2,Upload_Download!$Q$3:$AC$3,0))</f>
        <v>295</v>
      </c>
      <c r="AQ237" s="16">
        <f>INDEX(Upload_Download!$Q$4:$AC$602,MATCH($AE237,Upload_Download!$Q$4:$Q$602,0),MATCH(AQ$2,Upload_Download!$Q$3:$AC$3,0))</f>
        <v>150</v>
      </c>
      <c r="AR237" s="17">
        <f>INDEX(Upload_Download!$Q$4:$AC$602,MATCH($AE237,Upload_Download!$Q$4:$Q$602,0),MATCH(AR$2,Upload_Download!$Q$3:$AC$3,0))</f>
        <v>406</v>
      </c>
      <c r="AS237" s="18">
        <f>INDEX(Upload_Download!$Q$4:$AC$602,MATCH($AE237,Upload_Download!$Q$4:$Q$602,0),MATCH(AS$2,Upload_Download!$Q$3:$AC$3,0))</f>
        <v>299.3</v>
      </c>
    </row>
    <row r="238" spans="31:45" ht="15.5" customHeight="1">
      <c r="AE238">
        <f t="shared" si="46"/>
        <v>236</v>
      </c>
      <c r="AF238" s="10">
        <f>INDEX(Upload_Download!$Q$4:$AC$602,MATCH($AE238,Upload_Download!$Q$4:$Q$602,0),MATCH(AF$2,Upload_Download!$Q$3:$AC$3,0))</f>
        <v>236</v>
      </c>
      <c r="AG238" s="3">
        <f>INDEX(Upload_Download!$Q$4:$AC$602,MATCH($AE238,Upload_Download!$Q$4:$Q$602,0),MATCH(AG$2,Upload_Download!$Q$3:$AC$3,0))</f>
        <v>322</v>
      </c>
      <c r="AH238" s="3" t="str">
        <f t="shared" si="47"/>
        <v>STOCK</v>
      </c>
      <c r="AI238" s="221" t="str">
        <f>INDEX(Upload_Download!$Q$4:$AC$602,MATCH($AE238,Upload_Download!$Q$4:$Q$602,0),MATCH(AI$2,Upload_Download!$Q$3:$AC$3,0))</f>
        <v>KMI</v>
      </c>
      <c r="AJ238" s="4" t="str">
        <f>IF(AH238="STOCK",INDEX(Upload_Download!$AR$4:$AR$861,MATCH(AI238,Upload_Download!$AQ$4:$AQ$861,0),1),INDEX(Upload_Download!$BE$4:$BE$103,MATCH(AI238,Upload_Download!$BD$4:$BD$103,0),1))</f>
        <v>Kinder Morgan Inc. Common Stock</v>
      </c>
      <c r="AK238" s="46">
        <f>IF(AH238="STOCK",INDEX(Upload_Download!$AS$4:$AS$861,MATCH(AI238,Upload_Download!$AQ$4:$AQ$861,0),1),INDEX(Upload_Download!$BF$4:$BF$103,MATCH(AI238,Upload_Download!$BD$4:$BD$103,0),1))</f>
        <v>17.2</v>
      </c>
      <c r="AL238" s="211">
        <f>INDEX(Upload_Download!$Q$4:$AC$602,MATCH($AE238,Upload_Download!$Q$4:$Q$602,0),MATCH(AL$2,Upload_Download!$Q$3:$AC$3,0))/1000000</f>
        <v>39703.576575999999</v>
      </c>
      <c r="AM238" s="215">
        <f>INDEX(Upload_Download!$Q$4:$AC$602,MATCH($AE238,Upload_Download!$Q$4:$Q$602,0),MATCH(AM$2,Upload_Download!$Q$3:$AC$3,0))</f>
        <v>1.00469878218858</v>
      </c>
      <c r="AN238" s="5">
        <f>INDEX(Upload_Download!$Q$4:$AC$602,MATCH($AE238,Upload_Download!$Q$4:$Q$602,0),MATCH(AN$2,Upload_Download!$Q$3:$AC$3,0))</f>
        <v>3.6388174702272139E-2</v>
      </c>
      <c r="AO238" s="217">
        <f>INDEX(Upload_Download!$Q$4:$AC$602,MATCH($AE238,Upload_Download!$Q$4:$Q$602,0),MATCH(AO$2,Upload_Download!$Q$3:$AC$3,0))</f>
        <v>3.6217994236049697E-2</v>
      </c>
      <c r="AP238" s="6">
        <f>INDEX(Upload_Download!$Q$4:$AC$602,MATCH($AE238,Upload_Download!$Q$4:$Q$602,0),MATCH(AP$2,Upload_Download!$Q$3:$AC$3,0))</f>
        <v>320</v>
      </c>
      <c r="AQ238" s="7">
        <f>INDEX(Upload_Download!$Q$4:$AC$602,MATCH($AE238,Upload_Download!$Q$4:$Q$602,0),MATCH(AQ$2,Upload_Download!$Q$3:$AC$3,0))</f>
        <v>232</v>
      </c>
      <c r="AR238" s="8">
        <f>INDEX(Upload_Download!$Q$4:$AC$602,MATCH($AE238,Upload_Download!$Q$4:$Q$602,0),MATCH(AR$2,Upload_Download!$Q$3:$AC$3,0))</f>
        <v>310</v>
      </c>
      <c r="AS238" s="9">
        <f>INDEX(Upload_Download!$Q$4:$AC$602,MATCH($AE238,Upload_Download!$Q$4:$Q$602,0),MATCH(AS$2,Upload_Download!$Q$3:$AC$3,0))</f>
        <v>299.39999999999998</v>
      </c>
    </row>
    <row r="239" spans="31:45" ht="15.5" customHeight="1">
      <c r="AE239">
        <f t="shared" si="46"/>
        <v>237</v>
      </c>
      <c r="AF239" s="10">
        <f>INDEX(Upload_Download!$Q$4:$AC$602,MATCH($AE239,Upload_Download!$Q$4:$Q$602,0),MATCH(AF$2,Upload_Download!$Q$3:$AC$3,0))</f>
        <v>237</v>
      </c>
      <c r="AG239" s="3">
        <f>INDEX(Upload_Download!$Q$4:$AC$602,MATCH($AE239,Upload_Download!$Q$4:$Q$602,0),MATCH(AG$2,Upload_Download!$Q$3:$AC$3,0))</f>
        <v>324</v>
      </c>
      <c r="AH239" s="3" t="str">
        <f t="shared" si="47"/>
        <v>STOCK</v>
      </c>
      <c r="AI239" s="221" t="str">
        <f>INDEX(Upload_Download!$Q$4:$AC$602,MATCH($AE239,Upload_Download!$Q$4:$Q$602,0),MATCH(AI$2,Upload_Download!$Q$3:$AC$3,0))</f>
        <v>EXPE</v>
      </c>
      <c r="AJ239" s="4" t="str">
        <f>IF(AH239="STOCK",INDEX(Upload_Download!$AR$4:$AR$861,MATCH(AI239,Upload_Download!$AQ$4:$AQ$861,0),1),INDEX(Upload_Download!$BE$4:$BE$103,MATCH(AI239,Upload_Download!$BD$4:$BD$103,0),1))</f>
        <v>Expedia Group Inc. Common Stock</v>
      </c>
      <c r="AK239" s="46">
        <f>IF(AH239="STOCK",INDEX(Upload_Download!$AS$4:$AS$861,MATCH(AI239,Upload_Download!$AQ$4:$AQ$861,0),1),INDEX(Upload_Download!$BF$4:$BF$103,MATCH(AI239,Upload_Download!$BD$4:$BD$103,0),1))</f>
        <v>197.52</v>
      </c>
      <c r="AL239" s="211">
        <f>INDEX(Upload_Download!$Q$4:$AC$602,MATCH($AE239,Upload_Download!$Q$4:$Q$602,0),MATCH(AL$2,Upload_Download!$Q$3:$AC$3,0))/1000000</f>
        <v>29698.10944</v>
      </c>
      <c r="AM239" s="215">
        <f>INDEX(Upload_Download!$Q$4:$AC$602,MATCH($AE239,Upload_Download!$Q$4:$Q$602,0),MATCH(AM$2,Upload_Download!$Q$3:$AC$3,0))</f>
        <v>1.007898887914332</v>
      </c>
      <c r="AN239" s="5">
        <f>INDEX(Upload_Download!$Q$4:$AC$602,MATCH($AE239,Upload_Download!$Q$4:$Q$602,0),MATCH(AN$2,Upload_Download!$Q$3:$AC$3,0))</f>
        <v>5.5437732957495503E-2</v>
      </c>
      <c r="AO239" s="217">
        <f>INDEX(Upload_Download!$Q$4:$AC$602,MATCH($AE239,Upload_Download!$Q$4:$Q$602,0),MATCH(AO$2,Upload_Download!$Q$3:$AC$3,0))</f>
        <v>5.5003268306222701E-2</v>
      </c>
      <c r="AP239" s="6">
        <f>INDEX(Upload_Download!$Q$4:$AC$602,MATCH($AE239,Upload_Download!$Q$4:$Q$602,0),MATCH(AP$2,Upload_Download!$Q$3:$AC$3,0))</f>
        <v>185</v>
      </c>
      <c r="AQ239" s="7">
        <f>INDEX(Upload_Download!$Q$4:$AC$602,MATCH($AE239,Upload_Download!$Q$4:$Q$602,0),MATCH(AQ$2,Upload_Download!$Q$3:$AC$3,0))</f>
        <v>415</v>
      </c>
      <c r="AR239" s="8">
        <f>INDEX(Upload_Download!$Q$4:$AC$602,MATCH($AE239,Upload_Download!$Q$4:$Q$602,0),MATCH(AR$2,Upload_Download!$Q$3:$AC$3,0))</f>
        <v>415</v>
      </c>
      <c r="AS239" s="9">
        <f>INDEX(Upload_Download!$Q$4:$AC$602,MATCH($AE239,Upload_Download!$Q$4:$Q$602,0),MATCH(AS$2,Upload_Download!$Q$3:$AC$3,0))</f>
        <v>300</v>
      </c>
    </row>
    <row r="240" spans="31:45" ht="15.5" customHeight="1">
      <c r="AE240">
        <f t="shared" si="46"/>
        <v>238</v>
      </c>
      <c r="AF240" s="10">
        <f>INDEX(Upload_Download!$Q$4:$AC$602,MATCH($AE240,Upload_Download!$Q$4:$Q$602,0),MATCH(AF$2,Upload_Download!$Q$3:$AC$3,0))</f>
        <v>238</v>
      </c>
      <c r="AG240" s="3">
        <f>INDEX(Upload_Download!$Q$4:$AC$602,MATCH($AE240,Upload_Download!$Q$4:$Q$602,0),MATCH(AG$2,Upload_Download!$Q$3:$AC$3,0))</f>
        <v>325</v>
      </c>
      <c r="AH240" s="3" t="str">
        <f t="shared" si="47"/>
        <v>CRYPTO</v>
      </c>
      <c r="AI240" s="221" t="str">
        <f>INDEX(Upload_Download!$Q$4:$AC$602,MATCH($AE240,Upload_Download!$Q$4:$Q$602,0),MATCH(AI$2,Upload_Download!$Q$3:$AC$3,0))</f>
        <v>TFUEL-USD</v>
      </c>
      <c r="AJ240" s="4" t="str">
        <f>IF(AH240="STOCK",INDEX(Upload_Download!$AR$4:$AR$861,MATCH(AI240,Upload_Download!$AQ$4:$AQ$861,0),1),INDEX(Upload_Download!$BE$4:$BE$103,MATCH(AI240,Upload_Download!$BD$4:$BD$103,0),1))</f>
        <v>Theta Fuel USD</v>
      </c>
      <c r="AK240" s="46">
        <f>IF(AH240="STOCK",INDEX(Upload_Download!$AS$4:$AS$861,MATCH(AI240,Upload_Download!$AQ$4:$AQ$861,0),1),INDEX(Upload_Download!$BF$4:$BF$103,MATCH(AI240,Upload_Download!$BD$4:$BD$103,0),1))</f>
        <v>0.21890899999999999</v>
      </c>
      <c r="AL240" s="211">
        <f>INDEX(Upload_Download!$Q$4:$AC$602,MATCH($AE240,Upload_Download!$Q$4:$Q$602,0),MATCH(AL$2,Upload_Download!$Q$3:$AC$3,0))/1000000</f>
        <v>1103.426944</v>
      </c>
      <c r="AM240" s="215">
        <f>INDEX(Upload_Download!$Q$4:$AC$602,MATCH($AE240,Upload_Download!$Q$4:$Q$602,0),MATCH(AM$2,Upload_Download!$Q$3:$AC$3,0))</f>
        <v>1.0792989797751931</v>
      </c>
      <c r="AN240" s="5">
        <f>INDEX(Upload_Download!$Q$4:$AC$602,MATCH($AE240,Upload_Download!$Q$4:$Q$602,0),MATCH(AN$2,Upload_Download!$Q$3:$AC$3,0))</f>
        <v>0.29404153531100558</v>
      </c>
      <c r="AO240" s="217">
        <f>INDEX(Upload_Download!$Q$4:$AC$602,MATCH($AE240,Upload_Download!$Q$4:$Q$602,0),MATCH(AO$2,Upload_Download!$Q$3:$AC$3,0))</f>
        <v>0.27243751807515981</v>
      </c>
      <c r="AP240" s="6">
        <f>INDEX(Upload_Download!$Q$4:$AC$602,MATCH($AE240,Upload_Download!$Q$4:$Q$602,0),MATCH(AP$2,Upload_Download!$Q$3:$AC$3,0))</f>
        <v>20</v>
      </c>
      <c r="AQ240" s="7">
        <f>INDEX(Upload_Download!$Q$4:$AC$602,MATCH($AE240,Upload_Download!$Q$4:$Q$602,0),MATCH(AQ$2,Upload_Download!$Q$3:$AC$3,0))</f>
        <v>573</v>
      </c>
      <c r="AR240" s="8">
        <f>INDEX(Upload_Download!$Q$4:$AC$602,MATCH($AE240,Upload_Download!$Q$4:$Q$602,0),MATCH(AR$2,Upload_Download!$Q$3:$AC$3,0))</f>
        <v>585</v>
      </c>
      <c r="AS240" s="9">
        <f>INDEX(Upload_Download!$Q$4:$AC$602,MATCH($AE240,Upload_Download!$Q$4:$Q$602,0),MATCH(AS$2,Upload_Download!$Q$3:$AC$3,0))</f>
        <v>300.10000000000002</v>
      </c>
    </row>
    <row r="241" spans="31:45" ht="15.5" customHeight="1">
      <c r="AE241">
        <f t="shared" si="46"/>
        <v>239</v>
      </c>
      <c r="AF241" s="10">
        <f>INDEX(Upload_Download!$Q$4:$AC$602,MATCH($AE241,Upload_Download!$Q$4:$Q$602,0),MATCH(AF$2,Upload_Download!$Q$3:$AC$3,0))</f>
        <v>239</v>
      </c>
      <c r="AG241" s="3">
        <f>INDEX(Upload_Download!$Q$4:$AC$602,MATCH($AE241,Upload_Download!$Q$4:$Q$602,0),MATCH(AG$2,Upload_Download!$Q$3:$AC$3,0))</f>
        <v>326</v>
      </c>
      <c r="AH241" s="3" t="str">
        <f t="shared" si="47"/>
        <v>STOCK</v>
      </c>
      <c r="AI241" s="221" t="str">
        <f>INDEX(Upload_Download!$Q$4:$AC$602,MATCH($AE241,Upload_Download!$Q$4:$Q$602,0),MATCH(AI$2,Upload_Download!$Q$3:$AC$3,0))</f>
        <v>KEYS</v>
      </c>
      <c r="AJ241" s="4" t="str">
        <f>IF(AH241="STOCK",INDEX(Upload_Download!$AR$4:$AR$861,MATCH(AI241,Upload_Download!$AQ$4:$AQ$861,0),1),INDEX(Upload_Download!$BE$4:$BE$103,MATCH(AI241,Upload_Download!$BD$4:$BD$103,0),1))</f>
        <v>Keysight Technologies Inc. Common Stock</v>
      </c>
      <c r="AK241" s="46">
        <f>IF(AH241="STOCK",INDEX(Upload_Download!$AS$4:$AS$861,MATCH(AI241,Upload_Download!$AQ$4:$AQ$861,0),1),INDEX(Upload_Download!$BF$4:$BF$103,MATCH(AI241,Upload_Download!$BD$4:$BD$103,0),1))</f>
        <v>169.23</v>
      </c>
      <c r="AL241" s="211">
        <f>INDEX(Upload_Download!$Q$4:$AC$602,MATCH($AE241,Upload_Download!$Q$4:$Q$602,0),MATCH(AL$2,Upload_Download!$Q$3:$AC$3,0))/1000000</f>
        <v>30329.520128</v>
      </c>
      <c r="AM241" s="215">
        <f>INDEX(Upload_Download!$Q$4:$AC$602,MATCH($AE241,Upload_Download!$Q$4:$Q$602,0),MATCH(AM$2,Upload_Download!$Q$3:$AC$3,0))</f>
        <v>1.0059907655820619</v>
      </c>
      <c r="AN241" s="5">
        <f>INDEX(Upload_Download!$Q$4:$AC$602,MATCH($AE241,Upload_Download!$Q$4:$Q$602,0),MATCH(AN$2,Upload_Download!$Q$3:$AC$3,0))</f>
        <v>3.8576718552523939E-2</v>
      </c>
      <c r="AO241" s="217">
        <f>INDEX(Upload_Download!$Q$4:$AC$602,MATCH($AE241,Upload_Download!$Q$4:$Q$602,0),MATCH(AO$2,Upload_Download!$Q$3:$AC$3,0))</f>
        <v>3.8346990720340868E-2</v>
      </c>
      <c r="AP241" s="6">
        <f>INDEX(Upload_Download!$Q$4:$AC$602,MATCH($AE241,Upload_Download!$Q$4:$Q$602,0),MATCH(AP$2,Upload_Download!$Q$3:$AC$3,0))</f>
        <v>256</v>
      </c>
      <c r="AQ241" s="7">
        <f>INDEX(Upload_Download!$Q$4:$AC$602,MATCH($AE241,Upload_Download!$Q$4:$Q$602,0),MATCH(AQ$2,Upload_Download!$Q$3:$AC$3,0))</f>
        <v>260</v>
      </c>
      <c r="AR241" s="8">
        <f>INDEX(Upload_Download!$Q$4:$AC$602,MATCH($AE241,Upload_Download!$Q$4:$Q$602,0),MATCH(AR$2,Upload_Download!$Q$3:$AC$3,0))</f>
        <v>403</v>
      </c>
      <c r="AS241" s="9">
        <f>INDEX(Upload_Download!$Q$4:$AC$602,MATCH($AE241,Upload_Download!$Q$4:$Q$602,0),MATCH(AS$2,Upload_Download!$Q$3:$AC$3,0))</f>
        <v>300.89999999999998</v>
      </c>
    </row>
    <row r="242" spans="31:45" ht="15.5" customHeight="1" thickBot="1">
      <c r="AE242">
        <f t="shared" si="46"/>
        <v>240</v>
      </c>
      <c r="AF242" s="11">
        <f>INDEX(Upload_Download!$Q$4:$AC$602,MATCH($AE242,Upload_Download!$Q$4:$Q$602,0),MATCH(AF$2,Upload_Download!$Q$3:$AC$3,0))</f>
        <v>240</v>
      </c>
      <c r="AG242" s="12">
        <f>INDEX(Upload_Download!$Q$4:$AC$602,MATCH($AE242,Upload_Download!$Q$4:$Q$602,0),MATCH(AG$2,Upload_Download!$Q$3:$AC$3,0))</f>
        <v>327</v>
      </c>
      <c r="AH242" s="12" t="str">
        <f t="shared" si="47"/>
        <v>STOCK</v>
      </c>
      <c r="AI242" s="222" t="str">
        <f>INDEX(Upload_Download!$Q$4:$AC$602,MATCH($AE242,Upload_Download!$Q$4:$Q$602,0),MATCH(AI$2,Upload_Download!$Q$3:$AC$3,0))</f>
        <v>BBVA</v>
      </c>
      <c r="AJ242" s="13" t="str">
        <f>IF(AH242="STOCK",INDEX(Upload_Download!$AR$4:$AR$861,MATCH(AI242,Upload_Download!$AQ$4:$AQ$861,0),1),INDEX(Upload_Download!$BE$4:$BE$103,MATCH(AI242,Upload_Download!$BD$4:$BD$103,0),1))</f>
        <v>Banco Bilbao Vizcaya Argentaria S.A. Common Stock</v>
      </c>
      <c r="AK242" s="47">
        <f>IF(AH242="STOCK",INDEX(Upload_Download!$AS$4:$AS$861,MATCH(AI242,Upload_Download!$AQ$4:$AQ$861,0),1),INDEX(Upload_Download!$BF$4:$BF$103,MATCH(AI242,Upload_Download!$BD$4:$BD$103,0),1))</f>
        <v>6.91</v>
      </c>
      <c r="AL242" s="212">
        <f>INDEX(Upload_Download!$Q$4:$AC$602,MATCH($AE242,Upload_Download!$Q$4:$Q$602,0),MATCH(AL$2,Upload_Download!$Q$3:$AC$3,0))/1000000</f>
        <v>39594.651647999999</v>
      </c>
      <c r="AM242" s="216">
        <f>INDEX(Upload_Download!$Q$4:$AC$602,MATCH($AE242,Upload_Download!$Q$4:$Q$602,0),MATCH(AM$2,Upload_Download!$Q$3:$AC$3,0))</f>
        <v>1.005750630025924</v>
      </c>
      <c r="AN242" s="14">
        <f>INDEX(Upload_Download!$Q$4:$AC$602,MATCH($AE242,Upload_Download!$Q$4:$Q$602,0),MATCH(AN$2,Upload_Download!$Q$3:$AC$3,0))</f>
        <v>4.8975192468817638E-2</v>
      </c>
      <c r="AO242" s="218">
        <f>INDEX(Upload_Download!$Q$4:$AC$602,MATCH($AE242,Upload_Download!$Q$4:$Q$602,0),MATCH(AO$2,Upload_Download!$Q$3:$AC$3,0))</f>
        <v>4.8695164593190732E-2</v>
      </c>
      <c r="AP242" s="15">
        <f>INDEX(Upload_Download!$Q$4:$AC$602,MATCH($AE242,Upload_Download!$Q$4:$Q$602,0),MATCH(AP$2,Upload_Download!$Q$3:$AC$3,0))</f>
        <v>265</v>
      </c>
      <c r="AQ242" s="16">
        <f>INDEX(Upload_Download!$Q$4:$AC$602,MATCH($AE242,Upload_Download!$Q$4:$Q$602,0),MATCH(AQ$2,Upload_Download!$Q$3:$AC$3,0))</f>
        <v>377</v>
      </c>
      <c r="AR242" s="17">
        <f>INDEX(Upload_Download!$Q$4:$AC$602,MATCH($AE242,Upload_Download!$Q$4:$Q$602,0),MATCH(AR$2,Upload_Download!$Q$3:$AC$3,0))</f>
        <v>312</v>
      </c>
      <c r="AS242" s="18">
        <f>INDEX(Upload_Download!$Q$4:$AC$602,MATCH($AE242,Upload_Download!$Q$4:$Q$602,0),MATCH(AS$2,Upload_Download!$Q$3:$AC$3,0))</f>
        <v>301.5</v>
      </c>
    </row>
    <row r="243" spans="31:45" ht="15.5" customHeight="1">
      <c r="AE243">
        <f t="shared" si="46"/>
        <v>241</v>
      </c>
      <c r="AF243" s="10">
        <f>INDEX(Upload_Download!$Q$4:$AC$602,MATCH($AE243,Upload_Download!$Q$4:$Q$602,0),MATCH(AF$2,Upload_Download!$Q$3:$AC$3,0))</f>
        <v>241</v>
      </c>
      <c r="AG243" s="3">
        <f>INDEX(Upload_Download!$Q$4:$AC$602,MATCH($AE243,Upload_Download!$Q$4:$Q$602,0),MATCH(AG$2,Upload_Download!$Q$3:$AC$3,0))</f>
        <v>328</v>
      </c>
      <c r="AH243" s="3" t="str">
        <f t="shared" si="47"/>
        <v>STOCK</v>
      </c>
      <c r="AI243" s="221" t="str">
        <f>INDEX(Upload_Download!$Q$4:$AC$602,MATCH($AE243,Upload_Download!$Q$4:$Q$602,0),MATCH(AI$2,Upload_Download!$Q$3:$AC$3,0))</f>
        <v>MFC</v>
      </c>
      <c r="AJ243" s="4" t="str">
        <f>IF(AH243="STOCK",INDEX(Upload_Download!$AR$4:$AR$861,MATCH(AI243,Upload_Download!$AQ$4:$AQ$861,0),1),INDEX(Upload_Download!$BE$4:$BE$103,MATCH(AI243,Upload_Download!$BD$4:$BD$103,0),1))</f>
        <v>Manulife Financial Corporation Common Stock</v>
      </c>
      <c r="AK243" s="46">
        <f>IF(AH243="STOCK",INDEX(Upload_Download!$AS$4:$AS$861,MATCH(AI243,Upload_Download!$AQ$4:$AQ$861,0),1),INDEX(Upload_Download!$BF$4:$BF$103,MATCH(AI243,Upload_Download!$BD$4:$BD$103,0),1))</f>
        <v>21.91</v>
      </c>
      <c r="AL243" s="211">
        <f>INDEX(Upload_Download!$Q$4:$AC$602,MATCH($AE243,Upload_Download!$Q$4:$Q$602,0),MATCH(AL$2,Upload_Download!$Q$3:$AC$3,0))/1000000</f>
        <v>42038.726655999999</v>
      </c>
      <c r="AM243" s="215">
        <f>INDEX(Upload_Download!$Q$4:$AC$602,MATCH($AE243,Upload_Download!$Q$4:$Q$602,0),MATCH(AM$2,Upload_Download!$Q$3:$AC$3,0))</f>
        <v>1.003409473777078</v>
      </c>
      <c r="AN243" s="5">
        <f>INDEX(Upload_Download!$Q$4:$AC$602,MATCH($AE243,Upload_Download!$Q$4:$Q$602,0),MATCH(AN$2,Upload_Download!$Q$3:$AC$3,0))</f>
        <v>2.9707254326096121E-2</v>
      </c>
      <c r="AO243" s="217">
        <f>INDEX(Upload_Download!$Q$4:$AC$602,MATCH($AE243,Upload_Download!$Q$4:$Q$602,0),MATCH(AO$2,Upload_Download!$Q$3:$AC$3,0))</f>
        <v>2.960631238039917E-2</v>
      </c>
      <c r="AP243" s="6">
        <f>INDEX(Upload_Download!$Q$4:$AC$602,MATCH($AE243,Upload_Download!$Q$4:$Q$602,0),MATCH(AP$2,Upload_Download!$Q$3:$AC$3,0))</f>
        <v>383</v>
      </c>
      <c r="AQ243" s="7">
        <f>INDEX(Upload_Download!$Q$4:$AC$602,MATCH($AE243,Upload_Download!$Q$4:$Q$602,0),MATCH(AQ$2,Upload_Download!$Q$3:$AC$3,0))</f>
        <v>116</v>
      </c>
      <c r="AR243" s="8">
        <f>INDEX(Upload_Download!$Q$4:$AC$602,MATCH($AE243,Upload_Download!$Q$4:$Q$602,0),MATCH(AR$2,Upload_Download!$Q$3:$AC$3,0))</f>
        <v>290</v>
      </c>
      <c r="AS243" s="9">
        <f>INDEX(Upload_Download!$Q$4:$AC$602,MATCH($AE243,Upload_Download!$Q$4:$Q$602,0),MATCH(AS$2,Upload_Download!$Q$3:$AC$3,0))</f>
        <v>301.7</v>
      </c>
    </row>
    <row r="244" spans="31:45" ht="15.5" customHeight="1">
      <c r="AE244">
        <f t="shared" si="46"/>
        <v>242</v>
      </c>
      <c r="AF244" s="10">
        <f>INDEX(Upload_Download!$Q$4:$AC$602,MATCH($AE244,Upload_Download!$Q$4:$Q$602,0),MATCH(AF$2,Upload_Download!$Q$3:$AC$3,0))</f>
        <v>242</v>
      </c>
      <c r="AG244" s="3">
        <f>INDEX(Upload_Download!$Q$4:$AC$602,MATCH($AE244,Upload_Download!$Q$4:$Q$602,0),MATCH(AG$2,Upload_Download!$Q$3:$AC$3,0))</f>
        <v>330</v>
      </c>
      <c r="AH244" s="3" t="str">
        <f t="shared" si="47"/>
        <v>STOCK</v>
      </c>
      <c r="AI244" s="221" t="str">
        <f>INDEX(Upload_Download!$Q$4:$AC$602,MATCH($AE244,Upload_Download!$Q$4:$Q$602,0),MATCH(AI$2,Upload_Download!$Q$3:$AC$3,0))</f>
        <v>RF</v>
      </c>
      <c r="AJ244" s="4" t="str">
        <f>IF(AH244="STOCK",INDEX(Upload_Download!$AR$4:$AR$861,MATCH(AI244,Upload_Download!$AQ$4:$AQ$861,0),1),INDEX(Upload_Download!$BE$4:$BE$103,MATCH(AI244,Upload_Download!$BD$4:$BD$103,0),1))</f>
        <v>Regions Financial Corporation Common Stock</v>
      </c>
      <c r="AK244" s="46">
        <f>IF(AH244="STOCK",INDEX(Upload_Download!$AS$4:$AS$861,MATCH(AI244,Upload_Download!$AQ$4:$AQ$861,0),1),INDEX(Upload_Download!$BF$4:$BF$103,MATCH(AI244,Upload_Download!$BD$4:$BD$103,0),1))</f>
        <v>24.92</v>
      </c>
      <c r="AL244" s="211">
        <f>INDEX(Upload_Download!$Q$4:$AC$602,MATCH($AE244,Upload_Download!$Q$4:$Q$602,0),MATCH(AL$2,Upload_Download!$Q$3:$AC$3,0))/1000000</f>
        <v>23693.848576</v>
      </c>
      <c r="AM244" s="215">
        <f>INDEX(Upload_Download!$Q$4:$AC$602,MATCH($AE244,Upload_Download!$Q$4:$Q$602,0),MATCH(AM$2,Upload_Download!$Q$3:$AC$3,0))</f>
        <v>1.008902103524282</v>
      </c>
      <c r="AN244" s="5">
        <f>INDEX(Upload_Download!$Q$4:$AC$602,MATCH($AE244,Upload_Download!$Q$4:$Q$602,0),MATCH(AN$2,Upload_Download!$Q$3:$AC$3,0))</f>
        <v>5.0450460298146142E-2</v>
      </c>
      <c r="AO244" s="217">
        <f>INDEX(Upload_Download!$Q$4:$AC$602,MATCH($AE244,Upload_Download!$Q$4:$Q$602,0),MATCH(AO$2,Upload_Download!$Q$3:$AC$3,0))</f>
        <v>5.0005307870717441E-2</v>
      </c>
      <c r="AP244" s="6">
        <f>INDEX(Upload_Download!$Q$4:$AC$602,MATCH($AE244,Upload_Download!$Q$4:$Q$602,0),MATCH(AP$2,Upload_Download!$Q$3:$AC$3,0))</f>
        <v>156</v>
      </c>
      <c r="AQ244" s="7">
        <f>INDEX(Upload_Download!$Q$4:$AC$602,MATCH($AE244,Upload_Download!$Q$4:$Q$602,0),MATCH(AQ$2,Upload_Download!$Q$3:$AC$3,0))</f>
        <v>386</v>
      </c>
      <c r="AR244" s="8">
        <f>INDEX(Upload_Download!$Q$4:$AC$602,MATCH($AE244,Upload_Download!$Q$4:$Q$602,0),MATCH(AR$2,Upload_Download!$Q$3:$AC$3,0))</f>
        <v>490</v>
      </c>
      <c r="AS244" s="9">
        <f>INDEX(Upload_Download!$Q$4:$AC$602,MATCH($AE244,Upload_Download!$Q$4:$Q$602,0),MATCH(AS$2,Upload_Download!$Q$3:$AC$3,0))</f>
        <v>302.2</v>
      </c>
    </row>
    <row r="245" spans="31:45" ht="15.5" customHeight="1">
      <c r="AE245">
        <f t="shared" si="46"/>
        <v>243</v>
      </c>
      <c r="AF245" s="10">
        <f>INDEX(Upload_Download!$Q$4:$AC$602,MATCH($AE245,Upload_Download!$Q$4:$Q$602,0),MATCH(AF$2,Upload_Download!$Q$3:$AC$3,0))</f>
        <v>243</v>
      </c>
      <c r="AG245" s="3">
        <f>INDEX(Upload_Download!$Q$4:$AC$602,MATCH($AE245,Upload_Download!$Q$4:$Q$602,0),MATCH(AG$2,Upload_Download!$Q$3:$AC$3,0))</f>
        <v>331</v>
      </c>
      <c r="AH245" s="3" t="str">
        <f t="shared" si="47"/>
        <v>CRYPTO</v>
      </c>
      <c r="AI245" s="221" t="str">
        <f>INDEX(Upload_Download!$Q$4:$AC$602,MATCH($AE245,Upload_Download!$Q$4:$Q$602,0),MATCH(AI$2,Upload_Download!$Q$3:$AC$3,0))</f>
        <v>XTZ-USD</v>
      </c>
      <c r="AJ245" s="4" t="str">
        <f>IF(AH245="STOCK",INDEX(Upload_Download!$AR$4:$AR$861,MATCH(AI245,Upload_Download!$AQ$4:$AQ$861,0),1),INDEX(Upload_Download!$BE$4:$BE$103,MATCH(AI245,Upload_Download!$BD$4:$BD$103,0),1))</f>
        <v>Tezos USD</v>
      </c>
      <c r="AK245" s="46">
        <f>IF(AH245="STOCK",INDEX(Upload_Download!$AS$4:$AS$861,MATCH(AI245,Upload_Download!$AQ$4:$AQ$861,0),1),INDEX(Upload_Download!$BF$4:$BF$103,MATCH(AI245,Upload_Download!$BD$4:$BD$103,0),1))</f>
        <v>4.2994000000000003</v>
      </c>
      <c r="AL245" s="211">
        <f>INDEX(Upload_Download!$Q$4:$AC$602,MATCH($AE245,Upload_Download!$Q$4:$Q$602,0),MATCH(AL$2,Upload_Download!$Q$3:$AC$3,0))/1000000</f>
        <v>3702.4801280000001</v>
      </c>
      <c r="AM245" s="215">
        <f>INDEX(Upload_Download!$Q$4:$AC$602,MATCH($AE245,Upload_Download!$Q$4:$Q$602,0),MATCH(AM$2,Upload_Download!$Q$3:$AC$3,0))</f>
        <v>1.0256276213282169</v>
      </c>
      <c r="AN245" s="5">
        <f>INDEX(Upload_Download!$Q$4:$AC$602,MATCH($AE245,Upload_Download!$Q$4:$Q$602,0),MATCH(AN$2,Upload_Download!$Q$3:$AC$3,0))</f>
        <v>0.18647449705419011</v>
      </c>
      <c r="AO245" s="217">
        <f>INDEX(Upload_Download!$Q$4:$AC$602,MATCH($AE245,Upload_Download!$Q$4:$Q$602,0),MATCH(AO$2,Upload_Download!$Q$3:$AC$3,0))</f>
        <v>0.18181501080548149</v>
      </c>
      <c r="AP245" s="6">
        <f>INDEX(Upload_Download!$Q$4:$AC$602,MATCH($AE245,Upload_Download!$Q$4:$Q$602,0),MATCH(AP$2,Upload_Download!$Q$3:$AC$3,0))</f>
        <v>73</v>
      </c>
      <c r="AQ245" s="7">
        <f>INDEX(Upload_Download!$Q$4:$AC$602,MATCH($AE245,Upload_Download!$Q$4:$Q$602,0),MATCH(AQ$2,Upload_Download!$Q$3:$AC$3,0))</f>
        <v>522</v>
      </c>
      <c r="AR245" s="8">
        <f>INDEX(Upload_Download!$Q$4:$AC$602,MATCH($AE245,Upload_Download!$Q$4:$Q$602,0),MATCH(AR$2,Upload_Download!$Q$3:$AC$3,0))</f>
        <v>538</v>
      </c>
      <c r="AS245" s="9">
        <f>INDEX(Upload_Download!$Q$4:$AC$602,MATCH($AE245,Upload_Download!$Q$4:$Q$602,0),MATCH(AS$2,Upload_Download!$Q$3:$AC$3,0))</f>
        <v>302.3</v>
      </c>
    </row>
    <row r="246" spans="31:45" ht="15.5" customHeight="1">
      <c r="AE246">
        <f t="shared" si="46"/>
        <v>244</v>
      </c>
      <c r="AF246" s="10">
        <f>INDEX(Upload_Download!$Q$4:$AC$602,MATCH($AE246,Upload_Download!$Q$4:$Q$602,0),MATCH(AF$2,Upload_Download!$Q$3:$AC$3,0))</f>
        <v>244</v>
      </c>
      <c r="AG246" s="3">
        <f>INDEX(Upload_Download!$Q$4:$AC$602,MATCH($AE246,Upload_Download!$Q$4:$Q$602,0),MATCH(AG$2,Upload_Download!$Q$3:$AC$3,0))</f>
        <v>332</v>
      </c>
      <c r="AH246" s="3" t="str">
        <f t="shared" si="47"/>
        <v>STOCK</v>
      </c>
      <c r="AI246" s="221" t="str">
        <f>INDEX(Upload_Download!$Q$4:$AC$602,MATCH($AE246,Upload_Download!$Q$4:$Q$602,0),MATCH(AI$2,Upload_Download!$Q$3:$AC$3,0))</f>
        <v>CARR</v>
      </c>
      <c r="AJ246" s="4" t="str">
        <f>IF(AH246="STOCK",INDEX(Upload_Download!$AR$4:$AR$861,MATCH(AI246,Upload_Download!$AQ$4:$AQ$861,0),1),INDEX(Upload_Download!$BE$4:$BE$103,MATCH(AI246,Upload_Download!$BD$4:$BD$103,0),1))</f>
        <v xml:space="preserve">Carrier Global Corporation Common Stock </v>
      </c>
      <c r="AK246" s="46">
        <f>IF(AH246="STOCK",INDEX(Upload_Download!$AS$4:$AS$861,MATCH(AI246,Upload_Download!$AQ$4:$AQ$861,0),1),INDEX(Upload_Download!$BF$4:$BF$103,MATCH(AI246,Upload_Download!$BD$4:$BD$103,0),1))</f>
        <v>47.15</v>
      </c>
      <c r="AL246" s="211">
        <f>INDEX(Upload_Download!$Q$4:$AC$602,MATCH($AE246,Upload_Download!$Q$4:$Q$602,0),MATCH(AL$2,Upload_Download!$Q$3:$AC$3,0))/1000000</f>
        <v>38703.452160000001</v>
      </c>
      <c r="AM246" s="215">
        <f>INDEX(Upload_Download!$Q$4:$AC$602,MATCH($AE246,Upload_Download!$Q$4:$Q$602,0),MATCH(AM$2,Upload_Download!$Q$3:$AC$3,0))</f>
        <v>1.004208213419111</v>
      </c>
      <c r="AN246" s="5">
        <f>INDEX(Upload_Download!$Q$4:$AC$602,MATCH($AE246,Upload_Download!$Q$4:$Q$602,0),MATCH(AN$2,Upload_Download!$Q$3:$AC$3,0))</f>
        <v>3.3050140582432122E-2</v>
      </c>
      <c r="AO246" s="217">
        <f>INDEX(Upload_Download!$Q$4:$AC$602,MATCH($AE246,Upload_Download!$Q$4:$Q$602,0),MATCH(AO$2,Upload_Download!$Q$3:$AC$3,0))</f>
        <v>3.2911641371567317E-2</v>
      </c>
      <c r="AP246" s="6">
        <f>INDEX(Upload_Download!$Q$4:$AC$602,MATCH($AE246,Upload_Download!$Q$4:$Q$602,0),MATCH(AP$2,Upload_Download!$Q$3:$AC$3,0))</f>
        <v>344</v>
      </c>
      <c r="AQ246" s="7">
        <f>INDEX(Upload_Download!$Q$4:$AC$602,MATCH($AE246,Upload_Download!$Q$4:$Q$602,0),MATCH(AQ$2,Upload_Download!$Q$3:$AC$3,0))</f>
        <v>173</v>
      </c>
      <c r="AR246" s="8">
        <f>INDEX(Upload_Download!$Q$4:$AC$602,MATCH($AE246,Upload_Download!$Q$4:$Q$602,0),MATCH(AR$2,Upload_Download!$Q$3:$AC$3,0))</f>
        <v>319</v>
      </c>
      <c r="AS246" s="9">
        <f>INDEX(Upload_Download!$Q$4:$AC$602,MATCH($AE246,Upload_Download!$Q$4:$Q$602,0),MATCH(AS$2,Upload_Download!$Q$3:$AC$3,0))</f>
        <v>302.3</v>
      </c>
    </row>
    <row r="247" spans="31:45" ht="15.5" customHeight="1" thickBot="1">
      <c r="AE247">
        <f t="shared" si="46"/>
        <v>245</v>
      </c>
      <c r="AF247" s="11">
        <f>INDEX(Upload_Download!$Q$4:$AC$602,MATCH($AE247,Upload_Download!$Q$4:$Q$602,0),MATCH(AF$2,Upload_Download!$Q$3:$AC$3,0))</f>
        <v>245</v>
      </c>
      <c r="AG247" s="12">
        <f>INDEX(Upload_Download!$Q$4:$AC$602,MATCH($AE247,Upload_Download!$Q$4:$Q$602,0),MATCH(AG$2,Upload_Download!$Q$3:$AC$3,0))</f>
        <v>333</v>
      </c>
      <c r="AH247" s="12" t="str">
        <f t="shared" si="47"/>
        <v>STOCK</v>
      </c>
      <c r="AI247" s="222" t="str">
        <f>INDEX(Upload_Download!$Q$4:$AC$602,MATCH($AE247,Upload_Download!$Q$4:$Q$602,0),MATCH(AI$2,Upload_Download!$Q$3:$AC$3,0))</f>
        <v>SYK</v>
      </c>
      <c r="AJ247" s="13" t="str">
        <f>IF(AH247="STOCK",INDEX(Upload_Download!$AR$4:$AR$861,MATCH(AI247,Upload_Download!$AQ$4:$AQ$861,0),1),INDEX(Upload_Download!$BE$4:$BE$103,MATCH(AI247,Upload_Download!$BD$4:$BD$103,0),1))</f>
        <v>Stryker Corporation Common Stock</v>
      </c>
      <c r="AK247" s="47">
        <f>IF(AH247="STOCK",INDEX(Upload_Download!$AS$4:$AS$861,MATCH(AI247,Upload_Download!$AQ$4:$AQ$861,0),1),INDEX(Upload_Download!$BF$4:$BF$103,MATCH(AI247,Upload_Download!$BD$4:$BD$103,0),1))</f>
        <v>255.44</v>
      </c>
      <c r="AL247" s="212">
        <f>INDEX(Upload_Download!$Q$4:$AC$602,MATCH($AE247,Upload_Download!$Q$4:$Q$602,0),MATCH(AL$2,Upload_Download!$Q$3:$AC$3,0))/1000000</f>
        <v>94872.092671999999</v>
      </c>
      <c r="AM247" s="216">
        <f>INDEX(Upload_Download!$Q$4:$AC$602,MATCH($AE247,Upload_Download!$Q$4:$Q$602,0),MATCH(AM$2,Upload_Download!$Q$3:$AC$3,0))</f>
        <v>1.001545853471637</v>
      </c>
      <c r="AN247" s="14">
        <f>INDEX(Upload_Download!$Q$4:$AC$602,MATCH($AE247,Upload_Download!$Q$4:$Q$602,0),MATCH(AN$2,Upload_Download!$Q$3:$AC$3,0))</f>
        <v>3.2271081628694118E-2</v>
      </c>
      <c r="AO247" s="218">
        <f>INDEX(Upload_Download!$Q$4:$AC$602,MATCH($AE247,Upload_Download!$Q$4:$Q$602,0),MATCH(AO$2,Upload_Download!$Q$3:$AC$3,0))</f>
        <v>3.2221272263105658E-2</v>
      </c>
      <c r="AP247" s="15">
        <f>INDEX(Upload_Download!$Q$4:$AC$602,MATCH($AE247,Upload_Download!$Q$4:$Q$602,0),MATCH(AP$2,Upload_Download!$Q$3:$AC$3,0))</f>
        <v>470</v>
      </c>
      <c r="AQ247" s="16">
        <f>INDEX(Upload_Download!$Q$4:$AC$602,MATCH($AE247,Upload_Download!$Q$4:$Q$602,0),MATCH(AQ$2,Upload_Download!$Q$3:$AC$3,0))</f>
        <v>160</v>
      </c>
      <c r="AR247" s="17">
        <f>INDEX(Upload_Download!$Q$4:$AC$602,MATCH($AE247,Upload_Download!$Q$4:$Q$602,0),MATCH(AR$2,Upload_Download!$Q$3:$AC$3,0))</f>
        <v>118</v>
      </c>
      <c r="AS247" s="18">
        <f>INDEX(Upload_Download!$Q$4:$AC$602,MATCH($AE247,Upload_Download!$Q$4:$Q$602,0),MATCH(AS$2,Upload_Download!$Q$3:$AC$3,0))</f>
        <v>302.39999999999998</v>
      </c>
    </row>
    <row r="248" spans="31:45" ht="15.5" customHeight="1">
      <c r="AE248">
        <f t="shared" si="46"/>
        <v>246</v>
      </c>
      <c r="AF248" s="10">
        <f>INDEX(Upload_Download!$Q$4:$AC$602,MATCH($AE248,Upload_Download!$Q$4:$Q$602,0),MATCH(AF$2,Upload_Download!$Q$3:$AC$3,0))</f>
        <v>246</v>
      </c>
      <c r="AG248" s="3">
        <f>INDEX(Upload_Download!$Q$4:$AC$602,MATCH($AE248,Upload_Download!$Q$4:$Q$602,0),MATCH(AG$2,Upload_Download!$Q$3:$AC$3,0))</f>
        <v>335</v>
      </c>
      <c r="AH248" s="3" t="str">
        <f t="shared" si="47"/>
        <v>CRYPTO</v>
      </c>
      <c r="AI248" s="221" t="str">
        <f>INDEX(Upload_Download!$Q$4:$AC$602,MATCH($AE248,Upload_Download!$Q$4:$Q$602,0),MATCH(AI$2,Upload_Download!$Q$3:$AC$3,0))</f>
        <v>RUNE-USD</v>
      </c>
      <c r="AJ248" s="4" t="str">
        <f>IF(AH248="STOCK",INDEX(Upload_Download!$AR$4:$AR$861,MATCH(AI248,Upload_Download!$AQ$4:$AQ$861,0),1),INDEX(Upload_Download!$BE$4:$BE$103,MATCH(AI248,Upload_Download!$BD$4:$BD$103,0),1))</f>
        <v>THORChain USD</v>
      </c>
      <c r="AK248" s="46">
        <f>IF(AH248="STOCK",INDEX(Upload_Download!$AS$4:$AS$861,MATCH(AI248,Upload_Download!$AQ$4:$AQ$861,0),1),INDEX(Upload_Download!$BF$4:$BF$103,MATCH(AI248,Upload_Download!$BD$4:$BD$103,0),1))</f>
        <v>4.5145</v>
      </c>
      <c r="AL248" s="211">
        <f>INDEX(Upload_Download!$Q$4:$AC$602,MATCH($AE248,Upload_Download!$Q$4:$Q$602,0),MATCH(AL$2,Upload_Download!$Q$3:$AC$3,0))/1000000</f>
        <v>1412.2127359999999</v>
      </c>
      <c r="AM248" s="215">
        <f>INDEX(Upload_Download!$Q$4:$AC$602,MATCH($AE248,Upload_Download!$Q$4:$Q$602,0),MATCH(AM$2,Upload_Download!$Q$3:$AC$3,0))</f>
        <v>1.0590249648376799</v>
      </c>
      <c r="AN248" s="5">
        <f>INDEX(Upload_Download!$Q$4:$AC$602,MATCH($AE248,Upload_Download!$Q$4:$Q$602,0),MATCH(AN$2,Upload_Download!$Q$3:$AC$3,0))</f>
        <v>0.26200079436261831</v>
      </c>
      <c r="AO248" s="217">
        <f>INDEX(Upload_Download!$Q$4:$AC$602,MATCH($AE248,Upload_Download!$Q$4:$Q$602,0),MATCH(AO$2,Upload_Download!$Q$3:$AC$3,0))</f>
        <v>0.24739812852549331</v>
      </c>
      <c r="AP248" s="6">
        <f>INDEX(Upload_Download!$Q$4:$AC$602,MATCH($AE248,Upload_Download!$Q$4:$Q$602,0),MATCH(AP$2,Upload_Download!$Q$3:$AC$3,0))</f>
        <v>39</v>
      </c>
      <c r="AQ248" s="7">
        <f>INDEX(Upload_Download!$Q$4:$AC$602,MATCH($AE248,Upload_Download!$Q$4:$Q$602,0),MATCH(AQ$2,Upload_Download!$Q$3:$AC$3,0))</f>
        <v>564</v>
      </c>
      <c r="AR248" s="8">
        <f>INDEX(Upload_Download!$Q$4:$AC$602,MATCH($AE248,Upload_Download!$Q$4:$Q$602,0),MATCH(AR$2,Upload_Download!$Q$3:$AC$3,0))</f>
        <v>570</v>
      </c>
      <c r="AS248" s="9">
        <f>INDEX(Upload_Download!$Q$4:$AC$602,MATCH($AE248,Upload_Download!$Q$4:$Q$602,0),MATCH(AS$2,Upload_Download!$Q$3:$AC$3,0))</f>
        <v>303.3</v>
      </c>
    </row>
    <row r="249" spans="31:45" ht="15.5" customHeight="1">
      <c r="AE249">
        <f t="shared" si="46"/>
        <v>247</v>
      </c>
      <c r="AF249" s="10">
        <f>INDEX(Upload_Download!$Q$4:$AC$602,MATCH($AE249,Upload_Download!$Q$4:$Q$602,0),MATCH(AF$2,Upload_Download!$Q$3:$AC$3,0))</f>
        <v>247</v>
      </c>
      <c r="AG249" s="3">
        <f>INDEX(Upload_Download!$Q$4:$AC$602,MATCH($AE249,Upload_Download!$Q$4:$Q$602,0),MATCH(AG$2,Upload_Download!$Q$3:$AC$3,0))</f>
        <v>336</v>
      </c>
      <c r="AH249" s="3" t="str">
        <f t="shared" si="47"/>
        <v>CRYPTO</v>
      </c>
      <c r="AI249" s="221" t="str">
        <f>INDEX(Upload_Download!$Q$4:$AC$602,MATCH($AE249,Upload_Download!$Q$4:$Q$602,0),MATCH(AI$2,Upload_Download!$Q$3:$AC$3,0))</f>
        <v>USDT-USD</v>
      </c>
      <c r="AJ249" s="4" t="str">
        <f>IF(AH249="STOCK",INDEX(Upload_Download!$AR$4:$AR$861,MATCH(AI249,Upload_Download!$AQ$4:$AQ$861,0),1),INDEX(Upload_Download!$BE$4:$BE$103,MATCH(AI249,Upload_Download!$BD$4:$BD$103,0),1))</f>
        <v>Tether USD</v>
      </c>
      <c r="AK249" s="46">
        <f>IF(AH249="STOCK",INDEX(Upload_Download!$AS$4:$AS$861,MATCH(AI249,Upload_Download!$AQ$4:$AQ$861,0),1),INDEX(Upload_Download!$BF$4:$BF$103,MATCH(AI249,Upload_Download!$BD$4:$BD$103,0),1))</f>
        <v>1.0006999999999999</v>
      </c>
      <c r="AL249" s="211">
        <f>INDEX(Upload_Download!$Q$4:$AC$602,MATCH($AE249,Upload_Download!$Q$4:$Q$602,0),MATCH(AL$2,Upload_Download!$Q$3:$AC$3,0))/1000000</f>
        <v>78439.235583999995</v>
      </c>
      <c r="AM249" s="215">
        <f>INDEX(Upload_Download!$Q$4:$AC$602,MATCH($AE249,Upload_Download!$Q$4:$Q$602,0),MATCH(AM$2,Upload_Download!$Q$3:$AC$3,0))</f>
        <v>0.999991829750419</v>
      </c>
      <c r="AN249" s="5">
        <f>INDEX(Upload_Download!$Q$4:$AC$602,MATCH($AE249,Upload_Download!$Q$4:$Q$602,0),MATCH(AN$2,Upload_Download!$Q$3:$AC$3,0))</f>
        <v>9.1378439775684759E-4</v>
      </c>
      <c r="AO249" s="217">
        <f>INDEX(Upload_Download!$Q$4:$AC$602,MATCH($AE249,Upload_Download!$Q$4:$Q$602,0),MATCH(AO$2,Upload_Download!$Q$3:$AC$3,0))</f>
        <v>9.1379186366443885E-4</v>
      </c>
      <c r="AP249" s="6">
        <f>INDEX(Upload_Download!$Q$4:$AC$602,MATCH($AE249,Upload_Download!$Q$4:$Q$602,0),MATCH(AP$2,Upload_Download!$Q$3:$AC$3,0))</f>
        <v>519</v>
      </c>
      <c r="AQ249" s="7">
        <f>INDEX(Upload_Download!$Q$4:$AC$602,MATCH($AE249,Upload_Download!$Q$4:$Q$602,0),MATCH(AQ$2,Upload_Download!$Q$3:$AC$3,0))</f>
        <v>3</v>
      </c>
      <c r="AR249" s="8">
        <f>INDEX(Upload_Download!$Q$4:$AC$602,MATCH($AE249,Upload_Download!$Q$4:$Q$602,0),MATCH(AR$2,Upload_Download!$Q$3:$AC$3,0))</f>
        <v>144</v>
      </c>
      <c r="AS249" s="9">
        <f>INDEX(Upload_Download!$Q$4:$AC$602,MATCH($AE249,Upload_Download!$Q$4:$Q$602,0),MATCH(AS$2,Upload_Download!$Q$3:$AC$3,0))</f>
        <v>303.3</v>
      </c>
    </row>
    <row r="250" spans="31:45" ht="15.5" customHeight="1">
      <c r="AE250">
        <f t="shared" si="46"/>
        <v>248</v>
      </c>
      <c r="AF250" s="10">
        <f>INDEX(Upload_Download!$Q$4:$AC$602,MATCH($AE250,Upload_Download!$Q$4:$Q$602,0),MATCH(AF$2,Upload_Download!$Q$3:$AC$3,0))</f>
        <v>248</v>
      </c>
      <c r="AG250" s="3">
        <f>INDEX(Upload_Download!$Q$4:$AC$602,MATCH($AE250,Upload_Download!$Q$4:$Q$602,0),MATCH(AG$2,Upload_Download!$Q$3:$AC$3,0))</f>
        <v>337</v>
      </c>
      <c r="AH250" s="3" t="str">
        <f t="shared" si="47"/>
        <v>CRYPTO</v>
      </c>
      <c r="AI250" s="221" t="str">
        <f>INDEX(Upload_Download!$Q$4:$AC$602,MATCH($AE250,Upload_Download!$Q$4:$Q$602,0),MATCH(AI$2,Upload_Download!$Q$3:$AC$3,0))</f>
        <v>LRC-USD</v>
      </c>
      <c r="AJ250" s="4" t="str">
        <f>IF(AH250="STOCK",INDEX(Upload_Download!$AR$4:$AR$861,MATCH(AI250,Upload_Download!$AQ$4:$AQ$861,0),1),INDEX(Upload_Download!$BE$4:$BE$103,MATCH(AI250,Upload_Download!$BD$4:$BD$103,0),1))</f>
        <v>Loopring USD</v>
      </c>
      <c r="AK250" s="46">
        <f>IF(AH250="STOCK",INDEX(Upload_Download!$AS$4:$AS$861,MATCH(AI250,Upload_Download!$AQ$4:$AQ$861,0),1),INDEX(Upload_Download!$BF$4:$BF$103,MATCH(AI250,Upload_Download!$BD$4:$BD$103,0),1))</f>
        <v>1.0882000000000001</v>
      </c>
      <c r="AL250" s="211">
        <f>INDEX(Upload_Download!$Q$4:$AC$602,MATCH($AE250,Upload_Download!$Q$4:$Q$602,0),MATCH(AL$2,Upload_Download!$Q$3:$AC$3,0))/1000000</f>
        <v>1347.6610559999999</v>
      </c>
      <c r="AM250" s="215">
        <f>INDEX(Upload_Download!$Q$4:$AC$602,MATCH($AE250,Upload_Download!$Q$4:$Q$602,0),MATCH(AM$2,Upload_Download!$Q$3:$AC$3,0))</f>
        <v>1.0662174723863631</v>
      </c>
      <c r="AN250" s="5">
        <f>INDEX(Upload_Download!$Q$4:$AC$602,MATCH($AE250,Upload_Download!$Q$4:$Q$602,0),MATCH(AN$2,Upload_Download!$Q$3:$AC$3,0))</f>
        <v>0.30774060366693778</v>
      </c>
      <c r="AO250" s="217">
        <f>INDEX(Upload_Download!$Q$4:$AC$602,MATCH($AE250,Upload_Download!$Q$4:$Q$602,0),MATCH(AO$2,Upload_Download!$Q$3:$AC$3,0))</f>
        <v>0.288628363009439</v>
      </c>
      <c r="AP250" s="6">
        <f>INDEX(Upload_Download!$Q$4:$AC$602,MATCH($AE250,Upload_Download!$Q$4:$Q$602,0),MATCH(AP$2,Upload_Download!$Q$3:$AC$3,0))</f>
        <v>34</v>
      </c>
      <c r="AQ250" s="7">
        <f>INDEX(Upload_Download!$Q$4:$AC$602,MATCH($AE250,Upload_Download!$Q$4:$Q$602,0),MATCH(AQ$2,Upload_Download!$Q$3:$AC$3,0))</f>
        <v>576</v>
      </c>
      <c r="AR250" s="8">
        <f>INDEX(Upload_Download!$Q$4:$AC$602,MATCH($AE250,Upload_Download!$Q$4:$Q$602,0),MATCH(AR$2,Upload_Download!$Q$3:$AC$3,0))</f>
        <v>571</v>
      </c>
      <c r="AS250" s="9">
        <f>INDEX(Upload_Download!$Q$4:$AC$602,MATCH($AE250,Upload_Download!$Q$4:$Q$602,0),MATCH(AS$2,Upload_Download!$Q$3:$AC$3,0))</f>
        <v>303.5</v>
      </c>
    </row>
    <row r="251" spans="31:45" ht="15.5" customHeight="1">
      <c r="AE251">
        <f t="shared" si="46"/>
        <v>249</v>
      </c>
      <c r="AF251" s="10">
        <f>INDEX(Upload_Download!$Q$4:$AC$602,MATCH($AE251,Upload_Download!$Q$4:$Q$602,0),MATCH(AF$2,Upload_Download!$Q$3:$AC$3,0))</f>
        <v>249</v>
      </c>
      <c r="AG251" s="3">
        <f>INDEX(Upload_Download!$Q$4:$AC$602,MATCH($AE251,Upload_Download!$Q$4:$Q$602,0),MATCH(AG$2,Upload_Download!$Q$3:$AC$3,0))</f>
        <v>338</v>
      </c>
      <c r="AH251" s="3" t="str">
        <f t="shared" si="47"/>
        <v>STOCK</v>
      </c>
      <c r="AI251" s="221" t="str">
        <f>INDEX(Upload_Download!$Q$4:$AC$602,MATCH($AE251,Upload_Download!$Q$4:$Q$602,0),MATCH(AI$2,Upload_Download!$Q$3:$AC$3,0))</f>
        <v>AMGN</v>
      </c>
      <c r="AJ251" s="4" t="str">
        <f>IF(AH251="STOCK",INDEX(Upload_Download!$AR$4:$AR$861,MATCH(AI251,Upload_Download!$AQ$4:$AQ$861,0),1),INDEX(Upload_Download!$BE$4:$BE$103,MATCH(AI251,Upload_Download!$BD$4:$BD$103,0),1))</f>
        <v>Amgen Inc. Common Stock</v>
      </c>
      <c r="AK251" s="46">
        <f>IF(AH251="STOCK",INDEX(Upload_Download!$AS$4:$AS$861,MATCH(AI251,Upload_Download!$AQ$4:$AQ$861,0),1),INDEX(Upload_Download!$BF$4:$BF$103,MATCH(AI251,Upload_Download!$BD$4:$BD$103,0),1))</f>
        <v>228.82</v>
      </c>
      <c r="AL251" s="211">
        <f>INDEX(Upload_Download!$Q$4:$AC$602,MATCH($AE251,Upload_Download!$Q$4:$Q$602,0),MATCH(AL$2,Upload_Download!$Q$3:$AC$3,0))/1000000</f>
        <v>128102.85056000001</v>
      </c>
      <c r="AM251" s="215">
        <f>INDEX(Upload_Download!$Q$4:$AC$602,MATCH($AE251,Upload_Download!$Q$4:$Q$602,0),MATCH(AM$2,Upload_Download!$Q$3:$AC$3,0))</f>
        <v>1.000120401672324</v>
      </c>
      <c r="AN251" s="5">
        <f>INDEX(Upload_Download!$Q$4:$AC$602,MATCH($AE251,Upload_Download!$Q$4:$Q$602,0),MATCH(AN$2,Upload_Download!$Q$3:$AC$3,0))</f>
        <v>2.921752808495023E-2</v>
      </c>
      <c r="AO251" s="217">
        <f>INDEX(Upload_Download!$Q$4:$AC$602,MATCH($AE251,Upload_Download!$Q$4:$Q$602,0),MATCH(AO$2,Upload_Download!$Q$3:$AC$3,0))</f>
        <v>2.921401066921037E-2</v>
      </c>
      <c r="AP251" s="6">
        <f>INDEX(Upload_Download!$Q$4:$AC$602,MATCH($AE251,Upload_Download!$Q$4:$Q$602,0),MATCH(AP$2,Upload_Download!$Q$3:$AC$3,0))</f>
        <v>513</v>
      </c>
      <c r="AQ251" s="7">
        <f>INDEX(Upload_Download!$Q$4:$AC$602,MATCH($AE251,Upload_Download!$Q$4:$Q$602,0),MATCH(AQ$2,Upload_Download!$Q$3:$AC$3,0))</f>
        <v>111</v>
      </c>
      <c r="AR251" s="8">
        <f>INDEX(Upload_Download!$Q$4:$AC$602,MATCH($AE251,Upload_Download!$Q$4:$Q$602,0),MATCH(AR$2,Upload_Download!$Q$3:$AC$3,0))</f>
        <v>84</v>
      </c>
      <c r="AS251" s="9">
        <f>INDEX(Upload_Download!$Q$4:$AC$602,MATCH($AE251,Upload_Download!$Q$4:$Q$602,0),MATCH(AS$2,Upload_Download!$Q$3:$AC$3,0))</f>
        <v>303.89999999999998</v>
      </c>
    </row>
    <row r="252" spans="31:45" ht="15.5" customHeight="1" thickBot="1">
      <c r="AE252">
        <f t="shared" si="46"/>
        <v>250</v>
      </c>
      <c r="AF252" s="11">
        <f>INDEX(Upload_Download!$Q$4:$AC$602,MATCH($AE252,Upload_Download!$Q$4:$Q$602,0),MATCH(AF$2,Upload_Download!$Q$3:$AC$3,0))</f>
        <v>250</v>
      </c>
      <c r="AG252" s="12">
        <f>INDEX(Upload_Download!$Q$4:$AC$602,MATCH($AE252,Upload_Download!$Q$4:$Q$602,0),MATCH(AG$2,Upload_Download!$Q$3:$AC$3,0))</f>
        <v>339</v>
      </c>
      <c r="AH252" s="12" t="str">
        <f t="shared" si="47"/>
        <v>CRYPTO</v>
      </c>
      <c r="AI252" s="222" t="str">
        <f>INDEX(Upload_Download!$Q$4:$AC$602,MATCH($AE252,Upload_Download!$Q$4:$Q$602,0),MATCH(AI$2,Upload_Download!$Q$3:$AC$3,0))</f>
        <v>BCH-USD</v>
      </c>
      <c r="AJ252" s="13" t="str">
        <f>IF(AH252="STOCK",INDEX(Upload_Download!$AR$4:$AR$861,MATCH(AI252,Upload_Download!$AQ$4:$AQ$861,0),1),INDEX(Upload_Download!$BE$4:$BE$103,MATCH(AI252,Upload_Download!$BD$4:$BD$103,0),1))</f>
        <v>Bitcoin Cash USD</v>
      </c>
      <c r="AK252" s="47">
        <f>IF(AH252="STOCK",INDEX(Upload_Download!$AS$4:$AS$861,MATCH(AI252,Upload_Download!$AQ$4:$AQ$861,0),1),INDEX(Upload_Download!$BF$4:$BF$103,MATCH(AI252,Upload_Download!$BD$4:$BD$103,0),1))</f>
        <v>338.28</v>
      </c>
      <c r="AL252" s="212">
        <f>INDEX(Upload_Download!$Q$4:$AC$602,MATCH($AE252,Upload_Download!$Q$4:$Q$602,0),MATCH(AL$2,Upload_Download!$Q$3:$AC$3,0))/1000000</f>
        <v>6194.0183040000002</v>
      </c>
      <c r="AM252" s="216">
        <f>INDEX(Upload_Download!$Q$4:$AC$602,MATCH($AE252,Upload_Download!$Q$4:$Q$602,0),MATCH(AM$2,Upload_Download!$Q$3:$AC$3,0))</f>
        <v>1.0204388991161271</v>
      </c>
      <c r="AN252" s="14">
        <f>INDEX(Upload_Download!$Q$4:$AC$602,MATCH($AE252,Upload_Download!$Q$4:$Q$602,0),MATCH(AN$2,Upload_Download!$Q$3:$AC$3,0))</f>
        <v>0.1940488780625664</v>
      </c>
      <c r="AO252" s="218">
        <f>INDEX(Upload_Download!$Q$4:$AC$602,MATCH($AE252,Upload_Download!$Q$4:$Q$602,0),MATCH(AO$2,Upload_Download!$Q$3:$AC$3,0))</f>
        <v>0.19016217260106971</v>
      </c>
      <c r="AP252" s="15">
        <f>INDEX(Upload_Download!$Q$4:$AC$602,MATCH($AE252,Upload_Download!$Q$4:$Q$602,0),MATCH(AP$2,Upload_Download!$Q$3:$AC$3,0))</f>
        <v>82</v>
      </c>
      <c r="AQ252" s="16">
        <f>INDEX(Upload_Download!$Q$4:$AC$602,MATCH($AE252,Upload_Download!$Q$4:$Q$602,0),MATCH(AQ$2,Upload_Download!$Q$3:$AC$3,0))</f>
        <v>529</v>
      </c>
      <c r="AR252" s="17">
        <f>INDEX(Upload_Download!$Q$4:$AC$602,MATCH($AE252,Upload_Download!$Q$4:$Q$602,0),MATCH(AR$2,Upload_Download!$Q$3:$AC$3,0))</f>
        <v>524</v>
      </c>
      <c r="AS252" s="18">
        <f>INDEX(Upload_Download!$Q$4:$AC$602,MATCH($AE252,Upload_Download!$Q$4:$Q$602,0),MATCH(AS$2,Upload_Download!$Q$3:$AC$3,0))</f>
        <v>304</v>
      </c>
    </row>
    <row r="253" spans="31:45" ht="15.5" customHeight="1">
      <c r="AE253">
        <f t="shared" si="46"/>
        <v>251</v>
      </c>
      <c r="AF253" s="10">
        <f>INDEX(Upload_Download!$Q$4:$AC$602,MATCH($AE253,Upload_Download!$Q$4:$Q$602,0),MATCH(AF$2,Upload_Download!$Q$3:$AC$3,0))</f>
        <v>251</v>
      </c>
      <c r="AG253" s="3">
        <f>INDEX(Upload_Download!$Q$4:$AC$602,MATCH($AE253,Upload_Download!$Q$4:$Q$602,0),MATCH(AG$2,Upload_Download!$Q$3:$AC$3,0))</f>
        <v>340</v>
      </c>
      <c r="AH253" s="3" t="str">
        <f t="shared" si="47"/>
        <v>CRYPTO</v>
      </c>
      <c r="AI253" s="221" t="str">
        <f>INDEX(Upload_Download!$Q$4:$AC$602,MATCH($AE253,Upload_Download!$Q$4:$Q$602,0),MATCH(AI$2,Upload_Download!$Q$3:$AC$3,0))</f>
        <v>SCRT-USD</v>
      </c>
      <c r="AJ253" s="4" t="str">
        <f>IF(AH253="STOCK",INDEX(Upload_Download!$AR$4:$AR$861,MATCH(AI253,Upload_Download!$AQ$4:$AQ$861,0),1),INDEX(Upload_Download!$BE$4:$BE$103,MATCH(AI253,Upload_Download!$BD$4:$BD$103,0),1))</f>
        <v>Secret USD</v>
      </c>
      <c r="AK253" s="46">
        <f>IF(AH253="STOCK",INDEX(Upload_Download!$AS$4:$AS$861,MATCH(AI253,Upload_Download!$AQ$4:$AQ$861,0),1),INDEX(Upload_Download!$BF$4:$BF$103,MATCH(AI253,Upload_Download!$BD$4:$BD$103,0),1))</f>
        <v>6.9493999999999998</v>
      </c>
      <c r="AL253" s="211">
        <f>INDEX(Upload_Download!$Q$4:$AC$602,MATCH($AE253,Upload_Download!$Q$4:$Q$602,0),MATCH(AL$2,Upload_Download!$Q$3:$AC$3,0))/1000000</f>
        <v>879.01433599999996</v>
      </c>
      <c r="AM253" s="215">
        <f>INDEX(Upload_Download!$Q$4:$AC$602,MATCH($AE253,Upload_Download!$Q$4:$Q$602,0),MATCH(AM$2,Upload_Download!$Q$3:$AC$3,0))</f>
        <v>1.075211920300335</v>
      </c>
      <c r="AN253" s="5">
        <f>INDEX(Upload_Download!$Q$4:$AC$602,MATCH($AE253,Upload_Download!$Q$4:$Q$602,0),MATCH(AN$2,Upload_Download!$Q$3:$AC$3,0))</f>
        <v>0.28686124467360252</v>
      </c>
      <c r="AO253" s="217">
        <f>INDEX(Upload_Download!$Q$4:$AC$602,MATCH($AE253,Upload_Download!$Q$4:$Q$602,0),MATCH(AO$2,Upload_Download!$Q$3:$AC$3,0))</f>
        <v>0.26679507477323611</v>
      </c>
      <c r="AP253" s="6">
        <f>INDEX(Upload_Download!$Q$4:$AC$602,MATCH($AE253,Upload_Download!$Q$4:$Q$602,0),MATCH(AP$2,Upload_Download!$Q$3:$AC$3,0))</f>
        <v>24</v>
      </c>
      <c r="AQ253" s="7">
        <f>INDEX(Upload_Download!$Q$4:$AC$602,MATCH($AE253,Upload_Download!$Q$4:$Q$602,0),MATCH(AQ$2,Upload_Download!$Q$3:$AC$3,0))</f>
        <v>571</v>
      </c>
      <c r="AR253" s="8">
        <f>INDEX(Upload_Download!$Q$4:$AC$602,MATCH($AE253,Upload_Download!$Q$4:$Q$602,0),MATCH(AR$2,Upload_Download!$Q$3:$AC$3,0))</f>
        <v>593</v>
      </c>
      <c r="AS253" s="9">
        <f>INDEX(Upload_Download!$Q$4:$AC$602,MATCH($AE253,Upload_Download!$Q$4:$Q$602,0),MATCH(AS$2,Upload_Download!$Q$3:$AC$3,0))</f>
        <v>304.10000000000002</v>
      </c>
    </row>
    <row r="254" spans="31:45" ht="15.5" customHeight="1">
      <c r="AE254">
        <f t="shared" si="46"/>
        <v>252</v>
      </c>
      <c r="AF254" s="10">
        <f>INDEX(Upload_Download!$Q$4:$AC$602,MATCH($AE254,Upload_Download!$Q$4:$Q$602,0),MATCH(AF$2,Upload_Download!$Q$3:$AC$3,0))</f>
        <v>252</v>
      </c>
      <c r="AG254" s="3">
        <f>INDEX(Upload_Download!$Q$4:$AC$602,MATCH($AE254,Upload_Download!$Q$4:$Q$602,0),MATCH(AG$2,Upload_Download!$Q$3:$AC$3,0))</f>
        <v>341</v>
      </c>
      <c r="AH254" s="3" t="str">
        <f t="shared" si="47"/>
        <v>STOCK</v>
      </c>
      <c r="AI254" s="221" t="str">
        <f>INDEX(Upload_Download!$Q$4:$AC$602,MATCH($AE254,Upload_Download!$Q$4:$Q$602,0),MATCH(AI$2,Upload_Download!$Q$3:$AC$3,0))</f>
        <v>FRC</v>
      </c>
      <c r="AJ254" s="4" t="str">
        <f>IF(AH254="STOCK",INDEX(Upload_Download!$AR$4:$AR$861,MATCH(AI254,Upload_Download!$AQ$4:$AQ$861,0),1),INDEX(Upload_Download!$BE$4:$BE$103,MATCH(AI254,Upload_Download!$BD$4:$BD$103,0),1))</f>
        <v>FIRST REPUBLIC BANK Common Stock</v>
      </c>
      <c r="AK254" s="46">
        <f>IF(AH254="STOCK",INDEX(Upload_Download!$AS$4:$AS$861,MATCH(AI254,Upload_Download!$AQ$4:$AQ$861,0),1),INDEX(Upload_Download!$BF$4:$BF$103,MATCH(AI254,Upload_Download!$BD$4:$BD$103,0),1))</f>
        <v>176.6</v>
      </c>
      <c r="AL254" s="211">
        <f>INDEX(Upload_Download!$Q$4:$AC$602,MATCH($AE254,Upload_Download!$Q$4:$Q$602,0),MATCH(AL$2,Upload_Download!$Q$3:$AC$3,0))/1000000</f>
        <v>30968.070144000001</v>
      </c>
      <c r="AM254" s="215">
        <f>INDEX(Upload_Download!$Q$4:$AC$602,MATCH($AE254,Upload_Download!$Q$4:$Q$602,0),MATCH(AM$2,Upload_Download!$Q$3:$AC$3,0))</f>
        <v>1.006419177518159</v>
      </c>
      <c r="AN254" s="5">
        <f>INDEX(Upload_Download!$Q$4:$AC$602,MATCH($AE254,Upload_Download!$Q$4:$Q$602,0),MATCH(AN$2,Upload_Download!$Q$3:$AC$3,0))</f>
        <v>4.3850027539700707E-2</v>
      </c>
      <c r="AO254" s="217">
        <f>INDEX(Upload_Download!$Q$4:$AC$602,MATCH($AE254,Upload_Download!$Q$4:$Q$602,0),MATCH(AO$2,Upload_Download!$Q$3:$AC$3,0))</f>
        <v>4.3570341781279803E-2</v>
      </c>
      <c r="AP254" s="6">
        <f>INDEX(Upload_Download!$Q$4:$AC$602,MATCH($AE254,Upload_Download!$Q$4:$Q$602,0),MATCH(AP$2,Upload_Download!$Q$3:$AC$3,0))</f>
        <v>239</v>
      </c>
      <c r="AQ254" s="7">
        <f>INDEX(Upload_Download!$Q$4:$AC$602,MATCH($AE254,Upload_Download!$Q$4:$Q$602,0),MATCH(AQ$2,Upload_Download!$Q$3:$AC$3,0))</f>
        <v>323</v>
      </c>
      <c r="AR254" s="8">
        <f>INDEX(Upload_Download!$Q$4:$AC$602,MATCH($AE254,Upload_Download!$Q$4:$Q$602,0),MATCH(AR$2,Upload_Download!$Q$3:$AC$3,0))</f>
        <v>400</v>
      </c>
      <c r="AS254" s="9">
        <f>INDEX(Upload_Download!$Q$4:$AC$602,MATCH($AE254,Upload_Download!$Q$4:$Q$602,0),MATCH(AS$2,Upload_Download!$Q$3:$AC$3,0))</f>
        <v>304.10000000000002</v>
      </c>
    </row>
    <row r="255" spans="31:45" ht="15.5" customHeight="1">
      <c r="AE255">
        <f t="shared" si="46"/>
        <v>253</v>
      </c>
      <c r="AF255" s="10">
        <f>INDEX(Upload_Download!$Q$4:$AC$602,MATCH($AE255,Upload_Download!$Q$4:$Q$602,0),MATCH(AF$2,Upload_Download!$Q$3:$AC$3,0))</f>
        <v>253</v>
      </c>
      <c r="AG255" s="3">
        <f>INDEX(Upload_Download!$Q$4:$AC$602,MATCH($AE255,Upload_Download!$Q$4:$Q$602,0),MATCH(AG$2,Upload_Download!$Q$3:$AC$3,0))</f>
        <v>343</v>
      </c>
      <c r="AH255" s="3" t="str">
        <f t="shared" si="47"/>
        <v>CRYPTO</v>
      </c>
      <c r="AI255" s="221" t="str">
        <f>INDEX(Upload_Download!$Q$4:$AC$602,MATCH($AE255,Upload_Download!$Q$4:$Q$602,0),MATCH(AI$2,Upload_Download!$Q$3:$AC$3,0))</f>
        <v>ROSE-USD</v>
      </c>
      <c r="AJ255" s="4" t="str">
        <f>IF(AH255="STOCK",INDEX(Upload_Download!$AR$4:$AR$861,MATCH(AI255,Upload_Download!$AQ$4:$AQ$861,0),1),INDEX(Upload_Download!$BE$4:$BE$103,MATCH(AI255,Upload_Download!$BD$4:$BD$103,0),1))</f>
        <v>Oasis Network USD</v>
      </c>
      <c r="AK255" s="46">
        <f>IF(AH255="STOCK",INDEX(Upload_Download!$AS$4:$AS$861,MATCH(AI255,Upload_Download!$AQ$4:$AQ$861,0),1),INDEX(Upload_Download!$BF$4:$BF$103,MATCH(AI255,Upload_Download!$BD$4:$BD$103,0),1))</f>
        <v>0.34792200000000001</v>
      </c>
      <c r="AL255" s="211">
        <f>INDEX(Upload_Download!$Q$4:$AC$602,MATCH($AE255,Upload_Download!$Q$4:$Q$602,0),MATCH(AL$2,Upload_Download!$Q$3:$AC$3,0))/1000000</f>
        <v>1143.217024</v>
      </c>
      <c r="AM255" s="215">
        <f>INDEX(Upload_Download!$Q$4:$AC$602,MATCH($AE255,Upload_Download!$Q$4:$Q$602,0),MATCH(AM$2,Upload_Download!$Q$3:$AC$3,0))</f>
        <v>1.0675772172580029</v>
      </c>
      <c r="AN255" s="5">
        <f>INDEX(Upload_Download!$Q$4:$AC$602,MATCH($AE255,Upload_Download!$Q$4:$Q$602,0),MATCH(AN$2,Upload_Download!$Q$3:$AC$3,0))</f>
        <v>0.26940196045267972</v>
      </c>
      <c r="AO255" s="217">
        <f>INDEX(Upload_Download!$Q$4:$AC$602,MATCH($AE255,Upload_Download!$Q$4:$Q$602,0),MATCH(AO$2,Upload_Download!$Q$3:$AC$3,0))</f>
        <v>0.2523489224925759</v>
      </c>
      <c r="AP255" s="6">
        <f>INDEX(Upload_Download!$Q$4:$AC$602,MATCH($AE255,Upload_Download!$Q$4:$Q$602,0),MATCH(AP$2,Upload_Download!$Q$3:$AC$3,0))</f>
        <v>33</v>
      </c>
      <c r="AQ255" s="7">
        <f>INDEX(Upload_Download!$Q$4:$AC$602,MATCH($AE255,Upload_Download!$Q$4:$Q$602,0),MATCH(AQ$2,Upload_Download!$Q$3:$AC$3,0))</f>
        <v>567</v>
      </c>
      <c r="AR255" s="8">
        <f>INDEX(Upload_Download!$Q$4:$AC$602,MATCH($AE255,Upload_Download!$Q$4:$Q$602,0),MATCH(AR$2,Upload_Download!$Q$3:$AC$3,0))</f>
        <v>582</v>
      </c>
      <c r="AS255" s="9">
        <f>INDEX(Upload_Download!$Q$4:$AC$602,MATCH($AE255,Upload_Download!$Q$4:$Q$602,0),MATCH(AS$2,Upload_Download!$Q$3:$AC$3,0))</f>
        <v>304.5</v>
      </c>
    </row>
    <row r="256" spans="31:45" ht="15.5" customHeight="1">
      <c r="AE256">
        <f t="shared" si="46"/>
        <v>254</v>
      </c>
      <c r="AF256" s="10">
        <f>INDEX(Upload_Download!$Q$4:$AC$602,MATCH($AE256,Upload_Download!$Q$4:$Q$602,0),MATCH(AF$2,Upload_Download!$Q$3:$AC$3,0))</f>
        <v>254</v>
      </c>
      <c r="AG256" s="3">
        <f>INDEX(Upload_Download!$Q$4:$AC$602,MATCH($AE256,Upload_Download!$Q$4:$Q$602,0),MATCH(AG$2,Upload_Download!$Q$3:$AC$3,0))</f>
        <v>344</v>
      </c>
      <c r="AH256" s="3" t="str">
        <f t="shared" si="47"/>
        <v>CRYPTO</v>
      </c>
      <c r="AI256" s="221" t="str">
        <f>INDEX(Upload_Download!$Q$4:$AC$602,MATCH($AE256,Upload_Download!$Q$4:$Q$602,0),MATCH(AI$2,Upload_Download!$Q$3:$AC$3,0))</f>
        <v>MKR-USD</v>
      </c>
      <c r="AJ256" s="4" t="str">
        <f>IF(AH256="STOCK",INDEX(Upload_Download!$AR$4:$AR$861,MATCH(AI256,Upload_Download!$AQ$4:$AQ$861,0),1),INDEX(Upload_Download!$BE$4:$BE$103,MATCH(AI256,Upload_Download!$BD$4:$BD$103,0),1))</f>
        <v>Maker USD</v>
      </c>
      <c r="AK256" s="46">
        <f>IF(AH256="STOCK",INDEX(Upload_Download!$AS$4:$AS$861,MATCH(AI256,Upload_Download!$AQ$4:$AQ$861,0),1),INDEX(Upload_Download!$BF$4:$BF$103,MATCH(AI256,Upload_Download!$BD$4:$BD$103,0),1))</f>
        <v>2116.52</v>
      </c>
      <c r="AL256" s="211">
        <f>INDEX(Upload_Download!$Q$4:$AC$602,MATCH($AE256,Upload_Download!$Q$4:$Q$602,0),MATCH(AL$2,Upload_Download!$Q$3:$AC$3,0))/1000000</f>
        <v>1971.865984</v>
      </c>
      <c r="AM256" s="215">
        <f>INDEX(Upload_Download!$Q$4:$AC$602,MATCH($AE256,Upload_Download!$Q$4:$Q$602,0),MATCH(AM$2,Upload_Download!$Q$3:$AC$3,0))</f>
        <v>1.043212584937838</v>
      </c>
      <c r="AN256" s="5">
        <f>INDEX(Upload_Download!$Q$4:$AC$602,MATCH($AE256,Upload_Download!$Q$4:$Q$602,0),MATCH(AN$2,Upload_Download!$Q$3:$AC$3,0))</f>
        <v>0.22549907199408031</v>
      </c>
      <c r="AO256" s="217">
        <f>INDEX(Upload_Download!$Q$4:$AC$602,MATCH($AE256,Upload_Download!$Q$4:$Q$602,0),MATCH(AO$2,Upload_Download!$Q$3:$AC$3,0))</f>
        <v>0.2161583125528698</v>
      </c>
      <c r="AP256" s="6">
        <f>INDEX(Upload_Download!$Q$4:$AC$602,MATCH($AE256,Upload_Download!$Q$4:$Q$602,0),MATCH(AP$2,Upload_Download!$Q$3:$AC$3,0))</f>
        <v>56</v>
      </c>
      <c r="AQ256" s="7">
        <f>INDEX(Upload_Download!$Q$4:$AC$602,MATCH($AE256,Upload_Download!$Q$4:$Q$602,0),MATCH(AQ$2,Upload_Download!$Q$3:$AC$3,0))</f>
        <v>547</v>
      </c>
      <c r="AR256" s="8">
        <f>INDEX(Upload_Download!$Q$4:$AC$602,MATCH($AE256,Upload_Download!$Q$4:$Q$602,0),MATCH(AR$2,Upload_Download!$Q$3:$AC$3,0))</f>
        <v>557</v>
      </c>
      <c r="AS256" s="9">
        <f>INDEX(Upload_Download!$Q$4:$AC$602,MATCH($AE256,Upload_Download!$Q$4:$Q$602,0),MATCH(AS$2,Upload_Download!$Q$3:$AC$3,0))</f>
        <v>304.5</v>
      </c>
    </row>
    <row r="257" spans="31:45" ht="15.5" customHeight="1" thickBot="1">
      <c r="AE257">
        <f t="shared" si="46"/>
        <v>255</v>
      </c>
      <c r="AF257" s="11">
        <f>INDEX(Upload_Download!$Q$4:$AC$602,MATCH($AE257,Upload_Download!$Q$4:$Q$602,0),MATCH(AF$2,Upload_Download!$Q$3:$AC$3,0))</f>
        <v>255</v>
      </c>
      <c r="AG257" s="12">
        <f>INDEX(Upload_Download!$Q$4:$AC$602,MATCH($AE257,Upload_Download!$Q$4:$Q$602,0),MATCH(AG$2,Upload_Download!$Q$3:$AC$3,0))</f>
        <v>345</v>
      </c>
      <c r="AH257" s="12" t="str">
        <f t="shared" si="47"/>
        <v>CRYPTO</v>
      </c>
      <c r="AI257" s="222" t="str">
        <f>INDEX(Upload_Download!$Q$4:$AC$602,MATCH($AE257,Upload_Download!$Q$4:$Q$602,0),MATCH(AI$2,Upload_Download!$Q$3:$AC$3,0))</f>
        <v>MIOTA-USD</v>
      </c>
      <c r="AJ257" s="13" t="str">
        <f>IF(AH257="STOCK",INDEX(Upload_Download!$AR$4:$AR$861,MATCH(AI257,Upload_Download!$AQ$4:$AQ$861,0),1),INDEX(Upload_Download!$BE$4:$BE$103,MATCH(AI257,Upload_Download!$BD$4:$BD$103,0),1))</f>
        <v>IOTA USD</v>
      </c>
      <c r="AK257" s="47">
        <f>IF(AH257="STOCK",INDEX(Upload_Download!$AS$4:$AS$861,MATCH(AI257,Upload_Download!$AQ$4:$AQ$861,0),1),INDEX(Upload_Download!$BF$4:$BF$103,MATCH(AI257,Upload_Download!$BD$4:$BD$103,0),1))</f>
        <v>0.96533199999999997</v>
      </c>
      <c r="AL257" s="212">
        <f>INDEX(Upload_Download!$Q$4:$AC$602,MATCH($AE257,Upload_Download!$Q$4:$Q$602,0),MATCH(AL$2,Upload_Download!$Q$3:$AC$3,0))/1000000</f>
        <v>2533.3445120000001</v>
      </c>
      <c r="AM257" s="216">
        <f>INDEX(Upload_Download!$Q$4:$AC$602,MATCH($AE257,Upload_Download!$Q$4:$Q$602,0),MATCH(AM$2,Upload_Download!$Q$3:$AC$3,0))</f>
        <v>1.0425938944537601</v>
      </c>
      <c r="AN257" s="14">
        <f>INDEX(Upload_Download!$Q$4:$AC$602,MATCH($AE257,Upload_Download!$Q$4:$Q$602,0),MATCH(AN$2,Upload_Download!$Q$3:$AC$3,0))</f>
        <v>0.24555137750028341</v>
      </c>
      <c r="AO257" s="218">
        <f>INDEX(Upload_Download!$Q$4:$AC$602,MATCH($AE257,Upload_Download!$Q$4:$Q$602,0),MATCH(AO$2,Upload_Download!$Q$3:$AC$3,0))</f>
        <v>0.2355196772267055</v>
      </c>
      <c r="AP257" s="15">
        <f>INDEX(Upload_Download!$Q$4:$AC$602,MATCH($AE257,Upload_Download!$Q$4:$Q$602,0),MATCH(AP$2,Upload_Download!$Q$3:$AC$3,0))</f>
        <v>57</v>
      </c>
      <c r="AQ257" s="16">
        <f>INDEX(Upload_Download!$Q$4:$AC$602,MATCH($AE257,Upload_Download!$Q$4:$Q$602,0),MATCH(AQ$2,Upload_Download!$Q$3:$AC$3,0))</f>
        <v>558</v>
      </c>
      <c r="AR257" s="17">
        <f>INDEX(Upload_Download!$Q$4:$AC$602,MATCH($AE257,Upload_Download!$Q$4:$Q$602,0),MATCH(AR$2,Upload_Download!$Q$3:$AC$3,0))</f>
        <v>548</v>
      </c>
      <c r="AS257" s="18">
        <f>INDEX(Upload_Download!$Q$4:$AC$602,MATCH($AE257,Upload_Download!$Q$4:$Q$602,0),MATCH(AS$2,Upload_Download!$Q$3:$AC$3,0))</f>
        <v>304.5</v>
      </c>
    </row>
    <row r="258" spans="31:45" ht="15.5" customHeight="1">
      <c r="AE258">
        <f t="shared" si="46"/>
        <v>256</v>
      </c>
      <c r="AF258" s="10">
        <f>INDEX(Upload_Download!$Q$4:$AC$602,MATCH($AE258,Upload_Download!$Q$4:$Q$602,0),MATCH(AF$2,Upload_Download!$Q$3:$AC$3,0))</f>
        <v>256</v>
      </c>
      <c r="AG258" s="3">
        <f>INDEX(Upload_Download!$Q$4:$AC$602,MATCH($AE258,Upload_Download!$Q$4:$Q$602,0),MATCH(AG$2,Upload_Download!$Q$3:$AC$3,0))</f>
        <v>346</v>
      </c>
      <c r="AH258" s="3" t="str">
        <f t="shared" si="47"/>
        <v>CRYPTO</v>
      </c>
      <c r="AI258" s="221" t="str">
        <f>INDEX(Upload_Download!$Q$4:$AC$602,MATCH($AE258,Upload_Download!$Q$4:$Q$602,0),MATCH(AI$2,Upload_Download!$Q$3:$AC$3,0))</f>
        <v>AAVE-USD</v>
      </c>
      <c r="AJ258" s="4" t="str">
        <f>IF(AH258="STOCK",INDEX(Upload_Download!$AR$4:$AR$861,MATCH(AI258,Upload_Download!$AQ$4:$AQ$861,0),1),INDEX(Upload_Download!$BE$4:$BE$103,MATCH(AI258,Upload_Download!$BD$4:$BD$103,0),1))</f>
        <v>Aave USD</v>
      </c>
      <c r="AK258" s="46">
        <f>IF(AH258="STOCK",INDEX(Upload_Download!$AS$4:$AS$861,MATCH(AI258,Upload_Download!$AQ$4:$AQ$861,0),1),INDEX(Upload_Download!$BF$4:$BF$103,MATCH(AI258,Upload_Download!$BD$4:$BD$103,0),1))</f>
        <v>179.13</v>
      </c>
      <c r="AL258" s="211">
        <f>INDEX(Upload_Download!$Q$4:$AC$602,MATCH($AE258,Upload_Download!$Q$4:$Q$602,0),MATCH(AL$2,Upload_Download!$Q$3:$AC$3,0))/1000000</f>
        <v>2294.661376</v>
      </c>
      <c r="AM258" s="215">
        <f>INDEX(Upload_Download!$Q$4:$AC$602,MATCH($AE258,Upload_Download!$Q$4:$Q$602,0),MATCH(AM$2,Upload_Download!$Q$3:$AC$3,0))</f>
        <v>1.029520625226225</v>
      </c>
      <c r="AN258" s="5">
        <f>INDEX(Upload_Download!$Q$4:$AC$602,MATCH($AE258,Upload_Download!$Q$4:$Q$602,0),MATCH(AN$2,Upload_Download!$Q$3:$AC$3,0))</f>
        <v>0.19745272514372439</v>
      </c>
      <c r="AO258" s="217">
        <f>INDEX(Upload_Download!$Q$4:$AC$602,MATCH($AE258,Upload_Download!$Q$4:$Q$602,0),MATCH(AO$2,Upload_Download!$Q$3:$AC$3,0))</f>
        <v>0.191790936777334</v>
      </c>
      <c r="AP258" s="6">
        <f>INDEX(Upload_Download!$Q$4:$AC$602,MATCH($AE258,Upload_Download!$Q$4:$Q$602,0),MATCH(AP$2,Upload_Download!$Q$3:$AC$3,0))</f>
        <v>66</v>
      </c>
      <c r="AQ258" s="7">
        <f>INDEX(Upload_Download!$Q$4:$AC$602,MATCH($AE258,Upload_Download!$Q$4:$Q$602,0),MATCH(AQ$2,Upload_Download!$Q$3:$AC$3,0))</f>
        <v>531</v>
      </c>
      <c r="AR258" s="8">
        <f>INDEX(Upload_Download!$Q$4:$AC$602,MATCH($AE258,Upload_Download!$Q$4:$Q$602,0),MATCH(AR$2,Upload_Download!$Q$3:$AC$3,0))</f>
        <v>552</v>
      </c>
      <c r="AS258" s="9">
        <f>INDEX(Upload_Download!$Q$4:$AC$602,MATCH($AE258,Upload_Download!$Q$4:$Q$602,0),MATCH(AS$2,Upload_Download!$Q$3:$AC$3,0))</f>
        <v>304.8</v>
      </c>
    </row>
    <row r="259" spans="31:45" ht="15.5" customHeight="1">
      <c r="AE259">
        <f t="shared" si="46"/>
        <v>257</v>
      </c>
      <c r="AF259" s="10">
        <f>INDEX(Upload_Download!$Q$4:$AC$602,MATCH($AE259,Upload_Download!$Q$4:$Q$602,0),MATCH(AF$2,Upload_Download!$Q$3:$AC$3,0))</f>
        <v>257</v>
      </c>
      <c r="AG259" s="3">
        <f>INDEX(Upload_Download!$Q$4:$AC$602,MATCH($AE259,Upload_Download!$Q$4:$Q$602,0),MATCH(AG$2,Upload_Download!$Q$3:$AC$3,0))</f>
        <v>347</v>
      </c>
      <c r="AH259" s="3" t="str">
        <f t="shared" si="47"/>
        <v>CRYPTO</v>
      </c>
      <c r="AI259" s="221" t="str">
        <f>INDEX(Upload_Download!$Q$4:$AC$602,MATCH($AE259,Upload_Download!$Q$4:$Q$602,0),MATCH(AI$2,Upload_Download!$Q$3:$AC$3,0))</f>
        <v>AMP-USD</v>
      </c>
      <c r="AJ259" s="4" t="str">
        <f>IF(AH259="STOCK",INDEX(Upload_Download!$AR$4:$AR$861,MATCH(AI259,Upload_Download!$AQ$4:$AQ$861,0),1),INDEX(Upload_Download!$BE$4:$BE$103,MATCH(AI259,Upload_Download!$BD$4:$BD$103,0),1))</f>
        <v>Amp USD</v>
      </c>
      <c r="AK259" s="46">
        <f>IF(AH259="STOCK",INDEX(Upload_Download!$AS$4:$AS$861,MATCH(AI259,Upload_Download!$AQ$4:$AQ$861,0),1),INDEX(Upload_Download!$BF$4:$BF$103,MATCH(AI259,Upload_Download!$BD$4:$BD$103,0),1))</f>
        <v>3.0845999999999998E-2</v>
      </c>
      <c r="AL259" s="211">
        <f>INDEX(Upload_Download!$Q$4:$AC$602,MATCH($AE259,Upload_Download!$Q$4:$Q$602,0),MATCH(AL$2,Upload_Download!$Q$3:$AC$3,0))/1000000</f>
        <v>1429.7297920000001</v>
      </c>
      <c r="AM259" s="215">
        <f>INDEX(Upload_Download!$Q$4:$AC$602,MATCH($AE259,Upload_Download!$Q$4:$Q$602,0),MATCH(AM$2,Upload_Download!$Q$3:$AC$3,0))</f>
        <v>1.0614999815439261</v>
      </c>
      <c r="AN259" s="5">
        <f>INDEX(Upload_Download!$Q$4:$AC$602,MATCH($AE259,Upload_Download!$Q$4:$Q$602,0),MATCH(AN$2,Upload_Download!$Q$3:$AC$3,0))</f>
        <v>0.33795222710648332</v>
      </c>
      <c r="AO259" s="217">
        <f>INDEX(Upload_Download!$Q$4:$AC$602,MATCH($AE259,Upload_Download!$Q$4:$Q$602,0),MATCH(AO$2,Upload_Download!$Q$3:$AC$3,0))</f>
        <v>0.31837233441581408</v>
      </c>
      <c r="AP259" s="6">
        <f>INDEX(Upload_Download!$Q$4:$AC$602,MATCH($AE259,Upload_Download!$Q$4:$Q$602,0),MATCH(AP$2,Upload_Download!$Q$3:$AC$3,0))</f>
        <v>36</v>
      </c>
      <c r="AQ259" s="7">
        <f>INDEX(Upload_Download!$Q$4:$AC$602,MATCH($AE259,Upload_Download!$Q$4:$Q$602,0),MATCH(AQ$2,Upload_Download!$Q$3:$AC$3,0))</f>
        <v>582</v>
      </c>
      <c r="AR259" s="8">
        <f>INDEX(Upload_Download!$Q$4:$AC$602,MATCH($AE259,Upload_Download!$Q$4:$Q$602,0),MATCH(AR$2,Upload_Download!$Q$3:$AC$3,0))</f>
        <v>569</v>
      </c>
      <c r="AS259" s="9">
        <f>INDEX(Upload_Download!$Q$4:$AC$602,MATCH($AE259,Upload_Download!$Q$4:$Q$602,0),MATCH(AS$2,Upload_Download!$Q$3:$AC$3,0))</f>
        <v>305.10000000000002</v>
      </c>
    </row>
    <row r="260" spans="31:45" ht="15.5" customHeight="1">
      <c r="AE260">
        <f t="shared" ref="AE260:AE323" si="48">AE259+1</f>
        <v>258</v>
      </c>
      <c r="AF260" s="10">
        <f>INDEX(Upload_Download!$Q$4:$AC$602,MATCH($AE260,Upload_Download!$Q$4:$Q$602,0),MATCH(AF$2,Upload_Download!$Q$3:$AC$3,0))</f>
        <v>258</v>
      </c>
      <c r="AG260" s="3">
        <f>INDEX(Upload_Download!$Q$4:$AC$602,MATCH($AE260,Upload_Download!$Q$4:$Q$602,0),MATCH(AG$2,Upload_Download!$Q$3:$AC$3,0))</f>
        <v>348</v>
      </c>
      <c r="AH260" s="3" t="str">
        <f t="shared" ref="AH260:AH323" si="49">IF(RIGHT(AI260,3)="USD","CRYPTO","STOCK")</f>
        <v>CRYPTO</v>
      </c>
      <c r="AI260" s="221" t="str">
        <f>INDEX(Upload_Download!$Q$4:$AC$602,MATCH($AE260,Upload_Download!$Q$4:$Q$602,0),MATCH(AI$2,Upload_Download!$Q$3:$AC$3,0))</f>
        <v>KLAY-USD</v>
      </c>
      <c r="AJ260" s="4" t="str">
        <f>IF(AH260="STOCK",INDEX(Upload_Download!$AR$4:$AR$861,MATCH(AI260,Upload_Download!$AQ$4:$AQ$861,0),1),INDEX(Upload_Download!$BE$4:$BE$103,MATCH(AI260,Upload_Download!$BD$4:$BD$103,0),1))</f>
        <v>Klaytn USD</v>
      </c>
      <c r="AK260" s="46">
        <f>IF(AH260="STOCK",INDEX(Upload_Download!$AS$4:$AS$861,MATCH(AI260,Upload_Download!$AQ$4:$AQ$861,0),1),INDEX(Upload_Download!$BF$4:$BF$103,MATCH(AI260,Upload_Download!$BD$4:$BD$103,0),1))</f>
        <v>1.2264999999999999</v>
      </c>
      <c r="AL260" s="211">
        <f>INDEX(Upload_Download!$Q$4:$AC$602,MATCH($AE260,Upload_Download!$Q$4:$Q$602,0),MATCH(AL$2,Upload_Download!$Q$3:$AC$3,0))/1000000</f>
        <v>3157.0375680000002</v>
      </c>
      <c r="AM260" s="215">
        <f>INDEX(Upload_Download!$Q$4:$AC$602,MATCH($AE260,Upload_Download!$Q$4:$Q$602,0),MATCH(AM$2,Upload_Download!$Q$3:$AC$3,0))</f>
        <v>1.0360433777262099</v>
      </c>
      <c r="AN260" s="5">
        <f>INDEX(Upload_Download!$Q$4:$AC$602,MATCH($AE260,Upload_Download!$Q$4:$Q$602,0),MATCH(AN$2,Upload_Download!$Q$3:$AC$3,0))</f>
        <v>0.23134741195333761</v>
      </c>
      <c r="AO260" s="217">
        <f>INDEX(Upload_Download!$Q$4:$AC$602,MATCH($AE260,Upload_Download!$Q$4:$Q$602,0),MATCH(AO$2,Upload_Download!$Q$3:$AC$3,0))</f>
        <v>0.22329896308113331</v>
      </c>
      <c r="AP260" s="6">
        <f>INDEX(Upload_Download!$Q$4:$AC$602,MATCH($AE260,Upload_Download!$Q$4:$Q$602,0),MATCH(AP$2,Upload_Download!$Q$3:$AC$3,0))</f>
        <v>64</v>
      </c>
      <c r="AQ260" s="7">
        <f>INDEX(Upload_Download!$Q$4:$AC$602,MATCH($AE260,Upload_Download!$Q$4:$Q$602,0),MATCH(AQ$2,Upload_Download!$Q$3:$AC$3,0))</f>
        <v>551</v>
      </c>
      <c r="AR260" s="8">
        <f>INDEX(Upload_Download!$Q$4:$AC$602,MATCH($AE260,Upload_Download!$Q$4:$Q$602,0),MATCH(AR$2,Upload_Download!$Q$3:$AC$3,0))</f>
        <v>543</v>
      </c>
      <c r="AS260" s="9">
        <f>INDEX(Upload_Download!$Q$4:$AC$602,MATCH($AE260,Upload_Download!$Q$4:$Q$602,0),MATCH(AS$2,Upload_Download!$Q$3:$AC$3,0))</f>
        <v>305.10000000000002</v>
      </c>
    </row>
    <row r="261" spans="31:45" ht="15.5" customHeight="1">
      <c r="AE261">
        <f t="shared" si="48"/>
        <v>259</v>
      </c>
      <c r="AF261" s="10">
        <f>INDEX(Upload_Download!$Q$4:$AC$602,MATCH($AE261,Upload_Download!$Q$4:$Q$602,0),MATCH(AF$2,Upload_Download!$Q$3:$AC$3,0))</f>
        <v>259</v>
      </c>
      <c r="AG261" s="3">
        <f>INDEX(Upload_Download!$Q$4:$AC$602,MATCH($AE261,Upload_Download!$Q$4:$Q$602,0),MATCH(AG$2,Upload_Download!$Q$3:$AC$3,0))</f>
        <v>349</v>
      </c>
      <c r="AH261" s="3" t="str">
        <f t="shared" si="49"/>
        <v>CRYPTO</v>
      </c>
      <c r="AI261" s="221" t="str">
        <f>INDEX(Upload_Download!$Q$4:$AC$602,MATCH($AE261,Upload_Download!$Q$4:$Q$602,0),MATCH(AI$2,Upload_Download!$Q$3:$AC$3,0))</f>
        <v>BTCB-USD</v>
      </c>
      <c r="AJ261" s="4" t="str">
        <f>IF(AH261="STOCK",INDEX(Upload_Download!$AR$4:$AR$861,MATCH(AI261,Upload_Download!$AQ$4:$AQ$861,0),1),INDEX(Upload_Download!$BE$4:$BE$103,MATCH(AI261,Upload_Download!$BD$4:$BD$103,0),1))</f>
        <v>Bitcoin BEP2 USD</v>
      </c>
      <c r="AK261" s="46">
        <f>IF(AH261="STOCK",INDEX(Upload_Download!$AS$4:$AS$861,MATCH(AI261,Upload_Download!$AQ$4:$AQ$861,0),1),INDEX(Upload_Download!$BF$4:$BF$103,MATCH(AI261,Upload_Download!$BD$4:$BD$103,0),1))</f>
        <v>43694.27</v>
      </c>
      <c r="AL261" s="211">
        <f>INDEX(Upload_Download!$Q$4:$AC$602,MATCH($AE261,Upload_Download!$Q$4:$Q$602,0),MATCH(AL$2,Upload_Download!$Q$3:$AC$3,0))/1000000</f>
        <v>4501.2147199999999</v>
      </c>
      <c r="AM261" s="215">
        <f>INDEX(Upload_Download!$Q$4:$AC$602,MATCH($AE261,Upload_Download!$Q$4:$Q$602,0),MATCH(AM$2,Upload_Download!$Q$3:$AC$3,0))</f>
        <v>1.0187655271870819</v>
      </c>
      <c r="AN261" s="5">
        <f>INDEX(Upload_Download!$Q$4:$AC$602,MATCH($AE261,Upload_Download!$Q$4:$Q$602,0),MATCH(AN$2,Upload_Download!$Q$3:$AC$3,0))</f>
        <v>0.1164643174592729</v>
      </c>
      <c r="AO261" s="217">
        <f>INDEX(Upload_Download!$Q$4:$AC$602,MATCH($AE261,Upload_Download!$Q$4:$Q$602,0),MATCH(AO$2,Upload_Download!$Q$3:$AC$3,0))</f>
        <v>0.1143190600302731</v>
      </c>
      <c r="AP261" s="6">
        <f>INDEX(Upload_Download!$Q$4:$AC$602,MATCH($AE261,Upload_Download!$Q$4:$Q$602,0),MATCH(AP$2,Upload_Download!$Q$3:$AC$3,0))</f>
        <v>90</v>
      </c>
      <c r="AQ261" s="7">
        <f>INDEX(Upload_Download!$Q$4:$AC$602,MATCH($AE261,Upload_Download!$Q$4:$Q$602,0),MATCH(AQ$2,Upload_Download!$Q$3:$AC$3,0))</f>
        <v>505</v>
      </c>
      <c r="AR261" s="8">
        <f>INDEX(Upload_Download!$Q$4:$AC$602,MATCH($AE261,Upload_Download!$Q$4:$Q$602,0),MATCH(AR$2,Upload_Download!$Q$3:$AC$3,0))</f>
        <v>532</v>
      </c>
      <c r="AS261" s="9">
        <f>INDEX(Upload_Download!$Q$4:$AC$602,MATCH($AE261,Upload_Download!$Q$4:$Q$602,0),MATCH(AS$2,Upload_Download!$Q$3:$AC$3,0))</f>
        <v>305.60000000000002</v>
      </c>
    </row>
    <row r="262" spans="31:45" ht="15.5" customHeight="1" thickBot="1">
      <c r="AE262">
        <f t="shared" si="48"/>
        <v>260</v>
      </c>
      <c r="AF262" s="11">
        <f>INDEX(Upload_Download!$Q$4:$AC$602,MATCH($AE262,Upload_Download!$Q$4:$Q$602,0),MATCH(AF$2,Upload_Download!$Q$3:$AC$3,0))</f>
        <v>260</v>
      </c>
      <c r="AG262" s="12">
        <f>INDEX(Upload_Download!$Q$4:$AC$602,MATCH($AE262,Upload_Download!$Q$4:$Q$602,0),MATCH(AG$2,Upload_Download!$Q$3:$AC$3,0))</f>
        <v>350</v>
      </c>
      <c r="AH262" s="12" t="str">
        <f t="shared" si="49"/>
        <v>STOCK</v>
      </c>
      <c r="AI262" s="222" t="str">
        <f>INDEX(Upload_Download!$Q$4:$AC$602,MATCH($AE262,Upload_Download!$Q$4:$Q$602,0),MATCH(AI$2,Upload_Download!$Q$3:$AC$3,0))</f>
        <v>GM</v>
      </c>
      <c r="AJ262" s="13" t="str">
        <f>IF(AH262="STOCK",INDEX(Upload_Download!$AR$4:$AR$861,MATCH(AI262,Upload_Download!$AQ$4:$AQ$861,0),1),INDEX(Upload_Download!$BE$4:$BE$103,MATCH(AI262,Upload_Download!$BD$4:$BD$103,0),1))</f>
        <v>General Motors Company Common Stock</v>
      </c>
      <c r="AK262" s="47">
        <f>IF(AH262="STOCK",INDEX(Upload_Download!$AS$4:$AS$861,MATCH(AI262,Upload_Download!$AQ$4:$AQ$861,0),1),INDEX(Upload_Download!$BF$4:$BF$103,MATCH(AI262,Upload_Download!$BD$4:$BD$103,0),1))</f>
        <v>50.34</v>
      </c>
      <c r="AL262" s="212">
        <f>INDEX(Upload_Download!$Q$4:$AC$602,MATCH($AE262,Upload_Download!$Q$4:$Q$602,0),MATCH(AL$2,Upload_Download!$Q$3:$AC$3,0))/1000000</f>
        <v>71779.188735999996</v>
      </c>
      <c r="AM262" s="216">
        <f>INDEX(Upload_Download!$Q$4:$AC$602,MATCH($AE262,Upload_Download!$Q$4:$Q$602,0),MATCH(AM$2,Upload_Download!$Q$3:$AC$3,0))</f>
        <v>1.00414834249822</v>
      </c>
      <c r="AN262" s="14">
        <f>INDEX(Upload_Download!$Q$4:$AC$602,MATCH($AE262,Upload_Download!$Q$4:$Q$602,0),MATCH(AN$2,Upload_Download!$Q$3:$AC$3,0))</f>
        <v>5.7488312176843137E-2</v>
      </c>
      <c r="AO262" s="218">
        <f>INDEX(Upload_Download!$Q$4:$AC$602,MATCH($AE262,Upload_Download!$Q$4:$Q$602,0),MATCH(AO$2,Upload_Download!$Q$3:$AC$3,0))</f>
        <v>5.7250816183013392E-2</v>
      </c>
      <c r="AP262" s="15">
        <f>INDEX(Upload_Download!$Q$4:$AC$602,MATCH($AE262,Upload_Download!$Q$4:$Q$602,0),MATCH(AP$2,Upload_Download!$Q$3:$AC$3,0))</f>
        <v>347</v>
      </c>
      <c r="AQ262" s="16">
        <f>INDEX(Upload_Download!$Q$4:$AC$602,MATCH($AE262,Upload_Download!$Q$4:$Q$602,0),MATCH(AQ$2,Upload_Download!$Q$3:$AC$3,0))</f>
        <v>425</v>
      </c>
      <c r="AR262" s="17">
        <f>INDEX(Upload_Download!$Q$4:$AC$602,MATCH($AE262,Upload_Download!$Q$4:$Q$602,0),MATCH(AR$2,Upload_Download!$Q$3:$AC$3,0))</f>
        <v>157</v>
      </c>
      <c r="AS262" s="18">
        <f>INDEX(Upload_Download!$Q$4:$AC$602,MATCH($AE262,Upload_Download!$Q$4:$Q$602,0),MATCH(AS$2,Upload_Download!$Q$3:$AC$3,0))</f>
        <v>305.60000000000002</v>
      </c>
    </row>
    <row r="263" spans="31:45" ht="15.5" customHeight="1">
      <c r="AE263">
        <f t="shared" si="48"/>
        <v>261</v>
      </c>
      <c r="AF263" s="10">
        <f>INDEX(Upload_Download!$Q$4:$AC$602,MATCH($AE263,Upload_Download!$Q$4:$Q$602,0),MATCH(AF$2,Upload_Download!$Q$3:$AC$3,0))</f>
        <v>261</v>
      </c>
      <c r="AG263" s="3">
        <f>INDEX(Upload_Download!$Q$4:$AC$602,MATCH($AE263,Upload_Download!$Q$4:$Q$602,0),MATCH(AG$2,Upload_Download!$Q$3:$AC$3,0))</f>
        <v>351</v>
      </c>
      <c r="AH263" s="3" t="str">
        <f t="shared" si="49"/>
        <v>CRYPTO</v>
      </c>
      <c r="AI263" s="221" t="str">
        <f>INDEX(Upload_Download!$Q$4:$AC$602,MATCH($AE263,Upload_Download!$Q$4:$Q$602,0),MATCH(AI$2,Upload_Download!$Q$3:$AC$3,0))</f>
        <v>KSM-USD</v>
      </c>
      <c r="AJ263" s="4" t="str">
        <f>IF(AH263="STOCK",INDEX(Upload_Download!$AR$4:$AR$861,MATCH(AI263,Upload_Download!$AQ$4:$AQ$861,0),1),INDEX(Upload_Download!$BE$4:$BE$103,MATCH(AI263,Upload_Download!$BD$4:$BD$103,0),1))</f>
        <v>Kusama USD</v>
      </c>
      <c r="AK263" s="46">
        <f>IF(AH263="STOCK",INDEX(Upload_Download!$AS$4:$AS$861,MATCH(AI263,Upload_Download!$AQ$4:$AQ$861,0),1),INDEX(Upload_Download!$BF$4:$BF$103,MATCH(AI263,Upload_Download!$BD$4:$BD$103,0),1))</f>
        <v>182.1</v>
      </c>
      <c r="AL263" s="211">
        <f>INDEX(Upload_Download!$Q$4:$AC$602,MATCH($AE263,Upload_Download!$Q$4:$Q$602,0),MATCH(AL$2,Upload_Download!$Q$3:$AC$3,0))/1000000</f>
        <v>1460.6906879999999</v>
      </c>
      <c r="AM263" s="215">
        <f>INDEX(Upload_Download!$Q$4:$AC$602,MATCH($AE263,Upload_Download!$Q$4:$Q$602,0),MATCH(AM$2,Upload_Download!$Q$3:$AC$3,0))</f>
        <v>1.0443624927925119</v>
      </c>
      <c r="AN263" s="5">
        <f>INDEX(Upload_Download!$Q$4:$AC$602,MATCH($AE263,Upload_Download!$Q$4:$Q$602,0),MATCH(AN$2,Upload_Download!$Q$3:$AC$3,0))</f>
        <v>0.21128240919033739</v>
      </c>
      <c r="AO263" s="217">
        <f>INDEX(Upload_Download!$Q$4:$AC$602,MATCH($AE263,Upload_Download!$Q$4:$Q$602,0),MATCH(AO$2,Upload_Download!$Q$3:$AC$3,0))</f>
        <v>0.20230754230304759</v>
      </c>
      <c r="AP263" s="6">
        <f>INDEX(Upload_Download!$Q$4:$AC$602,MATCH($AE263,Upload_Download!$Q$4:$Q$602,0),MATCH(AP$2,Upload_Download!$Q$3:$AC$3,0))</f>
        <v>55</v>
      </c>
      <c r="AQ263" s="7">
        <f>INDEX(Upload_Download!$Q$4:$AC$602,MATCH($AE263,Upload_Download!$Q$4:$Q$602,0),MATCH(AQ$2,Upload_Download!$Q$3:$AC$3,0))</f>
        <v>539</v>
      </c>
      <c r="AR263" s="8">
        <f>INDEX(Upload_Download!$Q$4:$AC$602,MATCH($AE263,Upload_Download!$Q$4:$Q$602,0),MATCH(AR$2,Upload_Download!$Q$3:$AC$3,0))</f>
        <v>568</v>
      </c>
      <c r="AS263" s="9">
        <f>INDEX(Upload_Download!$Q$4:$AC$602,MATCH($AE263,Upload_Download!$Q$4:$Q$602,0),MATCH(AS$2,Upload_Download!$Q$3:$AC$3,0))</f>
        <v>305.7</v>
      </c>
    </row>
    <row r="264" spans="31:45" ht="15.5" customHeight="1">
      <c r="AE264">
        <f t="shared" si="48"/>
        <v>262</v>
      </c>
      <c r="AF264" s="10">
        <f>INDEX(Upload_Download!$Q$4:$AC$602,MATCH($AE264,Upload_Download!$Q$4:$Q$602,0),MATCH(AF$2,Upload_Download!$Q$3:$AC$3,0))</f>
        <v>262</v>
      </c>
      <c r="AG264" s="3">
        <f>INDEX(Upload_Download!$Q$4:$AC$602,MATCH($AE264,Upload_Download!$Q$4:$Q$602,0),MATCH(AG$2,Upload_Download!$Q$3:$AC$3,0))</f>
        <v>352</v>
      </c>
      <c r="AH264" s="3" t="str">
        <f t="shared" si="49"/>
        <v>CRYPTO</v>
      </c>
      <c r="AI264" s="221" t="str">
        <f>INDEX(Upload_Download!$Q$4:$AC$602,MATCH($AE264,Upload_Download!$Q$4:$Q$602,0),MATCH(AI$2,Upload_Download!$Q$3:$AC$3,0))</f>
        <v>OKB-USD</v>
      </c>
      <c r="AJ264" s="4" t="str">
        <f>IF(AH264="STOCK",INDEX(Upload_Download!$AR$4:$AR$861,MATCH(AI264,Upload_Download!$AQ$4:$AQ$861,0),1),INDEX(Upload_Download!$BE$4:$BE$103,MATCH(AI264,Upload_Download!$BD$4:$BD$103,0),1))</f>
        <v>OKB USD</v>
      </c>
      <c r="AK264" s="46">
        <f>IF(AH264="STOCK",INDEX(Upload_Download!$AS$4:$AS$861,MATCH(AI264,Upload_Download!$AQ$4:$AQ$861,0),1),INDEX(Upload_Download!$BF$4:$BF$103,MATCH(AI264,Upload_Download!$BD$4:$BD$103,0),1))</f>
        <v>21.92</v>
      </c>
      <c r="AL264" s="211">
        <f>INDEX(Upload_Download!$Q$4:$AC$602,MATCH($AE264,Upload_Download!$Q$4:$Q$602,0),MATCH(AL$2,Upload_Download!$Q$3:$AC$3,0))/1000000</f>
        <v>1294.7800319999999</v>
      </c>
      <c r="AM264" s="215">
        <f>INDEX(Upload_Download!$Q$4:$AC$602,MATCH($AE264,Upload_Download!$Q$4:$Q$602,0),MATCH(AM$2,Upload_Download!$Q$3:$AC$3,0))</f>
        <v>1.0642837739233211</v>
      </c>
      <c r="AN264" s="5">
        <f>INDEX(Upload_Download!$Q$4:$AC$602,MATCH($AE264,Upload_Download!$Q$4:$Q$602,0),MATCH(AN$2,Upload_Download!$Q$3:$AC$3,0))</f>
        <v>0.33705524503786161</v>
      </c>
      <c r="AO264" s="217">
        <f>INDEX(Upload_Download!$Q$4:$AC$602,MATCH($AE264,Upload_Download!$Q$4:$Q$602,0),MATCH(AO$2,Upload_Download!$Q$3:$AC$3,0))</f>
        <v>0.31669678077995922</v>
      </c>
      <c r="AP264" s="6">
        <f>INDEX(Upload_Download!$Q$4:$AC$602,MATCH($AE264,Upload_Download!$Q$4:$Q$602,0),MATCH(AP$2,Upload_Download!$Q$3:$AC$3,0))</f>
        <v>35</v>
      </c>
      <c r="AQ264" s="7">
        <f>INDEX(Upload_Download!$Q$4:$AC$602,MATCH($AE264,Upload_Download!$Q$4:$Q$602,0),MATCH(AQ$2,Upload_Download!$Q$3:$AC$3,0))</f>
        <v>581</v>
      </c>
      <c r="AR264" s="8">
        <f>INDEX(Upload_Download!$Q$4:$AC$602,MATCH($AE264,Upload_Download!$Q$4:$Q$602,0),MATCH(AR$2,Upload_Download!$Q$3:$AC$3,0))</f>
        <v>574</v>
      </c>
      <c r="AS264" s="9">
        <f>INDEX(Upload_Download!$Q$4:$AC$602,MATCH($AE264,Upload_Download!$Q$4:$Q$602,0),MATCH(AS$2,Upload_Download!$Q$3:$AC$3,0))</f>
        <v>305.89999999999998</v>
      </c>
    </row>
    <row r="265" spans="31:45" ht="15.5" customHeight="1">
      <c r="AE265">
        <f t="shared" si="48"/>
        <v>263</v>
      </c>
      <c r="AF265" s="10">
        <f>INDEX(Upload_Download!$Q$4:$AC$602,MATCH($AE265,Upload_Download!$Q$4:$Q$602,0),MATCH(AF$2,Upload_Download!$Q$3:$AC$3,0))</f>
        <v>263</v>
      </c>
      <c r="AG265" s="3">
        <f>INDEX(Upload_Download!$Q$4:$AC$602,MATCH($AE265,Upload_Download!$Q$4:$Q$602,0),MATCH(AG$2,Upload_Download!$Q$3:$AC$3,0))</f>
        <v>354</v>
      </c>
      <c r="AH265" s="3" t="str">
        <f t="shared" si="49"/>
        <v>STOCK</v>
      </c>
      <c r="AI265" s="221" t="str">
        <f>INDEX(Upload_Download!$Q$4:$AC$602,MATCH($AE265,Upload_Download!$Q$4:$Q$602,0),MATCH(AI$2,Upload_Download!$Q$3:$AC$3,0))</f>
        <v>YUM</v>
      </c>
      <c r="AJ265" s="4" t="str">
        <f>IF(AH265="STOCK",INDEX(Upload_Download!$AR$4:$AR$861,MATCH(AI265,Upload_Download!$AQ$4:$AQ$861,0),1),INDEX(Upload_Download!$BE$4:$BE$103,MATCH(AI265,Upload_Download!$BD$4:$BD$103,0),1))</f>
        <v>Yum! Brands Inc.</v>
      </c>
      <c r="AK265" s="46">
        <f>IF(AH265="STOCK",INDEX(Upload_Download!$AS$4:$AS$861,MATCH(AI265,Upload_Download!$AQ$4:$AQ$861,0),1),INDEX(Upload_Download!$BF$4:$BF$103,MATCH(AI265,Upload_Download!$BD$4:$BD$103,0),1))</f>
        <v>124.15</v>
      </c>
      <c r="AL265" s="211">
        <f>INDEX(Upload_Download!$Q$4:$AC$602,MATCH($AE265,Upload_Download!$Q$4:$Q$602,0),MATCH(AL$2,Upload_Download!$Q$3:$AC$3,0))/1000000</f>
        <v>35835.506688000001</v>
      </c>
      <c r="AM265" s="215">
        <f>INDEX(Upload_Download!$Q$4:$AC$602,MATCH($AE265,Upload_Download!$Q$4:$Q$602,0),MATCH(AM$2,Upload_Download!$Q$3:$AC$3,0))</f>
        <v>1.0036046329026249</v>
      </c>
      <c r="AN265" s="5">
        <f>INDEX(Upload_Download!$Q$4:$AC$602,MATCH($AE265,Upload_Download!$Q$4:$Q$602,0),MATCH(AN$2,Upload_Download!$Q$3:$AC$3,0))</f>
        <v>2.7005676857647869E-2</v>
      </c>
      <c r="AO265" s="217">
        <f>INDEX(Upload_Download!$Q$4:$AC$602,MATCH($AE265,Upload_Download!$Q$4:$Q$602,0),MATCH(AO$2,Upload_Download!$Q$3:$AC$3,0))</f>
        <v>2.690868094096183E-2</v>
      </c>
      <c r="AP265" s="6">
        <f>INDEX(Upload_Download!$Q$4:$AC$602,MATCH($AE265,Upload_Download!$Q$4:$Q$602,0),MATCH(AP$2,Upload_Download!$Q$3:$AC$3,0))</f>
        <v>373</v>
      </c>
      <c r="AQ265" s="7">
        <f>INDEX(Upload_Download!$Q$4:$AC$602,MATCH($AE265,Upload_Download!$Q$4:$Q$602,0),MATCH(AQ$2,Upload_Download!$Q$3:$AC$3,0))</f>
        <v>77</v>
      </c>
      <c r="AR265" s="8">
        <f>INDEX(Upload_Download!$Q$4:$AC$602,MATCH($AE265,Upload_Download!$Q$4:$Q$602,0),MATCH(AR$2,Upload_Download!$Q$3:$AC$3,0))</f>
        <v>349</v>
      </c>
      <c r="AS265" s="9">
        <f>INDEX(Upload_Download!$Q$4:$AC$602,MATCH($AE265,Upload_Download!$Q$4:$Q$602,0),MATCH(AS$2,Upload_Download!$Q$3:$AC$3,0))</f>
        <v>306.60000000000002</v>
      </c>
    </row>
    <row r="266" spans="31:45" ht="15.5" customHeight="1">
      <c r="AE266">
        <f t="shared" si="48"/>
        <v>264</v>
      </c>
      <c r="AF266" s="10">
        <f>INDEX(Upload_Download!$Q$4:$AC$602,MATCH($AE266,Upload_Download!$Q$4:$Q$602,0),MATCH(AF$2,Upload_Download!$Q$3:$AC$3,0))</f>
        <v>264</v>
      </c>
      <c r="AG266" s="3">
        <f>INDEX(Upload_Download!$Q$4:$AC$602,MATCH($AE266,Upload_Download!$Q$4:$Q$602,0),MATCH(AG$2,Upload_Download!$Q$3:$AC$3,0))</f>
        <v>355</v>
      </c>
      <c r="AH266" s="3" t="str">
        <f t="shared" si="49"/>
        <v>CRYPTO</v>
      </c>
      <c r="AI266" s="221" t="str">
        <f>INDEX(Upload_Download!$Q$4:$AC$602,MATCH($AE266,Upload_Download!$Q$4:$Q$602,0),MATCH(AI$2,Upload_Download!$Q$3:$AC$3,0))</f>
        <v>BAT-USD</v>
      </c>
      <c r="AJ266" s="4" t="str">
        <f>IF(AH266="STOCK",INDEX(Upload_Download!$AR$4:$AR$861,MATCH(AI266,Upload_Download!$AQ$4:$AQ$861,0),1),INDEX(Upload_Download!$BE$4:$BE$103,MATCH(AI266,Upload_Download!$BD$4:$BD$103,0),1))</f>
        <v>Basic Attention Token USD</v>
      </c>
      <c r="AK266" s="46">
        <f>IF(AH266="STOCK",INDEX(Upload_Download!$AS$4:$AS$861,MATCH(AI266,Upload_Download!$AQ$4:$AQ$861,0),1),INDEX(Upload_Download!$BF$4:$BF$103,MATCH(AI266,Upload_Download!$BD$4:$BD$103,0),1))</f>
        <v>0.88351500000000005</v>
      </c>
      <c r="AL266" s="211">
        <f>INDEX(Upload_Download!$Q$4:$AC$602,MATCH($AE266,Upload_Download!$Q$4:$Q$602,0),MATCH(AL$2,Upload_Download!$Q$3:$AC$3,0))/1000000</f>
        <v>1266.5738240000001</v>
      </c>
      <c r="AM266" s="215">
        <f>INDEX(Upload_Download!$Q$4:$AC$602,MATCH($AE266,Upload_Download!$Q$4:$Q$602,0),MATCH(AM$2,Upload_Download!$Q$3:$AC$3,0))</f>
        <v>1.041296028462585</v>
      </c>
      <c r="AN266" s="5">
        <f>INDEX(Upload_Download!$Q$4:$AC$602,MATCH($AE266,Upload_Download!$Q$4:$Q$602,0),MATCH(AN$2,Upload_Download!$Q$3:$AC$3,0))</f>
        <v>0.19287293561265459</v>
      </c>
      <c r="AO266" s="217">
        <f>INDEX(Upload_Download!$Q$4:$AC$602,MATCH($AE266,Upload_Download!$Q$4:$Q$602,0),MATCH(AO$2,Upload_Download!$Q$3:$AC$3,0))</f>
        <v>0.18522392320790909</v>
      </c>
      <c r="AP266" s="6">
        <f>INDEX(Upload_Download!$Q$4:$AC$602,MATCH($AE266,Upload_Download!$Q$4:$Q$602,0),MATCH(AP$2,Upload_Download!$Q$3:$AC$3,0))</f>
        <v>58</v>
      </c>
      <c r="AQ266" s="7">
        <f>INDEX(Upload_Download!$Q$4:$AC$602,MATCH($AE266,Upload_Download!$Q$4:$Q$602,0),MATCH(AQ$2,Upload_Download!$Q$3:$AC$3,0))</f>
        <v>525</v>
      </c>
      <c r="AR266" s="8">
        <f>INDEX(Upload_Download!$Q$4:$AC$602,MATCH($AE266,Upload_Download!$Q$4:$Q$602,0),MATCH(AR$2,Upload_Download!$Q$3:$AC$3,0))</f>
        <v>576</v>
      </c>
      <c r="AS266" s="9">
        <f>INDEX(Upload_Download!$Q$4:$AC$602,MATCH($AE266,Upload_Download!$Q$4:$Q$602,0),MATCH(AS$2,Upload_Download!$Q$3:$AC$3,0))</f>
        <v>306.8</v>
      </c>
    </row>
    <row r="267" spans="31:45" ht="15.5" customHeight="1" thickBot="1">
      <c r="AE267">
        <f t="shared" si="48"/>
        <v>265</v>
      </c>
      <c r="AF267" s="11">
        <f>INDEX(Upload_Download!$Q$4:$AC$602,MATCH($AE267,Upload_Download!$Q$4:$Q$602,0),MATCH(AF$2,Upload_Download!$Q$3:$AC$3,0))</f>
        <v>265</v>
      </c>
      <c r="AG267" s="12">
        <f>INDEX(Upload_Download!$Q$4:$AC$602,MATCH($AE267,Upload_Download!$Q$4:$Q$602,0),MATCH(AG$2,Upload_Download!$Q$3:$AC$3,0))</f>
        <v>356</v>
      </c>
      <c r="AH267" s="12" t="str">
        <f t="shared" si="49"/>
        <v>STOCK</v>
      </c>
      <c r="AI267" s="222" t="str">
        <f>INDEX(Upload_Download!$Q$4:$AC$602,MATCH($AE267,Upload_Download!$Q$4:$Q$602,0),MATCH(AI$2,Upload_Download!$Q$3:$AC$3,0))</f>
        <v>DOV</v>
      </c>
      <c r="AJ267" s="13" t="str">
        <f>IF(AH267="STOCK",INDEX(Upload_Download!$AR$4:$AR$861,MATCH(AI267,Upload_Download!$AQ$4:$AQ$861,0),1),INDEX(Upload_Download!$BE$4:$BE$103,MATCH(AI267,Upload_Download!$BD$4:$BD$103,0),1))</f>
        <v>Dover Corporation Common Stock</v>
      </c>
      <c r="AK267" s="47">
        <f>IF(AH267="STOCK",INDEX(Upload_Download!$AS$4:$AS$861,MATCH(AI267,Upload_Download!$AQ$4:$AQ$861,0),1),INDEX(Upload_Download!$BF$4:$BF$103,MATCH(AI267,Upload_Download!$BD$4:$BD$103,0),1))</f>
        <v>163.94</v>
      </c>
      <c r="AL267" s="212">
        <f>INDEX(Upload_Download!$Q$4:$AC$602,MATCH($AE267,Upload_Download!$Q$4:$Q$602,0),MATCH(AL$2,Upload_Download!$Q$3:$AC$3,0))/1000000</f>
        <v>23004.483584000001</v>
      </c>
      <c r="AM267" s="216">
        <f>INDEX(Upload_Download!$Q$4:$AC$602,MATCH($AE267,Upload_Download!$Q$4:$Q$602,0),MATCH(AM$2,Upload_Download!$Q$3:$AC$3,0))</f>
        <v>1.0055442972179971</v>
      </c>
      <c r="AN267" s="14">
        <f>INDEX(Upload_Download!$Q$4:$AC$602,MATCH($AE267,Upload_Download!$Q$4:$Q$602,0),MATCH(AN$2,Upload_Download!$Q$3:$AC$3,0))</f>
        <v>2.9318603244540241E-2</v>
      </c>
      <c r="AO267" s="218">
        <f>INDEX(Upload_Download!$Q$4:$AC$602,MATCH($AE267,Upload_Download!$Q$4:$Q$602,0),MATCH(AO$2,Upload_Download!$Q$3:$AC$3,0))</f>
        <v>2.9156948456328529E-2</v>
      </c>
      <c r="AP267" s="15">
        <f>INDEX(Upload_Download!$Q$4:$AC$602,MATCH($AE267,Upload_Download!$Q$4:$Q$602,0),MATCH(AP$2,Upload_Download!$Q$3:$AC$3,0))</f>
        <v>271</v>
      </c>
      <c r="AQ267" s="16">
        <f>INDEX(Upload_Download!$Q$4:$AC$602,MATCH($AE267,Upload_Download!$Q$4:$Q$602,0),MATCH(AQ$2,Upload_Download!$Q$3:$AC$3,0))</f>
        <v>109</v>
      </c>
      <c r="AR267" s="17">
        <f>INDEX(Upload_Download!$Q$4:$AC$602,MATCH($AE267,Upload_Download!$Q$4:$Q$602,0),MATCH(AR$2,Upload_Download!$Q$3:$AC$3,0))</f>
        <v>499</v>
      </c>
      <c r="AS267" s="18">
        <f>INDEX(Upload_Download!$Q$4:$AC$602,MATCH($AE267,Upload_Download!$Q$4:$Q$602,0),MATCH(AS$2,Upload_Download!$Q$3:$AC$3,0))</f>
        <v>307</v>
      </c>
    </row>
    <row r="268" spans="31:45" ht="15.5" customHeight="1">
      <c r="AE268">
        <f t="shared" si="48"/>
        <v>266</v>
      </c>
      <c r="AF268" s="10">
        <f>INDEX(Upload_Download!$Q$4:$AC$602,MATCH($AE268,Upload_Download!$Q$4:$Q$602,0),MATCH(AF$2,Upload_Download!$Q$3:$AC$3,0))</f>
        <v>266</v>
      </c>
      <c r="AG268" s="3">
        <f>INDEX(Upload_Download!$Q$4:$AC$602,MATCH($AE268,Upload_Download!$Q$4:$Q$602,0),MATCH(AG$2,Upload_Download!$Q$3:$AC$3,0))</f>
        <v>357</v>
      </c>
      <c r="AH268" s="3" t="str">
        <f t="shared" si="49"/>
        <v>CRYPTO</v>
      </c>
      <c r="AI268" s="221" t="str">
        <f>INDEX(Upload_Download!$Q$4:$AC$602,MATCH($AE268,Upload_Download!$Q$4:$Q$602,0),MATCH(AI$2,Upload_Download!$Q$3:$AC$3,0))</f>
        <v>NEXO-USD</v>
      </c>
      <c r="AJ268" s="4" t="str">
        <f>IF(AH268="STOCK",INDEX(Upload_Download!$AR$4:$AR$861,MATCH(AI268,Upload_Download!$AQ$4:$AQ$861,0),1),INDEX(Upload_Download!$BE$4:$BE$103,MATCH(AI268,Upload_Download!$BD$4:$BD$103,0),1))</f>
        <v>Nexo USD</v>
      </c>
      <c r="AK268" s="46">
        <f>IF(AH268="STOCK",INDEX(Upload_Download!$AS$4:$AS$861,MATCH(AI268,Upload_Download!$AQ$4:$AQ$861,0),1),INDEX(Upload_Download!$BF$4:$BF$103,MATCH(AI268,Upload_Download!$BD$4:$BD$103,0),1))</f>
        <v>2.1095999999999999</v>
      </c>
      <c r="AL268" s="211">
        <f>INDEX(Upload_Download!$Q$4:$AC$602,MATCH($AE268,Upload_Download!$Q$4:$Q$602,0),MATCH(AL$2,Upload_Download!$Q$3:$AC$3,0))/1000000</f>
        <v>1144.4583680000001</v>
      </c>
      <c r="AM268" s="215">
        <f>INDEX(Upload_Download!$Q$4:$AC$602,MATCH($AE268,Upload_Download!$Q$4:$Q$602,0),MATCH(AM$2,Upload_Download!$Q$3:$AC$3,0))</f>
        <v>1.047412667641765</v>
      </c>
      <c r="AN268" s="5">
        <f>INDEX(Upload_Download!$Q$4:$AC$602,MATCH($AE268,Upload_Download!$Q$4:$Q$602,0),MATCH(AN$2,Upload_Download!$Q$3:$AC$3,0))</f>
        <v>0.20011087188103649</v>
      </c>
      <c r="AO268" s="217">
        <f>INDEX(Upload_Download!$Q$4:$AC$602,MATCH($AE268,Upload_Download!$Q$4:$Q$602,0),MATCH(AO$2,Upload_Download!$Q$3:$AC$3,0))</f>
        <v>0.19105256033573029</v>
      </c>
      <c r="AP268" s="6">
        <f>INDEX(Upload_Download!$Q$4:$AC$602,MATCH($AE268,Upload_Download!$Q$4:$Q$602,0),MATCH(AP$2,Upload_Download!$Q$3:$AC$3,0))</f>
        <v>54</v>
      </c>
      <c r="AQ268" s="7">
        <f>INDEX(Upload_Download!$Q$4:$AC$602,MATCH($AE268,Upload_Download!$Q$4:$Q$602,0),MATCH(AQ$2,Upload_Download!$Q$3:$AC$3,0))</f>
        <v>530</v>
      </c>
      <c r="AR268" s="8">
        <f>INDEX(Upload_Download!$Q$4:$AC$602,MATCH($AE268,Upload_Download!$Q$4:$Q$602,0),MATCH(AR$2,Upload_Download!$Q$3:$AC$3,0))</f>
        <v>581</v>
      </c>
      <c r="AS268" s="9">
        <f>INDEX(Upload_Download!$Q$4:$AC$602,MATCH($AE268,Upload_Download!$Q$4:$Q$602,0),MATCH(AS$2,Upload_Download!$Q$3:$AC$3,0))</f>
        <v>307.3</v>
      </c>
    </row>
    <row r="269" spans="31:45" ht="15.5" customHeight="1">
      <c r="AE269">
        <f t="shared" si="48"/>
        <v>267</v>
      </c>
      <c r="AF269" s="10">
        <f>INDEX(Upload_Download!$Q$4:$AC$602,MATCH($AE269,Upload_Download!$Q$4:$Q$602,0),MATCH(AF$2,Upload_Download!$Q$3:$AC$3,0))</f>
        <v>267</v>
      </c>
      <c r="AG269" s="3">
        <f>INDEX(Upload_Download!$Q$4:$AC$602,MATCH($AE269,Upload_Download!$Q$4:$Q$602,0),MATCH(AG$2,Upload_Download!$Q$3:$AC$3,0))</f>
        <v>358</v>
      </c>
      <c r="AH269" s="3" t="str">
        <f t="shared" si="49"/>
        <v>STOCK</v>
      </c>
      <c r="AI269" s="221" t="str">
        <f>INDEX(Upload_Download!$Q$4:$AC$602,MATCH($AE269,Upload_Download!$Q$4:$Q$602,0),MATCH(AI$2,Upload_Download!$Q$3:$AC$3,0))</f>
        <v>PEG</v>
      </c>
      <c r="AJ269" s="4" t="str">
        <f>IF(AH269="STOCK",INDEX(Upload_Download!$AR$4:$AR$861,MATCH(AI269,Upload_Download!$AQ$4:$AQ$861,0),1),INDEX(Upload_Download!$BE$4:$BE$103,MATCH(AI269,Upload_Download!$BD$4:$BD$103,0),1))</f>
        <v>Public Service Enterprise Group Incorporated Common Stock</v>
      </c>
      <c r="AK269" s="46">
        <f>IF(AH269="STOCK",INDEX(Upload_Download!$AS$4:$AS$861,MATCH(AI269,Upload_Download!$AQ$4:$AQ$861,0),1),INDEX(Upload_Download!$BF$4:$BF$103,MATCH(AI269,Upload_Download!$BD$4:$BD$103,0),1))</f>
        <v>65.849999999999994</v>
      </c>
      <c r="AL269" s="211">
        <f>INDEX(Upload_Download!$Q$4:$AC$602,MATCH($AE269,Upload_Download!$Q$4:$Q$602,0),MATCH(AL$2,Upload_Download!$Q$3:$AC$3,0))/1000000</f>
        <v>33353.596927999999</v>
      </c>
      <c r="AM269" s="215">
        <f>INDEX(Upload_Download!$Q$4:$AC$602,MATCH($AE269,Upload_Download!$Q$4:$Q$602,0),MATCH(AM$2,Upload_Download!$Q$3:$AC$3,0))</f>
        <v>1.0035324843265669</v>
      </c>
      <c r="AN269" s="5">
        <f>INDEX(Upload_Download!$Q$4:$AC$602,MATCH($AE269,Upload_Download!$Q$4:$Q$602,0),MATCH(AN$2,Upload_Download!$Q$3:$AC$3,0))</f>
        <v>2.2184707074437971E-2</v>
      </c>
      <c r="AO269" s="217">
        <f>INDEX(Upload_Download!$Q$4:$AC$602,MATCH($AE269,Upload_Download!$Q$4:$Q$602,0),MATCH(AO$2,Upload_Download!$Q$3:$AC$3,0))</f>
        <v>2.210661580060887E-2</v>
      </c>
      <c r="AP269" s="6">
        <f>INDEX(Upload_Download!$Q$4:$AC$602,MATCH($AE269,Upload_Download!$Q$4:$Q$602,0),MATCH(AP$2,Upload_Download!$Q$3:$AC$3,0))</f>
        <v>376</v>
      </c>
      <c r="AQ269" s="7">
        <f>INDEX(Upload_Download!$Q$4:$AC$602,MATCH($AE269,Upload_Download!$Q$4:$Q$602,0),MATCH(AQ$2,Upload_Download!$Q$3:$AC$3,0))</f>
        <v>33</v>
      </c>
      <c r="AR269" s="8">
        <f>INDEX(Upload_Download!$Q$4:$AC$602,MATCH($AE269,Upload_Download!$Q$4:$Q$602,0),MATCH(AR$2,Upload_Download!$Q$3:$AC$3,0))</f>
        <v>376</v>
      </c>
      <c r="AS269" s="9">
        <f>INDEX(Upload_Download!$Q$4:$AC$602,MATCH($AE269,Upload_Download!$Q$4:$Q$602,0),MATCH(AS$2,Upload_Download!$Q$3:$AC$3,0))</f>
        <v>307.39999999999998</v>
      </c>
    </row>
    <row r="270" spans="31:45" ht="15.5" customHeight="1">
      <c r="AE270">
        <f t="shared" si="48"/>
        <v>268</v>
      </c>
      <c r="AF270" s="10">
        <f>INDEX(Upload_Download!$Q$4:$AC$602,MATCH($AE270,Upload_Download!$Q$4:$Q$602,0),MATCH(AF$2,Upload_Download!$Q$3:$AC$3,0))</f>
        <v>268</v>
      </c>
      <c r="AG270" s="3">
        <f>INDEX(Upload_Download!$Q$4:$AC$602,MATCH($AE270,Upload_Download!$Q$4:$Q$602,0),MATCH(AG$2,Upload_Download!$Q$3:$AC$3,0))</f>
        <v>359</v>
      </c>
      <c r="AH270" s="3" t="str">
        <f t="shared" si="49"/>
        <v>STOCK</v>
      </c>
      <c r="AI270" s="221" t="str">
        <f>INDEX(Upload_Download!$Q$4:$AC$602,MATCH($AE270,Upload_Download!$Q$4:$Q$602,0),MATCH(AI$2,Upload_Download!$Q$3:$AC$3,0))</f>
        <v>WCN</v>
      </c>
      <c r="AJ270" s="4" t="str">
        <f>IF(AH270="STOCK",INDEX(Upload_Download!$AR$4:$AR$861,MATCH(AI270,Upload_Download!$AQ$4:$AQ$861,0),1),INDEX(Upload_Download!$BE$4:$BE$103,MATCH(AI270,Upload_Download!$BD$4:$BD$103,0),1))</f>
        <v>Waste Connections Inc. Common Shares</v>
      </c>
      <c r="AK270" s="46">
        <f>IF(AH270="STOCK",INDEX(Upload_Download!$AS$4:$AS$861,MATCH(AI270,Upload_Download!$AQ$4:$AQ$861,0),1),INDEX(Upload_Download!$BF$4:$BF$103,MATCH(AI270,Upload_Download!$BD$4:$BD$103,0),1))</f>
        <v>122.28</v>
      </c>
      <c r="AL270" s="211">
        <f>INDEX(Upload_Download!$Q$4:$AC$602,MATCH($AE270,Upload_Download!$Q$4:$Q$602,0),MATCH(AL$2,Upload_Download!$Q$3:$AC$3,0))/1000000</f>
        <v>31695.208448000001</v>
      </c>
      <c r="AM270" s="215">
        <f>INDEX(Upload_Download!$Q$4:$AC$602,MATCH($AE270,Upload_Download!$Q$4:$Q$602,0),MATCH(AM$2,Upload_Download!$Q$3:$AC$3,0))</f>
        <v>1.0038120408838509</v>
      </c>
      <c r="AN270" s="5">
        <f>INDEX(Upload_Download!$Q$4:$AC$602,MATCH($AE270,Upload_Download!$Q$4:$Q$602,0),MATCH(AN$2,Upload_Download!$Q$3:$AC$3,0))</f>
        <v>2.3976235187765441E-2</v>
      </c>
      <c r="AO270" s="217">
        <f>INDEX(Upload_Download!$Q$4:$AC$602,MATCH($AE270,Upload_Download!$Q$4:$Q$602,0),MATCH(AO$2,Upload_Download!$Q$3:$AC$3,0))</f>
        <v>2.3885183890257469E-2</v>
      </c>
      <c r="AP270" s="6">
        <f>INDEX(Upload_Download!$Q$4:$AC$602,MATCH($AE270,Upload_Download!$Q$4:$Q$602,0),MATCH(AP$2,Upload_Download!$Q$3:$AC$3,0))</f>
        <v>359</v>
      </c>
      <c r="AQ270" s="7">
        <f>INDEX(Upload_Download!$Q$4:$AC$602,MATCH($AE270,Upload_Download!$Q$4:$Q$602,0),MATCH(AQ$2,Upload_Download!$Q$3:$AC$3,0))</f>
        <v>49</v>
      </c>
      <c r="AR270" s="8">
        <f>INDEX(Upload_Download!$Q$4:$AC$602,MATCH($AE270,Upload_Download!$Q$4:$Q$602,0),MATCH(AR$2,Upload_Download!$Q$3:$AC$3,0))</f>
        <v>394</v>
      </c>
      <c r="AS270" s="9">
        <f>INDEX(Upload_Download!$Q$4:$AC$602,MATCH($AE270,Upload_Download!$Q$4:$Q$602,0),MATCH(AS$2,Upload_Download!$Q$3:$AC$3,0))</f>
        <v>307.5</v>
      </c>
    </row>
    <row r="271" spans="31:45" ht="15.5" customHeight="1">
      <c r="AE271">
        <f t="shared" si="48"/>
        <v>269</v>
      </c>
      <c r="AF271" s="10">
        <f>INDEX(Upload_Download!$Q$4:$AC$602,MATCH($AE271,Upload_Download!$Q$4:$Q$602,0),MATCH(AF$2,Upload_Download!$Q$3:$AC$3,0))</f>
        <v>269</v>
      </c>
      <c r="AG271" s="3">
        <f>INDEX(Upload_Download!$Q$4:$AC$602,MATCH($AE271,Upload_Download!$Q$4:$Q$602,0),MATCH(AG$2,Upload_Download!$Q$3:$AC$3,0))</f>
        <v>360</v>
      </c>
      <c r="AH271" s="3" t="str">
        <f t="shared" si="49"/>
        <v>STOCK</v>
      </c>
      <c r="AI271" s="221" t="str">
        <f>INDEX(Upload_Download!$Q$4:$AC$602,MATCH($AE271,Upload_Download!$Q$4:$Q$602,0),MATCH(AI$2,Upload_Download!$Q$3:$AC$3,0))</f>
        <v>AMZN</v>
      </c>
      <c r="AJ271" s="4" t="str">
        <f>IF(AH271="STOCK",INDEX(Upload_Download!$AR$4:$AR$861,MATCH(AI271,Upload_Download!$AQ$4:$AQ$861,0),1),INDEX(Upload_Download!$BE$4:$BE$103,MATCH(AI271,Upload_Download!$BD$4:$BD$103,0),1))</f>
        <v>Amazon.com Inc. Common Stock</v>
      </c>
      <c r="AK271" s="46">
        <f>IF(AH271="STOCK",INDEX(Upload_Download!$AS$4:$AS$861,MATCH(AI271,Upload_Download!$AQ$4:$AQ$861,0),1),INDEX(Upload_Download!$BF$4:$BF$103,MATCH(AI271,Upload_Download!$BD$4:$BD$103,0),1))</f>
        <v>3180.07</v>
      </c>
      <c r="AL271" s="211">
        <f>INDEX(Upload_Download!$Q$4:$AC$602,MATCH($AE271,Upload_Download!$Q$4:$Q$602,0),MATCH(AL$2,Upload_Download!$Q$3:$AC$3,0))/1000000</f>
        <v>1565255.1393279999</v>
      </c>
      <c r="AM271" s="215">
        <f>INDEX(Upload_Download!$Q$4:$AC$602,MATCH($AE271,Upload_Download!$Q$4:$Q$602,0),MATCH(AM$2,Upload_Download!$Q$3:$AC$3,0))</f>
        <v>1.000721207124831</v>
      </c>
      <c r="AN271" s="5">
        <f>INDEX(Upload_Download!$Q$4:$AC$602,MATCH($AE271,Upload_Download!$Q$4:$Q$602,0),MATCH(AN$2,Upload_Download!$Q$3:$AC$3,0))</f>
        <v>3.9674561409421563E-2</v>
      </c>
      <c r="AO271" s="217">
        <f>INDEX(Upload_Download!$Q$4:$AC$602,MATCH($AE271,Upload_Download!$Q$4:$Q$602,0),MATCH(AO$2,Upload_Download!$Q$3:$AC$3,0))</f>
        <v>3.964596845450135E-2</v>
      </c>
      <c r="AP271" s="6">
        <f>INDEX(Upload_Download!$Q$4:$AC$602,MATCH($AE271,Upload_Download!$Q$4:$Q$602,0),MATCH(AP$2,Upload_Download!$Q$3:$AC$3,0))</f>
        <v>499</v>
      </c>
      <c r="AQ271" s="7">
        <f>INDEX(Upload_Download!$Q$4:$AC$602,MATCH($AE271,Upload_Download!$Q$4:$Q$602,0),MATCH(AQ$2,Upload_Download!$Q$3:$AC$3,0))</f>
        <v>283</v>
      </c>
      <c r="AR271" s="8">
        <f>INDEX(Upload_Download!$Q$4:$AC$602,MATCH($AE271,Upload_Download!$Q$4:$Q$602,0),MATCH(AR$2,Upload_Download!$Q$3:$AC$3,0))</f>
        <v>5</v>
      </c>
      <c r="AS271" s="9">
        <f>INDEX(Upload_Download!$Q$4:$AC$602,MATCH($AE271,Upload_Download!$Q$4:$Q$602,0),MATCH(AS$2,Upload_Download!$Q$3:$AC$3,0))</f>
        <v>307.60000000000002</v>
      </c>
    </row>
    <row r="272" spans="31:45" ht="15.5" customHeight="1" thickBot="1">
      <c r="AE272">
        <f t="shared" si="48"/>
        <v>270</v>
      </c>
      <c r="AF272" s="11">
        <f>INDEX(Upload_Download!$Q$4:$AC$602,MATCH($AE272,Upload_Download!$Q$4:$Q$602,0),MATCH(AF$2,Upload_Download!$Q$3:$AC$3,0))</f>
        <v>270</v>
      </c>
      <c r="AG272" s="12">
        <f>INDEX(Upload_Download!$Q$4:$AC$602,MATCH($AE272,Upload_Download!$Q$4:$Q$602,0),MATCH(AG$2,Upload_Download!$Q$3:$AC$3,0))</f>
        <v>361</v>
      </c>
      <c r="AH272" s="12" t="str">
        <f t="shared" si="49"/>
        <v>STOCK</v>
      </c>
      <c r="AI272" s="222" t="str">
        <f>INDEX(Upload_Download!$Q$4:$AC$602,MATCH($AE272,Upload_Download!$Q$4:$Q$602,0),MATCH(AI$2,Upload_Download!$Q$3:$AC$3,0))</f>
        <v>BIDU</v>
      </c>
      <c r="AJ272" s="13" t="str">
        <f>IF(AH272="STOCK",INDEX(Upload_Download!$AR$4:$AR$861,MATCH(AI272,Upload_Download!$AQ$4:$AQ$861,0),1),INDEX(Upload_Download!$BE$4:$BE$103,MATCH(AI272,Upload_Download!$BD$4:$BD$103,0),1))</f>
        <v>Baidu Inc. ADS</v>
      </c>
      <c r="AK272" s="47">
        <f>IF(AH272="STOCK",INDEX(Upload_Download!$AS$4:$AS$861,MATCH(AI272,Upload_Download!$AQ$4:$AQ$861,0),1),INDEX(Upload_Download!$BF$4:$BF$103,MATCH(AI272,Upload_Download!$BD$4:$BD$103,0),1))</f>
        <v>164.56</v>
      </c>
      <c r="AL272" s="212">
        <f>INDEX(Upload_Download!$Q$4:$AC$602,MATCH($AE272,Upload_Download!$Q$4:$Q$602,0),MATCH(AL$2,Upload_Download!$Q$3:$AC$3,0))/1000000</f>
        <v>56315.949055999998</v>
      </c>
      <c r="AM272" s="216">
        <f>INDEX(Upload_Download!$Q$4:$AC$602,MATCH($AE272,Upload_Download!$Q$4:$Q$602,0),MATCH(AM$2,Upload_Download!$Q$3:$AC$3,0))</f>
        <v>1.005020310108715</v>
      </c>
      <c r="AN272" s="14">
        <f>INDEX(Upload_Download!$Q$4:$AC$602,MATCH($AE272,Upload_Download!$Q$4:$Q$602,0),MATCH(AN$2,Upload_Download!$Q$3:$AC$3,0))</f>
        <v>8.3411214595730268E-2</v>
      </c>
      <c r="AO272" s="218">
        <f>INDEX(Upload_Download!$Q$4:$AC$602,MATCH($AE272,Upload_Download!$Q$4:$Q$602,0),MATCH(AO$2,Upload_Download!$Q$3:$AC$3,0))</f>
        <v>8.2994556186339719E-2</v>
      </c>
      <c r="AP272" s="15">
        <f>INDEX(Upload_Download!$Q$4:$AC$602,MATCH($AE272,Upload_Download!$Q$4:$Q$602,0),MATCH(AP$2,Upload_Download!$Q$3:$AC$3,0))</f>
        <v>299</v>
      </c>
      <c r="AQ272" s="16">
        <f>INDEX(Upload_Download!$Q$4:$AC$602,MATCH($AE272,Upload_Download!$Q$4:$Q$602,0),MATCH(AQ$2,Upload_Download!$Q$3:$AC$3,0))</f>
        <v>482</v>
      </c>
      <c r="AR272" s="17">
        <f>INDEX(Upload_Download!$Q$4:$AC$602,MATCH($AE272,Upload_Download!$Q$4:$Q$602,0),MATCH(AR$2,Upload_Download!$Q$3:$AC$3,0))</f>
        <v>207</v>
      </c>
      <c r="AS272" s="18">
        <f>INDEX(Upload_Download!$Q$4:$AC$602,MATCH($AE272,Upload_Download!$Q$4:$Q$602,0),MATCH(AS$2,Upload_Download!$Q$3:$AC$3,0))</f>
        <v>308</v>
      </c>
    </row>
    <row r="273" spans="31:45" ht="15.5" customHeight="1">
      <c r="AE273">
        <f t="shared" si="48"/>
        <v>271</v>
      </c>
      <c r="AF273" s="10">
        <f>INDEX(Upload_Download!$Q$4:$AC$602,MATCH($AE273,Upload_Download!$Q$4:$Q$602,0),MATCH(AF$2,Upload_Download!$Q$3:$AC$3,0))</f>
        <v>271</v>
      </c>
      <c r="AG273" s="3">
        <f>INDEX(Upload_Download!$Q$4:$AC$602,MATCH($AE273,Upload_Download!$Q$4:$Q$602,0),MATCH(AG$2,Upload_Download!$Q$3:$AC$3,0))</f>
        <v>362</v>
      </c>
      <c r="AH273" s="3" t="str">
        <f t="shared" si="49"/>
        <v>CRYPTO</v>
      </c>
      <c r="AI273" s="221" t="str">
        <f>INDEX(Upload_Download!$Q$4:$AC$602,MATCH($AE273,Upload_Download!$Q$4:$Q$602,0),MATCH(AI$2,Upload_Download!$Q$3:$AC$3,0))</f>
        <v>DFI-USD</v>
      </c>
      <c r="AJ273" s="4" t="str">
        <f>IF(AH273="STOCK",INDEX(Upload_Download!$AR$4:$AR$861,MATCH(AI273,Upload_Download!$AQ$4:$AQ$861,0),1),INDEX(Upload_Download!$BE$4:$BE$103,MATCH(AI273,Upload_Download!$BD$4:$BD$103,0),1))</f>
        <v>DeFiChain USD</v>
      </c>
      <c r="AK273" s="46">
        <f>IF(AH273="STOCK",INDEX(Upload_Download!$AS$4:$AS$861,MATCH(AI273,Upload_Download!$AQ$4:$AQ$861,0),1),INDEX(Upload_Download!$BF$4:$BF$103,MATCH(AI273,Upload_Download!$BD$4:$BD$103,0),1))</f>
        <v>3.6316000000000002</v>
      </c>
      <c r="AL273" s="211">
        <f>INDEX(Upload_Download!$Q$4:$AC$602,MATCH($AE273,Upload_Download!$Q$4:$Q$602,0),MATCH(AL$2,Upload_Download!$Q$3:$AC$3,0))/1000000</f>
        <v>1068.85952</v>
      </c>
      <c r="AM273" s="215">
        <f>INDEX(Upload_Download!$Q$4:$AC$602,MATCH($AE273,Upload_Download!$Q$4:$Q$602,0),MATCH(AM$2,Upload_Download!$Q$3:$AC$3,0))</f>
        <v>1.054143430136331</v>
      </c>
      <c r="AN273" s="5">
        <f>INDEX(Upload_Download!$Q$4:$AC$602,MATCH($AE273,Upload_Download!$Q$4:$Q$602,0),MATCH(AN$2,Upload_Download!$Q$3:$AC$3,0))</f>
        <v>0.23487586699808249</v>
      </c>
      <c r="AO273" s="217">
        <f>INDEX(Upload_Download!$Q$4:$AC$602,MATCH($AE273,Upload_Download!$Q$4:$Q$602,0),MATCH(AO$2,Upload_Download!$Q$3:$AC$3,0))</f>
        <v>0.22281205790724909</v>
      </c>
      <c r="AP273" s="6">
        <f>INDEX(Upload_Download!$Q$4:$AC$602,MATCH($AE273,Upload_Download!$Q$4:$Q$602,0),MATCH(AP$2,Upload_Download!$Q$3:$AC$3,0))</f>
        <v>44</v>
      </c>
      <c r="AQ273" s="7">
        <f>INDEX(Upload_Download!$Q$4:$AC$602,MATCH($AE273,Upload_Download!$Q$4:$Q$602,0),MATCH(AQ$2,Upload_Download!$Q$3:$AC$3,0))</f>
        <v>550</v>
      </c>
      <c r="AR273" s="8">
        <f>INDEX(Upload_Download!$Q$4:$AC$602,MATCH($AE273,Upload_Download!$Q$4:$Q$602,0),MATCH(AR$2,Upload_Download!$Q$3:$AC$3,0))</f>
        <v>587</v>
      </c>
      <c r="AS273" s="9">
        <f>INDEX(Upload_Download!$Q$4:$AC$602,MATCH($AE273,Upload_Download!$Q$4:$Q$602,0),MATCH(AS$2,Upload_Download!$Q$3:$AC$3,0))</f>
        <v>308.10000000000002</v>
      </c>
    </row>
    <row r="274" spans="31:45" ht="15.5" customHeight="1">
      <c r="AE274">
        <f t="shared" si="48"/>
        <v>272</v>
      </c>
      <c r="AF274" s="10">
        <f>INDEX(Upload_Download!$Q$4:$AC$602,MATCH($AE274,Upload_Download!$Q$4:$Q$602,0),MATCH(AF$2,Upload_Download!$Q$3:$AC$3,0))</f>
        <v>272</v>
      </c>
      <c r="AG274" s="3">
        <f>INDEX(Upload_Download!$Q$4:$AC$602,MATCH($AE274,Upload_Download!$Q$4:$Q$602,0),MATCH(AG$2,Upload_Download!$Q$3:$AC$3,0))</f>
        <v>363</v>
      </c>
      <c r="AH274" s="3" t="str">
        <f t="shared" si="49"/>
        <v>STOCK</v>
      </c>
      <c r="AI274" s="221" t="str">
        <f>INDEX(Upload_Download!$Q$4:$AC$602,MATCH($AE274,Upload_Download!$Q$4:$Q$602,0),MATCH(AI$2,Upload_Download!$Q$3:$AC$3,0))</f>
        <v>EFX</v>
      </c>
      <c r="AJ274" s="4" t="str">
        <f>IF(AH274="STOCK",INDEX(Upload_Download!$AR$4:$AR$861,MATCH(AI274,Upload_Download!$AQ$4:$AQ$861,0),1),INDEX(Upload_Download!$BE$4:$BE$103,MATCH(AI274,Upload_Download!$BD$4:$BD$103,0),1))</f>
        <v>Equifax Inc. Common Stock</v>
      </c>
      <c r="AK274" s="46">
        <f>IF(AH274="STOCK",INDEX(Upload_Download!$AS$4:$AS$861,MATCH(AI274,Upload_Download!$AQ$4:$AQ$861,0),1),INDEX(Upload_Download!$BF$4:$BF$103,MATCH(AI274,Upload_Download!$BD$4:$BD$103,0),1))</f>
        <v>231.17</v>
      </c>
      <c r="AL274" s="211">
        <f>INDEX(Upload_Download!$Q$4:$AC$602,MATCH($AE274,Upload_Download!$Q$4:$Q$602,0),MATCH(AL$2,Upload_Download!$Q$3:$AC$3,0))/1000000</f>
        <v>27420.606464</v>
      </c>
      <c r="AM274" s="215">
        <f>INDEX(Upload_Download!$Q$4:$AC$602,MATCH($AE274,Upload_Download!$Q$4:$Q$602,0),MATCH(AM$2,Upload_Download!$Q$3:$AC$3,0))</f>
        <v>1.0071605845852489</v>
      </c>
      <c r="AN274" s="5">
        <f>INDEX(Upload_Download!$Q$4:$AC$602,MATCH($AE274,Upload_Download!$Q$4:$Q$602,0),MATCH(AN$2,Upload_Download!$Q$3:$AC$3,0))</f>
        <v>4.6980078758566322E-2</v>
      </c>
      <c r="AO274" s="217">
        <f>INDEX(Upload_Download!$Q$4:$AC$602,MATCH($AE274,Upload_Download!$Q$4:$Q$602,0),MATCH(AO$2,Upload_Download!$Q$3:$AC$3,0))</f>
        <v>4.6646065659839947E-2</v>
      </c>
      <c r="AP274" s="6">
        <f>INDEX(Upload_Download!$Q$4:$AC$602,MATCH($AE274,Upload_Download!$Q$4:$Q$602,0),MATCH(AP$2,Upload_Download!$Q$3:$AC$3,0))</f>
        <v>214</v>
      </c>
      <c r="AQ274" s="7">
        <f>INDEX(Upload_Download!$Q$4:$AC$602,MATCH($AE274,Upload_Download!$Q$4:$Q$602,0),MATCH(AQ$2,Upload_Download!$Q$3:$AC$3,0))</f>
        <v>356</v>
      </c>
      <c r="AR274" s="8">
        <f>INDEX(Upload_Download!$Q$4:$AC$602,MATCH($AE274,Upload_Download!$Q$4:$Q$602,0),MATCH(AR$2,Upload_Download!$Q$3:$AC$3,0))</f>
        <v>433</v>
      </c>
      <c r="AS274" s="9">
        <f>INDEX(Upload_Download!$Q$4:$AC$602,MATCH($AE274,Upload_Download!$Q$4:$Q$602,0),MATCH(AS$2,Upload_Download!$Q$3:$AC$3,0))</f>
        <v>308.10000000000002</v>
      </c>
    </row>
    <row r="275" spans="31:45" ht="15.5" customHeight="1">
      <c r="AE275">
        <f t="shared" si="48"/>
        <v>273</v>
      </c>
      <c r="AF275" s="10">
        <f>INDEX(Upload_Download!$Q$4:$AC$602,MATCH($AE275,Upload_Download!$Q$4:$Q$602,0),MATCH(AF$2,Upload_Download!$Q$3:$AC$3,0))</f>
        <v>273</v>
      </c>
      <c r="AG275" s="3">
        <f>INDEX(Upload_Download!$Q$4:$AC$602,MATCH($AE275,Upload_Download!$Q$4:$Q$602,0),MATCH(AG$2,Upload_Download!$Q$3:$AC$3,0))</f>
        <v>364</v>
      </c>
      <c r="AH275" s="3" t="str">
        <f t="shared" si="49"/>
        <v>CRYPTO</v>
      </c>
      <c r="AI275" s="221" t="str">
        <f>INDEX(Upload_Download!$Q$4:$AC$602,MATCH($AE275,Upload_Download!$Q$4:$Q$602,0),MATCH(AI$2,Upload_Download!$Q$3:$AC$3,0))</f>
        <v>ZEC-USD</v>
      </c>
      <c r="AJ275" s="4" t="str">
        <f>IF(AH275="STOCK",INDEX(Upload_Download!$AR$4:$AR$861,MATCH(AI275,Upload_Download!$AQ$4:$AQ$861,0),1),INDEX(Upload_Download!$BE$4:$BE$103,MATCH(AI275,Upload_Download!$BD$4:$BD$103,0),1))</f>
        <v>Zcash USD</v>
      </c>
      <c r="AK275" s="46">
        <f>IF(AH275="STOCK",INDEX(Upload_Download!$AS$4:$AS$861,MATCH(AI275,Upload_Download!$AQ$4:$AQ$861,0),1),INDEX(Upload_Download!$BF$4:$BF$103,MATCH(AI275,Upload_Download!$BD$4:$BD$103,0),1))</f>
        <v>126.28</v>
      </c>
      <c r="AL275" s="211">
        <f>INDEX(Upload_Download!$Q$4:$AC$602,MATCH($AE275,Upload_Download!$Q$4:$Q$602,0),MATCH(AL$2,Upload_Download!$Q$3:$AC$3,0))/1000000</f>
        <v>1710.1715200000001</v>
      </c>
      <c r="AM275" s="215">
        <f>INDEX(Upload_Download!$Q$4:$AC$602,MATCH($AE275,Upload_Download!$Q$4:$Q$602,0),MATCH(AM$2,Upload_Download!$Q$3:$AC$3,0))</f>
        <v>1.029405017324263</v>
      </c>
      <c r="AN275" s="5">
        <f>INDEX(Upload_Download!$Q$4:$AC$602,MATCH($AE275,Upload_Download!$Q$4:$Q$602,0),MATCH(AN$2,Upload_Download!$Q$3:$AC$3,0))</f>
        <v>0.2062902980446249</v>
      </c>
      <c r="AO275" s="217">
        <f>INDEX(Upload_Download!$Q$4:$AC$602,MATCH($AE275,Upload_Download!$Q$4:$Q$602,0),MATCH(AO$2,Upload_Download!$Q$3:$AC$3,0))</f>
        <v>0.20039760305505039</v>
      </c>
      <c r="AP275" s="6">
        <f>INDEX(Upload_Download!$Q$4:$AC$602,MATCH($AE275,Upload_Download!$Q$4:$Q$602,0),MATCH(AP$2,Upload_Download!$Q$3:$AC$3,0))</f>
        <v>67</v>
      </c>
      <c r="AQ275" s="7">
        <f>INDEX(Upload_Download!$Q$4:$AC$602,MATCH($AE275,Upload_Download!$Q$4:$Q$602,0),MATCH(AQ$2,Upload_Download!$Q$3:$AC$3,0))</f>
        <v>536</v>
      </c>
      <c r="AR275" s="8">
        <f>INDEX(Upload_Download!$Q$4:$AC$602,MATCH($AE275,Upload_Download!$Q$4:$Q$602,0),MATCH(AR$2,Upload_Download!$Q$3:$AC$3,0))</f>
        <v>559</v>
      </c>
      <c r="AS275" s="9">
        <f>INDEX(Upload_Download!$Q$4:$AC$602,MATCH($AE275,Upload_Download!$Q$4:$Q$602,0),MATCH(AS$2,Upload_Download!$Q$3:$AC$3,0))</f>
        <v>308.39999999999998</v>
      </c>
    </row>
    <row r="276" spans="31:45" ht="15.5" customHeight="1">
      <c r="AE276">
        <f t="shared" si="48"/>
        <v>274</v>
      </c>
      <c r="AF276" s="10">
        <f>INDEX(Upload_Download!$Q$4:$AC$602,MATCH($AE276,Upload_Download!$Q$4:$Q$602,0),MATCH(AF$2,Upload_Download!$Q$3:$AC$3,0))</f>
        <v>274</v>
      </c>
      <c r="AG276" s="3">
        <f>INDEX(Upload_Download!$Q$4:$AC$602,MATCH($AE276,Upload_Download!$Q$4:$Q$602,0),MATCH(AG$2,Upload_Download!$Q$3:$AC$3,0))</f>
        <v>365</v>
      </c>
      <c r="AH276" s="3" t="str">
        <f t="shared" si="49"/>
        <v>STOCK</v>
      </c>
      <c r="AI276" s="221" t="str">
        <f>INDEX(Upload_Download!$Q$4:$AC$602,MATCH($AE276,Upload_Download!$Q$4:$Q$602,0),MATCH(AI$2,Upload_Download!$Q$3:$AC$3,0))</f>
        <v>ISRG</v>
      </c>
      <c r="AJ276" s="4" t="str">
        <f>IF(AH276="STOCK",INDEX(Upload_Download!$AR$4:$AR$861,MATCH(AI276,Upload_Download!$AQ$4:$AQ$861,0),1),INDEX(Upload_Download!$BE$4:$BE$103,MATCH(AI276,Upload_Download!$BD$4:$BD$103,0),1))</f>
        <v>Intuitive Surgical Inc. Common Stock</v>
      </c>
      <c r="AK276" s="46">
        <f>IF(AH276="STOCK",INDEX(Upload_Download!$AS$4:$AS$861,MATCH(AI276,Upload_Download!$AQ$4:$AQ$861,0),1),INDEX(Upload_Download!$BF$4:$BF$103,MATCH(AI276,Upload_Download!$BD$4:$BD$103,0),1))</f>
        <v>292.49</v>
      </c>
      <c r="AL276" s="211">
        <f>INDEX(Upload_Download!$Q$4:$AC$602,MATCH($AE276,Upload_Download!$Q$4:$Q$602,0),MATCH(AL$2,Upload_Download!$Q$3:$AC$3,0))/1000000</f>
        <v>101735.243776</v>
      </c>
      <c r="AM276" s="215">
        <f>INDEX(Upload_Download!$Q$4:$AC$602,MATCH($AE276,Upload_Download!$Q$4:$Q$602,0),MATCH(AM$2,Upload_Download!$Q$3:$AC$3,0))</f>
        <v>1.002530180179952</v>
      </c>
      <c r="AN276" s="5">
        <f>INDEX(Upload_Download!$Q$4:$AC$602,MATCH($AE276,Upload_Download!$Q$4:$Q$602,0),MATCH(AN$2,Upload_Download!$Q$3:$AC$3,0))</f>
        <v>4.2044415008224333E-2</v>
      </c>
      <c r="AO276" s="217">
        <f>INDEX(Upload_Download!$Q$4:$AC$602,MATCH($AE276,Upload_Download!$Q$4:$Q$602,0),MATCH(AO$2,Upload_Download!$Q$3:$AC$3,0))</f>
        <v>4.1938303543816967E-2</v>
      </c>
      <c r="AP276" s="6">
        <f>INDEX(Upload_Download!$Q$4:$AC$602,MATCH($AE276,Upload_Download!$Q$4:$Q$602,0),MATCH(AP$2,Upload_Download!$Q$3:$AC$3,0))</f>
        <v>426</v>
      </c>
      <c r="AQ276" s="7">
        <f>INDEX(Upload_Download!$Q$4:$AC$602,MATCH($AE276,Upload_Download!$Q$4:$Q$602,0),MATCH(AQ$2,Upload_Download!$Q$3:$AC$3,0))</f>
        <v>306</v>
      </c>
      <c r="AR276" s="8">
        <f>INDEX(Upload_Download!$Q$4:$AC$602,MATCH($AE276,Upload_Download!$Q$4:$Q$602,0),MATCH(AR$2,Upload_Download!$Q$3:$AC$3,0))</f>
        <v>114</v>
      </c>
      <c r="AS276" s="9">
        <f>INDEX(Upload_Download!$Q$4:$AC$602,MATCH($AE276,Upload_Download!$Q$4:$Q$602,0),MATCH(AS$2,Upload_Download!$Q$3:$AC$3,0))</f>
        <v>308.39999999999998</v>
      </c>
    </row>
    <row r="277" spans="31:45" ht="15.5" customHeight="1" thickBot="1">
      <c r="AE277">
        <f t="shared" si="48"/>
        <v>275</v>
      </c>
      <c r="AF277" s="11">
        <f>INDEX(Upload_Download!$Q$4:$AC$602,MATCH($AE277,Upload_Download!$Q$4:$Q$602,0),MATCH(AF$2,Upload_Download!$Q$3:$AC$3,0))</f>
        <v>275</v>
      </c>
      <c r="AG277" s="12">
        <f>INDEX(Upload_Download!$Q$4:$AC$602,MATCH($AE277,Upload_Download!$Q$4:$Q$602,0),MATCH(AG$2,Upload_Download!$Q$3:$AC$3,0))</f>
        <v>366</v>
      </c>
      <c r="AH277" s="12" t="str">
        <f t="shared" si="49"/>
        <v>STOCK</v>
      </c>
      <c r="AI277" s="222" t="str">
        <f>INDEX(Upload_Download!$Q$4:$AC$602,MATCH($AE277,Upload_Download!$Q$4:$Q$602,0),MATCH(AI$2,Upload_Download!$Q$3:$AC$3,0))</f>
        <v>UL</v>
      </c>
      <c r="AJ277" s="13" t="str">
        <f>IF(AH277="STOCK",INDEX(Upload_Download!$AR$4:$AR$861,MATCH(AI277,Upload_Download!$AQ$4:$AQ$861,0),1),INDEX(Upload_Download!$BE$4:$BE$103,MATCH(AI277,Upload_Download!$BD$4:$BD$103,0),1))</f>
        <v>Unilever PLC Common Stock</v>
      </c>
      <c r="AK277" s="47">
        <f>IF(AH277="STOCK",INDEX(Upload_Download!$AS$4:$AS$861,MATCH(AI277,Upload_Download!$AQ$4:$AQ$861,0),1),INDEX(Upload_Download!$BF$4:$BF$103,MATCH(AI277,Upload_Download!$BD$4:$BD$103,0),1))</f>
        <v>51.22</v>
      </c>
      <c r="AL277" s="212">
        <f>INDEX(Upload_Download!$Q$4:$AC$602,MATCH($AE277,Upload_Download!$Q$4:$Q$602,0),MATCH(AL$2,Upload_Download!$Q$3:$AC$3,0))/1000000</f>
        <v>135853.162496</v>
      </c>
      <c r="AM277" s="216">
        <f>INDEX(Upload_Download!$Q$4:$AC$602,MATCH($AE277,Upload_Download!$Q$4:$Q$602,0),MATCH(AM$2,Upload_Download!$Q$3:$AC$3,0))</f>
        <v>0.99864300226009373</v>
      </c>
      <c r="AN277" s="14">
        <f>INDEX(Upload_Download!$Q$4:$AC$602,MATCH($AE277,Upload_Download!$Q$4:$Q$602,0),MATCH(AN$2,Upload_Download!$Q$3:$AC$3,0))</f>
        <v>2.3155609255742809E-2</v>
      </c>
      <c r="AO277" s="218">
        <f>INDEX(Upload_Download!$Q$4:$AC$602,MATCH($AE277,Upload_Download!$Q$4:$Q$602,0),MATCH(AO$2,Upload_Download!$Q$3:$AC$3,0))</f>
        <v>2.318707406284113E-2</v>
      </c>
      <c r="AP277" s="15">
        <f>INDEX(Upload_Download!$Q$4:$AC$602,MATCH($AE277,Upload_Download!$Q$4:$Q$602,0),MATCH(AP$2,Upload_Download!$Q$3:$AC$3,0))</f>
        <v>552</v>
      </c>
      <c r="AQ277" s="16">
        <f>INDEX(Upload_Download!$Q$4:$AC$602,MATCH($AE277,Upload_Download!$Q$4:$Q$602,0),MATCH(AQ$2,Upload_Download!$Q$3:$AC$3,0))</f>
        <v>46</v>
      </c>
      <c r="AR277" s="17">
        <f>INDEX(Upload_Download!$Q$4:$AC$602,MATCH($AE277,Upload_Download!$Q$4:$Q$602,0),MATCH(AR$2,Upload_Download!$Q$3:$AC$3,0))</f>
        <v>79</v>
      </c>
      <c r="AS277" s="18">
        <f>INDEX(Upload_Download!$Q$4:$AC$602,MATCH($AE277,Upload_Download!$Q$4:$Q$602,0),MATCH(AS$2,Upload_Download!$Q$3:$AC$3,0))</f>
        <v>308.89999999999998</v>
      </c>
    </row>
    <row r="278" spans="31:45" ht="15.5" customHeight="1">
      <c r="AE278">
        <f t="shared" si="48"/>
        <v>276</v>
      </c>
      <c r="AF278" s="10">
        <f>INDEX(Upload_Download!$Q$4:$AC$602,MATCH($AE278,Upload_Download!$Q$4:$Q$602,0),MATCH(AF$2,Upload_Download!$Q$3:$AC$3,0))</f>
        <v>276</v>
      </c>
      <c r="AG278" s="3">
        <f>INDEX(Upload_Download!$Q$4:$AC$602,MATCH($AE278,Upload_Download!$Q$4:$Q$602,0),MATCH(AG$2,Upload_Download!$Q$3:$AC$3,0))</f>
        <v>367</v>
      </c>
      <c r="AH278" s="3" t="str">
        <f t="shared" si="49"/>
        <v>STOCK</v>
      </c>
      <c r="AI278" s="221" t="str">
        <f>INDEX(Upload_Download!$Q$4:$AC$602,MATCH($AE278,Upload_Download!$Q$4:$Q$602,0),MATCH(AI$2,Upload_Download!$Q$3:$AC$3,0))</f>
        <v>CRH</v>
      </c>
      <c r="AJ278" s="4" t="str">
        <f>IF(AH278="STOCK",INDEX(Upload_Download!$AR$4:$AR$861,MATCH(AI278,Upload_Download!$AQ$4:$AQ$861,0),1),INDEX(Upload_Download!$BE$4:$BE$103,MATCH(AI278,Upload_Download!$BD$4:$BD$103,0),1))</f>
        <v>CRH PLC American Depositary Shares</v>
      </c>
      <c r="AK278" s="46">
        <f>IF(AH278="STOCK",INDEX(Upload_Download!$AS$4:$AS$861,MATCH(AI278,Upload_Download!$AQ$4:$AQ$861,0),1),INDEX(Upload_Download!$BF$4:$BF$103,MATCH(AI278,Upload_Download!$BD$4:$BD$103,0),1))</f>
        <v>51.37</v>
      </c>
      <c r="AL278" s="211">
        <f>INDEX(Upload_Download!$Q$4:$AC$602,MATCH($AE278,Upload_Download!$Q$4:$Q$602,0),MATCH(AL$2,Upload_Download!$Q$3:$AC$3,0))/1000000</f>
        <v>39242.502143999998</v>
      </c>
      <c r="AM278" s="215">
        <f>INDEX(Upload_Download!$Q$4:$AC$602,MATCH($AE278,Upload_Download!$Q$4:$Q$602,0),MATCH(AM$2,Upload_Download!$Q$3:$AC$3,0))</f>
        <v>1.004654520381465</v>
      </c>
      <c r="AN278" s="5">
        <f>INDEX(Upload_Download!$Q$4:$AC$602,MATCH($AE278,Upload_Download!$Q$4:$Q$602,0),MATCH(AN$2,Upload_Download!$Q$3:$AC$3,0))</f>
        <v>3.9193756304059857E-2</v>
      </c>
      <c r="AO278" s="217">
        <f>INDEX(Upload_Download!$Q$4:$AC$602,MATCH($AE278,Upload_Download!$Q$4:$Q$602,0),MATCH(AO$2,Upload_Download!$Q$3:$AC$3,0))</f>
        <v>3.9012173348085967E-2</v>
      </c>
      <c r="AP278" s="6">
        <f>INDEX(Upload_Download!$Q$4:$AC$602,MATCH($AE278,Upload_Download!$Q$4:$Q$602,0),MATCH(AP$2,Upload_Download!$Q$3:$AC$3,0))</f>
        <v>321</v>
      </c>
      <c r="AQ278" s="7">
        <f>INDEX(Upload_Download!$Q$4:$AC$602,MATCH($AE278,Upload_Download!$Q$4:$Q$602,0),MATCH(AQ$2,Upload_Download!$Q$3:$AC$3,0))</f>
        <v>270</v>
      </c>
      <c r="AR278" s="8">
        <f>INDEX(Upload_Download!$Q$4:$AC$602,MATCH($AE278,Upload_Download!$Q$4:$Q$602,0),MATCH(AR$2,Upload_Download!$Q$3:$AC$3,0))</f>
        <v>315</v>
      </c>
      <c r="AS278" s="9">
        <f>INDEX(Upload_Download!$Q$4:$AC$602,MATCH($AE278,Upload_Download!$Q$4:$Q$602,0),MATCH(AS$2,Upload_Download!$Q$3:$AC$3,0))</f>
        <v>309</v>
      </c>
    </row>
    <row r="279" spans="31:45" ht="15.5" customHeight="1">
      <c r="AE279">
        <f t="shared" si="48"/>
        <v>277</v>
      </c>
      <c r="AF279" s="10">
        <f>INDEX(Upload_Download!$Q$4:$AC$602,MATCH($AE279,Upload_Download!$Q$4:$Q$602,0),MATCH(AF$2,Upload_Download!$Q$3:$AC$3,0))</f>
        <v>277</v>
      </c>
      <c r="AG279" s="3">
        <f>INDEX(Upload_Download!$Q$4:$AC$602,MATCH($AE279,Upload_Download!$Q$4:$Q$602,0),MATCH(AG$2,Upload_Download!$Q$3:$AC$3,0))</f>
        <v>368</v>
      </c>
      <c r="AH279" s="3" t="str">
        <f t="shared" si="49"/>
        <v>STOCK</v>
      </c>
      <c r="AI279" s="221" t="str">
        <f>INDEX(Upload_Download!$Q$4:$AC$602,MATCH($AE279,Upload_Download!$Q$4:$Q$602,0),MATCH(AI$2,Upload_Download!$Q$3:$AC$3,0))</f>
        <v>NXPI</v>
      </c>
      <c r="AJ279" s="4" t="str">
        <f>IF(AH279="STOCK",INDEX(Upload_Download!$AR$4:$AR$861,MATCH(AI279,Upload_Download!$AQ$4:$AQ$861,0),1),INDEX(Upload_Download!$BE$4:$BE$103,MATCH(AI279,Upload_Download!$BD$4:$BD$103,0),1))</f>
        <v>NXP Semiconductors N.V. Common Stock</v>
      </c>
      <c r="AK279" s="46">
        <f>IF(AH279="STOCK",INDEX(Upload_Download!$AS$4:$AS$861,MATCH(AI279,Upload_Download!$AQ$4:$AQ$861,0),1),INDEX(Upload_Download!$BF$4:$BF$103,MATCH(AI279,Upload_Download!$BD$4:$BD$103,0),1))</f>
        <v>199.05</v>
      </c>
      <c r="AL279" s="211">
        <f>INDEX(Upload_Download!$Q$4:$AC$602,MATCH($AE279,Upload_Download!$Q$4:$Q$602,0),MATCH(AL$2,Upload_Download!$Q$3:$AC$3,0))/1000000</f>
        <v>49838.501887999999</v>
      </c>
      <c r="AM279" s="215">
        <f>INDEX(Upload_Download!$Q$4:$AC$602,MATCH($AE279,Upload_Download!$Q$4:$Q$602,0),MATCH(AM$2,Upload_Download!$Q$3:$AC$3,0))</f>
        <v>1.004857468423304</v>
      </c>
      <c r="AN279" s="5">
        <f>INDEX(Upload_Download!$Q$4:$AC$602,MATCH($AE279,Upload_Download!$Q$4:$Q$602,0),MATCH(AN$2,Upload_Download!$Q$3:$AC$3,0))</f>
        <v>5.3610212413402643E-2</v>
      </c>
      <c r="AO279" s="217">
        <f>INDEX(Upload_Download!$Q$4:$AC$602,MATCH($AE279,Upload_Download!$Q$4:$Q$602,0),MATCH(AO$2,Upload_Download!$Q$3:$AC$3,0))</f>
        <v>5.3351061317702161E-2</v>
      </c>
      <c r="AP279" s="6">
        <f>INDEX(Upload_Download!$Q$4:$AC$602,MATCH($AE279,Upload_Download!$Q$4:$Q$602,0),MATCH(AP$2,Upload_Download!$Q$3:$AC$3,0))</f>
        <v>312</v>
      </c>
      <c r="AQ279" s="7">
        <f>INDEX(Upload_Download!$Q$4:$AC$602,MATCH($AE279,Upload_Download!$Q$4:$Q$602,0),MATCH(AQ$2,Upload_Download!$Q$3:$AC$3,0))</f>
        <v>407</v>
      </c>
      <c r="AR279" s="8">
        <f>INDEX(Upload_Download!$Q$4:$AC$602,MATCH($AE279,Upload_Download!$Q$4:$Q$602,0),MATCH(AR$2,Upload_Download!$Q$3:$AC$3,0))</f>
        <v>239</v>
      </c>
      <c r="AS279" s="9">
        <f>INDEX(Upload_Download!$Q$4:$AC$602,MATCH($AE279,Upload_Download!$Q$4:$Q$602,0),MATCH(AS$2,Upload_Download!$Q$3:$AC$3,0))</f>
        <v>309.10000000000002</v>
      </c>
    </row>
    <row r="280" spans="31:45" ht="15.5" customHeight="1">
      <c r="AE280">
        <f t="shared" si="48"/>
        <v>278</v>
      </c>
      <c r="AF280" s="10">
        <f>INDEX(Upload_Download!$Q$4:$AC$602,MATCH($AE280,Upload_Download!$Q$4:$Q$602,0),MATCH(AF$2,Upload_Download!$Q$3:$AC$3,0))</f>
        <v>278</v>
      </c>
      <c r="AG280" s="3">
        <f>INDEX(Upload_Download!$Q$4:$AC$602,MATCH($AE280,Upload_Download!$Q$4:$Q$602,0),MATCH(AG$2,Upload_Download!$Q$3:$AC$3,0))</f>
        <v>369</v>
      </c>
      <c r="AH280" s="3" t="str">
        <f t="shared" si="49"/>
        <v>CRYPTO</v>
      </c>
      <c r="AI280" s="221" t="str">
        <f>INDEX(Upload_Download!$Q$4:$AC$602,MATCH($AE280,Upload_Download!$Q$4:$Q$602,0),MATCH(AI$2,Upload_Download!$Q$3:$AC$3,0))</f>
        <v>HT-USD</v>
      </c>
      <c r="AJ280" s="4" t="str">
        <f>IF(AH280="STOCK",INDEX(Upload_Download!$AR$4:$AR$861,MATCH(AI280,Upload_Download!$AQ$4:$AQ$861,0),1),INDEX(Upload_Download!$BE$4:$BE$103,MATCH(AI280,Upload_Download!$BD$4:$BD$103,0),1))</f>
        <v>Huobi Token USD</v>
      </c>
      <c r="AK280" s="46">
        <f>IF(AH280="STOCK",INDEX(Upload_Download!$AS$4:$AS$861,MATCH(AI280,Upload_Download!$AQ$4:$AQ$861,0),1),INDEX(Upload_Download!$BF$4:$BF$103,MATCH(AI280,Upload_Download!$BD$4:$BD$103,0),1))</f>
        <v>9.9656000000000002</v>
      </c>
      <c r="AL280" s="211">
        <f>INDEX(Upload_Download!$Q$4:$AC$602,MATCH($AE280,Upload_Download!$Q$4:$Q$602,0),MATCH(AL$2,Upload_Download!$Q$3:$AC$3,0))/1000000</f>
        <v>1558.0837120000001</v>
      </c>
      <c r="AM280" s="215">
        <f>INDEX(Upload_Download!$Q$4:$AC$602,MATCH($AE280,Upload_Download!$Q$4:$Q$602,0),MATCH(AM$2,Upload_Download!$Q$3:$AC$3,0))</f>
        <v>1.039947154769528</v>
      </c>
      <c r="AN280" s="5">
        <f>INDEX(Upload_Download!$Q$4:$AC$602,MATCH($AE280,Upload_Download!$Q$4:$Q$602,0),MATCH(AN$2,Upload_Download!$Q$3:$AC$3,0))</f>
        <v>0.22706798421323021</v>
      </c>
      <c r="AO280" s="217">
        <f>INDEX(Upload_Download!$Q$4:$AC$602,MATCH($AE280,Upload_Download!$Q$4:$Q$602,0),MATCH(AO$2,Upload_Download!$Q$3:$AC$3,0))</f>
        <v>0.21834569494404049</v>
      </c>
      <c r="AP280" s="6">
        <f>INDEX(Upload_Download!$Q$4:$AC$602,MATCH($AE280,Upload_Download!$Q$4:$Q$602,0),MATCH(AP$2,Upload_Download!$Q$3:$AC$3,0))</f>
        <v>60</v>
      </c>
      <c r="AQ280" s="7">
        <f>INDEX(Upload_Download!$Q$4:$AC$602,MATCH($AE280,Upload_Download!$Q$4:$Q$602,0),MATCH(AQ$2,Upload_Download!$Q$3:$AC$3,0))</f>
        <v>548</v>
      </c>
      <c r="AR280" s="8">
        <f>INDEX(Upload_Download!$Q$4:$AC$602,MATCH($AE280,Upload_Download!$Q$4:$Q$602,0),MATCH(AR$2,Upload_Download!$Q$3:$AC$3,0))</f>
        <v>566</v>
      </c>
      <c r="AS280" s="9">
        <f>INDEX(Upload_Download!$Q$4:$AC$602,MATCH($AE280,Upload_Download!$Q$4:$Q$602,0),MATCH(AS$2,Upload_Download!$Q$3:$AC$3,0))</f>
        <v>309.39999999999998</v>
      </c>
    </row>
    <row r="281" spans="31:45" ht="15.5" customHeight="1">
      <c r="AE281">
        <f t="shared" si="48"/>
        <v>279</v>
      </c>
      <c r="AF281" s="10">
        <f>INDEX(Upload_Download!$Q$4:$AC$602,MATCH($AE281,Upload_Download!$Q$4:$Q$602,0),MATCH(AF$2,Upload_Download!$Q$3:$AC$3,0))</f>
        <v>279</v>
      </c>
      <c r="AG281" s="3">
        <f>INDEX(Upload_Download!$Q$4:$AC$602,MATCH($AE281,Upload_Download!$Q$4:$Q$602,0),MATCH(AG$2,Upload_Download!$Q$3:$AC$3,0))</f>
        <v>370</v>
      </c>
      <c r="AH281" s="3" t="str">
        <f t="shared" si="49"/>
        <v>CRYPTO</v>
      </c>
      <c r="AI281" s="221" t="str">
        <f>INDEX(Upload_Download!$Q$4:$AC$602,MATCH($AE281,Upload_Download!$Q$4:$Q$602,0),MATCH(AI$2,Upload_Download!$Q$3:$AC$3,0))</f>
        <v>YGG-USD</v>
      </c>
      <c r="AJ281" s="4" t="str">
        <f>IF(AH281="STOCK",INDEX(Upload_Download!$AR$4:$AR$861,MATCH(AI281,Upload_Download!$AQ$4:$AQ$861,0),1),INDEX(Upload_Download!$BE$4:$BE$103,MATCH(AI281,Upload_Download!$BD$4:$BD$103,0),1))</f>
        <v>Yield Guild Games USD</v>
      </c>
      <c r="AK281" s="46">
        <f>IF(AH281="STOCK",INDEX(Upload_Download!$AS$4:$AS$861,MATCH(AI281,Upload_Download!$AQ$4:$AQ$861,0),1),INDEX(Upload_Download!$BF$4:$BF$103,MATCH(AI281,Upload_Download!$BD$4:$BD$103,0),1))</f>
        <v>0</v>
      </c>
      <c r="AL281" s="211">
        <f>INDEX(Upload_Download!$Q$4:$AC$602,MATCH($AE281,Upload_Download!$Q$4:$Q$602,0),MATCH(AL$2,Upload_Download!$Q$3:$AC$3,0))/1000000</f>
        <v>286.22438399999999</v>
      </c>
      <c r="AM281" s="215">
        <f>INDEX(Upload_Download!$Q$4:$AC$602,MATCH($AE281,Upload_Download!$Q$4:$Q$602,0),MATCH(AM$2,Upload_Download!$Q$3:$AC$3,0))</f>
        <v>1.074291883692978</v>
      </c>
      <c r="AN281" s="5">
        <f>INDEX(Upload_Download!$Q$4:$AC$602,MATCH($AE281,Upload_Download!$Q$4:$Q$602,0),MATCH(AN$2,Upload_Download!$Q$3:$AC$3,0))</f>
        <v>0.44220081536203393</v>
      </c>
      <c r="AO281" s="217">
        <f>INDEX(Upload_Download!$Q$4:$AC$602,MATCH($AE281,Upload_Download!$Q$4:$Q$602,0),MATCH(AO$2,Upload_Download!$Q$3:$AC$3,0))</f>
        <v>0.41162073555087042</v>
      </c>
      <c r="AP281" s="6">
        <f>INDEX(Upload_Download!$Q$4:$AC$602,MATCH($AE281,Upload_Download!$Q$4:$Q$602,0),MATCH(AP$2,Upload_Download!$Q$3:$AC$3,0))</f>
        <v>25</v>
      </c>
      <c r="AQ281" s="7">
        <f>INDEX(Upload_Download!$Q$4:$AC$602,MATCH($AE281,Upload_Download!$Q$4:$Q$602,0),MATCH(AQ$2,Upload_Download!$Q$3:$AC$3,0))</f>
        <v>593</v>
      </c>
      <c r="AR281" s="8">
        <f>INDEX(Upload_Download!$Q$4:$AC$602,MATCH($AE281,Upload_Download!$Q$4:$Q$602,0),MATCH(AR$2,Upload_Download!$Q$3:$AC$3,0))</f>
        <v>595</v>
      </c>
      <c r="AS281" s="9">
        <f>INDEX(Upload_Download!$Q$4:$AC$602,MATCH($AE281,Upload_Download!$Q$4:$Q$602,0),MATCH(AS$2,Upload_Download!$Q$3:$AC$3,0))</f>
        <v>309.60000000000002</v>
      </c>
    </row>
    <row r="282" spans="31:45" ht="15.5" customHeight="1" thickBot="1">
      <c r="AE282">
        <f t="shared" si="48"/>
        <v>280</v>
      </c>
      <c r="AF282" s="11">
        <f>INDEX(Upload_Download!$Q$4:$AC$602,MATCH($AE282,Upload_Download!$Q$4:$Q$602,0),MATCH(AF$2,Upload_Download!$Q$3:$AC$3,0))</f>
        <v>280</v>
      </c>
      <c r="AG282" s="12">
        <f>INDEX(Upload_Download!$Q$4:$AC$602,MATCH($AE282,Upload_Download!$Q$4:$Q$602,0),MATCH(AG$2,Upload_Download!$Q$3:$AC$3,0))</f>
        <v>371</v>
      </c>
      <c r="AH282" s="12" t="str">
        <f t="shared" si="49"/>
        <v>STOCK</v>
      </c>
      <c r="AI282" s="222" t="str">
        <f>INDEX(Upload_Download!$Q$4:$AC$602,MATCH($AE282,Upload_Download!$Q$4:$Q$602,0),MATCH(AI$2,Upload_Download!$Q$3:$AC$3,0))</f>
        <v>SAP</v>
      </c>
      <c r="AJ282" s="13" t="str">
        <f>IF(AH282="STOCK",INDEX(Upload_Download!$AR$4:$AR$861,MATCH(AI282,Upload_Download!$AQ$4:$AQ$861,0),1),INDEX(Upload_Download!$BE$4:$BE$103,MATCH(AI282,Upload_Download!$BD$4:$BD$103,0),1))</f>
        <v>SAP  SE ADS</v>
      </c>
      <c r="AK282" s="47">
        <f>IF(AH282="STOCK",INDEX(Upload_Download!$AS$4:$AS$861,MATCH(AI282,Upload_Download!$AQ$4:$AQ$861,0),1),INDEX(Upload_Download!$BF$4:$BF$103,MATCH(AI282,Upload_Download!$BD$4:$BD$103,0),1))</f>
        <v>123.85</v>
      </c>
      <c r="AL282" s="212">
        <f>INDEX(Upload_Download!$Q$4:$AC$602,MATCH($AE282,Upload_Download!$Q$4:$Q$602,0),MATCH(AL$2,Upload_Download!$Q$3:$AC$3,0))/1000000</f>
        <v>142784.79052800001</v>
      </c>
      <c r="AM282" s="216">
        <f>INDEX(Upload_Download!$Q$4:$AC$602,MATCH($AE282,Upload_Download!$Q$4:$Q$602,0),MATCH(AM$2,Upload_Download!$Q$3:$AC$3,0))</f>
        <v>1.001094274985493</v>
      </c>
      <c r="AN282" s="14">
        <f>INDEX(Upload_Download!$Q$4:$AC$602,MATCH($AE282,Upload_Download!$Q$4:$Q$602,0),MATCH(AN$2,Upload_Download!$Q$3:$AC$3,0))</f>
        <v>3.4535695428055339E-2</v>
      </c>
      <c r="AO282" s="218">
        <f>INDEX(Upload_Download!$Q$4:$AC$602,MATCH($AE282,Upload_Download!$Q$4:$Q$602,0),MATCH(AO$2,Upload_Download!$Q$3:$AC$3,0))</f>
        <v>3.4497945189583483E-2</v>
      </c>
      <c r="AP282" s="15">
        <f>INDEX(Upload_Download!$Q$4:$AC$602,MATCH($AE282,Upload_Download!$Q$4:$Q$602,0),MATCH(AP$2,Upload_Download!$Q$3:$AC$3,0))</f>
        <v>493</v>
      </c>
      <c r="AQ282" s="16">
        <f>INDEX(Upload_Download!$Q$4:$AC$602,MATCH($AE282,Upload_Download!$Q$4:$Q$602,0),MATCH(AQ$2,Upload_Download!$Q$3:$AC$3,0))</f>
        <v>207</v>
      </c>
      <c r="AR282" s="17">
        <f>INDEX(Upload_Download!$Q$4:$AC$602,MATCH($AE282,Upload_Download!$Q$4:$Q$602,0),MATCH(AR$2,Upload_Download!$Q$3:$AC$3,0))</f>
        <v>73</v>
      </c>
      <c r="AS282" s="18">
        <f>INDEX(Upload_Download!$Q$4:$AC$602,MATCH($AE282,Upload_Download!$Q$4:$Q$602,0),MATCH(AS$2,Upload_Download!$Q$3:$AC$3,0))</f>
        <v>309.8</v>
      </c>
    </row>
    <row r="283" spans="31:45" ht="15.5" customHeight="1">
      <c r="AE283">
        <f t="shared" si="48"/>
        <v>281</v>
      </c>
      <c r="AF283" s="10">
        <f>INDEX(Upload_Download!$Q$4:$AC$602,MATCH($AE283,Upload_Download!$Q$4:$Q$602,0),MATCH(AF$2,Upload_Download!$Q$3:$AC$3,0))</f>
        <v>281</v>
      </c>
      <c r="AG283" s="3">
        <f>INDEX(Upload_Download!$Q$4:$AC$602,MATCH($AE283,Upload_Download!$Q$4:$Q$602,0),MATCH(AG$2,Upload_Download!$Q$3:$AC$3,0))</f>
        <v>372</v>
      </c>
      <c r="AH283" s="3" t="str">
        <f t="shared" si="49"/>
        <v>STOCK</v>
      </c>
      <c r="AI283" s="221" t="str">
        <f>INDEX(Upload_Download!$Q$4:$AC$602,MATCH($AE283,Upload_Download!$Q$4:$Q$602,0),MATCH(AI$2,Upload_Download!$Q$3:$AC$3,0))</f>
        <v>T</v>
      </c>
      <c r="AJ283" s="4" t="str">
        <f>IF(AH283="STOCK",INDEX(Upload_Download!$AR$4:$AR$861,MATCH(AI283,Upload_Download!$AQ$4:$AQ$861,0),1),INDEX(Upload_Download!$BE$4:$BE$103,MATCH(AI283,Upload_Download!$BD$4:$BD$103,0),1))</f>
        <v>AT&amp;T Inc.</v>
      </c>
      <c r="AK283" s="46">
        <f>IF(AH283="STOCK",INDEX(Upload_Download!$AS$4:$AS$861,MATCH(AI283,Upload_Download!$AQ$4:$AQ$861,0),1),INDEX(Upload_Download!$BF$4:$BF$103,MATCH(AI283,Upload_Download!$BD$4:$BD$103,0),1))</f>
        <v>24.25</v>
      </c>
      <c r="AL283" s="211">
        <f>INDEX(Upload_Download!$Q$4:$AC$602,MATCH($AE283,Upload_Download!$Q$4:$Q$602,0),MATCH(AL$2,Upload_Download!$Q$3:$AC$3,0))/1000000</f>
        <v>172178.07974399999</v>
      </c>
      <c r="AM283" s="215">
        <f>INDEX(Upload_Download!$Q$4:$AC$602,MATCH($AE283,Upload_Download!$Q$4:$Q$602,0),MATCH(AM$2,Upload_Download!$Q$3:$AC$3,0))</f>
        <v>0.99875724965673562</v>
      </c>
      <c r="AN283" s="5">
        <f>INDEX(Upload_Download!$Q$4:$AC$602,MATCH($AE283,Upload_Download!$Q$4:$Q$602,0),MATCH(AN$2,Upload_Download!$Q$3:$AC$3,0))</f>
        <v>2.818351945031667E-2</v>
      </c>
      <c r="AO283" s="217">
        <f>INDEX(Upload_Download!$Q$4:$AC$602,MATCH($AE283,Upload_Download!$Q$4:$Q$602,0),MATCH(AO$2,Upload_Download!$Q$3:$AC$3,0))</f>
        <v>2.821858811037728E-2</v>
      </c>
      <c r="AP283" s="6">
        <f>INDEX(Upload_Download!$Q$4:$AC$602,MATCH($AE283,Upload_Download!$Q$4:$Q$602,0),MATCH(AP$2,Upload_Download!$Q$3:$AC$3,0))</f>
        <v>550</v>
      </c>
      <c r="AQ283" s="7">
        <f>INDEX(Upload_Download!$Q$4:$AC$602,MATCH($AE283,Upload_Download!$Q$4:$Q$602,0),MATCH(AQ$2,Upload_Download!$Q$3:$AC$3,0))</f>
        <v>95</v>
      </c>
      <c r="AR283" s="8">
        <f>INDEX(Upload_Download!$Q$4:$AC$602,MATCH($AE283,Upload_Download!$Q$4:$Q$602,0),MATCH(AR$2,Upload_Download!$Q$3:$AC$3,0))</f>
        <v>55</v>
      </c>
      <c r="AS283" s="9">
        <f>INDEX(Upload_Download!$Q$4:$AC$602,MATCH($AE283,Upload_Download!$Q$4:$Q$602,0),MATCH(AS$2,Upload_Download!$Q$3:$AC$3,0))</f>
        <v>310.5</v>
      </c>
    </row>
    <row r="284" spans="31:45" ht="15.5" customHeight="1">
      <c r="AE284">
        <f t="shared" si="48"/>
        <v>282</v>
      </c>
      <c r="AF284" s="10">
        <f>INDEX(Upload_Download!$Q$4:$AC$602,MATCH($AE284,Upload_Download!$Q$4:$Q$602,0),MATCH(AF$2,Upload_Download!$Q$3:$AC$3,0))</f>
        <v>282</v>
      </c>
      <c r="AG284" s="3">
        <f>INDEX(Upload_Download!$Q$4:$AC$602,MATCH($AE284,Upload_Download!$Q$4:$Q$602,0),MATCH(AG$2,Upload_Download!$Q$3:$AC$3,0))</f>
        <v>373</v>
      </c>
      <c r="AH284" s="3" t="str">
        <f t="shared" si="49"/>
        <v>STOCK</v>
      </c>
      <c r="AI284" s="221" t="str">
        <f>INDEX(Upload_Download!$Q$4:$AC$602,MATCH($AE284,Upload_Download!$Q$4:$Q$602,0),MATCH(AI$2,Upload_Download!$Q$3:$AC$3,0))</f>
        <v>AEP</v>
      </c>
      <c r="AJ284" s="4" t="str">
        <f>IF(AH284="STOCK",INDEX(Upload_Download!$AR$4:$AR$861,MATCH(AI284,Upload_Download!$AQ$4:$AQ$861,0),1),INDEX(Upload_Download!$BE$4:$BE$103,MATCH(AI284,Upload_Download!$BD$4:$BD$103,0),1))</f>
        <v>American Electric Power Company Inc. Common Stock</v>
      </c>
      <c r="AK284" s="46">
        <f>IF(AH284="STOCK",INDEX(Upload_Download!$AS$4:$AS$861,MATCH(AI284,Upload_Download!$AQ$4:$AQ$861,0),1),INDEX(Upload_Download!$BF$4:$BF$103,MATCH(AI284,Upload_Download!$BD$4:$BD$103,0),1))</f>
        <v>87.39</v>
      </c>
      <c r="AL284" s="211">
        <f>INDEX(Upload_Download!$Q$4:$AC$602,MATCH($AE284,Upload_Download!$Q$4:$Q$602,0),MATCH(AL$2,Upload_Download!$Q$3:$AC$3,0))/1000000</f>
        <v>43558.223872000002</v>
      </c>
      <c r="AM284" s="215">
        <f>INDEX(Upload_Download!$Q$4:$AC$602,MATCH($AE284,Upload_Download!$Q$4:$Q$602,0),MATCH(AM$2,Upload_Download!$Q$3:$AC$3,0))</f>
        <v>1.002039975363556</v>
      </c>
      <c r="AN284" s="5">
        <f>INDEX(Upload_Download!$Q$4:$AC$602,MATCH($AE284,Upload_Download!$Q$4:$Q$602,0),MATCH(AN$2,Upload_Download!$Q$3:$AC$3,0))</f>
        <v>2.2219635634343749E-2</v>
      </c>
      <c r="AO284" s="217">
        <f>INDEX(Upload_Download!$Q$4:$AC$602,MATCH($AE284,Upload_Download!$Q$4:$Q$602,0),MATCH(AO$2,Upload_Download!$Q$3:$AC$3,0))</f>
        <v>2.217440040381833E-2</v>
      </c>
      <c r="AP284" s="6">
        <f>INDEX(Upload_Download!$Q$4:$AC$602,MATCH($AE284,Upload_Download!$Q$4:$Q$602,0),MATCH(AP$2,Upload_Download!$Q$3:$AC$3,0))</f>
        <v>445</v>
      </c>
      <c r="AQ284" s="7">
        <f>INDEX(Upload_Download!$Q$4:$AC$602,MATCH($AE284,Upload_Download!$Q$4:$Q$602,0),MATCH(AQ$2,Upload_Download!$Q$3:$AC$3,0))</f>
        <v>34</v>
      </c>
      <c r="AR284" s="8">
        <f>INDEX(Upload_Download!$Q$4:$AC$602,MATCH($AE284,Upload_Download!$Q$4:$Q$602,0),MATCH(AR$2,Upload_Download!$Q$3:$AC$3,0))</f>
        <v>271</v>
      </c>
      <c r="AS284" s="9">
        <f>INDEX(Upload_Download!$Q$4:$AC$602,MATCH($AE284,Upload_Download!$Q$4:$Q$602,0),MATCH(AS$2,Upload_Download!$Q$3:$AC$3,0))</f>
        <v>310.60000000000002</v>
      </c>
    </row>
    <row r="285" spans="31:45" ht="15.5" customHeight="1">
      <c r="AE285">
        <f t="shared" si="48"/>
        <v>283</v>
      </c>
      <c r="AF285" s="10">
        <f>INDEX(Upload_Download!$Q$4:$AC$602,MATCH($AE285,Upload_Download!$Q$4:$Q$602,0),MATCH(AF$2,Upload_Download!$Q$3:$AC$3,0))</f>
        <v>283</v>
      </c>
      <c r="AG285" s="3">
        <f>INDEX(Upload_Download!$Q$4:$AC$602,MATCH($AE285,Upload_Download!$Q$4:$Q$602,0),MATCH(AG$2,Upload_Download!$Q$3:$AC$3,0))</f>
        <v>374</v>
      </c>
      <c r="AH285" s="3" t="str">
        <f t="shared" si="49"/>
        <v>STOCK</v>
      </c>
      <c r="AI285" s="221" t="str">
        <f>INDEX(Upload_Download!$Q$4:$AC$602,MATCH($AE285,Upload_Download!$Q$4:$Q$602,0),MATCH(AI$2,Upload_Download!$Q$3:$AC$3,0))</f>
        <v>NOW</v>
      </c>
      <c r="AJ285" s="4" t="str">
        <f>IF(AH285="STOCK",INDEX(Upload_Download!$AR$4:$AR$861,MATCH(AI285,Upload_Download!$AQ$4:$AQ$861,0),1),INDEX(Upload_Download!$BE$4:$BE$103,MATCH(AI285,Upload_Download!$BD$4:$BD$103,0),1))</f>
        <v>ServiceNow Inc. Common Stock</v>
      </c>
      <c r="AK285" s="46">
        <f>IF(AH285="STOCK",INDEX(Upload_Download!$AS$4:$AS$861,MATCH(AI285,Upload_Download!$AQ$4:$AQ$861,0),1),INDEX(Upload_Download!$BF$4:$BF$103,MATCH(AI285,Upload_Download!$BD$4:$BD$103,0),1))</f>
        <v>610.46</v>
      </c>
      <c r="AL285" s="211">
        <f>INDEX(Upload_Download!$Q$4:$AC$602,MATCH($AE285,Upload_Download!$Q$4:$Q$602,0),MATCH(AL$2,Upload_Download!$Q$3:$AC$3,0))/1000000</f>
        <v>115671.73632</v>
      </c>
      <c r="AM285" s="215">
        <f>INDEX(Upload_Download!$Q$4:$AC$602,MATCH($AE285,Upload_Download!$Q$4:$Q$602,0),MATCH(AM$2,Upload_Download!$Q$3:$AC$3,0))</f>
        <v>1.0028885576622899</v>
      </c>
      <c r="AN285" s="5">
        <f>INDEX(Upload_Download!$Q$4:$AC$602,MATCH($AE285,Upload_Download!$Q$4:$Q$602,0),MATCH(AN$2,Upload_Download!$Q$3:$AC$3,0))</f>
        <v>5.0069167691708487E-2</v>
      </c>
      <c r="AO285" s="217">
        <f>INDEX(Upload_Download!$Q$4:$AC$602,MATCH($AE285,Upload_Download!$Q$4:$Q$602,0),MATCH(AO$2,Upload_Download!$Q$3:$AC$3,0))</f>
        <v>4.9924956575851838E-2</v>
      </c>
      <c r="AP285" s="6">
        <f>INDEX(Upload_Download!$Q$4:$AC$602,MATCH($AE285,Upload_Download!$Q$4:$Q$602,0),MATCH(AP$2,Upload_Download!$Q$3:$AC$3,0))</f>
        <v>410</v>
      </c>
      <c r="AQ285" s="7">
        <f>INDEX(Upload_Download!$Q$4:$AC$602,MATCH($AE285,Upload_Download!$Q$4:$Q$602,0),MATCH(AQ$2,Upload_Download!$Q$3:$AC$3,0))</f>
        <v>385</v>
      </c>
      <c r="AR285" s="8">
        <f>INDEX(Upload_Download!$Q$4:$AC$602,MATCH($AE285,Upload_Download!$Q$4:$Q$602,0),MATCH(AR$2,Upload_Download!$Q$3:$AC$3,0))</f>
        <v>96</v>
      </c>
      <c r="AS285" s="9">
        <f>INDEX(Upload_Download!$Q$4:$AC$602,MATCH($AE285,Upload_Download!$Q$4:$Q$602,0),MATCH(AS$2,Upload_Download!$Q$3:$AC$3,0))</f>
        <v>310.8</v>
      </c>
    </row>
    <row r="286" spans="31:45" ht="15.5" customHeight="1">
      <c r="AE286">
        <f t="shared" si="48"/>
        <v>284</v>
      </c>
      <c r="AF286" s="10">
        <f>INDEX(Upload_Download!$Q$4:$AC$602,MATCH($AE286,Upload_Download!$Q$4:$Q$602,0),MATCH(AF$2,Upload_Download!$Q$3:$AC$3,0))</f>
        <v>284</v>
      </c>
      <c r="AG286" s="3">
        <f>INDEX(Upload_Download!$Q$4:$AC$602,MATCH($AE286,Upload_Download!$Q$4:$Q$602,0),MATCH(AG$2,Upload_Download!$Q$3:$AC$3,0))</f>
        <v>375</v>
      </c>
      <c r="AH286" s="3" t="str">
        <f t="shared" si="49"/>
        <v>STOCK</v>
      </c>
      <c r="AI286" s="221" t="str">
        <f>INDEX(Upload_Download!$Q$4:$AC$602,MATCH($AE286,Upload_Download!$Q$4:$Q$602,0),MATCH(AI$2,Upload_Download!$Q$3:$AC$3,0))</f>
        <v>HON</v>
      </c>
      <c r="AJ286" s="4" t="str">
        <f>IF(AH286="STOCK",INDEX(Upload_Download!$AR$4:$AR$861,MATCH(AI286,Upload_Download!$AQ$4:$AQ$861,0),1),INDEX(Upload_Download!$BE$4:$BE$103,MATCH(AI286,Upload_Download!$BD$4:$BD$103,0),1))</f>
        <v>Honeywell International Inc. Common Stock</v>
      </c>
      <c r="AK286" s="46">
        <f>IF(AH286="STOCK",INDEX(Upload_Download!$AS$4:$AS$861,MATCH(AI286,Upload_Download!$AQ$4:$AQ$861,0),1),INDEX(Upload_Download!$BF$4:$BF$103,MATCH(AI286,Upload_Download!$BD$4:$BD$103,0),1))</f>
        <v>191.75</v>
      </c>
      <c r="AL286" s="211">
        <f>INDEX(Upload_Download!$Q$4:$AC$602,MATCH($AE286,Upload_Download!$Q$4:$Q$602,0),MATCH(AL$2,Upload_Download!$Q$3:$AC$3,0))/1000000</f>
        <v>128989.80659199999</v>
      </c>
      <c r="AM286" s="215">
        <f>INDEX(Upload_Download!$Q$4:$AC$602,MATCH($AE286,Upload_Download!$Q$4:$Q$602,0),MATCH(AM$2,Upload_Download!$Q$3:$AC$3,0))</f>
        <v>0.9987601970711093</v>
      </c>
      <c r="AN286" s="5">
        <f>INDEX(Upload_Download!$Q$4:$AC$602,MATCH($AE286,Upload_Download!$Q$4:$Q$602,0),MATCH(AN$2,Upload_Download!$Q$3:$AC$3,0))</f>
        <v>2.4721741174528258E-2</v>
      </c>
      <c r="AO286" s="217">
        <f>INDEX(Upload_Download!$Q$4:$AC$602,MATCH($AE286,Upload_Download!$Q$4:$Q$602,0),MATCH(AO$2,Upload_Download!$Q$3:$AC$3,0))</f>
        <v>2.4752429308882579E-2</v>
      </c>
      <c r="AP286" s="6">
        <f>INDEX(Upload_Download!$Q$4:$AC$602,MATCH($AE286,Upload_Download!$Q$4:$Q$602,0),MATCH(AP$2,Upload_Download!$Q$3:$AC$3,0))</f>
        <v>549</v>
      </c>
      <c r="AQ286" s="7">
        <f>INDEX(Upload_Download!$Q$4:$AC$602,MATCH($AE286,Upload_Download!$Q$4:$Q$602,0),MATCH(AQ$2,Upload_Download!$Q$3:$AC$3,0))</f>
        <v>57</v>
      </c>
      <c r="AR286" s="8">
        <f>INDEX(Upload_Download!$Q$4:$AC$602,MATCH($AE286,Upload_Download!$Q$4:$Q$602,0),MATCH(AR$2,Upload_Download!$Q$3:$AC$3,0))</f>
        <v>83</v>
      </c>
      <c r="AS286" s="9">
        <f>INDEX(Upload_Download!$Q$4:$AC$602,MATCH($AE286,Upload_Download!$Q$4:$Q$602,0),MATCH(AS$2,Upload_Download!$Q$3:$AC$3,0))</f>
        <v>310.8</v>
      </c>
    </row>
    <row r="287" spans="31:45" ht="15.5" customHeight="1" thickBot="1">
      <c r="AE287">
        <f t="shared" si="48"/>
        <v>285</v>
      </c>
      <c r="AF287" s="11">
        <f>INDEX(Upload_Download!$Q$4:$AC$602,MATCH($AE287,Upload_Download!$Q$4:$Q$602,0),MATCH(AF$2,Upload_Download!$Q$3:$AC$3,0))</f>
        <v>285</v>
      </c>
      <c r="AG287" s="12">
        <f>INDEX(Upload_Download!$Q$4:$AC$602,MATCH($AE287,Upload_Download!$Q$4:$Q$602,0),MATCH(AG$2,Upload_Download!$Q$3:$AC$3,0))</f>
        <v>376</v>
      </c>
      <c r="AH287" s="12" t="str">
        <f t="shared" si="49"/>
        <v>STOCK</v>
      </c>
      <c r="AI287" s="222" t="str">
        <f>INDEX(Upload_Download!$Q$4:$AC$602,MATCH($AE287,Upload_Download!$Q$4:$Q$602,0),MATCH(AI$2,Upload_Download!$Q$3:$AC$3,0))</f>
        <v>MMM</v>
      </c>
      <c r="AJ287" s="13" t="str">
        <f>IF(AH287="STOCK",INDEX(Upload_Download!$AR$4:$AR$861,MATCH(AI287,Upload_Download!$AQ$4:$AQ$861,0),1),INDEX(Upload_Download!$BE$4:$BE$103,MATCH(AI287,Upload_Download!$BD$4:$BD$103,0),1))</f>
        <v>3M Company Common Stock</v>
      </c>
      <c r="AK287" s="47">
        <f>IF(AH287="STOCK",INDEX(Upload_Download!$AS$4:$AS$861,MATCH(AI287,Upload_Download!$AQ$4:$AQ$861,0),1),INDEX(Upload_Download!$BF$4:$BF$103,MATCH(AI287,Upload_Download!$BD$4:$BD$103,0),1))</f>
        <v>159.74</v>
      </c>
      <c r="AL287" s="212">
        <f>INDEX(Upload_Download!$Q$4:$AC$602,MATCH($AE287,Upload_Download!$Q$4:$Q$602,0),MATCH(AL$2,Upload_Download!$Q$3:$AC$3,0))/1000000</f>
        <v>92010.315776000003</v>
      </c>
      <c r="AM287" s="216">
        <f>INDEX(Upload_Download!$Q$4:$AC$602,MATCH($AE287,Upload_Download!$Q$4:$Q$602,0),MATCH(AM$2,Upload_Download!$Q$3:$AC$3,0))</f>
        <v>0.99956486499713681</v>
      </c>
      <c r="AN287" s="14">
        <f>INDEX(Upload_Download!$Q$4:$AC$602,MATCH($AE287,Upload_Download!$Q$4:$Q$602,0),MATCH(AN$2,Upload_Download!$Q$3:$AC$3,0))</f>
        <v>2.2530636486343271E-2</v>
      </c>
      <c r="AO287" s="218">
        <f>INDEX(Upload_Download!$Q$4:$AC$602,MATCH($AE287,Upload_Download!$Q$4:$Q$602,0),MATCH(AO$2,Upload_Download!$Q$3:$AC$3,0))</f>
        <v>2.2540444622778742E-2</v>
      </c>
      <c r="AP287" s="15">
        <f>INDEX(Upload_Download!$Q$4:$AC$602,MATCH($AE287,Upload_Download!$Q$4:$Q$602,0),MATCH(AP$2,Upload_Download!$Q$3:$AC$3,0))</f>
        <v>531</v>
      </c>
      <c r="AQ287" s="16">
        <f>INDEX(Upload_Download!$Q$4:$AC$602,MATCH($AE287,Upload_Download!$Q$4:$Q$602,0),MATCH(AQ$2,Upload_Download!$Q$3:$AC$3,0))</f>
        <v>41</v>
      </c>
      <c r="AR287" s="17">
        <f>INDEX(Upload_Download!$Q$4:$AC$602,MATCH($AE287,Upload_Download!$Q$4:$Q$602,0),MATCH(AR$2,Upload_Download!$Q$3:$AC$3,0))</f>
        <v>125</v>
      </c>
      <c r="AS287" s="18">
        <f>INDEX(Upload_Download!$Q$4:$AC$602,MATCH($AE287,Upload_Download!$Q$4:$Q$602,0),MATCH(AS$2,Upload_Download!$Q$3:$AC$3,0))</f>
        <v>311.2</v>
      </c>
    </row>
    <row r="288" spans="31:45" ht="15.5" customHeight="1">
      <c r="AE288">
        <f t="shared" si="48"/>
        <v>286</v>
      </c>
      <c r="AF288" s="10">
        <f>INDEX(Upload_Download!$Q$4:$AC$602,MATCH($AE288,Upload_Download!$Q$4:$Q$602,0),MATCH(AF$2,Upload_Download!$Q$3:$AC$3,0))</f>
        <v>286</v>
      </c>
      <c r="AG288" s="3">
        <f>INDEX(Upload_Download!$Q$4:$AC$602,MATCH($AE288,Upload_Download!$Q$4:$Q$602,0),MATCH(AG$2,Upload_Download!$Q$3:$AC$3,0))</f>
        <v>377</v>
      </c>
      <c r="AH288" s="3" t="str">
        <f t="shared" si="49"/>
        <v>STOCK</v>
      </c>
      <c r="AI288" s="221" t="str">
        <f>INDEX(Upload_Download!$Q$4:$AC$602,MATCH($AE288,Upload_Download!$Q$4:$Q$602,0),MATCH(AI$2,Upload_Download!$Q$3:$AC$3,0))</f>
        <v>MU</v>
      </c>
      <c r="AJ288" s="4" t="str">
        <f>IF(AH288="STOCK",INDEX(Upload_Download!$AR$4:$AR$861,MATCH(AI288,Upload_Download!$AQ$4:$AQ$861,0),1),INDEX(Upload_Download!$BE$4:$BE$103,MATCH(AI288,Upload_Download!$BD$4:$BD$103,0),1))</f>
        <v>Micron Technology Inc. Common Stock</v>
      </c>
      <c r="AK288" s="46">
        <f>IF(AH288="STOCK",INDEX(Upload_Download!$AS$4:$AS$861,MATCH(AI288,Upload_Download!$AQ$4:$AQ$861,0),1),INDEX(Upload_Download!$BF$4:$BF$103,MATCH(AI288,Upload_Download!$BD$4:$BD$103,0),1))</f>
        <v>91.02</v>
      </c>
      <c r="AL288" s="211">
        <f>INDEX(Upload_Download!$Q$4:$AC$602,MATCH($AE288,Upload_Download!$Q$4:$Q$602,0),MATCH(AL$2,Upload_Download!$Q$3:$AC$3,0))/1000000</f>
        <v>101386.584064</v>
      </c>
      <c r="AM288" s="215">
        <f>INDEX(Upload_Download!$Q$4:$AC$602,MATCH($AE288,Upload_Download!$Q$4:$Q$602,0),MATCH(AM$2,Upload_Download!$Q$3:$AC$3,0))</f>
        <v>1.0030589327863939</v>
      </c>
      <c r="AN288" s="5">
        <f>INDEX(Upload_Download!$Q$4:$AC$602,MATCH($AE288,Upload_Download!$Q$4:$Q$602,0),MATCH(AN$2,Upload_Download!$Q$3:$AC$3,0))</f>
        <v>5.0526105034770667E-2</v>
      </c>
      <c r="AO288" s="217">
        <f>INDEX(Upload_Download!$Q$4:$AC$602,MATCH($AE288,Upload_Download!$Q$4:$Q$602,0),MATCH(AO$2,Upload_Download!$Q$3:$AC$3,0))</f>
        <v>5.0372020410021562E-2</v>
      </c>
      <c r="AP288" s="6">
        <f>INDEX(Upload_Download!$Q$4:$AC$602,MATCH($AE288,Upload_Download!$Q$4:$Q$602,0),MATCH(AP$2,Upload_Download!$Q$3:$AC$3,0))</f>
        <v>399</v>
      </c>
      <c r="AQ288" s="7">
        <f>INDEX(Upload_Download!$Q$4:$AC$602,MATCH($AE288,Upload_Download!$Q$4:$Q$602,0),MATCH(AQ$2,Upload_Download!$Q$3:$AC$3,0))</f>
        <v>389</v>
      </c>
      <c r="AR288" s="8">
        <f>INDEX(Upload_Download!$Q$4:$AC$602,MATCH($AE288,Upload_Download!$Q$4:$Q$602,0),MATCH(AR$2,Upload_Download!$Q$3:$AC$3,0))</f>
        <v>115</v>
      </c>
      <c r="AS288" s="9">
        <f>INDEX(Upload_Download!$Q$4:$AC$602,MATCH($AE288,Upload_Download!$Q$4:$Q$602,0),MATCH(AS$2,Upload_Download!$Q$3:$AC$3,0))</f>
        <v>311.8</v>
      </c>
    </row>
    <row r="289" spans="31:45" ht="15.5" customHeight="1">
      <c r="AE289">
        <f t="shared" si="48"/>
        <v>287</v>
      </c>
      <c r="AF289" s="10">
        <f>INDEX(Upload_Download!$Q$4:$AC$602,MATCH($AE289,Upload_Download!$Q$4:$Q$602,0),MATCH(AF$2,Upload_Download!$Q$3:$AC$3,0))</f>
        <v>287</v>
      </c>
      <c r="AG289" s="3">
        <f>INDEX(Upload_Download!$Q$4:$AC$602,MATCH($AE289,Upload_Download!$Q$4:$Q$602,0),MATCH(AG$2,Upload_Download!$Q$3:$AC$3,0))</f>
        <v>378</v>
      </c>
      <c r="AH289" s="3" t="str">
        <f t="shared" si="49"/>
        <v>CRYPTO</v>
      </c>
      <c r="AI289" s="221" t="str">
        <f>INDEX(Upload_Download!$Q$4:$AC$602,MATCH($AE289,Upload_Download!$Q$4:$Q$602,0),MATCH(AI$2,Upload_Download!$Q$3:$AC$3,0))</f>
        <v>OMI-USD</v>
      </c>
      <c r="AJ289" s="4" t="str">
        <f>IF(AH289="STOCK",INDEX(Upload_Download!$AR$4:$AR$861,MATCH(AI289,Upload_Download!$AQ$4:$AQ$861,0),1),INDEX(Upload_Download!$BE$4:$BE$103,MATCH(AI289,Upload_Download!$BD$4:$BD$103,0),1))</f>
        <v>ECOMI USD</v>
      </c>
      <c r="AK289" s="46">
        <f>IF(AH289="STOCK",INDEX(Upload_Download!$AS$4:$AS$861,MATCH(AI289,Upload_Download!$AQ$4:$AQ$861,0),1),INDEX(Upload_Download!$BF$4:$BF$103,MATCH(AI289,Upload_Download!$BD$4:$BD$103,0),1))</f>
        <v>6.7520000000000002E-3</v>
      </c>
      <c r="AL289" s="211">
        <f>INDEX(Upload_Download!$Q$4:$AC$602,MATCH($AE289,Upload_Download!$Q$4:$Q$602,0),MATCH(AL$2,Upload_Download!$Q$3:$AC$3,0))/1000000</f>
        <v>1115.7466879999999</v>
      </c>
      <c r="AM289" s="215">
        <f>INDEX(Upload_Download!$Q$4:$AC$602,MATCH($AE289,Upload_Download!$Q$4:$Q$602,0),MATCH(AM$2,Upload_Download!$Q$3:$AC$3,0))</f>
        <v>1.0562083058501119</v>
      </c>
      <c r="AN289" s="5">
        <f>INDEX(Upload_Download!$Q$4:$AC$602,MATCH($AE289,Upload_Download!$Q$4:$Q$602,0),MATCH(AN$2,Upload_Download!$Q$3:$AC$3,0))</f>
        <v>0.33778628799624899</v>
      </c>
      <c r="AO289" s="217">
        <f>INDEX(Upload_Download!$Q$4:$AC$602,MATCH($AE289,Upload_Download!$Q$4:$Q$602,0),MATCH(AO$2,Upload_Download!$Q$3:$AC$3,0))</f>
        <v>0.31981029322087601</v>
      </c>
      <c r="AP289" s="6">
        <f>INDEX(Upload_Download!$Q$4:$AC$602,MATCH($AE289,Upload_Download!$Q$4:$Q$602,0),MATCH(AP$2,Upload_Download!$Q$3:$AC$3,0))</f>
        <v>41</v>
      </c>
      <c r="AQ289" s="7">
        <f>INDEX(Upload_Download!$Q$4:$AC$602,MATCH($AE289,Upload_Download!$Q$4:$Q$602,0),MATCH(AQ$2,Upload_Download!$Q$3:$AC$3,0))</f>
        <v>583</v>
      </c>
      <c r="AR289" s="8">
        <f>INDEX(Upload_Download!$Q$4:$AC$602,MATCH($AE289,Upload_Download!$Q$4:$Q$602,0),MATCH(AR$2,Upload_Download!$Q$3:$AC$3,0))</f>
        <v>584</v>
      </c>
      <c r="AS289" s="9">
        <f>INDEX(Upload_Download!$Q$4:$AC$602,MATCH($AE289,Upload_Download!$Q$4:$Q$602,0),MATCH(AS$2,Upload_Download!$Q$3:$AC$3,0))</f>
        <v>312.3</v>
      </c>
    </row>
    <row r="290" spans="31:45" ht="15.5" customHeight="1">
      <c r="AE290">
        <f t="shared" si="48"/>
        <v>288</v>
      </c>
      <c r="AF290" s="10">
        <f>INDEX(Upload_Download!$Q$4:$AC$602,MATCH($AE290,Upload_Download!$Q$4:$Q$602,0),MATCH(AF$2,Upload_Download!$Q$3:$AC$3,0))</f>
        <v>288</v>
      </c>
      <c r="AG290" s="3">
        <f>INDEX(Upload_Download!$Q$4:$AC$602,MATCH($AE290,Upload_Download!$Q$4:$Q$602,0),MATCH(AG$2,Upload_Download!$Q$3:$AC$3,0))</f>
        <v>379</v>
      </c>
      <c r="AH290" s="3" t="str">
        <f t="shared" si="49"/>
        <v>STOCK</v>
      </c>
      <c r="AI290" s="221" t="str">
        <f>INDEX(Upload_Download!$Q$4:$AC$602,MATCH($AE290,Upload_Download!$Q$4:$Q$602,0),MATCH(AI$2,Upload_Download!$Q$3:$AC$3,0))</f>
        <v>DB</v>
      </c>
      <c r="AJ290" s="4" t="str">
        <f>IF(AH290="STOCK",INDEX(Upload_Download!$AR$4:$AR$861,MATCH(AI290,Upload_Download!$AQ$4:$AQ$861,0),1),INDEX(Upload_Download!$BE$4:$BE$103,MATCH(AI290,Upload_Download!$BD$4:$BD$103,0),1))</f>
        <v>Deutsche Bank AG Common Stock</v>
      </c>
      <c r="AK290" s="46">
        <f>IF(AH290="STOCK",INDEX(Upload_Download!$AS$4:$AS$861,MATCH(AI290,Upload_Download!$AQ$4:$AQ$861,0),1),INDEX(Upload_Download!$BF$4:$BF$103,MATCH(AI290,Upload_Download!$BD$4:$BD$103,0),1))</f>
        <v>16.5</v>
      </c>
      <c r="AL290" s="211">
        <f>INDEX(Upload_Download!$Q$4:$AC$602,MATCH($AE290,Upload_Download!$Q$4:$Q$602,0),MATCH(AL$2,Upload_Download!$Q$3:$AC$3,0))/1000000</f>
        <v>33069.576192</v>
      </c>
      <c r="AM290" s="215">
        <f>INDEX(Upload_Download!$Q$4:$AC$602,MATCH($AE290,Upload_Download!$Q$4:$Q$602,0),MATCH(AM$2,Upload_Download!$Q$3:$AC$3,0))</f>
        <v>1.00645223036649</v>
      </c>
      <c r="AN290" s="5">
        <f>INDEX(Upload_Download!$Q$4:$AC$602,MATCH($AE290,Upload_Download!$Q$4:$Q$602,0),MATCH(AN$2,Upload_Download!$Q$3:$AC$3,0))</f>
        <v>5.2838110566722343E-2</v>
      </c>
      <c r="AO290" s="217">
        <f>INDEX(Upload_Download!$Q$4:$AC$602,MATCH($AE290,Upload_Download!$Q$4:$Q$602,0),MATCH(AO$2,Upload_Download!$Q$3:$AC$3,0))</f>
        <v>5.2499372521119872E-2</v>
      </c>
      <c r="AP290" s="6">
        <f>INDEX(Upload_Download!$Q$4:$AC$602,MATCH($AE290,Upload_Download!$Q$4:$Q$602,0),MATCH(AP$2,Upload_Download!$Q$3:$AC$3,0))</f>
        <v>235</v>
      </c>
      <c r="AQ290" s="7">
        <f>INDEX(Upload_Download!$Q$4:$AC$602,MATCH($AE290,Upload_Download!$Q$4:$Q$602,0),MATCH(AQ$2,Upload_Download!$Q$3:$AC$3,0))</f>
        <v>403</v>
      </c>
      <c r="AR290" s="8">
        <f>INDEX(Upload_Download!$Q$4:$AC$602,MATCH($AE290,Upload_Download!$Q$4:$Q$602,0),MATCH(AR$2,Upload_Download!$Q$3:$AC$3,0))</f>
        <v>381</v>
      </c>
      <c r="AS290" s="9">
        <f>INDEX(Upload_Download!$Q$4:$AC$602,MATCH($AE290,Upload_Download!$Q$4:$Q$602,0),MATCH(AS$2,Upload_Download!$Q$3:$AC$3,0))</f>
        <v>312.39999999999998</v>
      </c>
    </row>
    <row r="291" spans="31:45" ht="15.5" customHeight="1">
      <c r="AE291">
        <f t="shared" si="48"/>
        <v>289</v>
      </c>
      <c r="AF291" s="10">
        <f>INDEX(Upload_Download!$Q$4:$AC$602,MATCH($AE291,Upload_Download!$Q$4:$Q$602,0),MATCH(AF$2,Upload_Download!$Q$3:$AC$3,0))</f>
        <v>289</v>
      </c>
      <c r="AG291" s="3">
        <f>INDEX(Upload_Download!$Q$4:$AC$602,MATCH($AE291,Upload_Download!$Q$4:$Q$602,0),MATCH(AG$2,Upload_Download!$Q$3:$AC$3,0))</f>
        <v>380</v>
      </c>
      <c r="AH291" s="3" t="str">
        <f t="shared" si="49"/>
        <v>CRYPTO</v>
      </c>
      <c r="AI291" s="221" t="str">
        <f>INDEX(Upload_Download!$Q$4:$AC$602,MATCH($AE291,Upload_Download!$Q$4:$Q$602,0),MATCH(AI$2,Upload_Download!$Q$3:$AC$3,0))</f>
        <v>HBTC-USD</v>
      </c>
      <c r="AJ291" s="4" t="str">
        <f>IF(AH291="STOCK",INDEX(Upload_Download!$AR$4:$AR$861,MATCH(AI291,Upload_Download!$AQ$4:$AQ$861,0),1),INDEX(Upload_Download!$BE$4:$BE$103,MATCH(AI291,Upload_Download!$BD$4:$BD$103,0),1))</f>
        <v>Huobi BTC USD</v>
      </c>
      <c r="AK291" s="46">
        <f>IF(AH291="STOCK",INDEX(Upload_Download!$AS$4:$AS$861,MATCH(AI291,Upload_Download!$AQ$4:$AQ$861,0),1),INDEX(Upload_Download!$BF$4:$BF$103,MATCH(AI291,Upload_Download!$BD$4:$BD$103,0),1))</f>
        <v>43549.5</v>
      </c>
      <c r="AL291" s="211">
        <f>INDEX(Upload_Download!$Q$4:$AC$602,MATCH($AE291,Upload_Download!$Q$4:$Q$602,0),MATCH(AL$2,Upload_Download!$Q$3:$AC$3,0))/1000000</f>
        <v>1685.0419199999999</v>
      </c>
      <c r="AM291" s="215">
        <f>INDEX(Upload_Download!$Q$4:$AC$602,MATCH($AE291,Upload_Download!$Q$4:$Q$602,0),MATCH(AM$2,Upload_Download!$Q$3:$AC$3,0))</f>
        <v>1.0189907802434011</v>
      </c>
      <c r="AN291" s="5">
        <f>INDEX(Upload_Download!$Q$4:$AC$602,MATCH($AE291,Upload_Download!$Q$4:$Q$602,0),MATCH(AN$2,Upload_Download!$Q$3:$AC$3,0))</f>
        <v>0.1110639596108242</v>
      </c>
      <c r="AO291" s="217">
        <f>INDEX(Upload_Download!$Q$4:$AC$602,MATCH($AE291,Upload_Download!$Q$4:$Q$602,0),MATCH(AO$2,Upload_Download!$Q$3:$AC$3,0))</f>
        <v>0.1089940770458149</v>
      </c>
      <c r="AP291" s="6">
        <f>INDEX(Upload_Download!$Q$4:$AC$602,MATCH($AE291,Upload_Download!$Q$4:$Q$602,0),MATCH(AP$2,Upload_Download!$Q$3:$AC$3,0))</f>
        <v>89</v>
      </c>
      <c r="AQ291" s="7">
        <f>INDEX(Upload_Download!$Q$4:$AC$602,MATCH($AE291,Upload_Download!$Q$4:$Q$602,0),MATCH(AQ$2,Upload_Download!$Q$3:$AC$3,0))</f>
        <v>501</v>
      </c>
      <c r="AR291" s="8">
        <f>INDEX(Upload_Download!$Q$4:$AC$602,MATCH($AE291,Upload_Download!$Q$4:$Q$602,0),MATCH(AR$2,Upload_Download!$Q$3:$AC$3,0))</f>
        <v>560</v>
      </c>
      <c r="AS291" s="9">
        <f>INDEX(Upload_Download!$Q$4:$AC$602,MATCH($AE291,Upload_Download!$Q$4:$Q$602,0),MATCH(AS$2,Upload_Download!$Q$3:$AC$3,0))</f>
        <v>312.7</v>
      </c>
    </row>
    <row r="292" spans="31:45" ht="15.5" customHeight="1" thickBot="1">
      <c r="AE292">
        <f t="shared" si="48"/>
        <v>290</v>
      </c>
      <c r="AF292" s="11">
        <f>INDEX(Upload_Download!$Q$4:$AC$602,MATCH($AE292,Upload_Download!$Q$4:$Q$602,0),MATCH(AF$2,Upload_Download!$Q$3:$AC$3,0))</f>
        <v>290</v>
      </c>
      <c r="AG292" s="12">
        <f>INDEX(Upload_Download!$Q$4:$AC$602,MATCH($AE292,Upload_Download!$Q$4:$Q$602,0),MATCH(AG$2,Upload_Download!$Q$3:$AC$3,0))</f>
        <v>381</v>
      </c>
      <c r="AH292" s="12" t="str">
        <f t="shared" si="49"/>
        <v>CRYPTO</v>
      </c>
      <c r="AI292" s="222" t="str">
        <f>INDEX(Upload_Download!$Q$4:$AC$602,MATCH($AE292,Upload_Download!$Q$4:$Q$602,0),MATCH(AI$2,Upload_Download!$Q$3:$AC$3,0))</f>
        <v>NEO-USD</v>
      </c>
      <c r="AJ292" s="13" t="str">
        <f>IF(AH292="STOCK",INDEX(Upload_Download!$AR$4:$AR$861,MATCH(AI292,Upload_Download!$AQ$4:$AQ$861,0),1),INDEX(Upload_Download!$BE$4:$BE$103,MATCH(AI292,Upload_Download!$BD$4:$BD$103,0),1))</f>
        <v>Neo USD</v>
      </c>
      <c r="AK292" s="47">
        <f>IF(AH292="STOCK",INDEX(Upload_Download!$AS$4:$AS$861,MATCH(AI292,Upload_Download!$AQ$4:$AQ$861,0),1),INDEX(Upload_Download!$BF$4:$BF$103,MATCH(AI292,Upload_Download!$BD$4:$BD$103,0),1))</f>
        <v>24.86</v>
      </c>
      <c r="AL292" s="212">
        <f>INDEX(Upload_Download!$Q$4:$AC$602,MATCH($AE292,Upload_Download!$Q$4:$Q$602,0),MATCH(AL$2,Upload_Download!$Q$3:$AC$3,0))/1000000</f>
        <v>1675.0501119999999</v>
      </c>
      <c r="AM292" s="216">
        <f>INDEX(Upload_Download!$Q$4:$AC$602,MATCH($AE292,Upload_Download!$Q$4:$Q$602,0),MATCH(AM$2,Upload_Download!$Q$3:$AC$3,0))</f>
        <v>1.0293250519132331</v>
      </c>
      <c r="AN292" s="14">
        <f>INDEX(Upload_Download!$Q$4:$AC$602,MATCH($AE292,Upload_Download!$Q$4:$Q$602,0),MATCH(AN$2,Upload_Download!$Q$3:$AC$3,0))</f>
        <v>0.23779053484812829</v>
      </c>
      <c r="AO292" s="218">
        <f>INDEX(Upload_Download!$Q$4:$AC$602,MATCH($AE292,Upload_Download!$Q$4:$Q$602,0),MATCH(AO$2,Upload_Download!$Q$3:$AC$3,0))</f>
        <v>0.23101597926344161</v>
      </c>
      <c r="AP292" s="15">
        <f>INDEX(Upload_Download!$Q$4:$AC$602,MATCH($AE292,Upload_Download!$Q$4:$Q$602,0),MATCH(AP$2,Upload_Download!$Q$3:$AC$3,0))</f>
        <v>68</v>
      </c>
      <c r="AQ292" s="16">
        <f>INDEX(Upload_Download!$Q$4:$AC$602,MATCH($AE292,Upload_Download!$Q$4:$Q$602,0),MATCH(AQ$2,Upload_Download!$Q$3:$AC$3,0))</f>
        <v>553</v>
      </c>
      <c r="AR292" s="17">
        <f>INDEX(Upload_Download!$Q$4:$AC$602,MATCH($AE292,Upload_Download!$Q$4:$Q$602,0),MATCH(AR$2,Upload_Download!$Q$3:$AC$3,0))</f>
        <v>561</v>
      </c>
      <c r="AS292" s="18">
        <f>INDEX(Upload_Download!$Q$4:$AC$602,MATCH($AE292,Upload_Download!$Q$4:$Q$602,0),MATCH(AS$2,Upload_Download!$Q$3:$AC$3,0))</f>
        <v>312.89999999999998</v>
      </c>
    </row>
    <row r="293" spans="31:45" ht="15.5" customHeight="1">
      <c r="AE293">
        <f t="shared" si="48"/>
        <v>291</v>
      </c>
      <c r="AF293" s="10">
        <f>INDEX(Upload_Download!$Q$4:$AC$602,MATCH($AE293,Upload_Download!$Q$4:$Q$602,0),MATCH(AF$2,Upload_Download!$Q$3:$AC$3,0))</f>
        <v>291</v>
      </c>
      <c r="AG293" s="3">
        <f>INDEX(Upload_Download!$Q$4:$AC$602,MATCH($AE293,Upload_Download!$Q$4:$Q$602,0),MATCH(AG$2,Upload_Download!$Q$3:$AC$3,0))</f>
        <v>382</v>
      </c>
      <c r="AH293" s="3" t="str">
        <f t="shared" si="49"/>
        <v>STOCK</v>
      </c>
      <c r="AI293" s="221" t="str">
        <f>INDEX(Upload_Download!$Q$4:$AC$602,MATCH($AE293,Upload_Download!$Q$4:$Q$602,0),MATCH(AI$2,Upload_Download!$Q$3:$AC$3,0))</f>
        <v>ALL</v>
      </c>
      <c r="AJ293" s="4" t="str">
        <f>IF(AH293="STOCK",INDEX(Upload_Download!$AR$4:$AR$861,MATCH(AI293,Upload_Download!$AQ$4:$AQ$861,0),1),INDEX(Upload_Download!$BE$4:$BE$103,MATCH(AI293,Upload_Download!$BD$4:$BD$103,0),1))</f>
        <v>Allstate Corporation (The) Common Stock</v>
      </c>
      <c r="AK293" s="46">
        <f>IF(AH293="STOCK",INDEX(Upload_Download!$AS$4:$AS$861,MATCH(AI293,Upload_Download!$AQ$4:$AQ$861,0),1),INDEX(Upload_Download!$BF$4:$BF$103,MATCH(AI293,Upload_Download!$BD$4:$BD$103,0),1))</f>
        <v>123.28</v>
      </c>
      <c r="AL293" s="211">
        <f>INDEX(Upload_Download!$Q$4:$AC$602,MATCH($AE293,Upload_Download!$Q$4:$Q$602,0),MATCH(AL$2,Upload_Download!$Q$3:$AC$3,0))/1000000</f>
        <v>34420.588543999998</v>
      </c>
      <c r="AM293" s="215">
        <f>INDEX(Upload_Download!$Q$4:$AC$602,MATCH($AE293,Upload_Download!$Q$4:$Q$602,0),MATCH(AM$2,Upload_Download!$Q$3:$AC$3,0))</f>
        <v>1.0036361001774601</v>
      </c>
      <c r="AN293" s="5">
        <f>INDEX(Upload_Download!$Q$4:$AC$602,MATCH($AE293,Upload_Download!$Q$4:$Q$602,0),MATCH(AN$2,Upload_Download!$Q$3:$AC$3,0))</f>
        <v>2.910598537200796E-2</v>
      </c>
      <c r="AO293" s="217">
        <f>INDEX(Upload_Download!$Q$4:$AC$602,MATCH($AE293,Upload_Download!$Q$4:$Q$602,0),MATCH(AO$2,Upload_Download!$Q$3:$AC$3,0))</f>
        <v>2.9000536516035558E-2</v>
      </c>
      <c r="AP293" s="6">
        <f>INDEX(Upload_Download!$Q$4:$AC$602,MATCH($AE293,Upload_Download!$Q$4:$Q$602,0),MATCH(AP$2,Upload_Download!$Q$3:$AC$3,0))</f>
        <v>369</v>
      </c>
      <c r="AQ293" s="7">
        <f>INDEX(Upload_Download!$Q$4:$AC$602,MATCH($AE293,Upload_Download!$Q$4:$Q$602,0),MATCH(AQ$2,Upload_Download!$Q$3:$AC$3,0))</f>
        <v>105</v>
      </c>
      <c r="AR293" s="8">
        <f>INDEX(Upload_Download!$Q$4:$AC$602,MATCH($AE293,Upload_Download!$Q$4:$Q$602,0),MATCH(AR$2,Upload_Download!$Q$3:$AC$3,0))</f>
        <v>359</v>
      </c>
      <c r="AS293" s="9">
        <f>INDEX(Upload_Download!$Q$4:$AC$602,MATCH($AE293,Upload_Download!$Q$4:$Q$602,0),MATCH(AS$2,Upload_Download!$Q$3:$AC$3,0))</f>
        <v>313.2</v>
      </c>
    </row>
    <row r="294" spans="31:45" ht="15.5" customHeight="1">
      <c r="AE294">
        <f t="shared" si="48"/>
        <v>292</v>
      </c>
      <c r="AF294" s="10">
        <f>INDEX(Upload_Download!$Q$4:$AC$602,MATCH($AE294,Upload_Download!$Q$4:$Q$602,0),MATCH(AF$2,Upload_Download!$Q$3:$AC$3,0))</f>
        <v>292</v>
      </c>
      <c r="AG294" s="3">
        <f>INDEX(Upload_Download!$Q$4:$AC$602,MATCH($AE294,Upload_Download!$Q$4:$Q$602,0),MATCH(AG$2,Upload_Download!$Q$3:$AC$3,0))</f>
        <v>383</v>
      </c>
      <c r="AH294" s="3" t="str">
        <f t="shared" si="49"/>
        <v>STOCK</v>
      </c>
      <c r="AI294" s="221" t="str">
        <f>INDEX(Upload_Download!$Q$4:$AC$602,MATCH($AE294,Upload_Download!$Q$4:$Q$602,0),MATCH(AI$2,Upload_Download!$Q$3:$AC$3,0))</f>
        <v>VMW</v>
      </c>
      <c r="AJ294" s="4" t="str">
        <f>IF(AH294="STOCK",INDEX(Upload_Download!$AR$4:$AR$861,MATCH(AI294,Upload_Download!$AQ$4:$AQ$861,0),1),INDEX(Upload_Download!$BE$4:$BE$103,MATCH(AI294,Upload_Download!$BD$4:$BD$103,0),1))</f>
        <v>Vmware Inc. Common stock Class A</v>
      </c>
      <c r="AK294" s="46">
        <f>IF(AH294="STOCK",INDEX(Upload_Download!$AS$4:$AS$861,MATCH(AI294,Upload_Download!$AQ$4:$AQ$861,0),1),INDEX(Upload_Download!$BF$4:$BF$103,MATCH(AI294,Upload_Download!$BD$4:$BD$103,0),1))</f>
        <v>133.77000000000001</v>
      </c>
      <c r="AL294" s="211">
        <f>INDEX(Upload_Download!$Q$4:$AC$602,MATCH($AE294,Upload_Download!$Q$4:$Q$602,0),MATCH(AL$2,Upload_Download!$Q$3:$AC$3,0))/1000000</f>
        <v>52654.993408000002</v>
      </c>
      <c r="AM294" s="215">
        <f>INDEX(Upload_Download!$Q$4:$AC$602,MATCH($AE294,Upload_Download!$Q$4:$Q$602,0),MATCH(AM$2,Upload_Download!$Q$3:$AC$3,0))</f>
        <v>1.00290014379563</v>
      </c>
      <c r="AN294" s="5">
        <f>INDEX(Upload_Download!$Q$4:$AC$602,MATCH($AE294,Upload_Download!$Q$4:$Q$602,0),MATCH(AN$2,Upload_Download!$Q$3:$AC$3,0))</f>
        <v>3.5066772200721602E-2</v>
      </c>
      <c r="AO294" s="217">
        <f>INDEX(Upload_Download!$Q$4:$AC$602,MATCH($AE294,Upload_Download!$Q$4:$Q$602,0),MATCH(AO$2,Upload_Download!$Q$3:$AC$3,0))</f>
        <v>3.4965367606794827E-2</v>
      </c>
      <c r="AP294" s="6">
        <f>INDEX(Upload_Download!$Q$4:$AC$602,MATCH($AE294,Upload_Download!$Q$4:$Q$602,0),MATCH(AP$2,Upload_Download!$Q$3:$AC$3,0))</f>
        <v>409</v>
      </c>
      <c r="AQ294" s="7">
        <f>INDEX(Upload_Download!$Q$4:$AC$602,MATCH($AE294,Upload_Download!$Q$4:$Q$602,0),MATCH(AQ$2,Upload_Download!$Q$3:$AC$3,0))</f>
        <v>214</v>
      </c>
      <c r="AR294" s="8">
        <f>INDEX(Upload_Download!$Q$4:$AC$602,MATCH($AE294,Upload_Download!$Q$4:$Q$602,0),MATCH(AR$2,Upload_Download!$Q$3:$AC$3,0))</f>
        <v>220</v>
      </c>
      <c r="AS294" s="9">
        <f>INDEX(Upload_Download!$Q$4:$AC$602,MATCH($AE294,Upload_Download!$Q$4:$Q$602,0),MATCH(AS$2,Upload_Download!$Q$3:$AC$3,0))</f>
        <v>313.3</v>
      </c>
    </row>
    <row r="295" spans="31:45" ht="15.5" customHeight="1">
      <c r="AE295">
        <f t="shared" si="48"/>
        <v>293</v>
      </c>
      <c r="AF295" s="10">
        <f>INDEX(Upload_Download!$Q$4:$AC$602,MATCH($AE295,Upload_Download!$Q$4:$Q$602,0),MATCH(AF$2,Upload_Download!$Q$3:$AC$3,0))</f>
        <v>293</v>
      </c>
      <c r="AG295" s="3">
        <f>INDEX(Upload_Download!$Q$4:$AC$602,MATCH($AE295,Upload_Download!$Q$4:$Q$602,0),MATCH(AG$2,Upload_Download!$Q$3:$AC$3,0))</f>
        <v>384</v>
      </c>
      <c r="AH295" s="3" t="str">
        <f t="shared" si="49"/>
        <v>CRYPTO</v>
      </c>
      <c r="AI295" s="221" t="str">
        <f>INDEX(Upload_Download!$Q$4:$AC$602,MATCH($AE295,Upload_Download!$Q$4:$Q$602,0),MATCH(AI$2,Upload_Download!$Q$3:$AC$3,0))</f>
        <v>CELO-USD</v>
      </c>
      <c r="AJ295" s="4" t="str">
        <f>IF(AH295="STOCK",INDEX(Upload_Download!$AR$4:$AR$861,MATCH(AI295,Upload_Download!$AQ$4:$AQ$861,0),1),INDEX(Upload_Download!$BE$4:$BE$103,MATCH(AI295,Upload_Download!$BD$4:$BD$103,0),1))</f>
        <v>Celo USD</v>
      </c>
      <c r="AK295" s="46">
        <f>IF(AH295="STOCK",INDEX(Upload_Download!$AS$4:$AS$861,MATCH(AI295,Upload_Download!$AQ$4:$AQ$861,0),1),INDEX(Upload_Download!$BF$4:$BF$103,MATCH(AI295,Upload_Download!$BD$4:$BD$103,0),1))</f>
        <v>3.2479</v>
      </c>
      <c r="AL295" s="211">
        <f>INDEX(Upload_Download!$Q$4:$AC$602,MATCH($AE295,Upload_Download!$Q$4:$Q$602,0),MATCH(AL$2,Upload_Download!$Q$3:$AC$3,0))/1000000</f>
        <v>1254.046464</v>
      </c>
      <c r="AM295" s="215">
        <f>INDEX(Upload_Download!$Q$4:$AC$602,MATCH($AE295,Upload_Download!$Q$4:$Q$602,0),MATCH(AM$2,Upload_Download!$Q$3:$AC$3,0))</f>
        <v>1.0261769698469221</v>
      </c>
      <c r="AN295" s="5">
        <f>INDEX(Upload_Download!$Q$4:$AC$602,MATCH($AE295,Upload_Download!$Q$4:$Q$602,0),MATCH(AN$2,Upload_Download!$Q$3:$AC$3,0))</f>
        <v>0.1817402477888922</v>
      </c>
      <c r="AO295" s="217">
        <f>INDEX(Upload_Download!$Q$4:$AC$602,MATCH($AE295,Upload_Download!$Q$4:$Q$602,0),MATCH(AO$2,Upload_Download!$Q$3:$AC$3,0))</f>
        <v>0.17710419657537529</v>
      </c>
      <c r="AP295" s="6">
        <f>INDEX(Upload_Download!$Q$4:$AC$602,MATCH($AE295,Upload_Download!$Q$4:$Q$602,0),MATCH(AP$2,Upload_Download!$Q$3:$AC$3,0))</f>
        <v>72</v>
      </c>
      <c r="AQ295" s="7">
        <f>INDEX(Upload_Download!$Q$4:$AC$602,MATCH($AE295,Upload_Download!$Q$4:$Q$602,0),MATCH(AQ$2,Upload_Download!$Q$3:$AC$3,0))</f>
        <v>520</v>
      </c>
      <c r="AR295" s="8">
        <f>INDEX(Upload_Download!$Q$4:$AC$602,MATCH($AE295,Upload_Download!$Q$4:$Q$602,0),MATCH(AR$2,Upload_Download!$Q$3:$AC$3,0))</f>
        <v>578</v>
      </c>
      <c r="AS295" s="9">
        <f>INDEX(Upload_Download!$Q$4:$AC$602,MATCH($AE295,Upload_Download!$Q$4:$Q$602,0),MATCH(AS$2,Upload_Download!$Q$3:$AC$3,0))</f>
        <v>313.39999999999998</v>
      </c>
    </row>
    <row r="296" spans="31:45" ht="15.5" customHeight="1">
      <c r="AE296">
        <f t="shared" si="48"/>
        <v>294</v>
      </c>
      <c r="AF296" s="10">
        <f>INDEX(Upload_Download!$Q$4:$AC$602,MATCH($AE296,Upload_Download!$Q$4:$Q$602,0),MATCH(AF$2,Upload_Download!$Q$3:$AC$3,0))</f>
        <v>294</v>
      </c>
      <c r="AG296" s="3">
        <f>INDEX(Upload_Download!$Q$4:$AC$602,MATCH($AE296,Upload_Download!$Q$4:$Q$602,0),MATCH(AG$2,Upload_Download!$Q$3:$AC$3,0))</f>
        <v>385</v>
      </c>
      <c r="AH296" s="3" t="str">
        <f t="shared" si="49"/>
        <v>STOCK</v>
      </c>
      <c r="AI296" s="221" t="str">
        <f>INDEX(Upload_Download!$Q$4:$AC$602,MATCH($AE296,Upload_Download!$Q$4:$Q$602,0),MATCH(AI$2,Upload_Download!$Q$3:$AC$3,0))</f>
        <v>BAX</v>
      </c>
      <c r="AJ296" s="4" t="str">
        <f>IF(AH296="STOCK",INDEX(Upload_Download!$AR$4:$AR$861,MATCH(AI296,Upload_Download!$AQ$4:$AQ$861,0),1),INDEX(Upload_Download!$BE$4:$BE$103,MATCH(AI296,Upload_Download!$BD$4:$BD$103,0),1))</f>
        <v>Baxter International Inc. Common Stock</v>
      </c>
      <c r="AK296" s="46">
        <f>IF(AH296="STOCK",INDEX(Upload_Download!$AS$4:$AS$861,MATCH(AI296,Upload_Download!$AQ$4:$AQ$861,0),1),INDEX(Upload_Download!$BF$4:$BF$103,MATCH(AI296,Upload_Download!$BD$4:$BD$103,0),1))</f>
        <v>87.75</v>
      </c>
      <c r="AL296" s="211">
        <f>INDEX(Upload_Download!$Q$4:$AC$602,MATCH($AE296,Upload_Download!$Q$4:$Q$602,0),MATCH(AL$2,Upload_Download!$Q$3:$AC$3,0))/1000000</f>
        <v>43214.811135999997</v>
      </c>
      <c r="AM296" s="215">
        <f>INDEX(Upload_Download!$Q$4:$AC$602,MATCH($AE296,Upload_Download!$Q$4:$Q$602,0),MATCH(AM$2,Upload_Download!$Q$3:$AC$3,0))</f>
        <v>1.0024709058411729</v>
      </c>
      <c r="AN296" s="5">
        <f>INDEX(Upload_Download!$Q$4:$AC$602,MATCH($AE296,Upload_Download!$Q$4:$Q$602,0),MATCH(AN$2,Upload_Download!$Q$3:$AC$3,0))</f>
        <v>2.7714623171201921E-2</v>
      </c>
      <c r="AO296" s="217">
        <f>INDEX(Upload_Download!$Q$4:$AC$602,MATCH($AE296,Upload_Download!$Q$4:$Q$602,0),MATCH(AO$2,Upload_Download!$Q$3:$AC$3,0))</f>
        <v>2.7646311738041499E-2</v>
      </c>
      <c r="AP296" s="6">
        <f>INDEX(Upload_Download!$Q$4:$AC$602,MATCH($AE296,Upload_Download!$Q$4:$Q$602,0),MATCH(AP$2,Upload_Download!$Q$3:$AC$3,0))</f>
        <v>428</v>
      </c>
      <c r="AQ296" s="7">
        <f>INDEX(Upload_Download!$Q$4:$AC$602,MATCH($AE296,Upload_Download!$Q$4:$Q$602,0),MATCH(AQ$2,Upload_Download!$Q$3:$AC$3,0))</f>
        <v>87</v>
      </c>
      <c r="AR296" s="8">
        <f>INDEX(Upload_Download!$Q$4:$AC$602,MATCH($AE296,Upload_Download!$Q$4:$Q$602,0),MATCH(AR$2,Upload_Download!$Q$3:$AC$3,0))</f>
        <v>275</v>
      </c>
      <c r="AS296" s="9">
        <f>INDEX(Upload_Download!$Q$4:$AC$602,MATCH($AE296,Upload_Download!$Q$4:$Q$602,0),MATCH(AS$2,Upload_Download!$Q$3:$AC$3,0))</f>
        <v>313.89999999999998</v>
      </c>
    </row>
    <row r="297" spans="31:45" ht="15.5" customHeight="1" thickBot="1">
      <c r="AE297">
        <f t="shared" si="48"/>
        <v>295</v>
      </c>
      <c r="AF297" s="11">
        <f>INDEX(Upload_Download!$Q$4:$AC$602,MATCH($AE297,Upload_Download!$Q$4:$Q$602,0),MATCH(AF$2,Upload_Download!$Q$3:$AC$3,0))</f>
        <v>295</v>
      </c>
      <c r="AG297" s="12">
        <f>INDEX(Upload_Download!$Q$4:$AC$602,MATCH($AE297,Upload_Download!$Q$4:$Q$602,0),MATCH(AG$2,Upload_Download!$Q$3:$AC$3,0))</f>
        <v>386</v>
      </c>
      <c r="AH297" s="12" t="str">
        <f t="shared" si="49"/>
        <v>STOCK</v>
      </c>
      <c r="AI297" s="222" t="str">
        <f>INDEX(Upload_Download!$Q$4:$AC$602,MATCH($AE297,Upload_Download!$Q$4:$Q$602,0),MATCH(AI$2,Upload_Download!$Q$3:$AC$3,0))</f>
        <v>SAN</v>
      </c>
      <c r="AJ297" s="13" t="str">
        <f>IF(AH297="STOCK",INDEX(Upload_Download!$AR$4:$AR$861,MATCH(AI297,Upload_Download!$AQ$4:$AQ$861,0),1),INDEX(Upload_Download!$BE$4:$BE$103,MATCH(AI297,Upload_Download!$BD$4:$BD$103,0),1))</f>
        <v>Banco Santander S.A. Sponsored ADR (Spain)</v>
      </c>
      <c r="AK297" s="47">
        <f>IF(AH297="STOCK",INDEX(Upload_Download!$AS$4:$AS$861,MATCH(AI297,Upload_Download!$AQ$4:$AQ$861,0),1),INDEX(Upload_Download!$BF$4:$BF$103,MATCH(AI297,Upload_Download!$BD$4:$BD$103,0),1))</f>
        <v>3.98</v>
      </c>
      <c r="AL297" s="212">
        <f>INDEX(Upload_Download!$Q$4:$AC$602,MATCH($AE297,Upload_Download!$Q$4:$Q$602,0),MATCH(AL$2,Upload_Download!$Q$3:$AC$3,0))/1000000</f>
        <v>65883.176959999997</v>
      </c>
      <c r="AM297" s="216">
        <f>INDEX(Upload_Download!$Q$4:$AC$602,MATCH($AE297,Upload_Download!$Q$4:$Q$602,0),MATCH(AM$2,Upload_Download!$Q$3:$AC$3,0))</f>
        <v>1.00352361400016</v>
      </c>
      <c r="AN297" s="14">
        <f>INDEX(Upload_Download!$Q$4:$AC$602,MATCH($AE297,Upload_Download!$Q$4:$Q$602,0),MATCH(AN$2,Upload_Download!$Q$3:$AC$3,0))</f>
        <v>4.8092339524951483E-2</v>
      </c>
      <c r="AO297" s="218">
        <f>INDEX(Upload_Download!$Q$4:$AC$602,MATCH($AE297,Upload_Download!$Q$4:$Q$602,0),MATCH(AO$2,Upload_Download!$Q$3:$AC$3,0))</f>
        <v>4.7923475695056048E-2</v>
      </c>
      <c r="AP297" s="15">
        <f>INDEX(Upload_Download!$Q$4:$AC$602,MATCH($AE297,Upload_Download!$Q$4:$Q$602,0),MATCH(AP$2,Upload_Download!$Q$3:$AC$3,0))</f>
        <v>379</v>
      </c>
      <c r="AQ297" s="16">
        <f>INDEX(Upload_Download!$Q$4:$AC$602,MATCH($AE297,Upload_Download!$Q$4:$Q$602,0),MATCH(AQ$2,Upload_Download!$Q$3:$AC$3,0))</f>
        <v>367</v>
      </c>
      <c r="AR297" s="17">
        <f>INDEX(Upload_Download!$Q$4:$AC$602,MATCH($AE297,Upload_Download!$Q$4:$Q$602,0),MATCH(AR$2,Upload_Download!$Q$3:$AC$3,0))</f>
        <v>173</v>
      </c>
      <c r="AS297" s="18">
        <f>INDEX(Upload_Download!$Q$4:$AC$602,MATCH($AE297,Upload_Download!$Q$4:$Q$602,0),MATCH(AS$2,Upload_Download!$Q$3:$AC$3,0))</f>
        <v>314.8</v>
      </c>
    </row>
    <row r="298" spans="31:45" ht="15.5" customHeight="1">
      <c r="AE298">
        <f t="shared" si="48"/>
        <v>296</v>
      </c>
      <c r="AF298" s="10">
        <f>INDEX(Upload_Download!$Q$4:$AC$602,MATCH($AE298,Upload_Download!$Q$4:$Q$602,0),MATCH(AF$2,Upload_Download!$Q$3:$AC$3,0))</f>
        <v>296</v>
      </c>
      <c r="AG298" s="3">
        <f>INDEX(Upload_Download!$Q$4:$AC$602,MATCH($AE298,Upload_Download!$Q$4:$Q$602,0),MATCH(AG$2,Upload_Download!$Q$3:$AC$3,0))</f>
        <v>387</v>
      </c>
      <c r="AH298" s="3" t="str">
        <f t="shared" si="49"/>
        <v>CRYPTO</v>
      </c>
      <c r="AI298" s="221" t="str">
        <f>INDEX(Upload_Download!$Q$4:$AC$602,MATCH($AE298,Upload_Download!$Q$4:$Q$602,0),MATCH(AI$2,Upload_Download!$Q$3:$AC$3,0))</f>
        <v>FIL-USD</v>
      </c>
      <c r="AJ298" s="4" t="str">
        <f>IF(AH298="STOCK",INDEX(Upload_Download!$AR$4:$AR$861,MATCH(AI298,Upload_Download!$AQ$4:$AQ$861,0),1),INDEX(Upload_Download!$BE$4:$BE$103,MATCH(AI298,Upload_Download!$BD$4:$BD$103,0),1))</f>
        <v>Filecoin USD</v>
      </c>
      <c r="AK298" s="46">
        <f>IF(AH298="STOCK",INDEX(Upload_Download!$AS$4:$AS$861,MATCH(AI298,Upload_Download!$AQ$4:$AQ$861,0),1),INDEX(Upload_Download!$BF$4:$BF$103,MATCH(AI298,Upload_Download!$BD$4:$BD$103,0),1))</f>
        <v>23.25</v>
      </c>
      <c r="AL298" s="211">
        <f>INDEX(Upload_Download!$Q$4:$AC$602,MATCH($AE298,Upload_Download!$Q$4:$Q$602,0),MATCH(AL$2,Upload_Download!$Q$3:$AC$3,0))/1000000</f>
        <v>3517.6906239999998</v>
      </c>
      <c r="AM298" s="215">
        <f>INDEX(Upload_Download!$Q$4:$AC$602,MATCH($AE298,Upload_Download!$Q$4:$Q$602,0),MATCH(AM$2,Upload_Download!$Q$3:$AC$3,0))</f>
        <v>1.019278569086252</v>
      </c>
      <c r="AN298" s="5">
        <f>INDEX(Upload_Download!$Q$4:$AC$602,MATCH($AE298,Upload_Download!$Q$4:$Q$602,0),MATCH(AN$2,Upload_Download!$Q$3:$AC$3,0))</f>
        <v>0.23496256835295251</v>
      </c>
      <c r="AO298" s="217">
        <f>INDEX(Upload_Download!$Q$4:$AC$602,MATCH($AE298,Upload_Download!$Q$4:$Q$602,0),MATCH(AO$2,Upload_Download!$Q$3:$AC$3,0))</f>
        <v>0.23051850149619879</v>
      </c>
      <c r="AP298" s="6">
        <f>INDEX(Upload_Download!$Q$4:$AC$602,MATCH($AE298,Upload_Download!$Q$4:$Q$602,0),MATCH(AP$2,Upload_Download!$Q$3:$AC$3,0))</f>
        <v>86</v>
      </c>
      <c r="AQ298" s="7">
        <f>INDEX(Upload_Download!$Q$4:$AC$602,MATCH($AE298,Upload_Download!$Q$4:$Q$602,0),MATCH(AQ$2,Upload_Download!$Q$3:$AC$3,0))</f>
        <v>552</v>
      </c>
      <c r="AR298" s="8">
        <f>INDEX(Upload_Download!$Q$4:$AC$602,MATCH($AE298,Upload_Download!$Q$4:$Q$602,0),MATCH(AR$2,Upload_Download!$Q$3:$AC$3,0))</f>
        <v>540</v>
      </c>
      <c r="AS298" s="9">
        <f>INDEX(Upload_Download!$Q$4:$AC$602,MATCH($AE298,Upload_Download!$Q$4:$Q$602,0),MATCH(AS$2,Upload_Download!$Q$3:$AC$3,0))</f>
        <v>315.39999999999998</v>
      </c>
    </row>
    <row r="299" spans="31:45" ht="15.5" customHeight="1">
      <c r="AE299">
        <f t="shared" si="48"/>
        <v>297</v>
      </c>
      <c r="AF299" s="10">
        <f>INDEX(Upload_Download!$Q$4:$AC$602,MATCH($AE299,Upload_Download!$Q$4:$Q$602,0),MATCH(AF$2,Upload_Download!$Q$3:$AC$3,0))</f>
        <v>297</v>
      </c>
      <c r="AG299" s="3">
        <f>INDEX(Upload_Download!$Q$4:$AC$602,MATCH($AE299,Upload_Download!$Q$4:$Q$602,0),MATCH(AG$2,Upload_Download!$Q$3:$AC$3,0))</f>
        <v>388</v>
      </c>
      <c r="AH299" s="3" t="str">
        <f t="shared" si="49"/>
        <v>CRYPTO</v>
      </c>
      <c r="AI299" s="221" t="str">
        <f>INDEX(Upload_Download!$Q$4:$AC$602,MATCH($AE299,Upload_Download!$Q$4:$Q$602,0),MATCH(AI$2,Upload_Download!$Q$3:$AC$3,0))</f>
        <v>XMR-USD</v>
      </c>
      <c r="AJ299" s="4" t="str">
        <f>IF(AH299="STOCK",INDEX(Upload_Download!$AR$4:$AR$861,MATCH(AI299,Upload_Download!$AQ$4:$AQ$861,0),1),INDEX(Upload_Download!$BE$4:$BE$103,MATCH(AI299,Upload_Download!$BD$4:$BD$103,0),1))</f>
        <v>Monero USD</v>
      </c>
      <c r="AK299" s="46">
        <f>IF(AH299="STOCK",INDEX(Upload_Download!$AS$4:$AS$861,MATCH(AI299,Upload_Download!$AQ$4:$AQ$861,0),1),INDEX(Upload_Download!$BF$4:$BF$103,MATCH(AI299,Upload_Download!$BD$4:$BD$103,0),1))</f>
        <v>179.55</v>
      </c>
      <c r="AL299" s="211">
        <f>INDEX(Upload_Download!$Q$4:$AC$602,MATCH($AE299,Upload_Download!$Q$4:$Q$602,0),MATCH(AL$2,Upload_Download!$Q$3:$AC$3,0))/1000000</f>
        <v>3102.993152</v>
      </c>
      <c r="AM299" s="215">
        <f>INDEX(Upload_Download!$Q$4:$AC$602,MATCH($AE299,Upload_Download!$Q$4:$Q$602,0),MATCH(AM$2,Upload_Download!$Q$3:$AC$3,0))</f>
        <v>1.0151649919174199</v>
      </c>
      <c r="AN299" s="5">
        <f>INDEX(Upload_Download!$Q$4:$AC$602,MATCH($AE299,Upload_Download!$Q$4:$Q$602,0),MATCH(AN$2,Upload_Download!$Q$3:$AC$3,0))</f>
        <v>0.14872097986922031</v>
      </c>
      <c r="AO299" s="217">
        <f>INDEX(Upload_Download!$Q$4:$AC$602,MATCH($AE299,Upload_Download!$Q$4:$Q$602,0),MATCH(AO$2,Upload_Download!$Q$3:$AC$3,0))</f>
        <v>0.14649931888246021</v>
      </c>
      <c r="AP299" s="6">
        <f>INDEX(Upload_Download!$Q$4:$AC$602,MATCH($AE299,Upload_Download!$Q$4:$Q$602,0),MATCH(AP$2,Upload_Download!$Q$3:$AC$3,0))</f>
        <v>99</v>
      </c>
      <c r="AQ299" s="7">
        <f>INDEX(Upload_Download!$Q$4:$AC$602,MATCH($AE299,Upload_Download!$Q$4:$Q$602,0),MATCH(AQ$2,Upload_Download!$Q$3:$AC$3,0))</f>
        <v>513</v>
      </c>
      <c r="AR299" s="8">
        <f>INDEX(Upload_Download!$Q$4:$AC$602,MATCH($AE299,Upload_Download!$Q$4:$Q$602,0),MATCH(AR$2,Upload_Download!$Q$3:$AC$3,0))</f>
        <v>545</v>
      </c>
      <c r="AS299" s="9">
        <f>INDEX(Upload_Download!$Q$4:$AC$602,MATCH($AE299,Upload_Download!$Q$4:$Q$602,0),MATCH(AS$2,Upload_Download!$Q$3:$AC$3,0))</f>
        <v>315.60000000000002</v>
      </c>
    </row>
    <row r="300" spans="31:45" ht="15.5" customHeight="1">
      <c r="AE300">
        <f t="shared" si="48"/>
        <v>298</v>
      </c>
      <c r="AF300" s="10">
        <f>INDEX(Upload_Download!$Q$4:$AC$602,MATCH($AE300,Upload_Download!$Q$4:$Q$602,0),MATCH(AF$2,Upload_Download!$Q$3:$AC$3,0))</f>
        <v>298</v>
      </c>
      <c r="AG300" s="3">
        <f>INDEX(Upload_Download!$Q$4:$AC$602,MATCH($AE300,Upload_Download!$Q$4:$Q$602,0),MATCH(AG$2,Upload_Download!$Q$3:$AC$3,0))</f>
        <v>389</v>
      </c>
      <c r="AH300" s="3" t="str">
        <f t="shared" si="49"/>
        <v>CRYPTO</v>
      </c>
      <c r="AI300" s="221" t="str">
        <f>INDEX(Upload_Download!$Q$4:$AC$602,MATCH($AE300,Upload_Download!$Q$4:$Q$602,0),MATCH(AI$2,Upload_Download!$Q$3:$AC$3,0))</f>
        <v>RLY-USD</v>
      </c>
      <c r="AJ300" s="4" t="str">
        <f>IF(AH300="STOCK",INDEX(Upload_Download!$AR$4:$AR$861,MATCH(AI300,Upload_Download!$AQ$4:$AQ$861,0),1),INDEX(Upload_Download!$BE$4:$BE$103,MATCH(AI300,Upload_Download!$BD$4:$BD$103,0),1))</f>
        <v>Rally USD</v>
      </c>
      <c r="AK300" s="46">
        <f>IF(AH300="STOCK",INDEX(Upload_Download!$AS$4:$AS$861,MATCH(AI300,Upload_Download!$AQ$4:$AQ$861,0),1),INDEX(Upload_Download!$BF$4:$BF$103,MATCH(AI300,Upload_Download!$BD$4:$BD$103,0),1))</f>
        <v>0</v>
      </c>
      <c r="AL300" s="211">
        <f>INDEX(Upload_Download!$Q$4:$AC$602,MATCH($AE300,Upload_Download!$Q$4:$Q$602,0),MATCH(AL$2,Upload_Download!$Q$3:$AC$3,0))/1000000</f>
        <v>584.07667200000003</v>
      </c>
      <c r="AM300" s="215">
        <f>INDEX(Upload_Download!$Q$4:$AC$602,MATCH($AE300,Upload_Download!$Q$4:$Q$602,0),MATCH(AM$2,Upload_Download!$Q$3:$AC$3,0))</f>
        <v>1.053099999372126</v>
      </c>
      <c r="AN300" s="5">
        <f>INDEX(Upload_Download!$Q$4:$AC$602,MATCH($AE300,Upload_Download!$Q$4:$Q$602,0),MATCH(AN$2,Upload_Download!$Q$3:$AC$3,0))</f>
        <v>0.31023526739853952</v>
      </c>
      <c r="AO300" s="217">
        <f>INDEX(Upload_Download!$Q$4:$AC$602,MATCH($AE300,Upload_Download!$Q$4:$Q$602,0),MATCH(AO$2,Upload_Download!$Q$3:$AC$3,0))</f>
        <v>0.29459241058162222</v>
      </c>
      <c r="AP300" s="6">
        <f>INDEX(Upload_Download!$Q$4:$AC$602,MATCH($AE300,Upload_Download!$Q$4:$Q$602,0),MATCH(AP$2,Upload_Download!$Q$3:$AC$3,0))</f>
        <v>45</v>
      </c>
      <c r="AQ300" s="7">
        <f>INDEX(Upload_Download!$Q$4:$AC$602,MATCH($AE300,Upload_Download!$Q$4:$Q$602,0),MATCH(AQ$2,Upload_Download!$Q$3:$AC$3,0))</f>
        <v>578</v>
      </c>
      <c r="AR300" s="8">
        <f>INDEX(Upload_Download!$Q$4:$AC$602,MATCH($AE300,Upload_Download!$Q$4:$Q$602,0),MATCH(AR$2,Upload_Download!$Q$3:$AC$3,0))</f>
        <v>594</v>
      </c>
      <c r="AS300" s="9">
        <f>INDEX(Upload_Download!$Q$4:$AC$602,MATCH($AE300,Upload_Download!$Q$4:$Q$602,0),MATCH(AS$2,Upload_Download!$Q$3:$AC$3,0))</f>
        <v>316.3</v>
      </c>
    </row>
    <row r="301" spans="31:45" ht="15.5" customHeight="1">
      <c r="AE301">
        <f t="shared" si="48"/>
        <v>299</v>
      </c>
      <c r="AF301" s="10">
        <f>INDEX(Upload_Download!$Q$4:$AC$602,MATCH($AE301,Upload_Download!$Q$4:$Q$602,0),MATCH(AF$2,Upload_Download!$Q$3:$AC$3,0))</f>
        <v>299</v>
      </c>
      <c r="AG301" s="3">
        <f>INDEX(Upload_Download!$Q$4:$AC$602,MATCH($AE301,Upload_Download!$Q$4:$Q$602,0),MATCH(AG$2,Upload_Download!$Q$3:$AC$3,0))</f>
        <v>390</v>
      </c>
      <c r="AH301" s="3" t="str">
        <f t="shared" si="49"/>
        <v>STOCK</v>
      </c>
      <c r="AI301" s="221" t="str">
        <f>INDEX(Upload_Download!$Q$4:$AC$602,MATCH($AE301,Upload_Download!$Q$4:$Q$602,0),MATCH(AI$2,Upload_Download!$Q$3:$AC$3,0))</f>
        <v>CL</v>
      </c>
      <c r="AJ301" s="4" t="str">
        <f>IF(AH301="STOCK",INDEX(Upload_Download!$AR$4:$AR$861,MATCH(AI301,Upload_Download!$AQ$4:$AQ$861,0),1),INDEX(Upload_Download!$BE$4:$BE$103,MATCH(AI301,Upload_Download!$BD$4:$BD$103,0),1))</f>
        <v>Colgate-Palmolive Company Common Stock</v>
      </c>
      <c r="AK301" s="46">
        <f>IF(AH301="STOCK",INDEX(Upload_Download!$AS$4:$AS$861,MATCH(AI301,Upload_Download!$AQ$4:$AQ$861,0),1),INDEX(Upload_Download!$BF$4:$BF$103,MATCH(AI301,Upload_Download!$BD$4:$BD$103,0),1))</f>
        <v>79.72</v>
      </c>
      <c r="AL301" s="211">
        <f>INDEX(Upload_Download!$Q$4:$AC$602,MATCH($AE301,Upload_Download!$Q$4:$Q$602,0),MATCH(AL$2,Upload_Download!$Q$3:$AC$3,0))/1000000</f>
        <v>67158.376447999995</v>
      </c>
      <c r="AM301" s="215">
        <f>INDEX(Upload_Download!$Q$4:$AC$602,MATCH($AE301,Upload_Download!$Q$4:$Q$602,0),MATCH(AM$2,Upload_Download!$Q$3:$AC$3,0))</f>
        <v>0.99984357202615015</v>
      </c>
      <c r="AN301" s="5">
        <f>INDEX(Upload_Download!$Q$4:$AC$602,MATCH($AE301,Upload_Download!$Q$4:$Q$602,0),MATCH(AN$2,Upload_Download!$Q$3:$AC$3,0))</f>
        <v>1.905341973197457E-2</v>
      </c>
      <c r="AO301" s="217">
        <f>INDEX(Upload_Download!$Q$4:$AC$602,MATCH($AE301,Upload_Download!$Q$4:$Q$602,0),MATCH(AO$2,Upload_Download!$Q$3:$AC$3,0))</f>
        <v>1.9056400686122771E-2</v>
      </c>
      <c r="AP301" s="6">
        <f>INDEX(Upload_Download!$Q$4:$AC$602,MATCH($AE301,Upload_Download!$Q$4:$Q$602,0),MATCH(AP$2,Upload_Download!$Q$3:$AC$3,0))</f>
        <v>525</v>
      </c>
      <c r="AQ301" s="7">
        <f>INDEX(Upload_Download!$Q$4:$AC$602,MATCH($AE301,Upload_Download!$Q$4:$Q$602,0),MATCH(AQ$2,Upload_Download!$Q$3:$AC$3,0))</f>
        <v>14</v>
      </c>
      <c r="AR301" s="8">
        <f>INDEX(Upload_Download!$Q$4:$AC$602,MATCH($AE301,Upload_Download!$Q$4:$Q$602,0),MATCH(AR$2,Upload_Download!$Q$3:$AC$3,0))</f>
        <v>170</v>
      </c>
      <c r="AS301" s="9">
        <f>INDEX(Upload_Download!$Q$4:$AC$602,MATCH($AE301,Upload_Download!$Q$4:$Q$602,0),MATCH(AS$2,Upload_Download!$Q$3:$AC$3,0))</f>
        <v>316.3</v>
      </c>
    </row>
    <row r="302" spans="31:45" ht="15.5" customHeight="1" thickBot="1">
      <c r="AE302">
        <f t="shared" si="48"/>
        <v>300</v>
      </c>
      <c r="AF302" s="11">
        <f>INDEX(Upload_Download!$Q$4:$AC$602,MATCH($AE302,Upload_Download!$Q$4:$Q$602,0),MATCH(AF$2,Upload_Download!$Q$3:$AC$3,0))</f>
        <v>300</v>
      </c>
      <c r="AG302" s="12">
        <f>INDEX(Upload_Download!$Q$4:$AC$602,MATCH($AE302,Upload_Download!$Q$4:$Q$602,0),MATCH(AG$2,Upload_Download!$Q$3:$AC$3,0))</f>
        <v>391</v>
      </c>
      <c r="AH302" s="12" t="str">
        <f t="shared" si="49"/>
        <v>STOCK</v>
      </c>
      <c r="AI302" s="222" t="str">
        <f>INDEX(Upload_Download!$Q$4:$AC$602,MATCH($AE302,Upload_Download!$Q$4:$Q$602,0),MATCH(AI$2,Upload_Download!$Q$3:$AC$3,0))</f>
        <v>CDNS</v>
      </c>
      <c r="AJ302" s="13" t="str">
        <f>IF(AH302="STOCK",INDEX(Upload_Download!$AR$4:$AR$861,MATCH(AI302,Upload_Download!$AQ$4:$AQ$861,0),1),INDEX(Upload_Download!$BE$4:$BE$103,MATCH(AI302,Upload_Download!$BD$4:$BD$103,0),1))</f>
        <v>Cadence Design Systems Inc. Common Stock</v>
      </c>
      <c r="AK302" s="47">
        <f>IF(AH302="STOCK",INDEX(Upload_Download!$AS$4:$AS$861,MATCH(AI302,Upload_Download!$AQ$4:$AQ$861,0),1),INDEX(Upload_Download!$BF$4:$BF$103,MATCH(AI302,Upload_Download!$BD$4:$BD$103,0),1))</f>
        <v>148.87</v>
      </c>
      <c r="AL302" s="212">
        <f>INDEX(Upload_Download!$Q$4:$AC$602,MATCH($AE302,Upload_Download!$Q$4:$Q$602,0),MATCH(AL$2,Upload_Download!$Q$3:$AC$3,0))/1000000</f>
        <v>39478.734848</v>
      </c>
      <c r="AM302" s="216">
        <f>INDEX(Upload_Download!$Q$4:$AC$602,MATCH($AE302,Upload_Download!$Q$4:$Q$602,0),MATCH(AM$2,Upload_Download!$Q$3:$AC$3,0))</f>
        <v>1.0048227979950941</v>
      </c>
      <c r="AN302" s="14">
        <f>INDEX(Upload_Download!$Q$4:$AC$602,MATCH($AE302,Upload_Download!$Q$4:$Q$602,0),MATCH(AN$2,Upload_Download!$Q$3:$AC$3,0))</f>
        <v>4.3799733945755918E-2</v>
      </c>
      <c r="AO302" s="218">
        <f>INDEX(Upload_Download!$Q$4:$AC$602,MATCH($AE302,Upload_Download!$Q$4:$Q$602,0),MATCH(AO$2,Upload_Download!$Q$3:$AC$3,0))</f>
        <v>4.3589510541708253E-2</v>
      </c>
      <c r="AP302" s="15">
        <f>INDEX(Upload_Download!$Q$4:$AC$602,MATCH($AE302,Upload_Download!$Q$4:$Q$602,0),MATCH(AP$2,Upload_Download!$Q$3:$AC$3,0))</f>
        <v>315</v>
      </c>
      <c r="AQ302" s="16">
        <f>INDEX(Upload_Download!$Q$4:$AC$602,MATCH($AE302,Upload_Download!$Q$4:$Q$602,0),MATCH(AQ$2,Upload_Download!$Q$3:$AC$3,0))</f>
        <v>324</v>
      </c>
      <c r="AR302" s="17">
        <f>INDEX(Upload_Download!$Q$4:$AC$602,MATCH($AE302,Upload_Download!$Q$4:$Q$602,0),MATCH(AR$2,Upload_Download!$Q$3:$AC$3,0))</f>
        <v>314</v>
      </c>
      <c r="AS302" s="18">
        <f>INDEX(Upload_Download!$Q$4:$AC$602,MATCH($AE302,Upload_Download!$Q$4:$Q$602,0),MATCH(AS$2,Upload_Download!$Q$3:$AC$3,0))</f>
        <v>316.5</v>
      </c>
    </row>
    <row r="303" spans="31:45" ht="15.5" customHeight="1">
      <c r="AE303">
        <f t="shared" si="48"/>
        <v>301</v>
      </c>
      <c r="AF303" s="10">
        <f>INDEX(Upload_Download!$Q$4:$AC$602,MATCH($AE303,Upload_Download!$Q$4:$Q$602,0),MATCH(AF$2,Upload_Download!$Q$3:$AC$3,0))</f>
        <v>301</v>
      </c>
      <c r="AG303" s="3">
        <f>INDEX(Upload_Download!$Q$4:$AC$602,MATCH($AE303,Upload_Download!$Q$4:$Q$602,0),MATCH(AG$2,Upload_Download!$Q$3:$AC$3,0))</f>
        <v>392</v>
      </c>
      <c r="AH303" s="3" t="str">
        <f t="shared" si="49"/>
        <v>STOCK</v>
      </c>
      <c r="AI303" s="221" t="str">
        <f>INDEX(Upload_Download!$Q$4:$AC$602,MATCH($AE303,Upload_Download!$Q$4:$Q$602,0),MATCH(AI$2,Upload_Download!$Q$3:$AC$3,0))</f>
        <v>CP</v>
      </c>
      <c r="AJ303" s="4" t="str">
        <f>IF(AH303="STOCK",INDEX(Upload_Download!$AR$4:$AR$861,MATCH(AI303,Upload_Download!$AQ$4:$AQ$861,0),1),INDEX(Upload_Download!$BE$4:$BE$103,MATCH(AI303,Upload_Download!$BD$4:$BD$103,0),1))</f>
        <v>Canadian Pacific Railway Limited Common Stock</v>
      </c>
      <c r="AK303" s="46">
        <f>IF(AH303="STOCK",INDEX(Upload_Download!$AS$4:$AS$861,MATCH(AI303,Upload_Download!$AQ$4:$AQ$861,0),1),INDEX(Upload_Download!$BF$4:$BF$103,MATCH(AI303,Upload_Download!$BD$4:$BD$103,0),1))</f>
        <v>72.849999999999994</v>
      </c>
      <c r="AL303" s="211">
        <f>INDEX(Upload_Download!$Q$4:$AC$602,MATCH($AE303,Upload_Download!$Q$4:$Q$602,0),MATCH(AL$2,Upload_Download!$Q$3:$AC$3,0))/1000000</f>
        <v>66969.026559999998</v>
      </c>
      <c r="AM303" s="215">
        <f>INDEX(Upload_Download!$Q$4:$AC$602,MATCH($AE303,Upload_Download!$Q$4:$Q$602,0),MATCH(AM$2,Upload_Download!$Q$3:$AC$3,0))</f>
        <v>1.0019523891452811</v>
      </c>
      <c r="AN303" s="5">
        <f>INDEX(Upload_Download!$Q$4:$AC$602,MATCH($AE303,Upload_Download!$Q$4:$Q$602,0),MATCH(AN$2,Upload_Download!$Q$3:$AC$3,0))</f>
        <v>3.4356714243473502E-2</v>
      </c>
      <c r="AO303" s="217">
        <f>INDEX(Upload_Download!$Q$4:$AC$602,MATCH($AE303,Upload_Download!$Q$4:$Q$602,0),MATCH(AO$2,Upload_Download!$Q$3:$AC$3,0))</f>
        <v>3.4289767274053418E-2</v>
      </c>
      <c r="AP303" s="6">
        <f>INDEX(Upload_Download!$Q$4:$AC$602,MATCH($AE303,Upload_Download!$Q$4:$Q$602,0),MATCH(AP$2,Upload_Download!$Q$3:$AC$3,0))</f>
        <v>450</v>
      </c>
      <c r="AQ303" s="7">
        <f>INDEX(Upload_Download!$Q$4:$AC$602,MATCH($AE303,Upload_Download!$Q$4:$Q$602,0),MATCH(AQ$2,Upload_Download!$Q$3:$AC$3,0))</f>
        <v>203</v>
      </c>
      <c r="AR303" s="8">
        <f>INDEX(Upload_Download!$Q$4:$AC$602,MATCH($AE303,Upload_Download!$Q$4:$Q$602,0),MATCH(AR$2,Upload_Download!$Q$3:$AC$3,0))</f>
        <v>171</v>
      </c>
      <c r="AS303" s="9">
        <f>INDEX(Upload_Download!$Q$4:$AC$602,MATCH($AE303,Upload_Download!$Q$4:$Q$602,0),MATCH(AS$2,Upload_Download!$Q$3:$AC$3,0))</f>
        <v>316.89999999999998</v>
      </c>
    </row>
    <row r="304" spans="31:45" ht="15.5" customHeight="1">
      <c r="AE304">
        <f t="shared" si="48"/>
        <v>302</v>
      </c>
      <c r="AF304" s="10">
        <f>INDEX(Upload_Download!$Q$4:$AC$602,MATCH($AE304,Upload_Download!$Q$4:$Q$602,0),MATCH(AF$2,Upload_Download!$Q$3:$AC$3,0))</f>
        <v>302</v>
      </c>
      <c r="AG304" s="3">
        <f>INDEX(Upload_Download!$Q$4:$AC$602,MATCH($AE304,Upload_Download!$Q$4:$Q$602,0),MATCH(AG$2,Upload_Download!$Q$3:$AC$3,0))</f>
        <v>393</v>
      </c>
      <c r="AH304" s="3" t="str">
        <f t="shared" si="49"/>
        <v>STOCK</v>
      </c>
      <c r="AI304" s="221" t="str">
        <f>INDEX(Upload_Download!$Q$4:$AC$602,MATCH($AE304,Upload_Download!$Q$4:$Q$602,0),MATCH(AI$2,Upload_Download!$Q$3:$AC$3,0))</f>
        <v>SRE</v>
      </c>
      <c r="AJ304" s="4" t="str">
        <f>IF(AH304="STOCK",INDEX(Upload_Download!$AR$4:$AR$861,MATCH(AI304,Upload_Download!$AQ$4:$AQ$861,0),1),INDEX(Upload_Download!$BE$4:$BE$103,MATCH(AI304,Upload_Download!$BD$4:$BD$103,0),1))</f>
        <v>DBA Sempra Common Stock</v>
      </c>
      <c r="AK304" s="46">
        <f>IF(AH304="STOCK",INDEX(Upload_Download!$AS$4:$AS$861,MATCH(AI304,Upload_Download!$AQ$4:$AQ$861,0),1),INDEX(Upload_Download!$BF$4:$BF$103,MATCH(AI304,Upload_Download!$BD$4:$BD$103,0),1))</f>
        <v>135.56</v>
      </c>
      <c r="AL304" s="211">
        <f>INDEX(Upload_Download!$Q$4:$AC$602,MATCH($AE304,Upload_Download!$Q$4:$Q$602,0),MATCH(AL$2,Upload_Download!$Q$3:$AC$3,0))/1000000</f>
        <v>43375.542271999999</v>
      </c>
      <c r="AM304" s="215">
        <f>INDEX(Upload_Download!$Q$4:$AC$602,MATCH($AE304,Upload_Download!$Q$4:$Q$602,0),MATCH(AM$2,Upload_Download!$Q$3:$AC$3,0))</f>
        <v>1.002164125479942</v>
      </c>
      <c r="AN304" s="5">
        <f>INDEX(Upload_Download!$Q$4:$AC$602,MATCH($AE304,Upload_Download!$Q$4:$Q$602,0),MATCH(AN$2,Upload_Download!$Q$3:$AC$3,0))</f>
        <v>2.6719575175447562E-2</v>
      </c>
      <c r="AO304" s="217">
        <f>INDEX(Upload_Download!$Q$4:$AC$602,MATCH($AE304,Upload_Download!$Q$4:$Q$602,0),MATCH(AO$2,Upload_Download!$Q$3:$AC$3,0))</f>
        <v>2.6661875531267289E-2</v>
      </c>
      <c r="AP304" s="6">
        <f>INDEX(Upload_Download!$Q$4:$AC$602,MATCH($AE304,Upload_Download!$Q$4:$Q$602,0),MATCH(AP$2,Upload_Download!$Q$3:$AC$3,0))</f>
        <v>443</v>
      </c>
      <c r="AQ304" s="7">
        <f>INDEX(Upload_Download!$Q$4:$AC$602,MATCH($AE304,Upload_Download!$Q$4:$Q$602,0),MATCH(AQ$2,Upload_Download!$Q$3:$AC$3,0))</f>
        <v>74</v>
      </c>
      <c r="AR304" s="8">
        <f>INDEX(Upload_Download!$Q$4:$AC$602,MATCH($AE304,Upload_Download!$Q$4:$Q$602,0),MATCH(AR$2,Upload_Download!$Q$3:$AC$3,0))</f>
        <v>273</v>
      </c>
      <c r="AS304" s="9">
        <f>INDEX(Upload_Download!$Q$4:$AC$602,MATCH($AE304,Upload_Download!$Q$4:$Q$602,0),MATCH(AS$2,Upload_Download!$Q$3:$AC$3,0))</f>
        <v>318.2</v>
      </c>
    </row>
    <row r="305" spans="31:45" ht="15.5" customHeight="1">
      <c r="AE305">
        <f t="shared" si="48"/>
        <v>303</v>
      </c>
      <c r="AF305" s="10">
        <f>INDEX(Upload_Download!$Q$4:$AC$602,MATCH($AE305,Upload_Download!$Q$4:$Q$602,0),MATCH(AF$2,Upload_Download!$Q$3:$AC$3,0))</f>
        <v>303</v>
      </c>
      <c r="AG305" s="3">
        <f>INDEX(Upload_Download!$Q$4:$AC$602,MATCH($AE305,Upload_Download!$Q$4:$Q$602,0),MATCH(AG$2,Upload_Download!$Q$3:$AC$3,0))</f>
        <v>394</v>
      </c>
      <c r="AH305" s="3" t="str">
        <f t="shared" si="49"/>
        <v>STOCK</v>
      </c>
      <c r="AI305" s="221" t="str">
        <f>INDEX(Upload_Download!$Q$4:$AC$602,MATCH($AE305,Upload_Download!$Q$4:$Q$602,0),MATCH(AI$2,Upload_Download!$Q$3:$AC$3,0))</f>
        <v>MDT</v>
      </c>
      <c r="AJ305" s="4" t="str">
        <f>IF(AH305="STOCK",INDEX(Upload_Download!$AR$4:$AR$861,MATCH(AI305,Upload_Download!$AQ$4:$AQ$861,0),1),INDEX(Upload_Download!$BE$4:$BE$103,MATCH(AI305,Upload_Download!$BD$4:$BD$103,0),1))</f>
        <v>Medtronic plc. Ordinary Shares</v>
      </c>
      <c r="AK305" s="46">
        <f>IF(AH305="STOCK",INDEX(Upload_Download!$AS$4:$AS$861,MATCH(AI305,Upload_Download!$AQ$4:$AQ$861,0),1),INDEX(Upload_Download!$BF$4:$BF$103,MATCH(AI305,Upload_Download!$BD$4:$BD$103,0),1))</f>
        <v>104.88</v>
      </c>
      <c r="AL305" s="211">
        <f>INDEX(Upload_Download!$Q$4:$AC$602,MATCH($AE305,Upload_Download!$Q$4:$Q$602,0),MATCH(AL$2,Upload_Download!$Q$3:$AC$3,0))/1000000</f>
        <v>138852.71244800001</v>
      </c>
      <c r="AM305" s="215">
        <f>INDEX(Upload_Download!$Q$4:$AC$602,MATCH($AE305,Upload_Download!$Q$4:$Q$602,0),MATCH(AM$2,Upload_Download!$Q$3:$AC$3,0))</f>
        <v>0.99911078220714966</v>
      </c>
      <c r="AN305" s="5">
        <f>INDEX(Upload_Download!$Q$4:$AC$602,MATCH($AE305,Upload_Download!$Q$4:$Q$602,0),MATCH(AN$2,Upload_Download!$Q$3:$AC$3,0))</f>
        <v>3.0120960903717509E-2</v>
      </c>
      <c r="AO305" s="217">
        <f>INDEX(Upload_Download!$Q$4:$AC$602,MATCH($AE305,Upload_Download!$Q$4:$Q$602,0),MATCH(AO$2,Upload_Download!$Q$3:$AC$3,0))</f>
        <v>3.0147768836181379E-2</v>
      </c>
      <c r="AP305" s="6">
        <f>INDEX(Upload_Download!$Q$4:$AC$602,MATCH($AE305,Upload_Download!$Q$4:$Q$602,0),MATCH(AP$2,Upload_Download!$Q$3:$AC$3,0))</f>
        <v>543</v>
      </c>
      <c r="AQ305" s="7">
        <f>INDEX(Upload_Download!$Q$4:$AC$602,MATCH($AE305,Upload_Download!$Q$4:$Q$602,0),MATCH(AQ$2,Upload_Download!$Q$3:$AC$3,0))</f>
        <v>123</v>
      </c>
      <c r="AR305" s="8">
        <f>INDEX(Upload_Download!$Q$4:$AC$602,MATCH($AE305,Upload_Download!$Q$4:$Q$602,0),MATCH(AR$2,Upload_Download!$Q$3:$AC$3,0))</f>
        <v>75</v>
      </c>
      <c r="AS305" s="9">
        <f>INDEX(Upload_Download!$Q$4:$AC$602,MATCH($AE305,Upload_Download!$Q$4:$Q$602,0),MATCH(AS$2,Upload_Download!$Q$3:$AC$3,0))</f>
        <v>318.60000000000002</v>
      </c>
    </row>
    <row r="306" spans="31:45" ht="15.5" customHeight="1">
      <c r="AE306">
        <f t="shared" si="48"/>
        <v>304</v>
      </c>
      <c r="AF306" s="10">
        <f>INDEX(Upload_Download!$Q$4:$AC$602,MATCH($AE306,Upload_Download!$Q$4:$Q$602,0),MATCH(AF$2,Upload_Download!$Q$3:$AC$3,0))</f>
        <v>304</v>
      </c>
      <c r="AG306" s="3">
        <f>INDEX(Upload_Download!$Q$4:$AC$602,MATCH($AE306,Upload_Download!$Q$4:$Q$602,0),MATCH(AG$2,Upload_Download!$Q$3:$AC$3,0))</f>
        <v>396</v>
      </c>
      <c r="AH306" s="3" t="str">
        <f t="shared" si="49"/>
        <v>CRYPTO</v>
      </c>
      <c r="AI306" s="221" t="str">
        <f>INDEX(Upload_Download!$Q$4:$AC$602,MATCH($AE306,Upload_Download!$Q$4:$Q$602,0),MATCH(AI$2,Upload_Download!$Q$3:$AC$3,0))</f>
        <v>EOS-USD</v>
      </c>
      <c r="AJ306" s="4" t="str">
        <f>IF(AH306="STOCK",INDEX(Upload_Download!$AR$4:$AR$861,MATCH(AI306,Upload_Download!$AQ$4:$AQ$861,0),1),INDEX(Upload_Download!$BE$4:$BE$103,MATCH(AI306,Upload_Download!$BD$4:$BD$103,0),1))</f>
        <v>EOS USD</v>
      </c>
      <c r="AK306" s="46">
        <f>IF(AH306="STOCK",INDEX(Upload_Download!$AS$4:$AS$861,MATCH(AI306,Upload_Download!$AQ$4:$AQ$861,0),1),INDEX(Upload_Download!$BF$4:$BF$103,MATCH(AI306,Upload_Download!$BD$4:$BD$103,0),1))</f>
        <v>2.5771000000000002</v>
      </c>
      <c r="AL306" s="211">
        <f>INDEX(Upload_Download!$Q$4:$AC$602,MATCH($AE306,Upload_Download!$Q$4:$Q$602,0),MATCH(AL$2,Upload_Download!$Q$3:$AC$3,0))/1000000</f>
        <v>2443.75936</v>
      </c>
      <c r="AM306" s="215">
        <f>INDEX(Upload_Download!$Q$4:$AC$602,MATCH($AE306,Upload_Download!$Q$4:$Q$602,0),MATCH(AM$2,Upload_Download!$Q$3:$AC$3,0))</f>
        <v>1.016777558981687</v>
      </c>
      <c r="AN306" s="5">
        <f>INDEX(Upload_Download!$Q$4:$AC$602,MATCH($AE306,Upload_Download!$Q$4:$Q$602,0),MATCH(AN$2,Upload_Download!$Q$3:$AC$3,0))</f>
        <v>0.19794641639987959</v>
      </c>
      <c r="AO306" s="217">
        <f>INDEX(Upload_Download!$Q$4:$AC$602,MATCH($AE306,Upload_Download!$Q$4:$Q$602,0),MATCH(AO$2,Upload_Download!$Q$3:$AC$3,0))</f>
        <v>0.1946801585571232</v>
      </c>
      <c r="AP306" s="6">
        <f>INDEX(Upload_Download!$Q$4:$AC$602,MATCH($AE306,Upload_Download!$Q$4:$Q$602,0),MATCH(AP$2,Upload_Download!$Q$3:$AC$3,0))</f>
        <v>94</v>
      </c>
      <c r="AQ306" s="7">
        <f>INDEX(Upload_Download!$Q$4:$AC$602,MATCH($AE306,Upload_Download!$Q$4:$Q$602,0),MATCH(AQ$2,Upload_Download!$Q$3:$AC$3,0))</f>
        <v>534</v>
      </c>
      <c r="AR306" s="8">
        <f>INDEX(Upload_Download!$Q$4:$AC$602,MATCH($AE306,Upload_Download!$Q$4:$Q$602,0),MATCH(AR$2,Upload_Download!$Q$3:$AC$3,0))</f>
        <v>550</v>
      </c>
      <c r="AS306" s="9">
        <f>INDEX(Upload_Download!$Q$4:$AC$602,MATCH($AE306,Upload_Download!$Q$4:$Q$602,0),MATCH(AS$2,Upload_Download!$Q$3:$AC$3,0))</f>
        <v>318.8</v>
      </c>
    </row>
    <row r="307" spans="31:45" ht="15.5" customHeight="1" thickBot="1">
      <c r="AE307">
        <f t="shared" si="48"/>
        <v>305</v>
      </c>
      <c r="AF307" s="11">
        <f>INDEX(Upload_Download!$Q$4:$AC$602,MATCH($AE307,Upload_Download!$Q$4:$Q$602,0),MATCH(AF$2,Upload_Download!$Q$3:$AC$3,0))</f>
        <v>305</v>
      </c>
      <c r="AG307" s="12">
        <f>INDEX(Upload_Download!$Q$4:$AC$602,MATCH($AE307,Upload_Download!$Q$4:$Q$602,0),MATCH(AG$2,Upload_Download!$Q$3:$AC$3,0))</f>
        <v>397</v>
      </c>
      <c r="AH307" s="12" t="str">
        <f t="shared" si="49"/>
        <v>CRYPTO</v>
      </c>
      <c r="AI307" s="222" t="str">
        <f>INDEX(Upload_Download!$Q$4:$AC$602,MATCH($AE307,Upload_Download!$Q$4:$Q$602,0),MATCH(AI$2,Upload_Download!$Q$3:$AC$3,0))</f>
        <v>GRT1-USD</v>
      </c>
      <c r="AJ307" s="13" t="str">
        <f>IF(AH307="STOCK",INDEX(Upload_Download!$AR$4:$AR$861,MATCH(AI307,Upload_Download!$AQ$4:$AQ$861,0),1),INDEX(Upload_Download!$BE$4:$BE$103,MATCH(AI307,Upload_Download!$BD$4:$BD$103,0),1))</f>
        <v>The Graph USD</v>
      </c>
      <c r="AK307" s="47">
        <f>IF(AH307="STOCK",INDEX(Upload_Download!$AS$4:$AS$861,MATCH(AI307,Upload_Download!$AQ$4:$AQ$861,0),1),INDEX(Upload_Download!$BF$4:$BF$103,MATCH(AI307,Upload_Download!$BD$4:$BD$103,0),1))</f>
        <v>0.45935399999999998</v>
      </c>
      <c r="AL307" s="212">
        <f>INDEX(Upload_Download!$Q$4:$AC$602,MATCH($AE307,Upload_Download!$Q$4:$Q$602,0),MATCH(AL$2,Upload_Download!$Q$3:$AC$3,0))/1000000</f>
        <v>2071.3146879999999</v>
      </c>
      <c r="AM307" s="216">
        <f>INDEX(Upload_Download!$Q$4:$AC$602,MATCH($AE307,Upload_Download!$Q$4:$Q$602,0),MATCH(AM$2,Upload_Download!$Q$3:$AC$3,0))</f>
        <v>1.021683470493951</v>
      </c>
      <c r="AN307" s="14">
        <f>INDEX(Upload_Download!$Q$4:$AC$602,MATCH($AE307,Upload_Download!$Q$4:$Q$602,0),MATCH(AN$2,Upload_Download!$Q$3:$AC$3,0))</f>
        <v>0.26707536725331832</v>
      </c>
      <c r="AO307" s="218">
        <f>INDEX(Upload_Download!$Q$4:$AC$602,MATCH($AE307,Upload_Download!$Q$4:$Q$602,0),MATCH(AO$2,Upload_Download!$Q$3:$AC$3,0))</f>
        <v>0.26140715296509209</v>
      </c>
      <c r="AP307" s="15">
        <f>INDEX(Upload_Download!$Q$4:$AC$602,MATCH($AE307,Upload_Download!$Q$4:$Q$602,0),MATCH(AP$2,Upload_Download!$Q$3:$AC$3,0))</f>
        <v>78</v>
      </c>
      <c r="AQ307" s="16">
        <f>INDEX(Upload_Download!$Q$4:$AC$602,MATCH($AE307,Upload_Download!$Q$4:$Q$602,0),MATCH(AQ$2,Upload_Download!$Q$3:$AC$3,0))</f>
        <v>569</v>
      </c>
      <c r="AR307" s="17">
        <f>INDEX(Upload_Download!$Q$4:$AC$602,MATCH($AE307,Upload_Download!$Q$4:$Q$602,0),MATCH(AR$2,Upload_Download!$Q$3:$AC$3,0))</f>
        <v>556</v>
      </c>
      <c r="AS307" s="18">
        <f>INDEX(Upload_Download!$Q$4:$AC$602,MATCH($AE307,Upload_Download!$Q$4:$Q$602,0),MATCH(AS$2,Upload_Download!$Q$3:$AC$3,0))</f>
        <v>319.60000000000002</v>
      </c>
    </row>
    <row r="308" spans="31:45" ht="15.5" customHeight="1">
      <c r="AE308">
        <f t="shared" si="48"/>
        <v>306</v>
      </c>
      <c r="AF308" s="10">
        <f>INDEX(Upload_Download!$Q$4:$AC$602,MATCH($AE308,Upload_Download!$Q$4:$Q$602,0),MATCH(AF$2,Upload_Download!$Q$3:$AC$3,0))</f>
        <v>306</v>
      </c>
      <c r="AG308" s="3">
        <f>INDEX(Upload_Download!$Q$4:$AC$602,MATCH($AE308,Upload_Download!$Q$4:$Q$602,0),MATCH(AG$2,Upload_Download!$Q$3:$AC$3,0))</f>
        <v>398</v>
      </c>
      <c r="AH308" s="3" t="str">
        <f t="shared" si="49"/>
        <v>STOCK</v>
      </c>
      <c r="AI308" s="221" t="str">
        <f>INDEX(Upload_Download!$Q$4:$AC$602,MATCH($AE308,Upload_Download!$Q$4:$Q$602,0),MATCH(AI$2,Upload_Download!$Q$3:$AC$3,0))</f>
        <v>LHX</v>
      </c>
      <c r="AJ308" s="4" t="str">
        <f>IF(AH308="STOCK",INDEX(Upload_Download!$AR$4:$AR$861,MATCH(AI308,Upload_Download!$AQ$4:$AQ$861,0),1),INDEX(Upload_Download!$BE$4:$BE$103,MATCH(AI308,Upload_Download!$BD$4:$BD$103,0),1))</f>
        <v>L3Harris Technologies Inc. Common Stock</v>
      </c>
      <c r="AK308" s="46">
        <f>IF(AH308="STOCK",INDEX(Upload_Download!$AS$4:$AS$861,MATCH(AI308,Upload_Download!$AQ$4:$AQ$861,0),1),INDEX(Upload_Download!$BF$4:$BF$103,MATCH(AI308,Upload_Download!$BD$4:$BD$103,0),1))</f>
        <v>215.22</v>
      </c>
      <c r="AL308" s="211">
        <f>INDEX(Upload_Download!$Q$4:$AC$602,MATCH($AE308,Upload_Download!$Q$4:$Q$602,0),MATCH(AL$2,Upload_Download!$Q$3:$AC$3,0))/1000000</f>
        <v>43365.724159999998</v>
      </c>
      <c r="AM308" s="215">
        <f>INDEX(Upload_Download!$Q$4:$AC$602,MATCH($AE308,Upload_Download!$Q$4:$Q$602,0),MATCH(AM$2,Upload_Download!$Q$3:$AC$3,0))</f>
        <v>1.0022882125994881</v>
      </c>
      <c r="AN308" s="5">
        <f>INDEX(Upload_Download!$Q$4:$AC$602,MATCH($AE308,Upload_Download!$Q$4:$Q$602,0),MATCH(AN$2,Upload_Download!$Q$3:$AC$3,0))</f>
        <v>2.807603459840545E-2</v>
      </c>
      <c r="AO308" s="217">
        <f>INDEX(Upload_Download!$Q$4:$AC$602,MATCH($AE308,Upload_Download!$Q$4:$Q$602,0),MATCH(AO$2,Upload_Download!$Q$3:$AC$3,0))</f>
        <v>2.8011937330469808E-2</v>
      </c>
      <c r="AP308" s="6">
        <f>INDEX(Upload_Download!$Q$4:$AC$602,MATCH($AE308,Upload_Download!$Q$4:$Q$602,0),MATCH(AP$2,Upload_Download!$Q$3:$AC$3,0))</f>
        <v>438</v>
      </c>
      <c r="AQ308" s="7">
        <f>INDEX(Upload_Download!$Q$4:$AC$602,MATCH($AE308,Upload_Download!$Q$4:$Q$602,0),MATCH(AQ$2,Upload_Download!$Q$3:$AC$3,0))</f>
        <v>93</v>
      </c>
      <c r="AR308" s="8">
        <f>INDEX(Upload_Download!$Q$4:$AC$602,MATCH($AE308,Upload_Download!$Q$4:$Q$602,0),MATCH(AR$2,Upload_Download!$Q$3:$AC$3,0))</f>
        <v>274</v>
      </c>
      <c r="AS308" s="9">
        <f>INDEX(Upload_Download!$Q$4:$AC$602,MATCH($AE308,Upload_Download!$Q$4:$Q$602,0),MATCH(AS$2,Upload_Download!$Q$3:$AC$3,0))</f>
        <v>319.8</v>
      </c>
    </row>
    <row r="309" spans="31:45" ht="15.5" customHeight="1">
      <c r="AE309">
        <f t="shared" si="48"/>
        <v>307</v>
      </c>
      <c r="AF309" s="10">
        <f>INDEX(Upload_Download!$Q$4:$AC$602,MATCH($AE309,Upload_Download!$Q$4:$Q$602,0),MATCH(AF$2,Upload_Download!$Q$3:$AC$3,0))</f>
        <v>307</v>
      </c>
      <c r="AG309" s="3">
        <f>INDEX(Upload_Download!$Q$4:$AC$602,MATCH($AE309,Upload_Download!$Q$4:$Q$602,0),MATCH(AG$2,Upload_Download!$Q$3:$AC$3,0))</f>
        <v>399</v>
      </c>
      <c r="AH309" s="3" t="str">
        <f t="shared" si="49"/>
        <v>STOCK</v>
      </c>
      <c r="AI309" s="221" t="str">
        <f>INDEX(Upload_Download!$Q$4:$AC$602,MATCH($AE309,Upload_Download!$Q$4:$Q$602,0),MATCH(AI$2,Upload_Download!$Q$3:$AC$3,0))</f>
        <v>ROP</v>
      </c>
      <c r="AJ309" s="4" t="str">
        <f>IF(AH309="STOCK",INDEX(Upload_Download!$AR$4:$AR$861,MATCH(AI309,Upload_Download!$AQ$4:$AQ$861,0),1),INDEX(Upload_Download!$BE$4:$BE$103,MATCH(AI309,Upload_Download!$BD$4:$BD$103,0),1))</f>
        <v>Roper Technologies Inc. Common Stock</v>
      </c>
      <c r="AK309" s="46">
        <f>IF(AH309="STOCK",INDEX(Upload_Download!$AS$4:$AS$861,MATCH(AI309,Upload_Download!$AQ$4:$AQ$861,0),1),INDEX(Upload_Download!$BF$4:$BF$103,MATCH(AI309,Upload_Download!$BD$4:$BD$103,0),1))</f>
        <v>442.31</v>
      </c>
      <c r="AL309" s="211">
        <f>INDEX(Upload_Download!$Q$4:$AC$602,MATCH($AE309,Upload_Download!$Q$4:$Q$602,0),MATCH(AL$2,Upload_Download!$Q$3:$AC$3,0))/1000000</f>
        <v>45993.570304000001</v>
      </c>
      <c r="AM309" s="215">
        <f>INDEX(Upload_Download!$Q$4:$AC$602,MATCH($AE309,Upload_Download!$Q$4:$Q$602,0),MATCH(AM$2,Upload_Download!$Q$3:$AC$3,0))</f>
        <v>1.001639308285551</v>
      </c>
      <c r="AN309" s="5">
        <f>INDEX(Upload_Download!$Q$4:$AC$602,MATCH($AE309,Upload_Download!$Q$4:$Q$602,0),MATCH(AN$2,Upload_Download!$Q$3:$AC$3,0))</f>
        <v>2.4939994074659081E-2</v>
      </c>
      <c r="AO309" s="217">
        <f>INDEX(Upload_Download!$Q$4:$AC$602,MATCH($AE309,Upload_Download!$Q$4:$Q$602,0),MATCH(AO$2,Upload_Download!$Q$3:$AC$3,0))</f>
        <v>2.489917664807649E-2</v>
      </c>
      <c r="AP309" s="6">
        <f>INDEX(Upload_Download!$Q$4:$AC$602,MATCH($AE309,Upload_Download!$Q$4:$Q$602,0),MATCH(AP$2,Upload_Download!$Q$3:$AC$3,0))</f>
        <v>463</v>
      </c>
      <c r="AQ309" s="7">
        <f>INDEX(Upload_Download!$Q$4:$AC$602,MATCH($AE309,Upload_Download!$Q$4:$Q$602,0),MATCH(AQ$2,Upload_Download!$Q$3:$AC$3,0))</f>
        <v>61</v>
      </c>
      <c r="AR309" s="8">
        <f>INDEX(Upload_Download!$Q$4:$AC$602,MATCH($AE309,Upload_Download!$Q$4:$Q$602,0),MATCH(AR$2,Upload_Download!$Q$3:$AC$3,0))</f>
        <v>254</v>
      </c>
      <c r="AS309" s="9">
        <f>INDEX(Upload_Download!$Q$4:$AC$602,MATCH($AE309,Upload_Download!$Q$4:$Q$602,0),MATCH(AS$2,Upload_Download!$Q$3:$AC$3,0))</f>
        <v>319.89999999999998</v>
      </c>
    </row>
    <row r="310" spans="31:45" ht="15.5" customHeight="1">
      <c r="AE310">
        <f t="shared" si="48"/>
        <v>308</v>
      </c>
      <c r="AF310" s="10">
        <f>INDEX(Upload_Download!$Q$4:$AC$602,MATCH($AE310,Upload_Download!$Q$4:$Q$602,0),MATCH(AF$2,Upload_Download!$Q$3:$AC$3,0))</f>
        <v>308</v>
      </c>
      <c r="AG310" s="3">
        <f>INDEX(Upload_Download!$Q$4:$AC$602,MATCH($AE310,Upload_Download!$Q$4:$Q$602,0),MATCH(AG$2,Upload_Download!$Q$3:$AC$3,0))</f>
        <v>400</v>
      </c>
      <c r="AH310" s="3" t="str">
        <f t="shared" si="49"/>
        <v>STOCK</v>
      </c>
      <c r="AI310" s="221" t="str">
        <f>INDEX(Upload_Download!$Q$4:$AC$602,MATCH($AE310,Upload_Download!$Q$4:$Q$602,0),MATCH(AI$2,Upload_Download!$Q$3:$AC$3,0))</f>
        <v>ALC</v>
      </c>
      <c r="AJ310" s="4" t="str">
        <f>IF(AH310="STOCK",INDEX(Upload_Download!$AR$4:$AR$861,MATCH(AI310,Upload_Download!$AQ$4:$AQ$861,0),1),INDEX(Upload_Download!$BE$4:$BE$103,MATCH(AI310,Upload_Download!$BD$4:$BD$103,0),1))</f>
        <v>Alcon Inc. Ordinary Shares</v>
      </c>
      <c r="AK310" s="46">
        <f>IF(AH310="STOCK",INDEX(Upload_Download!$AS$4:$AS$861,MATCH(AI310,Upload_Download!$AQ$4:$AQ$861,0),1),INDEX(Upload_Download!$BF$4:$BF$103,MATCH(AI310,Upload_Download!$BD$4:$BD$103,0),1))</f>
        <v>77.73</v>
      </c>
      <c r="AL310" s="211">
        <f>INDEX(Upload_Download!$Q$4:$AC$602,MATCH($AE310,Upload_Download!$Q$4:$Q$602,0),MATCH(AL$2,Upload_Download!$Q$3:$AC$3,0))/1000000</f>
        <v>37766.332415999997</v>
      </c>
      <c r="AM310" s="215">
        <f>INDEX(Upload_Download!$Q$4:$AC$602,MATCH($AE310,Upload_Download!$Q$4:$Q$602,0),MATCH(AM$2,Upload_Download!$Q$3:$AC$3,0))</f>
        <v>1.004141854778168</v>
      </c>
      <c r="AN310" s="5">
        <f>INDEX(Upload_Download!$Q$4:$AC$602,MATCH($AE310,Upload_Download!$Q$4:$Q$602,0),MATCH(AN$2,Upload_Download!$Q$3:$AC$3,0))</f>
        <v>3.7118209291711793E-2</v>
      </c>
      <c r="AO310" s="217">
        <f>INDEX(Upload_Download!$Q$4:$AC$602,MATCH($AE310,Upload_Download!$Q$4:$Q$602,0),MATCH(AO$2,Upload_Download!$Q$3:$AC$3,0))</f>
        <v>3.6965105194137989E-2</v>
      </c>
      <c r="AP310" s="6">
        <f>INDEX(Upload_Download!$Q$4:$AC$602,MATCH($AE310,Upload_Download!$Q$4:$Q$602,0),MATCH(AP$2,Upload_Download!$Q$3:$AC$3,0))</f>
        <v>348</v>
      </c>
      <c r="AQ310" s="7">
        <f>INDEX(Upload_Download!$Q$4:$AC$602,MATCH($AE310,Upload_Download!$Q$4:$Q$602,0),MATCH(AQ$2,Upload_Download!$Q$3:$AC$3,0))</f>
        <v>240</v>
      </c>
      <c r="AR310" s="8">
        <f>INDEX(Upload_Download!$Q$4:$AC$602,MATCH($AE310,Upload_Download!$Q$4:$Q$602,0),MATCH(AR$2,Upload_Download!$Q$3:$AC$3,0))</f>
        <v>329</v>
      </c>
      <c r="AS310" s="9">
        <f>INDEX(Upload_Download!$Q$4:$AC$602,MATCH($AE310,Upload_Download!$Q$4:$Q$602,0),MATCH(AS$2,Upload_Download!$Q$3:$AC$3,0))</f>
        <v>320.7</v>
      </c>
    </row>
    <row r="311" spans="31:45" ht="15.5" customHeight="1">
      <c r="AE311">
        <f t="shared" si="48"/>
        <v>309</v>
      </c>
      <c r="AF311" s="10">
        <f>INDEX(Upload_Download!$Q$4:$AC$602,MATCH($AE311,Upload_Download!$Q$4:$Q$602,0),MATCH(AF$2,Upload_Download!$Q$3:$AC$3,0))</f>
        <v>309</v>
      </c>
      <c r="AG311" s="3">
        <f>INDEX(Upload_Download!$Q$4:$AC$602,MATCH($AE311,Upload_Download!$Q$4:$Q$602,0),MATCH(AG$2,Upload_Download!$Q$3:$AC$3,0))</f>
        <v>401</v>
      </c>
      <c r="AH311" s="3" t="str">
        <f t="shared" si="49"/>
        <v>CRYPTO</v>
      </c>
      <c r="AI311" s="221" t="str">
        <f>INDEX(Upload_Download!$Q$4:$AC$602,MATCH($AE311,Upload_Download!$Q$4:$Q$602,0),MATCH(AI$2,Upload_Download!$Q$3:$AC$3,0))</f>
        <v>DASH-USD</v>
      </c>
      <c r="AJ311" s="4" t="str">
        <f>IF(AH311="STOCK",INDEX(Upload_Download!$AR$4:$AR$861,MATCH(AI311,Upload_Download!$AQ$4:$AQ$861,0),1),INDEX(Upload_Download!$BE$4:$BE$103,MATCH(AI311,Upload_Download!$BD$4:$BD$103,0),1))</f>
        <v>Dash USD</v>
      </c>
      <c r="AK311" s="46">
        <f>IF(AH311="STOCK",INDEX(Upload_Download!$AS$4:$AS$861,MATCH(AI311,Upload_Download!$AQ$4:$AQ$861,0),1),INDEX(Upload_Download!$BF$4:$BF$103,MATCH(AI311,Upload_Download!$BD$4:$BD$103,0),1))</f>
        <v>113.31</v>
      </c>
      <c r="AL311" s="211">
        <f>INDEX(Upload_Download!$Q$4:$AC$602,MATCH($AE311,Upload_Download!$Q$4:$Q$602,0),MATCH(AL$2,Upload_Download!$Q$3:$AC$3,0))/1000000</f>
        <v>1155.39264</v>
      </c>
      <c r="AM311" s="215">
        <f>INDEX(Upload_Download!$Q$4:$AC$602,MATCH($AE311,Upload_Download!$Q$4:$Q$602,0),MATCH(AM$2,Upload_Download!$Q$3:$AC$3,0))</f>
        <v>1.0241194670520131</v>
      </c>
      <c r="AN311" s="5">
        <f>INDEX(Upload_Download!$Q$4:$AC$602,MATCH($AE311,Upload_Download!$Q$4:$Q$602,0),MATCH(AN$2,Upload_Download!$Q$3:$AC$3,0))</f>
        <v>0.22624477921126679</v>
      </c>
      <c r="AO311" s="217">
        <f>INDEX(Upload_Download!$Q$4:$AC$602,MATCH($AE311,Upload_Download!$Q$4:$Q$602,0),MATCH(AO$2,Upload_Download!$Q$3:$AC$3,0))</f>
        <v>0.22091639353612269</v>
      </c>
      <c r="AP311" s="6">
        <f>INDEX(Upload_Download!$Q$4:$AC$602,MATCH($AE311,Upload_Download!$Q$4:$Q$602,0),MATCH(AP$2,Upload_Download!$Q$3:$AC$3,0))</f>
        <v>75</v>
      </c>
      <c r="AQ311" s="7">
        <f>INDEX(Upload_Download!$Q$4:$AC$602,MATCH($AE311,Upload_Download!$Q$4:$Q$602,0),MATCH(AQ$2,Upload_Download!$Q$3:$AC$3,0))</f>
        <v>549</v>
      </c>
      <c r="AR311" s="8">
        <f>INDEX(Upload_Download!$Q$4:$AC$602,MATCH($AE311,Upload_Download!$Q$4:$Q$602,0),MATCH(AR$2,Upload_Download!$Q$3:$AC$3,0))</f>
        <v>580</v>
      </c>
      <c r="AS311" s="9">
        <f>INDEX(Upload_Download!$Q$4:$AC$602,MATCH($AE311,Upload_Download!$Q$4:$Q$602,0),MATCH(AS$2,Upload_Download!$Q$3:$AC$3,0))</f>
        <v>321.3</v>
      </c>
    </row>
    <row r="312" spans="31:45" ht="15.5" customHeight="1" thickBot="1">
      <c r="AE312">
        <f t="shared" si="48"/>
        <v>310</v>
      </c>
      <c r="AF312" s="11">
        <f>INDEX(Upload_Download!$Q$4:$AC$602,MATCH($AE312,Upload_Download!$Q$4:$Q$602,0),MATCH(AF$2,Upload_Download!$Q$3:$AC$3,0))</f>
        <v>310</v>
      </c>
      <c r="AG312" s="12">
        <f>INDEX(Upload_Download!$Q$4:$AC$602,MATCH($AE312,Upload_Download!$Q$4:$Q$602,0),MATCH(AG$2,Upload_Download!$Q$3:$AC$3,0))</f>
        <v>402</v>
      </c>
      <c r="AH312" s="12" t="str">
        <f t="shared" si="49"/>
        <v>STOCK</v>
      </c>
      <c r="AI312" s="222" t="str">
        <f>INDEX(Upload_Download!$Q$4:$AC$602,MATCH($AE312,Upload_Download!$Q$4:$Q$602,0),MATCH(AI$2,Upload_Download!$Q$3:$AC$3,0))</f>
        <v>TJX</v>
      </c>
      <c r="AJ312" s="13" t="str">
        <f>IF(AH312="STOCK",INDEX(Upload_Download!$AR$4:$AR$861,MATCH(AI312,Upload_Download!$AQ$4:$AQ$861,0),1),INDEX(Upload_Download!$BE$4:$BE$103,MATCH(AI312,Upload_Download!$BD$4:$BD$103,0),1))</f>
        <v>TJX Companies Inc. (The) Common Stock</v>
      </c>
      <c r="AK312" s="47">
        <f>IF(AH312="STOCK",INDEX(Upload_Download!$AS$4:$AS$861,MATCH(AI312,Upload_Download!$AQ$4:$AQ$861,0),1),INDEX(Upload_Download!$BF$4:$BF$103,MATCH(AI312,Upload_Download!$BD$4:$BD$103,0),1))</f>
        <v>70.64</v>
      </c>
      <c r="AL312" s="212">
        <f>INDEX(Upload_Download!$Q$4:$AC$602,MATCH($AE312,Upload_Download!$Q$4:$Q$602,0),MATCH(AL$2,Upload_Download!$Q$3:$AC$3,0))/1000000</f>
        <v>82272.935935999994</v>
      </c>
      <c r="AM312" s="216">
        <f>INDEX(Upload_Download!$Q$4:$AC$602,MATCH($AE312,Upload_Download!$Q$4:$Q$602,0),MATCH(AM$2,Upload_Download!$Q$3:$AC$3,0))</f>
        <v>1.0015187066247531</v>
      </c>
      <c r="AN312" s="14">
        <f>INDEX(Upload_Download!$Q$4:$AC$602,MATCH($AE312,Upload_Download!$Q$4:$Q$602,0),MATCH(AN$2,Upload_Download!$Q$3:$AC$3,0))</f>
        <v>3.5081252799229252E-2</v>
      </c>
      <c r="AO312" s="218">
        <f>INDEX(Upload_Download!$Q$4:$AC$602,MATCH($AE312,Upload_Download!$Q$4:$Q$602,0),MATCH(AO$2,Upload_Download!$Q$3:$AC$3,0))</f>
        <v>3.5028055459350907E-2</v>
      </c>
      <c r="AP312" s="15">
        <f>INDEX(Upload_Download!$Q$4:$AC$602,MATCH($AE312,Upload_Download!$Q$4:$Q$602,0),MATCH(AP$2,Upload_Download!$Q$3:$AC$3,0))</f>
        <v>473</v>
      </c>
      <c r="AQ312" s="16">
        <f>INDEX(Upload_Download!$Q$4:$AC$602,MATCH($AE312,Upload_Download!$Q$4:$Q$602,0),MATCH(AQ$2,Upload_Download!$Q$3:$AC$3,0))</f>
        <v>215</v>
      </c>
      <c r="AR312" s="17">
        <f>INDEX(Upload_Download!$Q$4:$AC$602,MATCH($AE312,Upload_Download!$Q$4:$Q$602,0),MATCH(AR$2,Upload_Download!$Q$3:$AC$3,0))</f>
        <v>140</v>
      </c>
      <c r="AS312" s="18">
        <f>INDEX(Upload_Download!$Q$4:$AC$602,MATCH($AE312,Upload_Download!$Q$4:$Q$602,0),MATCH(AS$2,Upload_Download!$Q$3:$AC$3,0))</f>
        <v>321.5</v>
      </c>
    </row>
    <row r="313" spans="31:45" ht="15.5" customHeight="1">
      <c r="AE313">
        <f t="shared" si="48"/>
        <v>311</v>
      </c>
      <c r="AF313" s="10">
        <f>INDEX(Upload_Download!$Q$4:$AC$602,MATCH($AE313,Upload_Download!$Q$4:$Q$602,0),MATCH(AF$2,Upload_Download!$Q$3:$AC$3,0))</f>
        <v>311</v>
      </c>
      <c r="AG313" s="3">
        <f>INDEX(Upload_Download!$Q$4:$AC$602,MATCH($AE313,Upload_Download!$Q$4:$Q$602,0),MATCH(AG$2,Upload_Download!$Q$3:$AC$3,0))</f>
        <v>403</v>
      </c>
      <c r="AH313" s="3" t="str">
        <f t="shared" si="49"/>
        <v>CRYPTO</v>
      </c>
      <c r="AI313" s="221" t="str">
        <f>INDEX(Upload_Download!$Q$4:$AC$602,MATCH($AE313,Upload_Download!$Q$4:$Q$602,0),MATCH(AI$2,Upload_Download!$Q$3:$AC$3,0))</f>
        <v>WAVES-USD</v>
      </c>
      <c r="AJ313" s="4" t="str">
        <f>IF(AH313="STOCK",INDEX(Upload_Download!$AR$4:$AR$861,MATCH(AI313,Upload_Download!$AQ$4:$AQ$861,0),1),INDEX(Upload_Download!$BE$4:$BE$103,MATCH(AI313,Upload_Download!$BD$4:$BD$103,0),1))</f>
        <v>Waves USD</v>
      </c>
      <c r="AK313" s="46">
        <f>IF(AH313="STOCK",INDEX(Upload_Download!$AS$4:$AS$861,MATCH(AI313,Upload_Download!$AQ$4:$AQ$861,0),1),INDEX(Upload_Download!$BF$4:$BF$103,MATCH(AI313,Upload_Download!$BD$4:$BD$103,0),1))</f>
        <v>10.78</v>
      </c>
      <c r="AL313" s="211">
        <f>INDEX(Upload_Download!$Q$4:$AC$602,MATCH($AE313,Upload_Download!$Q$4:$Q$602,0),MATCH(AL$2,Upload_Download!$Q$3:$AC$3,0))/1000000</f>
        <v>1102.64768</v>
      </c>
      <c r="AM313" s="215">
        <f>INDEX(Upload_Download!$Q$4:$AC$602,MATCH($AE313,Upload_Download!$Q$4:$Q$602,0),MATCH(AM$2,Upload_Download!$Q$3:$AC$3,0))</f>
        <v>1.022984143417951</v>
      </c>
      <c r="AN313" s="5">
        <f>INDEX(Upload_Download!$Q$4:$AC$602,MATCH($AE313,Upload_Download!$Q$4:$Q$602,0),MATCH(AN$2,Upload_Download!$Q$3:$AC$3,0))</f>
        <v>0.20521738470611131</v>
      </c>
      <c r="AO313" s="217">
        <f>INDEX(Upload_Download!$Q$4:$AC$602,MATCH($AE313,Upload_Download!$Q$4:$Q$602,0),MATCH(AO$2,Upload_Download!$Q$3:$AC$3,0))</f>
        <v>0.20060661353014489</v>
      </c>
      <c r="AP313" s="6">
        <f>INDEX(Upload_Download!$Q$4:$AC$602,MATCH($AE313,Upload_Download!$Q$4:$Q$602,0),MATCH(AP$2,Upload_Download!$Q$3:$AC$3,0))</f>
        <v>77</v>
      </c>
      <c r="AQ313" s="7">
        <f>INDEX(Upload_Download!$Q$4:$AC$602,MATCH($AE313,Upload_Download!$Q$4:$Q$602,0),MATCH(AQ$2,Upload_Download!$Q$3:$AC$3,0))</f>
        <v>538</v>
      </c>
      <c r="AR313" s="8">
        <f>INDEX(Upload_Download!$Q$4:$AC$602,MATCH($AE313,Upload_Download!$Q$4:$Q$602,0),MATCH(AR$2,Upload_Download!$Q$3:$AC$3,0))</f>
        <v>586</v>
      </c>
      <c r="AS313" s="9">
        <f>INDEX(Upload_Download!$Q$4:$AC$602,MATCH($AE313,Upload_Download!$Q$4:$Q$602,0),MATCH(AS$2,Upload_Download!$Q$3:$AC$3,0))</f>
        <v>321.89999999999998</v>
      </c>
    </row>
    <row r="314" spans="31:45" ht="15.5" customHeight="1">
      <c r="AE314">
        <f t="shared" si="48"/>
        <v>312</v>
      </c>
      <c r="AF314" s="10">
        <f>INDEX(Upload_Download!$Q$4:$AC$602,MATCH($AE314,Upload_Download!$Q$4:$Q$602,0),MATCH(AF$2,Upload_Download!$Q$3:$AC$3,0))</f>
        <v>312</v>
      </c>
      <c r="AG314" s="3">
        <f>INDEX(Upload_Download!$Q$4:$AC$602,MATCH($AE314,Upload_Download!$Q$4:$Q$602,0),MATCH(AG$2,Upload_Download!$Q$3:$AC$3,0))</f>
        <v>404</v>
      </c>
      <c r="AH314" s="3" t="str">
        <f t="shared" si="49"/>
        <v>STOCK</v>
      </c>
      <c r="AI314" s="221" t="str">
        <f>INDEX(Upload_Download!$Q$4:$AC$602,MATCH($AE314,Upload_Download!$Q$4:$Q$602,0),MATCH(AI$2,Upload_Download!$Q$3:$AC$3,0))</f>
        <v>RACE</v>
      </c>
      <c r="AJ314" s="4" t="str">
        <f>IF(AH314="STOCK",INDEX(Upload_Download!$AR$4:$AR$861,MATCH(AI314,Upload_Download!$AQ$4:$AQ$861,0),1),INDEX(Upload_Download!$BE$4:$BE$103,MATCH(AI314,Upload_Download!$BD$4:$BD$103,0),1))</f>
        <v>Ferrari N.V. Common Shares</v>
      </c>
      <c r="AK314" s="46">
        <f>IF(AH314="STOCK",INDEX(Upload_Download!$AS$4:$AS$861,MATCH(AI314,Upload_Download!$AQ$4:$AQ$861,0),1),INDEX(Upload_Download!$BF$4:$BF$103,MATCH(AI314,Upload_Download!$BD$4:$BD$103,0),1))</f>
        <v>224.5</v>
      </c>
      <c r="AL314" s="211">
        <f>INDEX(Upload_Download!$Q$4:$AC$602,MATCH($AE314,Upload_Download!$Q$4:$Q$602,0),MATCH(AL$2,Upload_Download!$Q$3:$AC$3,0))/1000000</f>
        <v>54884.454400000002</v>
      </c>
      <c r="AM314" s="215">
        <f>INDEX(Upload_Download!$Q$4:$AC$602,MATCH($AE314,Upload_Download!$Q$4:$Q$602,0),MATCH(AM$2,Upload_Download!$Q$3:$AC$3,0))</f>
        <v>1.0022035946214409</v>
      </c>
      <c r="AN314" s="5">
        <f>INDEX(Upload_Download!$Q$4:$AC$602,MATCH($AE314,Upload_Download!$Q$4:$Q$602,0),MATCH(AN$2,Upload_Download!$Q$3:$AC$3,0))</f>
        <v>3.3704287548255579E-2</v>
      </c>
      <c r="AO314" s="217">
        <f>INDEX(Upload_Download!$Q$4:$AC$602,MATCH($AE314,Upload_Download!$Q$4:$Q$602,0),MATCH(AO$2,Upload_Download!$Q$3:$AC$3,0))</f>
        <v>3.3630180263907933E-2</v>
      </c>
      <c r="AP314" s="6">
        <f>INDEX(Upload_Download!$Q$4:$AC$602,MATCH($AE314,Upload_Download!$Q$4:$Q$602,0),MATCH(AP$2,Upload_Download!$Q$3:$AC$3,0))</f>
        <v>442</v>
      </c>
      <c r="AQ314" s="7">
        <f>INDEX(Upload_Download!$Q$4:$AC$602,MATCH($AE314,Upload_Download!$Q$4:$Q$602,0),MATCH(AQ$2,Upload_Download!$Q$3:$AC$3,0))</f>
        <v>188</v>
      </c>
      <c r="AR314" s="8">
        <f>INDEX(Upload_Download!$Q$4:$AC$602,MATCH($AE314,Upload_Download!$Q$4:$Q$602,0),MATCH(AR$2,Upload_Download!$Q$3:$AC$3,0))</f>
        <v>211</v>
      </c>
      <c r="AS314" s="9">
        <f>INDEX(Upload_Download!$Q$4:$AC$602,MATCH($AE314,Upload_Download!$Q$4:$Q$602,0),MATCH(AS$2,Upload_Download!$Q$3:$AC$3,0))</f>
        <v>321.89999999999998</v>
      </c>
    </row>
    <row r="315" spans="31:45" ht="15.5" customHeight="1">
      <c r="AE315">
        <f t="shared" si="48"/>
        <v>313</v>
      </c>
      <c r="AF315" s="10">
        <f>INDEX(Upload_Download!$Q$4:$AC$602,MATCH($AE315,Upload_Download!$Q$4:$Q$602,0),MATCH(AF$2,Upload_Download!$Q$3:$AC$3,0))</f>
        <v>313</v>
      </c>
      <c r="AG315" s="3">
        <f>INDEX(Upload_Download!$Q$4:$AC$602,MATCH($AE315,Upload_Download!$Q$4:$Q$602,0),MATCH(AG$2,Upload_Download!$Q$3:$AC$3,0))</f>
        <v>405</v>
      </c>
      <c r="AH315" s="3" t="str">
        <f t="shared" si="49"/>
        <v>STOCK</v>
      </c>
      <c r="AI315" s="221" t="str">
        <f>INDEX(Upload_Download!$Q$4:$AC$602,MATCH($AE315,Upload_Download!$Q$4:$Q$602,0),MATCH(AI$2,Upload_Download!$Q$3:$AC$3,0))</f>
        <v>CHT</v>
      </c>
      <c r="AJ315" s="4" t="str">
        <f>IF(AH315="STOCK",INDEX(Upload_Download!$AR$4:$AR$861,MATCH(AI315,Upload_Download!$AQ$4:$AQ$861,0),1),INDEX(Upload_Download!$BE$4:$BE$103,MATCH(AI315,Upload_Download!$BD$4:$BD$103,0),1))</f>
        <v>Chunghwa Telecom Co. Ltd.</v>
      </c>
      <c r="AK315" s="46">
        <f>IF(AH315="STOCK",INDEX(Upload_Download!$AS$4:$AS$861,MATCH(AI315,Upload_Download!$AQ$4:$AQ$861,0),1),INDEX(Upload_Download!$BF$4:$BF$103,MATCH(AI315,Upload_Download!$BD$4:$BD$103,0),1))</f>
        <v>42.95</v>
      </c>
      <c r="AL315" s="211">
        <f>INDEX(Upload_Download!$Q$4:$AC$602,MATCH($AE315,Upload_Download!$Q$4:$Q$602,0),MATCH(AL$2,Upload_Download!$Q$3:$AC$3,0))/1000000</f>
        <v>33534.806016000002</v>
      </c>
      <c r="AM315" s="215">
        <f>INDEX(Upload_Download!$Q$4:$AC$602,MATCH($AE315,Upload_Download!$Q$4:$Q$602,0),MATCH(AM$2,Upload_Download!$Q$3:$AC$3,0))</f>
        <v>1.0027706163982291</v>
      </c>
      <c r="AN315" s="5">
        <f>INDEX(Upload_Download!$Q$4:$AC$602,MATCH($AE315,Upload_Download!$Q$4:$Q$602,0),MATCH(AN$2,Upload_Download!$Q$3:$AC$3,0))</f>
        <v>1.2760535755277511E-2</v>
      </c>
      <c r="AO315" s="217">
        <f>INDEX(Upload_Download!$Q$4:$AC$602,MATCH($AE315,Upload_Download!$Q$4:$Q$602,0),MATCH(AO$2,Upload_Download!$Q$3:$AC$3,0))</f>
        <v>1.272527888891584E-2</v>
      </c>
      <c r="AP315" s="6">
        <f>INDEX(Upload_Download!$Q$4:$AC$602,MATCH($AE315,Upload_Download!$Q$4:$Q$602,0),MATCH(AP$2,Upload_Download!$Q$3:$AC$3,0))</f>
        <v>417</v>
      </c>
      <c r="AQ315" s="7">
        <f>INDEX(Upload_Download!$Q$4:$AC$602,MATCH($AE315,Upload_Download!$Q$4:$Q$602,0),MATCH(AQ$2,Upload_Download!$Q$3:$AC$3,0))</f>
        <v>8</v>
      </c>
      <c r="AR315" s="8">
        <f>INDEX(Upload_Download!$Q$4:$AC$602,MATCH($AE315,Upload_Download!$Q$4:$Q$602,0),MATCH(AR$2,Upload_Download!$Q$3:$AC$3,0))</f>
        <v>373</v>
      </c>
      <c r="AS315" s="9">
        <f>INDEX(Upload_Download!$Q$4:$AC$602,MATCH($AE315,Upload_Download!$Q$4:$Q$602,0),MATCH(AS$2,Upload_Download!$Q$3:$AC$3,0))</f>
        <v>322</v>
      </c>
    </row>
    <row r="316" spans="31:45" ht="15.5" customHeight="1">
      <c r="AE316">
        <f t="shared" si="48"/>
        <v>314</v>
      </c>
      <c r="AF316" s="10">
        <f>INDEX(Upload_Download!$Q$4:$AC$602,MATCH($AE316,Upload_Download!$Q$4:$Q$602,0),MATCH(AF$2,Upload_Download!$Q$3:$AC$3,0))</f>
        <v>314</v>
      </c>
      <c r="AG316" s="3">
        <f>INDEX(Upload_Download!$Q$4:$AC$602,MATCH($AE316,Upload_Download!$Q$4:$Q$602,0),MATCH(AG$2,Upload_Download!$Q$3:$AC$3,0))</f>
        <v>406</v>
      </c>
      <c r="AH316" s="3" t="str">
        <f t="shared" si="49"/>
        <v>STOCK</v>
      </c>
      <c r="AI316" s="221" t="str">
        <f>INDEX(Upload_Download!$Q$4:$AC$602,MATCH($AE316,Upload_Download!$Q$4:$Q$602,0),MATCH(AI$2,Upload_Download!$Q$3:$AC$3,0))</f>
        <v>MTB</v>
      </c>
      <c r="AJ316" s="4" t="str">
        <f>IF(AH316="STOCK",INDEX(Upload_Download!$AR$4:$AR$861,MATCH(AI316,Upload_Download!$AQ$4:$AQ$861,0),1),INDEX(Upload_Download!$BE$4:$BE$103,MATCH(AI316,Upload_Download!$BD$4:$BD$103,0),1))</f>
        <v>M&amp;T Bank Corporation Common Stock</v>
      </c>
      <c r="AK316" s="46">
        <f>IF(AH316="STOCK",INDEX(Upload_Download!$AS$4:$AS$861,MATCH(AI316,Upload_Download!$AQ$4:$AQ$861,0),1),INDEX(Upload_Download!$BF$4:$BF$103,MATCH(AI316,Upload_Download!$BD$4:$BD$103,0),1))</f>
        <v>183.11</v>
      </c>
      <c r="AL316" s="211">
        <f>INDEX(Upload_Download!$Q$4:$AC$602,MATCH($AE316,Upload_Download!$Q$4:$Q$602,0),MATCH(AL$2,Upload_Download!$Q$3:$AC$3,0))/1000000</f>
        <v>23503.028224000002</v>
      </c>
      <c r="AM316" s="215">
        <f>INDEX(Upload_Download!$Q$4:$AC$602,MATCH($AE316,Upload_Download!$Q$4:$Q$602,0),MATCH(AM$2,Upload_Download!$Q$3:$AC$3,0))</f>
        <v>1.0077353394748589</v>
      </c>
      <c r="AN316" s="5">
        <f>INDEX(Upload_Download!$Q$4:$AC$602,MATCH($AE316,Upload_Download!$Q$4:$Q$602,0),MATCH(AN$2,Upload_Download!$Q$3:$AC$3,0))</f>
        <v>5.0963176483597723E-2</v>
      </c>
      <c r="AO316" s="217">
        <f>INDEX(Upload_Download!$Q$4:$AC$602,MATCH($AE316,Upload_Download!$Q$4:$Q$602,0),MATCH(AO$2,Upload_Download!$Q$3:$AC$3,0))</f>
        <v>5.0571985011615403E-2</v>
      </c>
      <c r="AP316" s="6">
        <f>INDEX(Upload_Download!$Q$4:$AC$602,MATCH($AE316,Upload_Download!$Q$4:$Q$602,0),MATCH(AP$2,Upload_Download!$Q$3:$AC$3,0))</f>
        <v>192</v>
      </c>
      <c r="AQ316" s="7">
        <f>INDEX(Upload_Download!$Q$4:$AC$602,MATCH($AE316,Upload_Download!$Q$4:$Q$602,0),MATCH(AQ$2,Upload_Download!$Q$3:$AC$3,0))</f>
        <v>392</v>
      </c>
      <c r="AR316" s="8">
        <f>INDEX(Upload_Download!$Q$4:$AC$602,MATCH($AE316,Upload_Download!$Q$4:$Q$602,0),MATCH(AR$2,Upload_Download!$Q$3:$AC$3,0))</f>
        <v>493</v>
      </c>
      <c r="AS316" s="9">
        <f>INDEX(Upload_Download!$Q$4:$AC$602,MATCH($AE316,Upload_Download!$Q$4:$Q$602,0),MATCH(AS$2,Upload_Download!$Q$3:$AC$3,0))</f>
        <v>322.3</v>
      </c>
    </row>
    <row r="317" spans="31:45" ht="15.5" customHeight="1" thickBot="1">
      <c r="AE317">
        <f t="shared" si="48"/>
        <v>315</v>
      </c>
      <c r="AF317" s="11">
        <f>INDEX(Upload_Download!$Q$4:$AC$602,MATCH($AE317,Upload_Download!$Q$4:$Q$602,0),MATCH(AF$2,Upload_Download!$Q$3:$AC$3,0))</f>
        <v>315</v>
      </c>
      <c r="AG317" s="12">
        <f>INDEX(Upload_Download!$Q$4:$AC$602,MATCH($AE317,Upload_Download!$Q$4:$Q$602,0),MATCH(AG$2,Upload_Download!$Q$3:$AC$3,0))</f>
        <v>407</v>
      </c>
      <c r="AH317" s="12" t="str">
        <f t="shared" si="49"/>
        <v>STOCK</v>
      </c>
      <c r="AI317" s="222" t="str">
        <f>INDEX(Upload_Download!$Q$4:$AC$602,MATCH($AE317,Upload_Download!$Q$4:$Q$602,0),MATCH(AI$2,Upload_Download!$Q$3:$AC$3,0))</f>
        <v>ED</v>
      </c>
      <c r="AJ317" s="13" t="str">
        <f>IF(AH317="STOCK",INDEX(Upload_Download!$AR$4:$AR$861,MATCH(AI317,Upload_Download!$AQ$4:$AQ$861,0),1),INDEX(Upload_Download!$BE$4:$BE$103,MATCH(AI317,Upload_Download!$BD$4:$BD$103,0),1))</f>
        <v>Consolidated Edison Inc. Common Stock</v>
      </c>
      <c r="AK317" s="47">
        <f>IF(AH317="STOCK",INDEX(Upload_Download!$AS$4:$AS$861,MATCH(AI317,Upload_Download!$AQ$4:$AQ$861,0),1),INDEX(Upload_Download!$BF$4:$BF$103,MATCH(AI317,Upload_Download!$BD$4:$BD$103,0),1))</f>
        <v>84.03</v>
      </c>
      <c r="AL317" s="212">
        <f>INDEX(Upload_Download!$Q$4:$AC$602,MATCH($AE317,Upload_Download!$Q$4:$Q$602,0),MATCH(AL$2,Upload_Download!$Q$3:$AC$3,0))/1000000</f>
        <v>29736.138751999999</v>
      </c>
      <c r="AM317" s="216">
        <f>INDEX(Upload_Download!$Q$4:$AC$602,MATCH($AE317,Upload_Download!$Q$4:$Q$602,0),MATCH(AM$2,Upload_Download!$Q$3:$AC$3,0))</f>
        <v>1.0032758781355049</v>
      </c>
      <c r="AN317" s="14">
        <f>INDEX(Upload_Download!$Q$4:$AC$602,MATCH($AE317,Upload_Download!$Q$4:$Q$602,0),MATCH(AN$2,Upload_Download!$Q$3:$AC$3,0))</f>
        <v>2.070470450961109E-2</v>
      </c>
      <c r="AO317" s="218">
        <f>INDEX(Upload_Download!$Q$4:$AC$602,MATCH($AE317,Upload_Download!$Q$4:$Q$602,0),MATCH(AO$2,Upload_Download!$Q$3:$AC$3,0))</f>
        <v>2.0637099885316552E-2</v>
      </c>
      <c r="AP317" s="15">
        <f>INDEX(Upload_Download!$Q$4:$AC$602,MATCH($AE317,Upload_Download!$Q$4:$Q$602,0),MATCH(AP$2,Upload_Download!$Q$3:$AC$3,0))</f>
        <v>389</v>
      </c>
      <c r="AQ317" s="16">
        <f>INDEX(Upload_Download!$Q$4:$AC$602,MATCH($AE317,Upload_Download!$Q$4:$Q$602,0),MATCH(AQ$2,Upload_Download!$Q$3:$AC$3,0))</f>
        <v>25</v>
      </c>
      <c r="AR317" s="17">
        <f>INDEX(Upload_Download!$Q$4:$AC$602,MATCH($AE317,Upload_Download!$Q$4:$Q$602,0),MATCH(AR$2,Upload_Download!$Q$3:$AC$3,0))</f>
        <v>413</v>
      </c>
      <c r="AS317" s="18">
        <f>INDEX(Upload_Download!$Q$4:$AC$602,MATCH($AE317,Upload_Download!$Q$4:$Q$602,0),MATCH(AS$2,Upload_Download!$Q$3:$AC$3,0))</f>
        <v>323.39999999999998</v>
      </c>
    </row>
    <row r="318" spans="31:45" ht="15.5" customHeight="1">
      <c r="AE318">
        <f t="shared" si="48"/>
        <v>316</v>
      </c>
      <c r="AF318" s="10">
        <f>INDEX(Upload_Download!$Q$4:$AC$602,MATCH($AE318,Upload_Download!$Q$4:$Q$602,0),MATCH(AF$2,Upload_Download!$Q$3:$AC$3,0))</f>
        <v>316</v>
      </c>
      <c r="AG318" s="3">
        <f>INDEX(Upload_Download!$Q$4:$AC$602,MATCH($AE318,Upload_Download!$Q$4:$Q$602,0),MATCH(AG$2,Upload_Download!$Q$3:$AC$3,0))</f>
        <v>408</v>
      </c>
      <c r="AH318" s="3" t="str">
        <f t="shared" si="49"/>
        <v>STOCK</v>
      </c>
      <c r="AI318" s="221" t="str">
        <f>INDEX(Upload_Download!$Q$4:$AC$602,MATCH($AE318,Upload_Download!$Q$4:$Q$602,0),MATCH(AI$2,Upload_Download!$Q$3:$AC$3,0))</f>
        <v>EPAM</v>
      </c>
      <c r="AJ318" s="4" t="str">
        <f>IF(AH318="STOCK",INDEX(Upload_Download!$AR$4:$AR$861,MATCH(AI318,Upload_Download!$AQ$4:$AQ$861,0),1),INDEX(Upload_Download!$BE$4:$BE$103,MATCH(AI318,Upload_Download!$BD$4:$BD$103,0),1))</f>
        <v>EPAM Systems Inc. Common Stock</v>
      </c>
      <c r="AK318" s="46">
        <f>IF(AH318="STOCK",INDEX(Upload_Download!$AS$4:$AS$861,MATCH(AI318,Upload_Download!$AQ$4:$AQ$861,0),1),INDEX(Upload_Download!$BF$4:$BF$103,MATCH(AI318,Upload_Download!$BD$4:$BD$103,0),1))</f>
        <v>470.42</v>
      </c>
      <c r="AL318" s="211">
        <f>INDEX(Upload_Download!$Q$4:$AC$602,MATCH($AE318,Upload_Download!$Q$4:$Q$602,0),MATCH(AL$2,Upload_Download!$Q$3:$AC$3,0))/1000000</f>
        <v>24991.22176</v>
      </c>
      <c r="AM318" s="215">
        <f>INDEX(Upload_Download!$Q$4:$AC$602,MATCH($AE318,Upload_Download!$Q$4:$Q$602,0),MATCH(AM$2,Upload_Download!$Q$3:$AC$3,0))</f>
        <v>1.0074276398591611</v>
      </c>
      <c r="AN318" s="5">
        <f>INDEX(Upload_Download!$Q$4:$AC$602,MATCH($AE318,Upload_Download!$Q$4:$Q$602,0),MATCH(AN$2,Upload_Download!$Q$3:$AC$3,0))</f>
        <v>5.5738990861616391E-2</v>
      </c>
      <c r="AO318" s="217">
        <f>INDEX(Upload_Download!$Q$4:$AC$602,MATCH($AE318,Upload_Download!$Q$4:$Q$602,0),MATCH(AO$2,Upload_Download!$Q$3:$AC$3,0))</f>
        <v>5.5328034149836031E-2</v>
      </c>
      <c r="AP318" s="6">
        <f>INDEX(Upload_Download!$Q$4:$AC$602,MATCH($AE318,Upload_Download!$Q$4:$Q$602,0),MATCH(AP$2,Upload_Download!$Q$3:$AC$3,0))</f>
        <v>205</v>
      </c>
      <c r="AQ318" s="7">
        <f>INDEX(Upload_Download!$Q$4:$AC$602,MATCH($AE318,Upload_Download!$Q$4:$Q$602,0),MATCH(AQ$2,Upload_Download!$Q$3:$AC$3,0))</f>
        <v>418</v>
      </c>
      <c r="AR318" s="8">
        <f>INDEX(Upload_Download!$Q$4:$AC$602,MATCH($AE318,Upload_Download!$Q$4:$Q$602,0),MATCH(AR$2,Upload_Download!$Q$3:$AC$3,0))</f>
        <v>463</v>
      </c>
      <c r="AS318" s="9">
        <f>INDEX(Upload_Download!$Q$4:$AC$602,MATCH($AE318,Upload_Download!$Q$4:$Q$602,0),MATCH(AS$2,Upload_Download!$Q$3:$AC$3,0))</f>
        <v>325</v>
      </c>
    </row>
    <row r="319" spans="31:45" ht="15.5" customHeight="1">
      <c r="AE319">
        <f t="shared" si="48"/>
        <v>317</v>
      </c>
      <c r="AF319" s="10">
        <f>INDEX(Upload_Download!$Q$4:$AC$602,MATCH($AE319,Upload_Download!$Q$4:$Q$602,0),MATCH(AF$2,Upload_Download!$Q$3:$AC$3,0))</f>
        <v>317</v>
      </c>
      <c r="AG319" s="3">
        <f>INDEX(Upload_Download!$Q$4:$AC$602,MATCH($AE319,Upload_Download!$Q$4:$Q$602,0),MATCH(AG$2,Upload_Download!$Q$3:$AC$3,0))</f>
        <v>410</v>
      </c>
      <c r="AH319" s="3" t="str">
        <f t="shared" si="49"/>
        <v>CRYPTO</v>
      </c>
      <c r="AI319" s="221" t="str">
        <f>INDEX(Upload_Download!$Q$4:$AC$602,MATCH($AE319,Upload_Download!$Q$4:$Q$602,0),MATCH(AI$2,Upload_Download!$Q$3:$AC$3,0))</f>
        <v>USDC-USD</v>
      </c>
      <c r="AJ319" s="4" t="str">
        <f>IF(AH319="STOCK",INDEX(Upload_Download!$AR$4:$AR$861,MATCH(AI319,Upload_Download!$AQ$4:$AQ$861,0),1),INDEX(Upload_Download!$BE$4:$BE$103,MATCH(AI319,Upload_Download!$BD$4:$BD$103,0),1))</f>
        <v>USD Coin USD</v>
      </c>
      <c r="AK319" s="46">
        <f>IF(AH319="STOCK",INDEX(Upload_Download!$AS$4:$AS$861,MATCH(AI319,Upload_Download!$AQ$4:$AQ$861,0),1),INDEX(Upload_Download!$BF$4:$BF$103,MATCH(AI319,Upload_Download!$BD$4:$BD$103,0),1))</f>
        <v>0.99891200000000002</v>
      </c>
      <c r="AL319" s="211">
        <f>INDEX(Upload_Download!$Q$4:$AC$602,MATCH($AE319,Upload_Download!$Q$4:$Q$602,0),MATCH(AL$2,Upload_Download!$Q$3:$AC$3,0))/1000000</f>
        <v>52110.610432000001</v>
      </c>
      <c r="AM319" s="215">
        <f>INDEX(Upload_Download!$Q$4:$AC$602,MATCH($AE319,Upload_Download!$Q$4:$Q$602,0),MATCH(AM$2,Upload_Download!$Q$3:$AC$3,0))</f>
        <v>1.0000017010185971</v>
      </c>
      <c r="AN319" s="5">
        <f>INDEX(Upload_Download!$Q$4:$AC$602,MATCH($AE319,Upload_Download!$Q$4:$Q$602,0),MATCH(AN$2,Upload_Download!$Q$3:$AC$3,0))</f>
        <v>7.4752528347628527E-4</v>
      </c>
      <c r="AO319" s="217">
        <f>INDEX(Upload_Download!$Q$4:$AC$602,MATCH($AE319,Upload_Download!$Q$4:$Q$602,0),MATCH(AO$2,Upload_Download!$Q$3:$AC$3,0))</f>
        <v>7.475240119240394E-4</v>
      </c>
      <c r="AP319" s="6">
        <f>INDEX(Upload_Download!$Q$4:$AC$602,MATCH($AE319,Upload_Download!$Q$4:$Q$602,0),MATCH(AP$2,Upload_Download!$Q$3:$AC$3,0))</f>
        <v>517</v>
      </c>
      <c r="AQ319" s="7">
        <f>INDEX(Upload_Download!$Q$4:$AC$602,MATCH($AE319,Upload_Download!$Q$4:$Q$602,0),MATCH(AQ$2,Upload_Download!$Q$3:$AC$3,0))</f>
        <v>1</v>
      </c>
      <c r="AR319" s="8">
        <f>INDEX(Upload_Download!$Q$4:$AC$602,MATCH($AE319,Upload_Download!$Q$4:$Q$602,0),MATCH(AR$2,Upload_Download!$Q$3:$AC$3,0))</f>
        <v>223</v>
      </c>
      <c r="AS319" s="9">
        <f>INDEX(Upload_Download!$Q$4:$AC$602,MATCH($AE319,Upload_Download!$Q$4:$Q$602,0),MATCH(AS$2,Upload_Download!$Q$3:$AC$3,0))</f>
        <v>325.60000000000002</v>
      </c>
    </row>
    <row r="320" spans="31:45" ht="15.5" customHeight="1">
      <c r="AE320">
        <f t="shared" si="48"/>
        <v>318</v>
      </c>
      <c r="AF320" s="10">
        <f>INDEX(Upload_Download!$Q$4:$AC$602,MATCH($AE320,Upload_Download!$Q$4:$Q$602,0),MATCH(AF$2,Upload_Download!$Q$3:$AC$3,0))</f>
        <v>318</v>
      </c>
      <c r="AG320" s="3">
        <f>INDEX(Upload_Download!$Q$4:$AC$602,MATCH($AE320,Upload_Download!$Q$4:$Q$602,0),MATCH(AG$2,Upload_Download!$Q$3:$AC$3,0))</f>
        <v>411</v>
      </c>
      <c r="AH320" s="3" t="str">
        <f t="shared" si="49"/>
        <v>STOCK</v>
      </c>
      <c r="AI320" s="221" t="str">
        <f>INDEX(Upload_Download!$Q$4:$AC$602,MATCH($AE320,Upload_Download!$Q$4:$Q$602,0),MATCH(AI$2,Upload_Download!$Q$3:$AC$3,0))</f>
        <v>HDB</v>
      </c>
      <c r="AJ320" s="4" t="str">
        <f>IF(AH320="STOCK",INDEX(Upload_Download!$AR$4:$AR$861,MATCH(AI320,Upload_Download!$AQ$4:$AQ$861,0),1),INDEX(Upload_Download!$BE$4:$BE$103,MATCH(AI320,Upload_Download!$BD$4:$BD$103,0),1))</f>
        <v>HDFC Bank Limited Common Stock</v>
      </c>
      <c r="AK320" s="46">
        <f>IF(AH320="STOCK",INDEX(Upload_Download!$AS$4:$AS$861,MATCH(AI320,Upload_Download!$AQ$4:$AQ$861,0),1),INDEX(Upload_Download!$BF$4:$BF$103,MATCH(AI320,Upload_Download!$BD$4:$BD$103,0),1))</f>
        <v>67.569999999999993</v>
      </c>
      <c r="AL320" s="211">
        <f>INDEX(Upload_Download!$Q$4:$AC$602,MATCH($AE320,Upload_Download!$Q$4:$Q$602,0),MATCH(AL$2,Upload_Download!$Q$3:$AC$3,0))/1000000</f>
        <v>123890.30297600001</v>
      </c>
      <c r="AM320" s="215">
        <f>INDEX(Upload_Download!$Q$4:$AC$602,MATCH($AE320,Upload_Download!$Q$4:$Q$602,0),MATCH(AM$2,Upload_Download!$Q$3:$AC$3,0))</f>
        <v>1.0011606869955121</v>
      </c>
      <c r="AN320" s="5">
        <f>INDEX(Upload_Download!$Q$4:$AC$602,MATCH($AE320,Upload_Download!$Q$4:$Q$602,0),MATCH(AN$2,Upload_Download!$Q$3:$AC$3,0))</f>
        <v>3.9315887419044203E-2</v>
      </c>
      <c r="AO320" s="217">
        <f>INDEX(Upload_Download!$Q$4:$AC$602,MATCH($AE320,Upload_Download!$Q$4:$Q$602,0),MATCH(AO$2,Upload_Download!$Q$3:$AC$3,0))</f>
        <v>3.9270306884533562E-2</v>
      </c>
      <c r="AP320" s="6">
        <f>INDEX(Upload_Download!$Q$4:$AC$602,MATCH($AE320,Upload_Download!$Q$4:$Q$602,0),MATCH(AP$2,Upload_Download!$Q$3:$AC$3,0))</f>
        <v>489</v>
      </c>
      <c r="AQ320" s="7">
        <f>INDEX(Upload_Download!$Q$4:$AC$602,MATCH($AE320,Upload_Download!$Q$4:$Q$602,0),MATCH(AQ$2,Upload_Download!$Q$3:$AC$3,0))</f>
        <v>279</v>
      </c>
      <c r="AR320" s="8">
        <f>INDEX(Upload_Download!$Q$4:$AC$602,MATCH($AE320,Upload_Download!$Q$4:$Q$602,0),MATCH(AR$2,Upload_Download!$Q$3:$AC$3,0))</f>
        <v>87</v>
      </c>
      <c r="AS320" s="9">
        <f>INDEX(Upload_Download!$Q$4:$AC$602,MATCH($AE320,Upload_Download!$Q$4:$Q$602,0),MATCH(AS$2,Upload_Download!$Q$3:$AC$3,0))</f>
        <v>326.39999999999998</v>
      </c>
    </row>
    <row r="321" spans="31:45" ht="15.5" customHeight="1">
      <c r="AE321">
        <f t="shared" si="48"/>
        <v>319</v>
      </c>
      <c r="AF321" s="10">
        <f>INDEX(Upload_Download!$Q$4:$AC$602,MATCH($AE321,Upload_Download!$Q$4:$Q$602,0),MATCH(AF$2,Upload_Download!$Q$3:$AC$3,0))</f>
        <v>319</v>
      </c>
      <c r="AG321" s="3">
        <f>INDEX(Upload_Download!$Q$4:$AC$602,MATCH($AE321,Upload_Download!$Q$4:$Q$602,0),MATCH(AG$2,Upload_Download!$Q$3:$AC$3,0))</f>
        <v>412</v>
      </c>
      <c r="AH321" s="3" t="str">
        <f t="shared" si="49"/>
        <v>STOCK</v>
      </c>
      <c r="AI321" s="221" t="str">
        <f>INDEX(Upload_Download!$Q$4:$AC$602,MATCH($AE321,Upload_Download!$Q$4:$Q$602,0),MATCH(AI$2,Upload_Download!$Q$3:$AC$3,0))</f>
        <v>VRTX</v>
      </c>
      <c r="AJ321" s="4" t="str">
        <f>IF(AH321="STOCK",INDEX(Upload_Download!$AR$4:$AR$861,MATCH(AI321,Upload_Download!$AQ$4:$AQ$861,0),1),INDEX(Upload_Download!$BE$4:$BE$103,MATCH(AI321,Upload_Download!$BD$4:$BD$103,0),1))</f>
        <v>Vertex Pharmaceuticals Incorporated Common Stock</v>
      </c>
      <c r="AK321" s="46">
        <f>IF(AH321="STOCK",INDEX(Upload_Download!$AS$4:$AS$861,MATCH(AI321,Upload_Download!$AQ$4:$AQ$861,0),1),INDEX(Upload_Download!$BF$4:$BF$103,MATCH(AI321,Upload_Download!$BD$4:$BD$103,0),1))</f>
        <v>235.89</v>
      </c>
      <c r="AL321" s="211">
        <f>INDEX(Upload_Download!$Q$4:$AC$602,MATCH($AE321,Upload_Download!$Q$4:$Q$602,0),MATCH(AL$2,Upload_Download!$Q$3:$AC$3,0))/1000000</f>
        <v>59472.084991999996</v>
      </c>
      <c r="AM321" s="215">
        <f>INDEX(Upload_Download!$Q$4:$AC$602,MATCH($AE321,Upload_Download!$Q$4:$Q$602,0),MATCH(AM$2,Upload_Download!$Q$3:$AC$3,0))</f>
        <v>1.0015248671184771</v>
      </c>
      <c r="AN321" s="5">
        <f>INDEX(Upload_Download!$Q$4:$AC$602,MATCH($AE321,Upload_Download!$Q$4:$Q$602,0),MATCH(AN$2,Upload_Download!$Q$3:$AC$3,0))</f>
        <v>3.2268955444190679E-2</v>
      </c>
      <c r="AO321" s="217">
        <f>INDEX(Upload_Download!$Q$4:$AC$602,MATCH($AE321,Upload_Download!$Q$4:$Q$602,0),MATCH(AO$2,Upload_Download!$Q$3:$AC$3,0))</f>
        <v>3.2219824493257818E-2</v>
      </c>
      <c r="AP321" s="6">
        <f>INDEX(Upload_Download!$Q$4:$AC$602,MATCH($AE321,Upload_Download!$Q$4:$Q$602,0),MATCH(AP$2,Upload_Download!$Q$3:$AC$3,0))</f>
        <v>472</v>
      </c>
      <c r="AQ321" s="7">
        <f>INDEX(Upload_Download!$Q$4:$AC$602,MATCH($AE321,Upload_Download!$Q$4:$Q$602,0),MATCH(AQ$2,Upload_Download!$Q$3:$AC$3,0))</f>
        <v>159</v>
      </c>
      <c r="AR321" s="8">
        <f>INDEX(Upload_Download!$Q$4:$AC$602,MATCH($AE321,Upload_Download!$Q$4:$Q$602,0),MATCH(AR$2,Upload_Download!$Q$3:$AC$3,0))</f>
        <v>196</v>
      </c>
      <c r="AS321" s="9">
        <f>INDEX(Upload_Download!$Q$4:$AC$602,MATCH($AE321,Upload_Download!$Q$4:$Q$602,0),MATCH(AS$2,Upload_Download!$Q$3:$AC$3,0))</f>
        <v>326.60000000000002</v>
      </c>
    </row>
    <row r="322" spans="31:45" ht="15.5" customHeight="1" thickBot="1">
      <c r="AE322">
        <f t="shared" si="48"/>
        <v>320</v>
      </c>
      <c r="AF322" s="11">
        <f>INDEX(Upload_Download!$Q$4:$AC$602,MATCH($AE322,Upload_Download!$Q$4:$Q$602,0),MATCH(AF$2,Upload_Download!$Q$3:$AC$3,0))</f>
        <v>320</v>
      </c>
      <c r="AG322" s="12">
        <f>INDEX(Upload_Download!$Q$4:$AC$602,MATCH($AE322,Upload_Download!$Q$4:$Q$602,0),MATCH(AG$2,Upload_Download!$Q$3:$AC$3,0))</f>
        <v>413</v>
      </c>
      <c r="AH322" s="12" t="str">
        <f t="shared" si="49"/>
        <v>STOCK</v>
      </c>
      <c r="AI322" s="222" t="str">
        <f>INDEX(Upload_Download!$Q$4:$AC$602,MATCH($AE322,Upload_Download!$Q$4:$Q$602,0),MATCH(AI$2,Upload_Download!$Q$3:$AC$3,0))</f>
        <v>CTSH</v>
      </c>
      <c r="AJ322" s="13" t="str">
        <f>IF(AH322="STOCK",INDEX(Upload_Download!$AR$4:$AR$861,MATCH(AI322,Upload_Download!$AQ$4:$AQ$861,0),1),INDEX(Upload_Download!$BE$4:$BE$103,MATCH(AI322,Upload_Download!$BD$4:$BD$103,0),1))</f>
        <v>Cognizant Technology Solutions Corporation Class A Common Stock</v>
      </c>
      <c r="AK322" s="47">
        <f>IF(AH322="STOCK",INDEX(Upload_Download!$AS$4:$AS$861,MATCH(AI322,Upload_Download!$AQ$4:$AQ$861,0),1),INDEX(Upload_Download!$BF$4:$BF$103,MATCH(AI322,Upload_Download!$BD$4:$BD$103,0),1))</f>
        <v>90.25</v>
      </c>
      <c r="AL322" s="212">
        <f>INDEX(Upload_Download!$Q$4:$AC$602,MATCH($AE322,Upload_Download!$Q$4:$Q$602,0),MATCH(AL$2,Upload_Download!$Q$3:$AC$3,0))/1000000</f>
        <v>46651.568127999999</v>
      </c>
      <c r="AM322" s="216">
        <f>INDEX(Upload_Download!$Q$4:$AC$602,MATCH($AE322,Upload_Download!$Q$4:$Q$602,0),MATCH(AM$2,Upload_Download!$Q$3:$AC$3,0))</f>
        <v>1.001735316649623</v>
      </c>
      <c r="AN322" s="14">
        <f>INDEX(Upload_Download!$Q$4:$AC$602,MATCH($AE322,Upload_Download!$Q$4:$Q$602,0),MATCH(AN$2,Upload_Download!$Q$3:$AC$3,0))</f>
        <v>2.9090463471507289E-2</v>
      </c>
      <c r="AO322" s="218">
        <f>INDEX(Upload_Download!$Q$4:$AC$602,MATCH($AE322,Upload_Download!$Q$4:$Q$602,0),MATCH(AO$2,Upload_Download!$Q$3:$AC$3,0))</f>
        <v>2.9040069754955301E-2</v>
      </c>
      <c r="AP322" s="15">
        <f>INDEX(Upload_Download!$Q$4:$AC$602,MATCH($AE322,Upload_Download!$Q$4:$Q$602,0),MATCH(AP$2,Upload_Download!$Q$3:$AC$3,0))</f>
        <v>460</v>
      </c>
      <c r="AQ322" s="16">
        <f>INDEX(Upload_Download!$Q$4:$AC$602,MATCH($AE322,Upload_Download!$Q$4:$Q$602,0),MATCH(AQ$2,Upload_Download!$Q$3:$AC$3,0))</f>
        <v>108</v>
      </c>
      <c r="AR322" s="17">
        <f>INDEX(Upload_Download!$Q$4:$AC$602,MATCH($AE322,Upload_Download!$Q$4:$Q$602,0),MATCH(AR$2,Upload_Download!$Q$3:$AC$3,0))</f>
        <v>251</v>
      </c>
      <c r="AS322" s="18">
        <f>INDEX(Upload_Download!$Q$4:$AC$602,MATCH($AE322,Upload_Download!$Q$4:$Q$602,0),MATCH(AS$2,Upload_Download!$Q$3:$AC$3,0))</f>
        <v>326.89999999999998</v>
      </c>
    </row>
    <row r="323" spans="31:45" ht="15.5" customHeight="1">
      <c r="AE323">
        <f t="shared" si="48"/>
        <v>321</v>
      </c>
      <c r="AF323" s="10">
        <f>INDEX(Upload_Download!$Q$4:$AC$602,MATCH($AE323,Upload_Download!$Q$4:$Q$602,0),MATCH(AF$2,Upload_Download!$Q$3:$AC$3,0))</f>
        <v>321</v>
      </c>
      <c r="AG323" s="3">
        <f>INDEX(Upload_Download!$Q$4:$AC$602,MATCH($AE323,Upload_Download!$Q$4:$Q$602,0),MATCH(AG$2,Upload_Download!$Q$3:$AC$3,0))</f>
        <v>414</v>
      </c>
      <c r="AH323" s="3" t="str">
        <f t="shared" si="49"/>
        <v>STOCK</v>
      </c>
      <c r="AI323" s="221" t="str">
        <f>INDEX(Upload_Download!$Q$4:$AC$602,MATCH($AE323,Upload_Download!$Q$4:$Q$602,0),MATCH(AI$2,Upload_Download!$Q$3:$AC$3,0))</f>
        <v>VOD</v>
      </c>
      <c r="AJ323" s="4" t="str">
        <f>IF(AH323="STOCK",INDEX(Upload_Download!$AR$4:$AR$861,MATCH(AI323,Upload_Download!$AQ$4:$AQ$861,0),1),INDEX(Upload_Download!$BE$4:$BE$103,MATCH(AI323,Upload_Download!$BD$4:$BD$103,0),1))</f>
        <v>Vodafone Group Plc American Depositary Shares</v>
      </c>
      <c r="AK323" s="46">
        <f>IF(AH323="STOCK",INDEX(Upload_Download!$AS$4:$AS$861,MATCH(AI323,Upload_Download!$AQ$4:$AQ$861,0),1),INDEX(Upload_Download!$BF$4:$BF$103,MATCH(AI323,Upload_Download!$BD$4:$BD$103,0),1))</f>
        <v>18.64</v>
      </c>
      <c r="AL323" s="211">
        <f>INDEX(Upload_Download!$Q$4:$AC$602,MATCH($AE323,Upload_Download!$Q$4:$Q$602,0),MATCH(AL$2,Upload_Download!$Q$3:$AC$3,0))/1000000</f>
        <v>50687.713280000004</v>
      </c>
      <c r="AM323" s="215">
        <f>INDEX(Upload_Download!$Q$4:$AC$602,MATCH($AE323,Upload_Download!$Q$4:$Q$602,0),MATCH(AM$2,Upload_Download!$Q$3:$AC$3,0))</f>
        <v>1.0022600967526061</v>
      </c>
      <c r="AN323" s="5">
        <f>INDEX(Upload_Download!$Q$4:$AC$602,MATCH($AE323,Upload_Download!$Q$4:$Q$602,0),MATCH(AN$2,Upload_Download!$Q$3:$AC$3,0))</f>
        <v>3.3890957780052723E-2</v>
      </c>
      <c r="AO323" s="217">
        <f>INDEX(Upload_Download!$Q$4:$AC$602,MATCH($AE323,Upload_Download!$Q$4:$Q$602,0),MATCH(AO$2,Upload_Download!$Q$3:$AC$3,0))</f>
        <v>3.3814533662331607E-2</v>
      </c>
      <c r="AP323" s="6">
        <f>INDEX(Upload_Download!$Q$4:$AC$602,MATCH($AE323,Upload_Download!$Q$4:$Q$602,0),MATCH(AP$2,Upload_Download!$Q$3:$AC$3,0))</f>
        <v>439</v>
      </c>
      <c r="AQ323" s="7">
        <f>INDEX(Upload_Download!$Q$4:$AC$602,MATCH($AE323,Upload_Download!$Q$4:$Q$602,0),MATCH(AQ$2,Upload_Download!$Q$3:$AC$3,0))</f>
        <v>190</v>
      </c>
      <c r="AR323" s="8">
        <f>INDEX(Upload_Download!$Q$4:$AC$602,MATCH($AE323,Upload_Download!$Q$4:$Q$602,0),MATCH(AR$2,Upload_Download!$Q$3:$AC$3,0))</f>
        <v>232</v>
      </c>
      <c r="AS323" s="9">
        <f>INDEX(Upload_Download!$Q$4:$AC$602,MATCH($AE323,Upload_Download!$Q$4:$Q$602,0),MATCH(AS$2,Upload_Download!$Q$3:$AC$3,0))</f>
        <v>327.10000000000002</v>
      </c>
    </row>
    <row r="324" spans="31:45" ht="15.5" customHeight="1">
      <c r="AE324">
        <f t="shared" ref="AE324:AE387" si="50">AE323+1</f>
        <v>322</v>
      </c>
      <c r="AF324" s="10">
        <f>INDEX(Upload_Download!$Q$4:$AC$602,MATCH($AE324,Upload_Download!$Q$4:$Q$602,0),MATCH(AF$2,Upload_Download!$Q$3:$AC$3,0))</f>
        <v>322</v>
      </c>
      <c r="AG324" s="3">
        <f>INDEX(Upload_Download!$Q$4:$AC$602,MATCH($AE324,Upload_Download!$Q$4:$Q$602,0),MATCH(AG$2,Upload_Download!$Q$3:$AC$3,0))</f>
        <v>415</v>
      </c>
      <c r="AH324" s="3" t="str">
        <f t="shared" ref="AH324:AH387" si="51">IF(RIGHT(AI324,3)="USD","CRYPTO","STOCK")</f>
        <v>STOCK</v>
      </c>
      <c r="AI324" s="221" t="str">
        <f>INDEX(Upload_Download!$Q$4:$AC$602,MATCH($AE324,Upload_Download!$Q$4:$Q$602,0),MATCH(AI$2,Upload_Download!$Q$3:$AC$3,0))</f>
        <v>TMUS</v>
      </c>
      <c r="AJ324" s="4" t="str">
        <f>IF(AH324="STOCK",INDEX(Upload_Download!$AR$4:$AR$861,MATCH(AI324,Upload_Download!$AQ$4:$AQ$861,0),1),INDEX(Upload_Download!$BE$4:$BE$103,MATCH(AI324,Upload_Download!$BD$4:$BD$103,0),1))</f>
        <v>T-Mobile US Inc. Common Stock</v>
      </c>
      <c r="AK324" s="46">
        <f>IF(AH324="STOCK",INDEX(Upload_Download!$AS$4:$AS$861,MATCH(AI324,Upload_Download!$AQ$4:$AQ$861,0),1),INDEX(Upload_Download!$BF$4:$BF$103,MATCH(AI324,Upload_Download!$BD$4:$BD$103,0),1))</f>
        <v>125.13</v>
      </c>
      <c r="AL324" s="211">
        <f>INDEX(Upload_Download!$Q$4:$AC$602,MATCH($AE324,Upload_Download!$Q$4:$Q$602,0),MATCH(AL$2,Upload_Download!$Q$3:$AC$3,0))/1000000</f>
        <v>155881.439232</v>
      </c>
      <c r="AM324" s="215">
        <f>INDEX(Upload_Download!$Q$4:$AC$602,MATCH($AE324,Upload_Download!$Q$4:$Q$602,0),MATCH(AM$2,Upload_Download!$Q$3:$AC$3,0))</f>
        <v>0.9990377206459865</v>
      </c>
      <c r="AN324" s="5">
        <f>INDEX(Upload_Download!$Q$4:$AC$602,MATCH($AE324,Upload_Download!$Q$4:$Q$602,0),MATCH(AN$2,Upload_Download!$Q$3:$AC$3,0))</f>
        <v>3.3575034624948048E-2</v>
      </c>
      <c r="AO324" s="217">
        <f>INDEX(Upload_Download!$Q$4:$AC$602,MATCH($AE324,Upload_Download!$Q$4:$Q$602,0),MATCH(AO$2,Upload_Download!$Q$3:$AC$3,0))</f>
        <v>3.3607374307386653E-2</v>
      </c>
      <c r="AP324" s="6">
        <f>INDEX(Upload_Download!$Q$4:$AC$602,MATCH($AE324,Upload_Download!$Q$4:$Q$602,0),MATCH(AP$2,Upload_Download!$Q$3:$AC$3,0))</f>
        <v>545</v>
      </c>
      <c r="AQ324" s="7">
        <f>INDEX(Upload_Download!$Q$4:$AC$602,MATCH($AE324,Upload_Download!$Q$4:$Q$602,0),MATCH(AQ$2,Upload_Download!$Q$3:$AC$3,0))</f>
        <v>184</v>
      </c>
      <c r="AR324" s="8">
        <f>INDEX(Upload_Download!$Q$4:$AC$602,MATCH($AE324,Upload_Download!$Q$4:$Q$602,0),MATCH(AR$2,Upload_Download!$Q$3:$AC$3,0))</f>
        <v>60</v>
      </c>
      <c r="AS324" s="9">
        <f>INDEX(Upload_Download!$Q$4:$AC$602,MATCH($AE324,Upload_Download!$Q$4:$Q$602,0),MATCH(AS$2,Upload_Download!$Q$3:$AC$3,0))</f>
        <v>327.3</v>
      </c>
    </row>
    <row r="325" spans="31:45" ht="15.5" customHeight="1">
      <c r="AE325">
        <f t="shared" si="50"/>
        <v>323</v>
      </c>
      <c r="AF325" s="10">
        <f>INDEX(Upload_Download!$Q$4:$AC$602,MATCH($AE325,Upload_Download!$Q$4:$Q$602,0),MATCH(AF$2,Upload_Download!$Q$3:$AC$3,0))</f>
        <v>323</v>
      </c>
      <c r="AG325" s="3">
        <f>INDEX(Upload_Download!$Q$4:$AC$602,MATCH($AE325,Upload_Download!$Q$4:$Q$602,0),MATCH(AG$2,Upload_Download!$Q$3:$AC$3,0))</f>
        <v>416</v>
      </c>
      <c r="AH325" s="3" t="str">
        <f t="shared" si="51"/>
        <v>STOCK</v>
      </c>
      <c r="AI325" s="221" t="str">
        <f>INDEX(Upload_Download!$Q$4:$AC$602,MATCH($AE325,Upload_Download!$Q$4:$Q$602,0),MATCH(AI$2,Upload_Download!$Q$3:$AC$3,0))</f>
        <v>RIO</v>
      </c>
      <c r="AJ325" s="4" t="str">
        <f>IF(AH325="STOCK",INDEX(Upload_Download!$AR$4:$AR$861,MATCH(AI325,Upload_Download!$AQ$4:$AQ$861,0),1),INDEX(Upload_Download!$BE$4:$BE$103,MATCH(AI325,Upload_Download!$BD$4:$BD$103,0),1))</f>
        <v>Rio Tinto Plc Common Stock</v>
      </c>
      <c r="AK325" s="46">
        <f>IF(AH325="STOCK",INDEX(Upload_Download!$AS$4:$AS$861,MATCH(AI325,Upload_Download!$AQ$4:$AQ$861,0),1),INDEX(Upload_Download!$BF$4:$BF$103,MATCH(AI325,Upload_Download!$BD$4:$BD$103,0),1))</f>
        <v>78.959999999999994</v>
      </c>
      <c r="AL325" s="211">
        <f>INDEX(Upload_Download!$Q$4:$AC$602,MATCH($AE325,Upload_Download!$Q$4:$Q$602,0),MATCH(AL$2,Upload_Download!$Q$3:$AC$3,0))/1000000</f>
        <v>126414.56127999999</v>
      </c>
      <c r="AM325" s="215">
        <f>INDEX(Upload_Download!$Q$4:$AC$602,MATCH($AE325,Upload_Download!$Q$4:$Q$602,0),MATCH(AM$2,Upload_Download!$Q$3:$AC$3,0))</f>
        <v>1.0015856167081469</v>
      </c>
      <c r="AN325" s="5">
        <f>INDEX(Upload_Download!$Q$4:$AC$602,MATCH($AE325,Upload_Download!$Q$4:$Q$602,0),MATCH(AN$2,Upload_Download!$Q$3:$AC$3,0))</f>
        <v>4.6015765604353158E-2</v>
      </c>
      <c r="AO325" s="217">
        <f>INDEX(Upload_Download!$Q$4:$AC$602,MATCH($AE325,Upload_Download!$Q$4:$Q$602,0),MATCH(AO$2,Upload_Download!$Q$3:$AC$3,0))</f>
        <v>4.5942917746353507E-2</v>
      </c>
      <c r="AP325" s="6">
        <f>INDEX(Upload_Download!$Q$4:$AC$602,MATCH($AE325,Upload_Download!$Q$4:$Q$602,0),MATCH(AP$2,Upload_Download!$Q$3:$AC$3,0))</f>
        <v>466</v>
      </c>
      <c r="AQ325" s="7">
        <f>INDEX(Upload_Download!$Q$4:$AC$602,MATCH($AE325,Upload_Download!$Q$4:$Q$602,0),MATCH(AQ$2,Upload_Download!$Q$3:$AC$3,0))</f>
        <v>348</v>
      </c>
      <c r="AR325" s="8">
        <f>INDEX(Upload_Download!$Q$4:$AC$602,MATCH($AE325,Upload_Download!$Q$4:$Q$602,0),MATCH(AR$2,Upload_Download!$Q$3:$AC$3,0))</f>
        <v>85</v>
      </c>
      <c r="AS325" s="9">
        <f>INDEX(Upload_Download!$Q$4:$AC$602,MATCH($AE325,Upload_Download!$Q$4:$Q$602,0),MATCH(AS$2,Upload_Download!$Q$3:$AC$3,0))</f>
        <v>328.1</v>
      </c>
    </row>
    <row r="326" spans="31:45" ht="15.5" customHeight="1">
      <c r="AE326">
        <f t="shared" si="50"/>
        <v>324</v>
      </c>
      <c r="AF326" s="10">
        <f>INDEX(Upload_Download!$Q$4:$AC$602,MATCH($AE326,Upload_Download!$Q$4:$Q$602,0),MATCH(AF$2,Upload_Download!$Q$3:$AC$3,0))</f>
        <v>324</v>
      </c>
      <c r="AG326" s="3">
        <f>INDEX(Upload_Download!$Q$4:$AC$602,MATCH($AE326,Upload_Download!$Q$4:$Q$602,0),MATCH(AG$2,Upload_Download!$Q$3:$AC$3,0))</f>
        <v>417</v>
      </c>
      <c r="AH326" s="3" t="str">
        <f t="shared" si="51"/>
        <v>STOCK</v>
      </c>
      <c r="AI326" s="221" t="str">
        <f>INDEX(Upload_Download!$Q$4:$AC$602,MATCH($AE326,Upload_Download!$Q$4:$Q$602,0),MATCH(AI$2,Upload_Download!$Q$3:$AC$3,0))</f>
        <v>STZ</v>
      </c>
      <c r="AJ326" s="4" t="str">
        <f>IF(AH326="STOCK",INDEX(Upload_Download!$AR$4:$AR$861,MATCH(AI326,Upload_Download!$AQ$4:$AQ$861,0),1),INDEX(Upload_Download!$BE$4:$BE$103,MATCH(AI326,Upload_Download!$BD$4:$BD$103,0),1))</f>
        <v>Constellation Brands Inc. Common Stock</v>
      </c>
      <c r="AK326" s="46">
        <f>IF(AH326="STOCK",INDEX(Upload_Download!$AS$4:$AS$861,MATCH(AI326,Upload_Download!$AQ$4:$AQ$861,0),1),INDEX(Upload_Download!$BF$4:$BF$103,MATCH(AI326,Upload_Download!$BD$4:$BD$103,0),1))</f>
        <v>237.3</v>
      </c>
      <c r="AL326" s="211">
        <f>INDEX(Upload_Download!$Q$4:$AC$602,MATCH($AE326,Upload_Download!$Q$4:$Q$602,0),MATCH(AL$2,Upload_Download!$Q$3:$AC$3,0))/1000000</f>
        <v>44129.767423999998</v>
      </c>
      <c r="AM326" s="215">
        <f>INDEX(Upload_Download!$Q$4:$AC$602,MATCH($AE326,Upload_Download!$Q$4:$Q$602,0),MATCH(AM$2,Upload_Download!$Q$3:$AC$3,0))</f>
        <v>1.002627640952567</v>
      </c>
      <c r="AN326" s="5">
        <f>INDEX(Upload_Download!$Q$4:$AC$602,MATCH($AE326,Upload_Download!$Q$4:$Q$602,0),MATCH(AN$2,Upload_Download!$Q$3:$AC$3,0))</f>
        <v>3.3712766663854352E-2</v>
      </c>
      <c r="AO326" s="217">
        <f>INDEX(Upload_Download!$Q$4:$AC$602,MATCH($AE326,Upload_Download!$Q$4:$Q$602,0),MATCH(AO$2,Upload_Download!$Q$3:$AC$3,0))</f>
        <v>3.3624413777207318E-2</v>
      </c>
      <c r="AP326" s="6">
        <f>INDEX(Upload_Download!$Q$4:$AC$602,MATCH($AE326,Upload_Download!$Q$4:$Q$602,0),MATCH(AP$2,Upload_Download!$Q$3:$AC$3,0))</f>
        <v>423</v>
      </c>
      <c r="AQ326" s="7">
        <f>INDEX(Upload_Download!$Q$4:$AC$602,MATCH($AE326,Upload_Download!$Q$4:$Q$602,0),MATCH(AQ$2,Upload_Download!$Q$3:$AC$3,0))</f>
        <v>187</v>
      </c>
      <c r="AR326" s="8">
        <f>INDEX(Upload_Download!$Q$4:$AC$602,MATCH($AE326,Upload_Download!$Q$4:$Q$602,0),MATCH(AR$2,Upload_Download!$Q$3:$AC$3,0))</f>
        <v>265</v>
      </c>
      <c r="AS326" s="9">
        <f>INDEX(Upload_Download!$Q$4:$AC$602,MATCH($AE326,Upload_Download!$Q$4:$Q$602,0),MATCH(AS$2,Upload_Download!$Q$3:$AC$3,0))</f>
        <v>328.4</v>
      </c>
    </row>
    <row r="327" spans="31:45" ht="15.5" customHeight="1" thickBot="1">
      <c r="AE327">
        <f t="shared" si="50"/>
        <v>325</v>
      </c>
      <c r="AF327" s="11">
        <f>INDEX(Upload_Download!$Q$4:$AC$602,MATCH($AE327,Upload_Download!$Q$4:$Q$602,0),MATCH(AF$2,Upload_Download!$Q$3:$AC$3,0))</f>
        <v>325</v>
      </c>
      <c r="AG327" s="12">
        <f>INDEX(Upload_Download!$Q$4:$AC$602,MATCH($AE327,Upload_Download!$Q$4:$Q$602,0),MATCH(AG$2,Upload_Download!$Q$3:$AC$3,0))</f>
        <v>418</v>
      </c>
      <c r="AH327" s="12" t="str">
        <f t="shared" si="51"/>
        <v>STOCK</v>
      </c>
      <c r="AI327" s="222" t="str">
        <f>INDEX(Upload_Download!$Q$4:$AC$602,MATCH($AE327,Upload_Download!$Q$4:$Q$602,0),MATCH(AI$2,Upload_Download!$Q$3:$AC$3,0))</f>
        <v>CRM</v>
      </c>
      <c r="AJ327" s="13" t="str">
        <f>IF(AH327="STOCK",INDEX(Upload_Download!$AR$4:$AR$861,MATCH(AI327,Upload_Download!$AQ$4:$AQ$861,0),1),INDEX(Upload_Download!$BE$4:$BE$103,MATCH(AI327,Upload_Download!$BD$4:$BD$103,0),1))</f>
        <v>Salesforce.com Inc Common Stock</v>
      </c>
      <c r="AK327" s="47">
        <f>IF(AH327="STOCK",INDEX(Upload_Download!$AS$4:$AS$861,MATCH(AI327,Upload_Download!$AQ$4:$AQ$861,0),1),INDEX(Upload_Download!$BF$4:$BF$103,MATCH(AI327,Upload_Download!$BD$4:$BD$103,0),1))</f>
        <v>217.67</v>
      </c>
      <c r="AL327" s="212">
        <f>INDEX(Upload_Download!$Q$4:$AC$602,MATCH($AE327,Upload_Download!$Q$4:$Q$602,0),MATCH(AL$2,Upload_Download!$Q$3:$AC$3,0))/1000000</f>
        <v>205402.04646400001</v>
      </c>
      <c r="AM327" s="216">
        <f>INDEX(Upload_Download!$Q$4:$AC$602,MATCH($AE327,Upload_Download!$Q$4:$Q$602,0),MATCH(AM$2,Upload_Download!$Q$3:$AC$3,0))</f>
        <v>1.000380237308903</v>
      </c>
      <c r="AN327" s="14">
        <f>INDEX(Upload_Download!$Q$4:$AC$602,MATCH($AE327,Upload_Download!$Q$4:$Q$602,0),MATCH(AN$2,Upload_Download!$Q$3:$AC$3,0))</f>
        <v>4.2648100337759072E-2</v>
      </c>
      <c r="AO327" s="218">
        <f>INDEX(Upload_Download!$Q$4:$AC$602,MATCH($AE327,Upload_Download!$Q$4:$Q$602,0),MATCH(AO$2,Upload_Download!$Q$3:$AC$3,0))</f>
        <v>4.2631890102593002E-2</v>
      </c>
      <c r="AP327" s="15">
        <f>INDEX(Upload_Download!$Q$4:$AC$602,MATCH($AE327,Upload_Download!$Q$4:$Q$602,0),MATCH(AP$2,Upload_Download!$Q$3:$AC$3,0))</f>
        <v>507</v>
      </c>
      <c r="AQ327" s="16">
        <f>INDEX(Upload_Download!$Q$4:$AC$602,MATCH($AE327,Upload_Download!$Q$4:$Q$602,0),MATCH(AQ$2,Upload_Download!$Q$3:$AC$3,0))</f>
        <v>314</v>
      </c>
      <c r="AR327" s="17">
        <f>INDEX(Upload_Download!$Q$4:$AC$602,MATCH($AE327,Upload_Download!$Q$4:$Q$602,0),MATCH(AR$2,Upload_Download!$Q$3:$AC$3,0))</f>
        <v>44</v>
      </c>
      <c r="AS327" s="18">
        <f>INDEX(Upload_Download!$Q$4:$AC$602,MATCH($AE327,Upload_Download!$Q$4:$Q$602,0),MATCH(AS$2,Upload_Download!$Q$3:$AC$3,0))</f>
        <v>329.5</v>
      </c>
    </row>
    <row r="328" spans="31:45" ht="15.5" customHeight="1">
      <c r="AE328">
        <f t="shared" si="50"/>
        <v>326</v>
      </c>
      <c r="AF328" s="10">
        <f>INDEX(Upload_Download!$Q$4:$AC$602,MATCH($AE328,Upload_Download!$Q$4:$Q$602,0),MATCH(AF$2,Upload_Download!$Q$3:$AC$3,0))</f>
        <v>326</v>
      </c>
      <c r="AG328" s="3">
        <f>INDEX(Upload_Download!$Q$4:$AC$602,MATCH($AE328,Upload_Download!$Q$4:$Q$602,0),MATCH(AG$2,Upload_Download!$Q$3:$AC$3,0))</f>
        <v>419</v>
      </c>
      <c r="AH328" s="3" t="str">
        <f t="shared" si="51"/>
        <v>STOCK</v>
      </c>
      <c r="AI328" s="221" t="str">
        <f>INDEX(Upload_Download!$Q$4:$AC$602,MATCH($AE328,Upload_Download!$Q$4:$Q$602,0),MATCH(AI$2,Upload_Download!$Q$3:$AC$3,0))</f>
        <v>DXCM</v>
      </c>
      <c r="AJ328" s="4" t="str">
        <f>IF(AH328="STOCK",INDEX(Upload_Download!$AR$4:$AR$861,MATCH(AI328,Upload_Download!$AQ$4:$AQ$861,0),1),INDEX(Upload_Download!$BE$4:$BE$103,MATCH(AI328,Upload_Download!$BD$4:$BD$103,0),1))</f>
        <v>DexCom Inc. Common Stock</v>
      </c>
      <c r="AK328" s="46">
        <f>IF(AH328="STOCK",INDEX(Upload_Download!$AS$4:$AS$861,MATCH(AI328,Upload_Download!$AQ$4:$AQ$861,0),1),INDEX(Upload_Download!$BF$4:$BF$103,MATCH(AI328,Upload_Download!$BD$4:$BD$103,0),1))</f>
        <v>442.27</v>
      </c>
      <c r="AL328" s="211">
        <f>INDEX(Upload_Download!$Q$4:$AC$602,MATCH($AE328,Upload_Download!$Q$4:$Q$602,0),MATCH(AL$2,Upload_Download!$Q$3:$AC$3,0))/1000000</f>
        <v>40958.267392000002</v>
      </c>
      <c r="AM328" s="215">
        <f>INDEX(Upload_Download!$Q$4:$AC$602,MATCH($AE328,Upload_Download!$Q$4:$Q$602,0),MATCH(AM$2,Upload_Download!$Q$3:$AC$3,0))</f>
        <v>1.0047994267778471</v>
      </c>
      <c r="AN328" s="5">
        <f>INDEX(Upload_Download!$Q$4:$AC$602,MATCH($AE328,Upload_Download!$Q$4:$Q$602,0),MATCH(AN$2,Upload_Download!$Q$3:$AC$3,0))</f>
        <v>5.4679748924473262E-2</v>
      </c>
      <c r="AO328" s="217">
        <f>INDEX(Upload_Download!$Q$4:$AC$602,MATCH($AE328,Upload_Download!$Q$4:$Q$602,0),MATCH(AO$2,Upload_Download!$Q$3:$AC$3,0))</f>
        <v>5.4418570977710648E-2</v>
      </c>
      <c r="AP328" s="6">
        <f>INDEX(Upload_Download!$Q$4:$AC$602,MATCH($AE328,Upload_Download!$Q$4:$Q$602,0),MATCH(AP$2,Upload_Download!$Q$3:$AC$3,0))</f>
        <v>316</v>
      </c>
      <c r="AQ328" s="7">
        <f>INDEX(Upload_Download!$Q$4:$AC$602,MATCH($AE328,Upload_Download!$Q$4:$Q$602,0),MATCH(AQ$2,Upload_Download!$Q$3:$AC$3,0))</f>
        <v>413</v>
      </c>
      <c r="AR328" s="8">
        <f>INDEX(Upload_Download!$Q$4:$AC$602,MATCH($AE328,Upload_Download!$Q$4:$Q$602,0),MATCH(AR$2,Upload_Download!$Q$3:$AC$3,0))</f>
        <v>298</v>
      </c>
      <c r="AS328" s="9">
        <f>INDEX(Upload_Download!$Q$4:$AC$602,MATCH($AE328,Upload_Download!$Q$4:$Q$602,0),MATCH(AS$2,Upload_Download!$Q$3:$AC$3,0))</f>
        <v>330</v>
      </c>
    </row>
    <row r="329" spans="31:45" ht="15.5" customHeight="1">
      <c r="AE329">
        <f t="shared" si="50"/>
        <v>327</v>
      </c>
      <c r="AF329" s="10">
        <f>INDEX(Upload_Download!$Q$4:$AC$602,MATCH($AE329,Upload_Download!$Q$4:$Q$602,0),MATCH(AF$2,Upload_Download!$Q$3:$AC$3,0))</f>
        <v>327</v>
      </c>
      <c r="AG329" s="3">
        <f>INDEX(Upload_Download!$Q$4:$AC$602,MATCH($AE329,Upload_Download!$Q$4:$Q$602,0),MATCH(AG$2,Upload_Download!$Q$3:$AC$3,0))</f>
        <v>420</v>
      </c>
      <c r="AH329" s="3" t="str">
        <f t="shared" si="51"/>
        <v>STOCK</v>
      </c>
      <c r="AI329" s="221" t="str">
        <f>INDEX(Upload_Download!$Q$4:$AC$602,MATCH($AE329,Upload_Download!$Q$4:$Q$602,0),MATCH(AI$2,Upload_Download!$Q$3:$AC$3,0))</f>
        <v>NTRS</v>
      </c>
      <c r="AJ329" s="4" t="str">
        <f>IF(AH329="STOCK",INDEX(Upload_Download!$AR$4:$AR$861,MATCH(AI329,Upload_Download!$AQ$4:$AQ$861,0),1),INDEX(Upload_Download!$BE$4:$BE$103,MATCH(AI329,Upload_Download!$BD$4:$BD$103,0),1))</f>
        <v>Northern Trust Corporation Common Stock</v>
      </c>
      <c r="AK329" s="46">
        <f>IF(AH329="STOCK",INDEX(Upload_Download!$AS$4:$AS$861,MATCH(AI329,Upload_Download!$AQ$4:$AQ$861,0),1),INDEX(Upload_Download!$BF$4:$BF$103,MATCH(AI329,Upload_Download!$BD$4:$BD$103,0),1))</f>
        <v>125.2</v>
      </c>
      <c r="AL329" s="211">
        <f>INDEX(Upload_Download!$Q$4:$AC$602,MATCH($AE329,Upload_Download!$Q$4:$Q$602,0),MATCH(AL$2,Upload_Download!$Q$3:$AC$3,0))/1000000</f>
        <v>25704.278016</v>
      </c>
      <c r="AM329" s="215">
        <f>INDEX(Upload_Download!$Q$4:$AC$602,MATCH($AE329,Upload_Download!$Q$4:$Q$602,0),MATCH(AM$2,Upload_Download!$Q$3:$AC$3,0))</f>
        <v>1.0055090229580259</v>
      </c>
      <c r="AN329" s="5">
        <f>INDEX(Upload_Download!$Q$4:$AC$602,MATCH($AE329,Upload_Download!$Q$4:$Q$602,0),MATCH(AN$2,Upload_Download!$Q$3:$AC$3,0))</f>
        <v>3.9398914765871498E-2</v>
      </c>
      <c r="AO329" s="217">
        <f>INDEX(Upload_Download!$Q$4:$AC$602,MATCH($AE329,Upload_Download!$Q$4:$Q$602,0),MATCH(AO$2,Upload_Download!$Q$3:$AC$3,0))</f>
        <v>3.9183054419508853E-2</v>
      </c>
      <c r="AP329" s="6">
        <f>INDEX(Upload_Download!$Q$4:$AC$602,MATCH($AE329,Upload_Download!$Q$4:$Q$602,0),MATCH(AP$2,Upload_Download!$Q$3:$AC$3,0))</f>
        <v>277</v>
      </c>
      <c r="AQ329" s="7">
        <f>INDEX(Upload_Download!$Q$4:$AC$602,MATCH($AE329,Upload_Download!$Q$4:$Q$602,0),MATCH(AQ$2,Upload_Download!$Q$3:$AC$3,0))</f>
        <v>276</v>
      </c>
      <c r="AR329" s="8">
        <f>INDEX(Upload_Download!$Q$4:$AC$602,MATCH($AE329,Upload_Download!$Q$4:$Q$602,0),MATCH(AR$2,Upload_Download!$Q$3:$AC$3,0))</f>
        <v>456</v>
      </c>
      <c r="AS329" s="9">
        <f>INDEX(Upload_Download!$Q$4:$AC$602,MATCH($AE329,Upload_Download!$Q$4:$Q$602,0),MATCH(AS$2,Upload_Download!$Q$3:$AC$3,0))</f>
        <v>330.5</v>
      </c>
    </row>
    <row r="330" spans="31:45" ht="15.5" customHeight="1">
      <c r="AE330">
        <f t="shared" si="50"/>
        <v>328</v>
      </c>
      <c r="AF330" s="10">
        <f>INDEX(Upload_Download!$Q$4:$AC$602,MATCH($AE330,Upload_Download!$Q$4:$Q$602,0),MATCH(AF$2,Upload_Download!$Q$3:$AC$3,0))</f>
        <v>328</v>
      </c>
      <c r="AG330" s="3">
        <f>INDEX(Upload_Download!$Q$4:$AC$602,MATCH($AE330,Upload_Download!$Q$4:$Q$602,0),MATCH(AG$2,Upload_Download!$Q$3:$AC$3,0))</f>
        <v>421</v>
      </c>
      <c r="AH330" s="3" t="str">
        <f t="shared" si="51"/>
        <v>STOCK</v>
      </c>
      <c r="AI330" s="221" t="str">
        <f>INDEX(Upload_Download!$Q$4:$AC$602,MATCH($AE330,Upload_Download!$Q$4:$Q$602,0),MATCH(AI$2,Upload_Download!$Q$3:$AC$3,0))</f>
        <v>DOW</v>
      </c>
      <c r="AJ330" s="4" t="str">
        <f>IF(AH330="STOCK",INDEX(Upload_Download!$AR$4:$AR$861,MATCH(AI330,Upload_Download!$AQ$4:$AQ$861,0),1),INDEX(Upload_Download!$BE$4:$BE$103,MATCH(AI330,Upload_Download!$BD$4:$BD$103,0),1))</f>
        <v xml:space="preserve">Dow Inc. Common Stock </v>
      </c>
      <c r="AK330" s="46">
        <f>IF(AH330="STOCK",INDEX(Upload_Download!$AS$4:$AS$861,MATCH(AI330,Upload_Download!$AQ$4:$AQ$861,0),1),INDEX(Upload_Download!$BF$4:$BF$103,MATCH(AI330,Upload_Download!$BD$4:$BD$103,0),1))</f>
        <v>60.95</v>
      </c>
      <c r="AL330" s="211">
        <f>INDEX(Upload_Download!$Q$4:$AC$602,MATCH($AE330,Upload_Download!$Q$4:$Q$602,0),MATCH(AL$2,Upload_Download!$Q$3:$AC$3,0))/1000000</f>
        <v>45013.000192</v>
      </c>
      <c r="AM330" s="215">
        <f>INDEX(Upload_Download!$Q$4:$AC$602,MATCH($AE330,Upload_Download!$Q$4:$Q$602,0),MATCH(AM$2,Upload_Download!$Q$3:$AC$3,0))</f>
        <v>1.0032973467294539</v>
      </c>
      <c r="AN330" s="5">
        <f>INDEX(Upload_Download!$Q$4:$AC$602,MATCH($AE330,Upload_Download!$Q$4:$Q$602,0),MATCH(AN$2,Upload_Download!$Q$3:$AC$3,0))</f>
        <v>4.1225412236834097E-2</v>
      </c>
      <c r="AO330" s="217">
        <f>INDEX(Upload_Download!$Q$4:$AC$602,MATCH($AE330,Upload_Download!$Q$4:$Q$602,0),MATCH(AO$2,Upload_Download!$Q$3:$AC$3,0))</f>
        <v>4.1089924508642003E-2</v>
      </c>
      <c r="AP330" s="6">
        <f>INDEX(Upload_Download!$Q$4:$AC$602,MATCH($AE330,Upload_Download!$Q$4:$Q$602,0),MATCH(AP$2,Upload_Download!$Q$3:$AC$3,0))</f>
        <v>387</v>
      </c>
      <c r="AQ330" s="7">
        <f>INDEX(Upload_Download!$Q$4:$AC$602,MATCH($AE330,Upload_Download!$Q$4:$Q$602,0),MATCH(AQ$2,Upload_Download!$Q$3:$AC$3,0))</f>
        <v>296</v>
      </c>
      <c r="AR330" s="8">
        <f>INDEX(Upload_Download!$Q$4:$AC$602,MATCH($AE330,Upload_Download!$Q$4:$Q$602,0),MATCH(AR$2,Upload_Download!$Q$3:$AC$3,0))</f>
        <v>262</v>
      </c>
      <c r="AS330" s="9">
        <f>INDEX(Upload_Download!$Q$4:$AC$602,MATCH($AE330,Upload_Download!$Q$4:$Q$602,0),MATCH(AS$2,Upload_Download!$Q$3:$AC$3,0))</f>
        <v>331.3</v>
      </c>
    </row>
    <row r="331" spans="31:45" ht="15.5" customHeight="1">
      <c r="AE331">
        <f t="shared" si="50"/>
        <v>329</v>
      </c>
      <c r="AF331" s="10">
        <f>INDEX(Upload_Download!$Q$4:$AC$602,MATCH($AE331,Upload_Download!$Q$4:$Q$602,0),MATCH(AF$2,Upload_Download!$Q$3:$AC$3,0))</f>
        <v>329</v>
      </c>
      <c r="AG331" s="3">
        <f>INDEX(Upload_Download!$Q$4:$AC$602,MATCH($AE331,Upload_Download!$Q$4:$Q$602,0),MATCH(AG$2,Upload_Download!$Q$3:$AC$3,0))</f>
        <v>422</v>
      </c>
      <c r="AH331" s="3" t="str">
        <f t="shared" si="51"/>
        <v>STOCK</v>
      </c>
      <c r="AI331" s="221" t="str">
        <f>INDEX(Upload_Download!$Q$4:$AC$602,MATCH($AE331,Upload_Download!$Q$4:$Q$602,0),MATCH(AI$2,Upload_Download!$Q$3:$AC$3,0))</f>
        <v>INTC</v>
      </c>
      <c r="AJ331" s="4" t="str">
        <f>IF(AH331="STOCK",INDEX(Upload_Download!$AR$4:$AR$861,MATCH(AI331,Upload_Download!$AQ$4:$AQ$861,0),1),INDEX(Upload_Download!$BE$4:$BE$103,MATCH(AI331,Upload_Download!$BD$4:$BD$103,0),1))</f>
        <v>Intel Corporation Common Stock</v>
      </c>
      <c r="AK331" s="46">
        <f>IF(AH331="STOCK",INDEX(Upload_Download!$AS$4:$AS$861,MATCH(AI331,Upload_Download!$AQ$4:$AQ$861,0),1),INDEX(Upload_Download!$BF$4:$BF$103,MATCH(AI331,Upload_Download!$BD$4:$BD$103,0),1))</f>
        <v>48.86</v>
      </c>
      <c r="AL331" s="211">
        <f>INDEX(Upload_Download!$Q$4:$AC$602,MATCH($AE331,Upload_Download!$Q$4:$Q$602,0),MATCH(AL$2,Upload_Download!$Q$3:$AC$3,0))/1000000</f>
        <v>196087.15263999999</v>
      </c>
      <c r="AM331" s="215">
        <f>INDEX(Upload_Download!$Q$4:$AC$602,MATCH($AE331,Upload_Download!$Q$4:$Q$602,0),MATCH(AM$2,Upload_Download!$Q$3:$AC$3,0))</f>
        <v>0.99955393402907455</v>
      </c>
      <c r="AN331" s="5">
        <f>INDEX(Upload_Download!$Q$4:$AC$602,MATCH($AE331,Upload_Download!$Q$4:$Q$602,0),MATCH(AN$2,Upload_Download!$Q$3:$AC$3,0))</f>
        <v>3.8720784914741152E-2</v>
      </c>
      <c r="AO331" s="217">
        <f>INDEX(Upload_Download!$Q$4:$AC$602,MATCH($AE331,Upload_Download!$Q$4:$Q$602,0),MATCH(AO$2,Upload_Download!$Q$3:$AC$3,0))</f>
        <v>3.8738064647159752E-2</v>
      </c>
      <c r="AP331" s="6">
        <f>INDEX(Upload_Download!$Q$4:$AC$602,MATCH($AE331,Upload_Download!$Q$4:$Q$602,0),MATCH(AP$2,Upload_Download!$Q$3:$AC$3,0))</f>
        <v>532</v>
      </c>
      <c r="AQ331" s="7">
        <f>INDEX(Upload_Download!$Q$4:$AC$602,MATCH($AE331,Upload_Download!$Q$4:$Q$602,0),MATCH(AQ$2,Upload_Download!$Q$3:$AC$3,0))</f>
        <v>262</v>
      </c>
      <c r="AR331" s="8">
        <f>INDEX(Upload_Download!$Q$4:$AC$602,MATCH($AE331,Upload_Download!$Q$4:$Q$602,0),MATCH(AR$2,Upload_Download!$Q$3:$AC$3,0))</f>
        <v>45</v>
      </c>
      <c r="AS331" s="9">
        <f>INDEX(Upload_Download!$Q$4:$AC$602,MATCH($AE331,Upload_Download!$Q$4:$Q$602,0),MATCH(AS$2,Upload_Download!$Q$3:$AC$3,0))</f>
        <v>331.9</v>
      </c>
    </row>
    <row r="332" spans="31:45" ht="15.5" customHeight="1" thickBot="1">
      <c r="AE332">
        <f t="shared" si="50"/>
        <v>330</v>
      </c>
      <c r="AF332" s="11">
        <f>INDEX(Upload_Download!$Q$4:$AC$602,MATCH($AE332,Upload_Download!$Q$4:$Q$602,0),MATCH(AF$2,Upload_Download!$Q$3:$AC$3,0))</f>
        <v>330</v>
      </c>
      <c r="AG332" s="12">
        <f>INDEX(Upload_Download!$Q$4:$AC$602,MATCH($AE332,Upload_Download!$Q$4:$Q$602,0),MATCH(AG$2,Upload_Download!$Q$3:$AC$3,0))</f>
        <v>423</v>
      </c>
      <c r="AH332" s="12" t="str">
        <f t="shared" si="51"/>
        <v>STOCK</v>
      </c>
      <c r="AI332" s="222" t="str">
        <f>INDEX(Upload_Download!$Q$4:$AC$602,MATCH($AE332,Upload_Download!$Q$4:$Q$602,0),MATCH(AI$2,Upload_Download!$Q$3:$AC$3,0))</f>
        <v>LFC</v>
      </c>
      <c r="AJ332" s="13" t="str">
        <f>IF(AH332="STOCK",INDEX(Upload_Download!$AR$4:$AR$861,MATCH(AI332,Upload_Download!$AQ$4:$AQ$861,0),1),INDEX(Upload_Download!$BE$4:$BE$103,MATCH(AI332,Upload_Download!$BD$4:$BD$103,0),1))</f>
        <v>China Life Insurance Company Limited American Depositary Shares</v>
      </c>
      <c r="AK332" s="47">
        <f>IF(AH332="STOCK",INDEX(Upload_Download!$AS$4:$AS$861,MATCH(AI332,Upload_Download!$AQ$4:$AQ$861,0),1),INDEX(Upload_Download!$BF$4:$BF$103,MATCH(AI332,Upload_Download!$BD$4:$BD$103,0),1))</f>
        <v>9.27</v>
      </c>
      <c r="AL332" s="212">
        <f>INDEX(Upload_Download!$Q$4:$AC$602,MATCH($AE332,Upload_Download!$Q$4:$Q$602,0),MATCH(AL$2,Upload_Download!$Q$3:$AC$3,0))/1000000</f>
        <v>109060.046848</v>
      </c>
      <c r="AM332" s="216">
        <f>INDEX(Upload_Download!$Q$4:$AC$602,MATCH($AE332,Upload_Download!$Q$4:$Q$602,0),MATCH(AM$2,Upload_Download!$Q$3:$AC$3,0))</f>
        <v>0.99694458433582267</v>
      </c>
      <c r="AN332" s="14">
        <f>INDEX(Upload_Download!$Q$4:$AC$602,MATCH($AE332,Upload_Download!$Q$4:$Q$602,0),MATCH(AN$2,Upload_Download!$Q$3:$AC$3,0))</f>
        <v>2.7975827048245829E-2</v>
      </c>
      <c r="AO332" s="218">
        <f>INDEX(Upload_Download!$Q$4:$AC$602,MATCH($AE332,Upload_Download!$Q$4:$Q$602,0),MATCH(AO$2,Upload_Download!$Q$3:$AC$3,0))</f>
        <v>2.8061566799004869E-2</v>
      </c>
      <c r="AP332" s="15">
        <f>INDEX(Upload_Download!$Q$4:$AC$602,MATCH($AE332,Upload_Download!$Q$4:$Q$602,0),MATCH(AP$2,Upload_Download!$Q$3:$AC$3,0))</f>
        <v>569</v>
      </c>
      <c r="AQ332" s="16">
        <f>INDEX(Upload_Download!$Q$4:$AC$602,MATCH($AE332,Upload_Download!$Q$4:$Q$602,0),MATCH(AQ$2,Upload_Download!$Q$3:$AC$3,0))</f>
        <v>94</v>
      </c>
      <c r="AR332" s="17">
        <f>INDEX(Upload_Download!$Q$4:$AC$602,MATCH($AE332,Upload_Download!$Q$4:$Q$602,0),MATCH(AR$2,Upload_Download!$Q$3:$AC$3,0))</f>
        <v>101</v>
      </c>
      <c r="AS332" s="18">
        <f>INDEX(Upload_Download!$Q$4:$AC$602,MATCH($AE332,Upload_Download!$Q$4:$Q$602,0),MATCH(AS$2,Upload_Download!$Q$3:$AC$3,0))</f>
        <v>333.6</v>
      </c>
    </row>
    <row r="333" spans="31:45" ht="15.5" customHeight="1">
      <c r="AE333">
        <f t="shared" si="50"/>
        <v>331</v>
      </c>
      <c r="AF333" s="10">
        <f>INDEX(Upload_Download!$Q$4:$AC$602,MATCH($AE333,Upload_Download!$Q$4:$Q$602,0),MATCH(AF$2,Upload_Download!$Q$3:$AC$3,0))</f>
        <v>331</v>
      </c>
      <c r="AG333" s="3">
        <f>INDEX(Upload_Download!$Q$4:$AC$602,MATCH($AE333,Upload_Download!$Q$4:$Q$602,0),MATCH(AG$2,Upload_Download!$Q$3:$AC$3,0))</f>
        <v>424</v>
      </c>
      <c r="AH333" s="3" t="str">
        <f t="shared" si="51"/>
        <v>CRYPTO</v>
      </c>
      <c r="AI333" s="221" t="str">
        <f>INDEX(Upload_Download!$Q$4:$AC$602,MATCH($AE333,Upload_Download!$Q$4:$Q$602,0),MATCH(AI$2,Upload_Download!$Q$3:$AC$3,0))</f>
        <v>MINA-USD</v>
      </c>
      <c r="AJ333" s="4" t="str">
        <f>IF(AH333="STOCK",INDEX(Upload_Download!$AR$4:$AR$861,MATCH(AI333,Upload_Download!$AQ$4:$AQ$861,0),1),INDEX(Upload_Download!$BE$4:$BE$103,MATCH(AI333,Upload_Download!$BD$4:$BD$103,0),1))</f>
        <v>Mina USD</v>
      </c>
      <c r="AK333" s="46">
        <f>IF(AH333="STOCK",INDEX(Upload_Download!$AS$4:$AS$861,MATCH(AI333,Upload_Download!$AQ$4:$AQ$861,0),1),INDEX(Upload_Download!$BF$4:$BF$103,MATCH(AI333,Upload_Download!$BD$4:$BD$103,0),1))</f>
        <v>2.7635999999999998</v>
      </c>
      <c r="AL333" s="211">
        <f>INDEX(Upload_Download!$Q$4:$AC$602,MATCH($AE333,Upload_Download!$Q$4:$Q$602,0),MATCH(AL$2,Upload_Download!$Q$3:$AC$3,0))/1000000</f>
        <v>976.86809600000004</v>
      </c>
      <c r="AM333" s="215">
        <f>INDEX(Upload_Download!$Q$4:$AC$602,MATCH($AE333,Upload_Download!$Q$4:$Q$602,0),MATCH(AM$2,Upload_Download!$Q$3:$AC$3,0))</f>
        <v>1.015980732597481</v>
      </c>
      <c r="AN333" s="5">
        <f>INDEX(Upload_Download!$Q$4:$AC$602,MATCH($AE333,Upload_Download!$Q$4:$Q$602,0),MATCH(AN$2,Upload_Download!$Q$3:$AC$3,0))</f>
        <v>0.20745196277691161</v>
      </c>
      <c r="AO333" s="217">
        <f>INDEX(Upload_Download!$Q$4:$AC$602,MATCH($AE333,Upload_Download!$Q$4:$Q$602,0),MATCH(AO$2,Upload_Download!$Q$3:$AC$3,0))</f>
        <v>0.20418887496668839</v>
      </c>
      <c r="AP333" s="6">
        <f>INDEX(Upload_Download!$Q$4:$AC$602,MATCH($AE333,Upload_Download!$Q$4:$Q$602,0),MATCH(AP$2,Upload_Download!$Q$3:$AC$3,0))</f>
        <v>97</v>
      </c>
      <c r="AQ333" s="7">
        <f>INDEX(Upload_Download!$Q$4:$AC$602,MATCH($AE333,Upload_Download!$Q$4:$Q$602,0),MATCH(AQ$2,Upload_Download!$Q$3:$AC$3,0))</f>
        <v>542</v>
      </c>
      <c r="AR333" s="8">
        <f>INDEX(Upload_Download!$Q$4:$AC$602,MATCH($AE333,Upload_Download!$Q$4:$Q$602,0),MATCH(AR$2,Upload_Download!$Q$3:$AC$3,0))</f>
        <v>592</v>
      </c>
      <c r="AS333" s="9">
        <f>INDEX(Upload_Download!$Q$4:$AC$602,MATCH($AE333,Upload_Download!$Q$4:$Q$602,0),MATCH(AS$2,Upload_Download!$Q$3:$AC$3,0))</f>
        <v>334.5</v>
      </c>
    </row>
    <row r="334" spans="31:45" ht="15.5" customHeight="1">
      <c r="AE334">
        <f t="shared" si="50"/>
        <v>332</v>
      </c>
      <c r="AF334" s="10">
        <f>INDEX(Upload_Download!$Q$4:$AC$602,MATCH($AE334,Upload_Download!$Q$4:$Q$602,0),MATCH(AF$2,Upload_Download!$Q$3:$AC$3,0))</f>
        <v>332</v>
      </c>
      <c r="AG334" s="3">
        <f>INDEX(Upload_Download!$Q$4:$AC$602,MATCH($AE334,Upload_Download!$Q$4:$Q$602,0),MATCH(AG$2,Upload_Download!$Q$3:$AC$3,0))</f>
        <v>425</v>
      </c>
      <c r="AH334" s="3" t="str">
        <f t="shared" si="51"/>
        <v>STOCK</v>
      </c>
      <c r="AI334" s="221" t="str">
        <f>INDEX(Upload_Download!$Q$4:$AC$602,MATCH($AE334,Upload_Download!$Q$4:$Q$602,0),MATCH(AI$2,Upload_Download!$Q$3:$AC$3,0))</f>
        <v>CAJ</v>
      </c>
      <c r="AJ334" s="4" t="str">
        <f>IF(AH334="STOCK",INDEX(Upload_Download!$AR$4:$AR$861,MATCH(AI334,Upload_Download!$AQ$4:$AQ$861,0),1),INDEX(Upload_Download!$BE$4:$BE$103,MATCH(AI334,Upload_Download!$BD$4:$BD$103,0),1))</f>
        <v>Canon Inc. American Depositary Shares</v>
      </c>
      <c r="AK334" s="46">
        <f>IF(AH334="STOCK",INDEX(Upload_Download!$AS$4:$AS$861,MATCH(AI334,Upload_Download!$AQ$4:$AQ$861,0),1),INDEX(Upload_Download!$BF$4:$BF$103,MATCH(AI334,Upload_Download!$BD$4:$BD$103,0),1))</f>
        <v>24.55</v>
      </c>
      <c r="AL334" s="211">
        <f>INDEX(Upload_Download!$Q$4:$AC$602,MATCH($AE334,Upload_Download!$Q$4:$Q$602,0),MATCH(AL$2,Upload_Download!$Q$3:$AC$3,0))/1000000</f>
        <v>25662.722048</v>
      </c>
      <c r="AM334" s="215">
        <f>INDEX(Upload_Download!$Q$4:$AC$602,MATCH($AE334,Upload_Download!$Q$4:$Q$602,0),MATCH(AM$2,Upload_Download!$Q$3:$AC$3,0))</f>
        <v>1.00458714015519</v>
      </c>
      <c r="AN334" s="5">
        <f>INDEX(Upload_Download!$Q$4:$AC$602,MATCH($AE334,Upload_Download!$Q$4:$Q$602,0),MATCH(AN$2,Upload_Download!$Q$3:$AC$3,0))</f>
        <v>3.3082632583759923E-2</v>
      </c>
      <c r="AO334" s="217">
        <f>INDEX(Upload_Download!$Q$4:$AC$602,MATCH($AE334,Upload_Download!$Q$4:$Q$602,0),MATCH(AO$2,Upload_Download!$Q$3:$AC$3,0))</f>
        <v>3.2931570852727882E-2</v>
      </c>
      <c r="AP334" s="6">
        <f>INDEX(Upload_Download!$Q$4:$AC$602,MATCH($AE334,Upload_Download!$Q$4:$Q$602,0),MATCH(AP$2,Upload_Download!$Q$3:$AC$3,0))</f>
        <v>326</v>
      </c>
      <c r="AQ334" s="7">
        <f>INDEX(Upload_Download!$Q$4:$AC$602,MATCH($AE334,Upload_Download!$Q$4:$Q$602,0),MATCH(AQ$2,Upload_Download!$Q$3:$AC$3,0))</f>
        <v>174</v>
      </c>
      <c r="AR334" s="8">
        <f>INDEX(Upload_Download!$Q$4:$AC$602,MATCH($AE334,Upload_Download!$Q$4:$Q$602,0),MATCH(AR$2,Upload_Download!$Q$3:$AC$3,0))</f>
        <v>457</v>
      </c>
      <c r="AS334" s="9">
        <f>INDEX(Upload_Download!$Q$4:$AC$602,MATCH($AE334,Upload_Download!$Q$4:$Q$602,0),MATCH(AS$2,Upload_Download!$Q$3:$AC$3,0))</f>
        <v>334.9</v>
      </c>
    </row>
    <row r="335" spans="31:45" ht="15.5" customHeight="1">
      <c r="AE335">
        <f t="shared" si="50"/>
        <v>333</v>
      </c>
      <c r="AF335" s="10">
        <f>INDEX(Upload_Download!$Q$4:$AC$602,MATCH($AE335,Upload_Download!$Q$4:$Q$602,0),MATCH(AF$2,Upload_Download!$Q$3:$AC$3,0))</f>
        <v>333</v>
      </c>
      <c r="AG335" s="3">
        <f>INDEX(Upload_Download!$Q$4:$AC$602,MATCH($AE335,Upload_Download!$Q$4:$Q$602,0),MATCH(AG$2,Upload_Download!$Q$3:$AC$3,0))</f>
        <v>426</v>
      </c>
      <c r="AH335" s="3" t="str">
        <f t="shared" si="51"/>
        <v>STOCK</v>
      </c>
      <c r="AI335" s="221" t="str">
        <f>INDEX(Upload_Download!$Q$4:$AC$602,MATCH($AE335,Upload_Download!$Q$4:$Q$602,0),MATCH(AI$2,Upload_Download!$Q$3:$AC$3,0))</f>
        <v>FOXA</v>
      </c>
      <c r="AJ335" s="4" t="str">
        <f>IF(AH335="STOCK",INDEX(Upload_Download!$AR$4:$AR$861,MATCH(AI335,Upload_Download!$AQ$4:$AQ$861,0),1),INDEX(Upload_Download!$BE$4:$BE$103,MATCH(AI335,Upload_Download!$BD$4:$BD$103,0),1))</f>
        <v>Fox Corporation Class A Common Stock</v>
      </c>
      <c r="AK335" s="46">
        <f>IF(AH335="STOCK",INDEX(Upload_Download!$AS$4:$AS$861,MATCH(AI335,Upload_Download!$AQ$4:$AQ$861,0),1),INDEX(Upload_Download!$BF$4:$BF$103,MATCH(AI335,Upload_Download!$BD$4:$BD$103,0),1))</f>
        <v>44</v>
      </c>
      <c r="AL335" s="211">
        <f>INDEX(Upload_Download!$Q$4:$AC$602,MATCH($AE335,Upload_Download!$Q$4:$Q$602,0),MATCH(AL$2,Upload_Download!$Q$3:$AC$3,0))/1000000</f>
        <v>23821.705215999998</v>
      </c>
      <c r="AM335" s="215">
        <f>INDEX(Upload_Download!$Q$4:$AC$602,MATCH($AE335,Upload_Download!$Q$4:$Q$602,0),MATCH(AM$2,Upload_Download!$Q$3:$AC$3,0))</f>
        <v>1.0066452909852719</v>
      </c>
      <c r="AN335" s="5">
        <f>INDEX(Upload_Download!$Q$4:$AC$602,MATCH($AE335,Upload_Download!$Q$4:$Q$602,0),MATCH(AN$2,Upload_Download!$Q$3:$AC$3,0))</f>
        <v>4.8285857764678419E-2</v>
      </c>
      <c r="AO335" s="217">
        <f>INDEX(Upload_Download!$Q$4:$AC$602,MATCH($AE335,Upload_Download!$Q$4:$Q$602,0),MATCH(AO$2,Upload_Download!$Q$3:$AC$3,0))</f>
        <v>4.7967102411434093E-2</v>
      </c>
      <c r="AP335" s="6">
        <f>INDEX(Upload_Download!$Q$4:$AC$602,MATCH($AE335,Upload_Download!$Q$4:$Q$602,0),MATCH(AP$2,Upload_Download!$Q$3:$AC$3,0))</f>
        <v>231</v>
      </c>
      <c r="AQ335" s="7">
        <f>INDEX(Upload_Download!$Q$4:$AC$602,MATCH($AE335,Upload_Download!$Q$4:$Q$602,0),MATCH(AQ$2,Upload_Download!$Q$3:$AC$3,0))</f>
        <v>369</v>
      </c>
      <c r="AR335" s="8">
        <f>INDEX(Upload_Download!$Q$4:$AC$602,MATCH($AE335,Upload_Download!$Q$4:$Q$602,0),MATCH(AR$2,Upload_Download!$Q$3:$AC$3,0))</f>
        <v>486</v>
      </c>
      <c r="AS335" s="9">
        <f>INDEX(Upload_Download!$Q$4:$AC$602,MATCH($AE335,Upload_Download!$Q$4:$Q$602,0),MATCH(AS$2,Upload_Download!$Q$3:$AC$3,0))</f>
        <v>335.1</v>
      </c>
    </row>
    <row r="336" spans="31:45" ht="15.5" customHeight="1">
      <c r="AE336">
        <f t="shared" si="50"/>
        <v>334</v>
      </c>
      <c r="AF336" s="10">
        <f>INDEX(Upload_Download!$Q$4:$AC$602,MATCH($AE336,Upload_Download!$Q$4:$Q$602,0),MATCH(AF$2,Upload_Download!$Q$3:$AC$3,0))</f>
        <v>334</v>
      </c>
      <c r="AG336" s="3">
        <f>INDEX(Upload_Download!$Q$4:$AC$602,MATCH($AE336,Upload_Download!$Q$4:$Q$602,0),MATCH(AG$2,Upload_Download!$Q$3:$AC$3,0))</f>
        <v>427</v>
      </c>
      <c r="AH336" s="3" t="str">
        <f t="shared" si="51"/>
        <v>STOCK</v>
      </c>
      <c r="AI336" s="221" t="str">
        <f>INDEX(Upload_Download!$Q$4:$AC$602,MATCH($AE336,Upload_Download!$Q$4:$Q$602,0),MATCH(AI$2,Upload_Download!$Q$3:$AC$3,0))</f>
        <v>DD</v>
      </c>
      <c r="AJ336" s="4" t="str">
        <f>IF(AH336="STOCK",INDEX(Upload_Download!$AR$4:$AR$861,MATCH(AI336,Upload_Download!$AQ$4:$AQ$861,0),1),INDEX(Upload_Download!$BE$4:$BE$103,MATCH(AI336,Upload_Download!$BD$4:$BD$103,0),1))</f>
        <v>DuPont de Nemours Inc. Common Stock</v>
      </c>
      <c r="AK336" s="46">
        <f>IF(AH336="STOCK",INDEX(Upload_Download!$AS$4:$AS$861,MATCH(AI336,Upload_Download!$AQ$4:$AQ$861,0),1),INDEX(Upload_Download!$BF$4:$BF$103,MATCH(AI336,Upload_Download!$BD$4:$BD$103,0),1))</f>
        <v>80.33</v>
      </c>
      <c r="AL336" s="211">
        <f>INDEX(Upload_Download!$Q$4:$AC$602,MATCH($AE336,Upload_Download!$Q$4:$Q$602,0),MATCH(AL$2,Upload_Download!$Q$3:$AC$3,0))/1000000</f>
        <v>40856.436736000003</v>
      </c>
      <c r="AM336" s="215">
        <f>INDEX(Upload_Download!$Q$4:$AC$602,MATCH($AE336,Upload_Download!$Q$4:$Q$602,0),MATCH(AM$2,Upload_Download!$Q$3:$AC$3,0))</f>
        <v>1.003682057691325</v>
      </c>
      <c r="AN336" s="5">
        <f>INDEX(Upload_Download!$Q$4:$AC$602,MATCH($AE336,Upload_Download!$Q$4:$Q$602,0),MATCH(AN$2,Upload_Download!$Q$3:$AC$3,0))</f>
        <v>4.3889168330012773E-2</v>
      </c>
      <c r="AO336" s="217">
        <f>INDEX(Upload_Download!$Q$4:$AC$602,MATCH($AE336,Upload_Download!$Q$4:$Q$602,0),MATCH(AO$2,Upload_Download!$Q$3:$AC$3,0))</f>
        <v>4.3728158726845101E-2</v>
      </c>
      <c r="AP336" s="6">
        <f>INDEX(Upload_Download!$Q$4:$AC$602,MATCH($AE336,Upload_Download!$Q$4:$Q$602,0),MATCH(AP$2,Upload_Download!$Q$3:$AC$3,0))</f>
        <v>363</v>
      </c>
      <c r="AQ336" s="7">
        <f>INDEX(Upload_Download!$Q$4:$AC$602,MATCH($AE336,Upload_Download!$Q$4:$Q$602,0),MATCH(AQ$2,Upload_Download!$Q$3:$AC$3,0))</f>
        <v>326</v>
      </c>
      <c r="AR336" s="8">
        <f>INDEX(Upload_Download!$Q$4:$AC$602,MATCH($AE336,Upload_Download!$Q$4:$Q$602,0),MATCH(AR$2,Upload_Download!$Q$3:$AC$3,0))</f>
        <v>299</v>
      </c>
      <c r="AS336" s="9">
        <f>INDEX(Upload_Download!$Q$4:$AC$602,MATCH($AE336,Upload_Download!$Q$4:$Q$602,0),MATCH(AS$2,Upload_Download!$Q$3:$AC$3,0))</f>
        <v>336.4</v>
      </c>
    </row>
    <row r="337" spans="31:45" ht="15.5" customHeight="1" thickBot="1">
      <c r="AE337">
        <f t="shared" si="50"/>
        <v>335</v>
      </c>
      <c r="AF337" s="11">
        <f>INDEX(Upload_Download!$Q$4:$AC$602,MATCH($AE337,Upload_Download!$Q$4:$Q$602,0),MATCH(AF$2,Upload_Download!$Q$3:$AC$3,0))</f>
        <v>335</v>
      </c>
      <c r="AG337" s="12">
        <f>INDEX(Upload_Download!$Q$4:$AC$602,MATCH($AE337,Upload_Download!$Q$4:$Q$602,0),MATCH(AG$2,Upload_Download!$Q$3:$AC$3,0))</f>
        <v>428</v>
      </c>
      <c r="AH337" s="12" t="str">
        <f t="shared" si="51"/>
        <v>STOCK</v>
      </c>
      <c r="AI337" s="222" t="str">
        <f>INDEX(Upload_Download!$Q$4:$AC$602,MATCH($AE337,Upload_Download!$Q$4:$Q$602,0),MATCH(AI$2,Upload_Download!$Q$3:$AC$3,0))</f>
        <v>IDXX</v>
      </c>
      <c r="AJ337" s="13" t="str">
        <f>IF(AH337="STOCK",INDEX(Upload_Download!$AR$4:$AR$861,MATCH(AI337,Upload_Download!$AQ$4:$AQ$861,0),1),INDEX(Upload_Download!$BE$4:$BE$103,MATCH(AI337,Upload_Download!$BD$4:$BD$103,0),1))</f>
        <v>IDEXX Laboratories Inc. Common Stock</v>
      </c>
      <c r="AK337" s="47">
        <f>IF(AH337="STOCK",INDEX(Upload_Download!$AS$4:$AS$861,MATCH(AI337,Upload_Download!$AQ$4:$AQ$861,0),1),INDEX(Upload_Download!$BF$4:$BF$103,MATCH(AI337,Upload_Download!$BD$4:$BD$103,0),1))</f>
        <v>526.20000000000005</v>
      </c>
      <c r="AL337" s="212">
        <f>INDEX(Upload_Download!$Q$4:$AC$602,MATCH($AE337,Upload_Download!$Q$4:$Q$602,0),MATCH(AL$2,Upload_Download!$Q$3:$AC$3,0))/1000000</f>
        <v>43475.374080000001</v>
      </c>
      <c r="AM337" s="216">
        <f>INDEX(Upload_Download!$Q$4:$AC$602,MATCH($AE337,Upload_Download!$Q$4:$Q$602,0),MATCH(AM$2,Upload_Download!$Q$3:$AC$3,0))</f>
        <v>1.0034453710784199</v>
      </c>
      <c r="AN337" s="14">
        <f>INDEX(Upload_Download!$Q$4:$AC$602,MATCH($AE337,Upload_Download!$Q$4:$Q$602,0),MATCH(AN$2,Upload_Download!$Q$3:$AC$3,0))</f>
        <v>4.3770882028010633E-2</v>
      </c>
      <c r="AO337" s="218">
        <f>INDEX(Upload_Download!$Q$4:$AC$602,MATCH($AE337,Upload_Download!$Q$4:$Q$602,0),MATCH(AO$2,Upload_Download!$Q$3:$AC$3,0))</f>
        <v>4.3620592898813537E-2</v>
      </c>
      <c r="AP337" s="15">
        <f>INDEX(Upload_Download!$Q$4:$AC$602,MATCH($AE337,Upload_Download!$Q$4:$Q$602,0),MATCH(AP$2,Upload_Download!$Q$3:$AC$3,0))</f>
        <v>381</v>
      </c>
      <c r="AQ337" s="16">
        <f>INDEX(Upload_Download!$Q$4:$AC$602,MATCH($AE337,Upload_Download!$Q$4:$Q$602,0),MATCH(AQ$2,Upload_Download!$Q$3:$AC$3,0))</f>
        <v>325</v>
      </c>
      <c r="AR337" s="17">
        <f>INDEX(Upload_Download!$Q$4:$AC$602,MATCH($AE337,Upload_Download!$Q$4:$Q$602,0),MATCH(AR$2,Upload_Download!$Q$3:$AC$3,0))</f>
        <v>272</v>
      </c>
      <c r="AS337" s="18">
        <f>INDEX(Upload_Download!$Q$4:$AC$602,MATCH($AE337,Upload_Download!$Q$4:$Q$602,0),MATCH(AS$2,Upload_Download!$Q$3:$AC$3,0))</f>
        <v>337.1</v>
      </c>
    </row>
    <row r="338" spans="31:45" ht="15.5" customHeight="1">
      <c r="AE338">
        <f t="shared" si="50"/>
        <v>336</v>
      </c>
      <c r="AF338" s="10">
        <f>INDEX(Upload_Download!$Q$4:$AC$602,MATCH($AE338,Upload_Download!$Q$4:$Q$602,0),MATCH(AF$2,Upload_Download!$Q$3:$AC$3,0))</f>
        <v>336</v>
      </c>
      <c r="AG338" s="3">
        <f>INDEX(Upload_Download!$Q$4:$AC$602,MATCH($AE338,Upload_Download!$Q$4:$Q$602,0),MATCH(AG$2,Upload_Download!$Q$3:$AC$3,0))</f>
        <v>429</v>
      </c>
      <c r="AH338" s="3" t="str">
        <f t="shared" si="51"/>
        <v>STOCK</v>
      </c>
      <c r="AI338" s="221" t="str">
        <f>INDEX(Upload_Download!$Q$4:$AC$602,MATCH($AE338,Upload_Download!$Q$4:$Q$602,0),MATCH(AI$2,Upload_Download!$Q$3:$AC$3,0))</f>
        <v>CI</v>
      </c>
      <c r="AJ338" s="4" t="str">
        <f>IF(AH338="STOCK",INDEX(Upload_Download!$AR$4:$AR$861,MATCH(AI338,Upload_Download!$AQ$4:$AQ$861,0),1),INDEX(Upload_Download!$BE$4:$BE$103,MATCH(AI338,Upload_Download!$BD$4:$BD$103,0),1))</f>
        <v>Cigna Corporation Common Stock</v>
      </c>
      <c r="AK338" s="46">
        <f>IF(AH338="STOCK",INDEX(Upload_Download!$AS$4:$AS$861,MATCH(AI338,Upload_Download!$AQ$4:$AQ$861,0),1),INDEX(Upload_Download!$BF$4:$BF$103,MATCH(AI338,Upload_Download!$BD$4:$BD$103,0),1))</f>
        <v>230.27</v>
      </c>
      <c r="AL338" s="211">
        <f>INDEX(Upload_Download!$Q$4:$AC$602,MATCH($AE338,Upload_Download!$Q$4:$Q$602,0),MATCH(AL$2,Upload_Download!$Q$3:$AC$3,0))/1000000</f>
        <v>73903.415296000006</v>
      </c>
      <c r="AM338" s="215">
        <f>INDEX(Upload_Download!$Q$4:$AC$602,MATCH($AE338,Upload_Download!$Q$4:$Q$602,0),MATCH(AM$2,Upload_Download!$Q$3:$AC$3,0))</f>
        <v>1.0012980839382131</v>
      </c>
      <c r="AN338" s="5">
        <f>INDEX(Upload_Download!$Q$4:$AC$602,MATCH($AE338,Upload_Download!$Q$4:$Q$602,0),MATCH(AN$2,Upload_Download!$Q$3:$AC$3,0))</f>
        <v>3.768283747028154E-2</v>
      </c>
      <c r="AO338" s="217">
        <f>INDEX(Upload_Download!$Q$4:$AC$602,MATCH($AE338,Upload_Download!$Q$4:$Q$602,0),MATCH(AO$2,Upload_Download!$Q$3:$AC$3,0))</f>
        <v>3.7633985398305043E-2</v>
      </c>
      <c r="AP338" s="6">
        <f>INDEX(Upload_Download!$Q$4:$AC$602,MATCH($AE338,Upload_Download!$Q$4:$Q$602,0),MATCH(AP$2,Upload_Download!$Q$3:$AC$3,0))</f>
        <v>483</v>
      </c>
      <c r="AQ338" s="7">
        <f>INDEX(Upload_Download!$Q$4:$AC$602,MATCH($AE338,Upload_Download!$Q$4:$Q$602,0),MATCH(AQ$2,Upload_Download!$Q$3:$AC$3,0))</f>
        <v>250</v>
      </c>
      <c r="AR338" s="8">
        <f>INDEX(Upload_Download!$Q$4:$AC$602,MATCH($AE338,Upload_Download!$Q$4:$Q$602,0),MATCH(AR$2,Upload_Download!$Q$3:$AC$3,0))</f>
        <v>153</v>
      </c>
      <c r="AS338" s="9">
        <f>INDEX(Upload_Download!$Q$4:$AC$602,MATCH($AE338,Upload_Download!$Q$4:$Q$602,0),MATCH(AS$2,Upload_Download!$Q$3:$AC$3,0))</f>
        <v>337.4</v>
      </c>
    </row>
    <row r="339" spans="31:45" ht="15.5" customHeight="1">
      <c r="AE339">
        <f t="shared" si="50"/>
        <v>337</v>
      </c>
      <c r="AF339" s="10">
        <f>INDEX(Upload_Download!$Q$4:$AC$602,MATCH($AE339,Upload_Download!$Q$4:$Q$602,0),MATCH(AF$2,Upload_Download!$Q$3:$AC$3,0))</f>
        <v>337</v>
      </c>
      <c r="AG339" s="3">
        <f>INDEX(Upload_Download!$Q$4:$AC$602,MATCH($AE339,Upload_Download!$Q$4:$Q$602,0),MATCH(AG$2,Upload_Download!$Q$3:$AC$3,0))</f>
        <v>430</v>
      </c>
      <c r="AH339" s="3" t="str">
        <f t="shared" si="51"/>
        <v>STOCK</v>
      </c>
      <c r="AI339" s="221" t="str">
        <f>INDEX(Upload_Download!$Q$4:$AC$602,MATCH($AE339,Upload_Download!$Q$4:$Q$602,0),MATCH(AI$2,Upload_Download!$Q$3:$AC$3,0))</f>
        <v>AME</v>
      </c>
      <c r="AJ339" s="4" t="str">
        <f>IF(AH339="STOCK",INDEX(Upload_Download!$AR$4:$AR$861,MATCH(AI339,Upload_Download!$AQ$4:$AQ$861,0),1),INDEX(Upload_Download!$BE$4:$BE$103,MATCH(AI339,Upload_Download!$BD$4:$BD$103,0),1))</f>
        <v>AMETEK Inc.</v>
      </c>
      <c r="AK339" s="46">
        <f>IF(AH339="STOCK",INDEX(Upload_Download!$AS$4:$AS$861,MATCH(AI339,Upload_Download!$AQ$4:$AQ$861,0),1),INDEX(Upload_Download!$BF$4:$BF$103,MATCH(AI339,Upload_Download!$BD$4:$BD$103,0),1))</f>
        <v>135.49</v>
      </c>
      <c r="AL339" s="211">
        <f>INDEX(Upload_Download!$Q$4:$AC$602,MATCH($AE339,Upload_Download!$Q$4:$Q$602,0),MATCH(AL$2,Upload_Download!$Q$3:$AC$3,0))/1000000</f>
        <v>30292.006912000001</v>
      </c>
      <c r="AM339" s="215">
        <f>INDEX(Upload_Download!$Q$4:$AC$602,MATCH($AE339,Upload_Download!$Q$4:$Q$602,0),MATCH(AM$2,Upload_Download!$Q$3:$AC$3,0))</f>
        <v>1.0028703789789239</v>
      </c>
      <c r="AN339" s="5">
        <f>INDEX(Upload_Download!$Q$4:$AC$602,MATCH($AE339,Upload_Download!$Q$4:$Q$602,0),MATCH(AN$2,Upload_Download!$Q$3:$AC$3,0))</f>
        <v>2.4483997963384619E-2</v>
      </c>
      <c r="AO339" s="217">
        <f>INDEX(Upload_Download!$Q$4:$AC$602,MATCH($AE339,Upload_Download!$Q$4:$Q$602,0),MATCH(AO$2,Upload_Download!$Q$3:$AC$3,0))</f>
        <v>2.4413920758446471E-2</v>
      </c>
      <c r="AP339" s="6">
        <f>INDEX(Upload_Download!$Q$4:$AC$602,MATCH($AE339,Upload_Download!$Q$4:$Q$602,0),MATCH(AP$2,Upload_Download!$Q$3:$AC$3,0))</f>
        <v>411</v>
      </c>
      <c r="AQ339" s="7">
        <f>INDEX(Upload_Download!$Q$4:$AC$602,MATCH($AE339,Upload_Download!$Q$4:$Q$602,0),MATCH(AQ$2,Upload_Download!$Q$3:$AC$3,0))</f>
        <v>54</v>
      </c>
      <c r="AR339" s="8">
        <f>INDEX(Upload_Download!$Q$4:$AC$602,MATCH($AE339,Upload_Download!$Q$4:$Q$602,0),MATCH(AR$2,Upload_Download!$Q$3:$AC$3,0))</f>
        <v>404</v>
      </c>
      <c r="AS339" s="9">
        <f>INDEX(Upload_Download!$Q$4:$AC$602,MATCH($AE339,Upload_Download!$Q$4:$Q$602,0),MATCH(AS$2,Upload_Download!$Q$3:$AC$3,0))</f>
        <v>337.5</v>
      </c>
    </row>
    <row r="340" spans="31:45" ht="15.5" customHeight="1">
      <c r="AE340">
        <f t="shared" si="50"/>
        <v>338</v>
      </c>
      <c r="AF340" s="10">
        <f>INDEX(Upload_Download!$Q$4:$AC$602,MATCH($AE340,Upload_Download!$Q$4:$Q$602,0),MATCH(AF$2,Upload_Download!$Q$3:$AC$3,0))</f>
        <v>338</v>
      </c>
      <c r="AG340" s="3">
        <f>INDEX(Upload_Download!$Q$4:$AC$602,MATCH($AE340,Upload_Download!$Q$4:$Q$602,0),MATCH(AG$2,Upload_Download!$Q$3:$AC$3,0))</f>
        <v>431</v>
      </c>
      <c r="AH340" s="3" t="str">
        <f t="shared" si="51"/>
        <v>STOCK</v>
      </c>
      <c r="AI340" s="221" t="str">
        <f>INDEX(Upload_Download!$Q$4:$AC$602,MATCH($AE340,Upload_Download!$Q$4:$Q$602,0),MATCH(AI$2,Upload_Download!$Q$3:$AC$3,0))</f>
        <v>MLM</v>
      </c>
      <c r="AJ340" s="4" t="str">
        <f>IF(AH340="STOCK",INDEX(Upload_Download!$AR$4:$AR$861,MATCH(AI340,Upload_Download!$AQ$4:$AQ$861,0),1),INDEX(Upload_Download!$BE$4:$BE$103,MATCH(AI340,Upload_Download!$BD$4:$BD$103,0),1))</f>
        <v>Martin Marietta Materials Inc. Common Stock</v>
      </c>
      <c r="AK340" s="46">
        <f>IF(AH340="STOCK",INDEX(Upload_Download!$AS$4:$AS$861,MATCH(AI340,Upload_Download!$AQ$4:$AQ$861,0),1),INDEX(Upload_Download!$BF$4:$BF$103,MATCH(AI340,Upload_Download!$BD$4:$BD$103,0),1))</f>
        <v>386.94</v>
      </c>
      <c r="AL340" s="211">
        <f>INDEX(Upload_Download!$Q$4:$AC$602,MATCH($AE340,Upload_Download!$Q$4:$Q$602,0),MATCH(AL$2,Upload_Download!$Q$3:$AC$3,0))/1000000</f>
        <v>23896.135679999999</v>
      </c>
      <c r="AM340" s="215">
        <f>INDEX(Upload_Download!$Q$4:$AC$602,MATCH($AE340,Upload_Download!$Q$4:$Q$602,0),MATCH(AM$2,Upload_Download!$Q$3:$AC$3,0))</f>
        <v>1.00559222354936</v>
      </c>
      <c r="AN340" s="5">
        <f>INDEX(Upload_Download!$Q$4:$AC$602,MATCH($AE340,Upload_Download!$Q$4:$Q$602,0),MATCH(AN$2,Upload_Download!$Q$3:$AC$3,0))</f>
        <v>4.0441143600184637E-2</v>
      </c>
      <c r="AO340" s="217">
        <f>INDEX(Upload_Download!$Q$4:$AC$602,MATCH($AE340,Upload_Download!$Q$4:$Q$602,0),MATCH(AO$2,Upload_Download!$Q$3:$AC$3,0))</f>
        <v>4.0216245365783283E-2</v>
      </c>
      <c r="AP340" s="6">
        <f>INDEX(Upload_Download!$Q$4:$AC$602,MATCH($AE340,Upload_Download!$Q$4:$Q$602,0),MATCH(AP$2,Upload_Download!$Q$3:$AC$3,0))</f>
        <v>270</v>
      </c>
      <c r="AQ340" s="7">
        <f>INDEX(Upload_Download!$Q$4:$AC$602,MATCH($AE340,Upload_Download!$Q$4:$Q$602,0),MATCH(AQ$2,Upload_Download!$Q$3:$AC$3,0))</f>
        <v>291</v>
      </c>
      <c r="AR340" s="8">
        <f>INDEX(Upload_Download!$Q$4:$AC$602,MATCH($AE340,Upload_Download!$Q$4:$Q$602,0),MATCH(AR$2,Upload_Download!$Q$3:$AC$3,0))</f>
        <v>482</v>
      </c>
      <c r="AS340" s="9">
        <f>INDEX(Upload_Download!$Q$4:$AC$602,MATCH($AE340,Upload_Download!$Q$4:$Q$602,0),MATCH(AS$2,Upload_Download!$Q$3:$AC$3,0))</f>
        <v>337.8</v>
      </c>
    </row>
    <row r="341" spans="31:45" ht="15.5" customHeight="1">
      <c r="AE341">
        <f t="shared" si="50"/>
        <v>339</v>
      </c>
      <c r="AF341" s="10">
        <f>INDEX(Upload_Download!$Q$4:$AC$602,MATCH($AE341,Upload_Download!$Q$4:$Q$602,0),MATCH(AF$2,Upload_Download!$Q$3:$AC$3,0))</f>
        <v>339</v>
      </c>
      <c r="AG341" s="3">
        <f>INDEX(Upload_Download!$Q$4:$AC$602,MATCH($AE341,Upload_Download!$Q$4:$Q$602,0),MATCH(AG$2,Upload_Download!$Q$3:$AC$3,0))</f>
        <v>432</v>
      </c>
      <c r="AH341" s="3" t="str">
        <f t="shared" si="51"/>
        <v>STOCK</v>
      </c>
      <c r="AI341" s="221" t="str">
        <f>INDEX(Upload_Download!$Q$4:$AC$602,MATCH($AE341,Upload_Download!$Q$4:$Q$602,0),MATCH(AI$2,Upload_Download!$Q$3:$AC$3,0))</f>
        <v>KMB</v>
      </c>
      <c r="AJ341" s="4" t="str">
        <f>IF(AH341="STOCK",INDEX(Upload_Download!$AR$4:$AR$861,MATCH(AI341,Upload_Download!$AQ$4:$AQ$861,0),1),INDEX(Upload_Download!$BE$4:$BE$103,MATCH(AI341,Upload_Download!$BD$4:$BD$103,0),1))</f>
        <v>Kimberly-Clark Corporation Common Stock</v>
      </c>
      <c r="AK341" s="46">
        <f>IF(AH341="STOCK",INDEX(Upload_Download!$AS$4:$AS$861,MATCH(AI341,Upload_Download!$AQ$4:$AQ$861,0),1),INDEX(Upload_Download!$BF$4:$BF$103,MATCH(AI341,Upload_Download!$BD$4:$BD$103,0),1))</f>
        <v>130.94999999999999</v>
      </c>
      <c r="AL341" s="211">
        <f>INDEX(Upload_Download!$Q$4:$AC$602,MATCH($AE341,Upload_Download!$Q$4:$Q$602,0),MATCH(AL$2,Upload_Download!$Q$3:$AC$3,0))/1000000</f>
        <v>44536.750079999998</v>
      </c>
      <c r="AM341" s="215">
        <f>INDEX(Upload_Download!$Q$4:$AC$602,MATCH($AE341,Upload_Download!$Q$4:$Q$602,0),MATCH(AM$2,Upload_Download!$Q$3:$AC$3,0))</f>
        <v>1.0001666401303759</v>
      </c>
      <c r="AN341" s="5">
        <f>INDEX(Upload_Download!$Q$4:$AC$602,MATCH($AE341,Upload_Download!$Q$4:$Q$602,0),MATCH(AN$2,Upload_Download!$Q$3:$AC$3,0))</f>
        <v>1.9472991709554081E-2</v>
      </c>
      <c r="AO341" s="217">
        <f>INDEX(Upload_Download!$Q$4:$AC$602,MATCH($AE341,Upload_Download!$Q$4:$Q$602,0),MATCH(AO$2,Upload_Download!$Q$3:$AC$3,0))</f>
        <v>1.9469747268330891E-2</v>
      </c>
      <c r="AP341" s="6">
        <f>INDEX(Upload_Download!$Q$4:$AC$602,MATCH($AE341,Upload_Download!$Q$4:$Q$602,0),MATCH(AP$2,Upload_Download!$Q$3:$AC$3,0))</f>
        <v>511</v>
      </c>
      <c r="AQ341" s="7">
        <f>INDEX(Upload_Download!$Q$4:$AC$602,MATCH($AE341,Upload_Download!$Q$4:$Q$602,0),MATCH(AQ$2,Upload_Download!$Q$3:$AC$3,0))</f>
        <v>20</v>
      </c>
      <c r="AR341" s="8">
        <f>INDEX(Upload_Download!$Q$4:$AC$602,MATCH($AE341,Upload_Download!$Q$4:$Q$602,0),MATCH(AR$2,Upload_Download!$Q$3:$AC$3,0))</f>
        <v>264</v>
      </c>
      <c r="AS341" s="9">
        <f>INDEX(Upload_Download!$Q$4:$AC$602,MATCH($AE341,Upload_Download!$Q$4:$Q$602,0),MATCH(AS$2,Upload_Download!$Q$3:$AC$3,0))</f>
        <v>338.7</v>
      </c>
    </row>
    <row r="342" spans="31:45" ht="15.5" customHeight="1" thickBot="1">
      <c r="AE342">
        <f t="shared" si="50"/>
        <v>340</v>
      </c>
      <c r="AF342" s="11">
        <f>INDEX(Upload_Download!$Q$4:$AC$602,MATCH($AE342,Upload_Download!$Q$4:$Q$602,0),MATCH(AF$2,Upload_Download!$Q$3:$AC$3,0))</f>
        <v>340</v>
      </c>
      <c r="AG342" s="12">
        <f>INDEX(Upload_Download!$Q$4:$AC$602,MATCH($AE342,Upload_Download!$Q$4:$Q$602,0),MATCH(AG$2,Upload_Download!$Q$3:$AC$3,0))</f>
        <v>433</v>
      </c>
      <c r="AH342" s="12" t="str">
        <f t="shared" si="51"/>
        <v>STOCK</v>
      </c>
      <c r="AI342" s="222" t="str">
        <f>INDEX(Upload_Download!$Q$4:$AC$602,MATCH($AE342,Upload_Download!$Q$4:$Q$602,0),MATCH(AI$2,Upload_Download!$Q$3:$AC$3,0))</f>
        <v>VMC</v>
      </c>
      <c r="AJ342" s="13" t="str">
        <f>IF(AH342="STOCK",INDEX(Upload_Download!$AR$4:$AR$861,MATCH(AI342,Upload_Download!$AQ$4:$AQ$861,0),1),INDEX(Upload_Download!$BE$4:$BE$103,MATCH(AI342,Upload_Download!$BD$4:$BD$103,0),1))</f>
        <v>Vulcan Materials Company (Holding Company) Common Stock</v>
      </c>
      <c r="AK342" s="47">
        <f>IF(AH342="STOCK",INDEX(Upload_Download!$AS$4:$AS$861,MATCH(AI342,Upload_Download!$AQ$4:$AQ$861,0),1),INDEX(Upload_Download!$BF$4:$BF$103,MATCH(AI342,Upload_Download!$BD$4:$BD$103,0),1))</f>
        <v>188.94</v>
      </c>
      <c r="AL342" s="212">
        <f>INDEX(Upload_Download!$Q$4:$AC$602,MATCH($AE342,Upload_Download!$Q$4:$Q$602,0),MATCH(AL$2,Upload_Download!$Q$3:$AC$3,0))/1000000</f>
        <v>24879.532031999999</v>
      </c>
      <c r="AM342" s="216">
        <f>INDEX(Upload_Download!$Q$4:$AC$602,MATCH($AE342,Upload_Download!$Q$4:$Q$602,0),MATCH(AM$2,Upload_Download!$Q$3:$AC$3,0))</f>
        <v>1.005018148221394</v>
      </c>
      <c r="AN342" s="14">
        <f>INDEX(Upload_Download!$Q$4:$AC$602,MATCH($AE342,Upload_Download!$Q$4:$Q$602,0),MATCH(AN$2,Upload_Download!$Q$3:$AC$3,0))</f>
        <v>3.7596068097350249E-2</v>
      </c>
      <c r="AO342" s="218">
        <f>INDEX(Upload_Download!$Q$4:$AC$602,MATCH($AE342,Upload_Download!$Q$4:$Q$602,0),MATCH(AO$2,Upload_Download!$Q$3:$AC$3,0))</f>
        <v>3.7408347465053213E-2</v>
      </c>
      <c r="AP342" s="15">
        <f>INDEX(Upload_Download!$Q$4:$AC$602,MATCH($AE342,Upload_Download!$Q$4:$Q$602,0),MATCH(AP$2,Upload_Download!$Q$3:$AC$3,0))</f>
        <v>300</v>
      </c>
      <c r="AQ342" s="16">
        <f>INDEX(Upload_Download!$Q$4:$AC$602,MATCH($AE342,Upload_Download!$Q$4:$Q$602,0),MATCH(AQ$2,Upload_Download!$Q$3:$AC$3,0))</f>
        <v>247</v>
      </c>
      <c r="AR342" s="17">
        <f>INDEX(Upload_Download!$Q$4:$AC$602,MATCH($AE342,Upload_Download!$Q$4:$Q$602,0),MATCH(AR$2,Upload_Download!$Q$3:$AC$3,0))</f>
        <v>465</v>
      </c>
      <c r="AS342" s="18">
        <f>INDEX(Upload_Download!$Q$4:$AC$602,MATCH($AE342,Upload_Download!$Q$4:$Q$602,0),MATCH(AS$2,Upload_Download!$Q$3:$AC$3,0))</f>
        <v>338.9</v>
      </c>
    </row>
    <row r="343" spans="31:45" ht="15.5" customHeight="1">
      <c r="AE343">
        <f t="shared" si="50"/>
        <v>341</v>
      </c>
      <c r="AF343" s="10">
        <f>INDEX(Upload_Download!$Q$4:$AC$602,MATCH($AE343,Upload_Download!$Q$4:$Q$602,0),MATCH(AF$2,Upload_Download!$Q$3:$AC$3,0))</f>
        <v>341</v>
      </c>
      <c r="AG343" s="3">
        <f>INDEX(Upload_Download!$Q$4:$AC$602,MATCH($AE343,Upload_Download!$Q$4:$Q$602,0),MATCH(AG$2,Upload_Download!$Q$3:$AC$3,0))</f>
        <v>434</v>
      </c>
      <c r="AH343" s="3" t="str">
        <f t="shared" si="51"/>
        <v>STOCK</v>
      </c>
      <c r="AI343" s="221" t="str">
        <f>INDEX(Upload_Download!$Q$4:$AC$602,MATCH($AE343,Upload_Download!$Q$4:$Q$602,0),MATCH(AI$2,Upload_Download!$Q$3:$AC$3,0))</f>
        <v>BKR</v>
      </c>
      <c r="AJ343" s="4" t="str">
        <f>IF(AH343="STOCK",INDEX(Upload_Download!$AR$4:$AR$861,MATCH(AI343,Upload_Download!$AQ$4:$AQ$861,0),1),INDEX(Upload_Download!$BE$4:$BE$103,MATCH(AI343,Upload_Download!$BD$4:$BD$103,0),1))</f>
        <v>Baker Hughes Company Class A Common Stock</v>
      </c>
      <c r="AK343" s="46">
        <f>IF(AH343="STOCK",INDEX(Upload_Download!$AS$4:$AS$861,MATCH(AI343,Upload_Download!$AQ$4:$AQ$861,0),1),INDEX(Upload_Download!$BF$4:$BF$103,MATCH(AI343,Upload_Download!$BD$4:$BD$103,0),1))</f>
        <v>27.44</v>
      </c>
      <c r="AL343" s="211">
        <f>INDEX(Upload_Download!$Q$4:$AC$602,MATCH($AE343,Upload_Download!$Q$4:$Q$602,0),MATCH(AL$2,Upload_Download!$Q$3:$AC$3,0))/1000000</f>
        <v>29906.198528000001</v>
      </c>
      <c r="AM343" s="215">
        <f>INDEX(Upload_Download!$Q$4:$AC$602,MATCH($AE343,Upload_Download!$Q$4:$Q$602,0),MATCH(AM$2,Upload_Download!$Q$3:$AC$3,0))</f>
        <v>1.0058616637860069</v>
      </c>
      <c r="AN343" s="5">
        <f>INDEX(Upload_Download!$Q$4:$AC$602,MATCH($AE343,Upload_Download!$Q$4:$Q$602,0),MATCH(AN$2,Upload_Download!$Q$3:$AC$3,0))</f>
        <v>5.9397173997142443E-2</v>
      </c>
      <c r="AO343" s="217">
        <f>INDEX(Upload_Download!$Q$4:$AC$602,MATCH($AE343,Upload_Download!$Q$4:$Q$602,0),MATCH(AO$2,Upload_Download!$Q$3:$AC$3,0))</f>
        <v>5.9051036673944589E-2</v>
      </c>
      <c r="AP343" s="6">
        <f>INDEX(Upload_Download!$Q$4:$AC$602,MATCH($AE343,Upload_Download!$Q$4:$Q$602,0),MATCH(AP$2,Upload_Download!$Q$3:$AC$3,0))</f>
        <v>261</v>
      </c>
      <c r="AQ343" s="7">
        <f>INDEX(Upload_Download!$Q$4:$AC$602,MATCH($AE343,Upload_Download!$Q$4:$Q$602,0),MATCH(AQ$2,Upload_Download!$Q$3:$AC$3,0))</f>
        <v>429</v>
      </c>
      <c r="AR343" s="8">
        <f>INDEX(Upload_Download!$Q$4:$AC$602,MATCH($AE343,Upload_Download!$Q$4:$Q$602,0),MATCH(AR$2,Upload_Download!$Q$3:$AC$3,0))</f>
        <v>409</v>
      </c>
      <c r="AS343" s="9">
        <f>INDEX(Upload_Download!$Q$4:$AC$602,MATCH($AE343,Upload_Download!$Q$4:$Q$602,0),MATCH(AS$2,Upload_Download!$Q$3:$AC$3,0))</f>
        <v>339</v>
      </c>
    </row>
    <row r="344" spans="31:45" ht="15.5" customHeight="1">
      <c r="AE344">
        <f t="shared" si="50"/>
        <v>342</v>
      </c>
      <c r="AF344" s="10">
        <f>INDEX(Upload_Download!$Q$4:$AC$602,MATCH($AE344,Upload_Download!$Q$4:$Q$602,0),MATCH(AF$2,Upload_Download!$Q$3:$AC$3,0))</f>
        <v>342</v>
      </c>
      <c r="AG344" s="3">
        <f>INDEX(Upload_Download!$Q$4:$AC$602,MATCH($AE344,Upload_Download!$Q$4:$Q$602,0),MATCH(AG$2,Upload_Download!$Q$3:$AC$3,0))</f>
        <v>435</v>
      </c>
      <c r="AH344" s="3" t="str">
        <f t="shared" si="51"/>
        <v>STOCK</v>
      </c>
      <c r="AI344" s="221" t="str">
        <f>INDEX(Upload_Download!$Q$4:$AC$602,MATCH($AE344,Upload_Download!$Q$4:$Q$602,0),MATCH(AI$2,Upload_Download!$Q$3:$AC$3,0))</f>
        <v>APD</v>
      </c>
      <c r="AJ344" s="4" t="str">
        <f>IF(AH344="STOCK",INDEX(Upload_Download!$AR$4:$AR$861,MATCH(AI344,Upload_Download!$AQ$4:$AQ$861,0),1),INDEX(Upload_Download!$BE$4:$BE$103,MATCH(AI344,Upload_Download!$BD$4:$BD$103,0),1))</f>
        <v>Air Products and Chemicals Inc. Common Stock</v>
      </c>
      <c r="AK344" s="46">
        <f>IF(AH344="STOCK",INDEX(Upload_Download!$AS$4:$AS$861,MATCH(AI344,Upload_Download!$AQ$4:$AQ$861,0),1),INDEX(Upload_Download!$BF$4:$BF$103,MATCH(AI344,Upload_Download!$BD$4:$BD$103,0),1))</f>
        <v>252.38</v>
      </c>
      <c r="AL344" s="211">
        <f>INDEX(Upload_Download!$Q$4:$AC$602,MATCH($AE344,Upload_Download!$Q$4:$Q$602,0),MATCH(AL$2,Upload_Download!$Q$3:$AC$3,0))/1000000</f>
        <v>54693.146624000001</v>
      </c>
      <c r="AM344" s="215">
        <f>INDEX(Upload_Download!$Q$4:$AC$602,MATCH($AE344,Upload_Download!$Q$4:$Q$602,0),MATCH(AM$2,Upload_Download!$Q$3:$AC$3,0))</f>
        <v>1.000169963530636</v>
      </c>
      <c r="AN344" s="5">
        <f>INDEX(Upload_Download!$Q$4:$AC$602,MATCH($AE344,Upload_Download!$Q$4:$Q$602,0),MATCH(AN$2,Upload_Download!$Q$3:$AC$3,0))</f>
        <v>2.8976985350476391E-2</v>
      </c>
      <c r="AO344" s="217">
        <f>INDEX(Upload_Download!$Q$4:$AC$602,MATCH($AE344,Upload_Download!$Q$4:$Q$602,0),MATCH(AO$2,Upload_Download!$Q$3:$AC$3,0))</f>
        <v>2.8972061156672411E-2</v>
      </c>
      <c r="AP344" s="6">
        <f>INDEX(Upload_Download!$Q$4:$AC$602,MATCH($AE344,Upload_Download!$Q$4:$Q$602,0),MATCH(AP$2,Upload_Download!$Q$3:$AC$3,0))</f>
        <v>510</v>
      </c>
      <c r="AQ344" s="7">
        <f>INDEX(Upload_Download!$Q$4:$AC$602,MATCH($AE344,Upload_Download!$Q$4:$Q$602,0),MATCH(AQ$2,Upload_Download!$Q$3:$AC$3,0))</f>
        <v>104</v>
      </c>
      <c r="AR344" s="8">
        <f>INDEX(Upload_Download!$Q$4:$AC$602,MATCH($AE344,Upload_Download!$Q$4:$Q$602,0),MATCH(AR$2,Upload_Download!$Q$3:$AC$3,0))</f>
        <v>213</v>
      </c>
      <c r="AS344" s="9">
        <f>INDEX(Upload_Download!$Q$4:$AC$602,MATCH($AE344,Upload_Download!$Q$4:$Q$602,0),MATCH(AS$2,Upload_Download!$Q$3:$AC$3,0))</f>
        <v>339.7</v>
      </c>
    </row>
    <row r="345" spans="31:45" ht="15.5" customHeight="1">
      <c r="AE345">
        <f t="shared" si="50"/>
        <v>343</v>
      </c>
      <c r="AF345" s="10">
        <f>INDEX(Upload_Download!$Q$4:$AC$602,MATCH($AE345,Upload_Download!$Q$4:$Q$602,0),MATCH(AF$2,Upload_Download!$Q$3:$AC$3,0))</f>
        <v>343</v>
      </c>
      <c r="AG345" s="3">
        <f>INDEX(Upload_Download!$Q$4:$AC$602,MATCH($AE345,Upload_Download!$Q$4:$Q$602,0),MATCH(AG$2,Upload_Download!$Q$3:$AC$3,0))</f>
        <v>436</v>
      </c>
      <c r="AH345" s="3" t="str">
        <f t="shared" si="51"/>
        <v>STOCK</v>
      </c>
      <c r="AI345" s="221" t="str">
        <f>INDEX(Upload_Download!$Q$4:$AC$602,MATCH($AE345,Upload_Download!$Q$4:$Q$602,0),MATCH(AI$2,Upload_Download!$Q$3:$AC$3,0))</f>
        <v>CCEP</v>
      </c>
      <c r="AJ345" s="4" t="str">
        <f>IF(AH345="STOCK",INDEX(Upload_Download!$AR$4:$AR$861,MATCH(AI345,Upload_Download!$AQ$4:$AQ$861,0),1),INDEX(Upload_Download!$BE$4:$BE$103,MATCH(AI345,Upload_Download!$BD$4:$BD$103,0),1))</f>
        <v>Coca-Cola Europacific Partners plc Ordinary Shares</v>
      </c>
      <c r="AK345" s="46">
        <f>IF(AH345="STOCK",INDEX(Upload_Download!$AS$4:$AS$861,MATCH(AI345,Upload_Download!$AQ$4:$AQ$861,0),1),INDEX(Upload_Download!$BF$4:$BF$103,MATCH(AI345,Upload_Download!$BD$4:$BD$103,0),1))</f>
        <v>58.44</v>
      </c>
      <c r="AL345" s="211">
        <f>INDEX(Upload_Download!$Q$4:$AC$602,MATCH($AE345,Upload_Download!$Q$4:$Q$602,0),MATCH(AL$2,Upload_Download!$Q$3:$AC$3,0))/1000000</f>
        <v>26266.298368</v>
      </c>
      <c r="AM345" s="215">
        <f>INDEX(Upload_Download!$Q$4:$AC$602,MATCH($AE345,Upload_Download!$Q$4:$Q$602,0),MATCH(AM$2,Upload_Download!$Q$3:$AC$3,0))</f>
        <v>1.0042689030032941</v>
      </c>
      <c r="AN345" s="5">
        <f>INDEX(Upload_Download!$Q$4:$AC$602,MATCH($AE345,Upload_Download!$Q$4:$Q$602,0),MATCH(AN$2,Upload_Download!$Q$3:$AC$3,0))</f>
        <v>3.311589243241455E-2</v>
      </c>
      <c r="AO345" s="217">
        <f>INDEX(Upload_Download!$Q$4:$AC$602,MATCH($AE345,Upload_Download!$Q$4:$Q$602,0),MATCH(AO$2,Upload_Download!$Q$3:$AC$3,0))</f>
        <v>3.2975124823023547E-2</v>
      </c>
      <c r="AP345" s="6">
        <f>INDEX(Upload_Download!$Q$4:$AC$602,MATCH($AE345,Upload_Download!$Q$4:$Q$602,0),MATCH(AP$2,Upload_Download!$Q$3:$AC$3,0))</f>
        <v>340</v>
      </c>
      <c r="AQ345" s="7">
        <f>INDEX(Upload_Download!$Q$4:$AC$602,MATCH($AE345,Upload_Download!$Q$4:$Q$602,0),MATCH(AQ$2,Upload_Download!$Q$3:$AC$3,0))</f>
        <v>175</v>
      </c>
      <c r="AR345" s="8">
        <f>INDEX(Upload_Download!$Q$4:$AC$602,MATCH($AE345,Upload_Download!$Q$4:$Q$602,0),MATCH(AR$2,Upload_Download!$Q$3:$AC$3,0))</f>
        <v>450</v>
      </c>
      <c r="AS345" s="9">
        <f>INDEX(Upload_Download!$Q$4:$AC$602,MATCH($AE345,Upload_Download!$Q$4:$Q$602,0),MATCH(AS$2,Upload_Download!$Q$3:$AC$3,0))</f>
        <v>340</v>
      </c>
    </row>
    <row r="346" spans="31:45" ht="15.5" customHeight="1">
      <c r="AE346">
        <f t="shared" si="50"/>
        <v>344</v>
      </c>
      <c r="AF346" s="10">
        <f>INDEX(Upload_Download!$Q$4:$AC$602,MATCH($AE346,Upload_Download!$Q$4:$Q$602,0),MATCH(AF$2,Upload_Download!$Q$3:$AC$3,0))</f>
        <v>344</v>
      </c>
      <c r="AG346" s="3">
        <f>INDEX(Upload_Download!$Q$4:$AC$602,MATCH($AE346,Upload_Download!$Q$4:$Q$602,0),MATCH(AG$2,Upload_Download!$Q$3:$AC$3,0))</f>
        <v>437</v>
      </c>
      <c r="AH346" s="3" t="str">
        <f t="shared" si="51"/>
        <v>STOCK</v>
      </c>
      <c r="AI346" s="221" t="str">
        <f>INDEX(Upload_Download!$Q$4:$AC$602,MATCH($AE346,Upload_Download!$Q$4:$Q$602,0),MATCH(AI$2,Upload_Download!$Q$3:$AC$3,0))</f>
        <v>CERN</v>
      </c>
      <c r="AJ346" s="4" t="str">
        <f>IF(AH346="STOCK",INDEX(Upload_Download!$AR$4:$AR$861,MATCH(AI346,Upload_Download!$AQ$4:$AQ$861,0),1),INDEX(Upload_Download!$BE$4:$BE$103,MATCH(AI346,Upload_Download!$BD$4:$BD$103,0),1))</f>
        <v>Cerner Corporation Common Stock</v>
      </c>
      <c r="AK346" s="46">
        <f>IF(AH346="STOCK",INDEX(Upload_Download!$AS$4:$AS$861,MATCH(AI346,Upload_Download!$AQ$4:$AQ$861,0),1),INDEX(Upload_Download!$BF$4:$BF$103,MATCH(AI346,Upload_Download!$BD$4:$BD$103,0),1))</f>
        <v>92.2</v>
      </c>
      <c r="AL346" s="211">
        <f>INDEX(Upload_Download!$Q$4:$AC$602,MATCH($AE346,Upload_Download!$Q$4:$Q$602,0),MATCH(AL$2,Upload_Download!$Q$3:$AC$3,0))/1000000</f>
        <v>26898.944</v>
      </c>
      <c r="AM346" s="215">
        <f>INDEX(Upload_Download!$Q$4:$AC$602,MATCH($AE346,Upload_Download!$Q$4:$Q$602,0),MATCH(AM$2,Upload_Download!$Q$3:$AC$3,0))</f>
        <v>1.0043480850435571</v>
      </c>
      <c r="AN346" s="5">
        <f>INDEX(Upload_Download!$Q$4:$AC$602,MATCH($AE346,Upload_Download!$Q$4:$Q$602,0),MATCH(AN$2,Upload_Download!$Q$3:$AC$3,0))</f>
        <v>3.4434536914362782E-2</v>
      </c>
      <c r="AO346" s="217">
        <f>INDEX(Upload_Download!$Q$4:$AC$602,MATCH($AE346,Upload_Download!$Q$4:$Q$602,0),MATCH(AO$2,Upload_Download!$Q$3:$AC$3,0))</f>
        <v>3.428546081498169E-2</v>
      </c>
      <c r="AP346" s="6">
        <f>INDEX(Upload_Download!$Q$4:$AC$602,MATCH($AE346,Upload_Download!$Q$4:$Q$602,0),MATCH(AP$2,Upload_Download!$Q$3:$AC$3,0))</f>
        <v>337</v>
      </c>
      <c r="AQ346" s="7">
        <f>INDEX(Upload_Download!$Q$4:$AC$602,MATCH($AE346,Upload_Download!$Q$4:$Q$602,0),MATCH(AQ$2,Upload_Download!$Q$3:$AC$3,0))</f>
        <v>202</v>
      </c>
      <c r="AR346" s="8">
        <f>INDEX(Upload_Download!$Q$4:$AC$602,MATCH($AE346,Upload_Download!$Q$4:$Q$602,0),MATCH(AR$2,Upload_Download!$Q$3:$AC$3,0))</f>
        <v>439</v>
      </c>
      <c r="AS346" s="9">
        <f>INDEX(Upload_Download!$Q$4:$AC$602,MATCH($AE346,Upload_Download!$Q$4:$Q$602,0),MATCH(AS$2,Upload_Download!$Q$3:$AC$3,0))</f>
        <v>340.6</v>
      </c>
    </row>
    <row r="347" spans="31:45" ht="15.5" customHeight="1" thickBot="1">
      <c r="AE347">
        <f t="shared" si="50"/>
        <v>345</v>
      </c>
      <c r="AF347" s="11">
        <f>INDEX(Upload_Download!$Q$4:$AC$602,MATCH($AE347,Upload_Download!$Q$4:$Q$602,0),MATCH(AF$2,Upload_Download!$Q$3:$AC$3,0))</f>
        <v>345</v>
      </c>
      <c r="AG347" s="12">
        <f>INDEX(Upload_Download!$Q$4:$AC$602,MATCH($AE347,Upload_Download!$Q$4:$Q$602,0),MATCH(AG$2,Upload_Download!$Q$3:$AC$3,0))</f>
        <v>438</v>
      </c>
      <c r="AH347" s="12" t="str">
        <f t="shared" si="51"/>
        <v>STOCK</v>
      </c>
      <c r="AI347" s="222" t="str">
        <f>INDEX(Upload_Download!$Q$4:$AC$602,MATCH($AE347,Upload_Download!$Q$4:$Q$602,0),MATCH(AI$2,Upload_Download!$Q$3:$AC$3,0))</f>
        <v>CHTR</v>
      </c>
      <c r="AJ347" s="13" t="str">
        <f>IF(AH347="STOCK",INDEX(Upload_Download!$AR$4:$AR$861,MATCH(AI347,Upload_Download!$AQ$4:$AQ$861,0),1),INDEX(Upload_Download!$BE$4:$BE$103,MATCH(AI347,Upload_Download!$BD$4:$BD$103,0),1))</f>
        <v>Charter Communications Inc. Class A Common Stock New</v>
      </c>
      <c r="AK347" s="47">
        <f>IF(AH347="STOCK",INDEX(Upload_Download!$AS$4:$AS$861,MATCH(AI347,Upload_Download!$AQ$4:$AQ$861,0),1),INDEX(Upload_Download!$BF$4:$BF$103,MATCH(AI347,Upload_Download!$BD$4:$BD$103,0),1))</f>
        <v>606.52</v>
      </c>
      <c r="AL347" s="212">
        <f>INDEX(Upload_Download!$Q$4:$AC$602,MATCH($AE347,Upload_Download!$Q$4:$Q$602,0),MATCH(AL$2,Upload_Download!$Q$3:$AC$3,0))/1000000</f>
        <v>104282.01369599999</v>
      </c>
      <c r="AM347" s="216">
        <f>INDEX(Upload_Download!$Q$4:$AC$602,MATCH($AE347,Upload_Download!$Q$4:$Q$602,0),MATCH(AM$2,Upload_Download!$Q$3:$AC$3,0))</f>
        <v>0.99883581499841134</v>
      </c>
      <c r="AN347" s="14">
        <f>INDEX(Upload_Download!$Q$4:$AC$602,MATCH($AE347,Upload_Download!$Q$4:$Q$602,0),MATCH(AN$2,Upload_Download!$Q$3:$AC$3,0))</f>
        <v>3.257086919401133E-2</v>
      </c>
      <c r="AO347" s="218">
        <f>INDEX(Upload_Download!$Q$4:$AC$602,MATCH($AE347,Upload_Download!$Q$4:$Q$602,0),MATCH(AO$2,Upload_Download!$Q$3:$AC$3,0))</f>
        <v>3.2608831907036832E-2</v>
      </c>
      <c r="AP347" s="15">
        <f>INDEX(Upload_Download!$Q$4:$AC$602,MATCH($AE347,Upload_Download!$Q$4:$Q$602,0),MATCH(AP$2,Upload_Download!$Q$3:$AC$3,0))</f>
        <v>547</v>
      </c>
      <c r="AQ347" s="16">
        <f>INDEX(Upload_Download!$Q$4:$AC$602,MATCH($AE347,Upload_Download!$Q$4:$Q$602,0),MATCH(AQ$2,Upload_Download!$Q$3:$AC$3,0))</f>
        <v>168</v>
      </c>
      <c r="AR347" s="17">
        <f>INDEX(Upload_Download!$Q$4:$AC$602,MATCH($AE347,Upload_Download!$Q$4:$Q$602,0),MATCH(AR$2,Upload_Download!$Q$3:$AC$3,0))</f>
        <v>112</v>
      </c>
      <c r="AS347" s="18">
        <f>INDEX(Upload_Download!$Q$4:$AC$602,MATCH($AE347,Upload_Download!$Q$4:$Q$602,0),MATCH(AS$2,Upload_Download!$Q$3:$AC$3,0))</f>
        <v>340.7</v>
      </c>
    </row>
    <row r="348" spans="31:45" ht="15.5" customHeight="1">
      <c r="AE348">
        <f t="shared" si="50"/>
        <v>346</v>
      </c>
      <c r="AF348" s="10">
        <f>INDEX(Upload_Download!$Q$4:$AC$602,MATCH($AE348,Upload_Download!$Q$4:$Q$602,0),MATCH(AF$2,Upload_Download!$Q$3:$AC$3,0))</f>
        <v>346</v>
      </c>
      <c r="AG348" s="3">
        <f>INDEX(Upload_Download!$Q$4:$AC$602,MATCH($AE348,Upload_Download!$Q$4:$Q$602,0),MATCH(AG$2,Upload_Download!$Q$3:$AC$3,0))</f>
        <v>439</v>
      </c>
      <c r="AH348" s="3" t="str">
        <f t="shared" si="51"/>
        <v>STOCK</v>
      </c>
      <c r="AI348" s="221" t="str">
        <f>INDEX(Upload_Download!$Q$4:$AC$602,MATCH($AE348,Upload_Download!$Q$4:$Q$602,0),MATCH(AI$2,Upload_Download!$Q$3:$AC$3,0))</f>
        <v>FAST</v>
      </c>
      <c r="AJ348" s="4" t="str">
        <f>IF(AH348="STOCK",INDEX(Upload_Download!$AR$4:$AR$861,MATCH(AI348,Upload_Download!$AQ$4:$AQ$861,0),1),INDEX(Upload_Download!$BE$4:$BE$103,MATCH(AI348,Upload_Download!$BD$4:$BD$103,0),1))</f>
        <v>Fastenal Company Common Stock</v>
      </c>
      <c r="AK348" s="46">
        <f>IF(AH348="STOCK",INDEX(Upload_Download!$AS$4:$AS$861,MATCH(AI348,Upload_Download!$AQ$4:$AQ$861,0),1),INDEX(Upload_Download!$BF$4:$BF$103,MATCH(AI348,Upload_Download!$BD$4:$BD$103,0),1))</f>
        <v>52.86</v>
      </c>
      <c r="AL348" s="211">
        <f>INDEX(Upload_Download!$Q$4:$AC$602,MATCH($AE348,Upload_Download!$Q$4:$Q$602,0),MATCH(AL$2,Upload_Download!$Q$3:$AC$3,0))/1000000</f>
        <v>29801.979904</v>
      </c>
      <c r="AM348" s="215">
        <f>INDEX(Upload_Download!$Q$4:$AC$602,MATCH($AE348,Upload_Download!$Q$4:$Q$602,0),MATCH(AM$2,Upload_Download!$Q$3:$AC$3,0))</f>
        <v>1.00304263451211</v>
      </c>
      <c r="AN348" s="5">
        <f>INDEX(Upload_Download!$Q$4:$AC$602,MATCH($AE348,Upload_Download!$Q$4:$Q$602,0),MATCH(AN$2,Upload_Download!$Q$3:$AC$3,0))</f>
        <v>2.785691972381223E-2</v>
      </c>
      <c r="AO348" s="217">
        <f>INDEX(Upload_Download!$Q$4:$AC$602,MATCH($AE348,Upload_Download!$Q$4:$Q$602,0),MATCH(AO$2,Upload_Download!$Q$3:$AC$3,0))</f>
        <v>2.7772418405088171E-2</v>
      </c>
      <c r="AP348" s="6">
        <f>INDEX(Upload_Download!$Q$4:$AC$602,MATCH($AE348,Upload_Download!$Q$4:$Q$602,0),MATCH(AP$2,Upload_Download!$Q$3:$AC$3,0))</f>
        <v>400</v>
      </c>
      <c r="AQ348" s="7">
        <f>INDEX(Upload_Download!$Q$4:$AC$602,MATCH($AE348,Upload_Download!$Q$4:$Q$602,0),MATCH(AQ$2,Upload_Download!$Q$3:$AC$3,0))</f>
        <v>89</v>
      </c>
      <c r="AR348" s="8">
        <f>INDEX(Upload_Download!$Q$4:$AC$602,MATCH($AE348,Upload_Download!$Q$4:$Q$602,0),MATCH(AR$2,Upload_Download!$Q$3:$AC$3,0))</f>
        <v>412</v>
      </c>
      <c r="AS348" s="9">
        <f>INDEX(Upload_Download!$Q$4:$AC$602,MATCH($AE348,Upload_Download!$Q$4:$Q$602,0),MATCH(AS$2,Upload_Download!$Q$3:$AC$3,0))</f>
        <v>341.4</v>
      </c>
    </row>
    <row r="349" spans="31:45" ht="15.5" customHeight="1">
      <c r="AE349">
        <f t="shared" si="50"/>
        <v>347</v>
      </c>
      <c r="AF349" s="10">
        <f>INDEX(Upload_Download!$Q$4:$AC$602,MATCH($AE349,Upload_Download!$Q$4:$Q$602,0),MATCH(AF$2,Upload_Download!$Q$3:$AC$3,0))</f>
        <v>347</v>
      </c>
      <c r="AG349" s="3">
        <f>INDEX(Upload_Download!$Q$4:$AC$602,MATCH($AE349,Upload_Download!$Q$4:$Q$602,0),MATCH(AG$2,Upload_Download!$Q$3:$AC$3,0))</f>
        <v>440</v>
      </c>
      <c r="AH349" s="3" t="str">
        <f t="shared" si="51"/>
        <v>STOCK</v>
      </c>
      <c r="AI349" s="221" t="str">
        <f>INDEX(Upload_Download!$Q$4:$AC$602,MATCH($AE349,Upload_Download!$Q$4:$Q$602,0),MATCH(AI$2,Upload_Download!$Q$3:$AC$3,0))</f>
        <v>APP</v>
      </c>
      <c r="AJ349" s="4" t="str">
        <f>IF(AH349="STOCK",INDEX(Upload_Download!$AR$4:$AR$861,MATCH(AI349,Upload_Download!$AQ$4:$AQ$861,0),1),INDEX(Upload_Download!$BE$4:$BE$103,MATCH(AI349,Upload_Download!$BD$4:$BD$103,0),1))</f>
        <v>Applovin Corporation Class A Common Stock</v>
      </c>
      <c r="AK349" s="46">
        <f>IF(AH349="STOCK",INDEX(Upload_Download!$AS$4:$AS$861,MATCH(AI349,Upload_Download!$AQ$4:$AQ$861,0),1),INDEX(Upload_Download!$BF$4:$BF$103,MATCH(AI349,Upload_Download!$BD$4:$BD$103,0),1))</f>
        <v>72.23</v>
      </c>
      <c r="AL349" s="211">
        <f>INDEX(Upload_Download!$Q$4:$AC$602,MATCH($AE349,Upload_Download!$Q$4:$Q$602,0),MATCH(AL$2,Upload_Download!$Q$3:$AC$3,0))/1000000</f>
        <v>26277.797888000001</v>
      </c>
      <c r="AM349" s="215">
        <f>INDEX(Upload_Download!$Q$4:$AC$602,MATCH($AE349,Upload_Download!$Q$4:$Q$602,0),MATCH(AM$2,Upload_Download!$Q$3:$AC$3,0))</f>
        <v>1.0069349355349331</v>
      </c>
      <c r="AN349" s="5">
        <f>INDEX(Upload_Download!$Q$4:$AC$602,MATCH($AE349,Upload_Download!$Q$4:$Q$602,0),MATCH(AN$2,Upload_Download!$Q$3:$AC$3,0))</f>
        <v>9.1171814120925648E-2</v>
      </c>
      <c r="AO349" s="217">
        <f>INDEX(Upload_Download!$Q$4:$AC$602,MATCH($AE349,Upload_Download!$Q$4:$Q$602,0),MATCH(AO$2,Upload_Download!$Q$3:$AC$3,0))</f>
        <v>9.0543898025040426E-2</v>
      </c>
      <c r="AP349" s="6">
        <f>INDEX(Upload_Download!$Q$4:$AC$602,MATCH($AE349,Upload_Download!$Q$4:$Q$602,0),MATCH(AP$2,Upload_Download!$Q$3:$AC$3,0))</f>
        <v>220</v>
      </c>
      <c r="AQ349" s="7">
        <f>INDEX(Upload_Download!$Q$4:$AC$602,MATCH($AE349,Upload_Download!$Q$4:$Q$602,0),MATCH(AQ$2,Upload_Download!$Q$3:$AC$3,0))</f>
        <v>489</v>
      </c>
      <c r="AR349" s="8">
        <f>INDEX(Upload_Download!$Q$4:$AC$602,MATCH($AE349,Upload_Download!$Q$4:$Q$602,0),MATCH(AR$2,Upload_Download!$Q$3:$AC$3,0))</f>
        <v>447</v>
      </c>
      <c r="AS349" s="9">
        <f>INDEX(Upload_Download!$Q$4:$AC$602,MATCH($AE349,Upload_Download!$Q$4:$Q$602,0),MATCH(AS$2,Upload_Download!$Q$3:$AC$3,0))</f>
        <v>341.9</v>
      </c>
    </row>
    <row r="350" spans="31:45" ht="15.5" customHeight="1">
      <c r="AE350">
        <f t="shared" si="50"/>
        <v>348</v>
      </c>
      <c r="AF350" s="10">
        <f>INDEX(Upload_Download!$Q$4:$AC$602,MATCH($AE350,Upload_Download!$Q$4:$Q$602,0),MATCH(AF$2,Upload_Download!$Q$3:$AC$3,0))</f>
        <v>348</v>
      </c>
      <c r="AG350" s="3">
        <f>INDEX(Upload_Download!$Q$4:$AC$602,MATCH($AE350,Upload_Download!$Q$4:$Q$602,0),MATCH(AG$2,Upload_Download!$Q$3:$AC$3,0))</f>
        <v>441</v>
      </c>
      <c r="AH350" s="3" t="str">
        <f t="shared" si="51"/>
        <v>STOCK</v>
      </c>
      <c r="AI350" s="221" t="str">
        <f>INDEX(Upload_Download!$Q$4:$AC$602,MATCH($AE350,Upload_Download!$Q$4:$Q$602,0),MATCH(AI$2,Upload_Download!$Q$3:$AC$3,0))</f>
        <v>WBA</v>
      </c>
      <c r="AJ350" s="4" t="str">
        <f>IF(AH350="STOCK",INDEX(Upload_Download!$AR$4:$AR$861,MATCH(AI350,Upload_Download!$AQ$4:$AQ$861,0),1),INDEX(Upload_Download!$BE$4:$BE$103,MATCH(AI350,Upload_Download!$BD$4:$BD$103,0),1))</f>
        <v>Walgreens Boots Alliance Inc. Common Stock</v>
      </c>
      <c r="AK350" s="46">
        <f>IF(AH350="STOCK",INDEX(Upload_Download!$AS$4:$AS$861,MATCH(AI350,Upload_Download!$AQ$4:$AQ$861,0),1),INDEX(Upload_Download!$BF$4:$BF$103,MATCH(AI350,Upload_Download!$BD$4:$BD$103,0),1))</f>
        <v>49.22</v>
      </c>
      <c r="AL350" s="211">
        <f>INDEX(Upload_Download!$Q$4:$AC$602,MATCH($AE350,Upload_Download!$Q$4:$Q$602,0),MATCH(AL$2,Upload_Download!$Q$3:$AC$3,0))/1000000</f>
        <v>42523.373568000003</v>
      </c>
      <c r="AM350" s="215">
        <f>INDEX(Upload_Download!$Q$4:$AC$602,MATCH($AE350,Upload_Download!$Q$4:$Q$602,0),MATCH(AM$2,Upload_Download!$Q$3:$AC$3,0))</f>
        <v>1.0031378052013149</v>
      </c>
      <c r="AN350" s="5">
        <f>INDEX(Upload_Download!$Q$4:$AC$602,MATCH($AE350,Upload_Download!$Q$4:$Q$602,0),MATCH(AN$2,Upload_Download!$Q$3:$AC$3,0))</f>
        <v>4.1720441800476703E-2</v>
      </c>
      <c r="AO350" s="217">
        <f>INDEX(Upload_Download!$Q$4:$AC$602,MATCH($AE350,Upload_Download!$Q$4:$Q$602,0),MATCH(AO$2,Upload_Download!$Q$3:$AC$3,0))</f>
        <v>4.1589940668325227E-2</v>
      </c>
      <c r="AP350" s="6">
        <f>INDEX(Upload_Download!$Q$4:$AC$602,MATCH($AE350,Upload_Download!$Q$4:$Q$602,0),MATCH(AP$2,Upload_Download!$Q$3:$AC$3,0))</f>
        <v>395</v>
      </c>
      <c r="AQ350" s="7">
        <f>INDEX(Upload_Download!$Q$4:$AC$602,MATCH($AE350,Upload_Download!$Q$4:$Q$602,0),MATCH(AQ$2,Upload_Download!$Q$3:$AC$3,0))</f>
        <v>303</v>
      </c>
      <c r="AR350" s="8">
        <f>INDEX(Upload_Download!$Q$4:$AC$602,MATCH($AE350,Upload_Download!$Q$4:$Q$602,0),MATCH(AR$2,Upload_Download!$Q$3:$AC$3,0))</f>
        <v>283</v>
      </c>
      <c r="AS350" s="9">
        <f>INDEX(Upload_Download!$Q$4:$AC$602,MATCH($AE350,Upload_Download!$Q$4:$Q$602,0),MATCH(AS$2,Upload_Download!$Q$3:$AC$3,0))</f>
        <v>343</v>
      </c>
    </row>
    <row r="351" spans="31:45" ht="15.5" customHeight="1">
      <c r="AE351">
        <f t="shared" si="50"/>
        <v>349</v>
      </c>
      <c r="AF351" s="10">
        <f>INDEX(Upload_Download!$Q$4:$AC$602,MATCH($AE351,Upload_Download!$Q$4:$Q$602,0),MATCH(AF$2,Upload_Download!$Q$3:$AC$3,0))</f>
        <v>349</v>
      </c>
      <c r="AG351" s="3">
        <f>INDEX(Upload_Download!$Q$4:$AC$602,MATCH($AE351,Upload_Download!$Q$4:$Q$602,0),MATCH(AG$2,Upload_Download!$Q$3:$AC$3,0))</f>
        <v>442</v>
      </c>
      <c r="AH351" s="3" t="str">
        <f t="shared" si="51"/>
        <v>STOCK</v>
      </c>
      <c r="AI351" s="221" t="str">
        <f>INDEX(Upload_Download!$Q$4:$AC$602,MATCH($AE351,Upload_Download!$Q$4:$Q$602,0),MATCH(AI$2,Upload_Download!$Q$3:$AC$3,0))</f>
        <v>DLR</v>
      </c>
      <c r="AJ351" s="4" t="str">
        <f>IF(AH351="STOCK",INDEX(Upload_Download!$AR$4:$AR$861,MATCH(AI351,Upload_Download!$AQ$4:$AQ$861,0),1),INDEX(Upload_Download!$BE$4:$BE$103,MATCH(AI351,Upload_Download!$BD$4:$BD$103,0),1))</f>
        <v>Digital Realty Trust Inc. Common Stock</v>
      </c>
      <c r="AK351" s="46">
        <f>IF(AH351="STOCK",INDEX(Upload_Download!$AS$4:$AS$861,MATCH(AI351,Upload_Download!$AQ$4:$AQ$861,0),1),INDEX(Upload_Download!$BF$4:$BF$103,MATCH(AI351,Upload_Download!$BD$4:$BD$103,0),1))</f>
        <v>140.21</v>
      </c>
      <c r="AL351" s="211">
        <f>INDEX(Upload_Download!$Q$4:$AC$602,MATCH($AE351,Upload_Download!$Q$4:$Q$602,0),MATCH(AL$2,Upload_Download!$Q$3:$AC$3,0))/1000000</f>
        <v>39638.007808000002</v>
      </c>
      <c r="AM351" s="215">
        <f>INDEX(Upload_Download!$Q$4:$AC$602,MATCH($AE351,Upload_Download!$Q$4:$Q$602,0),MATCH(AM$2,Upload_Download!$Q$3:$AC$3,0))</f>
        <v>1.002423499468152</v>
      </c>
      <c r="AN351" s="5">
        <f>INDEX(Upload_Download!$Q$4:$AC$602,MATCH($AE351,Upload_Download!$Q$4:$Q$602,0),MATCH(AN$2,Upload_Download!$Q$3:$AC$3,0))</f>
        <v>3.274663942315631E-2</v>
      </c>
      <c r="AO351" s="217">
        <f>INDEX(Upload_Download!$Q$4:$AC$602,MATCH($AE351,Upload_Download!$Q$4:$Q$602,0),MATCH(AO$2,Upload_Download!$Q$3:$AC$3,0))</f>
        <v>3.266746982740372E-2</v>
      </c>
      <c r="AP351" s="6">
        <f>INDEX(Upload_Download!$Q$4:$AC$602,MATCH($AE351,Upload_Download!$Q$4:$Q$602,0),MATCH(AP$2,Upload_Download!$Q$3:$AC$3,0))</f>
        <v>432</v>
      </c>
      <c r="AQ351" s="7">
        <f>INDEX(Upload_Download!$Q$4:$AC$602,MATCH($AE351,Upload_Download!$Q$4:$Q$602,0),MATCH(AQ$2,Upload_Download!$Q$3:$AC$3,0))</f>
        <v>169</v>
      </c>
      <c r="AR351" s="8">
        <f>INDEX(Upload_Download!$Q$4:$AC$602,MATCH($AE351,Upload_Download!$Q$4:$Q$602,0),MATCH(AR$2,Upload_Download!$Q$3:$AC$3,0))</f>
        <v>311</v>
      </c>
      <c r="AS351" s="9">
        <f>INDEX(Upload_Download!$Q$4:$AC$602,MATCH($AE351,Upload_Download!$Q$4:$Q$602,0),MATCH(AS$2,Upload_Download!$Q$3:$AC$3,0))</f>
        <v>343.1</v>
      </c>
    </row>
    <row r="352" spans="31:45" ht="15.5" customHeight="1" thickBot="1">
      <c r="AE352">
        <f t="shared" si="50"/>
        <v>350</v>
      </c>
      <c r="AF352" s="11">
        <f>INDEX(Upload_Download!$Q$4:$AC$602,MATCH($AE352,Upload_Download!$Q$4:$Q$602,0),MATCH(AF$2,Upload_Download!$Q$3:$AC$3,0))</f>
        <v>350</v>
      </c>
      <c r="AG352" s="12">
        <f>INDEX(Upload_Download!$Q$4:$AC$602,MATCH($AE352,Upload_Download!$Q$4:$Q$602,0),MATCH(AG$2,Upload_Download!$Q$3:$AC$3,0))</f>
        <v>443</v>
      </c>
      <c r="AH352" s="12" t="str">
        <f t="shared" si="51"/>
        <v>STOCK</v>
      </c>
      <c r="AI352" s="222" t="str">
        <f>INDEX(Upload_Download!$Q$4:$AC$602,MATCH($AE352,Upload_Download!$Q$4:$Q$602,0),MATCH(AI$2,Upload_Download!$Q$3:$AC$3,0))</f>
        <v>GWW</v>
      </c>
      <c r="AJ352" s="13" t="str">
        <f>IF(AH352="STOCK",INDEX(Upload_Download!$AR$4:$AR$861,MATCH(AI352,Upload_Download!$AQ$4:$AQ$861,0),1),INDEX(Upload_Download!$BE$4:$BE$103,MATCH(AI352,Upload_Download!$BD$4:$BD$103,0),1))</f>
        <v>W.W. Grainger Inc. Common Stock</v>
      </c>
      <c r="AK352" s="47">
        <f>IF(AH352="STOCK",INDEX(Upload_Download!$AS$4:$AS$861,MATCH(AI352,Upload_Download!$AQ$4:$AQ$861,0),1),INDEX(Upload_Download!$BF$4:$BF$103,MATCH(AI352,Upload_Download!$BD$4:$BD$103,0),1))</f>
        <v>473.52</v>
      </c>
      <c r="AL352" s="212">
        <f>INDEX(Upload_Download!$Q$4:$AC$602,MATCH($AE352,Upload_Download!$Q$4:$Q$602,0),MATCH(AL$2,Upload_Download!$Q$3:$AC$3,0))/1000000</f>
        <v>23842.940928</v>
      </c>
      <c r="AM352" s="216">
        <f>INDEX(Upload_Download!$Q$4:$AC$602,MATCH($AE352,Upload_Download!$Q$4:$Q$602,0),MATCH(AM$2,Upload_Download!$Q$3:$AC$3,0))</f>
        <v>1.003939425755995</v>
      </c>
      <c r="AN352" s="14">
        <f>INDEX(Upload_Download!$Q$4:$AC$602,MATCH($AE352,Upload_Download!$Q$4:$Q$602,0),MATCH(AN$2,Upload_Download!$Q$3:$AC$3,0))</f>
        <v>2.8823071298847439E-2</v>
      </c>
      <c r="AO352" s="218">
        <f>INDEX(Upload_Download!$Q$4:$AC$602,MATCH($AE352,Upload_Download!$Q$4:$Q$602,0),MATCH(AO$2,Upload_Download!$Q$3:$AC$3,0))</f>
        <v>2.870997050159959E-2</v>
      </c>
      <c r="AP352" s="15">
        <f>INDEX(Upload_Download!$Q$4:$AC$602,MATCH($AE352,Upload_Download!$Q$4:$Q$602,0),MATCH(AP$2,Upload_Download!$Q$3:$AC$3,0))</f>
        <v>355</v>
      </c>
      <c r="AQ352" s="16">
        <f>INDEX(Upload_Download!$Q$4:$AC$602,MATCH($AE352,Upload_Download!$Q$4:$Q$602,0),MATCH(AQ$2,Upload_Download!$Q$3:$AC$3,0))</f>
        <v>101</v>
      </c>
      <c r="AR352" s="17">
        <f>INDEX(Upload_Download!$Q$4:$AC$602,MATCH($AE352,Upload_Download!$Q$4:$Q$602,0),MATCH(AR$2,Upload_Download!$Q$3:$AC$3,0))</f>
        <v>485</v>
      </c>
      <c r="AS352" s="18">
        <f>INDEX(Upload_Download!$Q$4:$AC$602,MATCH($AE352,Upload_Download!$Q$4:$Q$602,0),MATCH(AS$2,Upload_Download!$Q$3:$AC$3,0))</f>
        <v>343.2</v>
      </c>
    </row>
    <row r="353" spans="31:45" ht="15.5" customHeight="1">
      <c r="AE353">
        <f t="shared" si="50"/>
        <v>351</v>
      </c>
      <c r="AF353" s="10">
        <f>INDEX(Upload_Download!$Q$4:$AC$602,MATCH($AE353,Upload_Download!$Q$4:$Q$602,0),MATCH(AF$2,Upload_Download!$Q$3:$AC$3,0))</f>
        <v>351</v>
      </c>
      <c r="AG353" s="3">
        <f>INDEX(Upload_Download!$Q$4:$AC$602,MATCH($AE353,Upload_Download!$Q$4:$Q$602,0),MATCH(AG$2,Upload_Download!$Q$3:$AC$3,0))</f>
        <v>444</v>
      </c>
      <c r="AH353" s="3" t="str">
        <f t="shared" si="51"/>
        <v>STOCK</v>
      </c>
      <c r="AI353" s="221" t="str">
        <f>INDEX(Upload_Download!$Q$4:$AC$602,MATCH($AE353,Upload_Download!$Q$4:$Q$602,0),MATCH(AI$2,Upload_Download!$Q$3:$AC$3,0))</f>
        <v>ZBRA</v>
      </c>
      <c r="AJ353" s="4" t="str">
        <f>IF(AH353="STOCK",INDEX(Upload_Download!$AR$4:$AR$861,MATCH(AI353,Upload_Download!$AQ$4:$AQ$861,0),1),INDEX(Upload_Download!$BE$4:$BE$103,MATCH(AI353,Upload_Download!$BD$4:$BD$103,0),1))</f>
        <v>Zebra Technologies Corporation Class A Common Stock</v>
      </c>
      <c r="AK353" s="46">
        <f>IF(AH353="STOCK",INDEX(Upload_Download!$AS$4:$AS$861,MATCH(AI353,Upload_Download!$AQ$4:$AQ$861,0),1),INDEX(Upload_Download!$BF$4:$BF$103,MATCH(AI353,Upload_Download!$BD$4:$BD$103,0),1))</f>
        <v>466.63</v>
      </c>
      <c r="AL353" s="211">
        <f>INDEX(Upload_Download!$Q$4:$AC$602,MATCH($AE353,Upload_Download!$Q$4:$Q$602,0),MATCH(AL$2,Upload_Download!$Q$3:$AC$3,0))/1000000</f>
        <v>23514.793984</v>
      </c>
      <c r="AM353" s="215">
        <f>INDEX(Upload_Download!$Q$4:$AC$602,MATCH($AE353,Upload_Download!$Q$4:$Q$602,0),MATCH(AM$2,Upload_Download!$Q$3:$AC$3,0))</f>
        <v>1.006013304973562</v>
      </c>
      <c r="AN353" s="5">
        <f>INDEX(Upload_Download!$Q$4:$AC$602,MATCH($AE353,Upload_Download!$Q$4:$Q$602,0),MATCH(AN$2,Upload_Download!$Q$3:$AC$3,0))</f>
        <v>4.5911211069809867E-2</v>
      </c>
      <c r="AO353" s="217">
        <f>INDEX(Upload_Download!$Q$4:$AC$602,MATCH($AE353,Upload_Download!$Q$4:$Q$602,0),MATCH(AO$2,Upload_Download!$Q$3:$AC$3,0))</f>
        <v>4.5636783174568873E-2</v>
      </c>
      <c r="AP353" s="6">
        <f>INDEX(Upload_Download!$Q$4:$AC$602,MATCH($AE353,Upload_Download!$Q$4:$Q$602,0),MATCH(AP$2,Upload_Download!$Q$3:$AC$3,0))</f>
        <v>255</v>
      </c>
      <c r="AQ353" s="7">
        <f>INDEX(Upload_Download!$Q$4:$AC$602,MATCH($AE353,Upload_Download!$Q$4:$Q$602,0),MATCH(AQ$2,Upload_Download!$Q$3:$AC$3,0))</f>
        <v>345</v>
      </c>
      <c r="AR353" s="8">
        <f>INDEX(Upload_Download!$Q$4:$AC$602,MATCH($AE353,Upload_Download!$Q$4:$Q$602,0),MATCH(AR$2,Upload_Download!$Q$3:$AC$3,0))</f>
        <v>492</v>
      </c>
      <c r="AS353" s="9">
        <f>INDEX(Upload_Download!$Q$4:$AC$602,MATCH($AE353,Upload_Download!$Q$4:$Q$602,0),MATCH(AS$2,Upload_Download!$Q$3:$AC$3,0))</f>
        <v>344.1</v>
      </c>
    </row>
    <row r="354" spans="31:45" ht="15.5" customHeight="1">
      <c r="AE354">
        <f t="shared" si="50"/>
        <v>352</v>
      </c>
      <c r="AF354" s="10">
        <f>INDEX(Upload_Download!$Q$4:$AC$602,MATCH($AE354,Upload_Download!$Q$4:$Q$602,0),MATCH(AF$2,Upload_Download!$Q$3:$AC$3,0))</f>
        <v>352</v>
      </c>
      <c r="AG354" s="3">
        <f>INDEX(Upload_Download!$Q$4:$AC$602,MATCH($AE354,Upload_Download!$Q$4:$Q$602,0),MATCH(AG$2,Upload_Download!$Q$3:$AC$3,0))</f>
        <v>445</v>
      </c>
      <c r="AH354" s="3" t="str">
        <f t="shared" si="51"/>
        <v>STOCK</v>
      </c>
      <c r="AI354" s="221" t="str">
        <f>INDEX(Upload_Download!$Q$4:$AC$602,MATCH($AE354,Upload_Download!$Q$4:$Q$602,0),MATCH(AI$2,Upload_Download!$Q$3:$AC$3,0))</f>
        <v>HMC</v>
      </c>
      <c r="AJ354" s="4" t="str">
        <f>IF(AH354="STOCK",INDEX(Upload_Download!$AR$4:$AR$861,MATCH(AI354,Upload_Download!$AQ$4:$AQ$861,0),1),INDEX(Upload_Download!$BE$4:$BE$103,MATCH(AI354,Upload_Download!$BD$4:$BD$103,0),1))</f>
        <v>Honda Motor Company Ltd. Common Stock</v>
      </c>
      <c r="AK354" s="46">
        <f>IF(AH354="STOCK",INDEX(Upload_Download!$AS$4:$AS$861,MATCH(AI354,Upload_Download!$AQ$4:$AQ$861,0),1),INDEX(Upload_Download!$BF$4:$BF$103,MATCH(AI354,Upload_Download!$BD$4:$BD$103,0),1))</f>
        <v>30.76</v>
      </c>
      <c r="AL354" s="211">
        <f>INDEX(Upload_Download!$Q$4:$AC$602,MATCH($AE354,Upload_Download!$Q$4:$Q$602,0),MATCH(AL$2,Upload_Download!$Q$3:$AC$3,0))/1000000</f>
        <v>53557.334016000001</v>
      </c>
      <c r="AM354" s="215">
        <f>INDEX(Upload_Download!$Q$4:$AC$602,MATCH($AE354,Upload_Download!$Q$4:$Q$602,0),MATCH(AM$2,Upload_Download!$Q$3:$AC$3,0))</f>
        <v>1.000566683497282</v>
      </c>
      <c r="AN354" s="5">
        <f>INDEX(Upload_Download!$Q$4:$AC$602,MATCH($AE354,Upload_Download!$Q$4:$Q$602,0),MATCH(AN$2,Upload_Download!$Q$3:$AC$3,0))</f>
        <v>3.0859287506731389E-2</v>
      </c>
      <c r="AO354" s="217">
        <f>INDEX(Upload_Download!$Q$4:$AC$602,MATCH($AE354,Upload_Download!$Q$4:$Q$602,0),MATCH(AO$2,Upload_Download!$Q$3:$AC$3,0))</f>
        <v>3.084180996199961E-2</v>
      </c>
      <c r="AP354" s="6">
        <f>INDEX(Upload_Download!$Q$4:$AC$602,MATCH($AE354,Upload_Download!$Q$4:$Q$602,0),MATCH(AP$2,Upload_Download!$Q$3:$AC$3,0))</f>
        <v>504</v>
      </c>
      <c r="AQ354" s="7">
        <f>INDEX(Upload_Download!$Q$4:$AC$602,MATCH($AE354,Upload_Download!$Q$4:$Q$602,0),MATCH(AQ$2,Upload_Download!$Q$3:$AC$3,0))</f>
        <v>136</v>
      </c>
      <c r="AR354" s="8">
        <f>INDEX(Upload_Download!$Q$4:$AC$602,MATCH($AE354,Upload_Download!$Q$4:$Q$602,0),MATCH(AR$2,Upload_Download!$Q$3:$AC$3,0))</f>
        <v>218</v>
      </c>
      <c r="AS354" s="9">
        <f>INDEX(Upload_Download!$Q$4:$AC$602,MATCH($AE354,Upload_Download!$Q$4:$Q$602,0),MATCH(AS$2,Upload_Download!$Q$3:$AC$3,0))</f>
        <v>344.6</v>
      </c>
    </row>
    <row r="355" spans="31:45" ht="15.5" customHeight="1">
      <c r="AE355">
        <f t="shared" si="50"/>
        <v>353</v>
      </c>
      <c r="AF355" s="10">
        <f>INDEX(Upload_Download!$Q$4:$AC$602,MATCH($AE355,Upload_Download!$Q$4:$Q$602,0),MATCH(AF$2,Upload_Download!$Q$3:$AC$3,0))</f>
        <v>353</v>
      </c>
      <c r="AG355" s="3">
        <f>INDEX(Upload_Download!$Q$4:$AC$602,MATCH($AE355,Upload_Download!$Q$4:$Q$602,0),MATCH(AG$2,Upload_Download!$Q$3:$AC$3,0))</f>
        <v>446</v>
      </c>
      <c r="AH355" s="3" t="str">
        <f t="shared" si="51"/>
        <v>STOCK</v>
      </c>
      <c r="AI355" s="221" t="str">
        <f>INDEX(Upload_Download!$Q$4:$AC$602,MATCH($AE355,Upload_Download!$Q$4:$Q$602,0),MATCH(AI$2,Upload_Download!$Q$3:$AC$3,0))</f>
        <v>SYF</v>
      </c>
      <c r="AJ355" s="4" t="str">
        <f>IF(AH355="STOCK",INDEX(Upload_Download!$AR$4:$AR$861,MATCH(AI355,Upload_Download!$AQ$4:$AQ$861,0),1),INDEX(Upload_Download!$BE$4:$BE$103,MATCH(AI355,Upload_Download!$BD$4:$BD$103,0),1))</f>
        <v>Synchrony Financial Common Stock</v>
      </c>
      <c r="AK355" s="46">
        <f>IF(AH355="STOCK",INDEX(Upload_Download!$AS$4:$AS$861,MATCH(AI355,Upload_Download!$AQ$4:$AQ$861,0),1),INDEX(Upload_Download!$BF$4:$BF$103,MATCH(AI355,Upload_Download!$BD$4:$BD$103,0),1))</f>
        <v>44.13</v>
      </c>
      <c r="AL355" s="211">
        <f>INDEX(Upload_Download!$Q$4:$AC$602,MATCH($AE355,Upload_Download!$Q$4:$Q$602,0),MATCH(AL$2,Upload_Download!$Q$3:$AC$3,0))/1000000</f>
        <v>23983.626240000001</v>
      </c>
      <c r="AM355" s="215">
        <f>INDEX(Upload_Download!$Q$4:$AC$602,MATCH($AE355,Upload_Download!$Q$4:$Q$602,0),MATCH(AM$2,Upload_Download!$Q$3:$AC$3,0))</f>
        <v>1.00595805184248</v>
      </c>
      <c r="AN355" s="5">
        <f>INDEX(Upload_Download!$Q$4:$AC$602,MATCH($AE355,Upload_Download!$Q$4:$Q$602,0),MATCH(AN$2,Upload_Download!$Q$3:$AC$3,0))</f>
        <v>4.8220298430034093E-2</v>
      </c>
      <c r="AO355" s="217">
        <f>INDEX(Upload_Download!$Q$4:$AC$602,MATCH($AE355,Upload_Download!$Q$4:$Q$602,0),MATCH(AO$2,Upload_Download!$Q$3:$AC$3,0))</f>
        <v>4.7934700996443508E-2</v>
      </c>
      <c r="AP355" s="6">
        <f>INDEX(Upload_Download!$Q$4:$AC$602,MATCH($AE355,Upload_Download!$Q$4:$Q$602,0),MATCH(AP$2,Upload_Download!$Q$3:$AC$3,0))</f>
        <v>259</v>
      </c>
      <c r="AQ355" s="7">
        <f>INDEX(Upload_Download!$Q$4:$AC$602,MATCH($AE355,Upload_Download!$Q$4:$Q$602,0),MATCH(AQ$2,Upload_Download!$Q$3:$AC$3,0))</f>
        <v>368</v>
      </c>
      <c r="AR355" s="8">
        <f>INDEX(Upload_Download!$Q$4:$AC$602,MATCH($AE355,Upload_Download!$Q$4:$Q$602,0),MATCH(AR$2,Upload_Download!$Q$3:$AC$3,0))</f>
        <v>480</v>
      </c>
      <c r="AS355" s="9">
        <f>INDEX(Upload_Download!$Q$4:$AC$602,MATCH($AE355,Upload_Download!$Q$4:$Q$602,0),MATCH(AS$2,Upload_Download!$Q$3:$AC$3,0))</f>
        <v>347.1</v>
      </c>
    </row>
    <row r="356" spans="31:45" ht="15.5" customHeight="1">
      <c r="AE356">
        <f t="shared" si="50"/>
        <v>354</v>
      </c>
      <c r="AF356" s="10">
        <f>INDEX(Upload_Download!$Q$4:$AC$602,MATCH($AE356,Upload_Download!$Q$4:$Q$602,0),MATCH(AF$2,Upload_Download!$Q$3:$AC$3,0))</f>
        <v>354</v>
      </c>
      <c r="AG356" s="3">
        <f>INDEX(Upload_Download!$Q$4:$AC$602,MATCH($AE356,Upload_Download!$Q$4:$Q$602,0),MATCH(AG$2,Upload_Download!$Q$3:$AC$3,0))</f>
        <v>447</v>
      </c>
      <c r="AH356" s="3" t="str">
        <f t="shared" si="51"/>
        <v>STOCK</v>
      </c>
      <c r="AI356" s="221" t="str">
        <f>INDEX(Upload_Download!$Q$4:$AC$602,MATCH($AE356,Upload_Download!$Q$4:$Q$602,0),MATCH(AI$2,Upload_Download!$Q$3:$AC$3,0))</f>
        <v>NEM</v>
      </c>
      <c r="AJ356" s="4" t="str">
        <f>IF(AH356="STOCK",INDEX(Upload_Download!$AR$4:$AR$861,MATCH(AI356,Upload_Download!$AQ$4:$AQ$861,0),1),INDEX(Upload_Download!$BE$4:$BE$103,MATCH(AI356,Upload_Download!$BD$4:$BD$103,0),1))</f>
        <v>Newmont Corporation</v>
      </c>
      <c r="AK356" s="46">
        <f>IF(AH356="STOCK",INDEX(Upload_Download!$AS$4:$AS$861,MATCH(AI356,Upload_Download!$AQ$4:$AQ$861,0),1),INDEX(Upload_Download!$BF$4:$BF$103,MATCH(AI356,Upload_Download!$BD$4:$BD$103,0),1))</f>
        <v>60.53</v>
      </c>
      <c r="AL356" s="211">
        <f>INDEX(Upload_Download!$Q$4:$AC$602,MATCH($AE356,Upload_Download!$Q$4:$Q$602,0),MATCH(AL$2,Upload_Download!$Q$3:$AC$3,0))/1000000</f>
        <v>50444.939264000001</v>
      </c>
      <c r="AM356" s="215">
        <f>INDEX(Upload_Download!$Q$4:$AC$602,MATCH($AE356,Upload_Download!$Q$4:$Q$602,0),MATCH(AM$2,Upload_Download!$Q$3:$AC$3,0))</f>
        <v>1.001914668533108</v>
      </c>
      <c r="AN356" s="5">
        <f>INDEX(Upload_Download!$Q$4:$AC$602,MATCH($AE356,Upload_Download!$Q$4:$Q$602,0),MATCH(AN$2,Upload_Download!$Q$3:$AC$3,0))</f>
        <v>3.8228566953756572E-2</v>
      </c>
      <c r="AO356" s="217">
        <f>INDEX(Upload_Download!$Q$4:$AC$602,MATCH($AE356,Upload_Download!$Q$4:$Q$602,0),MATCH(AO$2,Upload_Download!$Q$3:$AC$3,0))</f>
        <v>3.8155511795956228E-2</v>
      </c>
      <c r="AP356" s="6">
        <f>INDEX(Upload_Download!$Q$4:$AC$602,MATCH($AE356,Upload_Download!$Q$4:$Q$602,0),MATCH(AP$2,Upload_Download!$Q$3:$AC$3,0))</f>
        <v>452</v>
      </c>
      <c r="AQ356" s="7">
        <f>INDEX(Upload_Download!$Q$4:$AC$602,MATCH($AE356,Upload_Download!$Q$4:$Q$602,0),MATCH(AQ$2,Upload_Download!$Q$3:$AC$3,0))</f>
        <v>258</v>
      </c>
      <c r="AR356" s="8">
        <f>INDEX(Upload_Download!$Q$4:$AC$602,MATCH($AE356,Upload_Download!$Q$4:$Q$602,0),MATCH(AR$2,Upload_Download!$Q$3:$AC$3,0))</f>
        <v>234</v>
      </c>
      <c r="AS356" s="9">
        <f>INDEX(Upload_Download!$Q$4:$AC$602,MATCH($AE356,Upload_Download!$Q$4:$Q$602,0),MATCH(AS$2,Upload_Download!$Q$3:$AC$3,0))</f>
        <v>347.8</v>
      </c>
    </row>
    <row r="357" spans="31:45" ht="15.5" customHeight="1" thickBot="1">
      <c r="AE357">
        <f t="shared" si="50"/>
        <v>355</v>
      </c>
      <c r="AF357" s="11">
        <f>INDEX(Upload_Download!$Q$4:$AC$602,MATCH($AE357,Upload_Download!$Q$4:$Q$602,0),MATCH(AF$2,Upload_Download!$Q$3:$AC$3,0))</f>
        <v>355</v>
      </c>
      <c r="AG357" s="12">
        <f>INDEX(Upload_Download!$Q$4:$AC$602,MATCH($AE357,Upload_Download!$Q$4:$Q$602,0),MATCH(AG$2,Upload_Download!$Q$3:$AC$3,0))</f>
        <v>448</v>
      </c>
      <c r="AH357" s="12" t="str">
        <f t="shared" si="51"/>
        <v>STOCK</v>
      </c>
      <c r="AI357" s="222" t="str">
        <f>INDEX(Upload_Download!$Q$4:$AC$602,MATCH($AE357,Upload_Download!$Q$4:$Q$602,0),MATCH(AI$2,Upload_Download!$Q$3:$AC$3,0))</f>
        <v>KHC</v>
      </c>
      <c r="AJ357" s="13" t="str">
        <f>IF(AH357="STOCK",INDEX(Upload_Download!$AR$4:$AR$861,MATCH(AI357,Upload_Download!$AQ$4:$AQ$861,0),1),INDEX(Upload_Download!$BE$4:$BE$103,MATCH(AI357,Upload_Download!$BD$4:$BD$103,0),1))</f>
        <v>The Kraft Heinz Company Common Stock</v>
      </c>
      <c r="AK357" s="47">
        <f>IF(AH357="STOCK",INDEX(Upload_Download!$AS$4:$AS$861,MATCH(AI357,Upload_Download!$AQ$4:$AQ$861,0),1),INDEX(Upload_Download!$BF$4:$BF$103,MATCH(AI357,Upload_Download!$BD$4:$BD$103,0),1))</f>
        <v>34.29</v>
      </c>
      <c r="AL357" s="212">
        <f>INDEX(Upload_Download!$Q$4:$AC$602,MATCH($AE357,Upload_Download!$Q$4:$Q$602,0),MATCH(AL$2,Upload_Download!$Q$3:$AC$3,0))/1000000</f>
        <v>42541.510655999999</v>
      </c>
      <c r="AM357" s="216">
        <f>INDEX(Upload_Download!$Q$4:$AC$602,MATCH($AE357,Upload_Download!$Q$4:$Q$602,0),MATCH(AM$2,Upload_Download!$Q$3:$AC$3,0))</f>
        <v>1.001025723029203</v>
      </c>
      <c r="AN357" s="14">
        <f>INDEX(Upload_Download!$Q$4:$AC$602,MATCH($AE357,Upload_Download!$Q$4:$Q$602,0),MATCH(AN$2,Upload_Download!$Q$3:$AC$3,0))</f>
        <v>2.730689334583725E-2</v>
      </c>
      <c r="AO357" s="218">
        <f>INDEX(Upload_Download!$Q$4:$AC$602,MATCH($AE357,Upload_Download!$Q$4:$Q$602,0),MATCH(AO$2,Upload_Download!$Q$3:$AC$3,0))</f>
        <v>2.727891273683148E-2</v>
      </c>
      <c r="AP357" s="15">
        <f>INDEX(Upload_Download!$Q$4:$AC$602,MATCH($AE357,Upload_Download!$Q$4:$Q$602,0),MATCH(AP$2,Upload_Download!$Q$3:$AC$3,0))</f>
        <v>494</v>
      </c>
      <c r="AQ357" s="16">
        <f>INDEX(Upload_Download!$Q$4:$AC$602,MATCH($AE357,Upload_Download!$Q$4:$Q$602,0),MATCH(AQ$2,Upload_Download!$Q$3:$AC$3,0))</f>
        <v>81</v>
      </c>
      <c r="AR357" s="17">
        <f>INDEX(Upload_Download!$Q$4:$AC$602,MATCH($AE357,Upload_Download!$Q$4:$Q$602,0),MATCH(AR$2,Upload_Download!$Q$3:$AC$3,0))</f>
        <v>282</v>
      </c>
      <c r="AS357" s="18">
        <f>INDEX(Upload_Download!$Q$4:$AC$602,MATCH($AE357,Upload_Download!$Q$4:$Q$602,0),MATCH(AS$2,Upload_Download!$Q$3:$AC$3,0))</f>
        <v>347.8</v>
      </c>
    </row>
    <row r="358" spans="31:45" ht="15.5" customHeight="1">
      <c r="AE358">
        <f t="shared" si="50"/>
        <v>356</v>
      </c>
      <c r="AF358" s="10">
        <f>INDEX(Upload_Download!$Q$4:$AC$602,MATCH($AE358,Upload_Download!$Q$4:$Q$602,0),MATCH(AF$2,Upload_Download!$Q$3:$AC$3,0))</f>
        <v>356</v>
      </c>
      <c r="AG358" s="3">
        <f>INDEX(Upload_Download!$Q$4:$AC$602,MATCH($AE358,Upload_Download!$Q$4:$Q$602,0),MATCH(AG$2,Upload_Download!$Q$3:$AC$3,0))</f>
        <v>449</v>
      </c>
      <c r="AH358" s="3" t="str">
        <f t="shared" si="51"/>
        <v>STOCK</v>
      </c>
      <c r="AI358" s="221" t="str">
        <f>INDEX(Upload_Download!$Q$4:$AC$602,MATCH($AE358,Upload_Download!$Q$4:$Q$602,0),MATCH(AI$2,Upload_Download!$Q$3:$AC$3,0))</f>
        <v>CHD</v>
      </c>
      <c r="AJ358" s="4" t="str">
        <f>IF(AH358="STOCK",INDEX(Upload_Download!$AR$4:$AR$861,MATCH(AI358,Upload_Download!$AQ$4:$AQ$861,0),1),INDEX(Upload_Download!$BE$4:$BE$103,MATCH(AI358,Upload_Download!$BD$4:$BD$103,0),1))</f>
        <v>Church &amp; Dwight Company Inc. Common Stock</v>
      </c>
      <c r="AK358" s="46">
        <f>IF(AH358="STOCK",INDEX(Upload_Download!$AS$4:$AS$861,MATCH(AI358,Upload_Download!$AQ$4:$AQ$861,0),1),INDEX(Upload_Download!$BF$4:$BF$103,MATCH(AI358,Upload_Download!$BD$4:$BD$103,0),1))</f>
        <v>98.71</v>
      </c>
      <c r="AL358" s="211">
        <f>INDEX(Upload_Download!$Q$4:$AC$602,MATCH($AE358,Upload_Download!$Q$4:$Q$602,0),MATCH(AL$2,Upload_Download!$Q$3:$AC$3,0))/1000000</f>
        <v>23732.9408</v>
      </c>
      <c r="AM358" s="215">
        <f>INDEX(Upload_Download!$Q$4:$AC$602,MATCH($AE358,Upload_Download!$Q$4:$Q$602,0),MATCH(AM$2,Upload_Download!$Q$3:$AC$3,0))</f>
        <v>1.003151989235411</v>
      </c>
      <c r="AN358" s="5">
        <f>INDEX(Upload_Download!$Q$4:$AC$602,MATCH($AE358,Upload_Download!$Q$4:$Q$602,0),MATCH(AN$2,Upload_Download!$Q$3:$AC$3,0))</f>
        <v>1.9883909739969809E-2</v>
      </c>
      <c r="AO358" s="217">
        <f>INDEX(Upload_Download!$Q$4:$AC$602,MATCH($AE358,Upload_Download!$Q$4:$Q$602,0),MATCH(AO$2,Upload_Download!$Q$3:$AC$3,0))</f>
        <v>1.9821432797162732E-2</v>
      </c>
      <c r="AP358" s="6">
        <f>INDEX(Upload_Download!$Q$4:$AC$602,MATCH($AE358,Upload_Download!$Q$4:$Q$602,0),MATCH(AP$2,Upload_Download!$Q$3:$AC$3,0))</f>
        <v>394</v>
      </c>
      <c r="AQ358" s="7">
        <f>INDEX(Upload_Download!$Q$4:$AC$602,MATCH($AE358,Upload_Download!$Q$4:$Q$602,0),MATCH(AQ$2,Upload_Download!$Q$3:$AC$3,0))</f>
        <v>22</v>
      </c>
      <c r="AR358" s="8">
        <f>INDEX(Upload_Download!$Q$4:$AC$602,MATCH($AE358,Upload_Download!$Q$4:$Q$602,0),MATCH(AR$2,Upload_Download!$Q$3:$AC$3,0))</f>
        <v>489</v>
      </c>
      <c r="AS358" s="9">
        <f>INDEX(Upload_Download!$Q$4:$AC$602,MATCH($AE358,Upload_Download!$Q$4:$Q$602,0),MATCH(AS$2,Upload_Download!$Q$3:$AC$3,0))</f>
        <v>348.1</v>
      </c>
    </row>
    <row r="359" spans="31:45" ht="15.5" customHeight="1">
      <c r="AE359">
        <f t="shared" si="50"/>
        <v>357</v>
      </c>
      <c r="AF359" s="10">
        <f>INDEX(Upload_Download!$Q$4:$AC$602,MATCH($AE359,Upload_Download!$Q$4:$Q$602,0),MATCH(AF$2,Upload_Download!$Q$3:$AC$3,0))</f>
        <v>357</v>
      </c>
      <c r="AG359" s="3">
        <f>INDEX(Upload_Download!$Q$4:$AC$602,MATCH($AE359,Upload_Download!$Q$4:$Q$602,0),MATCH(AG$2,Upload_Download!$Q$3:$AC$3,0))</f>
        <v>450</v>
      </c>
      <c r="AH359" s="3" t="str">
        <f t="shared" si="51"/>
        <v>STOCK</v>
      </c>
      <c r="AI359" s="221" t="str">
        <f>INDEX(Upload_Download!$Q$4:$AC$602,MATCH($AE359,Upload_Download!$Q$4:$Q$602,0),MATCH(AI$2,Upload_Download!$Q$3:$AC$3,0))</f>
        <v>PH</v>
      </c>
      <c r="AJ359" s="4" t="str">
        <f>IF(AH359="STOCK",INDEX(Upload_Download!$AR$4:$AR$861,MATCH(AI359,Upload_Download!$AQ$4:$AQ$861,0),1),INDEX(Upload_Download!$BE$4:$BE$103,MATCH(AI359,Upload_Download!$BD$4:$BD$103,0),1))</f>
        <v>Parker-Hannifin Corporation Common Stock</v>
      </c>
      <c r="AK359" s="46">
        <f>IF(AH359="STOCK",INDEX(Upload_Download!$AS$4:$AS$861,MATCH(AI359,Upload_Download!$AQ$4:$AQ$861,0),1),INDEX(Upload_Download!$BF$4:$BF$103,MATCH(AI359,Upload_Download!$BD$4:$BD$103,0),1))</f>
        <v>304.42</v>
      </c>
      <c r="AL359" s="211">
        <f>INDEX(Upload_Download!$Q$4:$AC$602,MATCH($AE359,Upload_Download!$Q$4:$Q$602,0),MATCH(AL$2,Upload_Download!$Q$3:$AC$3,0))/1000000</f>
        <v>38469.038079999998</v>
      </c>
      <c r="AM359" s="215">
        <f>INDEX(Upload_Download!$Q$4:$AC$602,MATCH($AE359,Upload_Download!$Q$4:$Q$602,0),MATCH(AM$2,Upload_Download!$Q$3:$AC$3,0))</f>
        <v>1.0024351442206221</v>
      </c>
      <c r="AN359" s="5">
        <f>INDEX(Upload_Download!$Q$4:$AC$602,MATCH($AE359,Upload_Download!$Q$4:$Q$602,0),MATCH(AN$2,Upload_Download!$Q$3:$AC$3,0))</f>
        <v>3.3689991621972351E-2</v>
      </c>
      <c r="AO359" s="217">
        <f>INDEX(Upload_Download!$Q$4:$AC$602,MATCH($AE359,Upload_Download!$Q$4:$Q$602,0),MATCH(AO$2,Upload_Download!$Q$3:$AC$3,0))</f>
        <v>3.3608150927475523E-2</v>
      </c>
      <c r="AP359" s="6">
        <f>INDEX(Upload_Download!$Q$4:$AC$602,MATCH($AE359,Upload_Download!$Q$4:$Q$602,0),MATCH(AP$2,Upload_Download!$Q$3:$AC$3,0))</f>
        <v>429</v>
      </c>
      <c r="AQ359" s="7">
        <f>INDEX(Upload_Download!$Q$4:$AC$602,MATCH($AE359,Upload_Download!$Q$4:$Q$602,0),MATCH(AQ$2,Upload_Download!$Q$3:$AC$3,0))</f>
        <v>185</v>
      </c>
      <c r="AR359" s="8">
        <f>INDEX(Upload_Download!$Q$4:$AC$602,MATCH($AE359,Upload_Download!$Q$4:$Q$602,0),MATCH(AR$2,Upload_Download!$Q$3:$AC$3,0))</f>
        <v>322</v>
      </c>
      <c r="AS359" s="9">
        <f>INDEX(Upload_Download!$Q$4:$AC$602,MATCH($AE359,Upload_Download!$Q$4:$Q$602,0),MATCH(AS$2,Upload_Download!$Q$3:$AC$3,0))</f>
        <v>348.1</v>
      </c>
    </row>
    <row r="360" spans="31:45" ht="15.5" customHeight="1">
      <c r="AE360">
        <f t="shared" si="50"/>
        <v>358</v>
      </c>
      <c r="AF360" s="10">
        <f>INDEX(Upload_Download!$Q$4:$AC$602,MATCH($AE360,Upload_Download!$Q$4:$Q$602,0),MATCH(AF$2,Upload_Download!$Q$3:$AC$3,0))</f>
        <v>358</v>
      </c>
      <c r="AG360" s="3">
        <f>INDEX(Upload_Download!$Q$4:$AC$602,MATCH($AE360,Upload_Download!$Q$4:$Q$602,0),MATCH(AG$2,Upload_Download!$Q$3:$AC$3,0))</f>
        <v>451</v>
      </c>
      <c r="AH360" s="3" t="str">
        <f t="shared" si="51"/>
        <v>STOCK</v>
      </c>
      <c r="AI360" s="221" t="str">
        <f>INDEX(Upload_Download!$Q$4:$AC$602,MATCH($AE360,Upload_Download!$Q$4:$Q$602,0),MATCH(AI$2,Upload_Download!$Q$3:$AC$3,0))</f>
        <v>XEL</v>
      </c>
      <c r="AJ360" s="4" t="str">
        <f>IF(AH360="STOCK",INDEX(Upload_Download!$AR$4:$AR$861,MATCH(AI360,Upload_Download!$AQ$4:$AQ$861,0),1),INDEX(Upload_Download!$BE$4:$BE$103,MATCH(AI360,Upload_Download!$BD$4:$BD$103,0),1))</f>
        <v>Xcel Energy Inc. Common Stock</v>
      </c>
      <c r="AK360" s="46">
        <f>IF(AH360="STOCK",INDEX(Upload_Download!$AS$4:$AS$861,MATCH(AI360,Upload_Download!$AQ$4:$AQ$861,0),1),INDEX(Upload_Download!$BF$4:$BF$103,MATCH(AI360,Upload_Download!$BD$4:$BD$103,0),1))</f>
        <v>67.08</v>
      </c>
      <c r="AL360" s="211">
        <f>INDEX(Upload_Download!$Q$4:$AC$602,MATCH($AE360,Upload_Download!$Q$4:$Q$602,0),MATCH(AL$2,Upload_Download!$Q$3:$AC$3,0))/1000000</f>
        <v>36064.354304</v>
      </c>
      <c r="AM360" s="215">
        <f>INDEX(Upload_Download!$Q$4:$AC$602,MATCH($AE360,Upload_Download!$Q$4:$Q$602,0),MATCH(AM$2,Upload_Download!$Q$3:$AC$3,0))</f>
        <v>1.001387379460402</v>
      </c>
      <c r="AN360" s="5">
        <f>INDEX(Upload_Download!$Q$4:$AC$602,MATCH($AE360,Upload_Download!$Q$4:$Q$602,0),MATCH(AN$2,Upload_Download!$Q$3:$AC$3,0))</f>
        <v>2.182449613767834E-2</v>
      </c>
      <c r="AO360" s="217">
        <f>INDEX(Upload_Download!$Q$4:$AC$602,MATCH($AE360,Upload_Download!$Q$4:$Q$602,0),MATCH(AO$2,Upload_Download!$Q$3:$AC$3,0))</f>
        <v>2.179425923006786E-2</v>
      </c>
      <c r="AP360" s="6">
        <f>INDEX(Upload_Download!$Q$4:$AC$602,MATCH($AE360,Upload_Download!$Q$4:$Q$602,0),MATCH(AP$2,Upload_Download!$Q$3:$AC$3,0))</f>
        <v>480</v>
      </c>
      <c r="AQ360" s="7">
        <f>INDEX(Upload_Download!$Q$4:$AC$602,MATCH($AE360,Upload_Download!$Q$4:$Q$602,0),MATCH(AQ$2,Upload_Download!$Q$3:$AC$3,0))</f>
        <v>30</v>
      </c>
      <c r="AR360" s="8">
        <f>INDEX(Upload_Download!$Q$4:$AC$602,MATCH($AE360,Upload_Download!$Q$4:$Q$602,0),MATCH(AR$2,Upload_Download!$Q$3:$AC$3,0))</f>
        <v>345</v>
      </c>
      <c r="AS360" s="9">
        <f>INDEX(Upload_Download!$Q$4:$AC$602,MATCH($AE360,Upload_Download!$Q$4:$Q$602,0),MATCH(AS$2,Upload_Download!$Q$3:$AC$3,0))</f>
        <v>349.5</v>
      </c>
    </row>
    <row r="361" spans="31:45" ht="15.5" customHeight="1">
      <c r="AE361">
        <f t="shared" si="50"/>
        <v>359</v>
      </c>
      <c r="AF361" s="10">
        <f>INDEX(Upload_Download!$Q$4:$AC$602,MATCH($AE361,Upload_Download!$Q$4:$Q$602,0),MATCH(AF$2,Upload_Download!$Q$3:$AC$3,0))</f>
        <v>359</v>
      </c>
      <c r="AG361" s="3">
        <f>INDEX(Upload_Download!$Q$4:$AC$602,MATCH($AE361,Upload_Download!$Q$4:$Q$602,0),MATCH(AG$2,Upload_Download!$Q$3:$AC$3,0))</f>
        <v>452</v>
      </c>
      <c r="AH361" s="3" t="str">
        <f t="shared" si="51"/>
        <v>STOCK</v>
      </c>
      <c r="AI361" s="221" t="str">
        <f>INDEX(Upload_Download!$Q$4:$AC$602,MATCH($AE361,Upload_Download!$Q$4:$Q$602,0),MATCH(AI$2,Upload_Download!$Q$3:$AC$3,0))</f>
        <v>ARE</v>
      </c>
      <c r="AJ361" s="4" t="str">
        <f>IF(AH361="STOCK",INDEX(Upload_Download!$AR$4:$AR$861,MATCH(AI361,Upload_Download!$AQ$4:$AQ$861,0),1),INDEX(Upload_Download!$BE$4:$BE$103,MATCH(AI361,Upload_Download!$BD$4:$BD$103,0),1))</f>
        <v>Alexandria Real Estate Equities Inc. Common Stock</v>
      </c>
      <c r="AK361" s="46">
        <f>IF(AH361="STOCK",INDEX(Upload_Download!$AS$4:$AS$861,MATCH(AI361,Upload_Download!$AQ$4:$AQ$861,0),1),INDEX(Upload_Download!$BF$4:$BF$103,MATCH(AI361,Upload_Download!$BD$4:$BD$103,0),1))</f>
        <v>185.21</v>
      </c>
      <c r="AL361" s="211">
        <f>INDEX(Upload_Download!$Q$4:$AC$602,MATCH($AE361,Upload_Download!$Q$4:$Q$602,0),MATCH(AL$2,Upload_Download!$Q$3:$AC$3,0))/1000000</f>
        <v>29381.529600000002</v>
      </c>
      <c r="AM361" s="215">
        <f>INDEX(Upload_Download!$Q$4:$AC$602,MATCH($AE361,Upload_Download!$Q$4:$Q$602,0),MATCH(AM$2,Upload_Download!$Q$3:$AC$3,0))</f>
        <v>1.0028175692854391</v>
      </c>
      <c r="AN361" s="5">
        <f>INDEX(Upload_Download!$Q$4:$AC$602,MATCH($AE361,Upload_Download!$Q$4:$Q$602,0),MATCH(AN$2,Upload_Download!$Q$3:$AC$3,0))</f>
        <v>2.7711534581677331E-2</v>
      </c>
      <c r="AO361" s="217">
        <f>INDEX(Upload_Download!$Q$4:$AC$602,MATCH($AE361,Upload_Download!$Q$4:$Q$602,0),MATCH(AO$2,Upload_Download!$Q$3:$AC$3,0))</f>
        <v>2.7633674788349879E-2</v>
      </c>
      <c r="AP361" s="6">
        <f>INDEX(Upload_Download!$Q$4:$AC$602,MATCH($AE361,Upload_Download!$Q$4:$Q$602,0),MATCH(AP$2,Upload_Download!$Q$3:$AC$3,0))</f>
        <v>415</v>
      </c>
      <c r="AQ361" s="7">
        <f>INDEX(Upload_Download!$Q$4:$AC$602,MATCH($AE361,Upload_Download!$Q$4:$Q$602,0),MATCH(AQ$2,Upload_Download!$Q$3:$AC$3,0))</f>
        <v>86</v>
      </c>
      <c r="AR361" s="8">
        <f>INDEX(Upload_Download!$Q$4:$AC$602,MATCH($AE361,Upload_Download!$Q$4:$Q$602,0),MATCH(AR$2,Upload_Download!$Q$3:$AC$3,0))</f>
        <v>417</v>
      </c>
      <c r="AS361" s="9">
        <f>INDEX(Upload_Download!$Q$4:$AC$602,MATCH($AE361,Upload_Download!$Q$4:$Q$602,0),MATCH(AS$2,Upload_Download!$Q$3:$AC$3,0))</f>
        <v>349.8</v>
      </c>
    </row>
    <row r="362" spans="31:45" ht="15.5" customHeight="1" thickBot="1">
      <c r="AE362">
        <f t="shared" si="50"/>
        <v>360</v>
      </c>
      <c r="AF362" s="11">
        <f>INDEX(Upload_Download!$Q$4:$AC$602,MATCH($AE362,Upload_Download!$Q$4:$Q$602,0),MATCH(AF$2,Upload_Download!$Q$3:$AC$3,0))</f>
        <v>360</v>
      </c>
      <c r="AG362" s="12">
        <f>INDEX(Upload_Download!$Q$4:$AC$602,MATCH($AE362,Upload_Download!$Q$4:$Q$602,0),MATCH(AG$2,Upload_Download!$Q$3:$AC$3,0))</f>
        <v>453</v>
      </c>
      <c r="AH362" s="12" t="str">
        <f t="shared" si="51"/>
        <v>STOCK</v>
      </c>
      <c r="AI362" s="222" t="str">
        <f>INDEX(Upload_Download!$Q$4:$AC$602,MATCH($AE362,Upload_Download!$Q$4:$Q$602,0),MATCH(AI$2,Upload_Download!$Q$3:$AC$3,0))</f>
        <v>TT</v>
      </c>
      <c r="AJ362" s="13" t="str">
        <f>IF(AH362="STOCK",INDEX(Upload_Download!$AR$4:$AR$861,MATCH(AI362,Upload_Download!$AQ$4:$AQ$861,0),1),INDEX(Upload_Download!$BE$4:$BE$103,MATCH(AI362,Upload_Download!$BD$4:$BD$103,0),1))</f>
        <v>Trane Technologies plc</v>
      </c>
      <c r="AK362" s="47">
        <f>IF(AH362="STOCK",INDEX(Upload_Download!$AS$4:$AS$861,MATCH(AI362,Upload_Download!$AQ$4:$AQ$861,0),1),INDEX(Upload_Download!$BF$4:$BF$103,MATCH(AI362,Upload_Download!$BD$4:$BD$103,0),1))</f>
        <v>156.16</v>
      </c>
      <c r="AL362" s="212">
        <f>INDEX(Upload_Download!$Q$4:$AC$602,MATCH($AE362,Upload_Download!$Q$4:$Q$602,0),MATCH(AL$2,Upload_Download!$Q$3:$AC$3,0))/1000000</f>
        <v>36140.523520000002</v>
      </c>
      <c r="AM362" s="216">
        <f>INDEX(Upload_Download!$Q$4:$AC$602,MATCH($AE362,Upload_Download!$Q$4:$Q$602,0),MATCH(AM$2,Upload_Download!$Q$3:$AC$3,0))</f>
        <v>1.002779116083905</v>
      </c>
      <c r="AN362" s="14">
        <f>INDEX(Upload_Download!$Q$4:$AC$602,MATCH($AE362,Upload_Download!$Q$4:$Q$602,0),MATCH(AN$2,Upload_Download!$Q$3:$AC$3,0))</f>
        <v>3.4054344223768053E-2</v>
      </c>
      <c r="AO362" s="218">
        <f>INDEX(Upload_Download!$Q$4:$AC$602,MATCH($AE362,Upload_Download!$Q$4:$Q$602,0),MATCH(AO$2,Upload_Download!$Q$3:$AC$3,0))</f>
        <v>3.3959965537334373E-2</v>
      </c>
      <c r="AP362" s="15">
        <f>INDEX(Upload_Download!$Q$4:$AC$602,MATCH($AE362,Upload_Download!$Q$4:$Q$602,0),MATCH(AP$2,Upload_Download!$Q$3:$AC$3,0))</f>
        <v>416</v>
      </c>
      <c r="AQ362" s="16">
        <f>INDEX(Upload_Download!$Q$4:$AC$602,MATCH($AE362,Upload_Download!$Q$4:$Q$602,0),MATCH(AQ$2,Upload_Download!$Q$3:$AC$3,0))</f>
        <v>195</v>
      </c>
      <c r="AR362" s="17">
        <f>INDEX(Upload_Download!$Q$4:$AC$602,MATCH($AE362,Upload_Download!$Q$4:$Q$602,0),MATCH(AR$2,Upload_Download!$Q$3:$AC$3,0))</f>
        <v>344</v>
      </c>
      <c r="AS362" s="18">
        <f>INDEX(Upload_Download!$Q$4:$AC$602,MATCH($AE362,Upload_Download!$Q$4:$Q$602,0),MATCH(AS$2,Upload_Download!$Q$3:$AC$3,0))</f>
        <v>350.2</v>
      </c>
    </row>
    <row r="363" spans="31:45" ht="15.5" customHeight="1">
      <c r="AE363">
        <f t="shared" si="50"/>
        <v>361</v>
      </c>
      <c r="AF363" s="10">
        <f>INDEX(Upload_Download!$Q$4:$AC$602,MATCH($AE363,Upload_Download!$Q$4:$Q$602,0),MATCH(AF$2,Upload_Download!$Q$3:$AC$3,0))</f>
        <v>361</v>
      </c>
      <c r="AG363" s="3">
        <f>INDEX(Upload_Download!$Q$4:$AC$602,MATCH($AE363,Upload_Download!$Q$4:$Q$602,0),MATCH(AG$2,Upload_Download!$Q$3:$AC$3,0))</f>
        <v>454</v>
      </c>
      <c r="AH363" s="3" t="str">
        <f t="shared" si="51"/>
        <v>STOCK</v>
      </c>
      <c r="AI363" s="221" t="str">
        <f>INDEX(Upload_Download!$Q$4:$AC$602,MATCH($AE363,Upload_Download!$Q$4:$Q$602,0),MATCH(AI$2,Upload_Download!$Q$3:$AC$3,0))</f>
        <v>SCCO</v>
      </c>
      <c r="AJ363" s="4" t="str">
        <f>IF(AH363="STOCK",INDEX(Upload_Download!$AR$4:$AR$861,MATCH(AI363,Upload_Download!$AQ$4:$AQ$861,0),1),INDEX(Upload_Download!$BE$4:$BE$103,MATCH(AI363,Upload_Download!$BD$4:$BD$103,0),1))</f>
        <v>Southern Copper Corporation Common Stock</v>
      </c>
      <c r="AK363" s="46">
        <f>IF(AH363="STOCK",INDEX(Upload_Download!$AS$4:$AS$861,MATCH(AI363,Upload_Download!$AQ$4:$AQ$861,0),1),INDEX(Upload_Download!$BF$4:$BF$103,MATCH(AI363,Upload_Download!$BD$4:$BD$103,0),1))</f>
        <v>67.2</v>
      </c>
      <c r="AL363" s="211">
        <f>INDEX(Upload_Download!$Q$4:$AC$602,MATCH($AE363,Upload_Download!$Q$4:$Q$602,0),MATCH(AL$2,Upload_Download!$Q$3:$AC$3,0))/1000000</f>
        <v>51854.405632000002</v>
      </c>
      <c r="AM363" s="215">
        <f>INDEX(Upload_Download!$Q$4:$AC$602,MATCH($AE363,Upload_Download!$Q$4:$Q$602,0),MATCH(AM$2,Upload_Download!$Q$3:$AC$3,0))</f>
        <v>1.0030597497389011</v>
      </c>
      <c r="AN363" s="5">
        <f>INDEX(Upload_Download!$Q$4:$AC$602,MATCH($AE363,Upload_Download!$Q$4:$Q$602,0),MATCH(AN$2,Upload_Download!$Q$3:$AC$3,0))</f>
        <v>5.73672323009351E-2</v>
      </c>
      <c r="AO363" s="217">
        <f>INDEX(Upload_Download!$Q$4:$AC$602,MATCH($AE363,Upload_Download!$Q$4:$Q$602,0),MATCH(AO$2,Upload_Download!$Q$3:$AC$3,0))</f>
        <v>5.7192238364532078E-2</v>
      </c>
      <c r="AP363" s="6">
        <f>INDEX(Upload_Download!$Q$4:$AC$602,MATCH($AE363,Upload_Download!$Q$4:$Q$602,0),MATCH(AP$2,Upload_Download!$Q$3:$AC$3,0))</f>
        <v>398</v>
      </c>
      <c r="AQ363" s="7">
        <f>INDEX(Upload_Download!$Q$4:$AC$602,MATCH($AE363,Upload_Download!$Q$4:$Q$602,0),MATCH(AQ$2,Upload_Download!$Q$3:$AC$3,0))</f>
        <v>424</v>
      </c>
      <c r="AR363" s="8">
        <f>INDEX(Upload_Download!$Q$4:$AC$602,MATCH($AE363,Upload_Download!$Q$4:$Q$602,0),MATCH(AR$2,Upload_Download!$Q$3:$AC$3,0))</f>
        <v>225</v>
      </c>
      <c r="AS363" s="9">
        <f>INDEX(Upload_Download!$Q$4:$AC$602,MATCH($AE363,Upload_Download!$Q$4:$Q$602,0),MATCH(AS$2,Upload_Download!$Q$3:$AC$3,0))</f>
        <v>351.3</v>
      </c>
    </row>
    <row r="364" spans="31:45" ht="15.5" customHeight="1">
      <c r="AE364">
        <f t="shared" si="50"/>
        <v>362</v>
      </c>
      <c r="AF364" s="10">
        <f>INDEX(Upload_Download!$Q$4:$AC$602,MATCH($AE364,Upload_Download!$Q$4:$Q$602,0),MATCH(AF$2,Upload_Download!$Q$3:$AC$3,0))</f>
        <v>362</v>
      </c>
      <c r="AG364" s="3">
        <f>INDEX(Upload_Download!$Q$4:$AC$602,MATCH($AE364,Upload_Download!$Q$4:$Q$602,0),MATCH(AG$2,Upload_Download!$Q$3:$AC$3,0))</f>
        <v>455</v>
      </c>
      <c r="AH364" s="3" t="str">
        <f t="shared" si="51"/>
        <v>STOCK</v>
      </c>
      <c r="AI364" s="221" t="str">
        <f>INDEX(Upload_Download!$Q$4:$AC$602,MATCH($AE364,Upload_Download!$Q$4:$Q$602,0),MATCH(AI$2,Upload_Download!$Q$3:$AC$3,0))</f>
        <v>LYB</v>
      </c>
      <c r="AJ364" s="4" t="str">
        <f>IF(AH364="STOCK",INDEX(Upload_Download!$AR$4:$AR$861,MATCH(AI364,Upload_Download!$AQ$4:$AQ$861,0),1),INDEX(Upload_Download!$BE$4:$BE$103,MATCH(AI364,Upload_Download!$BD$4:$BD$103,0),1))</f>
        <v>LyondellBasell Industries NV Ordinary Shares Class A (Netherlands)</v>
      </c>
      <c r="AK364" s="46">
        <f>IF(AH364="STOCK",INDEX(Upload_Download!$AS$4:$AS$861,MATCH(AI364,Upload_Download!$AQ$4:$AQ$861,0),1),INDEX(Upload_Download!$BF$4:$BF$103,MATCH(AI364,Upload_Download!$BD$4:$BD$103,0),1))</f>
        <v>102.09</v>
      </c>
      <c r="AL364" s="211">
        <f>INDEX(Upload_Download!$Q$4:$AC$602,MATCH($AE364,Upload_Download!$Q$4:$Q$602,0),MATCH(AL$2,Upload_Download!$Q$3:$AC$3,0))/1000000</f>
        <v>34030.491648000003</v>
      </c>
      <c r="AM364" s="215">
        <f>INDEX(Upload_Download!$Q$4:$AC$602,MATCH($AE364,Upload_Download!$Q$4:$Q$602,0),MATCH(AM$2,Upload_Download!$Q$3:$AC$3,0))</f>
        <v>1.003690091820185</v>
      </c>
      <c r="AN364" s="5">
        <f>INDEX(Upload_Download!$Q$4:$AC$602,MATCH($AE364,Upload_Download!$Q$4:$Q$602,0),MATCH(AN$2,Upload_Download!$Q$3:$AC$3,0))</f>
        <v>4.2642238336238779E-2</v>
      </c>
      <c r="AO364" s="217">
        <f>INDEX(Upload_Download!$Q$4:$AC$602,MATCH($AE364,Upload_Download!$Q$4:$Q$602,0),MATCH(AO$2,Upload_Download!$Q$3:$AC$3,0))</f>
        <v>4.2485463076463538E-2</v>
      </c>
      <c r="AP364" s="6">
        <f>INDEX(Upload_Download!$Q$4:$AC$602,MATCH($AE364,Upload_Download!$Q$4:$Q$602,0),MATCH(AP$2,Upload_Download!$Q$3:$AC$3,0))</f>
        <v>362</v>
      </c>
      <c r="AQ364" s="7">
        <f>INDEX(Upload_Download!$Q$4:$AC$602,MATCH($AE364,Upload_Download!$Q$4:$Q$602,0),MATCH(AQ$2,Upload_Download!$Q$3:$AC$3,0))</f>
        <v>312</v>
      </c>
      <c r="AR364" s="8">
        <f>INDEX(Upload_Download!$Q$4:$AC$602,MATCH($AE364,Upload_Download!$Q$4:$Q$602,0),MATCH(AR$2,Upload_Download!$Q$3:$AC$3,0))</f>
        <v>363</v>
      </c>
      <c r="AS364" s="9">
        <f>INDEX(Upload_Download!$Q$4:$AC$602,MATCH($AE364,Upload_Download!$Q$4:$Q$602,0),MATCH(AS$2,Upload_Download!$Q$3:$AC$3,0))</f>
        <v>352.3</v>
      </c>
    </row>
    <row r="365" spans="31:45" ht="15.5" customHeight="1">
      <c r="AE365">
        <f t="shared" si="50"/>
        <v>363</v>
      </c>
      <c r="AF365" s="10">
        <f>INDEX(Upload_Download!$Q$4:$AC$602,MATCH($AE365,Upload_Download!$Q$4:$Q$602,0),MATCH(AF$2,Upload_Download!$Q$3:$AC$3,0))</f>
        <v>363</v>
      </c>
      <c r="AG365" s="3">
        <f>INDEX(Upload_Download!$Q$4:$AC$602,MATCH($AE365,Upload_Download!$Q$4:$Q$602,0),MATCH(AG$2,Upload_Download!$Q$3:$AC$3,0))</f>
        <v>456</v>
      </c>
      <c r="AH365" s="3" t="str">
        <f t="shared" si="51"/>
        <v>STOCK</v>
      </c>
      <c r="AI365" s="221" t="str">
        <f>INDEX(Upload_Download!$Q$4:$AC$602,MATCH($AE365,Upload_Download!$Q$4:$Q$602,0),MATCH(AI$2,Upload_Download!$Q$3:$AC$3,0))</f>
        <v>ROK</v>
      </c>
      <c r="AJ365" s="4" t="str">
        <f>IF(AH365="STOCK",INDEX(Upload_Download!$AR$4:$AR$861,MATCH(AI365,Upload_Download!$AQ$4:$AQ$861,0),1),INDEX(Upload_Download!$BE$4:$BE$103,MATCH(AI365,Upload_Download!$BD$4:$BD$103,0),1))</f>
        <v>Rockwell Automation Inc. Common Stock</v>
      </c>
      <c r="AK365" s="46">
        <f>IF(AH365="STOCK",INDEX(Upload_Download!$AS$4:$AS$861,MATCH(AI365,Upload_Download!$AQ$4:$AQ$861,0),1),INDEX(Upload_Download!$BF$4:$BF$103,MATCH(AI365,Upload_Download!$BD$4:$BD$103,0),1))</f>
        <v>277.33</v>
      </c>
      <c r="AL365" s="211">
        <f>INDEX(Upload_Download!$Q$4:$AC$602,MATCH($AE365,Upload_Download!$Q$4:$Q$602,0),MATCH(AL$2,Upload_Download!$Q$3:$AC$3,0))/1000000</f>
        <v>31165.734912</v>
      </c>
      <c r="AM365" s="215">
        <f>INDEX(Upload_Download!$Q$4:$AC$602,MATCH($AE365,Upload_Download!$Q$4:$Q$602,0),MATCH(AM$2,Upload_Download!$Q$3:$AC$3,0))</f>
        <v>1.0029666455123489</v>
      </c>
      <c r="AN365" s="5">
        <f>INDEX(Upload_Download!$Q$4:$AC$602,MATCH($AE365,Upload_Download!$Q$4:$Q$602,0),MATCH(AN$2,Upload_Download!$Q$3:$AC$3,0))</f>
        <v>3.2510813772116891E-2</v>
      </c>
      <c r="AO365" s="217">
        <f>INDEX(Upload_Download!$Q$4:$AC$602,MATCH($AE365,Upload_Download!$Q$4:$Q$602,0),MATCH(AO$2,Upload_Download!$Q$3:$AC$3,0))</f>
        <v>3.2414650993213508E-2</v>
      </c>
      <c r="AP365" s="6">
        <f>INDEX(Upload_Download!$Q$4:$AC$602,MATCH($AE365,Upload_Download!$Q$4:$Q$602,0),MATCH(AP$2,Upload_Download!$Q$3:$AC$3,0))</f>
        <v>404</v>
      </c>
      <c r="AQ365" s="7">
        <f>INDEX(Upload_Download!$Q$4:$AC$602,MATCH($AE365,Upload_Download!$Q$4:$Q$602,0),MATCH(AQ$2,Upload_Download!$Q$3:$AC$3,0))</f>
        <v>164</v>
      </c>
      <c r="AR365" s="8">
        <f>INDEX(Upload_Download!$Q$4:$AC$602,MATCH($AE365,Upload_Download!$Q$4:$Q$602,0),MATCH(AR$2,Upload_Download!$Q$3:$AC$3,0))</f>
        <v>396</v>
      </c>
      <c r="AS365" s="9">
        <f>INDEX(Upload_Download!$Q$4:$AC$602,MATCH($AE365,Upload_Download!$Q$4:$Q$602,0),MATCH(AS$2,Upload_Download!$Q$3:$AC$3,0))</f>
        <v>353.6</v>
      </c>
    </row>
    <row r="366" spans="31:45" ht="15.5" customHeight="1">
      <c r="AE366">
        <f t="shared" si="50"/>
        <v>364</v>
      </c>
      <c r="AF366" s="10">
        <f>INDEX(Upload_Download!$Q$4:$AC$602,MATCH($AE366,Upload_Download!$Q$4:$Q$602,0),MATCH(AF$2,Upload_Download!$Q$3:$AC$3,0))</f>
        <v>364</v>
      </c>
      <c r="AG366" s="3">
        <f>INDEX(Upload_Download!$Q$4:$AC$602,MATCH($AE366,Upload_Download!$Q$4:$Q$602,0),MATCH(AG$2,Upload_Download!$Q$3:$AC$3,0))</f>
        <v>457</v>
      </c>
      <c r="AH366" s="3" t="str">
        <f t="shared" si="51"/>
        <v>STOCK</v>
      </c>
      <c r="AI366" s="221" t="str">
        <f>INDEX(Upload_Download!$Q$4:$AC$602,MATCH($AE366,Upload_Download!$Q$4:$Q$602,0),MATCH(AI$2,Upload_Download!$Q$3:$AC$3,0))</f>
        <v>WDAY</v>
      </c>
      <c r="AJ366" s="4" t="str">
        <f>IF(AH366="STOCK",INDEX(Upload_Download!$AR$4:$AR$861,MATCH(AI366,Upload_Download!$AQ$4:$AQ$861,0),1),INDEX(Upload_Download!$BE$4:$BE$103,MATCH(AI366,Upload_Download!$BD$4:$BD$103,0),1))</f>
        <v>Workday Inc. Class A Common Stock</v>
      </c>
      <c r="AK366" s="46">
        <f>IF(AH366="STOCK",INDEX(Upload_Download!$AS$4:$AS$861,MATCH(AI366,Upload_Download!$AQ$4:$AQ$861,0),1),INDEX(Upload_Download!$BF$4:$BF$103,MATCH(AI366,Upload_Download!$BD$4:$BD$103,0),1))</f>
        <v>239.64</v>
      </c>
      <c r="AL366" s="211">
        <f>INDEX(Upload_Download!$Q$4:$AC$602,MATCH($AE366,Upload_Download!$Q$4:$Q$602,0),MATCH(AL$2,Upload_Download!$Q$3:$AC$3,0))/1000000</f>
        <v>58515.001343999997</v>
      </c>
      <c r="AM366" s="215">
        <f>INDEX(Upload_Download!$Q$4:$AC$602,MATCH($AE366,Upload_Download!$Q$4:$Q$602,0),MATCH(AM$2,Upload_Download!$Q$3:$AC$3,0))</f>
        <v>1.002221089126794</v>
      </c>
      <c r="AN366" s="5">
        <f>INDEX(Upload_Download!$Q$4:$AC$602,MATCH($AE366,Upload_Download!$Q$4:$Q$602,0),MATCH(AN$2,Upload_Download!$Q$3:$AC$3,0))</f>
        <v>4.8023882488818233E-2</v>
      </c>
      <c r="AO366" s="217">
        <f>INDEX(Upload_Download!$Q$4:$AC$602,MATCH($AE366,Upload_Download!$Q$4:$Q$602,0),MATCH(AO$2,Upload_Download!$Q$3:$AC$3,0))</f>
        <v>4.791745355374636E-2</v>
      </c>
      <c r="AP366" s="6">
        <f>INDEX(Upload_Download!$Q$4:$AC$602,MATCH($AE366,Upload_Download!$Q$4:$Q$602,0),MATCH(AP$2,Upload_Download!$Q$3:$AC$3,0))</f>
        <v>441</v>
      </c>
      <c r="AQ366" s="7">
        <f>INDEX(Upload_Download!$Q$4:$AC$602,MATCH($AE366,Upload_Download!$Q$4:$Q$602,0),MATCH(AQ$2,Upload_Download!$Q$3:$AC$3,0))</f>
        <v>366</v>
      </c>
      <c r="AR366" s="8">
        <f>INDEX(Upload_Download!$Q$4:$AC$602,MATCH($AE366,Upload_Download!$Q$4:$Q$602,0),MATCH(AR$2,Upload_Download!$Q$3:$AC$3,0))</f>
        <v>200</v>
      </c>
      <c r="AS366" s="9">
        <f>INDEX(Upload_Download!$Q$4:$AC$602,MATCH($AE366,Upload_Download!$Q$4:$Q$602,0),MATCH(AS$2,Upload_Download!$Q$3:$AC$3,0))</f>
        <v>353.7</v>
      </c>
    </row>
    <row r="367" spans="31:45" ht="15.5" customHeight="1" thickBot="1">
      <c r="AE367">
        <f t="shared" si="50"/>
        <v>365</v>
      </c>
      <c r="AF367" s="11">
        <f>INDEX(Upload_Download!$Q$4:$AC$602,MATCH($AE367,Upload_Download!$Q$4:$Q$602,0),MATCH(AF$2,Upload_Download!$Q$3:$AC$3,0))</f>
        <v>365</v>
      </c>
      <c r="AG367" s="12">
        <f>INDEX(Upload_Download!$Q$4:$AC$602,MATCH($AE367,Upload_Download!$Q$4:$Q$602,0),MATCH(AG$2,Upload_Download!$Q$3:$AC$3,0))</f>
        <v>458</v>
      </c>
      <c r="AH367" s="12" t="str">
        <f t="shared" si="51"/>
        <v>STOCK</v>
      </c>
      <c r="AI367" s="222" t="str">
        <f>INDEX(Upload_Download!$Q$4:$AC$602,MATCH($AE367,Upload_Download!$Q$4:$Q$602,0),MATCH(AI$2,Upload_Download!$Q$3:$AC$3,0))</f>
        <v>SBAC</v>
      </c>
      <c r="AJ367" s="13" t="str">
        <f>IF(AH367="STOCK",INDEX(Upload_Download!$AR$4:$AR$861,MATCH(AI367,Upload_Download!$AQ$4:$AQ$861,0),1),INDEX(Upload_Download!$BE$4:$BE$103,MATCH(AI367,Upload_Download!$BD$4:$BD$103,0),1))</f>
        <v>SBA Communications Corporation Class A Common Stock</v>
      </c>
      <c r="AK367" s="47">
        <f>IF(AH367="STOCK",INDEX(Upload_Download!$AS$4:$AS$861,MATCH(AI367,Upload_Download!$AQ$4:$AQ$861,0),1),INDEX(Upload_Download!$BF$4:$BF$103,MATCH(AI367,Upload_Download!$BD$4:$BD$103,0),1))</f>
        <v>318.08</v>
      </c>
      <c r="AL367" s="212">
        <f>INDEX(Upload_Download!$Q$4:$AC$602,MATCH($AE367,Upload_Download!$Q$4:$Q$602,0),MATCH(AL$2,Upload_Download!$Q$3:$AC$3,0))/1000000</f>
        <v>33760.729088</v>
      </c>
      <c r="AM367" s="216">
        <f>INDEX(Upload_Download!$Q$4:$AC$602,MATCH($AE367,Upload_Download!$Q$4:$Q$602,0),MATCH(AM$2,Upload_Download!$Q$3:$AC$3,0))</f>
        <v>1.0026287048434059</v>
      </c>
      <c r="AN367" s="14">
        <f>INDEX(Upload_Download!$Q$4:$AC$602,MATCH($AE367,Upload_Download!$Q$4:$Q$602,0),MATCH(AN$2,Upload_Download!$Q$3:$AC$3,0))</f>
        <v>3.2433881033679758E-2</v>
      </c>
      <c r="AO367" s="218">
        <f>INDEX(Upload_Download!$Q$4:$AC$602,MATCH($AE367,Upload_Download!$Q$4:$Q$602,0),MATCH(AO$2,Upload_Download!$Q$3:$AC$3,0))</f>
        <v>3.234884546692228E-2</v>
      </c>
      <c r="AP367" s="15">
        <f>INDEX(Upload_Download!$Q$4:$AC$602,MATCH($AE367,Upload_Download!$Q$4:$Q$602,0),MATCH(AP$2,Upload_Download!$Q$3:$AC$3,0))</f>
        <v>422</v>
      </c>
      <c r="AQ367" s="16">
        <f>INDEX(Upload_Download!$Q$4:$AC$602,MATCH($AE367,Upload_Download!$Q$4:$Q$602,0),MATCH(AQ$2,Upload_Download!$Q$3:$AC$3,0))</f>
        <v>163</v>
      </c>
      <c r="AR367" s="17">
        <f>INDEX(Upload_Download!$Q$4:$AC$602,MATCH($AE367,Upload_Download!$Q$4:$Q$602,0),MATCH(AR$2,Upload_Download!$Q$3:$AC$3,0))</f>
        <v>368</v>
      </c>
      <c r="AS367" s="18">
        <f>INDEX(Upload_Download!$Q$4:$AC$602,MATCH($AE367,Upload_Download!$Q$4:$Q$602,0),MATCH(AS$2,Upload_Download!$Q$3:$AC$3,0))</f>
        <v>354</v>
      </c>
    </row>
    <row r="368" spans="31:45" ht="15.5" customHeight="1">
      <c r="AE368">
        <f t="shared" si="50"/>
        <v>366</v>
      </c>
      <c r="AF368" s="10">
        <f>INDEX(Upload_Download!$Q$4:$AC$602,MATCH($AE368,Upload_Download!$Q$4:$Q$602,0),MATCH(AF$2,Upload_Download!$Q$3:$AC$3,0))</f>
        <v>366</v>
      </c>
      <c r="AG368" s="3">
        <f>INDEX(Upload_Download!$Q$4:$AC$602,MATCH($AE368,Upload_Download!$Q$4:$Q$602,0),MATCH(AG$2,Upload_Download!$Q$3:$AC$3,0))</f>
        <v>459</v>
      </c>
      <c r="AH368" s="3" t="str">
        <f t="shared" si="51"/>
        <v>STOCK</v>
      </c>
      <c r="AI368" s="221" t="str">
        <f>INDEX(Upload_Download!$Q$4:$AC$602,MATCH($AE368,Upload_Download!$Q$4:$Q$602,0),MATCH(AI$2,Upload_Download!$Q$3:$AC$3,0))</f>
        <v>EQIX</v>
      </c>
      <c r="AJ368" s="4" t="str">
        <f>IF(AH368="STOCK",INDEX(Upload_Download!$AR$4:$AR$861,MATCH(AI368,Upload_Download!$AQ$4:$AQ$861,0),1),INDEX(Upload_Download!$BE$4:$BE$103,MATCH(AI368,Upload_Download!$BD$4:$BD$103,0),1))</f>
        <v>Equinix Inc. Common Stock REIT</v>
      </c>
      <c r="AK368" s="46">
        <f>IF(AH368="STOCK",INDEX(Upload_Download!$AS$4:$AS$861,MATCH(AI368,Upload_Download!$AQ$4:$AQ$861,0),1),INDEX(Upload_Download!$BF$4:$BF$103,MATCH(AI368,Upload_Download!$BD$4:$BD$103,0),1))</f>
        <v>687.72</v>
      </c>
      <c r="AL368" s="211">
        <f>INDEX(Upload_Download!$Q$4:$AC$602,MATCH($AE368,Upload_Download!$Q$4:$Q$602,0),MATCH(AL$2,Upload_Download!$Q$3:$AC$3,0))/1000000</f>
        <v>60558.110719999997</v>
      </c>
      <c r="AM368" s="215">
        <f>INDEX(Upload_Download!$Q$4:$AC$602,MATCH($AE368,Upload_Download!$Q$4:$Q$602,0),MATCH(AM$2,Upload_Download!$Q$3:$AC$3,0))</f>
        <v>1.000650293349729</v>
      </c>
      <c r="AN368" s="5">
        <f>INDEX(Upload_Download!$Q$4:$AC$602,MATCH($AE368,Upload_Download!$Q$4:$Q$602,0),MATCH(AN$2,Upload_Download!$Q$3:$AC$3,0))</f>
        <v>3.6548921124472479E-2</v>
      </c>
      <c r="AO368" s="217">
        <f>INDEX(Upload_Download!$Q$4:$AC$602,MATCH($AE368,Upload_Download!$Q$4:$Q$602,0),MATCH(AO$2,Upload_Download!$Q$3:$AC$3,0))</f>
        <v>3.6525169049941568E-2</v>
      </c>
      <c r="AP368" s="6">
        <f>INDEX(Upload_Download!$Q$4:$AC$602,MATCH($AE368,Upload_Download!$Q$4:$Q$602,0),MATCH(AP$2,Upload_Download!$Q$3:$AC$3,0))</f>
        <v>500</v>
      </c>
      <c r="AQ368" s="7">
        <f>INDEX(Upload_Download!$Q$4:$AC$602,MATCH($AE368,Upload_Download!$Q$4:$Q$602,0),MATCH(AQ$2,Upload_Download!$Q$3:$AC$3,0))</f>
        <v>236</v>
      </c>
      <c r="AR368" s="8">
        <f>INDEX(Upload_Download!$Q$4:$AC$602,MATCH($AE368,Upload_Download!$Q$4:$Q$602,0),MATCH(AR$2,Upload_Download!$Q$3:$AC$3,0))</f>
        <v>190</v>
      </c>
      <c r="AS368" s="9">
        <f>INDEX(Upload_Download!$Q$4:$AC$602,MATCH($AE368,Upload_Download!$Q$4:$Q$602,0),MATCH(AS$2,Upload_Download!$Q$3:$AC$3,0))</f>
        <v>354.2</v>
      </c>
    </row>
    <row r="369" spans="31:45" ht="15.5" customHeight="1">
      <c r="AE369">
        <f t="shared" si="50"/>
        <v>367</v>
      </c>
      <c r="AF369" s="10">
        <f>INDEX(Upload_Download!$Q$4:$AC$602,MATCH($AE369,Upload_Download!$Q$4:$Q$602,0),MATCH(AF$2,Upload_Download!$Q$3:$AC$3,0))</f>
        <v>367</v>
      </c>
      <c r="AG369" s="3">
        <f>INDEX(Upload_Download!$Q$4:$AC$602,MATCH($AE369,Upload_Download!$Q$4:$Q$602,0),MATCH(AG$2,Upload_Download!$Q$3:$AC$3,0))</f>
        <v>460</v>
      </c>
      <c r="AH369" s="3" t="str">
        <f t="shared" si="51"/>
        <v>STOCK</v>
      </c>
      <c r="AI369" s="221" t="str">
        <f>INDEX(Upload_Download!$Q$4:$AC$602,MATCH($AE369,Upload_Download!$Q$4:$Q$602,0),MATCH(AI$2,Upload_Download!$Q$3:$AC$3,0))</f>
        <v>HUBS</v>
      </c>
      <c r="AJ369" s="4" t="str">
        <f>IF(AH369="STOCK",INDEX(Upload_Download!$AR$4:$AR$861,MATCH(AI369,Upload_Download!$AQ$4:$AQ$861,0),1),INDEX(Upload_Download!$BE$4:$BE$103,MATCH(AI369,Upload_Download!$BD$4:$BD$103,0),1))</f>
        <v>HubSpot Inc. Common Stock</v>
      </c>
      <c r="AK369" s="46">
        <f>IF(AH369="STOCK",INDEX(Upload_Download!$AS$4:$AS$861,MATCH(AI369,Upload_Download!$AQ$4:$AQ$861,0),1),INDEX(Upload_Download!$BF$4:$BF$103,MATCH(AI369,Upload_Download!$BD$4:$BD$103,0),1))</f>
        <v>534.46</v>
      </c>
      <c r="AL369" s="211">
        <f>INDEX(Upload_Download!$Q$4:$AC$602,MATCH($AE369,Upload_Download!$Q$4:$Q$602,0),MATCH(AL$2,Upload_Download!$Q$3:$AC$3,0))/1000000</f>
        <v>25708.668927999999</v>
      </c>
      <c r="AM369" s="215">
        <f>INDEX(Upload_Download!$Q$4:$AC$602,MATCH($AE369,Upload_Download!$Q$4:$Q$602,0),MATCH(AM$2,Upload_Download!$Q$3:$AC$3,0))</f>
        <v>1.0061716592458489</v>
      </c>
      <c r="AN369" s="5">
        <f>INDEX(Upload_Download!$Q$4:$AC$602,MATCH($AE369,Upload_Download!$Q$4:$Q$602,0),MATCH(AN$2,Upload_Download!$Q$3:$AC$3,0))</f>
        <v>7.412300721562276E-2</v>
      </c>
      <c r="AO369" s="217">
        <f>INDEX(Upload_Download!$Q$4:$AC$602,MATCH($AE369,Upload_Download!$Q$4:$Q$602,0),MATCH(AO$2,Upload_Download!$Q$3:$AC$3,0))</f>
        <v>7.3668351254476641E-2</v>
      </c>
      <c r="AP369" s="6">
        <f>INDEX(Upload_Download!$Q$4:$AC$602,MATCH($AE369,Upload_Download!$Q$4:$Q$602,0),MATCH(AP$2,Upload_Download!$Q$3:$AC$3,0))</f>
        <v>250</v>
      </c>
      <c r="AQ369" s="7">
        <f>INDEX(Upload_Download!$Q$4:$AC$602,MATCH($AE369,Upload_Download!$Q$4:$Q$602,0),MATCH(AQ$2,Upload_Download!$Q$3:$AC$3,0))</f>
        <v>466</v>
      </c>
      <c r="AR369" s="8">
        <f>INDEX(Upload_Download!$Q$4:$AC$602,MATCH($AE369,Upload_Download!$Q$4:$Q$602,0),MATCH(AR$2,Upload_Download!$Q$3:$AC$3,0))</f>
        <v>455</v>
      </c>
      <c r="AS369" s="9">
        <f>INDEX(Upload_Download!$Q$4:$AC$602,MATCH($AE369,Upload_Download!$Q$4:$Q$602,0),MATCH(AS$2,Upload_Download!$Q$3:$AC$3,0))</f>
        <v>354.7</v>
      </c>
    </row>
    <row r="370" spans="31:45" ht="15.5" customHeight="1">
      <c r="AE370">
        <f t="shared" si="50"/>
        <v>368</v>
      </c>
      <c r="AF370" s="10">
        <f>INDEX(Upload_Download!$Q$4:$AC$602,MATCH($AE370,Upload_Download!$Q$4:$Q$602,0),MATCH(AF$2,Upload_Download!$Q$3:$AC$3,0))</f>
        <v>368</v>
      </c>
      <c r="AG370" s="3">
        <f>INDEX(Upload_Download!$Q$4:$AC$602,MATCH($AE370,Upload_Download!$Q$4:$Q$602,0),MATCH(AG$2,Upload_Download!$Q$3:$AC$3,0))</f>
        <v>461</v>
      </c>
      <c r="AH370" s="3" t="str">
        <f t="shared" si="51"/>
        <v>STOCK</v>
      </c>
      <c r="AI370" s="221" t="str">
        <f>INDEX(Upload_Download!$Q$4:$AC$602,MATCH($AE370,Upload_Download!$Q$4:$Q$602,0),MATCH(AI$2,Upload_Download!$Q$3:$AC$3,0))</f>
        <v>FISV</v>
      </c>
      <c r="AJ370" s="4" t="str">
        <f>IF(AH370="STOCK",INDEX(Upload_Download!$AR$4:$AR$861,MATCH(AI370,Upload_Download!$AQ$4:$AQ$861,0),1),INDEX(Upload_Download!$BE$4:$BE$103,MATCH(AI370,Upload_Download!$BD$4:$BD$103,0),1))</f>
        <v>Fiserv Inc. Common Stock</v>
      </c>
      <c r="AK370" s="46">
        <f>IF(AH370="STOCK",INDEX(Upload_Download!$AS$4:$AS$861,MATCH(AI370,Upload_Download!$AQ$4:$AQ$861,0),1),INDEX(Upload_Download!$BF$4:$BF$103,MATCH(AI370,Upload_Download!$BD$4:$BD$103,0),1))</f>
        <v>99.18</v>
      </c>
      <c r="AL370" s="211">
        <f>INDEX(Upload_Download!$Q$4:$AC$602,MATCH($AE370,Upload_Download!$Q$4:$Q$602,0),MATCH(AL$2,Upload_Download!$Q$3:$AC$3,0))/1000000</f>
        <v>64306.597887999997</v>
      </c>
      <c r="AM370" s="215">
        <f>INDEX(Upload_Download!$Q$4:$AC$602,MATCH($AE370,Upload_Download!$Q$4:$Q$602,0),MATCH(AM$2,Upload_Download!$Q$3:$AC$3,0))</f>
        <v>0.99852613301250193</v>
      </c>
      <c r="AN370" s="5">
        <f>INDEX(Upload_Download!$Q$4:$AC$602,MATCH($AE370,Upload_Download!$Q$4:$Q$602,0),MATCH(AN$2,Upload_Download!$Q$3:$AC$3,0))</f>
        <v>3.0497702698049141E-2</v>
      </c>
      <c r="AO370" s="217">
        <f>INDEX(Upload_Download!$Q$4:$AC$602,MATCH($AE370,Upload_Download!$Q$4:$Q$602,0),MATCH(AO$2,Upload_Download!$Q$3:$AC$3,0))</f>
        <v>3.0542718602706111E-2</v>
      </c>
      <c r="AP370" s="6">
        <f>INDEX(Upload_Download!$Q$4:$AC$602,MATCH($AE370,Upload_Download!$Q$4:$Q$602,0),MATCH(AP$2,Upload_Download!$Q$3:$AC$3,0))</f>
        <v>553</v>
      </c>
      <c r="AQ370" s="7">
        <f>INDEX(Upload_Download!$Q$4:$AC$602,MATCH($AE370,Upload_Download!$Q$4:$Q$602,0),MATCH(AQ$2,Upload_Download!$Q$3:$AC$3,0))</f>
        <v>131</v>
      </c>
      <c r="AR370" s="8">
        <f>INDEX(Upload_Download!$Q$4:$AC$602,MATCH($AE370,Upload_Download!$Q$4:$Q$602,0),MATCH(AR$2,Upload_Download!$Q$3:$AC$3,0))</f>
        <v>177</v>
      </c>
      <c r="AS370" s="9">
        <f>INDEX(Upload_Download!$Q$4:$AC$602,MATCH($AE370,Upload_Download!$Q$4:$Q$602,0),MATCH(AS$2,Upload_Download!$Q$3:$AC$3,0))</f>
        <v>355.8</v>
      </c>
    </row>
    <row r="371" spans="31:45" ht="15.5" customHeight="1">
      <c r="AE371">
        <f t="shared" si="50"/>
        <v>369</v>
      </c>
      <c r="AF371" s="10">
        <f>INDEX(Upload_Download!$Q$4:$AC$602,MATCH($AE371,Upload_Download!$Q$4:$Q$602,0),MATCH(AF$2,Upload_Download!$Q$3:$AC$3,0))</f>
        <v>369</v>
      </c>
      <c r="AG371" s="3">
        <f>INDEX(Upload_Download!$Q$4:$AC$602,MATCH($AE371,Upload_Download!$Q$4:$Q$602,0),MATCH(AG$2,Upload_Download!$Q$3:$AC$3,0))</f>
        <v>462</v>
      </c>
      <c r="AH371" s="3" t="str">
        <f t="shared" si="51"/>
        <v>STOCK</v>
      </c>
      <c r="AI371" s="221" t="str">
        <f>INDEX(Upload_Download!$Q$4:$AC$602,MATCH($AE371,Upload_Download!$Q$4:$Q$602,0),MATCH(AI$2,Upload_Download!$Q$3:$AC$3,0))</f>
        <v>PKI</v>
      </c>
      <c r="AJ371" s="4" t="str">
        <f>IF(AH371="STOCK",INDEX(Upload_Download!$AR$4:$AR$861,MATCH(AI371,Upload_Download!$AQ$4:$AQ$861,0),1),INDEX(Upload_Download!$BE$4:$BE$103,MATCH(AI371,Upload_Download!$BD$4:$BD$103,0),1))</f>
        <v>PerkinElmer Inc. Common Stock</v>
      </c>
      <c r="AK371" s="46">
        <f>IF(AH371="STOCK",INDEX(Upload_Download!$AS$4:$AS$861,MATCH(AI371,Upload_Download!$AQ$4:$AQ$861,0),1),INDEX(Upload_Download!$BF$4:$BF$103,MATCH(AI371,Upload_Download!$BD$4:$BD$103,0),1))</f>
        <v>184.3</v>
      </c>
      <c r="AL371" s="211">
        <f>INDEX(Upload_Download!$Q$4:$AC$602,MATCH($AE371,Upload_Download!$Q$4:$Q$602,0),MATCH(AL$2,Upload_Download!$Q$3:$AC$3,0))/1000000</f>
        <v>22722.310143999999</v>
      </c>
      <c r="AM371" s="215">
        <f>INDEX(Upload_Download!$Q$4:$AC$602,MATCH($AE371,Upload_Download!$Q$4:$Q$602,0),MATCH(AM$2,Upload_Download!$Q$3:$AC$3,0))</f>
        <v>1.005518626539488</v>
      </c>
      <c r="AN371" s="5">
        <f>INDEX(Upload_Download!$Q$4:$AC$602,MATCH($AE371,Upload_Download!$Q$4:$Q$602,0),MATCH(AN$2,Upload_Download!$Q$3:$AC$3,0))</f>
        <v>4.5256299430469438E-2</v>
      </c>
      <c r="AO371" s="217">
        <f>INDEX(Upload_Download!$Q$4:$AC$602,MATCH($AE371,Upload_Download!$Q$4:$Q$602,0),MATCH(AO$2,Upload_Download!$Q$3:$AC$3,0))</f>
        <v>4.500791754223378E-2</v>
      </c>
      <c r="AP371" s="6">
        <f>INDEX(Upload_Download!$Q$4:$AC$602,MATCH($AE371,Upload_Download!$Q$4:$Q$602,0),MATCH(AP$2,Upload_Download!$Q$3:$AC$3,0))</f>
        <v>276</v>
      </c>
      <c r="AQ371" s="7">
        <f>INDEX(Upload_Download!$Q$4:$AC$602,MATCH($AE371,Upload_Download!$Q$4:$Q$602,0),MATCH(AQ$2,Upload_Download!$Q$3:$AC$3,0))</f>
        <v>339</v>
      </c>
      <c r="AR371" s="8">
        <f>INDEX(Upload_Download!$Q$4:$AC$602,MATCH($AE371,Upload_Download!$Q$4:$Q$602,0),MATCH(AR$2,Upload_Download!$Q$3:$AC$3,0))</f>
        <v>501</v>
      </c>
      <c r="AS371" s="9">
        <f>INDEX(Upload_Download!$Q$4:$AC$602,MATCH($AE371,Upload_Download!$Q$4:$Q$602,0),MATCH(AS$2,Upload_Download!$Q$3:$AC$3,0))</f>
        <v>356.1</v>
      </c>
    </row>
    <row r="372" spans="31:45" ht="15.5" customHeight="1" thickBot="1">
      <c r="AE372">
        <f t="shared" si="50"/>
        <v>370</v>
      </c>
      <c r="AF372" s="11">
        <f>INDEX(Upload_Download!$Q$4:$AC$602,MATCH($AE372,Upload_Download!$Q$4:$Q$602,0),MATCH(AF$2,Upload_Download!$Q$3:$AC$3,0))</f>
        <v>370</v>
      </c>
      <c r="AG372" s="12">
        <f>INDEX(Upload_Download!$Q$4:$AC$602,MATCH($AE372,Upload_Download!$Q$4:$Q$602,0),MATCH(AG$2,Upload_Download!$Q$3:$AC$3,0))</f>
        <v>463</v>
      </c>
      <c r="AH372" s="12" t="str">
        <f t="shared" si="51"/>
        <v>STOCK</v>
      </c>
      <c r="AI372" s="222" t="str">
        <f>INDEX(Upload_Download!$Q$4:$AC$602,MATCH($AE372,Upload_Download!$Q$4:$Q$602,0),MATCH(AI$2,Upload_Download!$Q$3:$AC$3,0))</f>
        <v>EBAY</v>
      </c>
      <c r="AJ372" s="13" t="str">
        <f>IF(AH372="STOCK",INDEX(Upload_Download!$AR$4:$AR$861,MATCH(AI372,Upload_Download!$AQ$4:$AQ$861,0),1),INDEX(Upload_Download!$BE$4:$BE$103,MATCH(AI372,Upload_Download!$BD$4:$BD$103,0),1))</f>
        <v>eBay Inc. Common Stock</v>
      </c>
      <c r="AK372" s="47">
        <f>IF(AH372="STOCK",INDEX(Upload_Download!$AS$4:$AS$861,MATCH(AI372,Upload_Download!$AQ$4:$AQ$861,0),1),INDEX(Upload_Download!$BF$4:$BF$103,MATCH(AI372,Upload_Download!$BD$4:$BD$103,0),1))</f>
        <v>58.81</v>
      </c>
      <c r="AL372" s="212">
        <f>INDEX(Upload_Download!$Q$4:$AC$602,MATCH($AE372,Upload_Download!$Q$4:$Q$602,0),MATCH(AL$2,Upload_Download!$Q$3:$AC$3,0))/1000000</f>
        <v>36455.342080000002</v>
      </c>
      <c r="AM372" s="216">
        <f>INDEX(Upload_Download!$Q$4:$AC$602,MATCH($AE372,Upload_Download!$Q$4:$Q$602,0),MATCH(AM$2,Upload_Download!$Q$3:$AC$3,0))</f>
        <v>1.003970310915353</v>
      </c>
      <c r="AN372" s="14">
        <f>INDEX(Upload_Download!$Q$4:$AC$602,MATCH($AE372,Upload_Download!$Q$4:$Q$602,0),MATCH(AN$2,Upload_Download!$Q$3:$AC$3,0))</f>
        <v>4.9785181347794083E-2</v>
      </c>
      <c r="AO372" s="218">
        <f>INDEX(Upload_Download!$Q$4:$AC$602,MATCH($AE372,Upload_Download!$Q$4:$Q$602,0),MATCH(AO$2,Upload_Download!$Q$3:$AC$3,0))</f>
        <v>4.9588300377531348E-2</v>
      </c>
      <c r="AP372" s="15">
        <f>INDEX(Upload_Download!$Q$4:$AC$602,MATCH($AE372,Upload_Download!$Q$4:$Q$602,0),MATCH(AP$2,Upload_Download!$Q$3:$AC$3,0))</f>
        <v>354</v>
      </c>
      <c r="AQ372" s="16">
        <f>INDEX(Upload_Download!$Q$4:$AC$602,MATCH($AE372,Upload_Download!$Q$4:$Q$602,0),MATCH(AQ$2,Upload_Download!$Q$3:$AC$3,0))</f>
        <v>384</v>
      </c>
      <c r="AR372" s="17">
        <f>INDEX(Upload_Download!$Q$4:$AC$602,MATCH($AE372,Upload_Download!$Q$4:$Q$602,0),MATCH(AR$2,Upload_Download!$Q$3:$AC$3,0))</f>
        <v>341</v>
      </c>
      <c r="AS372" s="18">
        <f>INDEX(Upload_Download!$Q$4:$AC$602,MATCH($AE372,Upload_Download!$Q$4:$Q$602,0),MATCH(AS$2,Upload_Download!$Q$3:$AC$3,0))</f>
        <v>356.1</v>
      </c>
    </row>
    <row r="373" spans="31:45" ht="15.5" customHeight="1">
      <c r="AE373">
        <f t="shared" si="50"/>
        <v>371</v>
      </c>
      <c r="AF373" s="10">
        <f>INDEX(Upload_Download!$Q$4:$AC$602,MATCH($AE373,Upload_Download!$Q$4:$Q$602,0),MATCH(AF$2,Upload_Download!$Q$3:$AC$3,0))</f>
        <v>371</v>
      </c>
      <c r="AG373" s="3">
        <f>INDEX(Upload_Download!$Q$4:$AC$602,MATCH($AE373,Upload_Download!$Q$4:$Q$602,0),MATCH(AG$2,Upload_Download!$Q$3:$AC$3,0))</f>
        <v>464</v>
      </c>
      <c r="AH373" s="3" t="str">
        <f t="shared" si="51"/>
        <v>STOCK</v>
      </c>
      <c r="AI373" s="221" t="str">
        <f>INDEX(Upload_Download!$Q$4:$AC$602,MATCH($AE373,Upload_Download!$Q$4:$Q$602,0),MATCH(AI$2,Upload_Download!$Q$3:$AC$3,0))</f>
        <v>CMG</v>
      </c>
      <c r="AJ373" s="4" t="str">
        <f>IF(AH373="STOCK",INDEX(Upload_Download!$AR$4:$AR$861,MATCH(AI373,Upload_Download!$AQ$4:$AQ$861,0),1),INDEX(Upload_Download!$BE$4:$BE$103,MATCH(AI373,Upload_Download!$BD$4:$BD$103,0),1))</f>
        <v>Chipotle Mexican Grill Inc. Common Stock</v>
      </c>
      <c r="AK373" s="46">
        <f>IF(AH373="STOCK",INDEX(Upload_Download!$AS$4:$AS$861,MATCH(AI373,Upload_Download!$AQ$4:$AQ$861,0),1),INDEX(Upload_Download!$BF$4:$BF$103,MATCH(AI373,Upload_Download!$BD$4:$BD$103,0),1))</f>
        <v>1578</v>
      </c>
      <c r="AL373" s="211">
        <f>INDEX(Upload_Download!$Q$4:$AC$602,MATCH($AE373,Upload_Download!$Q$4:$Q$602,0),MATCH(AL$2,Upload_Download!$Q$3:$AC$3,0))/1000000</f>
        <v>43583.250432000001</v>
      </c>
      <c r="AM373" s="215">
        <f>INDEX(Upload_Download!$Q$4:$AC$602,MATCH($AE373,Upload_Download!$Q$4:$Q$602,0),MATCH(AM$2,Upload_Download!$Q$3:$AC$3,0))</f>
        <v>1.0029396238313359</v>
      </c>
      <c r="AN373" s="5">
        <f>INDEX(Upload_Download!$Q$4:$AC$602,MATCH($AE373,Upload_Download!$Q$4:$Q$602,0),MATCH(AN$2,Upload_Download!$Q$3:$AC$3,0))</f>
        <v>4.7520457847627817E-2</v>
      </c>
      <c r="AO373" s="217">
        <f>INDEX(Upload_Download!$Q$4:$AC$602,MATCH($AE373,Upload_Download!$Q$4:$Q$602,0),MATCH(AO$2,Upload_Download!$Q$3:$AC$3,0))</f>
        <v>4.7381175016392912E-2</v>
      </c>
      <c r="AP373" s="6">
        <f>INDEX(Upload_Download!$Q$4:$AC$602,MATCH($AE373,Upload_Download!$Q$4:$Q$602,0),MATCH(AP$2,Upload_Download!$Q$3:$AC$3,0))</f>
        <v>406</v>
      </c>
      <c r="AQ373" s="7">
        <f>INDEX(Upload_Download!$Q$4:$AC$602,MATCH($AE373,Upload_Download!$Q$4:$Q$602,0),MATCH(AQ$2,Upload_Download!$Q$3:$AC$3,0))</f>
        <v>362</v>
      </c>
      <c r="AR373" s="8">
        <f>INDEX(Upload_Download!$Q$4:$AC$602,MATCH($AE373,Upload_Download!$Q$4:$Q$602,0),MATCH(AR$2,Upload_Download!$Q$3:$AC$3,0))</f>
        <v>270</v>
      </c>
      <c r="AS373" s="9">
        <f>INDEX(Upload_Download!$Q$4:$AC$602,MATCH($AE373,Upload_Download!$Q$4:$Q$602,0),MATCH(AS$2,Upload_Download!$Q$3:$AC$3,0))</f>
        <v>356.4</v>
      </c>
    </row>
    <row r="374" spans="31:45" ht="15.5" customHeight="1">
      <c r="AE374">
        <f t="shared" si="50"/>
        <v>372</v>
      </c>
      <c r="AF374" s="10">
        <f>INDEX(Upload_Download!$Q$4:$AC$602,MATCH($AE374,Upload_Download!$Q$4:$Q$602,0),MATCH(AF$2,Upload_Download!$Q$3:$AC$3,0))</f>
        <v>372</v>
      </c>
      <c r="AG374" s="3">
        <f>INDEX(Upload_Download!$Q$4:$AC$602,MATCH($AE374,Upload_Download!$Q$4:$Q$602,0),MATCH(AG$2,Upload_Download!$Q$3:$AC$3,0))</f>
        <v>465</v>
      </c>
      <c r="AH374" s="3" t="str">
        <f t="shared" si="51"/>
        <v>STOCK</v>
      </c>
      <c r="AI374" s="221" t="str">
        <f>INDEX(Upload_Download!$Q$4:$AC$602,MATCH($AE374,Upload_Download!$Q$4:$Q$602,0),MATCH(AI$2,Upload_Download!$Q$3:$AC$3,0))</f>
        <v>BUD</v>
      </c>
      <c r="AJ374" s="4" t="str">
        <f>IF(AH374="STOCK",INDEX(Upload_Download!$AR$4:$AR$861,MATCH(AI374,Upload_Download!$AQ$4:$AQ$861,0),1),INDEX(Upload_Download!$BE$4:$BE$103,MATCH(AI374,Upload_Download!$BD$4:$BD$103,0),1))</f>
        <v>Anheuser-Busch Inbev SA Sponsored ADR (Belgium)</v>
      </c>
      <c r="AK374" s="46">
        <f>IF(AH374="STOCK",INDEX(Upload_Download!$AS$4:$AS$861,MATCH(AI374,Upload_Download!$AQ$4:$AQ$861,0),1),INDEX(Upload_Download!$BF$4:$BF$103,MATCH(AI374,Upload_Download!$BD$4:$BD$103,0),1))</f>
        <v>63.68</v>
      </c>
      <c r="AL374" s="211">
        <f>INDEX(Upload_Download!$Q$4:$AC$602,MATCH($AE374,Upload_Download!$Q$4:$Q$602,0),MATCH(AL$2,Upload_Download!$Q$3:$AC$3,0))/1000000</f>
        <v>108752.183296</v>
      </c>
      <c r="AM374" s="215">
        <f>INDEX(Upload_Download!$Q$4:$AC$602,MATCH($AE374,Upload_Download!$Q$4:$Q$602,0),MATCH(AM$2,Upload_Download!$Q$3:$AC$3,0))</f>
        <v>0.99829430894670257</v>
      </c>
      <c r="AN374" s="5">
        <f>INDEX(Upload_Download!$Q$4:$AC$602,MATCH($AE374,Upload_Download!$Q$4:$Q$602,0),MATCH(AN$2,Upload_Download!$Q$3:$AC$3,0))</f>
        <v>3.6298274168517788E-2</v>
      </c>
      <c r="AO374" s="217">
        <f>INDEX(Upload_Download!$Q$4:$AC$602,MATCH($AE374,Upload_Download!$Q$4:$Q$602,0),MATCH(AO$2,Upload_Download!$Q$3:$AC$3,0))</f>
        <v>3.6360293595999751E-2</v>
      </c>
      <c r="AP374" s="6">
        <f>INDEX(Upload_Download!$Q$4:$AC$602,MATCH($AE374,Upload_Download!$Q$4:$Q$602,0),MATCH(AP$2,Upload_Download!$Q$3:$AC$3,0))</f>
        <v>557</v>
      </c>
      <c r="AQ374" s="7">
        <f>INDEX(Upload_Download!$Q$4:$AC$602,MATCH($AE374,Upload_Download!$Q$4:$Q$602,0),MATCH(AQ$2,Upload_Download!$Q$3:$AC$3,0))</f>
        <v>235</v>
      </c>
      <c r="AR374" s="8">
        <f>INDEX(Upload_Download!$Q$4:$AC$602,MATCH($AE374,Upload_Download!$Q$4:$Q$602,0),MATCH(AR$2,Upload_Download!$Q$3:$AC$3,0))</f>
        <v>103</v>
      </c>
      <c r="AS374" s="9">
        <f>INDEX(Upload_Download!$Q$4:$AC$602,MATCH($AE374,Upload_Download!$Q$4:$Q$602,0),MATCH(AS$2,Upload_Download!$Q$3:$AC$3,0))</f>
        <v>356.4</v>
      </c>
    </row>
    <row r="375" spans="31:45" ht="15.5" customHeight="1">
      <c r="AE375">
        <f t="shared" si="50"/>
        <v>373</v>
      </c>
      <c r="AF375" s="10">
        <f>INDEX(Upload_Download!$Q$4:$AC$602,MATCH($AE375,Upload_Download!$Q$4:$Q$602,0),MATCH(AF$2,Upload_Download!$Q$3:$AC$3,0))</f>
        <v>373</v>
      </c>
      <c r="AG375" s="3">
        <f>INDEX(Upload_Download!$Q$4:$AC$602,MATCH($AE375,Upload_Download!$Q$4:$Q$602,0),MATCH(AG$2,Upload_Download!$Q$3:$AC$3,0))</f>
        <v>466</v>
      </c>
      <c r="AH375" s="3" t="str">
        <f t="shared" si="51"/>
        <v>STOCK</v>
      </c>
      <c r="AI375" s="221" t="str">
        <f>INDEX(Upload_Download!$Q$4:$AC$602,MATCH($AE375,Upload_Download!$Q$4:$Q$602,0),MATCH(AI$2,Upload_Download!$Q$3:$AC$3,0))</f>
        <v>FB</v>
      </c>
      <c r="AJ375" s="4" t="str">
        <f>IF(AH375="STOCK",INDEX(Upload_Download!$AR$4:$AR$861,MATCH(AI375,Upload_Download!$AQ$4:$AQ$861,0),1),INDEX(Upload_Download!$BE$4:$BE$103,MATCH(AI375,Upload_Download!$BD$4:$BD$103,0),1))</f>
        <v>Meta Platforms Inc. Class A Common Stock</v>
      </c>
      <c r="AK375" s="46">
        <f>IF(AH375="STOCK",INDEX(Upload_Download!$AS$4:$AS$861,MATCH(AI375,Upload_Download!$AQ$4:$AQ$861,0),1),INDEX(Upload_Download!$BF$4:$BF$103,MATCH(AI375,Upload_Download!$BD$4:$BD$103,0),1))</f>
        <v>228.07</v>
      </c>
      <c r="AL375" s="211">
        <f>INDEX(Upload_Download!$Q$4:$AC$602,MATCH($AE375,Upload_Download!$Q$4:$Q$602,0),MATCH(AL$2,Upload_Download!$Q$3:$AC$3,0))/1000000</f>
        <v>601181.25772800006</v>
      </c>
      <c r="AM375" s="215">
        <f>INDEX(Upload_Download!$Q$4:$AC$602,MATCH($AE375,Upload_Download!$Q$4:$Q$602,0),MATCH(AM$2,Upload_Download!$Q$3:$AC$3,0))</f>
        <v>0.99835715123919844</v>
      </c>
      <c r="AN375" s="5">
        <f>INDEX(Upload_Download!$Q$4:$AC$602,MATCH($AE375,Upload_Download!$Q$4:$Q$602,0),MATCH(AN$2,Upload_Download!$Q$3:$AC$3,0))</f>
        <v>4.9404081862773043E-2</v>
      </c>
      <c r="AO375" s="217">
        <f>INDEX(Upload_Download!$Q$4:$AC$602,MATCH($AE375,Upload_Download!$Q$4:$Q$602,0),MATCH(AO$2,Upload_Download!$Q$3:$AC$3,0))</f>
        <v>4.9485378856104587E-2</v>
      </c>
      <c r="AP375" s="6">
        <f>INDEX(Upload_Download!$Q$4:$AC$602,MATCH($AE375,Upload_Download!$Q$4:$Q$602,0),MATCH(AP$2,Upload_Download!$Q$3:$AC$3,0))</f>
        <v>556</v>
      </c>
      <c r="AQ375" s="7">
        <f>INDEX(Upload_Download!$Q$4:$AC$602,MATCH($AE375,Upload_Download!$Q$4:$Q$602,0),MATCH(AQ$2,Upload_Download!$Q$3:$AC$3,0))</f>
        <v>383</v>
      </c>
      <c r="AR375" s="8">
        <f>INDEX(Upload_Download!$Q$4:$AC$602,MATCH($AE375,Upload_Download!$Q$4:$Q$602,0),MATCH(AR$2,Upload_Download!$Q$3:$AC$3,0))</f>
        <v>10</v>
      </c>
      <c r="AS375" s="9">
        <f>INDEX(Upload_Download!$Q$4:$AC$602,MATCH($AE375,Upload_Download!$Q$4:$Q$602,0),MATCH(AS$2,Upload_Download!$Q$3:$AC$3,0))</f>
        <v>357.6</v>
      </c>
    </row>
    <row r="376" spans="31:45" ht="15.5" customHeight="1">
      <c r="AE376">
        <f t="shared" si="50"/>
        <v>374</v>
      </c>
      <c r="AF376" s="10">
        <f>INDEX(Upload_Download!$Q$4:$AC$602,MATCH($AE376,Upload_Download!$Q$4:$Q$602,0),MATCH(AF$2,Upload_Download!$Q$3:$AC$3,0))</f>
        <v>374</v>
      </c>
      <c r="AG376" s="3">
        <f>INDEX(Upload_Download!$Q$4:$AC$602,MATCH($AE376,Upload_Download!$Q$4:$Q$602,0),MATCH(AG$2,Upload_Download!$Q$3:$AC$3,0))</f>
        <v>467</v>
      </c>
      <c r="AH376" s="3" t="str">
        <f t="shared" si="51"/>
        <v>STOCK</v>
      </c>
      <c r="AI376" s="221" t="str">
        <f>INDEX(Upload_Download!$Q$4:$AC$602,MATCH($AE376,Upload_Download!$Q$4:$Q$602,0),MATCH(AI$2,Upload_Download!$Q$3:$AC$3,0))</f>
        <v>LEN</v>
      </c>
      <c r="AJ376" s="4" t="str">
        <f>IF(AH376="STOCK",INDEX(Upload_Download!$AR$4:$AR$861,MATCH(AI376,Upload_Download!$AQ$4:$AQ$861,0),1),INDEX(Upload_Download!$BE$4:$BE$103,MATCH(AI376,Upload_Download!$BD$4:$BD$103,0),1))</f>
        <v>Lennar Corporation Class A Common Stock</v>
      </c>
      <c r="AK376" s="46">
        <f>IF(AH376="STOCK",INDEX(Upload_Download!$AS$4:$AS$861,MATCH(AI376,Upload_Download!$AQ$4:$AQ$861,0),1),INDEX(Upload_Download!$BF$4:$BF$103,MATCH(AI376,Upload_Download!$BD$4:$BD$103,0),1))</f>
        <v>91.98</v>
      </c>
      <c r="AL376" s="211">
        <f>INDEX(Upload_Download!$Q$4:$AC$602,MATCH($AE376,Upload_Download!$Q$4:$Q$602,0),MATCH(AL$2,Upload_Download!$Q$3:$AC$3,0))/1000000</f>
        <v>26777.475072000001</v>
      </c>
      <c r="AM376" s="215">
        <f>INDEX(Upload_Download!$Q$4:$AC$602,MATCH($AE376,Upload_Download!$Q$4:$Q$602,0),MATCH(AM$2,Upload_Download!$Q$3:$AC$3,0))</f>
        <v>1.0052391087686681</v>
      </c>
      <c r="AN376" s="5">
        <f>INDEX(Upload_Download!$Q$4:$AC$602,MATCH($AE376,Upload_Download!$Q$4:$Q$602,0),MATCH(AN$2,Upload_Download!$Q$3:$AC$3,0))</f>
        <v>5.4348788579512891E-2</v>
      </c>
      <c r="AO376" s="217">
        <f>INDEX(Upload_Download!$Q$4:$AC$602,MATCH($AE376,Upload_Download!$Q$4:$Q$602,0),MATCH(AO$2,Upload_Download!$Q$3:$AC$3,0))</f>
        <v>5.4065533369553762E-2</v>
      </c>
      <c r="AP376" s="6">
        <f>INDEX(Upload_Download!$Q$4:$AC$602,MATCH($AE376,Upload_Download!$Q$4:$Q$602,0),MATCH(AP$2,Upload_Download!$Q$3:$AC$3,0))</f>
        <v>288</v>
      </c>
      <c r="AQ376" s="7">
        <f>INDEX(Upload_Download!$Q$4:$AC$602,MATCH($AE376,Upload_Download!$Q$4:$Q$602,0),MATCH(AQ$2,Upload_Download!$Q$3:$AC$3,0))</f>
        <v>411</v>
      </c>
      <c r="AR376" s="8">
        <f>INDEX(Upload_Download!$Q$4:$AC$602,MATCH($AE376,Upload_Download!$Q$4:$Q$602,0),MATCH(AR$2,Upload_Download!$Q$3:$AC$3,0))</f>
        <v>442</v>
      </c>
      <c r="AS376" s="9">
        <f>INDEX(Upload_Download!$Q$4:$AC$602,MATCH($AE376,Upload_Download!$Q$4:$Q$602,0),MATCH(AS$2,Upload_Download!$Q$3:$AC$3,0))</f>
        <v>358.8</v>
      </c>
    </row>
    <row r="377" spans="31:45" ht="15.5" customHeight="1" thickBot="1">
      <c r="AE377">
        <f t="shared" si="50"/>
        <v>375</v>
      </c>
      <c r="AF377" s="11">
        <f>INDEX(Upload_Download!$Q$4:$AC$602,MATCH($AE377,Upload_Download!$Q$4:$Q$602,0),MATCH(AF$2,Upload_Download!$Q$3:$AC$3,0))</f>
        <v>375</v>
      </c>
      <c r="AG377" s="12">
        <f>INDEX(Upload_Download!$Q$4:$AC$602,MATCH($AE377,Upload_Download!$Q$4:$Q$602,0),MATCH(AG$2,Upload_Download!$Q$3:$AC$3,0))</f>
        <v>468</v>
      </c>
      <c r="AH377" s="12" t="str">
        <f t="shared" si="51"/>
        <v>STOCK</v>
      </c>
      <c r="AI377" s="222" t="str">
        <f>INDEX(Upload_Download!$Q$4:$AC$602,MATCH($AE377,Upload_Download!$Q$4:$Q$602,0),MATCH(AI$2,Upload_Download!$Q$3:$AC$3,0))</f>
        <v>MFG</v>
      </c>
      <c r="AJ377" s="13" t="str">
        <f>IF(AH377="STOCK",INDEX(Upload_Download!$AR$4:$AR$861,MATCH(AI377,Upload_Download!$AQ$4:$AQ$861,0),1),INDEX(Upload_Download!$BE$4:$BE$103,MATCH(AI377,Upload_Download!$BD$4:$BD$103,0),1))</f>
        <v>Mizuho Financial Group Inc. Sponosred ADR (Japan)</v>
      </c>
      <c r="AK377" s="47">
        <f>IF(AH377="STOCK",INDEX(Upload_Download!$AS$4:$AS$861,MATCH(AI377,Upload_Download!$AQ$4:$AQ$861,0),1),INDEX(Upload_Download!$BF$4:$BF$103,MATCH(AI377,Upload_Download!$BD$4:$BD$103,0),1))</f>
        <v>2.89</v>
      </c>
      <c r="AL377" s="212">
        <f>INDEX(Upload_Download!$Q$4:$AC$602,MATCH($AE377,Upload_Download!$Q$4:$Q$602,0),MATCH(AL$2,Upload_Download!$Q$3:$AC$3,0))/1000000</f>
        <v>36245.639168000002</v>
      </c>
      <c r="AM377" s="216">
        <f>INDEX(Upload_Download!$Q$4:$AC$602,MATCH($AE377,Upload_Download!$Q$4:$Q$602,0),MATCH(AM$2,Upload_Download!$Q$3:$AC$3,0))</f>
        <v>1.0016932125410469</v>
      </c>
      <c r="AN377" s="14">
        <f>INDEX(Upload_Download!$Q$4:$AC$602,MATCH($AE377,Upload_Download!$Q$4:$Q$602,0),MATCH(AN$2,Upload_Download!$Q$3:$AC$3,0))</f>
        <v>3.0434333550302381E-2</v>
      </c>
      <c r="AO377" s="218">
        <f>INDEX(Upload_Download!$Q$4:$AC$602,MATCH($AE377,Upload_Download!$Q$4:$Q$602,0),MATCH(AO$2,Upload_Download!$Q$3:$AC$3,0))</f>
        <v>3.038288886184826E-2</v>
      </c>
      <c r="AP377" s="15">
        <f>INDEX(Upload_Download!$Q$4:$AC$602,MATCH($AE377,Upload_Download!$Q$4:$Q$602,0),MATCH(AP$2,Upload_Download!$Q$3:$AC$3,0))</f>
        <v>462</v>
      </c>
      <c r="AQ377" s="16">
        <f>INDEX(Upload_Download!$Q$4:$AC$602,MATCH($AE377,Upload_Download!$Q$4:$Q$602,0),MATCH(AQ$2,Upload_Download!$Q$3:$AC$3,0))</f>
        <v>126</v>
      </c>
      <c r="AR377" s="17">
        <f>INDEX(Upload_Download!$Q$4:$AC$602,MATCH($AE377,Upload_Download!$Q$4:$Q$602,0),MATCH(AR$2,Upload_Download!$Q$3:$AC$3,0))</f>
        <v>343</v>
      </c>
      <c r="AS377" s="18">
        <f>INDEX(Upload_Download!$Q$4:$AC$602,MATCH($AE377,Upload_Download!$Q$4:$Q$602,0),MATCH(AS$2,Upload_Download!$Q$3:$AC$3,0))</f>
        <v>359.1</v>
      </c>
    </row>
    <row r="378" spans="31:45" ht="15.5" customHeight="1">
      <c r="AE378">
        <f t="shared" si="50"/>
        <v>376</v>
      </c>
      <c r="AF378" s="10">
        <f>INDEX(Upload_Download!$Q$4:$AC$602,MATCH($AE378,Upload_Download!$Q$4:$Q$602,0),MATCH(AF$2,Upload_Download!$Q$3:$AC$3,0))</f>
        <v>376</v>
      </c>
      <c r="AG378" s="3">
        <f>INDEX(Upload_Download!$Q$4:$AC$602,MATCH($AE378,Upload_Download!$Q$4:$Q$602,0),MATCH(AG$2,Upload_Download!$Q$3:$AC$3,0))</f>
        <v>469</v>
      </c>
      <c r="AH378" s="3" t="str">
        <f t="shared" si="51"/>
        <v>STOCK</v>
      </c>
      <c r="AI378" s="221" t="str">
        <f>INDEX(Upload_Download!$Q$4:$AC$602,MATCH($AE378,Upload_Download!$Q$4:$Q$602,0),MATCH(AI$2,Upload_Download!$Q$3:$AC$3,0))</f>
        <v>RMD</v>
      </c>
      <c r="AJ378" s="4" t="str">
        <f>IF(AH378="STOCK",INDEX(Upload_Download!$AR$4:$AR$861,MATCH(AI378,Upload_Download!$AQ$4:$AQ$861,0),1),INDEX(Upload_Download!$BE$4:$BE$103,MATCH(AI378,Upload_Download!$BD$4:$BD$103,0),1))</f>
        <v>ResMed Inc. Common Stock</v>
      </c>
      <c r="AK378" s="46">
        <f>IF(AH378="STOCK",INDEX(Upload_Download!$AS$4:$AS$861,MATCH(AI378,Upload_Download!$AQ$4:$AQ$861,0),1),INDEX(Upload_Download!$BF$4:$BF$103,MATCH(AI378,Upload_Download!$BD$4:$BD$103,0),1))</f>
        <v>244.35</v>
      </c>
      <c r="AL378" s="211">
        <f>INDEX(Upload_Download!$Q$4:$AC$602,MATCH($AE378,Upload_Download!$Q$4:$Q$602,0),MATCH(AL$2,Upload_Download!$Q$3:$AC$3,0))/1000000</f>
        <v>35452.948479999999</v>
      </c>
      <c r="AM378" s="215">
        <f>INDEX(Upload_Download!$Q$4:$AC$602,MATCH($AE378,Upload_Download!$Q$4:$Q$602,0),MATCH(AM$2,Upload_Download!$Q$3:$AC$3,0))</f>
        <v>1.003296519675831</v>
      </c>
      <c r="AN378" s="5">
        <f>INDEX(Upload_Download!$Q$4:$AC$602,MATCH($AE378,Upload_Download!$Q$4:$Q$602,0),MATCH(AN$2,Upload_Download!$Q$3:$AC$3,0))</f>
        <v>4.2044817288795909E-2</v>
      </c>
      <c r="AO378" s="217">
        <f>INDEX(Upload_Download!$Q$4:$AC$602,MATCH($AE378,Upload_Download!$Q$4:$Q$602,0),MATCH(AO$2,Upload_Download!$Q$3:$AC$3,0))</f>
        <v>4.1906671122890732E-2</v>
      </c>
      <c r="AP378" s="6">
        <f>INDEX(Upload_Download!$Q$4:$AC$602,MATCH($AE378,Upload_Download!$Q$4:$Q$602,0),MATCH(AP$2,Upload_Download!$Q$3:$AC$3,0))</f>
        <v>388</v>
      </c>
      <c r="AQ378" s="7">
        <f>INDEX(Upload_Download!$Q$4:$AC$602,MATCH($AE378,Upload_Download!$Q$4:$Q$602,0),MATCH(AQ$2,Upload_Download!$Q$3:$AC$3,0))</f>
        <v>305</v>
      </c>
      <c r="AR378" s="8">
        <f>INDEX(Upload_Download!$Q$4:$AC$602,MATCH($AE378,Upload_Download!$Q$4:$Q$602,0),MATCH(AR$2,Upload_Download!$Q$3:$AC$3,0))</f>
        <v>352</v>
      </c>
      <c r="AS378" s="9">
        <f>INDEX(Upload_Download!$Q$4:$AC$602,MATCH($AE378,Upload_Download!$Q$4:$Q$602,0),MATCH(AS$2,Upload_Download!$Q$3:$AC$3,0))</f>
        <v>360.6</v>
      </c>
    </row>
    <row r="379" spans="31:45" ht="15.5" customHeight="1">
      <c r="AE379">
        <f t="shared" si="50"/>
        <v>377</v>
      </c>
      <c r="AF379" s="10">
        <f>INDEX(Upload_Download!$Q$4:$AC$602,MATCH($AE379,Upload_Download!$Q$4:$Q$602,0),MATCH(AF$2,Upload_Download!$Q$3:$AC$3,0))</f>
        <v>377</v>
      </c>
      <c r="AG379" s="3">
        <f>INDEX(Upload_Download!$Q$4:$AC$602,MATCH($AE379,Upload_Download!$Q$4:$Q$602,0),MATCH(AG$2,Upload_Download!$Q$3:$AC$3,0))</f>
        <v>470</v>
      </c>
      <c r="AH379" s="3" t="str">
        <f t="shared" si="51"/>
        <v>STOCK</v>
      </c>
      <c r="AI379" s="221" t="str">
        <f>INDEX(Upload_Download!$Q$4:$AC$602,MATCH($AE379,Upload_Download!$Q$4:$Q$602,0),MATCH(AI$2,Upload_Download!$Q$3:$AC$3,0))</f>
        <v>TEF</v>
      </c>
      <c r="AJ379" s="4" t="str">
        <f>IF(AH379="STOCK",INDEX(Upload_Download!$AR$4:$AR$861,MATCH(AI379,Upload_Download!$AQ$4:$AQ$861,0),1),INDEX(Upload_Download!$BE$4:$BE$103,MATCH(AI379,Upload_Download!$BD$4:$BD$103,0),1))</f>
        <v>Telefonica SA Common Stock</v>
      </c>
      <c r="AK379" s="46">
        <f>IF(AH379="STOCK",INDEX(Upload_Download!$AS$4:$AS$861,MATCH(AI379,Upload_Download!$AQ$4:$AQ$861,0),1),INDEX(Upload_Download!$BF$4:$BF$103,MATCH(AI379,Upload_Download!$BD$4:$BD$103,0),1))</f>
        <v>4.95</v>
      </c>
      <c r="AL379" s="211">
        <f>INDEX(Upload_Download!$Q$4:$AC$602,MATCH($AE379,Upload_Download!$Q$4:$Q$602,0),MATCH(AL$2,Upload_Download!$Q$3:$AC$3,0))/1000000</f>
        <v>28426.737664</v>
      </c>
      <c r="AM379" s="215">
        <f>INDEX(Upload_Download!$Q$4:$AC$602,MATCH($AE379,Upload_Download!$Q$4:$Q$602,0),MATCH(AM$2,Upload_Download!$Q$3:$AC$3,0))</f>
        <v>1.003242645588557</v>
      </c>
      <c r="AN379" s="5">
        <f>INDEX(Upload_Download!$Q$4:$AC$602,MATCH($AE379,Upload_Download!$Q$4:$Q$602,0),MATCH(AN$2,Upload_Download!$Q$3:$AC$3,0))</f>
        <v>3.3883337921780617E-2</v>
      </c>
      <c r="AO379" s="217">
        <f>INDEX(Upload_Download!$Q$4:$AC$602,MATCH($AE379,Upload_Download!$Q$4:$Q$602,0),MATCH(AO$2,Upload_Download!$Q$3:$AC$3,0))</f>
        <v>3.3773821388845361E-2</v>
      </c>
      <c r="AP379" s="6">
        <f>INDEX(Upload_Download!$Q$4:$AC$602,MATCH($AE379,Upload_Download!$Q$4:$Q$602,0),MATCH(AP$2,Upload_Download!$Q$3:$AC$3,0))</f>
        <v>390</v>
      </c>
      <c r="AQ379" s="7">
        <f>INDEX(Upload_Download!$Q$4:$AC$602,MATCH($AE379,Upload_Download!$Q$4:$Q$602,0),MATCH(AQ$2,Upload_Download!$Q$3:$AC$3,0))</f>
        <v>189</v>
      </c>
      <c r="AR379" s="8">
        <f>INDEX(Upload_Download!$Q$4:$AC$602,MATCH($AE379,Upload_Download!$Q$4:$Q$602,0),MATCH(AR$2,Upload_Download!$Q$3:$AC$3,0))</f>
        <v>427</v>
      </c>
      <c r="AS379" s="9">
        <f>INDEX(Upload_Download!$Q$4:$AC$602,MATCH($AE379,Upload_Download!$Q$4:$Q$602,0),MATCH(AS$2,Upload_Download!$Q$3:$AC$3,0))</f>
        <v>360.9</v>
      </c>
    </row>
    <row r="380" spans="31:45" ht="15.5" customHeight="1">
      <c r="AE380">
        <f t="shared" si="50"/>
        <v>378</v>
      </c>
      <c r="AF380" s="10">
        <f>INDEX(Upload_Download!$Q$4:$AC$602,MATCH($AE380,Upload_Download!$Q$4:$Q$602,0),MATCH(AF$2,Upload_Download!$Q$3:$AC$3,0))</f>
        <v>378</v>
      </c>
      <c r="AG380" s="3">
        <f>INDEX(Upload_Download!$Q$4:$AC$602,MATCH($AE380,Upload_Download!$Q$4:$Q$602,0),MATCH(AG$2,Upload_Download!$Q$3:$AC$3,0))</f>
        <v>471</v>
      </c>
      <c r="AH380" s="3" t="str">
        <f t="shared" si="51"/>
        <v>STOCK</v>
      </c>
      <c r="AI380" s="221" t="str">
        <f>INDEX(Upload_Download!$Q$4:$AC$602,MATCH($AE380,Upload_Download!$Q$4:$Q$602,0),MATCH(AI$2,Upload_Download!$Q$3:$AC$3,0))</f>
        <v>MKC</v>
      </c>
      <c r="AJ380" s="4" t="str">
        <f>IF(AH380="STOCK",INDEX(Upload_Download!$AR$4:$AR$861,MATCH(AI380,Upload_Download!$AQ$4:$AQ$861,0),1),INDEX(Upload_Download!$BE$4:$BE$103,MATCH(AI380,Upload_Download!$BD$4:$BD$103,0),1))</f>
        <v>McCormick &amp; Company Incorporated Common Stock</v>
      </c>
      <c r="AK380" s="46">
        <f>IF(AH380="STOCK",INDEX(Upload_Download!$AS$4:$AS$861,MATCH(AI380,Upload_Download!$AQ$4:$AQ$861,0),1),INDEX(Upload_Download!$BF$4:$BF$103,MATCH(AI380,Upload_Download!$BD$4:$BD$103,0),1))</f>
        <v>100.44</v>
      </c>
      <c r="AL380" s="211">
        <f>INDEX(Upload_Download!$Q$4:$AC$602,MATCH($AE380,Upload_Download!$Q$4:$Q$602,0),MATCH(AL$2,Upload_Download!$Q$3:$AC$3,0))/1000000</f>
        <v>27028.477952000001</v>
      </c>
      <c r="AM380" s="215">
        <f>INDEX(Upload_Download!$Q$4:$AC$602,MATCH($AE380,Upload_Download!$Q$4:$Q$602,0),MATCH(AM$2,Upload_Download!$Q$3:$AC$3,0))</f>
        <v>1.0019826455882199</v>
      </c>
      <c r="AN380" s="5">
        <f>INDEX(Upload_Download!$Q$4:$AC$602,MATCH($AE380,Upload_Download!$Q$4:$Q$602,0),MATCH(AN$2,Upload_Download!$Q$3:$AC$3,0))</f>
        <v>2.2292110052984111E-2</v>
      </c>
      <c r="AO380" s="217">
        <f>INDEX(Upload_Download!$Q$4:$AC$602,MATCH($AE380,Upload_Download!$Q$4:$Q$602,0),MATCH(AO$2,Upload_Download!$Q$3:$AC$3,0))</f>
        <v>2.2248000153632791E-2</v>
      </c>
      <c r="AP380" s="6">
        <f>INDEX(Upload_Download!$Q$4:$AC$602,MATCH($AE380,Upload_Download!$Q$4:$Q$602,0),MATCH(AP$2,Upload_Download!$Q$3:$AC$3,0))</f>
        <v>448</v>
      </c>
      <c r="AQ380" s="7">
        <f>INDEX(Upload_Download!$Q$4:$AC$602,MATCH($AE380,Upload_Download!$Q$4:$Q$602,0),MATCH(AQ$2,Upload_Download!$Q$3:$AC$3,0))</f>
        <v>35</v>
      </c>
      <c r="AR380" s="8">
        <f>INDEX(Upload_Download!$Q$4:$AC$602,MATCH($AE380,Upload_Download!$Q$4:$Q$602,0),MATCH(AR$2,Upload_Download!$Q$3:$AC$3,0))</f>
        <v>434</v>
      </c>
      <c r="AS380" s="9">
        <f>INDEX(Upload_Download!$Q$4:$AC$602,MATCH($AE380,Upload_Download!$Q$4:$Q$602,0),MATCH(AS$2,Upload_Download!$Q$3:$AC$3,0))</f>
        <v>361.2</v>
      </c>
    </row>
    <row r="381" spans="31:45" ht="15.5" customHeight="1">
      <c r="AE381">
        <f t="shared" si="50"/>
        <v>379</v>
      </c>
      <c r="AF381" s="10">
        <f>INDEX(Upload_Download!$Q$4:$AC$602,MATCH($AE381,Upload_Download!$Q$4:$Q$602,0),MATCH(AF$2,Upload_Download!$Q$3:$AC$3,0))</f>
        <v>379</v>
      </c>
      <c r="AG381" s="3">
        <f>INDEX(Upload_Download!$Q$4:$AC$602,MATCH($AE381,Upload_Download!$Q$4:$Q$602,0),MATCH(AG$2,Upload_Download!$Q$3:$AC$3,0))</f>
        <v>472</v>
      </c>
      <c r="AH381" s="3" t="str">
        <f t="shared" si="51"/>
        <v>STOCK</v>
      </c>
      <c r="AI381" s="221" t="str">
        <f>INDEX(Upload_Download!$Q$4:$AC$602,MATCH($AE381,Upload_Download!$Q$4:$Q$602,0),MATCH(AI$2,Upload_Download!$Q$3:$AC$3,0))</f>
        <v>CRWD</v>
      </c>
      <c r="AJ381" s="4" t="str">
        <f>IF(AH381="STOCK",INDEX(Upload_Download!$AR$4:$AR$861,MATCH(AI381,Upload_Download!$AQ$4:$AQ$861,0),1),INDEX(Upload_Download!$BE$4:$BE$103,MATCH(AI381,Upload_Download!$BD$4:$BD$103,0),1))</f>
        <v>CrowdStrike Holdings Inc. Class A Common Stock</v>
      </c>
      <c r="AK381" s="46">
        <f>IF(AH381="STOCK",INDEX(Upload_Download!$AS$4:$AS$861,MATCH(AI381,Upload_Download!$AQ$4:$AQ$861,0),1),INDEX(Upload_Download!$BF$4:$BF$103,MATCH(AI381,Upload_Download!$BD$4:$BD$103,0),1))</f>
        <v>187.88</v>
      </c>
      <c r="AL381" s="211">
        <f>INDEX(Upload_Download!$Q$4:$AC$602,MATCH($AE381,Upload_Download!$Q$4:$Q$602,0),MATCH(AL$2,Upload_Download!$Q$3:$AC$3,0))/1000000</f>
        <v>41395.69152</v>
      </c>
      <c r="AM381" s="215">
        <f>INDEX(Upload_Download!$Q$4:$AC$602,MATCH($AE381,Upload_Download!$Q$4:$Q$602,0),MATCH(AM$2,Upload_Download!$Q$3:$AC$3,0))</f>
        <v>1.0036766354294751</v>
      </c>
      <c r="AN381" s="5">
        <f>INDEX(Upload_Download!$Q$4:$AC$602,MATCH($AE381,Upload_Download!$Q$4:$Q$602,0),MATCH(AN$2,Upload_Download!$Q$3:$AC$3,0))</f>
        <v>7.3878713509195379E-2</v>
      </c>
      <c r="AO381" s="217">
        <f>INDEX(Upload_Download!$Q$4:$AC$602,MATCH($AE381,Upload_Download!$Q$4:$Q$602,0),MATCH(AO$2,Upload_Download!$Q$3:$AC$3,0))</f>
        <v>7.3608083421791093E-2</v>
      </c>
      <c r="AP381" s="6">
        <f>INDEX(Upload_Download!$Q$4:$AC$602,MATCH($AE381,Upload_Download!$Q$4:$Q$602,0),MATCH(AP$2,Upload_Download!$Q$3:$AC$3,0))</f>
        <v>365</v>
      </c>
      <c r="AQ381" s="7">
        <f>INDEX(Upload_Download!$Q$4:$AC$602,MATCH($AE381,Upload_Download!$Q$4:$Q$602,0),MATCH(AQ$2,Upload_Download!$Q$3:$AC$3,0))</f>
        <v>465</v>
      </c>
      <c r="AR381" s="8">
        <f>INDEX(Upload_Download!$Q$4:$AC$602,MATCH($AE381,Upload_Download!$Q$4:$Q$602,0),MATCH(AR$2,Upload_Download!$Q$3:$AC$3,0))</f>
        <v>292</v>
      </c>
      <c r="AS381" s="9">
        <f>INDEX(Upload_Download!$Q$4:$AC$602,MATCH($AE381,Upload_Download!$Q$4:$Q$602,0),MATCH(AS$2,Upload_Download!$Q$3:$AC$3,0))</f>
        <v>363.1</v>
      </c>
    </row>
    <row r="382" spans="31:45" ht="15.5" customHeight="1" thickBot="1">
      <c r="AE382">
        <f t="shared" si="50"/>
        <v>380</v>
      </c>
      <c r="AF382" s="11">
        <f>INDEX(Upload_Download!$Q$4:$AC$602,MATCH($AE382,Upload_Download!$Q$4:$Q$602,0),MATCH(AF$2,Upload_Download!$Q$3:$AC$3,0))</f>
        <v>380</v>
      </c>
      <c r="AG382" s="12">
        <f>INDEX(Upload_Download!$Q$4:$AC$602,MATCH($AE382,Upload_Download!$Q$4:$Q$602,0),MATCH(AG$2,Upload_Download!$Q$3:$AC$3,0))</f>
        <v>473</v>
      </c>
      <c r="AH382" s="12" t="str">
        <f t="shared" si="51"/>
        <v>STOCK</v>
      </c>
      <c r="AI382" s="222" t="str">
        <f>INDEX(Upload_Download!$Q$4:$AC$602,MATCH($AE382,Upload_Download!$Q$4:$Q$602,0),MATCH(AI$2,Upload_Download!$Q$3:$AC$3,0))</f>
        <v>MGA</v>
      </c>
      <c r="AJ382" s="13" t="str">
        <f>IF(AH382="STOCK",INDEX(Upload_Download!$AR$4:$AR$861,MATCH(AI382,Upload_Download!$AQ$4:$AQ$861,0),1),INDEX(Upload_Download!$BE$4:$BE$103,MATCH(AI382,Upload_Download!$BD$4:$BD$103,0),1))</f>
        <v>Magna International Inc. Common Stock</v>
      </c>
      <c r="AK382" s="47">
        <f>IF(AH382="STOCK",INDEX(Upload_Download!$AS$4:$AS$861,MATCH(AI382,Upload_Download!$AQ$4:$AQ$861,0),1),INDEX(Upload_Download!$BF$4:$BF$103,MATCH(AI382,Upload_Download!$BD$4:$BD$103,0),1))</f>
        <v>80.97</v>
      </c>
      <c r="AL382" s="212">
        <f>INDEX(Upload_Download!$Q$4:$AC$602,MATCH($AE382,Upload_Download!$Q$4:$Q$602,0),MATCH(AL$2,Upload_Download!$Q$3:$AC$3,0))/1000000</f>
        <v>23167.002624000001</v>
      </c>
      <c r="AM382" s="216">
        <f>INDEX(Upload_Download!$Q$4:$AC$602,MATCH($AE382,Upload_Download!$Q$4:$Q$602,0),MATCH(AM$2,Upload_Download!$Q$3:$AC$3,0))</f>
        <v>1.005698582270917</v>
      </c>
      <c r="AN382" s="14">
        <f>INDEX(Upload_Download!$Q$4:$AC$602,MATCH($AE382,Upload_Download!$Q$4:$Q$602,0),MATCH(AN$2,Upload_Download!$Q$3:$AC$3,0))</f>
        <v>5.3439038937479123E-2</v>
      </c>
      <c r="AO382" s="218">
        <f>INDEX(Upload_Download!$Q$4:$AC$602,MATCH($AE382,Upload_Download!$Q$4:$Q$602,0),MATCH(AO$2,Upload_Download!$Q$3:$AC$3,0))</f>
        <v>5.3136237715291502E-2</v>
      </c>
      <c r="AP382" s="15">
        <f>INDEX(Upload_Download!$Q$4:$AC$602,MATCH($AE382,Upload_Download!$Q$4:$Q$602,0),MATCH(AP$2,Upload_Download!$Q$3:$AC$3,0))</f>
        <v>268</v>
      </c>
      <c r="AQ382" s="16">
        <f>INDEX(Upload_Download!$Q$4:$AC$602,MATCH($AE382,Upload_Download!$Q$4:$Q$602,0),MATCH(AQ$2,Upload_Download!$Q$3:$AC$3,0))</f>
        <v>405</v>
      </c>
      <c r="AR382" s="17">
        <f>INDEX(Upload_Download!$Q$4:$AC$602,MATCH($AE382,Upload_Download!$Q$4:$Q$602,0),MATCH(AR$2,Upload_Download!$Q$3:$AC$3,0))</f>
        <v>496</v>
      </c>
      <c r="AS382" s="18">
        <f>INDEX(Upload_Download!$Q$4:$AC$602,MATCH($AE382,Upload_Download!$Q$4:$Q$602,0),MATCH(AS$2,Upload_Download!$Q$3:$AC$3,0))</f>
        <v>363.8</v>
      </c>
    </row>
    <row r="383" spans="31:45" ht="15.5" customHeight="1">
      <c r="AE383">
        <f t="shared" si="50"/>
        <v>381</v>
      </c>
      <c r="AF383" s="10">
        <f>INDEX(Upload_Download!$Q$4:$AC$602,MATCH($AE383,Upload_Download!$Q$4:$Q$602,0),MATCH(AF$2,Upload_Download!$Q$3:$AC$3,0))</f>
        <v>381</v>
      </c>
      <c r="AG383" s="3">
        <f>INDEX(Upload_Download!$Q$4:$AC$602,MATCH($AE383,Upload_Download!$Q$4:$Q$602,0),MATCH(AG$2,Upload_Download!$Q$3:$AC$3,0))</f>
        <v>474</v>
      </c>
      <c r="AH383" s="3" t="str">
        <f t="shared" si="51"/>
        <v>STOCK</v>
      </c>
      <c r="AI383" s="221" t="str">
        <f>INDEX(Upload_Download!$Q$4:$AC$602,MATCH($AE383,Upload_Download!$Q$4:$Q$602,0),MATCH(AI$2,Upload_Download!$Q$3:$AC$3,0))</f>
        <v>RCI</v>
      </c>
      <c r="AJ383" s="4" t="str">
        <f>IF(AH383="STOCK",INDEX(Upload_Download!$AR$4:$AR$861,MATCH(AI383,Upload_Download!$AQ$4:$AQ$861,0),1),INDEX(Upload_Download!$BE$4:$BE$103,MATCH(AI383,Upload_Download!$BD$4:$BD$103,0),1))</f>
        <v>Rogers Communication Inc. Common Stock</v>
      </c>
      <c r="AK383" s="46">
        <f>IF(AH383="STOCK",INDEX(Upload_Download!$AS$4:$AS$861,MATCH(AI383,Upload_Download!$AQ$4:$AQ$861,0),1),INDEX(Upload_Download!$BF$4:$BF$103,MATCH(AI383,Upload_Download!$BD$4:$BD$103,0),1))</f>
        <v>51.38</v>
      </c>
      <c r="AL383" s="211">
        <f>INDEX(Upload_Download!$Q$4:$AC$602,MATCH($AE383,Upload_Download!$Q$4:$Q$602,0),MATCH(AL$2,Upload_Download!$Q$3:$AC$3,0))/1000000</f>
        <v>26021.86752</v>
      </c>
      <c r="AM383" s="215">
        <f>INDEX(Upload_Download!$Q$4:$AC$602,MATCH($AE383,Upload_Download!$Q$4:$Q$602,0),MATCH(AM$2,Upload_Download!$Q$3:$AC$3,0))</f>
        <v>1.002427547442089</v>
      </c>
      <c r="AN383" s="5">
        <f>INDEX(Upload_Download!$Q$4:$AC$602,MATCH($AE383,Upload_Download!$Q$4:$Q$602,0),MATCH(AN$2,Upload_Download!$Q$3:$AC$3,0))</f>
        <v>2.5341241098091299E-2</v>
      </c>
      <c r="AO383" s="217">
        <f>INDEX(Upload_Download!$Q$4:$AC$602,MATCH($AE383,Upload_Download!$Q$4:$Q$602,0),MATCH(AO$2,Upload_Download!$Q$3:$AC$3,0))</f>
        <v>2.5279873007036751E-2</v>
      </c>
      <c r="AP383" s="6">
        <f>INDEX(Upload_Download!$Q$4:$AC$602,MATCH($AE383,Upload_Download!$Q$4:$Q$602,0),MATCH(AP$2,Upload_Download!$Q$3:$AC$3,0))</f>
        <v>430</v>
      </c>
      <c r="AQ383" s="7">
        <f>INDEX(Upload_Download!$Q$4:$AC$602,MATCH($AE383,Upload_Download!$Q$4:$Q$602,0),MATCH(AQ$2,Upload_Download!$Q$3:$AC$3,0))</f>
        <v>67</v>
      </c>
      <c r="AR383" s="8">
        <f>INDEX(Upload_Download!$Q$4:$AC$602,MATCH($AE383,Upload_Download!$Q$4:$Q$602,0),MATCH(AR$2,Upload_Download!$Q$3:$AC$3,0))</f>
        <v>452</v>
      </c>
      <c r="AS383" s="9">
        <f>INDEX(Upload_Download!$Q$4:$AC$602,MATCH($AE383,Upload_Download!$Q$4:$Q$602,0),MATCH(AS$2,Upload_Download!$Q$3:$AC$3,0))</f>
        <v>364</v>
      </c>
    </row>
    <row r="384" spans="31:45" ht="15.5" customHeight="1">
      <c r="AE384">
        <f t="shared" si="50"/>
        <v>382</v>
      </c>
      <c r="AF384" s="10">
        <f>INDEX(Upload_Download!$Q$4:$AC$602,MATCH($AE384,Upload_Download!$Q$4:$Q$602,0),MATCH(AF$2,Upload_Download!$Q$3:$AC$3,0))</f>
        <v>382</v>
      </c>
      <c r="AG384" s="3">
        <f>INDEX(Upload_Download!$Q$4:$AC$602,MATCH($AE384,Upload_Download!$Q$4:$Q$602,0),MATCH(AG$2,Upload_Download!$Q$3:$AC$3,0))</f>
        <v>475</v>
      </c>
      <c r="AH384" s="3" t="str">
        <f t="shared" si="51"/>
        <v>STOCK</v>
      </c>
      <c r="AI384" s="221" t="str">
        <f>INDEX(Upload_Download!$Q$4:$AC$602,MATCH($AE384,Upload_Download!$Q$4:$Q$602,0),MATCH(AI$2,Upload_Download!$Q$3:$AC$3,0))</f>
        <v>HUM</v>
      </c>
      <c r="AJ384" s="4" t="str">
        <f>IF(AH384="STOCK",INDEX(Upload_Download!$AR$4:$AR$861,MATCH(AI384,Upload_Download!$AQ$4:$AQ$861,0),1),INDEX(Upload_Download!$BE$4:$BE$103,MATCH(AI384,Upload_Download!$BD$4:$BD$103,0),1))</f>
        <v>Humana Inc. Common Stock</v>
      </c>
      <c r="AK384" s="46">
        <f>IF(AH384="STOCK",INDEX(Upload_Download!$AS$4:$AS$861,MATCH(AI384,Upload_Download!$AQ$4:$AQ$861,0),1),INDEX(Upload_Download!$BF$4:$BF$103,MATCH(AI384,Upload_Download!$BD$4:$BD$103,0),1))</f>
        <v>432.17</v>
      </c>
      <c r="AL384" s="211">
        <f>INDEX(Upload_Download!$Q$4:$AC$602,MATCH($AE384,Upload_Download!$Q$4:$Q$602,0),MATCH(AL$2,Upload_Download!$Q$3:$AC$3,0))/1000000</f>
        <v>53795.807231999999</v>
      </c>
      <c r="AM384" s="215">
        <f>INDEX(Upload_Download!$Q$4:$AC$602,MATCH($AE384,Upload_Download!$Q$4:$Q$602,0),MATCH(AM$2,Upload_Download!$Q$3:$AC$3,0))</f>
        <v>1.002153155489022</v>
      </c>
      <c r="AN384" s="5">
        <f>INDEX(Upload_Download!$Q$4:$AC$602,MATCH($AE384,Upload_Download!$Q$4:$Q$602,0),MATCH(AN$2,Upload_Download!$Q$3:$AC$3,0))</f>
        <v>5.0378522492356158E-2</v>
      </c>
      <c r="AO384" s="217">
        <f>INDEX(Upload_Download!$Q$4:$AC$602,MATCH($AE384,Upload_Download!$Q$4:$Q$602,0),MATCH(AO$2,Upload_Download!$Q$3:$AC$3,0))</f>
        <v>5.0270282757103033E-2</v>
      </c>
      <c r="AP384" s="6">
        <f>INDEX(Upload_Download!$Q$4:$AC$602,MATCH($AE384,Upload_Download!$Q$4:$Q$602,0),MATCH(AP$2,Upload_Download!$Q$3:$AC$3,0))</f>
        <v>444</v>
      </c>
      <c r="AQ384" s="7">
        <f>INDEX(Upload_Download!$Q$4:$AC$602,MATCH($AE384,Upload_Download!$Q$4:$Q$602,0),MATCH(AQ$2,Upload_Download!$Q$3:$AC$3,0))</f>
        <v>388</v>
      </c>
      <c r="AR384" s="8">
        <f>INDEX(Upload_Download!$Q$4:$AC$602,MATCH($AE384,Upload_Download!$Q$4:$Q$602,0),MATCH(AR$2,Upload_Download!$Q$3:$AC$3,0))</f>
        <v>215</v>
      </c>
      <c r="AS384" s="9">
        <f>INDEX(Upload_Download!$Q$4:$AC$602,MATCH($AE384,Upload_Download!$Q$4:$Q$602,0),MATCH(AS$2,Upload_Download!$Q$3:$AC$3,0))</f>
        <v>364.1</v>
      </c>
    </row>
    <row r="385" spans="31:45" ht="15.5" customHeight="1">
      <c r="AE385">
        <f t="shared" si="50"/>
        <v>383</v>
      </c>
      <c r="AF385" s="10">
        <f>INDEX(Upload_Download!$Q$4:$AC$602,MATCH($AE385,Upload_Download!$Q$4:$Q$602,0),MATCH(AF$2,Upload_Download!$Q$3:$AC$3,0))</f>
        <v>383</v>
      </c>
      <c r="AG385" s="3">
        <f>INDEX(Upload_Download!$Q$4:$AC$602,MATCH($AE385,Upload_Download!$Q$4:$Q$602,0),MATCH(AG$2,Upload_Download!$Q$3:$AC$3,0))</f>
        <v>476</v>
      </c>
      <c r="AH385" s="3" t="str">
        <f t="shared" si="51"/>
        <v>STOCK</v>
      </c>
      <c r="AI385" s="221" t="str">
        <f>INDEX(Upload_Download!$Q$4:$AC$602,MATCH($AE385,Upload_Download!$Q$4:$Q$602,0),MATCH(AI$2,Upload_Download!$Q$3:$AC$3,0))</f>
        <v>IFF</v>
      </c>
      <c r="AJ385" s="4" t="str">
        <f>IF(AH385="STOCK",INDEX(Upload_Download!$AR$4:$AR$861,MATCH(AI385,Upload_Download!$AQ$4:$AQ$861,0),1),INDEX(Upload_Download!$BE$4:$BE$103,MATCH(AI385,Upload_Download!$BD$4:$BD$103,0),1))</f>
        <v>International Flavors &amp; Fragrances Inc. Common Stock</v>
      </c>
      <c r="AK385" s="46">
        <f>IF(AH385="STOCK",INDEX(Upload_Download!$AS$4:$AS$861,MATCH(AI385,Upload_Download!$AQ$4:$AQ$861,0),1),INDEX(Upload_Download!$BF$4:$BF$103,MATCH(AI385,Upload_Download!$BD$4:$BD$103,0),1))</f>
        <v>136.4</v>
      </c>
      <c r="AL385" s="211">
        <f>INDEX(Upload_Download!$Q$4:$AC$602,MATCH($AE385,Upload_Download!$Q$4:$Q$602,0),MATCH(AL$2,Upload_Download!$Q$3:$AC$3,0))/1000000</f>
        <v>34391.846912000001</v>
      </c>
      <c r="AM385" s="215">
        <f>INDEX(Upload_Download!$Q$4:$AC$602,MATCH($AE385,Upload_Download!$Q$4:$Q$602,0),MATCH(AM$2,Upload_Download!$Q$3:$AC$3,0))</f>
        <v>1.0028250568870589</v>
      </c>
      <c r="AN385" s="5">
        <f>INDEX(Upload_Download!$Q$4:$AC$602,MATCH($AE385,Upload_Download!$Q$4:$Q$602,0),MATCH(AN$2,Upload_Download!$Q$3:$AC$3,0))</f>
        <v>3.8138130691293737E-2</v>
      </c>
      <c r="AO385" s="217">
        <f>INDEX(Upload_Download!$Q$4:$AC$602,MATCH($AE385,Upload_Download!$Q$4:$Q$602,0),MATCH(AO$2,Upload_Download!$Q$3:$AC$3,0))</f>
        <v>3.8030691823438323E-2</v>
      </c>
      <c r="AP385" s="6">
        <f>INDEX(Upload_Download!$Q$4:$AC$602,MATCH($AE385,Upload_Download!$Q$4:$Q$602,0),MATCH(AP$2,Upload_Download!$Q$3:$AC$3,0))</f>
        <v>414</v>
      </c>
      <c r="AQ385" s="7">
        <f>INDEX(Upload_Download!$Q$4:$AC$602,MATCH($AE385,Upload_Download!$Q$4:$Q$602,0),MATCH(AQ$2,Upload_Download!$Q$3:$AC$3,0))</f>
        <v>255</v>
      </c>
      <c r="AR385" s="8">
        <f>INDEX(Upload_Download!$Q$4:$AC$602,MATCH($AE385,Upload_Download!$Q$4:$Q$602,0),MATCH(AR$2,Upload_Download!$Q$3:$AC$3,0))</f>
        <v>360</v>
      </c>
      <c r="AS385" s="9">
        <f>INDEX(Upload_Download!$Q$4:$AC$602,MATCH($AE385,Upload_Download!$Q$4:$Q$602,0),MATCH(AS$2,Upload_Download!$Q$3:$AC$3,0))</f>
        <v>366</v>
      </c>
    </row>
    <row r="386" spans="31:45" ht="15.5" customHeight="1">
      <c r="AE386">
        <f t="shared" si="50"/>
        <v>384</v>
      </c>
      <c r="AF386" s="10">
        <f>INDEX(Upload_Download!$Q$4:$AC$602,MATCH($AE386,Upload_Download!$Q$4:$Q$602,0),MATCH(AF$2,Upload_Download!$Q$3:$AC$3,0))</f>
        <v>384</v>
      </c>
      <c r="AG386" s="3">
        <f>INDEX(Upload_Download!$Q$4:$AC$602,MATCH($AE386,Upload_Download!$Q$4:$Q$602,0),MATCH(AG$2,Upload_Download!$Q$3:$AC$3,0))</f>
        <v>477</v>
      </c>
      <c r="AH386" s="3" t="str">
        <f t="shared" si="51"/>
        <v>STOCK</v>
      </c>
      <c r="AI386" s="221" t="str">
        <f>INDEX(Upload_Download!$Q$4:$AC$602,MATCH($AE386,Upload_Download!$Q$4:$Q$602,0),MATCH(AI$2,Upload_Download!$Q$3:$AC$3,0))</f>
        <v>MNST</v>
      </c>
      <c r="AJ386" s="4" t="str">
        <f>IF(AH386="STOCK",INDEX(Upload_Download!$AR$4:$AR$861,MATCH(AI386,Upload_Download!$AQ$4:$AQ$861,0),1),INDEX(Upload_Download!$BE$4:$BE$103,MATCH(AI386,Upload_Download!$BD$4:$BD$103,0),1))</f>
        <v>Monster Beverage Corporation</v>
      </c>
      <c r="AK386" s="46">
        <f>IF(AH386="STOCK",INDEX(Upload_Download!$AS$4:$AS$861,MATCH(AI386,Upload_Download!$AQ$4:$AQ$861,0),1),INDEX(Upload_Download!$BF$4:$BF$103,MATCH(AI386,Upload_Download!$BD$4:$BD$103,0),1))</f>
        <v>83.83</v>
      </c>
      <c r="AL386" s="211">
        <f>INDEX(Upload_Download!$Q$4:$AC$602,MATCH($AE386,Upload_Download!$Q$4:$Q$602,0),MATCH(AL$2,Upload_Download!$Q$3:$AC$3,0))/1000000</f>
        <v>43923.828736000003</v>
      </c>
      <c r="AM386" s="215">
        <f>INDEX(Upload_Download!$Q$4:$AC$602,MATCH($AE386,Upload_Download!$Q$4:$Q$602,0),MATCH(AM$2,Upload_Download!$Q$3:$AC$3,0))</f>
        <v>0.99979260653598612</v>
      </c>
      <c r="AN386" s="5">
        <f>INDEX(Upload_Download!$Q$4:$AC$602,MATCH($AE386,Upload_Download!$Q$4:$Q$602,0),MATCH(AN$2,Upload_Download!$Q$3:$AC$3,0))</f>
        <v>2.993052960515049E-2</v>
      </c>
      <c r="AO386" s="217">
        <f>INDEX(Upload_Download!$Q$4:$AC$602,MATCH($AE386,Upload_Download!$Q$4:$Q$602,0),MATCH(AO$2,Upload_Download!$Q$3:$AC$3,0))</f>
        <v>2.9936738289005518E-2</v>
      </c>
      <c r="AP386" s="6">
        <f>INDEX(Upload_Download!$Q$4:$AC$602,MATCH($AE386,Upload_Download!$Q$4:$Q$602,0),MATCH(AP$2,Upload_Download!$Q$3:$AC$3,0))</f>
        <v>527</v>
      </c>
      <c r="AQ386" s="7">
        <f>INDEX(Upload_Download!$Q$4:$AC$602,MATCH($AE386,Upload_Download!$Q$4:$Q$602,0),MATCH(AQ$2,Upload_Download!$Q$3:$AC$3,0))</f>
        <v>118</v>
      </c>
      <c r="AR386" s="8">
        <f>INDEX(Upload_Download!$Q$4:$AC$602,MATCH($AE386,Upload_Download!$Q$4:$Q$602,0),MATCH(AR$2,Upload_Download!$Q$3:$AC$3,0))</f>
        <v>268</v>
      </c>
      <c r="AS386" s="9">
        <f>INDEX(Upload_Download!$Q$4:$AC$602,MATCH($AE386,Upload_Download!$Q$4:$Q$602,0),MATCH(AS$2,Upload_Download!$Q$3:$AC$3,0))</f>
        <v>367.5</v>
      </c>
    </row>
    <row r="387" spans="31:45" ht="15.5" customHeight="1" thickBot="1">
      <c r="AE387">
        <f t="shared" si="50"/>
        <v>385</v>
      </c>
      <c r="AF387" s="11">
        <f>INDEX(Upload_Download!$Q$4:$AC$602,MATCH($AE387,Upload_Download!$Q$4:$Q$602,0),MATCH(AF$2,Upload_Download!$Q$3:$AC$3,0))</f>
        <v>385</v>
      </c>
      <c r="AG387" s="12">
        <f>INDEX(Upload_Download!$Q$4:$AC$602,MATCH($AE387,Upload_Download!$Q$4:$Q$602,0),MATCH(AG$2,Upload_Download!$Q$3:$AC$3,0))</f>
        <v>478</v>
      </c>
      <c r="AH387" s="12" t="str">
        <f t="shared" si="51"/>
        <v>STOCK</v>
      </c>
      <c r="AI387" s="222" t="str">
        <f>INDEX(Upload_Download!$Q$4:$AC$602,MATCH($AE387,Upload_Download!$Q$4:$Q$602,0),MATCH(AI$2,Upload_Download!$Q$3:$AC$3,0))</f>
        <v>URI</v>
      </c>
      <c r="AJ387" s="13" t="str">
        <f>IF(AH387="STOCK",INDEX(Upload_Download!$AR$4:$AR$861,MATCH(AI387,Upload_Download!$AQ$4:$AQ$861,0),1),INDEX(Upload_Download!$BE$4:$BE$103,MATCH(AI387,Upload_Download!$BD$4:$BD$103,0),1))</f>
        <v>United Rentals Inc. Common Stock</v>
      </c>
      <c r="AK387" s="47">
        <f>IF(AH387="STOCK",INDEX(Upload_Download!$AS$4:$AS$861,MATCH(AI387,Upload_Download!$AQ$4:$AQ$861,0),1),INDEX(Upload_Download!$BF$4:$BF$103,MATCH(AI387,Upload_Download!$BD$4:$BD$103,0),1))</f>
        <v>325.68</v>
      </c>
      <c r="AL387" s="212">
        <f>INDEX(Upload_Download!$Q$4:$AC$602,MATCH($AE387,Upload_Download!$Q$4:$Q$602,0),MATCH(AL$2,Upload_Download!$Q$3:$AC$3,0))/1000000</f>
        <v>22681.888768000001</v>
      </c>
      <c r="AM387" s="216">
        <f>INDEX(Upload_Download!$Q$4:$AC$602,MATCH($AE387,Upload_Download!$Q$4:$Q$602,0),MATCH(AM$2,Upload_Download!$Q$3:$AC$3,0))</f>
        <v>1.005385120090142</v>
      </c>
      <c r="AN387" s="14">
        <f>INDEX(Upload_Download!$Q$4:$AC$602,MATCH($AE387,Upload_Download!$Q$4:$Q$602,0),MATCH(AN$2,Upload_Download!$Q$3:$AC$3,0))</f>
        <v>4.8966538182279813E-2</v>
      </c>
      <c r="AO387" s="218">
        <f>INDEX(Upload_Download!$Q$4:$AC$602,MATCH($AE387,Upload_Download!$Q$4:$Q$602,0),MATCH(AO$2,Upload_Download!$Q$3:$AC$3,0))</f>
        <v>4.8704259893849917E-2</v>
      </c>
      <c r="AP387" s="15">
        <f>INDEX(Upload_Download!$Q$4:$AC$602,MATCH($AE387,Upload_Download!$Q$4:$Q$602,0),MATCH(AP$2,Upload_Download!$Q$3:$AC$3,0))</f>
        <v>283</v>
      </c>
      <c r="AQ387" s="16">
        <f>INDEX(Upload_Download!$Q$4:$AC$602,MATCH($AE387,Upload_Download!$Q$4:$Q$602,0),MATCH(AQ$2,Upload_Download!$Q$3:$AC$3,0))</f>
        <v>378</v>
      </c>
      <c r="AR387" s="17">
        <f>INDEX(Upload_Download!$Q$4:$AC$602,MATCH($AE387,Upload_Download!$Q$4:$Q$602,0),MATCH(AR$2,Upload_Download!$Q$3:$AC$3,0))</f>
        <v>502</v>
      </c>
      <c r="AS387" s="18">
        <f>INDEX(Upload_Download!$Q$4:$AC$602,MATCH($AE387,Upload_Download!$Q$4:$Q$602,0),MATCH(AS$2,Upload_Download!$Q$3:$AC$3,0))</f>
        <v>367.7</v>
      </c>
    </row>
    <row r="388" spans="31:45" ht="15.5" customHeight="1">
      <c r="AE388">
        <f t="shared" ref="AE388:AE451" si="52">AE387+1</f>
        <v>386</v>
      </c>
      <c r="AF388" s="10">
        <f>INDEX(Upload_Download!$Q$4:$AC$602,MATCH($AE388,Upload_Download!$Q$4:$Q$602,0),MATCH(AF$2,Upload_Download!$Q$3:$AC$3,0))</f>
        <v>386</v>
      </c>
      <c r="AG388" s="3">
        <f>INDEX(Upload_Download!$Q$4:$AC$602,MATCH($AE388,Upload_Download!$Q$4:$Q$602,0),MATCH(AG$2,Upload_Download!$Q$3:$AC$3,0))</f>
        <v>479</v>
      </c>
      <c r="AH388" s="3" t="str">
        <f t="shared" ref="AH388:AH451" si="53">IF(RIGHT(AI388,3)="USD","CRYPTO","STOCK")</f>
        <v>STOCK</v>
      </c>
      <c r="AI388" s="221" t="str">
        <f>INDEX(Upload_Download!$Q$4:$AC$602,MATCH($AE388,Upload_Download!$Q$4:$Q$602,0),MATCH(AI$2,Upload_Download!$Q$3:$AC$3,0))</f>
        <v>GLW</v>
      </c>
      <c r="AJ388" s="4" t="str">
        <f>IF(AH388="STOCK",INDEX(Upload_Download!$AR$4:$AR$861,MATCH(AI388,Upload_Download!$AQ$4:$AQ$861,0),1),INDEX(Upload_Download!$BE$4:$BE$103,MATCH(AI388,Upload_Download!$BD$4:$BD$103,0),1))</f>
        <v>Corning Incorporated Common Stock</v>
      </c>
      <c r="AK388" s="46">
        <f>IF(AH388="STOCK",INDEX(Upload_Download!$AS$4:$AS$861,MATCH(AI388,Upload_Download!$AQ$4:$AQ$861,0),1),INDEX(Upload_Download!$BF$4:$BF$103,MATCH(AI388,Upload_Download!$BD$4:$BD$103,0),1))</f>
        <v>42.49</v>
      </c>
      <c r="AL388" s="211">
        <f>INDEX(Upload_Download!$Q$4:$AC$602,MATCH($AE388,Upload_Download!$Q$4:$Q$602,0),MATCH(AL$2,Upload_Download!$Q$3:$AC$3,0))/1000000</f>
        <v>34689.847296</v>
      </c>
      <c r="AM388" s="215">
        <f>INDEX(Upload_Download!$Q$4:$AC$602,MATCH($AE388,Upload_Download!$Q$4:$Q$602,0),MATCH(AM$2,Upload_Download!$Q$3:$AC$3,0))</f>
        <v>1.003183194405469</v>
      </c>
      <c r="AN388" s="5">
        <f>INDEX(Upload_Download!$Q$4:$AC$602,MATCH($AE388,Upload_Download!$Q$4:$Q$602,0),MATCH(AN$2,Upload_Download!$Q$3:$AC$3,0))</f>
        <v>4.3687030582391123E-2</v>
      </c>
      <c r="AO388" s="217">
        <f>INDEX(Upload_Download!$Q$4:$AC$602,MATCH($AE388,Upload_Download!$Q$4:$Q$602,0),MATCH(AO$2,Upload_Download!$Q$3:$AC$3,0))</f>
        <v>4.3548407535158137E-2</v>
      </c>
      <c r="AP388" s="6">
        <f>INDEX(Upload_Download!$Q$4:$AC$602,MATCH($AE388,Upload_Download!$Q$4:$Q$602,0),MATCH(AP$2,Upload_Download!$Q$3:$AC$3,0))</f>
        <v>393</v>
      </c>
      <c r="AQ388" s="7">
        <f>INDEX(Upload_Download!$Q$4:$AC$602,MATCH($AE388,Upload_Download!$Q$4:$Q$602,0),MATCH(AQ$2,Upload_Download!$Q$3:$AC$3,0))</f>
        <v>322</v>
      </c>
      <c r="AR388" s="8">
        <f>INDEX(Upload_Download!$Q$4:$AC$602,MATCH($AE388,Upload_Download!$Q$4:$Q$602,0),MATCH(AR$2,Upload_Download!$Q$3:$AC$3,0))</f>
        <v>356</v>
      </c>
      <c r="AS388" s="9">
        <f>INDEX(Upload_Download!$Q$4:$AC$602,MATCH($AE388,Upload_Download!$Q$4:$Q$602,0),MATCH(AS$2,Upload_Download!$Q$3:$AC$3,0))</f>
        <v>367.7</v>
      </c>
    </row>
    <row r="389" spans="31:45" ht="15.5" customHeight="1">
      <c r="AE389">
        <f t="shared" si="52"/>
        <v>387</v>
      </c>
      <c r="AF389" s="10">
        <f>INDEX(Upload_Download!$Q$4:$AC$602,MATCH($AE389,Upload_Download!$Q$4:$Q$602,0),MATCH(AF$2,Upload_Download!$Q$3:$AC$3,0))</f>
        <v>387</v>
      </c>
      <c r="AG389" s="3">
        <f>INDEX(Upload_Download!$Q$4:$AC$602,MATCH($AE389,Upload_Download!$Q$4:$Q$602,0),MATCH(AG$2,Upload_Download!$Q$3:$AC$3,0))</f>
        <v>480</v>
      </c>
      <c r="AH389" s="3" t="str">
        <f t="shared" si="53"/>
        <v>STOCK</v>
      </c>
      <c r="AI389" s="221" t="str">
        <f>INDEX(Upload_Download!$Q$4:$AC$602,MATCH($AE389,Upload_Download!$Q$4:$Q$602,0),MATCH(AI$2,Upload_Download!$Q$3:$AC$3,0))</f>
        <v>ORAN</v>
      </c>
      <c r="AJ389" s="4" t="str">
        <f>IF(AH389="STOCK",INDEX(Upload_Download!$AR$4:$AR$861,MATCH(AI389,Upload_Download!$AQ$4:$AQ$861,0),1),INDEX(Upload_Download!$BE$4:$BE$103,MATCH(AI389,Upload_Download!$BD$4:$BD$103,0),1))</f>
        <v>Orange</v>
      </c>
      <c r="AK389" s="46">
        <f>IF(AH389="STOCK",INDEX(Upload_Download!$AS$4:$AS$861,MATCH(AI389,Upload_Download!$AQ$4:$AQ$861,0),1),INDEX(Upload_Download!$BF$4:$BF$103,MATCH(AI389,Upload_Download!$BD$4:$BD$103,0),1))</f>
        <v>12.38</v>
      </c>
      <c r="AL389" s="211">
        <f>INDEX(Upload_Download!$Q$4:$AC$602,MATCH($AE389,Upload_Download!$Q$4:$Q$602,0),MATCH(AL$2,Upload_Download!$Q$3:$AC$3,0))/1000000</f>
        <v>32450.205696000001</v>
      </c>
      <c r="AM389" s="215">
        <f>INDEX(Upload_Download!$Q$4:$AC$602,MATCH($AE389,Upload_Download!$Q$4:$Q$602,0),MATCH(AM$2,Upload_Download!$Q$3:$AC$3,0))</f>
        <v>1.0011036559699771</v>
      </c>
      <c r="AN389" s="5">
        <f>INDEX(Upload_Download!$Q$4:$AC$602,MATCH($AE389,Upload_Download!$Q$4:$Q$602,0),MATCH(AN$2,Upload_Download!$Q$3:$AC$3,0))</f>
        <v>2.1926311088595989E-2</v>
      </c>
      <c r="AO389" s="217">
        <f>INDEX(Upload_Download!$Q$4:$AC$602,MATCH($AE389,Upload_Download!$Q$4:$Q$602,0),MATCH(AO$2,Upload_Download!$Q$3:$AC$3,0))</f>
        <v>2.190213866250584E-2</v>
      </c>
      <c r="AP389" s="6">
        <f>INDEX(Upload_Download!$Q$4:$AC$602,MATCH($AE389,Upload_Download!$Q$4:$Q$602,0),MATCH(AP$2,Upload_Download!$Q$3:$AC$3,0))</f>
        <v>491</v>
      </c>
      <c r="AQ389" s="7">
        <f>INDEX(Upload_Download!$Q$4:$AC$602,MATCH($AE389,Upload_Download!$Q$4:$Q$602,0),MATCH(AQ$2,Upload_Download!$Q$3:$AC$3,0))</f>
        <v>32</v>
      </c>
      <c r="AR389" s="8">
        <f>INDEX(Upload_Download!$Q$4:$AC$602,MATCH($AE389,Upload_Download!$Q$4:$Q$602,0),MATCH(AR$2,Upload_Download!$Q$3:$AC$3,0))</f>
        <v>386</v>
      </c>
      <c r="AS389" s="9">
        <f>INDEX(Upload_Download!$Q$4:$AC$602,MATCH($AE389,Upload_Download!$Q$4:$Q$602,0),MATCH(AS$2,Upload_Download!$Q$3:$AC$3,0))</f>
        <v>367.7</v>
      </c>
    </row>
    <row r="390" spans="31:45" ht="15.5" customHeight="1">
      <c r="AE390">
        <f t="shared" si="52"/>
        <v>388</v>
      </c>
      <c r="AF390" s="10">
        <f>INDEX(Upload_Download!$Q$4:$AC$602,MATCH($AE390,Upload_Download!$Q$4:$Q$602,0),MATCH(AF$2,Upload_Download!$Q$3:$AC$3,0))</f>
        <v>388</v>
      </c>
      <c r="AG390" s="3">
        <f>INDEX(Upload_Download!$Q$4:$AC$602,MATCH($AE390,Upload_Download!$Q$4:$Q$602,0),MATCH(AG$2,Upload_Download!$Q$3:$AC$3,0))</f>
        <v>482</v>
      </c>
      <c r="AH390" s="3" t="str">
        <f t="shared" si="53"/>
        <v>STOCK</v>
      </c>
      <c r="AI390" s="221" t="str">
        <f>INDEX(Upload_Download!$Q$4:$AC$602,MATCH($AE390,Upload_Download!$Q$4:$Q$602,0),MATCH(AI$2,Upload_Download!$Q$3:$AC$3,0))</f>
        <v>DHI</v>
      </c>
      <c r="AJ390" s="4" t="str">
        <f>IF(AH390="STOCK",INDEX(Upload_Download!$AR$4:$AR$861,MATCH(AI390,Upload_Download!$AQ$4:$AQ$861,0),1),INDEX(Upload_Download!$BE$4:$BE$103,MATCH(AI390,Upload_Download!$BD$4:$BD$103,0),1))</f>
        <v>D.R. Horton Inc. Common Stock</v>
      </c>
      <c r="AK390" s="46">
        <f>IF(AH390="STOCK",INDEX(Upload_Download!$AS$4:$AS$861,MATCH(AI390,Upload_Download!$AQ$4:$AQ$861,0),1),INDEX(Upload_Download!$BF$4:$BF$103,MATCH(AI390,Upload_Download!$BD$4:$BD$103,0),1))</f>
        <v>85.03</v>
      </c>
      <c r="AL390" s="211">
        <f>INDEX(Upload_Download!$Q$4:$AC$602,MATCH($AE390,Upload_Download!$Q$4:$Q$602,0),MATCH(AL$2,Upload_Download!$Q$3:$AC$3,0))/1000000</f>
        <v>29704.05888</v>
      </c>
      <c r="AM390" s="215">
        <f>INDEX(Upload_Download!$Q$4:$AC$602,MATCH($AE390,Upload_Download!$Q$4:$Q$602,0),MATCH(AM$2,Upload_Download!$Q$3:$AC$3,0))</f>
        <v>1.0042049311608821</v>
      </c>
      <c r="AN390" s="5">
        <f>INDEX(Upload_Download!$Q$4:$AC$602,MATCH($AE390,Upload_Download!$Q$4:$Q$602,0),MATCH(AN$2,Upload_Download!$Q$3:$AC$3,0))</f>
        <v>4.8363196481974818E-2</v>
      </c>
      <c r="AO390" s="217">
        <f>INDEX(Upload_Download!$Q$4:$AC$602,MATCH($AE390,Upload_Download!$Q$4:$Q$602,0),MATCH(AO$2,Upload_Download!$Q$3:$AC$3,0))</f>
        <v>4.8160684120586758E-2</v>
      </c>
      <c r="AP390" s="6">
        <f>INDEX(Upload_Download!$Q$4:$AC$602,MATCH($AE390,Upload_Download!$Q$4:$Q$602,0),MATCH(AP$2,Upload_Download!$Q$3:$AC$3,0))</f>
        <v>345</v>
      </c>
      <c r="AQ390" s="7">
        <f>INDEX(Upload_Download!$Q$4:$AC$602,MATCH($AE390,Upload_Download!$Q$4:$Q$602,0),MATCH(AQ$2,Upload_Download!$Q$3:$AC$3,0))</f>
        <v>371</v>
      </c>
      <c r="AR390" s="8">
        <f>INDEX(Upload_Download!$Q$4:$AC$602,MATCH($AE390,Upload_Download!$Q$4:$Q$602,0),MATCH(AR$2,Upload_Download!$Q$3:$AC$3,0))</f>
        <v>414</v>
      </c>
      <c r="AS390" s="9">
        <f>INDEX(Upload_Download!$Q$4:$AC$602,MATCH($AE390,Upload_Download!$Q$4:$Q$602,0),MATCH(AS$2,Upload_Download!$Q$3:$AC$3,0))</f>
        <v>370.9</v>
      </c>
    </row>
    <row r="391" spans="31:45" ht="15.5" customHeight="1">
      <c r="AE391">
        <f t="shared" si="52"/>
        <v>389</v>
      </c>
      <c r="AF391" s="10">
        <f>INDEX(Upload_Download!$Q$4:$AC$602,MATCH($AE391,Upload_Download!$Q$4:$Q$602,0),MATCH(AF$2,Upload_Download!$Q$3:$AC$3,0))</f>
        <v>389</v>
      </c>
      <c r="AG391" s="3">
        <f>INDEX(Upload_Download!$Q$4:$AC$602,MATCH($AE391,Upload_Download!$Q$4:$Q$602,0),MATCH(AG$2,Upload_Download!$Q$3:$AC$3,0))</f>
        <v>483</v>
      </c>
      <c r="AH391" s="3" t="str">
        <f t="shared" si="53"/>
        <v>STOCK</v>
      </c>
      <c r="AI391" s="221" t="str">
        <f>INDEX(Upload_Download!$Q$4:$AC$602,MATCH($AE391,Upload_Download!$Q$4:$Q$602,0),MATCH(AI$2,Upload_Download!$Q$3:$AC$3,0))</f>
        <v>DG</v>
      </c>
      <c r="AJ391" s="4" t="str">
        <f>IF(AH391="STOCK",INDEX(Upload_Download!$AR$4:$AR$861,MATCH(AI391,Upload_Download!$AQ$4:$AQ$861,0),1),INDEX(Upload_Download!$BE$4:$BE$103,MATCH(AI391,Upload_Download!$BD$4:$BD$103,0),1))</f>
        <v>Dollar General Corporation Common Stock</v>
      </c>
      <c r="AK391" s="46">
        <f>IF(AH391="STOCK",INDEX(Upload_Download!$AS$4:$AS$861,MATCH(AI391,Upload_Download!$AQ$4:$AQ$861,0),1),INDEX(Upload_Download!$BF$4:$BF$103,MATCH(AI391,Upload_Download!$BD$4:$BD$103,0),1))</f>
        <v>202.1</v>
      </c>
      <c r="AL391" s="211">
        <f>INDEX(Upload_Download!$Q$4:$AC$602,MATCH($AE391,Upload_Download!$Q$4:$Q$602,0),MATCH(AL$2,Upload_Download!$Q$3:$AC$3,0))/1000000</f>
        <v>46570.590208000001</v>
      </c>
      <c r="AM391" s="215">
        <f>INDEX(Upload_Download!$Q$4:$AC$602,MATCH($AE391,Upload_Download!$Q$4:$Q$602,0),MATCH(AM$2,Upload_Download!$Q$3:$AC$3,0))</f>
        <v>0.99974078855149706</v>
      </c>
      <c r="AN391" s="5">
        <f>INDEX(Upload_Download!$Q$4:$AC$602,MATCH($AE391,Upload_Download!$Q$4:$Q$602,0),MATCH(AN$2,Upload_Download!$Q$3:$AC$3,0))</f>
        <v>3.2080408215870312E-2</v>
      </c>
      <c r="AO391" s="217">
        <f>INDEX(Upload_Download!$Q$4:$AC$602,MATCH($AE391,Upload_Download!$Q$4:$Q$602,0),MATCH(AO$2,Upload_Download!$Q$3:$AC$3,0))</f>
        <v>3.2088725981012457E-2</v>
      </c>
      <c r="AP391" s="6">
        <f>INDEX(Upload_Download!$Q$4:$AC$602,MATCH($AE391,Upload_Download!$Q$4:$Q$602,0),MATCH(AP$2,Upload_Download!$Q$3:$AC$3,0))</f>
        <v>528</v>
      </c>
      <c r="AQ391" s="7">
        <f>INDEX(Upload_Download!$Q$4:$AC$602,MATCH($AE391,Upload_Download!$Q$4:$Q$602,0),MATCH(AQ$2,Upload_Download!$Q$3:$AC$3,0))</f>
        <v>157</v>
      </c>
      <c r="AR391" s="8">
        <f>INDEX(Upload_Download!$Q$4:$AC$602,MATCH($AE391,Upload_Download!$Q$4:$Q$602,0),MATCH(AR$2,Upload_Download!$Q$3:$AC$3,0))</f>
        <v>253</v>
      </c>
      <c r="AS391" s="9">
        <f>INDEX(Upload_Download!$Q$4:$AC$602,MATCH($AE391,Upload_Download!$Q$4:$Q$602,0),MATCH(AS$2,Upload_Download!$Q$3:$AC$3,0))</f>
        <v>371.3</v>
      </c>
    </row>
    <row r="392" spans="31:45" ht="15.5" customHeight="1" thickBot="1">
      <c r="AE392">
        <f t="shared" si="52"/>
        <v>390</v>
      </c>
      <c r="AF392" s="11">
        <f>INDEX(Upload_Download!$Q$4:$AC$602,MATCH($AE392,Upload_Download!$Q$4:$Q$602,0),MATCH(AF$2,Upload_Download!$Q$3:$AC$3,0))</f>
        <v>390</v>
      </c>
      <c r="AG392" s="12">
        <f>INDEX(Upload_Download!$Q$4:$AC$602,MATCH($AE392,Upload_Download!$Q$4:$Q$602,0),MATCH(AG$2,Upload_Download!$Q$3:$AC$3,0))</f>
        <v>484</v>
      </c>
      <c r="AH392" s="12" t="str">
        <f t="shared" si="53"/>
        <v>STOCK</v>
      </c>
      <c r="AI392" s="222" t="str">
        <f>INDEX(Upload_Download!$Q$4:$AC$602,MATCH($AE392,Upload_Download!$Q$4:$Q$602,0),MATCH(AI$2,Upload_Download!$Q$3:$AC$3,0))</f>
        <v>ECL</v>
      </c>
      <c r="AJ392" s="13" t="str">
        <f>IF(AH392="STOCK",INDEX(Upload_Download!$AR$4:$AR$861,MATCH(AI392,Upload_Download!$AQ$4:$AQ$861,0),1),INDEX(Upload_Download!$BE$4:$BE$103,MATCH(AI392,Upload_Download!$BD$4:$BD$103,0),1))</f>
        <v>Ecolab Inc. Common Stock</v>
      </c>
      <c r="AK392" s="47">
        <f>IF(AH392="STOCK",INDEX(Upload_Download!$AS$4:$AS$861,MATCH(AI392,Upload_Download!$AQ$4:$AQ$861,0),1),INDEX(Upload_Download!$BF$4:$BF$103,MATCH(AI392,Upload_Download!$BD$4:$BD$103,0),1))</f>
        <v>187.35</v>
      </c>
      <c r="AL392" s="212">
        <f>INDEX(Upload_Download!$Q$4:$AC$602,MATCH($AE392,Upload_Download!$Q$4:$Q$602,0),MATCH(AL$2,Upload_Download!$Q$3:$AC$3,0))/1000000</f>
        <v>53017.759744000003</v>
      </c>
      <c r="AM392" s="216">
        <f>INDEX(Upload_Download!$Q$4:$AC$602,MATCH($AE392,Upload_Download!$Q$4:$Q$602,0),MATCH(AM$2,Upload_Download!$Q$3:$AC$3,0))</f>
        <v>0.99738336739588873</v>
      </c>
      <c r="AN392" s="14">
        <f>INDEX(Upload_Download!$Q$4:$AC$602,MATCH($AE392,Upload_Download!$Q$4:$Q$602,0),MATCH(AN$2,Upload_Download!$Q$3:$AC$3,0))</f>
        <v>2.9450535216365179E-2</v>
      </c>
      <c r="AO392" s="218">
        <f>INDEX(Upload_Download!$Q$4:$AC$602,MATCH($AE392,Upload_Download!$Q$4:$Q$602,0),MATCH(AO$2,Upload_Download!$Q$3:$AC$3,0))</f>
        <v>2.952779861695393E-2</v>
      </c>
      <c r="AP392" s="15">
        <f>INDEX(Upload_Download!$Q$4:$AC$602,MATCH($AE392,Upload_Download!$Q$4:$Q$602,0),MATCH(AP$2,Upload_Download!$Q$3:$AC$3,0))</f>
        <v>566</v>
      </c>
      <c r="AQ392" s="16">
        <f>INDEX(Upload_Download!$Q$4:$AC$602,MATCH($AE392,Upload_Download!$Q$4:$Q$602,0),MATCH(AQ$2,Upload_Download!$Q$3:$AC$3,0))</f>
        <v>115</v>
      </c>
      <c r="AR392" s="17">
        <f>INDEX(Upload_Download!$Q$4:$AC$602,MATCH($AE392,Upload_Download!$Q$4:$Q$602,0),MATCH(AR$2,Upload_Download!$Q$3:$AC$3,0))</f>
        <v>219</v>
      </c>
      <c r="AS392" s="18">
        <f>INDEX(Upload_Download!$Q$4:$AC$602,MATCH($AE392,Upload_Download!$Q$4:$Q$602,0),MATCH(AS$2,Upload_Download!$Q$3:$AC$3,0))</f>
        <v>371.7</v>
      </c>
    </row>
    <row r="393" spans="31:45" ht="15.5" customHeight="1">
      <c r="AE393">
        <f t="shared" si="52"/>
        <v>391</v>
      </c>
      <c r="AF393" s="10">
        <f>INDEX(Upload_Download!$Q$4:$AC$602,MATCH($AE393,Upload_Download!$Q$4:$Q$602,0),MATCH(AF$2,Upload_Download!$Q$3:$AC$3,0))</f>
        <v>391</v>
      </c>
      <c r="AG393" s="3">
        <f>INDEX(Upload_Download!$Q$4:$AC$602,MATCH($AE393,Upload_Download!$Q$4:$Q$602,0),MATCH(AG$2,Upload_Download!$Q$3:$AC$3,0))</f>
        <v>485</v>
      </c>
      <c r="AH393" s="3" t="str">
        <f t="shared" si="53"/>
        <v>STOCK</v>
      </c>
      <c r="AI393" s="221" t="str">
        <f>INDEX(Upload_Download!$Q$4:$AC$602,MATCH($AE393,Upload_Download!$Q$4:$Q$602,0),MATCH(AI$2,Upload_Download!$Q$3:$AC$3,0))</f>
        <v>CTAS</v>
      </c>
      <c r="AJ393" s="4" t="str">
        <f>IF(AH393="STOCK",INDEX(Upload_Download!$AR$4:$AR$861,MATCH(AI393,Upload_Download!$AQ$4:$AQ$861,0),1),INDEX(Upload_Download!$BE$4:$BE$103,MATCH(AI393,Upload_Download!$BD$4:$BD$103,0),1))</f>
        <v>Cintas Corporation Common Stock</v>
      </c>
      <c r="AK393" s="46">
        <f>IF(AH393="STOCK",INDEX(Upload_Download!$AS$4:$AS$861,MATCH(AI393,Upload_Download!$AQ$4:$AQ$861,0),1),INDEX(Upload_Download!$BF$4:$BF$103,MATCH(AI393,Upload_Download!$BD$4:$BD$103,0),1))</f>
        <v>381.65</v>
      </c>
      <c r="AL393" s="211">
        <f>INDEX(Upload_Download!$Q$4:$AC$602,MATCH($AE393,Upload_Download!$Q$4:$Q$602,0),MATCH(AL$2,Upload_Download!$Q$3:$AC$3,0))/1000000</f>
        <v>39037.837312000003</v>
      </c>
      <c r="AM393" s="215">
        <f>INDEX(Upload_Download!$Q$4:$AC$602,MATCH($AE393,Upload_Download!$Q$4:$Q$602,0),MATCH(AM$2,Upload_Download!$Q$3:$AC$3,0))</f>
        <v>1.001540098472679</v>
      </c>
      <c r="AN393" s="5">
        <f>INDEX(Upload_Download!$Q$4:$AC$602,MATCH($AE393,Upload_Download!$Q$4:$Q$602,0),MATCH(AN$2,Upload_Download!$Q$3:$AC$3,0))</f>
        <v>3.4807500253163738E-2</v>
      </c>
      <c r="AO393" s="217">
        <f>INDEX(Upload_Download!$Q$4:$AC$602,MATCH($AE393,Upload_Download!$Q$4:$Q$602,0),MATCH(AO$2,Upload_Download!$Q$3:$AC$3,0))</f>
        <v>3.4753975708255933E-2</v>
      </c>
      <c r="AP393" s="6">
        <f>INDEX(Upload_Download!$Q$4:$AC$602,MATCH($AE393,Upload_Download!$Q$4:$Q$602,0),MATCH(AP$2,Upload_Download!$Q$3:$AC$3,0))</f>
        <v>471</v>
      </c>
      <c r="AQ393" s="7">
        <f>INDEX(Upload_Download!$Q$4:$AC$602,MATCH($AE393,Upload_Download!$Q$4:$Q$602,0),MATCH(AQ$2,Upload_Download!$Q$3:$AC$3,0))</f>
        <v>210</v>
      </c>
      <c r="AR393" s="8">
        <f>INDEX(Upload_Download!$Q$4:$AC$602,MATCH($AE393,Upload_Download!$Q$4:$Q$602,0),MATCH(AR$2,Upload_Download!$Q$3:$AC$3,0))</f>
        <v>316</v>
      </c>
      <c r="AS393" s="9">
        <f>INDEX(Upload_Download!$Q$4:$AC$602,MATCH($AE393,Upload_Download!$Q$4:$Q$602,0),MATCH(AS$2,Upload_Download!$Q$3:$AC$3,0))</f>
        <v>372.3</v>
      </c>
    </row>
    <row r="394" spans="31:45" ht="15.5" customHeight="1">
      <c r="AE394">
        <f t="shared" si="52"/>
        <v>392</v>
      </c>
      <c r="AF394" s="10">
        <f>INDEX(Upload_Download!$Q$4:$AC$602,MATCH($AE394,Upload_Download!$Q$4:$Q$602,0),MATCH(AF$2,Upload_Download!$Q$3:$AC$3,0))</f>
        <v>392</v>
      </c>
      <c r="AG394" s="3">
        <f>INDEX(Upload_Download!$Q$4:$AC$602,MATCH($AE394,Upload_Download!$Q$4:$Q$602,0),MATCH(AG$2,Upload_Download!$Q$3:$AC$3,0))</f>
        <v>486</v>
      </c>
      <c r="AH394" s="3" t="str">
        <f t="shared" si="53"/>
        <v>STOCK</v>
      </c>
      <c r="AI394" s="221" t="str">
        <f>INDEX(Upload_Download!$Q$4:$AC$602,MATCH($AE394,Upload_Download!$Q$4:$Q$602,0),MATCH(AI$2,Upload_Download!$Q$3:$AC$3,0))</f>
        <v>EA</v>
      </c>
      <c r="AJ394" s="4" t="str">
        <f>IF(AH394="STOCK",INDEX(Upload_Download!$AR$4:$AR$861,MATCH(AI394,Upload_Download!$AQ$4:$AQ$861,0),1),INDEX(Upload_Download!$BE$4:$BE$103,MATCH(AI394,Upload_Download!$BD$4:$BD$103,0),1))</f>
        <v>Electronic Arts Inc. Common Stock</v>
      </c>
      <c r="AK394" s="46">
        <f>IF(AH394="STOCK",INDEX(Upload_Download!$AS$4:$AS$861,MATCH(AI394,Upload_Download!$AQ$4:$AQ$861,0),1),INDEX(Upload_Download!$BF$4:$BF$103,MATCH(AI394,Upload_Download!$BD$4:$BD$103,0),1))</f>
        <v>134.97999999999999</v>
      </c>
      <c r="AL394" s="211">
        <f>INDEX(Upload_Download!$Q$4:$AC$602,MATCH($AE394,Upload_Download!$Q$4:$Q$602,0),MATCH(AL$2,Upload_Download!$Q$3:$AC$3,0))/1000000</f>
        <v>37889.040384</v>
      </c>
      <c r="AM394" s="215">
        <f>INDEX(Upload_Download!$Q$4:$AC$602,MATCH($AE394,Upload_Download!$Q$4:$Q$602,0),MATCH(AM$2,Upload_Download!$Q$3:$AC$3,0))</f>
        <v>1.0019139298855071</v>
      </c>
      <c r="AN394" s="5">
        <f>INDEX(Upload_Download!$Q$4:$AC$602,MATCH($AE394,Upload_Download!$Q$4:$Q$602,0),MATCH(AN$2,Upload_Download!$Q$3:$AC$3,0))</f>
        <v>3.7231941288249713E-2</v>
      </c>
      <c r="AO394" s="217">
        <f>INDEX(Upload_Download!$Q$4:$AC$602,MATCH($AE394,Upload_Download!$Q$4:$Q$602,0),MATCH(AO$2,Upload_Download!$Q$3:$AC$3,0))</f>
        <v>3.7160818087941298E-2</v>
      </c>
      <c r="AP394" s="6">
        <f>INDEX(Upload_Download!$Q$4:$AC$602,MATCH($AE394,Upload_Download!$Q$4:$Q$602,0),MATCH(AP$2,Upload_Download!$Q$3:$AC$3,0))</f>
        <v>453</v>
      </c>
      <c r="AQ394" s="7">
        <f>INDEX(Upload_Download!$Q$4:$AC$602,MATCH($AE394,Upload_Download!$Q$4:$Q$602,0),MATCH(AQ$2,Upload_Download!$Q$3:$AC$3,0))</f>
        <v>246</v>
      </c>
      <c r="AR394" s="8">
        <f>INDEX(Upload_Download!$Q$4:$AC$602,MATCH($AE394,Upload_Download!$Q$4:$Q$602,0),MATCH(AR$2,Upload_Download!$Q$3:$AC$3,0))</f>
        <v>328</v>
      </c>
      <c r="AS394" s="9">
        <f>INDEX(Upload_Download!$Q$4:$AC$602,MATCH($AE394,Upload_Download!$Q$4:$Q$602,0),MATCH(AS$2,Upload_Download!$Q$3:$AC$3,0))</f>
        <v>374.1</v>
      </c>
    </row>
    <row r="395" spans="31:45" ht="15.5" customHeight="1">
      <c r="AE395">
        <f t="shared" si="52"/>
        <v>393</v>
      </c>
      <c r="AF395" s="10">
        <f>INDEX(Upload_Download!$Q$4:$AC$602,MATCH($AE395,Upload_Download!$Q$4:$Q$602,0),MATCH(AF$2,Upload_Download!$Q$3:$AC$3,0))</f>
        <v>393</v>
      </c>
      <c r="AG395" s="3">
        <f>INDEX(Upload_Download!$Q$4:$AC$602,MATCH($AE395,Upload_Download!$Q$4:$Q$602,0),MATCH(AG$2,Upload_Download!$Q$3:$AC$3,0))</f>
        <v>487</v>
      </c>
      <c r="AH395" s="3" t="str">
        <f t="shared" si="53"/>
        <v>STOCK</v>
      </c>
      <c r="AI395" s="221" t="str">
        <f>INDEX(Upload_Download!$Q$4:$AC$602,MATCH($AE395,Upload_Download!$Q$4:$Q$602,0),MATCH(AI$2,Upload_Download!$Q$3:$AC$3,0))</f>
        <v>SYY</v>
      </c>
      <c r="AJ395" s="4" t="str">
        <f>IF(AH395="STOCK",INDEX(Upload_Download!$AR$4:$AR$861,MATCH(AI395,Upload_Download!$AQ$4:$AQ$861,0),1),INDEX(Upload_Download!$BE$4:$BE$103,MATCH(AI395,Upload_Download!$BD$4:$BD$103,0),1))</f>
        <v>Sysco Corporation Common Stock</v>
      </c>
      <c r="AK395" s="46">
        <f>IF(AH395="STOCK",INDEX(Upload_Download!$AS$4:$AS$861,MATCH(AI395,Upload_Download!$AQ$4:$AQ$861,0),1),INDEX(Upload_Download!$BF$4:$BF$103,MATCH(AI395,Upload_Download!$BD$4:$BD$103,0),1))</f>
        <v>82.94</v>
      </c>
      <c r="AL395" s="211">
        <f>INDEX(Upload_Download!$Q$4:$AC$602,MATCH($AE395,Upload_Download!$Q$4:$Q$602,0),MATCH(AL$2,Upload_Download!$Q$3:$AC$3,0))/1000000</f>
        <v>42335.133695999997</v>
      </c>
      <c r="AM395" s="215">
        <f>INDEX(Upload_Download!$Q$4:$AC$602,MATCH($AE395,Upload_Download!$Q$4:$Q$602,0),MATCH(AM$2,Upload_Download!$Q$3:$AC$3,0))</f>
        <v>1.0013298951825229</v>
      </c>
      <c r="AN395" s="5">
        <f>INDEX(Upload_Download!$Q$4:$AC$602,MATCH($AE395,Upload_Download!$Q$4:$Q$602,0),MATCH(AN$2,Upload_Download!$Q$3:$AC$3,0))</f>
        <v>3.7159378643088797E-2</v>
      </c>
      <c r="AO395" s="217">
        <f>INDEX(Upload_Download!$Q$4:$AC$602,MATCH($AE395,Upload_Download!$Q$4:$Q$602,0),MATCH(AO$2,Upload_Download!$Q$3:$AC$3,0))</f>
        <v>3.7110026198024761E-2</v>
      </c>
      <c r="AP395" s="6">
        <f>INDEX(Upload_Download!$Q$4:$AC$602,MATCH($AE395,Upload_Download!$Q$4:$Q$602,0),MATCH(AP$2,Upload_Download!$Q$3:$AC$3,0))</f>
        <v>482</v>
      </c>
      <c r="AQ395" s="7">
        <f>INDEX(Upload_Download!$Q$4:$AC$602,MATCH($AE395,Upload_Download!$Q$4:$Q$602,0),MATCH(AQ$2,Upload_Download!$Q$3:$AC$3,0))</f>
        <v>245</v>
      </c>
      <c r="AR395" s="8">
        <f>INDEX(Upload_Download!$Q$4:$AC$602,MATCH($AE395,Upload_Download!$Q$4:$Q$602,0),MATCH(AR$2,Upload_Download!$Q$3:$AC$3,0))</f>
        <v>285</v>
      </c>
      <c r="AS395" s="9">
        <f>INDEX(Upload_Download!$Q$4:$AC$602,MATCH($AE395,Upload_Download!$Q$4:$Q$602,0),MATCH(AS$2,Upload_Download!$Q$3:$AC$3,0))</f>
        <v>375.5</v>
      </c>
    </row>
    <row r="396" spans="31:45" ht="15.5" customHeight="1">
      <c r="AE396">
        <f t="shared" si="52"/>
        <v>394</v>
      </c>
      <c r="AF396" s="10">
        <f>INDEX(Upload_Download!$Q$4:$AC$602,MATCH($AE396,Upload_Download!$Q$4:$Q$602,0),MATCH(AF$2,Upload_Download!$Q$3:$AC$3,0))</f>
        <v>394</v>
      </c>
      <c r="AG396" s="3">
        <f>INDEX(Upload_Download!$Q$4:$AC$602,MATCH($AE396,Upload_Download!$Q$4:$Q$602,0),MATCH(AG$2,Upload_Download!$Q$3:$AC$3,0))</f>
        <v>488</v>
      </c>
      <c r="AH396" s="3" t="str">
        <f t="shared" si="53"/>
        <v>STOCK</v>
      </c>
      <c r="AI396" s="221" t="str">
        <f>INDEX(Upload_Download!$Q$4:$AC$602,MATCH($AE396,Upload_Download!$Q$4:$Q$602,0),MATCH(AI$2,Upload_Download!$Q$3:$AC$3,0))</f>
        <v>BA</v>
      </c>
      <c r="AJ396" s="4" t="str">
        <f>IF(AH396="STOCK",INDEX(Upload_Download!$AR$4:$AR$861,MATCH(AI396,Upload_Download!$AQ$4:$AQ$861,0),1),INDEX(Upload_Download!$BE$4:$BE$103,MATCH(AI396,Upload_Download!$BD$4:$BD$103,0),1))</f>
        <v>Boeing Company (The) Common Stock</v>
      </c>
      <c r="AK396" s="46">
        <f>IF(AH396="STOCK",INDEX(Upload_Download!$AS$4:$AS$861,MATCH(AI396,Upload_Download!$AQ$4:$AQ$861,0),1),INDEX(Upload_Download!$BF$4:$BF$103,MATCH(AI396,Upload_Download!$BD$4:$BD$103,0),1))</f>
        <v>218.75</v>
      </c>
      <c r="AL396" s="211">
        <f>INDEX(Upload_Download!$Q$4:$AC$602,MATCH($AE396,Upload_Download!$Q$4:$Q$602,0),MATCH(AL$2,Upload_Download!$Q$3:$AC$3,0))/1000000</f>
        <v>124155.682816</v>
      </c>
      <c r="AM396" s="215">
        <f>INDEX(Upload_Download!$Q$4:$AC$602,MATCH($AE396,Upload_Download!$Q$4:$Q$602,0),MATCH(AM$2,Upload_Download!$Q$3:$AC$3,0))</f>
        <v>0.99920598671126182</v>
      </c>
      <c r="AN396" s="5">
        <f>INDEX(Upload_Download!$Q$4:$AC$602,MATCH($AE396,Upload_Download!$Q$4:$Q$602,0),MATCH(AN$2,Upload_Download!$Q$3:$AC$3,0))</f>
        <v>5.2215164540503421E-2</v>
      </c>
      <c r="AO396" s="217">
        <f>INDEX(Upload_Download!$Q$4:$AC$602,MATCH($AE396,Upload_Download!$Q$4:$Q$602,0),MATCH(AO$2,Upload_Download!$Q$3:$AC$3,0))</f>
        <v>5.2256657020602823E-2</v>
      </c>
      <c r="AP396" s="6">
        <f>INDEX(Upload_Download!$Q$4:$AC$602,MATCH($AE396,Upload_Download!$Q$4:$Q$602,0),MATCH(AP$2,Upload_Download!$Q$3:$AC$3,0))</f>
        <v>539</v>
      </c>
      <c r="AQ396" s="7">
        <f>INDEX(Upload_Download!$Q$4:$AC$602,MATCH($AE396,Upload_Download!$Q$4:$Q$602,0),MATCH(AQ$2,Upload_Download!$Q$3:$AC$3,0))</f>
        <v>401</v>
      </c>
      <c r="AR396" s="8">
        <f>INDEX(Upload_Download!$Q$4:$AC$602,MATCH($AE396,Upload_Download!$Q$4:$Q$602,0),MATCH(AR$2,Upload_Download!$Q$3:$AC$3,0))</f>
        <v>86</v>
      </c>
      <c r="AS396" s="9">
        <f>INDEX(Upload_Download!$Q$4:$AC$602,MATCH($AE396,Upload_Download!$Q$4:$Q$602,0),MATCH(AS$2,Upload_Download!$Q$3:$AC$3,0))</f>
        <v>375.5</v>
      </c>
    </row>
    <row r="397" spans="31:45" ht="15.5" customHeight="1" thickBot="1">
      <c r="AE397">
        <f t="shared" si="52"/>
        <v>395</v>
      </c>
      <c r="AF397" s="11">
        <f>INDEX(Upload_Download!$Q$4:$AC$602,MATCH($AE397,Upload_Download!$Q$4:$Q$602,0),MATCH(AF$2,Upload_Download!$Q$3:$AC$3,0))</f>
        <v>395</v>
      </c>
      <c r="AG397" s="12">
        <f>INDEX(Upload_Download!$Q$4:$AC$602,MATCH($AE397,Upload_Download!$Q$4:$Q$602,0),MATCH(AG$2,Upload_Download!$Q$3:$AC$3,0))</f>
        <v>489</v>
      </c>
      <c r="AH397" s="12" t="str">
        <f t="shared" si="53"/>
        <v>STOCK</v>
      </c>
      <c r="AI397" s="222" t="str">
        <f>INDEX(Upload_Download!$Q$4:$AC$602,MATCH($AE397,Upload_Download!$Q$4:$Q$602,0),MATCH(AI$2,Upload_Download!$Q$3:$AC$3,0))</f>
        <v>CPRT</v>
      </c>
      <c r="AJ397" s="13" t="str">
        <f>IF(AH397="STOCK",INDEX(Upload_Download!$AR$4:$AR$861,MATCH(AI397,Upload_Download!$AQ$4:$AQ$861,0),1),INDEX(Upload_Download!$BE$4:$BE$103,MATCH(AI397,Upload_Download!$BD$4:$BD$103,0),1))</f>
        <v>Copart Inc. (DE) Common Stock</v>
      </c>
      <c r="AK397" s="47">
        <f>IF(AH397="STOCK",INDEX(Upload_Download!$AS$4:$AS$861,MATCH(AI397,Upload_Download!$AQ$4:$AQ$861,0),1),INDEX(Upload_Download!$BF$4:$BF$103,MATCH(AI397,Upload_Download!$BD$4:$BD$103,0),1))</f>
        <v>128.43</v>
      </c>
      <c r="AL397" s="212">
        <f>INDEX(Upload_Download!$Q$4:$AC$602,MATCH($AE397,Upload_Download!$Q$4:$Q$602,0),MATCH(AL$2,Upload_Download!$Q$3:$AC$3,0))/1000000</f>
        <v>28664.168448</v>
      </c>
      <c r="AM397" s="216">
        <f>INDEX(Upload_Download!$Q$4:$AC$602,MATCH($AE397,Upload_Download!$Q$4:$Q$602,0),MATCH(AM$2,Upload_Download!$Q$3:$AC$3,0))</f>
        <v>1.003024831739574</v>
      </c>
      <c r="AN397" s="14">
        <f>INDEX(Upload_Download!$Q$4:$AC$602,MATCH($AE397,Upload_Download!$Q$4:$Q$602,0),MATCH(AN$2,Upload_Download!$Q$3:$AC$3,0))</f>
        <v>3.7074547725003598E-2</v>
      </c>
      <c r="AO397" s="218">
        <f>INDEX(Upload_Download!$Q$4:$AC$602,MATCH($AE397,Upload_Download!$Q$4:$Q$602,0),MATCH(AO$2,Upload_Download!$Q$3:$AC$3,0))</f>
        <v>3.6962741650876367E-2</v>
      </c>
      <c r="AP397" s="15">
        <f>INDEX(Upload_Download!$Q$4:$AC$602,MATCH($AE397,Upload_Download!$Q$4:$Q$602,0),MATCH(AP$2,Upload_Download!$Q$3:$AC$3,0))</f>
        <v>401</v>
      </c>
      <c r="AQ397" s="16">
        <f>INDEX(Upload_Download!$Q$4:$AC$602,MATCH($AE397,Upload_Download!$Q$4:$Q$602,0),MATCH(AQ$2,Upload_Download!$Q$3:$AC$3,0))</f>
        <v>239</v>
      </c>
      <c r="AR397" s="17">
        <f>INDEX(Upload_Download!$Q$4:$AC$602,MATCH($AE397,Upload_Download!$Q$4:$Q$602,0),MATCH(AR$2,Upload_Download!$Q$3:$AC$3,0))</f>
        <v>425</v>
      </c>
      <c r="AS397" s="18">
        <f>INDEX(Upload_Download!$Q$4:$AC$602,MATCH($AE397,Upload_Download!$Q$4:$Q$602,0),MATCH(AS$2,Upload_Download!$Q$3:$AC$3,0))</f>
        <v>375.8</v>
      </c>
    </row>
    <row r="398" spans="31:45" ht="15.5" customHeight="1">
      <c r="AE398">
        <f t="shared" si="52"/>
        <v>396</v>
      </c>
      <c r="AF398" s="10">
        <f>INDEX(Upload_Download!$Q$4:$AC$602,MATCH($AE398,Upload_Download!$Q$4:$Q$602,0),MATCH(AF$2,Upload_Download!$Q$3:$AC$3,0))</f>
        <v>396</v>
      </c>
      <c r="AG398" s="3">
        <f>INDEX(Upload_Download!$Q$4:$AC$602,MATCH($AE398,Upload_Download!$Q$4:$Q$602,0),MATCH(AG$2,Upload_Download!$Q$3:$AC$3,0))</f>
        <v>490</v>
      </c>
      <c r="AH398" s="3" t="str">
        <f t="shared" si="53"/>
        <v>STOCK</v>
      </c>
      <c r="AI398" s="221" t="str">
        <f>INDEX(Upload_Download!$Q$4:$AC$602,MATCH($AE398,Upload_Download!$Q$4:$Q$602,0),MATCH(AI$2,Upload_Download!$Q$3:$AC$3,0))</f>
        <v>ILMN</v>
      </c>
      <c r="AJ398" s="4" t="str">
        <f>IF(AH398="STOCK",INDEX(Upload_Download!$AR$4:$AR$861,MATCH(AI398,Upload_Download!$AQ$4:$AQ$861,0),1),INDEX(Upload_Download!$BE$4:$BE$103,MATCH(AI398,Upload_Download!$BD$4:$BD$103,0),1))</f>
        <v>Illumina Inc. Common Stock</v>
      </c>
      <c r="AK398" s="46">
        <f>IF(AH398="STOCK",INDEX(Upload_Download!$AS$4:$AS$861,MATCH(AI398,Upload_Download!$AQ$4:$AQ$861,0),1),INDEX(Upload_Download!$BF$4:$BF$103,MATCH(AI398,Upload_Download!$BD$4:$BD$103,0),1))</f>
        <v>358.08</v>
      </c>
      <c r="AL398" s="211">
        <f>INDEX(Upload_Download!$Q$4:$AC$602,MATCH($AE398,Upload_Download!$Q$4:$Q$602,0),MATCH(AL$2,Upload_Download!$Q$3:$AC$3,0))/1000000</f>
        <v>52412.076031999997</v>
      </c>
      <c r="AM398" s="215">
        <f>INDEX(Upload_Download!$Q$4:$AC$602,MATCH($AE398,Upload_Download!$Q$4:$Q$602,0),MATCH(AM$2,Upload_Download!$Q$3:$AC$3,0))</f>
        <v>1.0017514159248511</v>
      </c>
      <c r="AN398" s="5">
        <f>INDEX(Upload_Download!$Q$4:$AC$602,MATCH($AE398,Upload_Download!$Q$4:$Q$602,0),MATCH(AN$2,Upload_Download!$Q$3:$AC$3,0))</f>
        <v>5.3134093461086343E-2</v>
      </c>
      <c r="AO398" s="217">
        <f>INDEX(Upload_Download!$Q$4:$AC$602,MATCH($AE398,Upload_Download!$Q$4:$Q$602,0),MATCH(AO$2,Upload_Download!$Q$3:$AC$3,0))</f>
        <v>5.304119626527419E-2</v>
      </c>
      <c r="AP398" s="6">
        <f>INDEX(Upload_Download!$Q$4:$AC$602,MATCH($AE398,Upload_Download!$Q$4:$Q$602,0),MATCH(AP$2,Upload_Download!$Q$3:$AC$3,0))</f>
        <v>459</v>
      </c>
      <c r="AQ398" s="7">
        <f>INDEX(Upload_Download!$Q$4:$AC$602,MATCH($AE398,Upload_Download!$Q$4:$Q$602,0),MATCH(AQ$2,Upload_Download!$Q$3:$AC$3,0))</f>
        <v>404</v>
      </c>
      <c r="AR398" s="8">
        <f>INDEX(Upload_Download!$Q$4:$AC$602,MATCH($AE398,Upload_Download!$Q$4:$Q$602,0),MATCH(AR$2,Upload_Download!$Q$3:$AC$3,0))</f>
        <v>221</v>
      </c>
      <c r="AS398" s="9">
        <f>INDEX(Upload_Download!$Q$4:$AC$602,MATCH($AE398,Upload_Download!$Q$4:$Q$602,0),MATCH(AS$2,Upload_Download!$Q$3:$AC$3,0))</f>
        <v>376.6</v>
      </c>
    </row>
    <row r="399" spans="31:45" ht="15.5" customHeight="1">
      <c r="AE399">
        <f t="shared" si="52"/>
        <v>397</v>
      </c>
      <c r="AF399" s="10">
        <f>INDEX(Upload_Download!$Q$4:$AC$602,MATCH($AE399,Upload_Download!$Q$4:$Q$602,0),MATCH(AF$2,Upload_Download!$Q$3:$AC$3,0))</f>
        <v>397</v>
      </c>
      <c r="AG399" s="3">
        <f>INDEX(Upload_Download!$Q$4:$AC$602,MATCH($AE399,Upload_Download!$Q$4:$Q$602,0),MATCH(AG$2,Upload_Download!$Q$3:$AC$3,0))</f>
        <v>491</v>
      </c>
      <c r="AH399" s="3" t="str">
        <f t="shared" si="53"/>
        <v>STOCK</v>
      </c>
      <c r="AI399" s="221" t="str">
        <f>INDEX(Upload_Download!$Q$4:$AC$602,MATCH($AE399,Upload_Download!$Q$4:$Q$602,0),MATCH(AI$2,Upload_Download!$Q$3:$AC$3,0))</f>
        <v>STE</v>
      </c>
      <c r="AJ399" s="4" t="str">
        <f>IF(AH399="STOCK",INDEX(Upload_Download!$AR$4:$AR$861,MATCH(AI399,Upload_Download!$AQ$4:$AQ$861,0),1),INDEX(Upload_Download!$BE$4:$BE$103,MATCH(AI399,Upload_Download!$BD$4:$BD$103,0),1))</f>
        <v>STERIS plc (Ireland) Ordinary Shares</v>
      </c>
      <c r="AK399" s="46">
        <f>IF(AH399="STOCK",INDEX(Upload_Download!$AS$4:$AS$861,MATCH(AI399,Upload_Download!$AQ$4:$AQ$861,0),1),INDEX(Upload_Download!$BF$4:$BF$103,MATCH(AI399,Upload_Download!$BD$4:$BD$103,0),1))</f>
        <v>233.21</v>
      </c>
      <c r="AL399" s="211">
        <f>INDEX(Upload_Download!$Q$4:$AC$602,MATCH($AE399,Upload_Download!$Q$4:$Q$602,0),MATCH(AL$2,Upload_Download!$Q$3:$AC$3,0))/1000000</f>
        <v>22971.78112</v>
      </c>
      <c r="AM399" s="215">
        <f>INDEX(Upload_Download!$Q$4:$AC$602,MATCH($AE399,Upload_Download!$Q$4:$Q$602,0),MATCH(AM$2,Upload_Download!$Q$3:$AC$3,0))</f>
        <v>1.0034241613550181</v>
      </c>
      <c r="AN399" s="5">
        <f>INDEX(Upload_Download!$Q$4:$AC$602,MATCH($AE399,Upload_Download!$Q$4:$Q$602,0),MATCH(AN$2,Upload_Download!$Q$3:$AC$3,0))</f>
        <v>3.3623025626440171E-2</v>
      </c>
      <c r="AO399" s="217">
        <f>INDEX(Upload_Download!$Q$4:$AC$602,MATCH($AE399,Upload_Download!$Q$4:$Q$602,0),MATCH(AO$2,Upload_Download!$Q$3:$AC$3,0))</f>
        <v>3.3508287842138287E-2</v>
      </c>
      <c r="AP399" s="6">
        <f>INDEX(Upload_Download!$Q$4:$AC$602,MATCH($AE399,Upload_Download!$Q$4:$Q$602,0),MATCH(AP$2,Upload_Download!$Q$3:$AC$3,0))</f>
        <v>382</v>
      </c>
      <c r="AQ399" s="7">
        <f>INDEX(Upload_Download!$Q$4:$AC$602,MATCH($AE399,Upload_Download!$Q$4:$Q$602,0),MATCH(AQ$2,Upload_Download!$Q$3:$AC$3,0))</f>
        <v>182</v>
      </c>
      <c r="AR399" s="8">
        <f>INDEX(Upload_Download!$Q$4:$AC$602,MATCH($AE399,Upload_Download!$Q$4:$Q$602,0),MATCH(AR$2,Upload_Download!$Q$3:$AC$3,0))</f>
        <v>500</v>
      </c>
      <c r="AS399" s="9">
        <f>INDEX(Upload_Download!$Q$4:$AC$602,MATCH($AE399,Upload_Download!$Q$4:$Q$602,0),MATCH(AS$2,Upload_Download!$Q$3:$AC$3,0))</f>
        <v>377.4</v>
      </c>
    </row>
    <row r="400" spans="31:45" ht="15.5" customHeight="1">
      <c r="AE400">
        <f t="shared" si="52"/>
        <v>398</v>
      </c>
      <c r="AF400" s="10">
        <f>INDEX(Upload_Download!$Q$4:$AC$602,MATCH($AE400,Upload_Download!$Q$4:$Q$602,0),MATCH(AF$2,Upload_Download!$Q$3:$AC$3,0))</f>
        <v>398</v>
      </c>
      <c r="AG400" s="3">
        <f>INDEX(Upload_Download!$Q$4:$AC$602,MATCH($AE400,Upload_Download!$Q$4:$Q$602,0),MATCH(AG$2,Upload_Download!$Q$3:$AC$3,0))</f>
        <v>492</v>
      </c>
      <c r="AH400" s="3" t="str">
        <f t="shared" si="53"/>
        <v>STOCK</v>
      </c>
      <c r="AI400" s="221" t="str">
        <f>INDEX(Upload_Download!$Q$4:$AC$602,MATCH($AE400,Upload_Download!$Q$4:$Q$602,0),MATCH(AI$2,Upload_Download!$Q$3:$AC$3,0))</f>
        <v>PUK</v>
      </c>
      <c r="AJ400" s="4" t="str">
        <f>IF(AH400="STOCK",INDEX(Upload_Download!$AR$4:$AR$861,MATCH(AI400,Upload_Download!$AQ$4:$AQ$861,0),1),INDEX(Upload_Download!$BE$4:$BE$103,MATCH(AI400,Upload_Download!$BD$4:$BD$103,0),1))</f>
        <v>Prudential Public Limited Company Common Stock</v>
      </c>
      <c r="AK400" s="46">
        <f>IF(AH400="STOCK",INDEX(Upload_Download!$AS$4:$AS$861,MATCH(AI400,Upload_Download!$AQ$4:$AQ$861,0),1),INDEX(Upload_Download!$BF$4:$BF$103,MATCH(AI400,Upload_Download!$BD$4:$BD$103,0),1))</f>
        <v>33.71</v>
      </c>
      <c r="AL400" s="211">
        <f>INDEX(Upload_Download!$Q$4:$AC$602,MATCH($AE400,Upload_Download!$Q$4:$Q$602,0),MATCH(AL$2,Upload_Download!$Q$3:$AC$3,0))/1000000</f>
        <v>45151.145984000002</v>
      </c>
      <c r="AM400" s="215">
        <f>INDEX(Upload_Download!$Q$4:$AC$602,MATCH($AE400,Upload_Download!$Q$4:$Q$602,0),MATCH(AM$2,Upload_Download!$Q$3:$AC$3,0))</f>
        <v>1.001705703121456</v>
      </c>
      <c r="AN400" s="5">
        <f>INDEX(Upload_Download!$Q$4:$AC$602,MATCH($AE400,Upload_Download!$Q$4:$Q$602,0),MATCH(AN$2,Upload_Download!$Q$3:$AC$3,0))</f>
        <v>4.5815709360723843E-2</v>
      </c>
      <c r="AO400" s="217">
        <f>INDEX(Upload_Download!$Q$4:$AC$602,MATCH($AE400,Upload_Download!$Q$4:$Q$602,0),MATCH(AO$2,Upload_Download!$Q$3:$AC$3,0))</f>
        <v>4.5737694432562002E-2</v>
      </c>
      <c r="AP400" s="6">
        <f>INDEX(Upload_Download!$Q$4:$AC$602,MATCH($AE400,Upload_Download!$Q$4:$Q$602,0),MATCH(AP$2,Upload_Download!$Q$3:$AC$3,0))</f>
        <v>461</v>
      </c>
      <c r="AQ400" s="7">
        <f>INDEX(Upload_Download!$Q$4:$AC$602,MATCH($AE400,Upload_Download!$Q$4:$Q$602,0),MATCH(AQ$2,Upload_Download!$Q$3:$AC$3,0))</f>
        <v>346</v>
      </c>
      <c r="AR400" s="8">
        <f>INDEX(Upload_Download!$Q$4:$AC$602,MATCH($AE400,Upload_Download!$Q$4:$Q$602,0),MATCH(AR$2,Upload_Download!$Q$3:$AC$3,0))</f>
        <v>259</v>
      </c>
      <c r="AS400" s="9">
        <f>INDEX(Upload_Download!$Q$4:$AC$602,MATCH($AE400,Upload_Download!$Q$4:$Q$602,0),MATCH(AS$2,Upload_Download!$Q$3:$AC$3,0))</f>
        <v>377.4</v>
      </c>
    </row>
    <row r="401" spans="31:45" ht="15.5" customHeight="1">
      <c r="AE401">
        <f t="shared" si="52"/>
        <v>399</v>
      </c>
      <c r="AF401" s="10">
        <f>INDEX(Upload_Download!$Q$4:$AC$602,MATCH($AE401,Upload_Download!$Q$4:$Q$602,0),MATCH(AF$2,Upload_Download!$Q$3:$AC$3,0))</f>
        <v>399</v>
      </c>
      <c r="AG401" s="3">
        <f>INDEX(Upload_Download!$Q$4:$AC$602,MATCH($AE401,Upload_Download!$Q$4:$Q$602,0),MATCH(AG$2,Upload_Download!$Q$3:$AC$3,0))</f>
        <v>493</v>
      </c>
      <c r="AH401" s="3" t="str">
        <f t="shared" si="53"/>
        <v>STOCK</v>
      </c>
      <c r="AI401" s="221" t="str">
        <f>INDEX(Upload_Download!$Q$4:$AC$602,MATCH($AE401,Upload_Download!$Q$4:$Q$602,0),MATCH(AI$2,Upload_Download!$Q$3:$AC$3,0))</f>
        <v>STM</v>
      </c>
      <c r="AJ401" s="4" t="str">
        <f>IF(AH401="STOCK",INDEX(Upload_Download!$AR$4:$AR$861,MATCH(AI401,Upload_Download!$AQ$4:$AQ$861,0),1),INDEX(Upload_Download!$BE$4:$BE$103,MATCH(AI401,Upload_Download!$BD$4:$BD$103,0),1))</f>
        <v>STMicroelectronics N.V. Common Stock</v>
      </c>
      <c r="AK401" s="46">
        <f>IF(AH401="STOCK",INDEX(Upload_Download!$AS$4:$AS$861,MATCH(AI401,Upload_Download!$AQ$4:$AQ$861,0),1),INDEX(Upload_Download!$BF$4:$BF$103,MATCH(AI401,Upload_Download!$BD$4:$BD$103,0),1))</f>
        <v>45.78</v>
      </c>
      <c r="AL401" s="211">
        <f>INDEX(Upload_Download!$Q$4:$AC$602,MATCH($AE401,Upload_Download!$Q$4:$Q$602,0),MATCH(AL$2,Upload_Download!$Q$3:$AC$3,0))/1000000</f>
        <v>40351.858688</v>
      </c>
      <c r="AM401" s="215">
        <f>INDEX(Upload_Download!$Q$4:$AC$602,MATCH($AE401,Upload_Download!$Q$4:$Q$602,0),MATCH(AM$2,Upload_Download!$Q$3:$AC$3,0))</f>
        <v>1.002408948190217</v>
      </c>
      <c r="AN401" s="5">
        <f>INDEX(Upload_Download!$Q$4:$AC$602,MATCH($AE401,Upload_Download!$Q$4:$Q$602,0),MATCH(AN$2,Upload_Download!$Q$3:$AC$3,0))</f>
        <v>4.6364817222207179E-2</v>
      </c>
      <c r="AO401" s="217">
        <f>INDEX(Upload_Download!$Q$4:$AC$602,MATCH($AE401,Upload_Download!$Q$4:$Q$602,0),MATCH(AO$2,Upload_Download!$Q$3:$AC$3,0))</f>
        <v>4.6253395189573873E-2</v>
      </c>
      <c r="AP401" s="6">
        <f>INDEX(Upload_Download!$Q$4:$AC$602,MATCH($AE401,Upload_Download!$Q$4:$Q$602,0),MATCH(AP$2,Upload_Download!$Q$3:$AC$3,0))</f>
        <v>434</v>
      </c>
      <c r="AQ401" s="7">
        <f>INDEX(Upload_Download!$Q$4:$AC$602,MATCH($AE401,Upload_Download!$Q$4:$Q$602,0),MATCH(AQ$2,Upload_Download!$Q$3:$AC$3,0))</f>
        <v>350</v>
      </c>
      <c r="AR401" s="8">
        <f>INDEX(Upload_Download!$Q$4:$AC$602,MATCH($AE401,Upload_Download!$Q$4:$Q$602,0),MATCH(AR$2,Upload_Download!$Q$3:$AC$3,0))</f>
        <v>303</v>
      </c>
      <c r="AS401" s="9">
        <f>INDEX(Upload_Download!$Q$4:$AC$602,MATCH($AE401,Upload_Download!$Q$4:$Q$602,0),MATCH(AS$2,Upload_Download!$Q$3:$AC$3,0))</f>
        <v>377.9</v>
      </c>
    </row>
    <row r="402" spans="31:45" ht="15.5" customHeight="1" thickBot="1">
      <c r="AE402">
        <f t="shared" si="52"/>
        <v>400</v>
      </c>
      <c r="AF402" s="11">
        <f>INDEX(Upload_Download!$Q$4:$AC$602,MATCH($AE402,Upload_Download!$Q$4:$Q$602,0),MATCH(AF$2,Upload_Download!$Q$3:$AC$3,0))</f>
        <v>400</v>
      </c>
      <c r="AG402" s="12">
        <f>INDEX(Upload_Download!$Q$4:$AC$602,MATCH($AE402,Upload_Download!$Q$4:$Q$602,0),MATCH(AG$2,Upload_Download!$Q$3:$AC$3,0))</f>
        <v>495</v>
      </c>
      <c r="AH402" s="12" t="str">
        <f t="shared" si="53"/>
        <v>STOCK</v>
      </c>
      <c r="AI402" s="222" t="str">
        <f>INDEX(Upload_Download!$Q$4:$AC$602,MATCH($AE402,Upload_Download!$Q$4:$Q$602,0),MATCH(AI$2,Upload_Download!$Q$3:$AC$3,0))</f>
        <v>PCAR</v>
      </c>
      <c r="AJ402" s="13" t="str">
        <f>IF(AH402="STOCK",INDEX(Upload_Download!$AR$4:$AR$861,MATCH(AI402,Upload_Download!$AQ$4:$AQ$861,0),1),INDEX(Upload_Download!$BE$4:$BE$103,MATCH(AI402,Upload_Download!$BD$4:$BD$103,0),1))</f>
        <v>PACCAR Inc. Common Stock</v>
      </c>
      <c r="AK402" s="47">
        <f>IF(AH402="STOCK",INDEX(Upload_Download!$AS$4:$AS$861,MATCH(AI402,Upload_Download!$AQ$4:$AQ$861,0),1),INDEX(Upload_Download!$BF$4:$BF$103,MATCH(AI402,Upload_Download!$BD$4:$BD$103,0),1))</f>
        <v>92.99</v>
      </c>
      <c r="AL402" s="212">
        <f>INDEX(Upload_Download!$Q$4:$AC$602,MATCH($AE402,Upload_Download!$Q$4:$Q$602,0),MATCH(AL$2,Upload_Download!$Q$3:$AC$3,0))/1000000</f>
        <v>32329.121792000002</v>
      </c>
      <c r="AM402" s="216">
        <f>INDEX(Upload_Download!$Q$4:$AC$602,MATCH($AE402,Upload_Download!$Q$4:$Q$602,0),MATCH(AM$2,Upload_Download!$Q$3:$AC$3,0))</f>
        <v>1.0024131469982529</v>
      </c>
      <c r="AN402" s="14">
        <f>INDEX(Upload_Download!$Q$4:$AC$602,MATCH($AE402,Upload_Download!$Q$4:$Q$602,0),MATCH(AN$2,Upload_Download!$Q$3:$AC$3,0))</f>
        <v>3.6058076438641701E-2</v>
      </c>
      <c r="AO402" s="218">
        <f>INDEX(Upload_Download!$Q$4:$AC$602,MATCH($AE402,Upload_Download!$Q$4:$Q$602,0),MATCH(AO$2,Upload_Download!$Q$3:$AC$3,0))</f>
        <v>3.5971272470456263E-2</v>
      </c>
      <c r="AP402" s="15">
        <f>INDEX(Upload_Download!$Q$4:$AC$602,MATCH($AE402,Upload_Download!$Q$4:$Q$602,0),MATCH(AP$2,Upload_Download!$Q$3:$AC$3,0))</f>
        <v>433</v>
      </c>
      <c r="AQ402" s="16">
        <f>INDEX(Upload_Download!$Q$4:$AC$602,MATCH($AE402,Upload_Download!$Q$4:$Q$602,0),MATCH(AQ$2,Upload_Download!$Q$3:$AC$3,0))</f>
        <v>228</v>
      </c>
      <c r="AR402" s="17">
        <f>INDEX(Upload_Download!$Q$4:$AC$602,MATCH($AE402,Upload_Download!$Q$4:$Q$602,0),MATCH(AR$2,Upload_Download!$Q$3:$AC$3,0))</f>
        <v>388</v>
      </c>
      <c r="AS402" s="18">
        <f>INDEX(Upload_Download!$Q$4:$AC$602,MATCH($AE402,Upload_Download!$Q$4:$Q$602,0),MATCH(AS$2,Upload_Download!$Q$3:$AC$3,0))</f>
        <v>378.5</v>
      </c>
    </row>
    <row r="403" spans="31:45" ht="15.5" customHeight="1">
      <c r="AE403">
        <f t="shared" si="52"/>
        <v>401</v>
      </c>
      <c r="AF403" s="10">
        <f>INDEX(Upload_Download!$Q$4:$AC$602,MATCH($AE403,Upload_Download!$Q$4:$Q$602,0),MATCH(AF$2,Upload_Download!$Q$3:$AC$3,0))</f>
        <v>401</v>
      </c>
      <c r="AG403" s="3">
        <f>INDEX(Upload_Download!$Q$4:$AC$602,MATCH($AE403,Upload_Download!$Q$4:$Q$602,0),MATCH(AG$2,Upload_Download!$Q$3:$AC$3,0))</f>
        <v>496</v>
      </c>
      <c r="AH403" s="3" t="str">
        <f t="shared" si="53"/>
        <v>STOCK</v>
      </c>
      <c r="AI403" s="221" t="str">
        <f>INDEX(Upload_Download!$Q$4:$AC$602,MATCH($AE403,Upload_Download!$Q$4:$Q$602,0),MATCH(AI$2,Upload_Download!$Q$3:$AC$3,0))</f>
        <v>EC</v>
      </c>
      <c r="AJ403" s="4" t="str">
        <f>IF(AH403="STOCK",INDEX(Upload_Download!$AR$4:$AR$861,MATCH(AI403,Upload_Download!$AQ$4:$AQ$861,0),1),INDEX(Upload_Download!$BE$4:$BE$103,MATCH(AI403,Upload_Download!$BD$4:$BD$103,0),1))</f>
        <v>Ecopetrol S.A. American Depositary Shares</v>
      </c>
      <c r="AK403" s="46">
        <f>IF(AH403="STOCK",INDEX(Upload_Download!$AS$4:$AS$861,MATCH(AI403,Upload_Download!$AQ$4:$AQ$861,0),1),INDEX(Upload_Download!$BF$4:$BF$103,MATCH(AI403,Upload_Download!$BD$4:$BD$103,0),1))</f>
        <v>14.58</v>
      </c>
      <c r="AL403" s="211">
        <f>INDEX(Upload_Download!$Q$4:$AC$602,MATCH($AE403,Upload_Download!$Q$4:$Q$602,0),MATCH(AL$2,Upload_Download!$Q$3:$AC$3,0))/1000000</f>
        <v>30796.333055999999</v>
      </c>
      <c r="AM403" s="215">
        <f>INDEX(Upload_Download!$Q$4:$AC$602,MATCH($AE403,Upload_Download!$Q$4:$Q$602,0),MATCH(AM$2,Upload_Download!$Q$3:$AC$3,0))</f>
        <v>1.003847979345813</v>
      </c>
      <c r="AN403" s="5">
        <f>INDEX(Upload_Download!$Q$4:$AC$602,MATCH($AE403,Upload_Download!$Q$4:$Q$602,0),MATCH(AN$2,Upload_Download!$Q$3:$AC$3,0))</f>
        <v>5.2300756750858969E-2</v>
      </c>
      <c r="AO403" s="217">
        <f>INDEX(Upload_Download!$Q$4:$AC$602,MATCH($AE403,Upload_Download!$Q$4:$Q$602,0),MATCH(AO$2,Upload_Download!$Q$3:$AC$3,0))</f>
        <v>5.2100275965034359E-2</v>
      </c>
      <c r="AP403" s="6">
        <f>INDEX(Upload_Download!$Q$4:$AC$602,MATCH($AE403,Upload_Download!$Q$4:$Q$602,0),MATCH(AP$2,Upload_Download!$Q$3:$AC$3,0))</f>
        <v>357</v>
      </c>
      <c r="AQ403" s="7">
        <f>INDEX(Upload_Download!$Q$4:$AC$602,MATCH($AE403,Upload_Download!$Q$4:$Q$602,0),MATCH(AQ$2,Upload_Download!$Q$3:$AC$3,0))</f>
        <v>400</v>
      </c>
      <c r="AR403" s="8">
        <f>INDEX(Upload_Download!$Q$4:$AC$602,MATCH($AE403,Upload_Download!$Q$4:$Q$602,0),MATCH(AR$2,Upload_Download!$Q$3:$AC$3,0))</f>
        <v>402</v>
      </c>
      <c r="AS403" s="9">
        <f>INDEX(Upload_Download!$Q$4:$AC$602,MATCH($AE403,Upload_Download!$Q$4:$Q$602,0),MATCH(AS$2,Upload_Download!$Q$3:$AC$3,0))</f>
        <v>379.1</v>
      </c>
    </row>
    <row r="404" spans="31:45" ht="15.5" customHeight="1">
      <c r="AE404">
        <f t="shared" si="52"/>
        <v>402</v>
      </c>
      <c r="AF404" s="10">
        <f>INDEX(Upload_Download!$Q$4:$AC$602,MATCH($AE404,Upload_Download!$Q$4:$Q$602,0),MATCH(AF$2,Upload_Download!$Q$3:$AC$3,0))</f>
        <v>402</v>
      </c>
      <c r="AG404" s="3">
        <f>INDEX(Upload_Download!$Q$4:$AC$602,MATCH($AE404,Upload_Download!$Q$4:$Q$602,0),MATCH(AG$2,Upload_Download!$Q$3:$AC$3,0))</f>
        <v>497</v>
      </c>
      <c r="AH404" s="3" t="str">
        <f t="shared" si="53"/>
        <v>STOCK</v>
      </c>
      <c r="AI404" s="221" t="str">
        <f>INDEX(Upload_Download!$Q$4:$AC$602,MATCH($AE404,Upload_Download!$Q$4:$Q$602,0),MATCH(AI$2,Upload_Download!$Q$3:$AC$3,0))</f>
        <v>PPG</v>
      </c>
      <c r="AJ404" s="4" t="str">
        <f>IF(AH404="STOCK",INDEX(Upload_Download!$AR$4:$AR$861,MATCH(AI404,Upload_Download!$AQ$4:$AQ$861,0),1),INDEX(Upload_Download!$BE$4:$BE$103,MATCH(AI404,Upload_Download!$BD$4:$BD$103,0),1))</f>
        <v>PPG Industries Inc. Common Stock</v>
      </c>
      <c r="AK404" s="46">
        <f>IF(AH404="STOCK",INDEX(Upload_Download!$AS$4:$AS$861,MATCH(AI404,Upload_Download!$AQ$4:$AQ$861,0),1),INDEX(Upload_Download!$BF$4:$BF$103,MATCH(AI404,Upload_Download!$BD$4:$BD$103,0),1))</f>
        <v>153.81</v>
      </c>
      <c r="AL404" s="211">
        <f>INDEX(Upload_Download!$Q$4:$AC$602,MATCH($AE404,Upload_Download!$Q$4:$Q$602,0),MATCH(AL$2,Upload_Download!$Q$3:$AC$3,0))/1000000</f>
        <v>35874.852864</v>
      </c>
      <c r="AM404" s="215">
        <f>INDEX(Upload_Download!$Q$4:$AC$602,MATCH($AE404,Upload_Download!$Q$4:$Q$602,0),MATCH(AM$2,Upload_Download!$Q$3:$AC$3,0))</f>
        <v>1.001517716687278</v>
      </c>
      <c r="AN404" s="5">
        <f>INDEX(Upload_Download!$Q$4:$AC$602,MATCH($AE404,Upload_Download!$Q$4:$Q$602,0),MATCH(AN$2,Upload_Download!$Q$3:$AC$3,0))</f>
        <v>3.3922738165238761E-2</v>
      </c>
      <c r="AO404" s="217">
        <f>INDEX(Upload_Download!$Q$4:$AC$602,MATCH($AE404,Upload_Download!$Q$4:$Q$602,0),MATCH(AO$2,Upload_Download!$Q$3:$AC$3,0))</f>
        <v>3.387133108083705E-2</v>
      </c>
      <c r="AP404" s="6">
        <f>INDEX(Upload_Download!$Q$4:$AC$602,MATCH($AE404,Upload_Download!$Q$4:$Q$602,0),MATCH(AP$2,Upload_Download!$Q$3:$AC$3,0))</f>
        <v>474</v>
      </c>
      <c r="AQ404" s="7">
        <f>INDEX(Upload_Download!$Q$4:$AC$602,MATCH($AE404,Upload_Download!$Q$4:$Q$602,0),MATCH(AQ$2,Upload_Download!$Q$3:$AC$3,0))</f>
        <v>191</v>
      </c>
      <c r="AR404" s="8">
        <f>INDEX(Upload_Download!$Q$4:$AC$602,MATCH($AE404,Upload_Download!$Q$4:$Q$602,0),MATCH(AR$2,Upload_Download!$Q$3:$AC$3,0))</f>
        <v>348</v>
      </c>
      <c r="AS404" s="9">
        <f>INDEX(Upload_Download!$Q$4:$AC$602,MATCH($AE404,Upload_Download!$Q$4:$Q$602,0),MATCH(AS$2,Upload_Download!$Q$3:$AC$3,0))</f>
        <v>379.6</v>
      </c>
    </row>
    <row r="405" spans="31:45" ht="15.5" customHeight="1">
      <c r="AE405">
        <f t="shared" si="52"/>
        <v>403</v>
      </c>
      <c r="AF405" s="10">
        <f>INDEX(Upload_Download!$Q$4:$AC$602,MATCH($AE405,Upload_Download!$Q$4:$Q$602,0),MATCH(AF$2,Upload_Download!$Q$3:$AC$3,0))</f>
        <v>403</v>
      </c>
      <c r="AG405" s="3">
        <f>INDEX(Upload_Download!$Q$4:$AC$602,MATCH($AE405,Upload_Download!$Q$4:$Q$602,0),MATCH(AG$2,Upload_Download!$Q$3:$AC$3,0))</f>
        <v>498</v>
      </c>
      <c r="AH405" s="3" t="str">
        <f t="shared" si="53"/>
        <v>STOCK</v>
      </c>
      <c r="AI405" s="221" t="str">
        <f>INDEX(Upload_Download!$Q$4:$AC$602,MATCH($AE405,Upload_Download!$Q$4:$Q$602,0),MATCH(AI$2,Upload_Download!$Q$3:$AC$3,0))</f>
        <v>ES</v>
      </c>
      <c r="AJ405" s="4" t="str">
        <f>IF(AH405="STOCK",INDEX(Upload_Download!$AR$4:$AR$861,MATCH(AI405,Upload_Download!$AQ$4:$AQ$861,0),1),INDEX(Upload_Download!$BE$4:$BE$103,MATCH(AI405,Upload_Download!$BD$4:$BD$103,0),1))</f>
        <v>Eversource Energy (D/B/A) Common Stock</v>
      </c>
      <c r="AK405" s="46">
        <f>IF(AH405="STOCK",INDEX(Upload_Download!$AS$4:$AS$861,MATCH(AI405,Upload_Download!$AQ$4:$AQ$861,0),1),INDEX(Upload_Download!$BF$4:$BF$103,MATCH(AI405,Upload_Download!$BD$4:$BD$103,0),1))</f>
        <v>84.69</v>
      </c>
      <c r="AL405" s="211">
        <f>INDEX(Upload_Download!$Q$4:$AC$602,MATCH($AE405,Upload_Download!$Q$4:$Q$602,0),MATCH(AL$2,Upload_Download!$Q$3:$AC$3,0))/1000000</f>
        <v>28890.019840000001</v>
      </c>
      <c r="AM405" s="215">
        <f>INDEX(Upload_Download!$Q$4:$AC$602,MATCH($AE405,Upload_Download!$Q$4:$Q$602,0),MATCH(AM$2,Upload_Download!$Q$3:$AC$3,0))</f>
        <v>1.001369824938082</v>
      </c>
      <c r="AN405" s="5">
        <f>INDEX(Upload_Download!$Q$4:$AC$602,MATCH($AE405,Upload_Download!$Q$4:$Q$602,0),MATCH(AN$2,Upload_Download!$Q$3:$AC$3,0))</f>
        <v>2.5188670200444681E-2</v>
      </c>
      <c r="AO405" s="217">
        <f>INDEX(Upload_Download!$Q$4:$AC$602,MATCH($AE405,Upload_Download!$Q$4:$Q$602,0),MATCH(AO$2,Upload_Download!$Q$3:$AC$3,0))</f>
        <v>2.5154213331725041E-2</v>
      </c>
      <c r="AP405" s="6">
        <f>INDEX(Upload_Download!$Q$4:$AC$602,MATCH($AE405,Upload_Download!$Q$4:$Q$602,0),MATCH(AP$2,Upload_Download!$Q$3:$AC$3,0))</f>
        <v>481</v>
      </c>
      <c r="AQ405" s="7">
        <f>INDEX(Upload_Download!$Q$4:$AC$602,MATCH($AE405,Upload_Download!$Q$4:$Q$602,0),MATCH(AQ$2,Upload_Download!$Q$3:$AC$3,0))</f>
        <v>64</v>
      </c>
      <c r="AR405" s="8">
        <f>INDEX(Upload_Download!$Q$4:$AC$602,MATCH($AE405,Upload_Download!$Q$4:$Q$602,0),MATCH(AR$2,Upload_Download!$Q$3:$AC$3,0))</f>
        <v>422</v>
      </c>
      <c r="AS405" s="9">
        <f>INDEX(Upload_Download!$Q$4:$AC$602,MATCH($AE405,Upload_Download!$Q$4:$Q$602,0),MATCH(AS$2,Upload_Download!$Q$3:$AC$3,0))</f>
        <v>379.9</v>
      </c>
    </row>
    <row r="406" spans="31:45" ht="15.5" customHeight="1">
      <c r="AE406">
        <f t="shared" si="52"/>
        <v>404</v>
      </c>
      <c r="AF406" s="10">
        <f>INDEX(Upload_Download!$Q$4:$AC$602,MATCH($AE406,Upload_Download!$Q$4:$Q$602,0),MATCH(AF$2,Upload_Download!$Q$3:$AC$3,0))</f>
        <v>404</v>
      </c>
      <c r="AG406" s="3">
        <f>INDEX(Upload_Download!$Q$4:$AC$602,MATCH($AE406,Upload_Download!$Q$4:$Q$602,0),MATCH(AG$2,Upload_Download!$Q$3:$AC$3,0))</f>
        <v>499</v>
      </c>
      <c r="AH406" s="3" t="str">
        <f t="shared" si="53"/>
        <v>STOCK</v>
      </c>
      <c r="AI406" s="221" t="str">
        <f>INDEX(Upload_Download!$Q$4:$AC$602,MATCH($AE406,Upload_Download!$Q$4:$Q$602,0),MATCH(AI$2,Upload_Download!$Q$3:$AC$3,0))</f>
        <v>CMI</v>
      </c>
      <c r="AJ406" s="4" t="str">
        <f>IF(AH406="STOCK",INDEX(Upload_Download!$AR$4:$AR$861,MATCH(AI406,Upload_Download!$AQ$4:$AQ$861,0),1),INDEX(Upload_Download!$BE$4:$BE$103,MATCH(AI406,Upload_Download!$BD$4:$BD$103,0),1))</f>
        <v>Cummins Inc. Common Stock</v>
      </c>
      <c r="AK406" s="46">
        <f>IF(AH406="STOCK",INDEX(Upload_Download!$AS$4:$AS$861,MATCH(AI406,Upload_Download!$AQ$4:$AQ$861,0),1),INDEX(Upload_Download!$BF$4:$BF$103,MATCH(AI406,Upload_Download!$BD$4:$BD$103,0),1))</f>
        <v>223.22</v>
      </c>
      <c r="AL406" s="211">
        <f>INDEX(Upload_Download!$Q$4:$AC$602,MATCH($AE406,Upload_Download!$Q$4:$Q$602,0),MATCH(AL$2,Upload_Download!$Q$3:$AC$3,0))/1000000</f>
        <v>31699.980287999999</v>
      </c>
      <c r="AM406" s="215">
        <f>INDEX(Upload_Download!$Q$4:$AC$602,MATCH($AE406,Upload_Download!$Q$4:$Q$602,0),MATCH(AM$2,Upload_Download!$Q$3:$AC$3,0))</f>
        <v>1.001566840005693</v>
      </c>
      <c r="AN406" s="5">
        <f>INDEX(Upload_Download!$Q$4:$AC$602,MATCH($AE406,Upload_Download!$Q$4:$Q$602,0),MATCH(AN$2,Upload_Download!$Q$3:$AC$3,0))</f>
        <v>3.1246971820327259E-2</v>
      </c>
      <c r="AO406" s="217">
        <f>INDEX(Upload_Download!$Q$4:$AC$602,MATCH($AE406,Upload_Download!$Q$4:$Q$602,0),MATCH(AO$2,Upload_Download!$Q$3:$AC$3,0))</f>
        <v>3.1198089405745151E-2</v>
      </c>
      <c r="AP406" s="6">
        <f>INDEX(Upload_Download!$Q$4:$AC$602,MATCH($AE406,Upload_Download!$Q$4:$Q$602,0),MATCH(AP$2,Upload_Download!$Q$3:$AC$3,0))</f>
        <v>469</v>
      </c>
      <c r="AQ406" s="7">
        <f>INDEX(Upload_Download!$Q$4:$AC$602,MATCH($AE406,Upload_Download!$Q$4:$Q$602,0),MATCH(AQ$2,Upload_Download!$Q$3:$AC$3,0))</f>
        <v>144</v>
      </c>
      <c r="AR406" s="8">
        <f>INDEX(Upload_Download!$Q$4:$AC$602,MATCH($AE406,Upload_Download!$Q$4:$Q$602,0),MATCH(AR$2,Upload_Download!$Q$3:$AC$3,0))</f>
        <v>393</v>
      </c>
      <c r="AS406" s="9">
        <f>INDEX(Upload_Download!$Q$4:$AC$602,MATCH($AE406,Upload_Download!$Q$4:$Q$602,0),MATCH(AS$2,Upload_Download!$Q$3:$AC$3,0))</f>
        <v>381.2</v>
      </c>
    </row>
    <row r="407" spans="31:45" ht="15.5" customHeight="1" thickBot="1">
      <c r="AE407">
        <f t="shared" si="52"/>
        <v>405</v>
      </c>
      <c r="AF407" s="11">
        <f>INDEX(Upload_Download!$Q$4:$AC$602,MATCH($AE407,Upload_Download!$Q$4:$Q$602,0),MATCH(AF$2,Upload_Download!$Q$3:$AC$3,0))</f>
        <v>405</v>
      </c>
      <c r="AG407" s="12">
        <f>INDEX(Upload_Download!$Q$4:$AC$602,MATCH($AE407,Upload_Download!$Q$4:$Q$602,0),MATCH(AG$2,Upload_Download!$Q$3:$AC$3,0))</f>
        <v>500</v>
      </c>
      <c r="AH407" s="12" t="str">
        <f t="shared" si="53"/>
        <v>STOCK</v>
      </c>
      <c r="AI407" s="222" t="str">
        <f>INDEX(Upload_Download!$Q$4:$AC$602,MATCH($AE407,Upload_Download!$Q$4:$Q$602,0),MATCH(AI$2,Upload_Download!$Q$3:$AC$3,0))</f>
        <v>ATVI</v>
      </c>
      <c r="AJ407" s="13" t="str">
        <f>IF(AH407="STOCK",INDEX(Upload_Download!$AR$4:$AR$861,MATCH(AI407,Upload_Download!$AQ$4:$AQ$861,0),1),INDEX(Upload_Download!$BE$4:$BE$103,MATCH(AI407,Upload_Download!$BD$4:$BD$103,0),1))</f>
        <v>Activision Blizzard Inc. Common Stock</v>
      </c>
      <c r="AK407" s="47">
        <f>IF(AH407="STOCK",INDEX(Upload_Download!$AS$4:$AS$861,MATCH(AI407,Upload_Download!$AQ$4:$AQ$861,0),1),INDEX(Upload_Download!$BF$4:$BF$103,MATCH(AI407,Upload_Download!$BD$4:$BD$103,0),1))</f>
        <v>81.45</v>
      </c>
      <c r="AL407" s="212">
        <f>INDEX(Upload_Download!$Q$4:$AC$602,MATCH($AE407,Upload_Download!$Q$4:$Q$602,0),MATCH(AL$2,Upload_Download!$Q$3:$AC$3,0))/1000000</f>
        <v>63493.148672000003</v>
      </c>
      <c r="AM407" s="216">
        <f>INDEX(Upload_Download!$Q$4:$AC$602,MATCH($AE407,Upload_Download!$Q$4:$Q$602,0),MATCH(AM$2,Upload_Download!$Q$3:$AC$3,0))</f>
        <v>1.0010971233894019</v>
      </c>
      <c r="AN407" s="14">
        <f>INDEX(Upload_Download!$Q$4:$AC$602,MATCH($AE407,Upload_Download!$Q$4:$Q$602,0),MATCH(AN$2,Upload_Download!$Q$3:$AC$3,0))</f>
        <v>5.3875422669518697E-2</v>
      </c>
      <c r="AO407" s="218">
        <f>INDEX(Upload_Download!$Q$4:$AC$602,MATCH($AE407,Upload_Download!$Q$4:$Q$602,0),MATCH(AO$2,Upload_Download!$Q$3:$AC$3,0))</f>
        <v>5.3816379460879228E-2</v>
      </c>
      <c r="AP407" s="15">
        <f>INDEX(Upload_Download!$Q$4:$AC$602,MATCH($AE407,Upload_Download!$Q$4:$Q$602,0),MATCH(AP$2,Upload_Download!$Q$3:$AC$3,0))</f>
        <v>492</v>
      </c>
      <c r="AQ407" s="16">
        <f>INDEX(Upload_Download!$Q$4:$AC$602,MATCH($AE407,Upload_Download!$Q$4:$Q$602,0),MATCH(AQ$2,Upload_Download!$Q$3:$AC$3,0))</f>
        <v>409</v>
      </c>
      <c r="AR407" s="17">
        <f>INDEX(Upload_Download!$Q$4:$AC$602,MATCH($AE407,Upload_Download!$Q$4:$Q$602,0),MATCH(AR$2,Upload_Download!$Q$3:$AC$3,0))</f>
        <v>180</v>
      </c>
      <c r="AS407" s="18">
        <f>INDEX(Upload_Download!$Q$4:$AC$602,MATCH($AE407,Upload_Download!$Q$4:$Q$602,0),MATCH(AS$2,Upload_Download!$Q$3:$AC$3,0))</f>
        <v>381.8</v>
      </c>
    </row>
    <row r="408" spans="31:45" ht="15.5" customHeight="1">
      <c r="AE408">
        <f t="shared" si="52"/>
        <v>406</v>
      </c>
      <c r="AF408" s="10">
        <f>INDEX(Upload_Download!$Q$4:$AC$602,MATCH($AE408,Upload_Download!$Q$4:$Q$602,0),MATCH(AF$2,Upload_Download!$Q$3:$AC$3,0))</f>
        <v>406</v>
      </c>
      <c r="AG408" s="3">
        <f>INDEX(Upload_Download!$Q$4:$AC$602,MATCH($AE408,Upload_Download!$Q$4:$Q$602,0),MATCH(AG$2,Upload_Download!$Q$3:$AC$3,0))</f>
        <v>501</v>
      </c>
      <c r="AH408" s="3" t="str">
        <f t="shared" si="53"/>
        <v>STOCK</v>
      </c>
      <c r="AI408" s="221" t="str">
        <f>INDEX(Upload_Download!$Q$4:$AC$602,MATCH($AE408,Upload_Download!$Q$4:$Q$602,0),MATCH(AI$2,Upload_Download!$Q$3:$AC$3,0))</f>
        <v>WEC</v>
      </c>
      <c r="AJ408" s="4" t="str">
        <f>IF(AH408="STOCK",INDEX(Upload_Download!$AR$4:$AR$861,MATCH(AI408,Upload_Download!$AQ$4:$AQ$861,0),1),INDEX(Upload_Download!$BE$4:$BE$103,MATCH(AI408,Upload_Download!$BD$4:$BD$103,0),1))</f>
        <v>WEC Energy Group Inc. Common Stock</v>
      </c>
      <c r="AK408" s="46">
        <f>IF(AH408="STOCK",INDEX(Upload_Download!$AS$4:$AS$861,MATCH(AI408,Upload_Download!$AQ$4:$AQ$861,0),1),INDEX(Upload_Download!$BF$4:$BF$103,MATCH(AI408,Upload_Download!$BD$4:$BD$103,0),1))</f>
        <v>92</v>
      </c>
      <c r="AL408" s="211">
        <f>INDEX(Upload_Download!$Q$4:$AC$602,MATCH($AE408,Upload_Download!$Q$4:$Q$602,0),MATCH(AL$2,Upload_Download!$Q$3:$AC$3,0))/1000000</f>
        <v>28710.893568</v>
      </c>
      <c r="AM408" s="215">
        <f>INDEX(Upload_Download!$Q$4:$AC$602,MATCH($AE408,Upload_Download!$Q$4:$Q$602,0),MATCH(AM$2,Upload_Download!$Q$3:$AC$3,0))</f>
        <v>1.0010201313035969</v>
      </c>
      <c r="AN408" s="5">
        <f>INDEX(Upload_Download!$Q$4:$AC$602,MATCH($AE408,Upload_Download!$Q$4:$Q$602,0),MATCH(AN$2,Upload_Download!$Q$3:$AC$3,0))</f>
        <v>2.2452414332576661E-2</v>
      </c>
      <c r="AO408" s="217">
        <f>INDEX(Upload_Download!$Q$4:$AC$602,MATCH($AE408,Upload_Download!$Q$4:$Q$602,0),MATCH(AO$2,Upload_Download!$Q$3:$AC$3,0))</f>
        <v>2.2429533263569432E-2</v>
      </c>
      <c r="AP408" s="6">
        <f>INDEX(Upload_Download!$Q$4:$AC$602,MATCH($AE408,Upload_Download!$Q$4:$Q$602,0),MATCH(AP$2,Upload_Download!$Q$3:$AC$3,0))</f>
        <v>495</v>
      </c>
      <c r="AQ408" s="7">
        <f>INDEX(Upload_Download!$Q$4:$AC$602,MATCH($AE408,Upload_Download!$Q$4:$Q$602,0),MATCH(AQ$2,Upload_Download!$Q$3:$AC$3,0))</f>
        <v>40</v>
      </c>
      <c r="AR408" s="8">
        <f>INDEX(Upload_Download!$Q$4:$AC$602,MATCH($AE408,Upload_Download!$Q$4:$Q$602,0),MATCH(AR$2,Upload_Download!$Q$3:$AC$3,0))</f>
        <v>424</v>
      </c>
      <c r="AS408" s="9">
        <f>INDEX(Upload_Download!$Q$4:$AC$602,MATCH($AE408,Upload_Download!$Q$4:$Q$602,0),MATCH(AS$2,Upload_Download!$Q$3:$AC$3,0))</f>
        <v>382.7</v>
      </c>
    </row>
    <row r="409" spans="31:45" ht="15.5" customHeight="1">
      <c r="AE409">
        <f t="shared" si="52"/>
        <v>407</v>
      </c>
      <c r="AF409" s="10">
        <f>INDEX(Upload_Download!$Q$4:$AC$602,MATCH($AE409,Upload_Download!$Q$4:$Q$602,0),MATCH(AF$2,Upload_Download!$Q$3:$AC$3,0))</f>
        <v>407</v>
      </c>
      <c r="AG409" s="3">
        <f>INDEX(Upload_Download!$Q$4:$AC$602,MATCH($AE409,Upload_Download!$Q$4:$Q$602,0),MATCH(AG$2,Upload_Download!$Q$3:$AC$3,0))</f>
        <v>502</v>
      </c>
      <c r="AH409" s="3" t="str">
        <f t="shared" si="53"/>
        <v>STOCK</v>
      </c>
      <c r="AI409" s="221" t="str">
        <f>INDEX(Upload_Download!$Q$4:$AC$602,MATCH($AE409,Upload_Download!$Q$4:$Q$602,0),MATCH(AI$2,Upload_Download!$Q$3:$AC$3,0))</f>
        <v>FIS</v>
      </c>
      <c r="AJ409" s="4" t="str">
        <f>IF(AH409="STOCK",INDEX(Upload_Download!$AR$4:$AR$861,MATCH(AI409,Upload_Download!$AQ$4:$AQ$861,0),1),INDEX(Upload_Download!$BE$4:$BE$103,MATCH(AI409,Upload_Download!$BD$4:$BD$103,0),1))</f>
        <v>Fidelity National Information Services Inc. Common Stock</v>
      </c>
      <c r="AK409" s="46">
        <f>IF(AH409="STOCK",INDEX(Upload_Download!$AS$4:$AS$861,MATCH(AI409,Upload_Download!$AQ$4:$AQ$861,0),1),INDEX(Upload_Download!$BF$4:$BF$103,MATCH(AI409,Upload_Download!$BD$4:$BD$103,0),1))</f>
        <v>113.69</v>
      </c>
      <c r="AL409" s="211">
        <f>INDEX(Upload_Download!$Q$4:$AC$602,MATCH($AE409,Upload_Download!$Q$4:$Q$602,0),MATCH(AL$2,Upload_Download!$Q$3:$AC$3,0))/1000000</f>
        <v>67908.653055999996</v>
      </c>
      <c r="AM409" s="215">
        <f>INDEX(Upload_Download!$Q$4:$AC$602,MATCH($AE409,Upload_Download!$Q$4:$Q$602,0),MATCH(AM$2,Upload_Download!$Q$3:$AC$3,0))</f>
        <v>0.99608505997246677</v>
      </c>
      <c r="AN409" s="5">
        <f>INDEX(Upload_Download!$Q$4:$AC$602,MATCH($AE409,Upload_Download!$Q$4:$Q$602,0),MATCH(AN$2,Upload_Download!$Q$3:$AC$3,0))</f>
        <v>3.6204478228505699E-2</v>
      </c>
      <c r="AO409" s="217">
        <f>INDEX(Upload_Download!$Q$4:$AC$602,MATCH($AE409,Upload_Download!$Q$4:$Q$602,0),MATCH(AO$2,Upload_Download!$Q$3:$AC$3,0))</f>
        <v>3.634677366760871E-2</v>
      </c>
      <c r="AP409" s="6">
        <f>INDEX(Upload_Download!$Q$4:$AC$602,MATCH($AE409,Upload_Download!$Q$4:$Q$602,0),MATCH(AP$2,Upload_Download!$Q$3:$AC$3,0))</f>
        <v>573</v>
      </c>
      <c r="AQ409" s="7">
        <f>INDEX(Upload_Download!$Q$4:$AC$602,MATCH($AE409,Upload_Download!$Q$4:$Q$602,0),MATCH(AQ$2,Upload_Download!$Q$3:$AC$3,0))</f>
        <v>234</v>
      </c>
      <c r="AR409" s="8">
        <f>INDEX(Upload_Download!$Q$4:$AC$602,MATCH($AE409,Upload_Download!$Q$4:$Q$602,0),MATCH(AR$2,Upload_Download!$Q$3:$AC$3,0))</f>
        <v>166</v>
      </c>
      <c r="AS409" s="9">
        <f>INDEX(Upload_Download!$Q$4:$AC$602,MATCH($AE409,Upload_Download!$Q$4:$Q$602,0),MATCH(AS$2,Upload_Download!$Q$3:$AC$3,0))</f>
        <v>383.1</v>
      </c>
    </row>
    <row r="410" spans="31:45" ht="15.5" customHeight="1">
      <c r="AE410">
        <f t="shared" si="52"/>
        <v>408</v>
      </c>
      <c r="AF410" s="10">
        <f>INDEX(Upload_Download!$Q$4:$AC$602,MATCH($AE410,Upload_Download!$Q$4:$Q$602,0),MATCH(AF$2,Upload_Download!$Q$3:$AC$3,0))</f>
        <v>408</v>
      </c>
      <c r="AG410" s="3">
        <f>INDEX(Upload_Download!$Q$4:$AC$602,MATCH($AE410,Upload_Download!$Q$4:$Q$602,0),MATCH(AG$2,Upload_Download!$Q$3:$AC$3,0))</f>
        <v>503</v>
      </c>
      <c r="AH410" s="3" t="str">
        <f t="shared" si="53"/>
        <v>STOCK</v>
      </c>
      <c r="AI410" s="221" t="str">
        <f>INDEX(Upload_Download!$Q$4:$AC$602,MATCH($AE410,Upload_Download!$Q$4:$Q$602,0),MATCH(AI$2,Upload_Download!$Q$3:$AC$3,0))</f>
        <v>ITUB</v>
      </c>
      <c r="AJ410" s="4" t="str">
        <f>IF(AH410="STOCK",INDEX(Upload_Download!$AR$4:$AR$861,MATCH(AI410,Upload_Download!$AQ$4:$AQ$861,0),1),INDEX(Upload_Download!$BE$4:$BE$103,MATCH(AI410,Upload_Download!$BD$4:$BD$103,0),1))</f>
        <v>Itau Unibanco Banco Holding SA American Depositary Shares (Each repstg 500 Preferred shares)</v>
      </c>
      <c r="AK410" s="46">
        <f>IF(AH410="STOCK",INDEX(Upload_Download!$AS$4:$AS$861,MATCH(AI410,Upload_Download!$AQ$4:$AQ$861,0),1),INDEX(Upload_Download!$BF$4:$BF$103,MATCH(AI410,Upload_Download!$BD$4:$BD$103,0),1))</f>
        <v>4.7</v>
      </c>
      <c r="AL410" s="211">
        <f>INDEX(Upload_Download!$Q$4:$AC$602,MATCH($AE410,Upload_Download!$Q$4:$Q$602,0),MATCH(AL$2,Upload_Download!$Q$3:$AC$3,0))/1000000</f>
        <v>49046.147072</v>
      </c>
      <c r="AM410" s="215">
        <f>INDEX(Upload_Download!$Q$4:$AC$602,MATCH($AE410,Upload_Download!$Q$4:$Q$602,0),MATCH(AM$2,Upload_Download!$Q$3:$AC$3,0))</f>
        <v>1.0011725581241311</v>
      </c>
      <c r="AN410" s="5">
        <f>INDEX(Upload_Download!$Q$4:$AC$602,MATCH($AE410,Upload_Download!$Q$4:$Q$602,0),MATCH(AN$2,Upload_Download!$Q$3:$AC$3,0))</f>
        <v>4.5439585541099399E-2</v>
      </c>
      <c r="AO410" s="217">
        <f>INDEX(Upload_Download!$Q$4:$AC$602,MATCH($AE410,Upload_Download!$Q$4:$Q$602,0),MATCH(AO$2,Upload_Download!$Q$3:$AC$3,0))</f>
        <v>4.5386367387294638E-2</v>
      </c>
      <c r="AP410" s="6">
        <f>INDEX(Upload_Download!$Q$4:$AC$602,MATCH($AE410,Upload_Download!$Q$4:$Q$602,0),MATCH(AP$2,Upload_Download!$Q$3:$AC$3,0))</f>
        <v>487</v>
      </c>
      <c r="AQ410" s="7">
        <f>INDEX(Upload_Download!$Q$4:$AC$602,MATCH($AE410,Upload_Download!$Q$4:$Q$602,0),MATCH(AQ$2,Upload_Download!$Q$3:$AC$3,0))</f>
        <v>342</v>
      </c>
      <c r="AR410" s="8">
        <f>INDEX(Upload_Download!$Q$4:$AC$602,MATCH($AE410,Upload_Download!$Q$4:$Q$602,0),MATCH(AR$2,Upload_Download!$Q$3:$AC$3,0))</f>
        <v>241</v>
      </c>
      <c r="AS410" s="9">
        <f>INDEX(Upload_Download!$Q$4:$AC$602,MATCH($AE410,Upload_Download!$Q$4:$Q$602,0),MATCH(AS$2,Upload_Download!$Q$3:$AC$3,0))</f>
        <v>384.2</v>
      </c>
    </row>
    <row r="411" spans="31:45" ht="15.5" customHeight="1">
      <c r="AE411">
        <f t="shared" si="52"/>
        <v>409</v>
      </c>
      <c r="AF411" s="10">
        <f>INDEX(Upload_Download!$Q$4:$AC$602,MATCH($AE411,Upload_Download!$Q$4:$Q$602,0),MATCH(AF$2,Upload_Download!$Q$3:$AC$3,0))</f>
        <v>409</v>
      </c>
      <c r="AG411" s="3">
        <f>INDEX(Upload_Download!$Q$4:$AC$602,MATCH($AE411,Upload_Download!$Q$4:$Q$602,0),MATCH(AG$2,Upload_Download!$Q$3:$AC$3,0))</f>
        <v>504</v>
      </c>
      <c r="AH411" s="3" t="str">
        <f t="shared" si="53"/>
        <v>STOCK</v>
      </c>
      <c r="AI411" s="221" t="str">
        <f>INDEX(Upload_Download!$Q$4:$AC$602,MATCH($AE411,Upload_Download!$Q$4:$Q$602,0),MATCH(AI$2,Upload_Download!$Q$3:$AC$3,0))</f>
        <v>JD</v>
      </c>
      <c r="AJ411" s="4" t="str">
        <f>IF(AH411="STOCK",INDEX(Upload_Download!$AR$4:$AR$861,MATCH(AI411,Upload_Download!$AQ$4:$AQ$861,0),1),INDEX(Upload_Download!$BE$4:$BE$103,MATCH(AI411,Upload_Download!$BD$4:$BD$103,0),1))</f>
        <v>JD.com Inc. American Depositary Shares</v>
      </c>
      <c r="AK411" s="46">
        <f>IF(AH411="STOCK",INDEX(Upload_Download!$AS$4:$AS$861,MATCH(AI411,Upload_Download!$AQ$4:$AQ$861,0),1),INDEX(Upload_Download!$BF$4:$BF$103,MATCH(AI411,Upload_Download!$BD$4:$BD$103,0),1))</f>
        <v>76.400000000000006</v>
      </c>
      <c r="AL411" s="211">
        <f>INDEX(Upload_Download!$Q$4:$AC$602,MATCH($AE411,Upload_Download!$Q$4:$Q$602,0),MATCH(AL$2,Upload_Download!$Q$3:$AC$3,0))/1000000</f>
        <v>116853.653504</v>
      </c>
      <c r="AM411" s="215">
        <f>INDEX(Upload_Download!$Q$4:$AC$602,MATCH($AE411,Upload_Download!$Q$4:$Q$602,0),MATCH(AM$2,Upload_Download!$Q$3:$AC$3,0))</f>
        <v>0.99948533843494125</v>
      </c>
      <c r="AN411" s="5">
        <f>INDEX(Upload_Download!$Q$4:$AC$602,MATCH($AE411,Upload_Download!$Q$4:$Q$602,0),MATCH(AN$2,Upload_Download!$Q$3:$AC$3,0))</f>
        <v>6.4573891623123672E-2</v>
      </c>
      <c r="AO411" s="217">
        <f>INDEX(Upload_Download!$Q$4:$AC$602,MATCH($AE411,Upload_Download!$Q$4:$Q$602,0),MATCH(AO$2,Upload_Download!$Q$3:$AC$3,0))</f>
        <v>6.4607142436163847E-2</v>
      </c>
      <c r="AP411" s="6">
        <f>INDEX(Upload_Download!$Q$4:$AC$602,MATCH($AE411,Upload_Download!$Q$4:$Q$602,0),MATCH(AP$2,Upload_Download!$Q$3:$AC$3,0))</f>
        <v>534</v>
      </c>
      <c r="AQ411" s="7">
        <f>INDEX(Upload_Download!$Q$4:$AC$602,MATCH($AE411,Upload_Download!$Q$4:$Q$602,0),MATCH(AQ$2,Upload_Download!$Q$3:$AC$3,0))</f>
        <v>450</v>
      </c>
      <c r="AR411" s="8">
        <f>INDEX(Upload_Download!$Q$4:$AC$602,MATCH($AE411,Upload_Download!$Q$4:$Q$602,0),MATCH(AR$2,Upload_Download!$Q$3:$AC$3,0))</f>
        <v>95</v>
      </c>
      <c r="AS411" s="9">
        <f>INDEX(Upload_Download!$Q$4:$AC$602,MATCH($AE411,Upload_Download!$Q$4:$Q$602,0),MATCH(AS$2,Upload_Download!$Q$3:$AC$3,0))</f>
        <v>385.5</v>
      </c>
    </row>
    <row r="412" spans="31:45" ht="15.5" customHeight="1" thickBot="1">
      <c r="AE412">
        <f t="shared" si="52"/>
        <v>410</v>
      </c>
      <c r="AF412" s="11">
        <f>INDEX(Upload_Download!$Q$4:$AC$602,MATCH($AE412,Upload_Download!$Q$4:$Q$602,0),MATCH(AF$2,Upload_Download!$Q$3:$AC$3,0))</f>
        <v>410</v>
      </c>
      <c r="AG412" s="12">
        <f>INDEX(Upload_Download!$Q$4:$AC$602,MATCH($AE412,Upload_Download!$Q$4:$Q$602,0),MATCH(AG$2,Upload_Download!$Q$3:$AC$3,0))</f>
        <v>505</v>
      </c>
      <c r="AH412" s="12" t="str">
        <f t="shared" si="53"/>
        <v>STOCK</v>
      </c>
      <c r="AI412" s="222" t="str">
        <f>INDEX(Upload_Download!$Q$4:$AC$602,MATCH($AE412,Upload_Download!$Q$4:$Q$602,0),MATCH(AI$2,Upload_Download!$Q$3:$AC$3,0))</f>
        <v>FDX</v>
      </c>
      <c r="AJ412" s="13" t="str">
        <f>IF(AH412="STOCK",INDEX(Upload_Download!$AR$4:$AR$861,MATCH(AI412,Upload_Download!$AQ$4:$AQ$861,0),1),INDEX(Upload_Download!$BE$4:$BE$103,MATCH(AI412,Upload_Download!$BD$4:$BD$103,0),1))</f>
        <v>FedEx Corporation Common Stock</v>
      </c>
      <c r="AK412" s="47">
        <f>IF(AH412="STOCK",INDEX(Upload_Download!$AS$4:$AS$861,MATCH(AI412,Upload_Download!$AQ$4:$AQ$861,0),1),INDEX(Upload_Download!$BF$4:$BF$103,MATCH(AI412,Upload_Download!$BD$4:$BD$103,0),1))</f>
        <v>240.41</v>
      </c>
      <c r="AL412" s="212">
        <f>INDEX(Upload_Download!$Q$4:$AC$602,MATCH($AE412,Upload_Download!$Q$4:$Q$602,0),MATCH(AL$2,Upload_Download!$Q$3:$AC$3,0))/1000000</f>
        <v>61833.162751999997</v>
      </c>
      <c r="AM412" s="216">
        <f>INDEX(Upload_Download!$Q$4:$AC$602,MATCH($AE412,Upload_Download!$Q$4:$Q$602,0),MATCH(AM$2,Upload_Download!$Q$3:$AC$3,0))</f>
        <v>0.99764629067021493</v>
      </c>
      <c r="AN412" s="14">
        <f>INDEX(Upload_Download!$Q$4:$AC$602,MATCH($AE412,Upload_Download!$Q$4:$Q$602,0),MATCH(AN$2,Upload_Download!$Q$3:$AC$3,0))</f>
        <v>3.8061374245470993E-2</v>
      </c>
      <c r="AO412" s="218">
        <f>INDEX(Upload_Download!$Q$4:$AC$602,MATCH($AE412,Upload_Download!$Q$4:$Q$602,0),MATCH(AO$2,Upload_Download!$Q$3:$AC$3,0))</f>
        <v>3.8151171012625627E-2</v>
      </c>
      <c r="AP412" s="15">
        <f>INDEX(Upload_Download!$Q$4:$AC$602,MATCH($AE412,Upload_Download!$Q$4:$Q$602,0),MATCH(AP$2,Upload_Download!$Q$3:$AC$3,0))</f>
        <v>563</v>
      </c>
      <c r="AQ412" s="16">
        <f>INDEX(Upload_Download!$Q$4:$AC$602,MATCH($AE412,Upload_Download!$Q$4:$Q$602,0),MATCH(AQ$2,Upload_Download!$Q$3:$AC$3,0))</f>
        <v>257</v>
      </c>
      <c r="AR412" s="17">
        <f>INDEX(Upload_Download!$Q$4:$AC$602,MATCH($AE412,Upload_Download!$Q$4:$Q$602,0),MATCH(AR$2,Upload_Download!$Q$3:$AC$3,0))</f>
        <v>187</v>
      </c>
      <c r="AS412" s="18">
        <f>INDEX(Upload_Download!$Q$4:$AC$602,MATCH($AE412,Upload_Download!$Q$4:$Q$602,0),MATCH(AS$2,Upload_Download!$Q$3:$AC$3,0))</f>
        <v>389</v>
      </c>
    </row>
    <row r="413" spans="31:45" ht="15.5" customHeight="1">
      <c r="AE413">
        <f t="shared" si="52"/>
        <v>411</v>
      </c>
      <c r="AF413" s="10">
        <f>INDEX(Upload_Download!$Q$4:$AC$602,MATCH($AE413,Upload_Download!$Q$4:$Q$602,0),MATCH(AF$2,Upload_Download!$Q$3:$AC$3,0))</f>
        <v>411</v>
      </c>
      <c r="AG413" s="3">
        <f>INDEX(Upload_Download!$Q$4:$AC$602,MATCH($AE413,Upload_Download!$Q$4:$Q$602,0),MATCH(AG$2,Upload_Download!$Q$3:$AC$3,0))</f>
        <v>506</v>
      </c>
      <c r="AH413" s="3" t="str">
        <f t="shared" si="53"/>
        <v>STOCK</v>
      </c>
      <c r="AI413" s="221" t="str">
        <f>INDEX(Upload_Download!$Q$4:$AC$602,MATCH($AE413,Upload_Download!$Q$4:$Q$602,0),MATCH(AI$2,Upload_Download!$Q$3:$AC$3,0))</f>
        <v>ERIC</v>
      </c>
      <c r="AJ413" s="4" t="str">
        <f>IF(AH413="STOCK",INDEX(Upload_Download!$AR$4:$AR$861,MATCH(AI413,Upload_Download!$AQ$4:$AQ$861,0),1),INDEX(Upload_Download!$BE$4:$BE$103,MATCH(AI413,Upload_Download!$BD$4:$BD$103,0),1))</f>
        <v>Ericsson American Depositary Shares</v>
      </c>
      <c r="AK413" s="46">
        <f>IF(AH413="STOCK",INDEX(Upload_Download!$AS$4:$AS$861,MATCH(AI413,Upload_Download!$AQ$4:$AQ$861,0),1),INDEX(Upload_Download!$BF$4:$BF$103,MATCH(AI413,Upload_Download!$BD$4:$BD$103,0),1))</f>
        <v>12.47</v>
      </c>
      <c r="AL413" s="211">
        <f>INDEX(Upload_Download!$Q$4:$AC$602,MATCH($AE413,Upload_Download!$Q$4:$Q$602,0),MATCH(AL$2,Upload_Download!$Q$3:$AC$3,0))/1000000</f>
        <v>42113.708032000002</v>
      </c>
      <c r="AM413" s="215">
        <f>INDEX(Upload_Download!$Q$4:$AC$602,MATCH($AE413,Upload_Download!$Q$4:$Q$602,0),MATCH(AM$2,Upload_Download!$Q$3:$AC$3,0))</f>
        <v>1.0010148811958439</v>
      </c>
      <c r="AN413" s="5">
        <f>INDEX(Upload_Download!$Q$4:$AC$602,MATCH($AE413,Upload_Download!$Q$4:$Q$602,0),MATCH(AN$2,Upload_Download!$Q$3:$AC$3,0))</f>
        <v>3.9283964546921193E-2</v>
      </c>
      <c r="AO413" s="217">
        <f>INDEX(Upload_Download!$Q$4:$AC$602,MATCH($AE413,Upload_Download!$Q$4:$Q$602,0),MATCH(AO$2,Upload_Download!$Q$3:$AC$3,0))</f>
        <v>3.9244136410830681E-2</v>
      </c>
      <c r="AP413" s="6">
        <f>INDEX(Upload_Download!$Q$4:$AC$602,MATCH($AE413,Upload_Download!$Q$4:$Q$602,0),MATCH(AP$2,Upload_Download!$Q$3:$AC$3,0))</f>
        <v>496</v>
      </c>
      <c r="AQ413" s="7">
        <f>INDEX(Upload_Download!$Q$4:$AC$602,MATCH($AE413,Upload_Download!$Q$4:$Q$602,0),MATCH(AQ$2,Upload_Download!$Q$3:$AC$3,0))</f>
        <v>278</v>
      </c>
      <c r="AR413" s="8">
        <f>INDEX(Upload_Download!$Q$4:$AC$602,MATCH($AE413,Upload_Download!$Q$4:$Q$602,0),MATCH(AR$2,Upload_Download!$Q$3:$AC$3,0))</f>
        <v>288</v>
      </c>
      <c r="AS413" s="9">
        <f>INDEX(Upload_Download!$Q$4:$AC$602,MATCH($AE413,Upload_Download!$Q$4:$Q$602,0),MATCH(AS$2,Upload_Download!$Q$3:$AC$3,0))</f>
        <v>390</v>
      </c>
    </row>
    <row r="414" spans="31:45" ht="15.5" customHeight="1">
      <c r="AE414">
        <f t="shared" si="52"/>
        <v>412</v>
      </c>
      <c r="AF414" s="10">
        <f>INDEX(Upload_Download!$Q$4:$AC$602,MATCH($AE414,Upload_Download!$Q$4:$Q$602,0),MATCH(AF$2,Upload_Download!$Q$3:$AC$3,0))</f>
        <v>412</v>
      </c>
      <c r="AG414" s="3">
        <f>INDEX(Upload_Download!$Q$4:$AC$602,MATCH($AE414,Upload_Download!$Q$4:$Q$602,0),MATCH(AG$2,Upload_Download!$Q$3:$AC$3,0))</f>
        <v>507</v>
      </c>
      <c r="AH414" s="3" t="str">
        <f t="shared" si="53"/>
        <v>STOCK</v>
      </c>
      <c r="AI414" s="221" t="str">
        <f>INDEX(Upload_Download!$Q$4:$AC$602,MATCH($AE414,Upload_Download!$Q$4:$Q$602,0),MATCH(AI$2,Upload_Download!$Q$3:$AC$3,0))</f>
        <v>BABA</v>
      </c>
      <c r="AJ414" s="4" t="str">
        <f>IF(AH414="STOCK",INDEX(Upload_Download!$AR$4:$AR$861,MATCH(AI414,Upload_Download!$AQ$4:$AQ$861,0),1),INDEX(Upload_Download!$BE$4:$BE$103,MATCH(AI414,Upload_Download!$BD$4:$BD$103,0),1))</f>
        <v>Alibaba Group Holding Limited American Depositary Shares each representing eight Ordinary share</v>
      </c>
      <c r="AK414" s="46">
        <f>IF(AH414="STOCK",INDEX(Upload_Download!$AS$4:$AS$861,MATCH(AI414,Upload_Download!$AQ$4:$AQ$861,0),1),INDEX(Upload_Download!$BF$4:$BF$103,MATCH(AI414,Upload_Download!$BD$4:$BD$103,0),1))</f>
        <v>123.98</v>
      </c>
      <c r="AL414" s="211">
        <f>INDEX(Upload_Download!$Q$4:$AC$602,MATCH($AE414,Upload_Download!$Q$4:$Q$602,0),MATCH(AL$2,Upload_Download!$Q$3:$AC$3,0))/1000000</f>
        <v>337537.728512</v>
      </c>
      <c r="AM414" s="215">
        <f>INDEX(Upload_Download!$Q$4:$AC$602,MATCH($AE414,Upload_Download!$Q$4:$Q$602,0),MATCH(AM$2,Upload_Download!$Q$3:$AC$3,0))</f>
        <v>0.98828918671416843</v>
      </c>
      <c r="AN414" s="5">
        <f>INDEX(Upload_Download!$Q$4:$AC$602,MATCH($AE414,Upload_Download!$Q$4:$Q$602,0),MATCH(AN$2,Upload_Download!$Q$3:$AC$3,0))</f>
        <v>6.1663337248731367E-2</v>
      </c>
      <c r="AO414" s="217">
        <f>INDEX(Upload_Download!$Q$4:$AC$602,MATCH($AE414,Upload_Download!$Q$4:$Q$602,0),MATCH(AO$2,Upload_Download!$Q$3:$AC$3,0))</f>
        <v>6.2394021990413162E-2</v>
      </c>
      <c r="AP414" s="6">
        <f>INDEX(Upload_Download!$Q$4:$AC$602,MATCH($AE414,Upload_Download!$Q$4:$Q$602,0),MATCH(AP$2,Upload_Download!$Q$3:$AC$3,0))</f>
        <v>592</v>
      </c>
      <c r="AQ414" s="7">
        <f>INDEX(Upload_Download!$Q$4:$AC$602,MATCH($AE414,Upload_Download!$Q$4:$Q$602,0),MATCH(AQ$2,Upload_Download!$Q$3:$AC$3,0))</f>
        <v>444</v>
      </c>
      <c r="AR414" s="8">
        <f>INDEX(Upload_Download!$Q$4:$AC$602,MATCH($AE414,Upload_Download!$Q$4:$Q$602,0),MATCH(AR$2,Upload_Download!$Q$3:$AC$3,0))</f>
        <v>21</v>
      </c>
      <c r="AS414" s="9">
        <f>INDEX(Upload_Download!$Q$4:$AC$602,MATCH($AE414,Upload_Download!$Q$4:$Q$602,0),MATCH(AS$2,Upload_Download!$Q$3:$AC$3,0))</f>
        <v>391.1</v>
      </c>
    </row>
    <row r="415" spans="31:45" ht="15.5" customHeight="1">
      <c r="AE415">
        <f t="shared" si="52"/>
        <v>413</v>
      </c>
      <c r="AF415" s="10">
        <f>INDEX(Upload_Download!$Q$4:$AC$602,MATCH($AE415,Upload_Download!$Q$4:$Q$602,0),MATCH(AF$2,Upload_Download!$Q$3:$AC$3,0))</f>
        <v>413</v>
      </c>
      <c r="AG415" s="3">
        <f>INDEX(Upload_Download!$Q$4:$AC$602,MATCH($AE415,Upload_Download!$Q$4:$Q$602,0),MATCH(AG$2,Upload_Download!$Q$3:$AC$3,0))</f>
        <v>508</v>
      </c>
      <c r="AH415" s="3" t="str">
        <f t="shared" si="53"/>
        <v>STOCK</v>
      </c>
      <c r="AI415" s="221" t="str">
        <f>INDEX(Upload_Download!$Q$4:$AC$602,MATCH($AE415,Upload_Download!$Q$4:$Q$602,0),MATCH(AI$2,Upload_Download!$Q$3:$AC$3,0))</f>
        <v>TROW</v>
      </c>
      <c r="AJ415" s="4" t="str">
        <f>IF(AH415="STOCK",INDEX(Upload_Download!$AR$4:$AR$861,MATCH(AI415,Upload_Download!$AQ$4:$AQ$861,0),1),INDEX(Upload_Download!$BE$4:$BE$103,MATCH(AI415,Upload_Download!$BD$4:$BD$103,0),1))</f>
        <v>T. Rowe Price Group Inc. Common Stock</v>
      </c>
      <c r="AK415" s="46">
        <f>IF(AH415="STOCK",INDEX(Upload_Download!$AS$4:$AS$861,MATCH(AI415,Upload_Download!$AQ$4:$AQ$861,0),1),INDEX(Upload_Download!$BF$4:$BF$103,MATCH(AI415,Upload_Download!$BD$4:$BD$103,0),1))</f>
        <v>147.83000000000001</v>
      </c>
      <c r="AL415" s="211">
        <f>INDEX(Upload_Download!$Q$4:$AC$602,MATCH($AE415,Upload_Download!$Q$4:$Q$602,0),MATCH(AL$2,Upload_Download!$Q$3:$AC$3,0))/1000000</f>
        <v>33265.797120000003</v>
      </c>
      <c r="AM415" s="215">
        <f>INDEX(Upload_Download!$Q$4:$AC$602,MATCH($AE415,Upload_Download!$Q$4:$Q$602,0),MATCH(AM$2,Upload_Download!$Q$3:$AC$3,0))</f>
        <v>1.000603262594693</v>
      </c>
      <c r="AN415" s="5">
        <f>INDEX(Upload_Download!$Q$4:$AC$602,MATCH($AE415,Upload_Download!$Q$4:$Q$602,0),MATCH(AN$2,Upload_Download!$Q$3:$AC$3,0))</f>
        <v>3.0647845113883781E-2</v>
      </c>
      <c r="AO415" s="217">
        <f>INDEX(Upload_Download!$Q$4:$AC$602,MATCH($AE415,Upload_Download!$Q$4:$Q$602,0),MATCH(AO$2,Upload_Download!$Q$3:$AC$3,0))</f>
        <v>3.0629367562134441E-2</v>
      </c>
      <c r="AP415" s="6">
        <f>INDEX(Upload_Download!$Q$4:$AC$602,MATCH($AE415,Upload_Download!$Q$4:$Q$602,0),MATCH(AP$2,Upload_Download!$Q$3:$AC$3,0))</f>
        <v>503</v>
      </c>
      <c r="AQ415" s="7">
        <f>INDEX(Upload_Download!$Q$4:$AC$602,MATCH($AE415,Upload_Download!$Q$4:$Q$602,0),MATCH(AQ$2,Upload_Download!$Q$3:$AC$3,0))</f>
        <v>133</v>
      </c>
      <c r="AR415" s="8">
        <f>INDEX(Upload_Download!$Q$4:$AC$602,MATCH($AE415,Upload_Download!$Q$4:$Q$602,0),MATCH(AR$2,Upload_Download!$Q$3:$AC$3,0))</f>
        <v>378</v>
      </c>
      <c r="AS415" s="9">
        <f>INDEX(Upload_Download!$Q$4:$AC$602,MATCH($AE415,Upload_Download!$Q$4:$Q$602,0),MATCH(AS$2,Upload_Download!$Q$3:$AC$3,0))</f>
        <v>391.5</v>
      </c>
    </row>
    <row r="416" spans="31:45" ht="15.5" customHeight="1">
      <c r="AE416">
        <f t="shared" si="52"/>
        <v>414</v>
      </c>
      <c r="AF416" s="10">
        <f>INDEX(Upload_Download!$Q$4:$AC$602,MATCH($AE416,Upload_Download!$Q$4:$Q$602,0),MATCH(AF$2,Upload_Download!$Q$3:$AC$3,0))</f>
        <v>414</v>
      </c>
      <c r="AG416" s="3">
        <f>INDEX(Upload_Download!$Q$4:$AC$602,MATCH($AE416,Upload_Download!$Q$4:$Q$602,0),MATCH(AG$2,Upload_Download!$Q$3:$AC$3,0))</f>
        <v>511</v>
      </c>
      <c r="AH416" s="3" t="str">
        <f t="shared" si="53"/>
        <v>STOCK</v>
      </c>
      <c r="AI416" s="221" t="str">
        <f>INDEX(Upload_Download!$Q$4:$AC$602,MATCH($AE416,Upload_Download!$Q$4:$Q$602,0),MATCH(AI$2,Upload_Download!$Q$3:$AC$3,0))</f>
        <v>UMC</v>
      </c>
      <c r="AJ416" s="4" t="str">
        <f>IF(AH416="STOCK",INDEX(Upload_Download!$AR$4:$AR$861,MATCH(AI416,Upload_Download!$AQ$4:$AQ$861,0),1),INDEX(Upload_Download!$BE$4:$BE$103,MATCH(AI416,Upload_Download!$BD$4:$BD$103,0),1))</f>
        <v>United Microelectronics Corporation (NEW) Common Stock</v>
      </c>
      <c r="AK416" s="46">
        <f>IF(AH416="STOCK",INDEX(Upload_Download!$AS$4:$AS$861,MATCH(AI416,Upload_Download!$AQ$4:$AQ$861,0),1),INDEX(Upload_Download!$BF$4:$BF$103,MATCH(AI416,Upload_Download!$BD$4:$BD$103,0),1))</f>
        <v>9.93</v>
      </c>
      <c r="AL416" s="211">
        <f>INDEX(Upload_Download!$Q$4:$AC$602,MATCH($AE416,Upload_Download!$Q$4:$Q$602,0),MATCH(AL$2,Upload_Download!$Q$3:$AC$3,0))/1000000</f>
        <v>24187.101183999999</v>
      </c>
      <c r="AM416" s="215">
        <f>INDEX(Upload_Download!$Q$4:$AC$602,MATCH($AE416,Upload_Download!$Q$4:$Q$602,0),MATCH(AM$2,Upload_Download!$Q$3:$AC$3,0))</f>
        <v>1.0047824883452201</v>
      </c>
      <c r="AN416" s="5">
        <f>INDEX(Upload_Download!$Q$4:$AC$602,MATCH($AE416,Upload_Download!$Q$4:$Q$602,0),MATCH(AN$2,Upload_Download!$Q$3:$AC$3,0))</f>
        <v>6.9476182279943691E-2</v>
      </c>
      <c r="AO416" s="217">
        <f>INDEX(Upload_Download!$Q$4:$AC$602,MATCH($AE416,Upload_Download!$Q$4:$Q$602,0),MATCH(AO$2,Upload_Download!$Q$3:$AC$3,0))</f>
        <v>6.9145494757143169E-2</v>
      </c>
      <c r="AP416" s="6">
        <f>INDEX(Upload_Download!$Q$4:$AC$602,MATCH($AE416,Upload_Download!$Q$4:$Q$602,0),MATCH(AP$2,Upload_Download!$Q$3:$AC$3,0))</f>
        <v>318</v>
      </c>
      <c r="AQ416" s="7">
        <f>INDEX(Upload_Download!$Q$4:$AC$602,MATCH($AE416,Upload_Download!$Q$4:$Q$602,0),MATCH(AQ$2,Upload_Download!$Q$3:$AC$3,0))</f>
        <v>461</v>
      </c>
      <c r="AR416" s="8">
        <f>INDEX(Upload_Download!$Q$4:$AC$602,MATCH($AE416,Upload_Download!$Q$4:$Q$602,0),MATCH(AR$2,Upload_Download!$Q$3:$AC$3,0))</f>
        <v>476</v>
      </c>
      <c r="AS416" s="9">
        <f>INDEX(Upload_Download!$Q$4:$AC$602,MATCH($AE416,Upload_Download!$Q$4:$Q$602,0),MATCH(AS$2,Upload_Download!$Q$3:$AC$3,0))</f>
        <v>394</v>
      </c>
    </row>
    <row r="417" spans="31:45" ht="15.5" customHeight="1" thickBot="1">
      <c r="AE417">
        <f t="shared" si="52"/>
        <v>415</v>
      </c>
      <c r="AF417" s="11">
        <f>INDEX(Upload_Download!$Q$4:$AC$602,MATCH($AE417,Upload_Download!$Q$4:$Q$602,0),MATCH(AF$2,Upload_Download!$Q$3:$AC$3,0))</f>
        <v>415</v>
      </c>
      <c r="AG417" s="12">
        <f>INDEX(Upload_Download!$Q$4:$AC$602,MATCH($AE417,Upload_Download!$Q$4:$Q$602,0),MATCH(AG$2,Upload_Download!$Q$3:$AC$3,0))</f>
        <v>512</v>
      </c>
      <c r="AH417" s="12" t="str">
        <f t="shared" si="53"/>
        <v>STOCK</v>
      </c>
      <c r="AI417" s="222" t="str">
        <f>INDEX(Upload_Download!$Q$4:$AC$602,MATCH($AE417,Upload_Download!$Q$4:$Q$602,0),MATCH(AI$2,Upload_Download!$Q$3:$AC$3,0))</f>
        <v>VRSN</v>
      </c>
      <c r="AJ417" s="13" t="str">
        <f>IF(AH417="STOCK",INDEX(Upload_Download!$AR$4:$AR$861,MATCH(AI417,Upload_Download!$AQ$4:$AQ$861,0),1),INDEX(Upload_Download!$BE$4:$BE$103,MATCH(AI417,Upload_Download!$BD$4:$BD$103,0),1))</f>
        <v>VeriSign Inc. Common Stock</v>
      </c>
      <c r="AK417" s="47">
        <f>IF(AH417="STOCK",INDEX(Upload_Download!$AS$4:$AS$861,MATCH(AI417,Upload_Download!$AQ$4:$AQ$861,0),1),INDEX(Upload_Download!$BF$4:$BF$103,MATCH(AI417,Upload_Download!$BD$4:$BD$103,0),1))</f>
        <v>212.72</v>
      </c>
      <c r="AL417" s="212">
        <f>INDEX(Upload_Download!$Q$4:$AC$602,MATCH($AE417,Upload_Download!$Q$4:$Q$602,0),MATCH(AL$2,Upload_Download!$Q$3:$AC$3,0))/1000000</f>
        <v>23965.077504000001</v>
      </c>
      <c r="AM417" s="216">
        <f>INDEX(Upload_Download!$Q$4:$AC$602,MATCH($AE417,Upload_Download!$Q$4:$Q$602,0),MATCH(AM$2,Upload_Download!$Q$3:$AC$3,0))</f>
        <v>1.001579161813287</v>
      </c>
      <c r="AN417" s="14">
        <f>INDEX(Upload_Download!$Q$4:$AC$602,MATCH($AE417,Upload_Download!$Q$4:$Q$602,0),MATCH(AN$2,Upload_Download!$Q$3:$AC$3,0))</f>
        <v>2.7640234178275519E-2</v>
      </c>
      <c r="AO417" s="218">
        <f>INDEX(Upload_Download!$Q$4:$AC$602,MATCH($AE417,Upload_Download!$Q$4:$Q$602,0),MATCH(AO$2,Upload_Download!$Q$3:$AC$3,0))</f>
        <v>2.759665459516435E-2</v>
      </c>
      <c r="AP417" s="15">
        <f>INDEX(Upload_Download!$Q$4:$AC$602,MATCH($AE417,Upload_Download!$Q$4:$Q$602,0),MATCH(AP$2,Upload_Download!$Q$3:$AC$3,0))</f>
        <v>467</v>
      </c>
      <c r="AQ417" s="16">
        <f>INDEX(Upload_Download!$Q$4:$AC$602,MATCH($AE417,Upload_Download!$Q$4:$Q$602,0),MATCH(AQ$2,Upload_Download!$Q$3:$AC$3,0))</f>
        <v>85</v>
      </c>
      <c r="AR417" s="17">
        <f>INDEX(Upload_Download!$Q$4:$AC$602,MATCH($AE417,Upload_Download!$Q$4:$Q$602,0),MATCH(AR$2,Upload_Download!$Q$3:$AC$3,0))</f>
        <v>481</v>
      </c>
      <c r="AS417" s="18">
        <f>INDEX(Upload_Download!$Q$4:$AC$602,MATCH($AE417,Upload_Download!$Q$4:$Q$602,0),MATCH(AS$2,Upload_Download!$Q$3:$AC$3,0))</f>
        <v>394.8</v>
      </c>
    </row>
    <row r="418" spans="31:45" ht="15.5" customHeight="1">
      <c r="AE418">
        <f t="shared" si="52"/>
        <v>416</v>
      </c>
      <c r="AF418" s="10">
        <f>INDEX(Upload_Download!$Q$4:$AC$602,MATCH($AE418,Upload_Download!$Q$4:$Q$602,0),MATCH(AF$2,Upload_Download!$Q$3:$AC$3,0))</f>
        <v>416</v>
      </c>
      <c r="AG418" s="3">
        <f>INDEX(Upload_Download!$Q$4:$AC$602,MATCH($AE418,Upload_Download!$Q$4:$Q$602,0),MATCH(AG$2,Upload_Download!$Q$3:$AC$3,0))</f>
        <v>513</v>
      </c>
      <c r="AH418" s="3" t="str">
        <f t="shared" si="53"/>
        <v>STOCK</v>
      </c>
      <c r="AI418" s="221" t="str">
        <f>INDEX(Upload_Download!$Q$4:$AC$602,MATCH($AE418,Upload_Download!$Q$4:$Q$602,0),MATCH(AI$2,Upload_Download!$Q$3:$AC$3,0))</f>
        <v>VIACA</v>
      </c>
      <c r="AJ418" s="4" t="str">
        <f>IF(AH418="STOCK",INDEX(Upload_Download!$AR$4:$AR$861,MATCH(AI418,Upload_Download!$AQ$4:$AQ$861,0),1),INDEX(Upload_Download!$BE$4:$BE$103,MATCH(AI418,Upload_Download!$BD$4:$BD$103,0),1))</f>
        <v>ViacomCBS Inc. Class A Common Stock</v>
      </c>
      <c r="AK418" s="46">
        <f>IF(AH418="STOCK",INDEX(Upload_Download!$AS$4:$AS$861,MATCH(AI418,Upload_Download!$AQ$4:$AQ$861,0),1),INDEX(Upload_Download!$BF$4:$BF$103,MATCH(AI418,Upload_Download!$BD$4:$BD$103,0),1))</f>
        <v>39.04</v>
      </c>
      <c r="AL418" s="211">
        <f>INDEX(Upload_Download!$Q$4:$AC$602,MATCH($AE418,Upload_Download!$Q$4:$Q$602,0),MATCH(AL$2,Upload_Download!$Q$3:$AC$3,0))/1000000</f>
        <v>22645.391360000001</v>
      </c>
      <c r="AM418" s="215">
        <f>INDEX(Upload_Download!$Q$4:$AC$602,MATCH($AE418,Upload_Download!$Q$4:$Q$602,0),MATCH(AM$2,Upload_Download!$Q$3:$AC$3,0))</f>
        <v>1.005086605447495</v>
      </c>
      <c r="AN418" s="5">
        <f>INDEX(Upload_Download!$Q$4:$AC$602,MATCH($AE418,Upload_Download!$Q$4:$Q$602,0),MATCH(AN$2,Upload_Download!$Q$3:$AC$3,0))</f>
        <v>9.5256448345217543E-2</v>
      </c>
      <c r="AO418" s="217">
        <f>INDEX(Upload_Download!$Q$4:$AC$602,MATCH($AE418,Upload_Download!$Q$4:$Q$602,0),MATCH(AO$2,Upload_Download!$Q$3:$AC$3,0))</f>
        <v>9.4774368525990318E-2</v>
      </c>
      <c r="AP418" s="6">
        <f>INDEX(Upload_Download!$Q$4:$AC$602,MATCH($AE418,Upload_Download!$Q$4:$Q$602,0),MATCH(AP$2,Upload_Download!$Q$3:$AC$3,0))</f>
        <v>293</v>
      </c>
      <c r="AQ418" s="7">
        <f>INDEX(Upload_Download!$Q$4:$AC$602,MATCH($AE418,Upload_Download!$Q$4:$Q$602,0),MATCH(AQ$2,Upload_Download!$Q$3:$AC$3,0))</f>
        <v>492</v>
      </c>
      <c r="AR418" s="8">
        <f>INDEX(Upload_Download!$Q$4:$AC$602,MATCH($AE418,Upload_Download!$Q$4:$Q$602,0),MATCH(AR$2,Upload_Download!$Q$3:$AC$3,0))</f>
        <v>503</v>
      </c>
      <c r="AS418" s="9">
        <f>INDEX(Upload_Download!$Q$4:$AC$602,MATCH($AE418,Upload_Download!$Q$4:$Q$602,0),MATCH(AS$2,Upload_Download!$Q$3:$AC$3,0))</f>
        <v>395.8</v>
      </c>
    </row>
    <row r="419" spans="31:45" ht="15.5" customHeight="1">
      <c r="AE419">
        <f t="shared" si="52"/>
        <v>417</v>
      </c>
      <c r="AF419" s="10">
        <f>INDEX(Upload_Download!$Q$4:$AC$602,MATCH($AE419,Upload_Download!$Q$4:$Q$602,0),MATCH(AF$2,Upload_Download!$Q$3:$AC$3,0))</f>
        <v>417</v>
      </c>
      <c r="AG419" s="3">
        <f>INDEX(Upload_Download!$Q$4:$AC$602,MATCH($AE419,Upload_Download!$Q$4:$Q$602,0),MATCH(AG$2,Upload_Download!$Q$3:$AC$3,0))</f>
        <v>514</v>
      </c>
      <c r="AH419" s="3" t="str">
        <f t="shared" si="53"/>
        <v>STOCK</v>
      </c>
      <c r="AI419" s="221" t="str">
        <f>INDEX(Upload_Download!$Q$4:$AC$602,MATCH($AE419,Upload_Download!$Q$4:$Q$602,0),MATCH(AI$2,Upload_Download!$Q$3:$AC$3,0))</f>
        <v>SNAP</v>
      </c>
      <c r="AJ419" s="4" t="str">
        <f>IF(AH419="STOCK",INDEX(Upload_Download!$AR$4:$AR$861,MATCH(AI419,Upload_Download!$AQ$4:$AQ$861,0),1),INDEX(Upload_Download!$BE$4:$BE$103,MATCH(AI419,Upload_Download!$BD$4:$BD$103,0),1))</f>
        <v>Snap Inc. Class A Common Stock</v>
      </c>
      <c r="AK419" s="46">
        <f>IF(AH419="STOCK",INDEX(Upload_Download!$AS$4:$AS$861,MATCH(AI419,Upload_Download!$AQ$4:$AQ$861,0),1),INDEX(Upload_Download!$BF$4:$BF$103,MATCH(AI419,Upload_Download!$BD$4:$BD$103,0),1))</f>
        <v>40.619999999999997</v>
      </c>
      <c r="AL419" s="211">
        <f>INDEX(Upload_Download!$Q$4:$AC$602,MATCH($AE419,Upload_Download!$Q$4:$Q$602,0),MATCH(AL$2,Upload_Download!$Q$3:$AC$3,0))/1000000</f>
        <v>63731.978239999997</v>
      </c>
      <c r="AM419" s="215">
        <f>INDEX(Upload_Download!$Q$4:$AC$602,MATCH($AE419,Upload_Download!$Q$4:$Q$602,0),MATCH(AM$2,Upload_Download!$Q$3:$AC$3,0))</f>
        <v>1.001161714401742</v>
      </c>
      <c r="AN419" s="5">
        <f>INDEX(Upload_Download!$Q$4:$AC$602,MATCH($AE419,Upload_Download!$Q$4:$Q$602,0),MATCH(AN$2,Upload_Download!$Q$3:$AC$3,0))</f>
        <v>0.10081263652177259</v>
      </c>
      <c r="AO419" s="217">
        <f>INDEX(Upload_Download!$Q$4:$AC$602,MATCH($AE419,Upload_Download!$Q$4:$Q$602,0),MATCH(AO$2,Upload_Download!$Q$3:$AC$3,0))</f>
        <v>0.1006956569269277</v>
      </c>
      <c r="AP419" s="6">
        <f>INDEX(Upload_Download!$Q$4:$AC$602,MATCH($AE419,Upload_Download!$Q$4:$Q$602,0),MATCH(AP$2,Upload_Download!$Q$3:$AC$3,0))</f>
        <v>488</v>
      </c>
      <c r="AQ419" s="7">
        <f>INDEX(Upload_Download!$Q$4:$AC$602,MATCH($AE419,Upload_Download!$Q$4:$Q$602,0),MATCH(AQ$2,Upload_Download!$Q$3:$AC$3,0))</f>
        <v>495</v>
      </c>
      <c r="AR419" s="8">
        <f>INDEX(Upload_Download!$Q$4:$AC$602,MATCH($AE419,Upload_Download!$Q$4:$Q$602,0),MATCH(AR$2,Upload_Download!$Q$3:$AC$3,0))</f>
        <v>178</v>
      </c>
      <c r="AS419" s="9">
        <f>INDEX(Upload_Download!$Q$4:$AC$602,MATCH($AE419,Upload_Download!$Q$4:$Q$602,0),MATCH(AS$2,Upload_Download!$Q$3:$AC$3,0))</f>
        <v>396.4</v>
      </c>
    </row>
    <row r="420" spans="31:45" ht="15.5" customHeight="1">
      <c r="AE420">
        <f t="shared" si="52"/>
        <v>418</v>
      </c>
      <c r="AF420" s="10">
        <f>INDEX(Upload_Download!$Q$4:$AC$602,MATCH($AE420,Upload_Download!$Q$4:$Q$602,0),MATCH(AF$2,Upload_Download!$Q$3:$AC$3,0))</f>
        <v>418</v>
      </c>
      <c r="AG420" s="3">
        <f>INDEX(Upload_Download!$Q$4:$AC$602,MATCH($AE420,Upload_Download!$Q$4:$Q$602,0),MATCH(AG$2,Upload_Download!$Q$3:$AC$3,0))</f>
        <v>515</v>
      </c>
      <c r="AH420" s="3" t="str">
        <f t="shared" si="53"/>
        <v>STOCK</v>
      </c>
      <c r="AI420" s="221" t="str">
        <f>INDEX(Upload_Download!$Q$4:$AC$602,MATCH($AE420,Upload_Download!$Q$4:$Q$602,0),MATCH(AI$2,Upload_Download!$Q$3:$AC$3,0))</f>
        <v>AWK</v>
      </c>
      <c r="AJ420" s="4" t="str">
        <f>IF(AH420="STOCK",INDEX(Upload_Download!$AR$4:$AR$861,MATCH(AI420,Upload_Download!$AQ$4:$AQ$861,0),1),INDEX(Upload_Download!$BE$4:$BE$103,MATCH(AI420,Upload_Download!$BD$4:$BD$103,0),1))</f>
        <v>American Water Works Company Inc. Common Stock</v>
      </c>
      <c r="AK420" s="46">
        <f>IF(AH420="STOCK",INDEX(Upload_Download!$AS$4:$AS$861,MATCH(AI420,Upload_Download!$AQ$4:$AQ$861,0),1),INDEX(Upload_Download!$BF$4:$BF$103,MATCH(AI420,Upload_Download!$BD$4:$BD$103,0),1))</f>
        <v>150.41</v>
      </c>
      <c r="AL420" s="211">
        <f>INDEX(Upload_Download!$Q$4:$AC$602,MATCH($AE420,Upload_Download!$Q$4:$Q$602,0),MATCH(AL$2,Upload_Download!$Q$3:$AC$3,0))/1000000</f>
        <v>27011.037184000001</v>
      </c>
      <c r="AM420" s="215">
        <f>INDEX(Upload_Download!$Q$4:$AC$602,MATCH($AE420,Upload_Download!$Q$4:$Q$602,0),MATCH(AM$2,Upload_Download!$Q$3:$AC$3,0))</f>
        <v>1.001492342295569</v>
      </c>
      <c r="AN420" s="5">
        <f>INDEX(Upload_Download!$Q$4:$AC$602,MATCH($AE420,Upload_Download!$Q$4:$Q$602,0),MATCH(AN$2,Upload_Download!$Q$3:$AC$3,0))</f>
        <v>3.1043784356822309E-2</v>
      </c>
      <c r="AO420" s="217">
        <f>INDEX(Upload_Download!$Q$4:$AC$602,MATCH($AE420,Upload_Download!$Q$4:$Q$602,0),MATCH(AO$2,Upload_Download!$Q$3:$AC$3,0))</f>
        <v>3.0997525438552359E-2</v>
      </c>
      <c r="AP420" s="6">
        <f>INDEX(Upload_Download!$Q$4:$AC$602,MATCH($AE420,Upload_Download!$Q$4:$Q$602,0),MATCH(AP$2,Upload_Download!$Q$3:$AC$3,0))</f>
        <v>476</v>
      </c>
      <c r="AQ420" s="7">
        <f>INDEX(Upload_Download!$Q$4:$AC$602,MATCH($AE420,Upload_Download!$Q$4:$Q$602,0),MATCH(AQ$2,Upload_Download!$Q$3:$AC$3,0))</f>
        <v>140</v>
      </c>
      <c r="AR420" s="8">
        <f>INDEX(Upload_Download!$Q$4:$AC$602,MATCH($AE420,Upload_Download!$Q$4:$Q$602,0),MATCH(AR$2,Upload_Download!$Q$3:$AC$3,0))</f>
        <v>436</v>
      </c>
      <c r="AS420" s="9">
        <f>INDEX(Upload_Download!$Q$4:$AC$602,MATCH($AE420,Upload_Download!$Q$4:$Q$602,0),MATCH(AS$2,Upload_Download!$Q$3:$AC$3,0))</f>
        <v>396.8</v>
      </c>
    </row>
    <row r="421" spans="31:45" ht="15.5" customHeight="1">
      <c r="AE421">
        <f t="shared" si="52"/>
        <v>419</v>
      </c>
      <c r="AF421" s="10">
        <f>INDEX(Upload_Download!$Q$4:$AC$602,MATCH($AE421,Upload_Download!$Q$4:$Q$602,0),MATCH(AF$2,Upload_Download!$Q$3:$AC$3,0))</f>
        <v>419</v>
      </c>
      <c r="AG421" s="3">
        <f>INDEX(Upload_Download!$Q$4:$AC$602,MATCH($AE421,Upload_Download!$Q$4:$Q$602,0),MATCH(AG$2,Upload_Download!$Q$3:$AC$3,0))</f>
        <v>516</v>
      </c>
      <c r="AH421" s="3" t="str">
        <f t="shared" si="53"/>
        <v>STOCK</v>
      </c>
      <c r="AI421" s="221" t="str">
        <f>INDEX(Upload_Download!$Q$4:$AC$602,MATCH($AE421,Upload_Download!$Q$4:$Q$602,0),MATCH(AI$2,Upload_Download!$Q$3:$AC$3,0))</f>
        <v>APTV</v>
      </c>
      <c r="AJ421" s="4" t="str">
        <f>IF(AH421="STOCK",INDEX(Upload_Download!$AR$4:$AR$861,MATCH(AI421,Upload_Download!$AQ$4:$AQ$861,0),1),INDEX(Upload_Download!$BE$4:$BE$103,MATCH(AI421,Upload_Download!$BD$4:$BD$103,0),1))</f>
        <v>Aptiv PLC Ordinary Shares</v>
      </c>
      <c r="AK421" s="46">
        <f>IF(AH421="STOCK",INDEX(Upload_Download!$AS$4:$AS$861,MATCH(AI421,Upload_Download!$AQ$4:$AQ$861,0),1),INDEX(Upload_Download!$BF$4:$BF$103,MATCH(AI421,Upload_Download!$BD$4:$BD$103,0),1))</f>
        <v>135.91999999999999</v>
      </c>
      <c r="AL421" s="211">
        <f>INDEX(Upload_Download!$Q$4:$AC$602,MATCH($AE421,Upload_Download!$Q$4:$Q$602,0),MATCH(AL$2,Upload_Download!$Q$3:$AC$3,0))/1000000</f>
        <v>36048.691200000001</v>
      </c>
      <c r="AM421" s="215">
        <f>INDEX(Upload_Download!$Q$4:$AC$602,MATCH($AE421,Upload_Download!$Q$4:$Q$602,0),MATCH(AM$2,Upload_Download!$Q$3:$AC$3,0))</f>
        <v>1.002376763197188</v>
      </c>
      <c r="AN421" s="5">
        <f>INDEX(Upload_Download!$Q$4:$AC$602,MATCH($AE421,Upload_Download!$Q$4:$Q$602,0),MATCH(AN$2,Upload_Download!$Q$3:$AC$3,0))</f>
        <v>4.9026431473501088E-2</v>
      </c>
      <c r="AO421" s="217">
        <f>INDEX(Upload_Download!$Q$4:$AC$602,MATCH($AE421,Upload_Download!$Q$4:$Q$602,0),MATCH(AO$2,Upload_Download!$Q$3:$AC$3,0))</f>
        <v>4.8910183549273463E-2</v>
      </c>
      <c r="AP421" s="6">
        <f>INDEX(Upload_Download!$Q$4:$AC$602,MATCH($AE421,Upload_Download!$Q$4:$Q$602,0),MATCH(AP$2,Upload_Download!$Q$3:$AC$3,0))</f>
        <v>436</v>
      </c>
      <c r="AQ421" s="7">
        <f>INDEX(Upload_Download!$Q$4:$AC$602,MATCH($AE421,Upload_Download!$Q$4:$Q$602,0),MATCH(AQ$2,Upload_Download!$Q$3:$AC$3,0))</f>
        <v>379</v>
      </c>
      <c r="AR421" s="8">
        <f>INDEX(Upload_Download!$Q$4:$AC$602,MATCH($AE421,Upload_Download!$Q$4:$Q$602,0),MATCH(AR$2,Upload_Download!$Q$3:$AC$3,0))</f>
        <v>346</v>
      </c>
      <c r="AS421" s="9">
        <f>INDEX(Upload_Download!$Q$4:$AC$602,MATCH($AE421,Upload_Download!$Q$4:$Q$602,0),MATCH(AS$2,Upload_Download!$Q$3:$AC$3,0))</f>
        <v>397.6</v>
      </c>
    </row>
    <row r="422" spans="31:45" ht="15.5" customHeight="1" thickBot="1">
      <c r="AE422">
        <f t="shared" si="52"/>
        <v>420</v>
      </c>
      <c r="AF422" s="11">
        <f>INDEX(Upload_Download!$Q$4:$AC$602,MATCH($AE422,Upload_Download!$Q$4:$Q$602,0),MATCH(AF$2,Upload_Download!$Q$3:$AC$3,0))</f>
        <v>420</v>
      </c>
      <c r="AG422" s="12">
        <f>INDEX(Upload_Download!$Q$4:$AC$602,MATCH($AE422,Upload_Download!$Q$4:$Q$602,0),MATCH(AG$2,Upload_Download!$Q$3:$AC$3,0))</f>
        <v>517</v>
      </c>
      <c r="AH422" s="12" t="str">
        <f t="shared" si="53"/>
        <v>STOCK</v>
      </c>
      <c r="AI422" s="222" t="str">
        <f>INDEX(Upload_Download!$Q$4:$AC$602,MATCH($AE422,Upload_Download!$Q$4:$Q$602,0),MATCH(AI$2,Upload_Download!$Q$3:$AC$3,0))</f>
        <v>HRL</v>
      </c>
      <c r="AJ422" s="13" t="str">
        <f>IF(AH422="STOCK",INDEX(Upload_Download!$AR$4:$AR$861,MATCH(AI422,Upload_Download!$AQ$4:$AQ$861,0),1),INDEX(Upload_Download!$BE$4:$BE$103,MATCH(AI422,Upload_Download!$BD$4:$BD$103,0),1))</f>
        <v>Hormel Foods Corporation Common Stock</v>
      </c>
      <c r="AK422" s="47">
        <f>IF(AH422="STOCK",INDEX(Upload_Download!$AS$4:$AS$861,MATCH(AI422,Upload_Download!$AQ$4:$AQ$861,0),1),INDEX(Upload_Download!$BF$4:$BF$103,MATCH(AI422,Upload_Download!$BD$4:$BD$103,0),1))</f>
        <v>47.13</v>
      </c>
      <c r="AL422" s="212">
        <f>INDEX(Upload_Download!$Q$4:$AC$602,MATCH($AE422,Upload_Download!$Q$4:$Q$602,0),MATCH(AL$2,Upload_Download!$Q$3:$AC$3,0))/1000000</f>
        <v>26021.656576000001</v>
      </c>
      <c r="AM422" s="216">
        <f>INDEX(Upload_Download!$Q$4:$AC$602,MATCH($AE422,Upload_Download!$Q$4:$Q$602,0),MATCH(AM$2,Upload_Download!$Q$3:$AC$3,0))</f>
        <v>1.0006119287729931</v>
      </c>
      <c r="AN422" s="14">
        <f>INDEX(Upload_Download!$Q$4:$AC$602,MATCH($AE422,Upload_Download!$Q$4:$Q$602,0),MATCH(AN$2,Upload_Download!$Q$3:$AC$3,0))</f>
        <v>2.4504223219413139E-2</v>
      </c>
      <c r="AO422" s="218">
        <f>INDEX(Upload_Download!$Q$4:$AC$602,MATCH($AE422,Upload_Download!$Q$4:$Q$602,0),MATCH(AO$2,Upload_Download!$Q$3:$AC$3,0))</f>
        <v>2.448923755032744E-2</v>
      </c>
      <c r="AP422" s="15">
        <f>INDEX(Upload_Download!$Q$4:$AC$602,MATCH($AE422,Upload_Download!$Q$4:$Q$602,0),MATCH(AP$2,Upload_Download!$Q$3:$AC$3,0))</f>
        <v>502</v>
      </c>
      <c r="AQ422" s="16">
        <f>INDEX(Upload_Download!$Q$4:$AC$602,MATCH($AE422,Upload_Download!$Q$4:$Q$602,0),MATCH(AQ$2,Upload_Download!$Q$3:$AC$3,0))</f>
        <v>55</v>
      </c>
      <c r="AR422" s="17">
        <f>INDEX(Upload_Download!$Q$4:$AC$602,MATCH($AE422,Upload_Download!$Q$4:$Q$602,0),MATCH(AR$2,Upload_Download!$Q$3:$AC$3,0))</f>
        <v>453</v>
      </c>
      <c r="AS422" s="18">
        <f>INDEX(Upload_Download!$Q$4:$AC$602,MATCH($AE422,Upload_Download!$Q$4:$Q$602,0),MATCH(AS$2,Upload_Download!$Q$3:$AC$3,0))</f>
        <v>397.9</v>
      </c>
    </row>
    <row r="423" spans="31:45" ht="15.5" customHeight="1">
      <c r="AE423">
        <f t="shared" si="52"/>
        <v>421</v>
      </c>
      <c r="AF423" s="10">
        <f>INDEX(Upload_Download!$Q$4:$AC$602,MATCH($AE423,Upload_Download!$Q$4:$Q$602,0),MATCH(AF$2,Upload_Download!$Q$3:$AC$3,0))</f>
        <v>421</v>
      </c>
      <c r="AG423" s="3">
        <f>INDEX(Upload_Download!$Q$4:$AC$602,MATCH($AE423,Upload_Download!$Q$4:$Q$602,0),MATCH(AG$2,Upload_Download!$Q$3:$AC$3,0))</f>
        <v>518</v>
      </c>
      <c r="AH423" s="3" t="str">
        <f t="shared" si="53"/>
        <v>STOCK</v>
      </c>
      <c r="AI423" s="221" t="str">
        <f>INDEX(Upload_Download!$Q$4:$AC$602,MATCH($AE423,Upload_Download!$Q$4:$Q$602,0),MATCH(AI$2,Upload_Download!$Q$3:$AC$3,0))</f>
        <v>ABEV</v>
      </c>
      <c r="AJ423" s="4" t="str">
        <f>IF(AH423="STOCK",INDEX(Upload_Download!$AR$4:$AR$861,MATCH(AI423,Upload_Download!$AQ$4:$AQ$861,0),1),INDEX(Upload_Download!$BE$4:$BE$103,MATCH(AI423,Upload_Download!$BD$4:$BD$103,0),1))</f>
        <v>Ambev S.A. American Depositary Shares (Each representing 1 Common Share)</v>
      </c>
      <c r="AK423" s="46">
        <f>IF(AH423="STOCK",INDEX(Upload_Download!$AS$4:$AS$861,MATCH(AI423,Upload_Download!$AQ$4:$AQ$861,0),1),INDEX(Upload_Download!$BF$4:$BF$103,MATCH(AI423,Upload_Download!$BD$4:$BD$103,0),1))</f>
        <v>2.81</v>
      </c>
      <c r="AL423" s="211">
        <f>INDEX(Upload_Download!$Q$4:$AC$602,MATCH($AE423,Upload_Download!$Q$4:$Q$602,0),MATCH(AL$2,Upload_Download!$Q$3:$AC$3,0))/1000000</f>
        <v>45091.373055999997</v>
      </c>
      <c r="AM423" s="215">
        <f>INDEX(Upload_Download!$Q$4:$AC$602,MATCH($AE423,Upload_Download!$Q$4:$Q$602,0),MATCH(AM$2,Upload_Download!$Q$3:$AC$3,0))</f>
        <v>1.0011922316029971</v>
      </c>
      <c r="AN423" s="5">
        <f>INDEX(Upload_Download!$Q$4:$AC$602,MATCH($AE423,Upload_Download!$Q$4:$Q$602,0),MATCH(AN$2,Upload_Download!$Q$3:$AC$3,0))</f>
        <v>5.0131258089374679E-2</v>
      </c>
      <c r="AO423" s="217">
        <f>INDEX(Upload_Download!$Q$4:$AC$602,MATCH($AE423,Upload_Download!$Q$4:$Q$602,0),MATCH(AO$2,Upload_Download!$Q$3:$AC$3,0))</f>
        <v>5.007156119171053E-2</v>
      </c>
      <c r="AP423" s="6">
        <f>INDEX(Upload_Download!$Q$4:$AC$602,MATCH($AE423,Upload_Download!$Q$4:$Q$602,0),MATCH(AP$2,Upload_Download!$Q$3:$AC$3,0))</f>
        <v>486</v>
      </c>
      <c r="AQ423" s="7">
        <f>INDEX(Upload_Download!$Q$4:$AC$602,MATCH($AE423,Upload_Download!$Q$4:$Q$602,0),MATCH(AQ$2,Upload_Download!$Q$3:$AC$3,0))</f>
        <v>387</v>
      </c>
      <c r="AR423" s="8">
        <f>INDEX(Upload_Download!$Q$4:$AC$602,MATCH($AE423,Upload_Download!$Q$4:$Q$602,0),MATCH(AR$2,Upload_Download!$Q$3:$AC$3,0))</f>
        <v>260</v>
      </c>
      <c r="AS423" s="9">
        <f>INDEX(Upload_Download!$Q$4:$AC$602,MATCH($AE423,Upload_Download!$Q$4:$Q$602,0),MATCH(AS$2,Upload_Download!$Q$3:$AC$3,0))</f>
        <v>398.4</v>
      </c>
    </row>
    <row r="424" spans="31:45" ht="15.5" customHeight="1">
      <c r="AE424">
        <f t="shared" si="52"/>
        <v>422</v>
      </c>
      <c r="AF424" s="10">
        <f>INDEX(Upload_Download!$Q$4:$AC$602,MATCH($AE424,Upload_Download!$Q$4:$Q$602,0),MATCH(AF$2,Upload_Download!$Q$3:$AC$3,0))</f>
        <v>422</v>
      </c>
      <c r="AG424" s="3">
        <f>INDEX(Upload_Download!$Q$4:$AC$602,MATCH($AE424,Upload_Download!$Q$4:$Q$602,0),MATCH(AG$2,Upload_Download!$Q$3:$AC$3,0))</f>
        <v>519</v>
      </c>
      <c r="AH424" s="3" t="str">
        <f t="shared" si="53"/>
        <v>STOCK</v>
      </c>
      <c r="AI424" s="221" t="str">
        <f>INDEX(Upload_Download!$Q$4:$AC$602,MATCH($AE424,Upload_Download!$Q$4:$Q$602,0),MATCH(AI$2,Upload_Download!$Q$3:$AC$3,0))</f>
        <v>TAK</v>
      </c>
      <c r="AJ424" s="4" t="str">
        <f>IF(AH424="STOCK",INDEX(Upload_Download!$AR$4:$AR$861,MATCH(AI424,Upload_Download!$AQ$4:$AQ$861,0),1),INDEX(Upload_Download!$BE$4:$BE$103,MATCH(AI424,Upload_Download!$BD$4:$BD$103,0),1))</f>
        <v>Takeda Pharmaceutical Company Limited American Depositary Shares (each representing 1/2 of a share of Common Stock)</v>
      </c>
      <c r="AK424" s="46">
        <f>IF(AH424="STOCK",INDEX(Upload_Download!$AS$4:$AS$861,MATCH(AI424,Upload_Download!$AQ$4:$AQ$861,0),1),INDEX(Upload_Download!$BF$4:$BF$103,MATCH(AI424,Upload_Download!$BD$4:$BD$103,0),1))</f>
        <v>15.02</v>
      </c>
      <c r="AL424" s="211">
        <f>INDEX(Upload_Download!$Q$4:$AC$602,MATCH($AE424,Upload_Download!$Q$4:$Q$602,0),MATCH(AL$2,Upload_Download!$Q$3:$AC$3,0))/1000000</f>
        <v>46711.824384</v>
      </c>
      <c r="AM424" s="215">
        <f>INDEX(Upload_Download!$Q$4:$AC$602,MATCH($AE424,Upload_Download!$Q$4:$Q$602,0),MATCH(AM$2,Upload_Download!$Q$3:$AC$3,0))</f>
        <v>0.99631625859101414</v>
      </c>
      <c r="AN424" s="5">
        <f>INDEX(Upload_Download!$Q$4:$AC$602,MATCH($AE424,Upload_Download!$Q$4:$Q$602,0),MATCH(AN$2,Upload_Download!$Q$3:$AC$3,0))</f>
        <v>3.3775091676465127E-2</v>
      </c>
      <c r="AO424" s="217">
        <f>INDEX(Upload_Download!$Q$4:$AC$602,MATCH($AE424,Upload_Download!$Q$4:$Q$602,0),MATCH(AO$2,Upload_Download!$Q$3:$AC$3,0))</f>
        <v>3.3899970401195412E-2</v>
      </c>
      <c r="AP424" s="6">
        <f>INDEX(Upload_Download!$Q$4:$AC$602,MATCH($AE424,Upload_Download!$Q$4:$Q$602,0),MATCH(AP$2,Upload_Download!$Q$3:$AC$3,0))</f>
        <v>571</v>
      </c>
      <c r="AQ424" s="7">
        <f>INDEX(Upload_Download!$Q$4:$AC$602,MATCH($AE424,Upload_Download!$Q$4:$Q$602,0),MATCH(AQ$2,Upload_Download!$Q$3:$AC$3,0))</f>
        <v>192</v>
      </c>
      <c r="AR424" s="8">
        <f>INDEX(Upload_Download!$Q$4:$AC$602,MATCH($AE424,Upload_Download!$Q$4:$Q$602,0),MATCH(AR$2,Upload_Download!$Q$3:$AC$3,0))</f>
        <v>249</v>
      </c>
      <c r="AS424" s="9">
        <f>INDEX(Upload_Download!$Q$4:$AC$602,MATCH($AE424,Upload_Download!$Q$4:$Q$602,0),MATCH(AS$2,Upload_Download!$Q$3:$AC$3,0))</f>
        <v>398.6</v>
      </c>
    </row>
    <row r="425" spans="31:45" ht="15.5" customHeight="1">
      <c r="AE425">
        <f t="shared" si="52"/>
        <v>423</v>
      </c>
      <c r="AF425" s="10">
        <f>INDEX(Upload_Download!$Q$4:$AC$602,MATCH($AE425,Upload_Download!$Q$4:$Q$602,0),MATCH(AF$2,Upload_Download!$Q$3:$AC$3,0))</f>
        <v>423</v>
      </c>
      <c r="AG425" s="3">
        <f>INDEX(Upload_Download!$Q$4:$AC$602,MATCH($AE425,Upload_Download!$Q$4:$Q$602,0),MATCH(AG$2,Upload_Download!$Q$3:$AC$3,0))</f>
        <v>520</v>
      </c>
      <c r="AH425" s="3" t="str">
        <f t="shared" si="53"/>
        <v>STOCK</v>
      </c>
      <c r="AI425" s="221" t="str">
        <f>INDEX(Upload_Download!$Q$4:$AC$602,MATCH($AE425,Upload_Download!$Q$4:$Q$602,0),MATCH(AI$2,Upload_Download!$Q$3:$AC$3,0))</f>
        <v>SIRI</v>
      </c>
      <c r="AJ425" s="4" t="str">
        <f>IF(AH425="STOCK",INDEX(Upload_Download!$AR$4:$AR$861,MATCH(AI425,Upload_Download!$AQ$4:$AQ$861,0),1),INDEX(Upload_Download!$BE$4:$BE$103,MATCH(AI425,Upload_Download!$BD$4:$BD$103,0),1))</f>
        <v>Sirius XM Holdings Inc. Common Stock</v>
      </c>
      <c r="AK425" s="46">
        <f>IF(AH425="STOCK",INDEX(Upload_Download!$AS$4:$AS$861,MATCH(AI425,Upload_Download!$AQ$4:$AQ$861,0),1),INDEX(Upload_Download!$BF$4:$BF$103,MATCH(AI425,Upload_Download!$BD$4:$BD$103,0),1))</f>
        <v>6.33</v>
      </c>
      <c r="AL425" s="211">
        <f>INDEX(Upload_Download!$Q$4:$AC$602,MATCH($AE425,Upload_Download!$Q$4:$Q$602,0),MATCH(AL$2,Upload_Download!$Q$3:$AC$3,0))/1000000</f>
        <v>24876.826624000001</v>
      </c>
      <c r="AM425" s="215">
        <f>INDEX(Upload_Download!$Q$4:$AC$602,MATCH($AE425,Upload_Download!$Q$4:$Q$602,0),MATCH(AM$2,Upload_Download!$Q$3:$AC$3,0))</f>
        <v>1.00177116482457</v>
      </c>
      <c r="AN425" s="5">
        <f>INDEX(Upload_Download!$Q$4:$AC$602,MATCH($AE425,Upload_Download!$Q$4:$Q$602,0),MATCH(AN$2,Upload_Download!$Q$3:$AC$3,0))</f>
        <v>3.2082165502022898E-2</v>
      </c>
      <c r="AO425" s="217">
        <f>INDEX(Upload_Download!$Q$4:$AC$602,MATCH($AE425,Upload_Download!$Q$4:$Q$602,0),MATCH(AO$2,Upload_Download!$Q$3:$AC$3,0))</f>
        <v>3.2025443163600273E-2</v>
      </c>
      <c r="AP425" s="6">
        <f>INDEX(Upload_Download!$Q$4:$AC$602,MATCH($AE425,Upload_Download!$Q$4:$Q$602,0),MATCH(AP$2,Upload_Download!$Q$3:$AC$3,0))</f>
        <v>458</v>
      </c>
      <c r="AQ425" s="7">
        <f>INDEX(Upload_Download!$Q$4:$AC$602,MATCH($AE425,Upload_Download!$Q$4:$Q$602,0),MATCH(AQ$2,Upload_Download!$Q$3:$AC$3,0))</f>
        <v>155</v>
      </c>
      <c r="AR425" s="8">
        <f>INDEX(Upload_Download!$Q$4:$AC$602,MATCH($AE425,Upload_Download!$Q$4:$Q$602,0),MATCH(AR$2,Upload_Download!$Q$3:$AC$3,0))</f>
        <v>466</v>
      </c>
      <c r="AS425" s="9">
        <f>INDEX(Upload_Download!$Q$4:$AC$602,MATCH($AE425,Upload_Download!$Q$4:$Q$602,0),MATCH(AS$2,Upload_Download!$Q$3:$AC$3,0))</f>
        <v>399.8</v>
      </c>
    </row>
    <row r="426" spans="31:45" ht="15.5" customHeight="1">
      <c r="AE426">
        <f t="shared" si="52"/>
        <v>424</v>
      </c>
      <c r="AF426" s="10">
        <f>INDEX(Upload_Download!$Q$4:$AC$602,MATCH($AE426,Upload_Download!$Q$4:$Q$602,0),MATCH(AF$2,Upload_Download!$Q$3:$AC$3,0))</f>
        <v>424</v>
      </c>
      <c r="AG426" s="3">
        <f>INDEX(Upload_Download!$Q$4:$AC$602,MATCH($AE426,Upload_Download!$Q$4:$Q$602,0),MATCH(AG$2,Upload_Download!$Q$3:$AC$3,0))</f>
        <v>521</v>
      </c>
      <c r="AH426" s="3" t="str">
        <f t="shared" si="53"/>
        <v>STOCK</v>
      </c>
      <c r="AI426" s="221" t="str">
        <f>INDEX(Upload_Download!$Q$4:$AC$602,MATCH($AE426,Upload_Download!$Q$4:$Q$602,0),MATCH(AI$2,Upload_Download!$Q$3:$AC$3,0))</f>
        <v>MCHP</v>
      </c>
      <c r="AJ426" s="4" t="str">
        <f>IF(AH426="STOCK",INDEX(Upload_Download!$AR$4:$AR$861,MATCH(AI426,Upload_Download!$AQ$4:$AQ$861,0),1),INDEX(Upload_Download!$BE$4:$BE$103,MATCH(AI426,Upload_Download!$BD$4:$BD$103,0),1))</f>
        <v>Microchip Technology Incorporated Common Stock</v>
      </c>
      <c r="AK426" s="46">
        <f>IF(AH426="STOCK",INDEX(Upload_Download!$AS$4:$AS$861,MATCH(AI426,Upload_Download!$AQ$4:$AQ$861,0),1),INDEX(Upload_Download!$BF$4:$BF$103,MATCH(AI426,Upload_Download!$BD$4:$BD$103,0),1))</f>
        <v>74.930000000000007</v>
      </c>
      <c r="AL426" s="211">
        <f>INDEX(Upload_Download!$Q$4:$AC$602,MATCH($AE426,Upload_Download!$Q$4:$Q$602,0),MATCH(AL$2,Upload_Download!$Q$3:$AC$3,0))/1000000</f>
        <v>39917.420544000001</v>
      </c>
      <c r="AM426" s="215">
        <f>INDEX(Upload_Download!$Q$4:$AC$602,MATCH($AE426,Upload_Download!$Q$4:$Q$602,0),MATCH(AM$2,Upload_Download!$Q$3:$AC$3,0))</f>
        <v>1.0016327144116981</v>
      </c>
      <c r="AN426" s="5">
        <f>INDEX(Upload_Download!$Q$4:$AC$602,MATCH($AE426,Upload_Download!$Q$4:$Q$602,0),MATCH(AN$2,Upload_Download!$Q$3:$AC$3,0))</f>
        <v>4.9372909880772087E-2</v>
      </c>
      <c r="AO426" s="217">
        <f>INDEX(Upload_Download!$Q$4:$AC$602,MATCH($AE426,Upload_Download!$Q$4:$Q$602,0),MATCH(AO$2,Upload_Download!$Q$3:$AC$3,0))</f>
        <v>4.9292429420869033E-2</v>
      </c>
      <c r="AP426" s="6">
        <f>INDEX(Upload_Download!$Q$4:$AC$602,MATCH($AE426,Upload_Download!$Q$4:$Q$602,0),MATCH(AP$2,Upload_Download!$Q$3:$AC$3,0))</f>
        <v>464</v>
      </c>
      <c r="AQ426" s="7">
        <f>INDEX(Upload_Download!$Q$4:$AC$602,MATCH($AE426,Upload_Download!$Q$4:$Q$602,0),MATCH(AQ$2,Upload_Download!$Q$3:$AC$3,0))</f>
        <v>381</v>
      </c>
      <c r="AR426" s="8">
        <f>INDEX(Upload_Download!$Q$4:$AC$602,MATCH($AE426,Upload_Download!$Q$4:$Q$602,0),MATCH(AR$2,Upload_Download!$Q$3:$AC$3,0))</f>
        <v>308</v>
      </c>
      <c r="AS426" s="9">
        <f>INDEX(Upload_Download!$Q$4:$AC$602,MATCH($AE426,Upload_Download!$Q$4:$Q$602,0),MATCH(AS$2,Upload_Download!$Q$3:$AC$3,0))</f>
        <v>400.6</v>
      </c>
    </row>
    <row r="427" spans="31:45" ht="15.5" customHeight="1" thickBot="1">
      <c r="AE427">
        <f t="shared" si="52"/>
        <v>425</v>
      </c>
      <c r="AF427" s="11">
        <f>INDEX(Upload_Download!$Q$4:$AC$602,MATCH($AE427,Upload_Download!$Q$4:$Q$602,0),MATCH(AF$2,Upload_Download!$Q$3:$AC$3,0))</f>
        <v>425</v>
      </c>
      <c r="AG427" s="12">
        <f>INDEX(Upload_Download!$Q$4:$AC$602,MATCH($AE427,Upload_Download!$Q$4:$Q$602,0),MATCH(AG$2,Upload_Download!$Q$3:$AC$3,0))</f>
        <v>522</v>
      </c>
      <c r="AH427" s="12" t="str">
        <f t="shared" si="53"/>
        <v>STOCK</v>
      </c>
      <c r="AI427" s="222" t="str">
        <f>INDEX(Upload_Download!$Q$4:$AC$602,MATCH($AE427,Upload_Download!$Q$4:$Q$602,0),MATCH(AI$2,Upload_Download!$Q$3:$AC$3,0))</f>
        <v>TDG</v>
      </c>
      <c r="AJ427" s="13" t="str">
        <f>IF(AH427="STOCK",INDEX(Upload_Download!$AR$4:$AR$861,MATCH(AI427,Upload_Download!$AQ$4:$AQ$861,0),1),INDEX(Upload_Download!$BE$4:$BE$103,MATCH(AI427,Upload_Download!$BD$4:$BD$103,0),1))</f>
        <v>Transdigm Group Incorporated Common Stock</v>
      </c>
      <c r="AK427" s="47">
        <f>IF(AH427="STOCK",INDEX(Upload_Download!$AS$4:$AS$861,MATCH(AI427,Upload_Download!$AQ$4:$AQ$861,0),1),INDEX(Upload_Download!$BF$4:$BF$103,MATCH(AI427,Upload_Download!$BD$4:$BD$103,0),1))</f>
        <v>649.24</v>
      </c>
      <c r="AL427" s="212">
        <f>INDEX(Upload_Download!$Q$4:$AC$602,MATCH($AE427,Upload_Download!$Q$4:$Q$602,0),MATCH(AL$2,Upload_Download!$Q$3:$AC$3,0))/1000000</f>
        <v>35251.281920000001</v>
      </c>
      <c r="AM427" s="216">
        <f>INDEX(Upload_Download!$Q$4:$AC$602,MATCH($AE427,Upload_Download!$Q$4:$Q$602,0),MATCH(AM$2,Upload_Download!$Q$3:$AC$3,0))</f>
        <v>1.001106129052463</v>
      </c>
      <c r="AN427" s="14">
        <f>INDEX(Upload_Download!$Q$4:$AC$602,MATCH($AE427,Upload_Download!$Q$4:$Q$602,0),MATCH(AN$2,Upload_Download!$Q$3:$AC$3,0))</f>
        <v>3.7989962027286377E-2</v>
      </c>
      <c r="AO427" s="218">
        <f>INDEX(Upload_Download!$Q$4:$AC$602,MATCH($AE427,Upload_Download!$Q$4:$Q$602,0),MATCH(AO$2,Upload_Download!$Q$3:$AC$3,0))</f>
        <v>3.7947986656762842E-2</v>
      </c>
      <c r="AP427" s="15">
        <f>INDEX(Upload_Download!$Q$4:$AC$602,MATCH($AE427,Upload_Download!$Q$4:$Q$602,0),MATCH(AP$2,Upload_Download!$Q$3:$AC$3,0))</f>
        <v>490</v>
      </c>
      <c r="AQ427" s="16">
        <f>INDEX(Upload_Download!$Q$4:$AC$602,MATCH($AE427,Upload_Download!$Q$4:$Q$602,0),MATCH(AQ$2,Upload_Download!$Q$3:$AC$3,0))</f>
        <v>253</v>
      </c>
      <c r="AR427" s="17">
        <f>INDEX(Upload_Download!$Q$4:$AC$602,MATCH($AE427,Upload_Download!$Q$4:$Q$602,0),MATCH(AR$2,Upload_Download!$Q$3:$AC$3,0))</f>
        <v>353</v>
      </c>
      <c r="AS427" s="18">
        <f>INDEX(Upload_Download!$Q$4:$AC$602,MATCH($AE427,Upload_Download!$Q$4:$Q$602,0),MATCH(AS$2,Upload_Download!$Q$3:$AC$3,0))</f>
        <v>401.5</v>
      </c>
    </row>
    <row r="428" spans="31:45" ht="15.5" customHeight="1">
      <c r="AE428">
        <f t="shared" si="52"/>
        <v>426</v>
      </c>
      <c r="AF428" s="10">
        <f>INDEX(Upload_Download!$Q$4:$AC$602,MATCH($AE428,Upload_Download!$Q$4:$Q$602,0),MATCH(AF$2,Upload_Download!$Q$3:$AC$3,0))</f>
        <v>426</v>
      </c>
      <c r="AG428" s="3">
        <f>INDEX(Upload_Download!$Q$4:$AC$602,MATCH($AE428,Upload_Download!$Q$4:$Q$602,0),MATCH(AG$2,Upload_Download!$Q$3:$AC$3,0))</f>
        <v>523</v>
      </c>
      <c r="AH428" s="3" t="str">
        <f t="shared" si="53"/>
        <v>STOCK</v>
      </c>
      <c r="AI428" s="221" t="str">
        <f>INDEX(Upload_Download!$Q$4:$AC$602,MATCH($AE428,Upload_Download!$Q$4:$Q$602,0),MATCH(AI$2,Upload_Download!$Q$3:$AC$3,0))</f>
        <v>BLL</v>
      </c>
      <c r="AJ428" s="4" t="str">
        <f>IF(AH428="STOCK",INDEX(Upload_Download!$AR$4:$AR$861,MATCH(AI428,Upload_Download!$AQ$4:$AQ$861,0),1),INDEX(Upload_Download!$BE$4:$BE$103,MATCH(AI428,Upload_Download!$BD$4:$BD$103,0),1))</f>
        <v>Ball Corporation Common Stock</v>
      </c>
      <c r="AK428" s="46">
        <f>IF(AH428="STOCK",INDEX(Upload_Download!$AS$4:$AS$861,MATCH(AI428,Upload_Download!$AQ$4:$AQ$861,0),1),INDEX(Upload_Download!$BF$4:$BF$103,MATCH(AI428,Upload_Download!$BD$4:$BD$103,0),1))</f>
        <v>92.67</v>
      </c>
      <c r="AL428" s="211">
        <f>INDEX(Upload_Download!$Q$4:$AC$602,MATCH($AE428,Upload_Download!$Q$4:$Q$602,0),MATCH(AL$2,Upload_Download!$Q$3:$AC$3,0))/1000000</f>
        <v>30063.843327999999</v>
      </c>
      <c r="AM428" s="215">
        <f>INDEX(Upload_Download!$Q$4:$AC$602,MATCH($AE428,Upload_Download!$Q$4:$Q$602,0),MATCH(AM$2,Upload_Download!$Q$3:$AC$3,0))</f>
        <v>1.0005162615334171</v>
      </c>
      <c r="AN428" s="5">
        <f>INDEX(Upload_Download!$Q$4:$AC$602,MATCH($AE428,Upload_Download!$Q$4:$Q$602,0),MATCH(AN$2,Upload_Download!$Q$3:$AC$3,0))</f>
        <v>3.0963194496708198E-2</v>
      </c>
      <c r="AO428" s="217">
        <f>INDEX(Upload_Download!$Q$4:$AC$602,MATCH($AE428,Upload_Download!$Q$4:$Q$602,0),MATCH(AO$2,Upload_Download!$Q$3:$AC$3,0))</f>
        <v>3.094721763867506E-2</v>
      </c>
      <c r="AP428" s="6">
        <f>INDEX(Upload_Download!$Q$4:$AC$602,MATCH($AE428,Upload_Download!$Q$4:$Q$602,0),MATCH(AP$2,Upload_Download!$Q$3:$AC$3,0))</f>
        <v>506</v>
      </c>
      <c r="AQ428" s="7">
        <f>INDEX(Upload_Download!$Q$4:$AC$602,MATCH($AE428,Upload_Download!$Q$4:$Q$602,0),MATCH(AQ$2,Upload_Download!$Q$3:$AC$3,0))</f>
        <v>139</v>
      </c>
      <c r="AR428" s="8">
        <f>INDEX(Upload_Download!$Q$4:$AC$602,MATCH($AE428,Upload_Download!$Q$4:$Q$602,0),MATCH(AR$2,Upload_Download!$Q$3:$AC$3,0))</f>
        <v>405</v>
      </c>
      <c r="AS428" s="9">
        <f>INDEX(Upload_Download!$Q$4:$AC$602,MATCH($AE428,Upload_Download!$Q$4:$Q$602,0),MATCH(AS$2,Upload_Download!$Q$3:$AC$3,0))</f>
        <v>402.3</v>
      </c>
    </row>
    <row r="429" spans="31:45" ht="15.5" customHeight="1">
      <c r="AE429">
        <f t="shared" si="52"/>
        <v>427</v>
      </c>
      <c r="AF429" s="10">
        <f>INDEX(Upload_Download!$Q$4:$AC$602,MATCH($AE429,Upload_Download!$Q$4:$Q$602,0),MATCH(AF$2,Upload_Download!$Q$3:$AC$3,0))</f>
        <v>427</v>
      </c>
      <c r="AG429" s="3">
        <f>INDEX(Upload_Download!$Q$4:$AC$602,MATCH($AE429,Upload_Download!$Q$4:$Q$602,0),MATCH(AG$2,Upload_Download!$Q$3:$AC$3,0))</f>
        <v>524</v>
      </c>
      <c r="AH429" s="3" t="str">
        <f t="shared" si="53"/>
        <v>STOCK</v>
      </c>
      <c r="AI429" s="221" t="str">
        <f>INDEX(Upload_Download!$Q$4:$AC$602,MATCH($AE429,Upload_Download!$Q$4:$Q$602,0),MATCH(AI$2,Upload_Download!$Q$3:$AC$3,0))</f>
        <v>PYPL</v>
      </c>
      <c r="AJ429" s="4" t="str">
        <f>IF(AH429="STOCK",INDEX(Upload_Download!$AR$4:$AR$861,MATCH(AI429,Upload_Download!$AQ$4:$AQ$861,0),1),INDEX(Upload_Download!$BE$4:$BE$103,MATCH(AI429,Upload_Download!$BD$4:$BD$103,0),1))</f>
        <v>PayPal Holdings Inc. Common Stock</v>
      </c>
      <c r="AK429" s="46">
        <f>IF(AH429="STOCK",INDEX(Upload_Download!$AS$4:$AS$861,MATCH(AI429,Upload_Download!$AQ$4:$AQ$861,0),1),INDEX(Upload_Download!$BF$4:$BF$103,MATCH(AI429,Upload_Download!$BD$4:$BD$103,0),1))</f>
        <v>119.02</v>
      </c>
      <c r="AL429" s="211">
        <f>INDEX(Upload_Download!$Q$4:$AC$602,MATCH($AE429,Upload_Download!$Q$4:$Q$602,0),MATCH(AL$2,Upload_Download!$Q$3:$AC$3,0))/1000000</f>
        <v>136327.135232</v>
      </c>
      <c r="AM429" s="215">
        <f>INDEX(Upload_Download!$Q$4:$AC$602,MATCH($AE429,Upload_Download!$Q$4:$Q$602,0),MATCH(AM$2,Upload_Download!$Q$3:$AC$3,0))</f>
        <v>0.99227549419073302</v>
      </c>
      <c r="AN429" s="5">
        <f>INDEX(Upload_Download!$Q$4:$AC$602,MATCH($AE429,Upload_Download!$Q$4:$Q$602,0),MATCH(AN$2,Upload_Download!$Q$3:$AC$3,0))</f>
        <v>5.972945027585376E-2</v>
      </c>
      <c r="AO429" s="217">
        <f>INDEX(Upload_Download!$Q$4:$AC$602,MATCH($AE429,Upload_Download!$Q$4:$Q$602,0),MATCH(AO$2,Upload_Download!$Q$3:$AC$3,0))</f>
        <v>6.0194422441690057E-2</v>
      </c>
      <c r="AP429" s="6">
        <f>INDEX(Upload_Download!$Q$4:$AC$602,MATCH($AE429,Upload_Download!$Q$4:$Q$602,0),MATCH(AP$2,Upload_Download!$Q$3:$AC$3,0))</f>
        <v>585</v>
      </c>
      <c r="AQ429" s="7">
        <f>INDEX(Upload_Download!$Q$4:$AC$602,MATCH($AE429,Upload_Download!$Q$4:$Q$602,0),MATCH(AQ$2,Upload_Download!$Q$3:$AC$3,0))</f>
        <v>436</v>
      </c>
      <c r="AR429" s="8">
        <f>INDEX(Upload_Download!$Q$4:$AC$602,MATCH($AE429,Upload_Download!$Q$4:$Q$602,0),MATCH(AR$2,Upload_Download!$Q$3:$AC$3,0))</f>
        <v>78</v>
      </c>
      <c r="AS429" s="9">
        <f>INDEX(Upload_Download!$Q$4:$AC$602,MATCH($AE429,Upload_Download!$Q$4:$Q$602,0),MATCH(AS$2,Upload_Download!$Q$3:$AC$3,0))</f>
        <v>403.1</v>
      </c>
    </row>
    <row r="430" spans="31:45" ht="15.5" customHeight="1">
      <c r="AE430">
        <f t="shared" si="52"/>
        <v>428</v>
      </c>
      <c r="AF430" s="10">
        <f>INDEX(Upload_Download!$Q$4:$AC$602,MATCH($AE430,Upload_Download!$Q$4:$Q$602,0),MATCH(AF$2,Upload_Download!$Q$3:$AC$3,0))</f>
        <v>428</v>
      </c>
      <c r="AG430" s="3">
        <f>INDEX(Upload_Download!$Q$4:$AC$602,MATCH($AE430,Upload_Download!$Q$4:$Q$602,0),MATCH(AG$2,Upload_Download!$Q$3:$AC$3,0))</f>
        <v>525</v>
      </c>
      <c r="AH430" s="3" t="str">
        <f t="shared" si="53"/>
        <v>STOCK</v>
      </c>
      <c r="AI430" s="221" t="str">
        <f>INDEX(Upload_Download!$Q$4:$AC$602,MATCH($AE430,Upload_Download!$Q$4:$Q$602,0),MATCH(AI$2,Upload_Download!$Q$3:$AC$3,0))</f>
        <v>VRSK</v>
      </c>
      <c r="AJ430" s="4" t="str">
        <f>IF(AH430="STOCK",INDEX(Upload_Download!$AR$4:$AR$861,MATCH(AI430,Upload_Download!$AQ$4:$AQ$861,0),1),INDEX(Upload_Download!$BE$4:$BE$103,MATCH(AI430,Upload_Download!$BD$4:$BD$103,0),1))</f>
        <v>Verisk Analytics Inc. Common Stock</v>
      </c>
      <c r="AK430" s="46">
        <f>IF(AH430="STOCK",INDEX(Upload_Download!$AS$4:$AS$861,MATCH(AI430,Upload_Download!$AQ$4:$AQ$861,0),1),INDEX(Upload_Download!$BF$4:$BF$103,MATCH(AI430,Upload_Download!$BD$4:$BD$103,0),1))</f>
        <v>194.69</v>
      </c>
      <c r="AL430" s="211">
        <f>INDEX(Upload_Download!$Q$4:$AC$602,MATCH($AE430,Upload_Download!$Q$4:$Q$602,0),MATCH(AL$2,Upload_Download!$Q$3:$AC$3,0))/1000000</f>
        <v>31047.663616000002</v>
      </c>
      <c r="AM430" s="215">
        <f>INDEX(Upload_Download!$Q$4:$AC$602,MATCH($AE430,Upload_Download!$Q$4:$Q$602,0),MATCH(AM$2,Upload_Download!$Q$3:$AC$3,0))</f>
        <v>1.000856380342287</v>
      </c>
      <c r="AN430" s="5">
        <f>INDEX(Upload_Download!$Q$4:$AC$602,MATCH($AE430,Upload_Download!$Q$4:$Q$602,0),MATCH(AN$2,Upload_Download!$Q$3:$AC$3,0))</f>
        <v>3.3930935705428232E-2</v>
      </c>
      <c r="AO430" s="217">
        <f>INDEX(Upload_Download!$Q$4:$AC$602,MATCH($AE430,Upload_Download!$Q$4:$Q$602,0),MATCH(AO$2,Upload_Download!$Q$3:$AC$3,0))</f>
        <v>3.3901902782319311E-2</v>
      </c>
      <c r="AP430" s="6">
        <f>INDEX(Upload_Download!$Q$4:$AC$602,MATCH($AE430,Upload_Download!$Q$4:$Q$602,0),MATCH(AP$2,Upload_Download!$Q$3:$AC$3,0))</f>
        <v>498</v>
      </c>
      <c r="AQ430" s="7">
        <f>INDEX(Upload_Download!$Q$4:$AC$602,MATCH($AE430,Upload_Download!$Q$4:$Q$602,0),MATCH(AQ$2,Upload_Download!$Q$3:$AC$3,0))</f>
        <v>193</v>
      </c>
      <c r="AR430" s="8">
        <f>INDEX(Upload_Download!$Q$4:$AC$602,MATCH($AE430,Upload_Download!$Q$4:$Q$602,0),MATCH(AR$2,Upload_Download!$Q$3:$AC$3,0))</f>
        <v>397</v>
      </c>
      <c r="AS430" s="9">
        <f>INDEX(Upload_Download!$Q$4:$AC$602,MATCH($AE430,Upload_Download!$Q$4:$Q$602,0),MATCH(AS$2,Upload_Download!$Q$3:$AC$3,0))</f>
        <v>406.7</v>
      </c>
    </row>
    <row r="431" spans="31:45" ht="15.5" customHeight="1">
      <c r="AE431">
        <f t="shared" si="52"/>
        <v>429</v>
      </c>
      <c r="AF431" s="10">
        <f>INDEX(Upload_Download!$Q$4:$AC$602,MATCH($AE431,Upload_Download!$Q$4:$Q$602,0),MATCH(AF$2,Upload_Download!$Q$3:$AC$3,0))</f>
        <v>429</v>
      </c>
      <c r="AG431" s="3">
        <f>INDEX(Upload_Download!$Q$4:$AC$602,MATCH($AE431,Upload_Download!$Q$4:$Q$602,0),MATCH(AG$2,Upload_Download!$Q$3:$AC$3,0))</f>
        <v>527</v>
      </c>
      <c r="AH431" s="3" t="str">
        <f t="shared" si="53"/>
        <v>CRYPTO</v>
      </c>
      <c r="AI431" s="221" t="str">
        <f>INDEX(Upload_Download!$Q$4:$AC$602,MATCH($AE431,Upload_Download!$Q$4:$Q$602,0),MATCH(AI$2,Upload_Download!$Q$3:$AC$3,0))</f>
        <v>BUSD-USD</v>
      </c>
      <c r="AJ431" s="4" t="str">
        <f>IF(AH431="STOCK",INDEX(Upload_Download!$AR$4:$AR$861,MATCH(AI431,Upload_Download!$AQ$4:$AQ$861,0),1),INDEX(Upload_Download!$BE$4:$BE$103,MATCH(AI431,Upload_Download!$BD$4:$BD$103,0),1))</f>
        <v>Binance USD USD</v>
      </c>
      <c r="AK431" s="46">
        <f>IF(AH431="STOCK",INDEX(Upload_Download!$AS$4:$AS$861,MATCH(AI431,Upload_Download!$AQ$4:$AQ$861,0),1),INDEX(Upload_Download!$BF$4:$BF$103,MATCH(AI431,Upload_Download!$BD$4:$BD$103,0),1))</f>
        <v>0.99962799999999996</v>
      </c>
      <c r="AL431" s="211">
        <f>INDEX(Upload_Download!$Q$4:$AC$602,MATCH($AE431,Upload_Download!$Q$4:$Q$602,0),MATCH(AL$2,Upload_Download!$Q$3:$AC$3,0))/1000000</f>
        <v>17803.915263999999</v>
      </c>
      <c r="AM431" s="215">
        <f>INDEX(Upload_Download!$Q$4:$AC$602,MATCH($AE431,Upload_Download!$Q$4:$Q$602,0),MATCH(AM$2,Upload_Download!$Q$3:$AC$3,0))</f>
        <v>0.99999866914098934</v>
      </c>
      <c r="AN431" s="5">
        <f>INDEX(Upload_Download!$Q$4:$AC$602,MATCH($AE431,Upload_Download!$Q$4:$Q$602,0),MATCH(AN$2,Upload_Download!$Q$3:$AC$3,0))</f>
        <v>8.3272586351561403E-4</v>
      </c>
      <c r="AO431" s="217">
        <f>INDEX(Upload_Download!$Q$4:$AC$602,MATCH($AE431,Upload_Download!$Q$4:$Q$602,0),MATCH(AO$2,Upload_Download!$Q$3:$AC$3,0))</f>
        <v>8.3272697175780779E-4</v>
      </c>
      <c r="AP431" s="6">
        <f>INDEX(Upload_Download!$Q$4:$AC$602,MATCH($AE431,Upload_Download!$Q$4:$Q$602,0),MATCH(AP$2,Upload_Download!$Q$3:$AC$3,0))</f>
        <v>518</v>
      </c>
      <c r="AQ431" s="7">
        <f>INDEX(Upload_Download!$Q$4:$AC$602,MATCH($AE431,Upload_Download!$Q$4:$Q$602,0),MATCH(AQ$2,Upload_Download!$Q$3:$AC$3,0))</f>
        <v>2</v>
      </c>
      <c r="AR431" s="8">
        <f>INDEX(Upload_Download!$Q$4:$AC$602,MATCH($AE431,Upload_Download!$Q$4:$Q$602,0),MATCH(AR$2,Upload_Download!$Q$3:$AC$3,0))</f>
        <v>510</v>
      </c>
      <c r="AS431" s="9">
        <f>INDEX(Upload_Download!$Q$4:$AC$602,MATCH($AE431,Upload_Download!$Q$4:$Q$602,0),MATCH(AS$2,Upload_Download!$Q$3:$AC$3,0))</f>
        <v>412.4</v>
      </c>
    </row>
    <row r="432" spans="31:45" ht="15.5" customHeight="1" thickBot="1">
      <c r="AE432">
        <f t="shared" si="52"/>
        <v>430</v>
      </c>
      <c r="AF432" s="11">
        <f>INDEX(Upload_Download!$Q$4:$AC$602,MATCH($AE432,Upload_Download!$Q$4:$Q$602,0),MATCH(AF$2,Upload_Download!$Q$3:$AC$3,0))</f>
        <v>430</v>
      </c>
      <c r="AG432" s="12">
        <f>INDEX(Upload_Download!$Q$4:$AC$602,MATCH($AE432,Upload_Download!$Q$4:$Q$602,0),MATCH(AG$2,Upload_Download!$Q$3:$AC$3,0))</f>
        <v>528</v>
      </c>
      <c r="AH432" s="12" t="str">
        <f t="shared" si="53"/>
        <v>STOCK</v>
      </c>
      <c r="AI432" s="222" t="str">
        <f>INDEX(Upload_Download!$Q$4:$AC$602,MATCH($AE432,Upload_Download!$Q$4:$Q$602,0),MATCH(AI$2,Upload_Download!$Q$3:$AC$3,0))</f>
        <v>VIAC</v>
      </c>
      <c r="AJ432" s="13" t="str">
        <f>IF(AH432="STOCK",INDEX(Upload_Download!$AR$4:$AR$861,MATCH(AI432,Upload_Download!$AQ$4:$AQ$861,0),1),INDEX(Upload_Download!$BE$4:$BE$103,MATCH(AI432,Upload_Download!$BD$4:$BD$103,0),1))</f>
        <v>ViacomCBS Inc. Class B Common Stock</v>
      </c>
      <c r="AK432" s="47">
        <f>IF(AH432="STOCK",INDEX(Upload_Download!$AS$4:$AS$861,MATCH(AI432,Upload_Download!$AQ$4:$AQ$861,0),1),INDEX(Upload_Download!$BF$4:$BF$103,MATCH(AI432,Upload_Download!$BD$4:$BD$103,0),1))</f>
        <v>35.880000000000003</v>
      </c>
      <c r="AL432" s="212">
        <f>INDEX(Upload_Download!$Q$4:$AC$602,MATCH($AE432,Upload_Download!$Q$4:$Q$602,0),MATCH(AL$2,Upload_Download!$Q$3:$AC$3,0))/1000000</f>
        <v>23286.276096000001</v>
      </c>
      <c r="AM432" s="216">
        <f>INDEX(Upload_Download!$Q$4:$AC$602,MATCH($AE432,Upload_Download!$Q$4:$Q$602,0),MATCH(AM$2,Upload_Download!$Q$3:$AC$3,0))</f>
        <v>1.004413998526035</v>
      </c>
      <c r="AN432" s="14">
        <f>INDEX(Upload_Download!$Q$4:$AC$602,MATCH($AE432,Upload_Download!$Q$4:$Q$602,0),MATCH(AN$2,Upload_Download!$Q$3:$AC$3,0))</f>
        <v>9.9114976634394433E-2</v>
      </c>
      <c r="AO432" s="218">
        <f>INDEX(Upload_Download!$Q$4:$AC$602,MATCH($AE432,Upload_Download!$Q$4:$Q$602,0),MATCH(AO$2,Upload_Download!$Q$3:$AC$3,0))</f>
        <v>9.8679405882280025E-2</v>
      </c>
      <c r="AP432" s="15">
        <f>INDEX(Upload_Download!$Q$4:$AC$602,MATCH($AE432,Upload_Download!$Q$4:$Q$602,0),MATCH(AP$2,Upload_Download!$Q$3:$AC$3,0))</f>
        <v>332</v>
      </c>
      <c r="AQ432" s="16">
        <f>INDEX(Upload_Download!$Q$4:$AC$602,MATCH($AE432,Upload_Download!$Q$4:$Q$602,0),MATCH(AQ$2,Upload_Download!$Q$3:$AC$3,0))</f>
        <v>493</v>
      </c>
      <c r="AR432" s="17">
        <f>INDEX(Upload_Download!$Q$4:$AC$602,MATCH($AE432,Upload_Download!$Q$4:$Q$602,0),MATCH(AR$2,Upload_Download!$Q$3:$AC$3,0))</f>
        <v>495</v>
      </c>
      <c r="AS432" s="18">
        <f>INDEX(Upload_Download!$Q$4:$AC$602,MATCH($AE432,Upload_Download!$Q$4:$Q$602,0),MATCH(AS$2,Upload_Download!$Q$3:$AC$3,0))</f>
        <v>413.1</v>
      </c>
    </row>
    <row r="433" spans="31:45" ht="15.5" customHeight="1">
      <c r="AE433">
        <f t="shared" si="52"/>
        <v>431</v>
      </c>
      <c r="AF433" s="10">
        <f>INDEX(Upload_Download!$Q$4:$AC$602,MATCH($AE433,Upload_Download!$Q$4:$Q$602,0),MATCH(AF$2,Upload_Download!$Q$3:$AC$3,0))</f>
        <v>431</v>
      </c>
      <c r="AG433" s="3">
        <f>INDEX(Upload_Download!$Q$4:$AC$602,MATCH($AE433,Upload_Download!$Q$4:$Q$602,0),MATCH(AG$2,Upload_Download!$Q$3:$AC$3,0))</f>
        <v>529</v>
      </c>
      <c r="AH433" s="3" t="str">
        <f t="shared" si="53"/>
        <v>CRYPTO</v>
      </c>
      <c r="AI433" s="221" t="str">
        <f>INDEX(Upload_Download!$Q$4:$AC$602,MATCH($AE433,Upload_Download!$Q$4:$Q$602,0),MATCH(AI$2,Upload_Download!$Q$3:$AC$3,0))</f>
        <v>UST-USD</v>
      </c>
      <c r="AJ433" s="4" t="str">
        <f>IF(AH433="STOCK",INDEX(Upload_Download!$AR$4:$AR$861,MATCH(AI433,Upload_Download!$AQ$4:$AQ$861,0),1),INDEX(Upload_Download!$BE$4:$BE$103,MATCH(AI433,Upload_Download!$BD$4:$BD$103,0),1))</f>
        <v>TerraUSD USD</v>
      </c>
      <c r="AK433" s="46">
        <f>IF(AH433="STOCK",INDEX(Upload_Download!$AS$4:$AS$861,MATCH(AI433,Upload_Download!$AQ$4:$AQ$861,0),1),INDEX(Upload_Download!$BF$4:$BF$103,MATCH(AI433,Upload_Download!$BD$4:$BD$103,0),1))</f>
        <v>1.0001</v>
      </c>
      <c r="AL433" s="211">
        <f>INDEX(Upload_Download!$Q$4:$AC$602,MATCH($AE433,Upload_Download!$Q$4:$Q$602,0),MATCH(AL$2,Upload_Download!$Q$3:$AC$3,0))/1000000</f>
        <v>10335.837184</v>
      </c>
      <c r="AM433" s="215">
        <f>INDEX(Upload_Download!$Q$4:$AC$602,MATCH($AE433,Upload_Download!$Q$4:$Q$602,0),MATCH(AM$2,Upload_Download!$Q$3:$AC$3,0))</f>
        <v>1.000098301335737</v>
      </c>
      <c r="AN433" s="5">
        <f>INDEX(Upload_Download!$Q$4:$AC$602,MATCH($AE433,Upload_Download!$Q$4:$Q$602,0),MATCH(AN$2,Upload_Download!$Q$3:$AC$3,0))</f>
        <v>1.2368498072606701E-2</v>
      </c>
      <c r="AO433" s="217">
        <f>INDEX(Upload_Download!$Q$4:$AC$602,MATCH($AE433,Upload_Download!$Q$4:$Q$602,0),MATCH(AO$2,Upload_Download!$Q$3:$AC$3,0))</f>
        <v>1.2367282352232049E-2</v>
      </c>
      <c r="AP433" s="6">
        <f>INDEX(Upload_Download!$Q$4:$AC$602,MATCH($AE433,Upload_Download!$Q$4:$Q$602,0),MATCH(AP$2,Upload_Download!$Q$3:$AC$3,0))</f>
        <v>514</v>
      </c>
      <c r="AQ433" s="7">
        <f>INDEX(Upload_Download!$Q$4:$AC$602,MATCH($AE433,Upload_Download!$Q$4:$Q$602,0),MATCH(AQ$2,Upload_Download!$Q$3:$AC$3,0))</f>
        <v>7</v>
      </c>
      <c r="AR433" s="8">
        <f>INDEX(Upload_Download!$Q$4:$AC$602,MATCH($AE433,Upload_Download!$Q$4:$Q$602,0),MATCH(AR$2,Upload_Download!$Q$3:$AC$3,0))</f>
        <v>516</v>
      </c>
      <c r="AS433" s="9">
        <f>INDEX(Upload_Download!$Q$4:$AC$602,MATCH($AE433,Upload_Download!$Q$4:$Q$602,0),MATCH(AS$2,Upload_Download!$Q$3:$AC$3,0))</f>
        <v>413.19999999999987</v>
      </c>
    </row>
    <row r="434" spans="31:45" ht="15.5" customHeight="1">
      <c r="AE434">
        <f t="shared" si="52"/>
        <v>432</v>
      </c>
      <c r="AF434" s="10">
        <f>INDEX(Upload_Download!$Q$4:$AC$602,MATCH($AE434,Upload_Download!$Q$4:$Q$602,0),MATCH(AF$2,Upload_Download!$Q$3:$AC$3,0))</f>
        <v>432</v>
      </c>
      <c r="AG434" s="3">
        <f>INDEX(Upload_Download!$Q$4:$AC$602,MATCH($AE434,Upload_Download!$Q$4:$Q$602,0),MATCH(AG$2,Upload_Download!$Q$3:$AC$3,0))</f>
        <v>531</v>
      </c>
      <c r="AH434" s="3" t="str">
        <f t="shared" si="53"/>
        <v>CRYPTO</v>
      </c>
      <c r="AI434" s="221" t="str">
        <f>INDEX(Upload_Download!$Q$4:$AC$602,MATCH($AE434,Upload_Download!$Q$4:$Q$602,0),MATCH(AI$2,Upload_Download!$Q$3:$AC$3,0))</f>
        <v>DAI-USD</v>
      </c>
      <c r="AJ434" s="4" t="str">
        <f>IF(AH434="STOCK",INDEX(Upload_Download!$AR$4:$AR$861,MATCH(AI434,Upload_Download!$AQ$4:$AQ$861,0),1),INDEX(Upload_Download!$BE$4:$BE$103,MATCH(AI434,Upload_Download!$BD$4:$BD$103,0),1))</f>
        <v>Dai USD</v>
      </c>
      <c r="AK434" s="46">
        <f>IF(AH434="STOCK",INDEX(Upload_Download!$AS$4:$AS$861,MATCH(AI434,Upload_Download!$AQ$4:$AQ$861,0),1),INDEX(Upload_Download!$BF$4:$BF$103,MATCH(AI434,Upload_Download!$BD$4:$BD$103,0),1))</f>
        <v>0.99949900000000003</v>
      </c>
      <c r="AL434" s="211">
        <f>INDEX(Upload_Download!$Q$4:$AC$602,MATCH($AE434,Upload_Download!$Q$4:$Q$602,0),MATCH(AL$2,Upload_Download!$Q$3:$AC$3,0))/1000000</f>
        <v>10232.916992</v>
      </c>
      <c r="AM434" s="215">
        <f>INDEX(Upload_Download!$Q$4:$AC$602,MATCH($AE434,Upload_Download!$Q$4:$Q$602,0),MATCH(AM$2,Upload_Download!$Q$3:$AC$3,0))</f>
        <v>0.99992738576436901</v>
      </c>
      <c r="AN434" s="5">
        <f>INDEX(Upload_Download!$Q$4:$AC$602,MATCH($AE434,Upload_Download!$Q$4:$Q$602,0),MATCH(AN$2,Upload_Download!$Q$3:$AC$3,0))</f>
        <v>1.696615398238521E-3</v>
      </c>
      <c r="AO434" s="217">
        <f>INDEX(Upload_Download!$Q$4:$AC$602,MATCH($AE434,Upload_Download!$Q$4:$Q$602,0),MATCH(AO$2,Upload_Download!$Q$3:$AC$3,0))</f>
        <v>1.696738605615433E-3</v>
      </c>
      <c r="AP434" s="6">
        <f>INDEX(Upload_Download!$Q$4:$AC$602,MATCH($AE434,Upload_Download!$Q$4:$Q$602,0),MATCH(AP$2,Upload_Download!$Q$3:$AC$3,0))</f>
        <v>523</v>
      </c>
      <c r="AQ434" s="7">
        <f>INDEX(Upload_Download!$Q$4:$AC$602,MATCH($AE434,Upload_Download!$Q$4:$Q$602,0),MATCH(AQ$2,Upload_Download!$Q$3:$AC$3,0))</f>
        <v>5</v>
      </c>
      <c r="AR434" s="8">
        <f>INDEX(Upload_Download!$Q$4:$AC$602,MATCH($AE434,Upload_Download!$Q$4:$Q$602,0),MATCH(AR$2,Upload_Download!$Q$3:$AC$3,0))</f>
        <v>517</v>
      </c>
      <c r="AS434" s="9">
        <f>INDEX(Upload_Download!$Q$4:$AC$602,MATCH($AE434,Upload_Download!$Q$4:$Q$602,0),MATCH(AS$2,Upload_Download!$Q$3:$AC$3,0))</f>
        <v>417.6</v>
      </c>
    </row>
    <row r="435" spans="31:45" ht="15.5" customHeight="1">
      <c r="AE435">
        <f t="shared" si="52"/>
        <v>433</v>
      </c>
      <c r="AF435" s="10">
        <f>INDEX(Upload_Download!$Q$4:$AC$602,MATCH($AE435,Upload_Download!$Q$4:$Q$602,0),MATCH(AF$2,Upload_Download!$Q$3:$AC$3,0))</f>
        <v>433</v>
      </c>
      <c r="AG435" s="3">
        <f>INDEX(Upload_Download!$Q$4:$AC$602,MATCH($AE435,Upload_Download!$Q$4:$Q$602,0),MATCH(AG$2,Upload_Download!$Q$3:$AC$3,0))</f>
        <v>532</v>
      </c>
      <c r="AH435" s="3" t="str">
        <f t="shared" si="53"/>
        <v>STOCK</v>
      </c>
      <c r="AI435" s="221" t="str">
        <f>INDEX(Upload_Download!$Q$4:$AC$602,MATCH($AE435,Upload_Download!$Q$4:$Q$602,0),MATCH(AI$2,Upload_Download!$Q$3:$AC$3,0))</f>
        <v>FMX</v>
      </c>
      <c r="AJ435" s="4" t="str">
        <f>IF(AH435="STOCK",INDEX(Upload_Download!$AR$4:$AR$861,MATCH(AI435,Upload_Download!$AQ$4:$AQ$861,0),1),INDEX(Upload_Download!$BE$4:$BE$103,MATCH(AI435,Upload_Download!$BD$4:$BD$103,0),1))</f>
        <v>Fomento Economico Mexicano S.A.B. de C.V. Common Stock</v>
      </c>
      <c r="AK435" s="46">
        <f>IF(AH435="STOCK",INDEX(Upload_Download!$AS$4:$AS$861,MATCH(AI435,Upload_Download!$AQ$4:$AQ$861,0),1),INDEX(Upload_Download!$BF$4:$BF$103,MATCH(AI435,Upload_Download!$BD$4:$BD$103,0),1))</f>
        <v>76.73</v>
      </c>
      <c r="AL435" s="211">
        <f>INDEX(Upload_Download!$Q$4:$AC$602,MATCH($AE435,Upload_Download!$Q$4:$Q$602,0),MATCH(AL$2,Upload_Download!$Q$3:$AC$3,0))/1000000</f>
        <v>27877.992448000001</v>
      </c>
      <c r="AM435" s="215">
        <f>INDEX(Upload_Download!$Q$4:$AC$602,MATCH($AE435,Upload_Download!$Q$4:$Q$602,0),MATCH(AM$2,Upload_Download!$Q$3:$AC$3,0))</f>
        <v>1.000241975951</v>
      </c>
      <c r="AN435" s="5">
        <f>INDEX(Upload_Download!$Q$4:$AC$602,MATCH($AE435,Upload_Download!$Q$4:$Q$602,0),MATCH(AN$2,Upload_Download!$Q$3:$AC$3,0))</f>
        <v>3.3126304512614203E-2</v>
      </c>
      <c r="AO435" s="217">
        <f>INDEX(Upload_Download!$Q$4:$AC$602,MATCH($AE435,Upload_Download!$Q$4:$Q$602,0),MATCH(AO$2,Upload_Download!$Q$3:$AC$3,0))</f>
        <v>3.3118290682730762E-2</v>
      </c>
      <c r="AP435" s="6">
        <f>INDEX(Upload_Download!$Q$4:$AC$602,MATCH($AE435,Upload_Download!$Q$4:$Q$602,0),MATCH(AP$2,Upload_Download!$Q$3:$AC$3,0))</f>
        <v>509</v>
      </c>
      <c r="AQ435" s="7">
        <f>INDEX(Upload_Download!$Q$4:$AC$602,MATCH($AE435,Upload_Download!$Q$4:$Q$602,0),MATCH(AQ$2,Upload_Download!$Q$3:$AC$3,0))</f>
        <v>177</v>
      </c>
      <c r="AR435" s="8">
        <f>INDEX(Upload_Download!$Q$4:$AC$602,MATCH($AE435,Upload_Download!$Q$4:$Q$602,0),MATCH(AR$2,Upload_Download!$Q$3:$AC$3,0))</f>
        <v>431</v>
      </c>
      <c r="AS435" s="9">
        <f>INDEX(Upload_Download!$Q$4:$AC$602,MATCH($AE435,Upload_Download!$Q$4:$Q$602,0),MATCH(AS$2,Upload_Download!$Q$3:$AC$3,0))</f>
        <v>419.19999999999987</v>
      </c>
    </row>
    <row r="436" spans="31:45" ht="15.5" customHeight="1">
      <c r="AE436">
        <f t="shared" si="52"/>
        <v>434</v>
      </c>
      <c r="AF436" s="10">
        <f>INDEX(Upload_Download!$Q$4:$AC$602,MATCH($AE436,Upload_Download!$Q$4:$Q$602,0),MATCH(AF$2,Upload_Download!$Q$3:$AC$3,0))</f>
        <v>434</v>
      </c>
      <c r="AG436" s="3">
        <f>INDEX(Upload_Download!$Q$4:$AC$602,MATCH($AE436,Upload_Download!$Q$4:$Q$602,0),MATCH(AG$2,Upload_Download!$Q$3:$AC$3,0))</f>
        <v>533</v>
      </c>
      <c r="AH436" s="3" t="str">
        <f t="shared" si="53"/>
        <v>CRYPTO</v>
      </c>
      <c r="AI436" s="221" t="str">
        <f>INDEX(Upload_Download!$Q$4:$AC$602,MATCH($AE436,Upload_Download!$Q$4:$Q$602,0),MATCH(AI$2,Upload_Download!$Q$3:$AC$3,0))</f>
        <v>FRAX-USD</v>
      </c>
      <c r="AJ436" s="4" t="str">
        <f>IF(AH436="STOCK",INDEX(Upload_Download!$AR$4:$AR$861,MATCH(AI436,Upload_Download!$AQ$4:$AQ$861,0),1),INDEX(Upload_Download!$BE$4:$BE$103,MATCH(AI436,Upload_Download!$BD$4:$BD$103,0),1))</f>
        <v>Frax USD</v>
      </c>
      <c r="AK436" s="46">
        <f>IF(AH436="STOCK",INDEX(Upload_Download!$AS$4:$AS$861,MATCH(AI436,Upload_Download!$AQ$4:$AQ$861,0),1),INDEX(Upload_Download!$BF$4:$BF$103,MATCH(AI436,Upload_Download!$BD$4:$BD$103,0),1))</f>
        <v>0.99817599999999995</v>
      </c>
      <c r="AL436" s="211">
        <f>INDEX(Upload_Download!$Q$4:$AC$602,MATCH($AE436,Upload_Download!$Q$4:$Q$602,0),MATCH(AL$2,Upload_Download!$Q$3:$AC$3,0))/1000000</f>
        <v>2645.278464</v>
      </c>
      <c r="AM436" s="215">
        <f>INDEX(Upload_Download!$Q$4:$AC$602,MATCH($AE436,Upload_Download!$Q$4:$Q$602,0),MATCH(AM$2,Upload_Download!$Q$3:$AC$3,0))</f>
        <v>1.000273001858438</v>
      </c>
      <c r="AN436" s="5">
        <f>INDEX(Upload_Download!$Q$4:$AC$602,MATCH($AE436,Upload_Download!$Q$4:$Q$602,0),MATCH(AN$2,Upload_Download!$Q$3:$AC$3,0))</f>
        <v>6.491609982774706E-3</v>
      </c>
      <c r="AO436" s="217">
        <f>INDEX(Upload_Download!$Q$4:$AC$602,MATCH($AE436,Upload_Download!$Q$4:$Q$602,0),MATCH(AO$2,Upload_Download!$Q$3:$AC$3,0))</f>
        <v>6.4898382448728906E-3</v>
      </c>
      <c r="AP436" s="6">
        <f>INDEX(Upload_Download!$Q$4:$AC$602,MATCH($AE436,Upload_Download!$Q$4:$Q$602,0),MATCH(AP$2,Upload_Download!$Q$3:$AC$3,0))</f>
        <v>508</v>
      </c>
      <c r="AQ436" s="7">
        <f>INDEX(Upload_Download!$Q$4:$AC$602,MATCH($AE436,Upload_Download!$Q$4:$Q$602,0),MATCH(AQ$2,Upload_Download!$Q$3:$AC$3,0))</f>
        <v>6</v>
      </c>
      <c r="AR436" s="8">
        <f>INDEX(Upload_Download!$Q$4:$AC$602,MATCH($AE436,Upload_Download!$Q$4:$Q$602,0),MATCH(AR$2,Upload_Download!$Q$3:$AC$3,0))</f>
        <v>547</v>
      </c>
      <c r="AS436" s="9">
        <f>INDEX(Upload_Download!$Q$4:$AC$602,MATCH($AE436,Upload_Download!$Q$4:$Q$602,0),MATCH(AS$2,Upload_Download!$Q$3:$AC$3,0))</f>
        <v>419.3</v>
      </c>
    </row>
    <row r="437" spans="31:45" ht="15.5" customHeight="1" thickBot="1">
      <c r="AE437">
        <f t="shared" si="52"/>
        <v>435</v>
      </c>
      <c r="AF437" s="11">
        <f>INDEX(Upload_Download!$Q$4:$AC$602,MATCH($AE437,Upload_Download!$Q$4:$Q$602,0),MATCH(AF$2,Upload_Download!$Q$3:$AC$3,0))</f>
        <v>435</v>
      </c>
      <c r="AG437" s="12">
        <f>INDEX(Upload_Download!$Q$4:$AC$602,MATCH($AE437,Upload_Download!$Q$4:$Q$602,0),MATCH(AG$2,Upload_Download!$Q$3:$AC$3,0))</f>
        <v>534</v>
      </c>
      <c r="AH437" s="12" t="str">
        <f t="shared" si="53"/>
        <v>STOCK</v>
      </c>
      <c r="AI437" s="222" t="str">
        <f>INDEX(Upload_Download!$Q$4:$AC$602,MATCH($AE437,Upload_Download!$Q$4:$Q$602,0),MATCH(AI$2,Upload_Download!$Q$3:$AC$3,0))</f>
        <v>ADSK</v>
      </c>
      <c r="AJ437" s="13" t="str">
        <f>IF(AH437="STOCK",INDEX(Upload_Download!$AR$4:$AR$861,MATCH(AI437,Upload_Download!$AQ$4:$AQ$861,0),1),INDEX(Upload_Download!$BE$4:$BE$103,MATCH(AI437,Upload_Download!$BD$4:$BD$103,0),1))</f>
        <v>Autodesk Inc. Common Stock</v>
      </c>
      <c r="AK437" s="47">
        <f>IF(AH437="STOCK",INDEX(Upload_Download!$AS$4:$AS$861,MATCH(AI437,Upload_Download!$AQ$4:$AQ$861,0),1),INDEX(Upload_Download!$BF$4:$BF$103,MATCH(AI437,Upload_Download!$BD$4:$BD$103,0),1))</f>
        <v>238.52</v>
      </c>
      <c r="AL437" s="212">
        <f>INDEX(Upload_Download!$Q$4:$AC$602,MATCH($AE437,Upload_Download!$Q$4:$Q$602,0),MATCH(AL$2,Upload_Download!$Q$3:$AC$3,0))/1000000</f>
        <v>50450.808832000002</v>
      </c>
      <c r="AM437" s="216">
        <f>INDEX(Upload_Download!$Q$4:$AC$602,MATCH($AE437,Upload_Download!$Q$4:$Q$602,0),MATCH(AM$2,Upload_Download!$Q$3:$AC$3,0))</f>
        <v>0.99882315448916881</v>
      </c>
      <c r="AN437" s="14">
        <f>INDEX(Upload_Download!$Q$4:$AC$602,MATCH($AE437,Upload_Download!$Q$4:$Q$602,0),MATCH(AN$2,Upload_Download!$Q$3:$AC$3,0))</f>
        <v>5.0395019111423793E-2</v>
      </c>
      <c r="AO437" s="218">
        <f>INDEX(Upload_Download!$Q$4:$AC$602,MATCH($AE437,Upload_Download!$Q$4:$Q$602,0),MATCH(AO$2,Upload_Download!$Q$3:$AC$3,0))</f>
        <v>5.0454396141024052E-2</v>
      </c>
      <c r="AP437" s="15">
        <f>INDEX(Upload_Download!$Q$4:$AC$602,MATCH($AE437,Upload_Download!$Q$4:$Q$602,0),MATCH(AP$2,Upload_Download!$Q$3:$AC$3,0))</f>
        <v>548</v>
      </c>
      <c r="AQ437" s="16">
        <f>INDEX(Upload_Download!$Q$4:$AC$602,MATCH($AE437,Upload_Download!$Q$4:$Q$602,0),MATCH(AQ$2,Upload_Download!$Q$3:$AC$3,0))</f>
        <v>391</v>
      </c>
      <c r="AR437" s="17">
        <f>INDEX(Upload_Download!$Q$4:$AC$602,MATCH($AE437,Upload_Download!$Q$4:$Q$602,0),MATCH(AR$2,Upload_Download!$Q$3:$AC$3,0))</f>
        <v>233</v>
      </c>
      <c r="AS437" s="18">
        <f>INDEX(Upload_Download!$Q$4:$AC$602,MATCH($AE437,Upload_Download!$Q$4:$Q$602,0),MATCH(AS$2,Upload_Download!$Q$3:$AC$3,0))</f>
        <v>422.1</v>
      </c>
    </row>
    <row r="438" spans="31:45" ht="15.5" customHeight="1">
      <c r="AE438">
        <f t="shared" si="52"/>
        <v>436</v>
      </c>
      <c r="AF438" s="10">
        <f>INDEX(Upload_Download!$Q$4:$AC$602,MATCH($AE438,Upload_Download!$Q$4:$Q$602,0),MATCH(AF$2,Upload_Download!$Q$3:$AC$3,0))</f>
        <v>436</v>
      </c>
      <c r="AG438" s="3">
        <f>INDEX(Upload_Download!$Q$4:$AC$602,MATCH($AE438,Upload_Download!$Q$4:$Q$602,0),MATCH(AG$2,Upload_Download!$Q$3:$AC$3,0))</f>
        <v>535</v>
      </c>
      <c r="AH438" s="3" t="str">
        <f t="shared" si="53"/>
        <v>STOCK</v>
      </c>
      <c r="AI438" s="221" t="str">
        <f>INDEX(Upload_Download!$Q$4:$AC$602,MATCH($AE438,Upload_Download!$Q$4:$Q$602,0),MATCH(AI$2,Upload_Download!$Q$3:$AC$3,0))</f>
        <v>TTD</v>
      </c>
      <c r="AJ438" s="4" t="str">
        <f>IF(AH438="STOCK",INDEX(Upload_Download!$AR$4:$AR$861,MATCH(AI438,Upload_Download!$AQ$4:$AQ$861,0),1),INDEX(Upload_Download!$BE$4:$BE$103,MATCH(AI438,Upload_Download!$BD$4:$BD$103,0),1))</f>
        <v>The Trade Desk Inc. Class A Common Stock</v>
      </c>
      <c r="AK438" s="46">
        <f>IF(AH438="STOCK",INDEX(Upload_Download!$AS$4:$AS$861,MATCH(AI438,Upload_Download!$AQ$4:$AQ$861,0),1),INDEX(Upload_Download!$BF$4:$BF$103,MATCH(AI438,Upload_Download!$BD$4:$BD$103,0),1))</f>
        <v>82.14</v>
      </c>
      <c r="AL438" s="211">
        <f>INDEX(Upload_Download!$Q$4:$AC$602,MATCH($AE438,Upload_Download!$Q$4:$Q$602,0),MATCH(AL$2,Upload_Download!$Q$3:$AC$3,0))/1000000</f>
        <v>38941.20448</v>
      </c>
      <c r="AM438" s="215">
        <f>INDEX(Upload_Download!$Q$4:$AC$602,MATCH($AE438,Upload_Download!$Q$4:$Q$602,0),MATCH(AM$2,Upload_Download!$Q$3:$AC$3,0))</f>
        <v>1.001847966559589</v>
      </c>
      <c r="AN438" s="5">
        <f>INDEX(Upload_Download!$Q$4:$AC$602,MATCH($AE438,Upload_Download!$Q$4:$Q$602,0),MATCH(AN$2,Upload_Download!$Q$3:$AC$3,0))</f>
        <v>0.1094872067728626</v>
      </c>
      <c r="AO438" s="217">
        <f>INDEX(Upload_Download!$Q$4:$AC$602,MATCH($AE438,Upload_Download!$Q$4:$Q$602,0),MATCH(AO$2,Upload_Download!$Q$3:$AC$3,0))</f>
        <v>0.1092852512830353</v>
      </c>
      <c r="AP438" s="6">
        <f>INDEX(Upload_Download!$Q$4:$AC$602,MATCH($AE438,Upload_Download!$Q$4:$Q$602,0),MATCH(AP$2,Upload_Download!$Q$3:$AC$3,0))</f>
        <v>455</v>
      </c>
      <c r="AQ438" s="7">
        <f>INDEX(Upload_Download!$Q$4:$AC$602,MATCH($AE438,Upload_Download!$Q$4:$Q$602,0),MATCH(AQ$2,Upload_Download!$Q$3:$AC$3,0))</f>
        <v>502</v>
      </c>
      <c r="AR438" s="8">
        <f>INDEX(Upload_Download!$Q$4:$AC$602,MATCH($AE438,Upload_Download!$Q$4:$Q$602,0),MATCH(AR$2,Upload_Download!$Q$3:$AC$3,0))</f>
        <v>317</v>
      </c>
      <c r="AS438" s="9">
        <f>INDEX(Upload_Download!$Q$4:$AC$602,MATCH($AE438,Upload_Download!$Q$4:$Q$602,0),MATCH(AS$2,Upload_Download!$Q$3:$AC$3,0))</f>
        <v>423</v>
      </c>
    </row>
    <row r="439" spans="31:45" ht="15.5" customHeight="1">
      <c r="AE439">
        <f t="shared" si="52"/>
        <v>437</v>
      </c>
      <c r="AF439" s="10">
        <f>INDEX(Upload_Download!$Q$4:$AC$602,MATCH($AE439,Upload_Download!$Q$4:$Q$602,0),MATCH(AF$2,Upload_Download!$Q$3:$AC$3,0))</f>
        <v>437</v>
      </c>
      <c r="AG439" s="3">
        <f>INDEX(Upload_Download!$Q$4:$AC$602,MATCH($AE439,Upload_Download!$Q$4:$Q$602,0),MATCH(AG$2,Upload_Download!$Q$3:$AC$3,0))</f>
        <v>536</v>
      </c>
      <c r="AH439" s="3" t="str">
        <f t="shared" si="53"/>
        <v>STOCK</v>
      </c>
      <c r="AI439" s="221" t="str">
        <f>INDEX(Upload_Download!$Q$4:$AC$602,MATCH($AE439,Upload_Download!$Q$4:$Q$602,0),MATCH(AI$2,Upload_Download!$Q$3:$AC$3,0))</f>
        <v>ZTO</v>
      </c>
      <c r="AJ439" s="4" t="str">
        <f>IF(AH439="STOCK",INDEX(Upload_Download!$AR$4:$AR$861,MATCH(AI439,Upload_Download!$AQ$4:$AQ$861,0),1),INDEX(Upload_Download!$BE$4:$BE$103,MATCH(AI439,Upload_Download!$BD$4:$BD$103,0),1))</f>
        <v>ZTO Express (Cayman) Inc. American Depositary Shares each representing one Class A ordinary share.</v>
      </c>
      <c r="AK439" s="46">
        <f>IF(AH439="STOCK",INDEX(Upload_Download!$AS$4:$AS$861,MATCH(AI439,Upload_Download!$AQ$4:$AQ$861,0),1),INDEX(Upload_Download!$BF$4:$BF$103,MATCH(AI439,Upload_Download!$BD$4:$BD$103,0),1))</f>
        <v>31</v>
      </c>
      <c r="AL439" s="211">
        <f>INDEX(Upload_Download!$Q$4:$AC$602,MATCH($AE439,Upload_Download!$Q$4:$Q$602,0),MATCH(AL$2,Upload_Download!$Q$3:$AC$3,0))/1000000</f>
        <v>25272.059904000002</v>
      </c>
      <c r="AM439" s="215">
        <f>INDEX(Upload_Download!$Q$4:$AC$602,MATCH($AE439,Upload_Download!$Q$4:$Q$602,0),MATCH(AM$2,Upload_Download!$Q$3:$AC$3,0))</f>
        <v>1.0030171613082031</v>
      </c>
      <c r="AN439" s="5">
        <f>INDEX(Upload_Download!$Q$4:$AC$602,MATCH($AE439,Upload_Download!$Q$4:$Q$602,0),MATCH(AN$2,Upload_Download!$Q$3:$AC$3,0))</f>
        <v>6.0737325558815149E-2</v>
      </c>
      <c r="AO439" s="217">
        <f>INDEX(Upload_Download!$Q$4:$AC$602,MATCH($AE439,Upload_Download!$Q$4:$Q$602,0),MATCH(AO$2,Upload_Download!$Q$3:$AC$3,0))</f>
        <v>6.0554622494791009E-2</v>
      </c>
      <c r="AP439" s="6">
        <f>INDEX(Upload_Download!$Q$4:$AC$602,MATCH($AE439,Upload_Download!$Q$4:$Q$602,0),MATCH(AP$2,Upload_Download!$Q$3:$AC$3,0))</f>
        <v>402</v>
      </c>
      <c r="AQ439" s="7">
        <f>INDEX(Upload_Download!$Q$4:$AC$602,MATCH($AE439,Upload_Download!$Q$4:$Q$602,0),MATCH(AQ$2,Upload_Download!$Q$3:$AC$3,0))</f>
        <v>438</v>
      </c>
      <c r="AR439" s="8">
        <f>INDEX(Upload_Download!$Q$4:$AC$602,MATCH($AE439,Upload_Download!$Q$4:$Q$602,0),MATCH(AR$2,Upload_Download!$Q$3:$AC$3,0))</f>
        <v>459</v>
      </c>
      <c r="AS439" s="9">
        <f>INDEX(Upload_Download!$Q$4:$AC$602,MATCH($AE439,Upload_Download!$Q$4:$Q$602,0),MATCH(AS$2,Upload_Download!$Q$3:$AC$3,0))</f>
        <v>426.3</v>
      </c>
    </row>
    <row r="440" spans="31:45" ht="15.5" customHeight="1">
      <c r="AE440">
        <f t="shared" si="52"/>
        <v>438</v>
      </c>
      <c r="AF440" s="10">
        <f>INDEX(Upload_Download!$Q$4:$AC$602,MATCH($AE440,Upload_Download!$Q$4:$Q$602,0),MATCH(AF$2,Upload_Download!$Q$3:$AC$3,0))</f>
        <v>438</v>
      </c>
      <c r="AG440" s="3">
        <f>INDEX(Upload_Download!$Q$4:$AC$602,MATCH($AE440,Upload_Download!$Q$4:$Q$602,0),MATCH(AG$2,Upload_Download!$Q$3:$AC$3,0))</f>
        <v>537</v>
      </c>
      <c r="AH440" s="3" t="str">
        <f t="shared" si="53"/>
        <v>STOCK</v>
      </c>
      <c r="AI440" s="221" t="str">
        <f>INDEX(Upload_Download!$Q$4:$AC$602,MATCH($AE440,Upload_Download!$Q$4:$Q$602,0),MATCH(AI$2,Upload_Download!$Q$3:$AC$3,0))</f>
        <v>UBER</v>
      </c>
      <c r="AJ440" s="4" t="str">
        <f>IF(AH440="STOCK",INDEX(Upload_Download!$AR$4:$AR$861,MATCH(AI440,Upload_Download!$AQ$4:$AQ$861,0),1),INDEX(Upload_Download!$BE$4:$BE$103,MATCH(AI440,Upload_Download!$BD$4:$BD$103,0),1))</f>
        <v>Uber Technologies Inc. Common Stock</v>
      </c>
      <c r="AK440" s="46">
        <f>IF(AH440="STOCK",INDEX(Upload_Download!$AS$4:$AS$861,MATCH(AI440,Upload_Download!$AQ$4:$AQ$861,0),1),INDEX(Upload_Download!$BF$4:$BF$103,MATCH(AI440,Upload_Download!$BD$4:$BD$103,0),1))</f>
        <v>37.75</v>
      </c>
      <c r="AL440" s="211">
        <f>INDEX(Upload_Download!$Q$4:$AC$602,MATCH($AE440,Upload_Download!$Q$4:$Q$602,0),MATCH(AL$2,Upload_Download!$Q$3:$AC$3,0))/1000000</f>
        <v>67816.898560000001</v>
      </c>
      <c r="AM440" s="215">
        <f>INDEX(Upload_Download!$Q$4:$AC$602,MATCH($AE440,Upload_Download!$Q$4:$Q$602,0),MATCH(AM$2,Upload_Download!$Q$3:$AC$3,0))</f>
        <v>0.99502883948815468</v>
      </c>
      <c r="AN440" s="5">
        <f>INDEX(Upload_Download!$Q$4:$AC$602,MATCH($AE440,Upload_Download!$Q$4:$Q$602,0),MATCH(AN$2,Upload_Download!$Q$3:$AC$3,0))</f>
        <v>6.207291764594286E-2</v>
      </c>
      <c r="AO440" s="217">
        <f>INDEX(Upload_Download!$Q$4:$AC$602,MATCH($AE440,Upload_Download!$Q$4:$Q$602,0),MATCH(AO$2,Upload_Download!$Q$3:$AC$3,0))</f>
        <v>6.2383033719779747E-2</v>
      </c>
      <c r="AP440" s="6">
        <f>INDEX(Upload_Download!$Q$4:$AC$602,MATCH($AE440,Upload_Download!$Q$4:$Q$602,0),MATCH(AP$2,Upload_Download!$Q$3:$AC$3,0))</f>
        <v>579</v>
      </c>
      <c r="AQ440" s="7">
        <f>INDEX(Upload_Download!$Q$4:$AC$602,MATCH($AE440,Upload_Download!$Q$4:$Q$602,0),MATCH(AQ$2,Upload_Download!$Q$3:$AC$3,0))</f>
        <v>443</v>
      </c>
      <c r="AR440" s="8">
        <f>INDEX(Upload_Download!$Q$4:$AC$602,MATCH($AE440,Upload_Download!$Q$4:$Q$602,0),MATCH(AR$2,Upload_Download!$Q$3:$AC$3,0))</f>
        <v>168</v>
      </c>
      <c r="AS440" s="9">
        <f>INDEX(Upload_Download!$Q$4:$AC$602,MATCH($AE440,Upload_Download!$Q$4:$Q$602,0),MATCH(AS$2,Upload_Download!$Q$3:$AC$3,0))</f>
        <v>428.5</v>
      </c>
    </row>
    <row r="441" spans="31:45" ht="15.5" customHeight="1">
      <c r="AE441">
        <f t="shared" si="52"/>
        <v>439</v>
      </c>
      <c r="AF441" s="10">
        <f>INDEX(Upload_Download!$Q$4:$AC$602,MATCH($AE441,Upload_Download!$Q$4:$Q$602,0),MATCH(AF$2,Upload_Download!$Q$3:$AC$3,0))</f>
        <v>439</v>
      </c>
      <c r="AG441" s="3">
        <f>INDEX(Upload_Download!$Q$4:$AC$602,MATCH($AE441,Upload_Download!$Q$4:$Q$602,0),MATCH(AG$2,Upload_Download!$Q$3:$AC$3,0))</f>
        <v>538</v>
      </c>
      <c r="AH441" s="3" t="str">
        <f t="shared" si="53"/>
        <v>STOCK</v>
      </c>
      <c r="AI441" s="221" t="str">
        <f>INDEX(Upload_Download!$Q$4:$AC$602,MATCH($AE441,Upload_Download!$Q$4:$Q$602,0),MATCH(AI$2,Upload_Download!$Q$3:$AC$3,0))</f>
        <v>ALGN</v>
      </c>
      <c r="AJ441" s="4" t="str">
        <f>IF(AH441="STOCK",INDEX(Upload_Download!$AR$4:$AR$861,MATCH(AI441,Upload_Download!$AQ$4:$AQ$861,0),1),INDEX(Upload_Download!$BE$4:$BE$103,MATCH(AI441,Upload_Download!$BD$4:$BD$103,0),1))</f>
        <v>Align Technology Inc. Common Stock</v>
      </c>
      <c r="AK441" s="46">
        <f>IF(AH441="STOCK",INDEX(Upload_Download!$AS$4:$AS$861,MATCH(AI441,Upload_Download!$AQ$4:$AQ$861,0),1),INDEX(Upload_Download!$BF$4:$BF$103,MATCH(AI441,Upload_Download!$BD$4:$BD$103,0),1))</f>
        <v>532.36</v>
      </c>
      <c r="AL441" s="211">
        <f>INDEX(Upload_Download!$Q$4:$AC$602,MATCH($AE441,Upload_Download!$Q$4:$Q$602,0),MATCH(AL$2,Upload_Download!$Q$3:$AC$3,0))/1000000</f>
        <v>40268.701695999996</v>
      </c>
      <c r="AM441" s="215">
        <f>INDEX(Upload_Download!$Q$4:$AC$602,MATCH($AE441,Upload_Download!$Q$4:$Q$602,0),MATCH(AM$2,Upload_Download!$Q$3:$AC$3,0))</f>
        <v>1.000560789757426</v>
      </c>
      <c r="AN441" s="5">
        <f>INDEX(Upload_Download!$Q$4:$AC$602,MATCH($AE441,Upload_Download!$Q$4:$Q$602,0),MATCH(AN$2,Upload_Download!$Q$3:$AC$3,0))</f>
        <v>5.8242999707035718E-2</v>
      </c>
      <c r="AO441" s="217">
        <f>INDEX(Upload_Download!$Q$4:$AC$602,MATCH($AE441,Upload_Download!$Q$4:$Q$602,0),MATCH(AO$2,Upload_Download!$Q$3:$AC$3,0))</f>
        <v>5.8210355935650882E-2</v>
      </c>
      <c r="AP441" s="6">
        <f>INDEX(Upload_Download!$Q$4:$AC$602,MATCH($AE441,Upload_Download!$Q$4:$Q$602,0),MATCH(AP$2,Upload_Download!$Q$3:$AC$3,0))</f>
        <v>505</v>
      </c>
      <c r="AQ441" s="7">
        <f>INDEX(Upload_Download!$Q$4:$AC$602,MATCH($AE441,Upload_Download!$Q$4:$Q$602,0),MATCH(AQ$2,Upload_Download!$Q$3:$AC$3,0))</f>
        <v>428</v>
      </c>
      <c r="AR441" s="8">
        <f>INDEX(Upload_Download!$Q$4:$AC$602,MATCH($AE441,Upload_Download!$Q$4:$Q$602,0),MATCH(AR$2,Upload_Download!$Q$3:$AC$3,0))</f>
        <v>304</v>
      </c>
      <c r="AS441" s="9">
        <f>INDEX(Upload_Download!$Q$4:$AC$602,MATCH($AE441,Upload_Download!$Q$4:$Q$602,0),MATCH(AS$2,Upload_Download!$Q$3:$AC$3,0))</f>
        <v>429.3</v>
      </c>
    </row>
    <row r="442" spans="31:45" ht="15.5" customHeight="1" thickBot="1">
      <c r="AE442">
        <f t="shared" si="52"/>
        <v>440</v>
      </c>
      <c r="AF442" s="11">
        <f>INDEX(Upload_Download!$Q$4:$AC$602,MATCH($AE442,Upload_Download!$Q$4:$Q$602,0),MATCH(AF$2,Upload_Download!$Q$3:$AC$3,0))</f>
        <v>440</v>
      </c>
      <c r="AG442" s="12">
        <f>INDEX(Upload_Download!$Q$4:$AC$602,MATCH($AE442,Upload_Download!$Q$4:$Q$602,0),MATCH(AG$2,Upload_Download!$Q$3:$AC$3,0))</f>
        <v>539</v>
      </c>
      <c r="AH442" s="12" t="str">
        <f t="shared" si="53"/>
        <v>STOCK</v>
      </c>
      <c r="AI442" s="222" t="str">
        <f>INDEX(Upload_Download!$Q$4:$AC$602,MATCH($AE442,Upload_Download!$Q$4:$Q$602,0),MATCH(AI$2,Upload_Download!$Q$3:$AC$3,0))</f>
        <v>LBRDA</v>
      </c>
      <c r="AJ442" s="13" t="str">
        <f>IF(AH442="STOCK",INDEX(Upload_Download!$AR$4:$AR$861,MATCH(AI442,Upload_Download!$AQ$4:$AQ$861,0),1),INDEX(Upload_Download!$BE$4:$BE$103,MATCH(AI442,Upload_Download!$BD$4:$BD$103,0),1))</f>
        <v>Liberty Broadband Corporation Class A Common Stock</v>
      </c>
      <c r="AK442" s="47">
        <f>IF(AH442="STOCK",INDEX(Upload_Download!$AS$4:$AS$861,MATCH(AI442,Upload_Download!$AQ$4:$AQ$861,0),1),INDEX(Upload_Download!$BF$4:$BF$103,MATCH(AI442,Upload_Download!$BD$4:$BD$103,0),1))</f>
        <v>150.1</v>
      </c>
      <c r="AL442" s="212">
        <f>INDEX(Upload_Download!$Q$4:$AC$602,MATCH($AE442,Upload_Download!$Q$4:$Q$602,0),MATCH(AL$2,Upload_Download!$Q$3:$AC$3,0))/1000000</f>
        <v>26899.750912</v>
      </c>
      <c r="AM442" s="216">
        <f>INDEX(Upload_Download!$Q$4:$AC$602,MATCH($AE442,Upload_Download!$Q$4:$Q$602,0),MATCH(AM$2,Upload_Download!$Q$3:$AC$3,0))</f>
        <v>0.99914906220359323</v>
      </c>
      <c r="AN442" s="14">
        <f>INDEX(Upload_Download!$Q$4:$AC$602,MATCH($AE442,Upload_Download!$Q$4:$Q$602,0),MATCH(AN$2,Upload_Download!$Q$3:$AC$3,0))</f>
        <v>3.0867518292499011E-2</v>
      </c>
      <c r="AO442" s="218">
        <f>INDEX(Upload_Download!$Q$4:$AC$602,MATCH($AE442,Upload_Download!$Q$4:$Q$602,0),MATCH(AO$2,Upload_Download!$Q$3:$AC$3,0))</f>
        <v>3.089380700055068E-2</v>
      </c>
      <c r="AP442" s="15">
        <f>INDEX(Upload_Download!$Q$4:$AC$602,MATCH($AE442,Upload_Download!$Q$4:$Q$602,0),MATCH(AP$2,Upload_Download!$Q$3:$AC$3,0))</f>
        <v>541</v>
      </c>
      <c r="AQ442" s="16">
        <f>INDEX(Upload_Download!$Q$4:$AC$602,MATCH($AE442,Upload_Download!$Q$4:$Q$602,0),MATCH(AQ$2,Upload_Download!$Q$3:$AC$3,0))</f>
        <v>138</v>
      </c>
      <c r="AR442" s="17">
        <f>INDEX(Upload_Download!$Q$4:$AC$602,MATCH($AE442,Upload_Download!$Q$4:$Q$602,0),MATCH(AR$2,Upload_Download!$Q$3:$AC$3,0))</f>
        <v>438</v>
      </c>
      <c r="AS442" s="18">
        <f>INDEX(Upload_Download!$Q$4:$AC$602,MATCH($AE442,Upload_Download!$Q$4:$Q$602,0),MATCH(AS$2,Upload_Download!$Q$3:$AC$3,0))</f>
        <v>429.5</v>
      </c>
    </row>
    <row r="443" spans="31:45" ht="15.5" customHeight="1">
      <c r="AE443">
        <f t="shared" si="52"/>
        <v>441</v>
      </c>
      <c r="AF443" s="10">
        <f>INDEX(Upload_Download!$Q$4:$AC$602,MATCH($AE443,Upload_Download!$Q$4:$Q$602,0),MATCH(AF$2,Upload_Download!$Q$3:$AC$3,0))</f>
        <v>441</v>
      </c>
      <c r="AG443" s="3">
        <f>INDEX(Upload_Download!$Q$4:$AC$602,MATCH($AE443,Upload_Download!$Q$4:$Q$602,0),MATCH(AG$2,Upload_Download!$Q$3:$AC$3,0))</f>
        <v>540</v>
      </c>
      <c r="AH443" s="3" t="str">
        <f t="shared" si="53"/>
        <v>STOCK</v>
      </c>
      <c r="AI443" s="221" t="str">
        <f>INDEX(Upload_Download!$Q$4:$AC$602,MATCH($AE443,Upload_Download!$Q$4:$Q$602,0),MATCH(AI$2,Upload_Download!$Q$3:$AC$3,0))</f>
        <v>FNV</v>
      </c>
      <c r="AJ443" s="4" t="str">
        <f>IF(AH443="STOCK",INDEX(Upload_Download!$AR$4:$AR$861,MATCH(AI443,Upload_Download!$AQ$4:$AQ$861,0),1),INDEX(Upload_Download!$BE$4:$BE$103,MATCH(AI443,Upload_Download!$BD$4:$BD$103,0),1))</f>
        <v>Franco-Nevada Corporation</v>
      </c>
      <c r="AK443" s="46">
        <f>IF(AH443="STOCK",INDEX(Upload_Download!$AS$4:$AS$861,MATCH(AI443,Upload_Download!$AQ$4:$AQ$861,0),1),INDEX(Upload_Download!$BF$4:$BF$103,MATCH(AI443,Upload_Download!$BD$4:$BD$103,0),1))</f>
        <v>134.86000000000001</v>
      </c>
      <c r="AL443" s="211">
        <f>INDEX(Upload_Download!$Q$4:$AC$602,MATCH($AE443,Upload_Download!$Q$4:$Q$602,0),MATCH(AL$2,Upload_Download!$Q$3:$AC$3,0))/1000000</f>
        <v>26842.193920000002</v>
      </c>
      <c r="AM443" s="215">
        <f>INDEX(Upload_Download!$Q$4:$AC$602,MATCH($AE443,Upload_Download!$Q$4:$Q$602,0),MATCH(AM$2,Upload_Download!$Q$3:$AC$3,0))</f>
        <v>1.001393845766821</v>
      </c>
      <c r="AN443" s="5">
        <f>INDEX(Upload_Download!$Q$4:$AC$602,MATCH($AE443,Upload_Download!$Q$4:$Q$602,0),MATCH(AN$2,Upload_Download!$Q$3:$AC$3,0))</f>
        <v>4.014671064857972E-2</v>
      </c>
      <c r="AO443" s="217">
        <f>INDEX(Upload_Download!$Q$4:$AC$602,MATCH($AE443,Upload_Download!$Q$4:$Q$602,0),MATCH(AO$2,Upload_Download!$Q$3:$AC$3,0))</f>
        <v>4.0090830214596793E-2</v>
      </c>
      <c r="AP443" s="6">
        <f>INDEX(Upload_Download!$Q$4:$AC$602,MATCH($AE443,Upload_Download!$Q$4:$Q$602,0),MATCH(AP$2,Upload_Download!$Q$3:$AC$3,0))</f>
        <v>479</v>
      </c>
      <c r="AQ443" s="7">
        <f>INDEX(Upload_Download!$Q$4:$AC$602,MATCH($AE443,Upload_Download!$Q$4:$Q$602,0),MATCH(AQ$2,Upload_Download!$Q$3:$AC$3,0))</f>
        <v>290</v>
      </c>
      <c r="AR443" s="8">
        <f>INDEX(Upload_Download!$Q$4:$AC$602,MATCH($AE443,Upload_Download!$Q$4:$Q$602,0),MATCH(AR$2,Upload_Download!$Q$3:$AC$3,0))</f>
        <v>441</v>
      </c>
      <c r="AS443" s="9">
        <f>INDEX(Upload_Download!$Q$4:$AC$602,MATCH($AE443,Upload_Download!$Q$4:$Q$602,0),MATCH(AS$2,Upload_Download!$Q$3:$AC$3,0))</f>
        <v>429.8</v>
      </c>
    </row>
    <row r="444" spans="31:45" ht="15.5" customHeight="1">
      <c r="AE444">
        <f t="shared" si="52"/>
        <v>442</v>
      </c>
      <c r="AF444" s="10">
        <f>INDEX(Upload_Download!$Q$4:$AC$602,MATCH($AE444,Upload_Download!$Q$4:$Q$602,0),MATCH(AF$2,Upload_Download!$Q$3:$AC$3,0))</f>
        <v>442</v>
      </c>
      <c r="AG444" s="3">
        <f>INDEX(Upload_Download!$Q$4:$AC$602,MATCH($AE444,Upload_Download!$Q$4:$Q$602,0),MATCH(AG$2,Upload_Download!$Q$3:$AC$3,0))</f>
        <v>541</v>
      </c>
      <c r="AH444" s="3" t="str">
        <f t="shared" si="53"/>
        <v>STOCK</v>
      </c>
      <c r="AI444" s="221" t="str">
        <f>INDEX(Upload_Download!$Q$4:$AC$602,MATCH($AE444,Upload_Download!$Q$4:$Q$602,0),MATCH(AI$2,Upload_Download!$Q$3:$AC$3,0))</f>
        <v>LBRDK</v>
      </c>
      <c r="AJ444" s="4" t="str">
        <f>IF(AH444="STOCK",INDEX(Upload_Download!$AR$4:$AR$861,MATCH(AI444,Upload_Download!$AQ$4:$AQ$861,0),1),INDEX(Upload_Download!$BE$4:$BE$103,MATCH(AI444,Upload_Download!$BD$4:$BD$103,0),1))</f>
        <v>Liberty Broadband Corporation Class C Common Stock</v>
      </c>
      <c r="AK444" s="46">
        <f>IF(AH444="STOCK",INDEX(Upload_Download!$AS$4:$AS$861,MATCH(AI444,Upload_Download!$AQ$4:$AQ$861,0),1),INDEX(Upload_Download!$BF$4:$BF$103,MATCH(AI444,Upload_Download!$BD$4:$BD$103,0),1))</f>
        <v>154.08000000000001</v>
      </c>
      <c r="AL444" s="211">
        <f>INDEX(Upload_Download!$Q$4:$AC$602,MATCH($AE444,Upload_Download!$Q$4:$Q$602,0),MATCH(AL$2,Upload_Download!$Q$3:$AC$3,0))/1000000</f>
        <v>26857.265152</v>
      </c>
      <c r="AM444" s="215">
        <f>INDEX(Upload_Download!$Q$4:$AC$602,MATCH($AE444,Upload_Download!$Q$4:$Q$602,0),MATCH(AM$2,Upload_Download!$Q$3:$AC$3,0))</f>
        <v>0.99937436101648236</v>
      </c>
      <c r="AN444" s="5">
        <f>INDEX(Upload_Download!$Q$4:$AC$602,MATCH($AE444,Upload_Download!$Q$4:$Q$602,0),MATCH(AN$2,Upload_Download!$Q$3:$AC$3,0))</f>
        <v>3.1936216144225343E-2</v>
      </c>
      <c r="AO444" s="217">
        <f>INDEX(Upload_Download!$Q$4:$AC$602,MATCH($AE444,Upload_Download!$Q$4:$Q$602,0),MATCH(AO$2,Upload_Download!$Q$3:$AC$3,0))</f>
        <v>3.1956209194462841E-2</v>
      </c>
      <c r="AP444" s="6">
        <f>INDEX(Upload_Download!$Q$4:$AC$602,MATCH($AE444,Upload_Download!$Q$4:$Q$602,0),MATCH(AP$2,Upload_Download!$Q$3:$AC$3,0))</f>
        <v>536</v>
      </c>
      <c r="AQ444" s="7">
        <f>INDEX(Upload_Download!$Q$4:$AC$602,MATCH($AE444,Upload_Download!$Q$4:$Q$602,0),MATCH(AQ$2,Upload_Download!$Q$3:$AC$3,0))</f>
        <v>152</v>
      </c>
      <c r="AR444" s="8">
        <f>INDEX(Upload_Download!$Q$4:$AC$602,MATCH($AE444,Upload_Download!$Q$4:$Q$602,0),MATCH(AR$2,Upload_Download!$Q$3:$AC$3,0))</f>
        <v>440</v>
      </c>
      <c r="AS444" s="9">
        <f>INDEX(Upload_Download!$Q$4:$AC$602,MATCH($AE444,Upload_Download!$Q$4:$Q$602,0),MATCH(AS$2,Upload_Download!$Q$3:$AC$3,0))</f>
        <v>430.4</v>
      </c>
    </row>
    <row r="445" spans="31:45" ht="15.5" customHeight="1">
      <c r="AE445">
        <f t="shared" si="52"/>
        <v>443</v>
      </c>
      <c r="AF445" s="10">
        <f>INDEX(Upload_Download!$Q$4:$AC$602,MATCH($AE445,Upload_Download!$Q$4:$Q$602,0),MATCH(AF$2,Upload_Download!$Q$3:$AC$3,0))</f>
        <v>443</v>
      </c>
      <c r="AG445" s="3">
        <f>INDEX(Upload_Download!$Q$4:$AC$602,MATCH($AE445,Upload_Download!$Q$4:$Q$602,0),MATCH(AG$2,Upload_Download!$Q$3:$AC$3,0))</f>
        <v>542</v>
      </c>
      <c r="AH445" s="3" t="str">
        <f t="shared" si="53"/>
        <v>CRYPTO</v>
      </c>
      <c r="AI445" s="221" t="str">
        <f>INDEX(Upload_Download!$Q$4:$AC$602,MATCH($AE445,Upload_Download!$Q$4:$Q$602,0),MATCH(AI$2,Upload_Download!$Q$3:$AC$3,0))</f>
        <v>TUSD-USD</v>
      </c>
      <c r="AJ445" s="4" t="str">
        <f>IF(AH445="STOCK",INDEX(Upload_Download!$AR$4:$AR$861,MATCH(AI445,Upload_Download!$AQ$4:$AQ$861,0),1),INDEX(Upload_Download!$BE$4:$BE$103,MATCH(AI445,Upload_Download!$BD$4:$BD$103,0),1))</f>
        <v>TrueUSD USD</v>
      </c>
      <c r="AK445" s="46">
        <f>IF(AH445="STOCK",INDEX(Upload_Download!$AS$4:$AS$861,MATCH(AI445,Upload_Download!$AQ$4:$AQ$861,0),1),INDEX(Upload_Download!$BF$4:$BF$103,MATCH(AI445,Upload_Download!$BD$4:$BD$103,0),1))</f>
        <v>0.99946999999999997</v>
      </c>
      <c r="AL445" s="211">
        <f>INDEX(Upload_Download!$Q$4:$AC$602,MATCH($AE445,Upload_Download!$Q$4:$Q$602,0),MATCH(AL$2,Upload_Download!$Q$3:$AC$3,0))/1000000</f>
        <v>1478.8857599999999</v>
      </c>
      <c r="AM445" s="215">
        <f>INDEX(Upload_Download!$Q$4:$AC$602,MATCH($AE445,Upload_Download!$Q$4:$Q$602,0),MATCH(AM$2,Upload_Download!$Q$3:$AC$3,0))</f>
        <v>0.9999914729755861</v>
      </c>
      <c r="AN445" s="5">
        <f>INDEX(Upload_Download!$Q$4:$AC$602,MATCH($AE445,Upload_Download!$Q$4:$Q$602,0),MATCH(AN$2,Upload_Download!$Q$3:$AC$3,0))</f>
        <v>1.470112170616656E-3</v>
      </c>
      <c r="AO445" s="217">
        <f>INDEX(Upload_Download!$Q$4:$AC$602,MATCH($AE445,Upload_Download!$Q$4:$Q$602,0),MATCH(AO$2,Upload_Download!$Q$3:$AC$3,0))</f>
        <v>1.470124706405919E-3</v>
      </c>
      <c r="AP445" s="6">
        <f>INDEX(Upload_Download!$Q$4:$AC$602,MATCH($AE445,Upload_Download!$Q$4:$Q$602,0),MATCH(AP$2,Upload_Download!$Q$3:$AC$3,0))</f>
        <v>520</v>
      </c>
      <c r="AQ445" s="7">
        <f>INDEX(Upload_Download!$Q$4:$AC$602,MATCH($AE445,Upload_Download!$Q$4:$Q$602,0),MATCH(AQ$2,Upload_Download!$Q$3:$AC$3,0))</f>
        <v>4</v>
      </c>
      <c r="AR445" s="8">
        <f>INDEX(Upload_Download!$Q$4:$AC$602,MATCH($AE445,Upload_Download!$Q$4:$Q$602,0),MATCH(AR$2,Upload_Download!$Q$3:$AC$3,0))</f>
        <v>567</v>
      </c>
      <c r="AS445" s="9">
        <f>INDEX(Upload_Download!$Q$4:$AC$602,MATCH($AE445,Upload_Download!$Q$4:$Q$602,0),MATCH(AS$2,Upload_Download!$Q$3:$AC$3,0))</f>
        <v>430.9</v>
      </c>
    </row>
    <row r="446" spans="31:45" ht="15.5" customHeight="1">
      <c r="AE446">
        <f t="shared" si="52"/>
        <v>444</v>
      </c>
      <c r="AF446" s="10">
        <f>INDEX(Upload_Download!$Q$4:$AC$602,MATCH($AE446,Upload_Download!$Q$4:$Q$602,0),MATCH(AF$2,Upload_Download!$Q$3:$AC$3,0))</f>
        <v>444</v>
      </c>
      <c r="AG446" s="3">
        <f>INDEX(Upload_Download!$Q$4:$AC$602,MATCH($AE446,Upload_Download!$Q$4:$Q$602,0),MATCH(AG$2,Upload_Download!$Q$3:$AC$3,0))</f>
        <v>543</v>
      </c>
      <c r="AH446" s="3" t="str">
        <f t="shared" si="53"/>
        <v>STOCK</v>
      </c>
      <c r="AI446" s="221" t="str">
        <f>INDEX(Upload_Download!$Q$4:$AC$602,MATCH($AE446,Upload_Download!$Q$4:$Q$602,0),MATCH(AI$2,Upload_Download!$Q$3:$AC$3,0))</f>
        <v>BSBR</v>
      </c>
      <c r="AJ446" s="4" t="str">
        <f>IF(AH446="STOCK",INDEX(Upload_Download!$AR$4:$AR$861,MATCH(AI446,Upload_Download!$AQ$4:$AQ$861,0),1),INDEX(Upload_Download!$BE$4:$BE$103,MATCH(AI446,Upload_Download!$BD$4:$BD$103,0),1))</f>
        <v>Banco Santander Brasil SA American Depositary Shares each representing one unit</v>
      </c>
      <c r="AK446" s="46">
        <f>IF(AH446="STOCK",INDEX(Upload_Download!$AS$4:$AS$861,MATCH(AI446,Upload_Download!$AQ$4:$AQ$861,0),1),INDEX(Upload_Download!$BF$4:$BF$103,MATCH(AI446,Upload_Download!$BD$4:$BD$103,0),1))</f>
        <v>6.12</v>
      </c>
      <c r="AL446" s="211">
        <f>INDEX(Upload_Download!$Q$4:$AC$602,MATCH($AE446,Upload_Download!$Q$4:$Q$602,0),MATCH(AL$2,Upload_Download!$Q$3:$AC$3,0))/1000000</f>
        <v>45623.492608</v>
      </c>
      <c r="AM446" s="215">
        <f>INDEX(Upload_Download!$Q$4:$AC$602,MATCH($AE446,Upload_Download!$Q$4:$Q$602,0),MATCH(AM$2,Upload_Download!$Q$3:$AC$3,0))</f>
        <v>0.99743670232362458</v>
      </c>
      <c r="AN446" s="5">
        <f>INDEX(Upload_Download!$Q$4:$AC$602,MATCH($AE446,Upload_Download!$Q$4:$Q$602,0),MATCH(AN$2,Upload_Download!$Q$3:$AC$3,0))</f>
        <v>4.7342418462557913E-2</v>
      </c>
      <c r="AO446" s="217">
        <f>INDEX(Upload_Download!$Q$4:$AC$602,MATCH($AE446,Upload_Download!$Q$4:$Q$602,0),MATCH(AO$2,Upload_Download!$Q$3:$AC$3,0))</f>
        <v>4.7464083036316183E-2</v>
      </c>
      <c r="AP446" s="6">
        <f>INDEX(Upload_Download!$Q$4:$AC$602,MATCH($AE446,Upload_Download!$Q$4:$Q$602,0),MATCH(AP$2,Upload_Download!$Q$3:$AC$3,0))</f>
        <v>564</v>
      </c>
      <c r="AQ446" s="7">
        <f>INDEX(Upload_Download!$Q$4:$AC$602,MATCH($AE446,Upload_Download!$Q$4:$Q$602,0),MATCH(AQ$2,Upload_Download!$Q$3:$AC$3,0))</f>
        <v>363</v>
      </c>
      <c r="AR446" s="8">
        <f>INDEX(Upload_Download!$Q$4:$AC$602,MATCH($AE446,Upload_Download!$Q$4:$Q$602,0),MATCH(AR$2,Upload_Download!$Q$3:$AC$3,0))</f>
        <v>256</v>
      </c>
      <c r="AS446" s="9">
        <f>INDEX(Upload_Download!$Q$4:$AC$602,MATCH($AE446,Upload_Download!$Q$4:$Q$602,0),MATCH(AS$2,Upload_Download!$Q$3:$AC$3,0))</f>
        <v>431.4</v>
      </c>
    </row>
    <row r="447" spans="31:45" ht="15.5" customHeight="1" thickBot="1">
      <c r="AE447">
        <f t="shared" si="52"/>
        <v>445</v>
      </c>
      <c r="AF447" s="11">
        <f>INDEX(Upload_Download!$Q$4:$AC$602,MATCH($AE447,Upload_Download!$Q$4:$Q$602,0),MATCH(AF$2,Upload_Download!$Q$3:$AC$3,0))</f>
        <v>445</v>
      </c>
      <c r="AG447" s="12">
        <f>INDEX(Upload_Download!$Q$4:$AC$602,MATCH($AE447,Upload_Download!$Q$4:$Q$602,0),MATCH(AG$2,Upload_Download!$Q$3:$AC$3,0))</f>
        <v>544</v>
      </c>
      <c r="AH447" s="12" t="str">
        <f t="shared" si="53"/>
        <v>STOCK</v>
      </c>
      <c r="AI447" s="222" t="str">
        <f>INDEX(Upload_Download!$Q$4:$AC$602,MATCH($AE447,Upload_Download!$Q$4:$Q$602,0),MATCH(AI$2,Upload_Download!$Q$3:$AC$3,0))</f>
        <v>LULU</v>
      </c>
      <c r="AJ447" s="13" t="str">
        <f>IF(AH447="STOCK",INDEX(Upload_Download!$AR$4:$AR$861,MATCH(AI447,Upload_Download!$AQ$4:$AQ$861,0),1),INDEX(Upload_Download!$BE$4:$BE$103,MATCH(AI447,Upload_Download!$BD$4:$BD$103,0),1))</f>
        <v>lululemon athletica inc. Common Stock</v>
      </c>
      <c r="AK447" s="47">
        <f>IF(AH447="STOCK",INDEX(Upload_Download!$AS$4:$AS$861,MATCH(AI447,Upload_Download!$AQ$4:$AQ$861,0),1),INDEX(Upload_Download!$BF$4:$BF$103,MATCH(AI447,Upload_Download!$BD$4:$BD$103,0),1))</f>
        <v>334.35</v>
      </c>
      <c r="AL447" s="212">
        <f>INDEX(Upload_Download!$Q$4:$AC$602,MATCH($AE447,Upload_Download!$Q$4:$Q$602,0),MATCH(AL$2,Upload_Download!$Q$3:$AC$3,0))/1000000</f>
        <v>41042.092032</v>
      </c>
      <c r="AM447" s="216">
        <f>INDEX(Upload_Download!$Q$4:$AC$602,MATCH($AE447,Upload_Download!$Q$4:$Q$602,0),MATCH(AM$2,Upload_Download!$Q$3:$AC$3,0))</f>
        <v>0.99905732868309272</v>
      </c>
      <c r="AN447" s="14">
        <f>INDEX(Upload_Download!$Q$4:$AC$602,MATCH($AE447,Upload_Download!$Q$4:$Q$602,0),MATCH(AN$2,Upload_Download!$Q$3:$AC$3,0))</f>
        <v>4.6459024361807537E-2</v>
      </c>
      <c r="AO447" s="218">
        <f>INDEX(Upload_Download!$Q$4:$AC$602,MATCH($AE447,Upload_Download!$Q$4:$Q$602,0),MATCH(AO$2,Upload_Download!$Q$3:$AC$3,0))</f>
        <v>4.650286127528587E-2</v>
      </c>
      <c r="AP447" s="15">
        <f>INDEX(Upload_Download!$Q$4:$AC$602,MATCH($AE447,Upload_Download!$Q$4:$Q$602,0),MATCH(AP$2,Upload_Download!$Q$3:$AC$3,0))</f>
        <v>544</v>
      </c>
      <c r="AQ447" s="16">
        <f>INDEX(Upload_Download!$Q$4:$AC$602,MATCH($AE447,Upload_Download!$Q$4:$Q$602,0),MATCH(AQ$2,Upload_Download!$Q$3:$AC$3,0))</f>
        <v>355</v>
      </c>
      <c r="AR447" s="17">
        <f>INDEX(Upload_Download!$Q$4:$AC$602,MATCH($AE447,Upload_Download!$Q$4:$Q$602,0),MATCH(AR$2,Upload_Download!$Q$3:$AC$3,0))</f>
        <v>297</v>
      </c>
      <c r="AS447" s="18">
        <f>INDEX(Upload_Download!$Q$4:$AC$602,MATCH($AE447,Upload_Download!$Q$4:$Q$602,0),MATCH(AS$2,Upload_Download!$Q$3:$AC$3,0))</f>
        <v>432.1</v>
      </c>
    </row>
    <row r="448" spans="31:45" ht="15.5" customHeight="1">
      <c r="AE448">
        <f t="shared" si="52"/>
        <v>446</v>
      </c>
      <c r="AF448" s="10">
        <f>INDEX(Upload_Download!$Q$4:$AC$602,MATCH($AE448,Upload_Download!$Q$4:$Q$602,0),MATCH(AF$2,Upload_Download!$Q$3:$AC$3,0))</f>
        <v>446</v>
      </c>
      <c r="AG448" s="3">
        <f>INDEX(Upload_Download!$Q$4:$AC$602,MATCH($AE448,Upload_Download!$Q$4:$Q$602,0),MATCH(AG$2,Upload_Download!$Q$3:$AC$3,0))</f>
        <v>545</v>
      </c>
      <c r="AH448" s="3" t="str">
        <f t="shared" si="53"/>
        <v>CRYPTO</v>
      </c>
      <c r="AI448" s="221" t="str">
        <f>INDEX(Upload_Download!$Q$4:$AC$602,MATCH($AE448,Upload_Download!$Q$4:$Q$602,0),MATCH(AI$2,Upload_Download!$Q$3:$AC$3,0))</f>
        <v>BSV-USD</v>
      </c>
      <c r="AJ448" s="4" t="str">
        <f>IF(AH448="STOCK",INDEX(Upload_Download!$AR$4:$AR$861,MATCH(AI448,Upload_Download!$AQ$4:$AQ$861,0),1),INDEX(Upload_Download!$BE$4:$BE$103,MATCH(AI448,Upload_Download!$BD$4:$BD$103,0),1))</f>
        <v>Bitcoin SV USD</v>
      </c>
      <c r="AK448" s="46">
        <f>IF(AH448="STOCK",INDEX(Upload_Download!$AS$4:$AS$861,MATCH(AI448,Upload_Download!$AQ$4:$AQ$861,0),1),INDEX(Upload_Download!$BF$4:$BF$103,MATCH(AI448,Upload_Download!$BD$4:$BD$103,0),1))</f>
        <v>99.77</v>
      </c>
      <c r="AL448" s="211">
        <f>INDEX(Upload_Download!$Q$4:$AC$602,MATCH($AE448,Upload_Download!$Q$4:$Q$602,0),MATCH(AL$2,Upload_Download!$Q$3:$AC$3,0))/1000000</f>
        <v>1826.6460159999999</v>
      </c>
      <c r="AM448" s="215">
        <f>INDEX(Upload_Download!$Q$4:$AC$602,MATCH($AE448,Upload_Download!$Q$4:$Q$602,0),MATCH(AM$2,Upload_Download!$Q$3:$AC$3,0))</f>
        <v>1.0045330747472101</v>
      </c>
      <c r="AN448" s="5">
        <f>INDEX(Upload_Download!$Q$4:$AC$602,MATCH($AE448,Upload_Download!$Q$4:$Q$602,0),MATCH(AN$2,Upload_Download!$Q$3:$AC$3,0))</f>
        <v>0.16632754565610691</v>
      </c>
      <c r="AO448" s="217">
        <f>INDEX(Upload_Download!$Q$4:$AC$602,MATCH($AE448,Upload_Download!$Q$4:$Q$602,0),MATCH(AO$2,Upload_Download!$Q$3:$AC$3,0))</f>
        <v>0.165576972861708</v>
      </c>
      <c r="AP448" s="6">
        <f>INDEX(Upload_Download!$Q$4:$AC$602,MATCH($AE448,Upload_Download!$Q$4:$Q$602,0),MATCH(AP$2,Upload_Download!$Q$3:$AC$3,0))</f>
        <v>328</v>
      </c>
      <c r="AQ448" s="7">
        <f>INDEX(Upload_Download!$Q$4:$AC$602,MATCH($AE448,Upload_Download!$Q$4:$Q$602,0),MATCH(AQ$2,Upload_Download!$Q$3:$AC$3,0))</f>
        <v>515</v>
      </c>
      <c r="AR448" s="8">
        <f>INDEX(Upload_Download!$Q$4:$AC$602,MATCH($AE448,Upload_Download!$Q$4:$Q$602,0),MATCH(AR$2,Upload_Download!$Q$3:$AC$3,0))</f>
        <v>558</v>
      </c>
      <c r="AS448" s="9">
        <f>INDEX(Upload_Download!$Q$4:$AC$602,MATCH($AE448,Upload_Download!$Q$4:$Q$602,0),MATCH(AS$2,Upload_Download!$Q$3:$AC$3,0))</f>
        <v>434.4</v>
      </c>
    </row>
    <row r="449" spans="31:45" ht="15.5" customHeight="1">
      <c r="AE449">
        <f t="shared" si="52"/>
        <v>447</v>
      </c>
      <c r="AF449" s="10">
        <f>INDEX(Upload_Download!$Q$4:$AC$602,MATCH($AE449,Upload_Download!$Q$4:$Q$602,0),MATCH(AF$2,Upload_Download!$Q$3:$AC$3,0))</f>
        <v>447</v>
      </c>
      <c r="AG449" s="3">
        <f>INDEX(Upload_Download!$Q$4:$AC$602,MATCH($AE449,Upload_Download!$Q$4:$Q$602,0),MATCH(AG$2,Upload_Download!$Q$3:$AC$3,0))</f>
        <v>546</v>
      </c>
      <c r="AH449" s="3" t="str">
        <f t="shared" si="53"/>
        <v>STOCK</v>
      </c>
      <c r="AI449" s="221" t="str">
        <f>INDEX(Upload_Download!$Q$4:$AC$602,MATCH($AE449,Upload_Download!$Q$4:$Q$602,0),MATCH(AI$2,Upload_Download!$Q$3:$AC$3,0))</f>
        <v>GPN</v>
      </c>
      <c r="AJ449" s="4" t="str">
        <f>IF(AH449="STOCK",INDEX(Upload_Download!$AR$4:$AR$861,MATCH(AI449,Upload_Download!$AQ$4:$AQ$861,0),1),INDEX(Upload_Download!$BE$4:$BE$103,MATCH(AI449,Upload_Download!$BD$4:$BD$103,0),1))</f>
        <v>Global Payments Inc. Common Stock</v>
      </c>
      <c r="AK449" s="46">
        <f>IF(AH449="STOCK",INDEX(Upload_Download!$AS$4:$AS$861,MATCH(AI449,Upload_Download!$AQ$4:$AQ$861,0),1),INDEX(Upload_Download!$BF$4:$BF$103,MATCH(AI449,Upload_Download!$BD$4:$BD$103,0),1))</f>
        <v>145.53</v>
      </c>
      <c r="AL449" s="211">
        <f>INDEX(Upload_Download!$Q$4:$AC$602,MATCH($AE449,Upload_Download!$Q$4:$Q$602,0),MATCH(AL$2,Upload_Download!$Q$3:$AC$3,0))/1000000</f>
        <v>42658.000895999998</v>
      </c>
      <c r="AM449" s="215">
        <f>INDEX(Upload_Download!$Q$4:$AC$602,MATCH($AE449,Upload_Download!$Q$4:$Q$602,0),MATCH(AM$2,Upload_Download!$Q$3:$AC$3,0))</f>
        <v>0.9954519298162614</v>
      </c>
      <c r="AN449" s="5">
        <f>INDEX(Upload_Download!$Q$4:$AC$602,MATCH($AE449,Upload_Download!$Q$4:$Q$602,0),MATCH(AN$2,Upload_Download!$Q$3:$AC$3,0))</f>
        <v>4.2491097557340728E-2</v>
      </c>
      <c r="AO449" s="217">
        <f>INDEX(Upload_Download!$Q$4:$AC$602,MATCH($AE449,Upload_Download!$Q$4:$Q$602,0),MATCH(AO$2,Upload_Download!$Q$3:$AC$3,0))</f>
        <v>4.2685232992801227E-2</v>
      </c>
      <c r="AP449" s="6">
        <f>INDEX(Upload_Download!$Q$4:$AC$602,MATCH($AE449,Upload_Download!$Q$4:$Q$602,0),MATCH(AP$2,Upload_Download!$Q$3:$AC$3,0))</f>
        <v>577</v>
      </c>
      <c r="AQ449" s="7">
        <f>INDEX(Upload_Download!$Q$4:$AC$602,MATCH($AE449,Upload_Download!$Q$4:$Q$602,0),MATCH(AQ$2,Upload_Download!$Q$3:$AC$3,0))</f>
        <v>315</v>
      </c>
      <c r="AR449" s="8">
        <f>INDEX(Upload_Download!$Q$4:$AC$602,MATCH($AE449,Upload_Download!$Q$4:$Q$602,0),MATCH(AR$2,Upload_Download!$Q$3:$AC$3,0))</f>
        <v>280</v>
      </c>
      <c r="AS449" s="9">
        <f>INDEX(Upload_Download!$Q$4:$AC$602,MATCH($AE449,Upload_Download!$Q$4:$Q$602,0),MATCH(AS$2,Upload_Download!$Q$3:$AC$3,0))</f>
        <v>435.5</v>
      </c>
    </row>
    <row r="450" spans="31:45" ht="15.5" customHeight="1">
      <c r="AE450">
        <f t="shared" si="52"/>
        <v>448</v>
      </c>
      <c r="AF450" s="10">
        <f>INDEX(Upload_Download!$Q$4:$AC$602,MATCH($AE450,Upload_Download!$Q$4:$Q$602,0),MATCH(AF$2,Upload_Download!$Q$3:$AC$3,0))</f>
        <v>448</v>
      </c>
      <c r="AG450" s="3">
        <f>INDEX(Upload_Download!$Q$4:$AC$602,MATCH($AE450,Upload_Download!$Q$4:$Q$602,0),MATCH(AG$2,Upload_Download!$Q$3:$AC$3,0))</f>
        <v>547</v>
      </c>
      <c r="AH450" s="3" t="str">
        <f t="shared" si="53"/>
        <v>STOCK</v>
      </c>
      <c r="AI450" s="221" t="str">
        <f>INDEX(Upload_Download!$Q$4:$AC$602,MATCH($AE450,Upload_Download!$Q$4:$Q$602,0),MATCH(AI$2,Upload_Download!$Q$3:$AC$3,0))</f>
        <v>RYAAY</v>
      </c>
      <c r="AJ450" s="4" t="str">
        <f>IF(AH450="STOCK",INDEX(Upload_Download!$AR$4:$AR$861,MATCH(AI450,Upload_Download!$AQ$4:$AQ$861,0),1),INDEX(Upload_Download!$BE$4:$BE$103,MATCH(AI450,Upload_Download!$BD$4:$BD$103,0),1))</f>
        <v>Ryanair Holdings plc American Depositary Shares</v>
      </c>
      <c r="AK450" s="46">
        <f>IF(AH450="STOCK",INDEX(Upload_Download!$AS$4:$AS$861,MATCH(AI450,Upload_Download!$AQ$4:$AQ$861,0),1),INDEX(Upload_Download!$BF$4:$BF$103,MATCH(AI450,Upload_Download!$BD$4:$BD$103,0),1))</f>
        <v>124.13</v>
      </c>
      <c r="AL450" s="211">
        <f>INDEX(Upload_Download!$Q$4:$AC$602,MATCH($AE450,Upload_Download!$Q$4:$Q$602,0),MATCH(AL$2,Upload_Download!$Q$3:$AC$3,0))/1000000</f>
        <v>27524.780031999999</v>
      </c>
      <c r="AM450" s="215">
        <f>INDEX(Upload_Download!$Q$4:$AC$602,MATCH($AE450,Upload_Download!$Q$4:$Q$602,0),MATCH(AM$2,Upload_Download!$Q$3:$AC$3,0))</f>
        <v>1.0014434612339751</v>
      </c>
      <c r="AN450" s="5">
        <f>INDEX(Upload_Download!$Q$4:$AC$602,MATCH($AE450,Upload_Download!$Q$4:$Q$602,0),MATCH(AN$2,Upload_Download!$Q$3:$AC$3,0))</f>
        <v>4.5487000719886442E-2</v>
      </c>
      <c r="AO450" s="217">
        <f>INDEX(Upload_Download!$Q$4:$AC$602,MATCH($AE450,Upload_Download!$Q$4:$Q$602,0),MATCH(AO$2,Upload_Download!$Q$3:$AC$3,0))</f>
        <v>4.5421436636909618E-2</v>
      </c>
      <c r="AP450" s="6">
        <f>INDEX(Upload_Download!$Q$4:$AC$602,MATCH($AE450,Upload_Download!$Q$4:$Q$602,0),MATCH(AP$2,Upload_Download!$Q$3:$AC$3,0))</f>
        <v>477</v>
      </c>
      <c r="AQ450" s="7">
        <f>INDEX(Upload_Download!$Q$4:$AC$602,MATCH($AE450,Upload_Download!$Q$4:$Q$602,0),MATCH(AQ$2,Upload_Download!$Q$3:$AC$3,0))</f>
        <v>343</v>
      </c>
      <c r="AR450" s="8">
        <f>INDEX(Upload_Download!$Q$4:$AC$602,MATCH($AE450,Upload_Download!$Q$4:$Q$602,0),MATCH(AR$2,Upload_Download!$Q$3:$AC$3,0))</f>
        <v>432</v>
      </c>
      <c r="AS450" s="9">
        <f>INDEX(Upload_Download!$Q$4:$AC$602,MATCH($AE450,Upload_Download!$Q$4:$Q$602,0),MATCH(AS$2,Upload_Download!$Q$3:$AC$3,0))</f>
        <v>436.7</v>
      </c>
    </row>
    <row r="451" spans="31:45" ht="15.5" customHeight="1">
      <c r="AE451">
        <f t="shared" si="52"/>
        <v>449</v>
      </c>
      <c r="AF451" s="10">
        <f>INDEX(Upload_Download!$Q$4:$AC$602,MATCH($AE451,Upload_Download!$Q$4:$Q$602,0),MATCH(AF$2,Upload_Download!$Q$3:$AC$3,0))</f>
        <v>449</v>
      </c>
      <c r="AG451" s="3">
        <f>INDEX(Upload_Download!$Q$4:$AC$602,MATCH($AE451,Upload_Download!$Q$4:$Q$602,0),MATCH(AG$2,Upload_Download!$Q$3:$AC$3,0))</f>
        <v>548</v>
      </c>
      <c r="AH451" s="3" t="str">
        <f t="shared" si="53"/>
        <v>STOCK</v>
      </c>
      <c r="AI451" s="221" t="str">
        <f>INDEX(Upload_Download!$Q$4:$AC$602,MATCH($AE451,Upload_Download!$Q$4:$Q$602,0),MATCH(AI$2,Upload_Download!$Q$3:$AC$3,0))</f>
        <v>BBD</v>
      </c>
      <c r="AJ451" s="4" t="str">
        <f>IF(AH451="STOCK",INDEX(Upload_Download!$AR$4:$AR$861,MATCH(AI451,Upload_Download!$AQ$4:$AQ$861,0),1),INDEX(Upload_Download!$BE$4:$BE$103,MATCH(AI451,Upload_Download!$BD$4:$BD$103,0),1))</f>
        <v>Banco Bradesco Sa American Depositary Shares</v>
      </c>
      <c r="AK451" s="46">
        <f>IF(AH451="STOCK",INDEX(Upload_Download!$AS$4:$AS$861,MATCH(AI451,Upload_Download!$AQ$4:$AQ$861,0),1),INDEX(Upload_Download!$BF$4:$BF$103,MATCH(AI451,Upload_Download!$BD$4:$BD$103,0),1))</f>
        <v>3.98</v>
      </c>
      <c r="AL451" s="211">
        <f>INDEX(Upload_Download!$Q$4:$AC$602,MATCH($AE451,Upload_Download!$Q$4:$Q$602,0),MATCH(AL$2,Upload_Download!$Q$3:$AC$3,0))/1000000</f>
        <v>38709.673984000001</v>
      </c>
      <c r="AM451" s="215">
        <f>INDEX(Upload_Download!$Q$4:$AC$602,MATCH($AE451,Upload_Download!$Q$4:$Q$602,0),MATCH(AM$2,Upload_Download!$Q$3:$AC$3,0))</f>
        <v>0.99916226882986214</v>
      </c>
      <c r="AN451" s="5">
        <f>INDEX(Upload_Download!$Q$4:$AC$602,MATCH($AE451,Upload_Download!$Q$4:$Q$602,0),MATCH(AN$2,Upload_Download!$Q$3:$AC$3,0))</f>
        <v>4.6709583022164831E-2</v>
      </c>
      <c r="AO451" s="217">
        <f>INDEX(Upload_Download!$Q$4:$AC$602,MATCH($AE451,Upload_Download!$Q$4:$Q$602,0),MATCH(AO$2,Upload_Download!$Q$3:$AC$3,0))</f>
        <v>4.674874590377328E-2</v>
      </c>
      <c r="AP451" s="6">
        <f>INDEX(Upload_Download!$Q$4:$AC$602,MATCH($AE451,Upload_Download!$Q$4:$Q$602,0),MATCH(AP$2,Upload_Download!$Q$3:$AC$3,0))</f>
        <v>540</v>
      </c>
      <c r="AQ451" s="7">
        <f>INDEX(Upload_Download!$Q$4:$AC$602,MATCH($AE451,Upload_Download!$Q$4:$Q$602,0),MATCH(AQ$2,Upload_Download!$Q$3:$AC$3,0))</f>
        <v>358</v>
      </c>
      <c r="AR451" s="8">
        <f>INDEX(Upload_Download!$Q$4:$AC$602,MATCH($AE451,Upload_Download!$Q$4:$Q$602,0),MATCH(AR$2,Upload_Download!$Q$3:$AC$3,0))</f>
        <v>318</v>
      </c>
      <c r="AS451" s="9">
        <f>INDEX(Upload_Download!$Q$4:$AC$602,MATCH($AE451,Upload_Download!$Q$4:$Q$602,0),MATCH(AS$2,Upload_Download!$Q$3:$AC$3,0))</f>
        <v>437</v>
      </c>
    </row>
    <row r="452" spans="31:45" ht="15.5" customHeight="1" thickBot="1">
      <c r="AE452">
        <f t="shared" ref="AE452:AE515" si="54">AE451+1</f>
        <v>450</v>
      </c>
      <c r="AF452" s="11">
        <f>INDEX(Upload_Download!$Q$4:$AC$602,MATCH($AE452,Upload_Download!$Q$4:$Q$602,0),MATCH(AF$2,Upload_Download!$Q$3:$AC$3,0))</f>
        <v>450</v>
      </c>
      <c r="AG452" s="12">
        <f>INDEX(Upload_Download!$Q$4:$AC$602,MATCH($AE452,Upload_Download!$Q$4:$Q$602,0),MATCH(AG$2,Upload_Download!$Q$3:$AC$3,0))</f>
        <v>549</v>
      </c>
      <c r="AH452" s="12" t="str">
        <f t="shared" ref="AH452:AH515" si="55">IF(RIGHT(AI452,3)="USD","CRYPTO","STOCK")</f>
        <v>STOCK</v>
      </c>
      <c r="AI452" s="222" t="str">
        <f>INDEX(Upload_Download!$Q$4:$AC$602,MATCH($AE452,Upload_Download!$Q$4:$Q$602,0),MATCH(AI$2,Upload_Download!$Q$3:$AC$3,0))</f>
        <v>GRMN</v>
      </c>
      <c r="AJ452" s="13" t="str">
        <f>IF(AH452="STOCK",INDEX(Upload_Download!$AR$4:$AR$861,MATCH(AI452,Upload_Download!$AQ$4:$AQ$861,0),1),INDEX(Upload_Download!$BE$4:$BE$103,MATCH(AI452,Upload_Download!$BD$4:$BD$103,0),1))</f>
        <v>Garmin Ltd. Common Stock (Switzerland)</v>
      </c>
      <c r="AK452" s="47">
        <f>IF(AH452="STOCK",INDEX(Upload_Download!$AS$4:$AS$861,MATCH(AI452,Upload_Download!$AQ$4:$AQ$861,0),1),INDEX(Upload_Download!$BF$4:$BF$103,MATCH(AI452,Upload_Download!$BD$4:$BD$103,0),1))</f>
        <v>124.21</v>
      </c>
      <c r="AL452" s="212">
        <f>INDEX(Upload_Download!$Q$4:$AC$602,MATCH($AE452,Upload_Download!$Q$4:$Q$602,0),MATCH(AL$2,Upload_Download!$Q$3:$AC$3,0))/1000000</f>
        <v>23661.375488000001</v>
      </c>
      <c r="AM452" s="216">
        <f>INDEX(Upload_Download!$Q$4:$AC$602,MATCH($AE452,Upload_Download!$Q$4:$Q$602,0),MATCH(AM$2,Upload_Download!$Q$3:$AC$3,0))</f>
        <v>1.001503666782771</v>
      </c>
      <c r="AN452" s="14">
        <f>INDEX(Upload_Download!$Q$4:$AC$602,MATCH($AE452,Upload_Download!$Q$4:$Q$602,0),MATCH(AN$2,Upload_Download!$Q$3:$AC$3,0))</f>
        <v>3.8853422239528292E-2</v>
      </c>
      <c r="AO452" s="218">
        <f>INDEX(Upload_Download!$Q$4:$AC$602,MATCH($AE452,Upload_Download!$Q$4:$Q$602,0),MATCH(AO$2,Upload_Download!$Q$3:$AC$3,0))</f>
        <v>3.8795087355337383E-2</v>
      </c>
      <c r="AP452" s="15">
        <f>INDEX(Upload_Download!$Q$4:$AC$602,MATCH($AE452,Upload_Download!$Q$4:$Q$602,0),MATCH(AP$2,Upload_Download!$Q$3:$AC$3,0))</f>
        <v>475</v>
      </c>
      <c r="AQ452" s="16">
        <f>INDEX(Upload_Download!$Q$4:$AC$602,MATCH($AE452,Upload_Download!$Q$4:$Q$602,0),MATCH(AQ$2,Upload_Download!$Q$3:$AC$3,0))</f>
        <v>266</v>
      </c>
      <c r="AR452" s="17">
        <f>INDEX(Upload_Download!$Q$4:$AC$602,MATCH($AE452,Upload_Download!$Q$4:$Q$602,0),MATCH(AR$2,Upload_Download!$Q$3:$AC$3,0))</f>
        <v>491</v>
      </c>
      <c r="AS452" s="18">
        <f>INDEX(Upload_Download!$Q$4:$AC$602,MATCH($AE452,Upload_Download!$Q$4:$Q$602,0),MATCH(AS$2,Upload_Download!$Q$3:$AC$3,0))</f>
        <v>438</v>
      </c>
    </row>
    <row r="453" spans="31:45" ht="15.5" customHeight="1">
      <c r="AE453">
        <f t="shared" si="54"/>
        <v>451</v>
      </c>
      <c r="AF453" s="10">
        <f>INDEX(Upload_Download!$Q$4:$AC$602,MATCH($AE453,Upload_Download!$Q$4:$Q$602,0),MATCH(AF$2,Upload_Download!$Q$3:$AC$3,0))</f>
        <v>451</v>
      </c>
      <c r="AG453" s="3">
        <f>INDEX(Upload_Download!$Q$4:$AC$602,MATCH($AE453,Upload_Download!$Q$4:$Q$602,0),MATCH(AG$2,Upload_Download!$Q$3:$AC$3,0))</f>
        <v>550</v>
      </c>
      <c r="AH453" s="3" t="str">
        <f t="shared" si="55"/>
        <v>STOCK</v>
      </c>
      <c r="AI453" s="221" t="str">
        <f>INDEX(Upload_Download!$Q$4:$AC$602,MATCH($AE453,Upload_Download!$Q$4:$Q$602,0),MATCH(AI$2,Upload_Download!$Q$3:$AC$3,0))</f>
        <v>SWK</v>
      </c>
      <c r="AJ453" s="4" t="str">
        <f>IF(AH453="STOCK",INDEX(Upload_Download!$AR$4:$AR$861,MATCH(AI453,Upload_Download!$AQ$4:$AQ$861,0),1),INDEX(Upload_Download!$BE$4:$BE$103,MATCH(AI453,Upload_Download!$BD$4:$BD$103,0),1))</f>
        <v>Stanley Black &amp; Decker Inc. Common Stock</v>
      </c>
      <c r="AK453" s="46">
        <f>IF(AH453="STOCK",INDEX(Upload_Download!$AS$4:$AS$861,MATCH(AI453,Upload_Download!$AQ$4:$AQ$861,0),1),INDEX(Upload_Download!$BF$4:$BF$103,MATCH(AI453,Upload_Download!$BD$4:$BD$103,0),1))</f>
        <v>164.62</v>
      </c>
      <c r="AL453" s="211">
        <f>INDEX(Upload_Download!$Q$4:$AC$602,MATCH($AE453,Upload_Download!$Q$4:$Q$602,0),MATCH(AL$2,Upload_Download!$Q$3:$AC$3,0))/1000000</f>
        <v>26364.878848</v>
      </c>
      <c r="AM453" s="215">
        <f>INDEX(Upload_Download!$Q$4:$AC$602,MATCH($AE453,Upload_Download!$Q$4:$Q$602,0),MATCH(AM$2,Upload_Download!$Q$3:$AC$3,0))</f>
        <v>0.9993722293874725</v>
      </c>
      <c r="AN453" s="5">
        <f>INDEX(Upload_Download!$Q$4:$AC$602,MATCH($AE453,Upload_Download!$Q$4:$Q$602,0),MATCH(AN$2,Upload_Download!$Q$3:$AC$3,0))</f>
        <v>3.3531192041034642E-2</v>
      </c>
      <c r="AO453" s="217">
        <f>INDEX(Upload_Download!$Q$4:$AC$602,MATCH($AE453,Upload_Download!$Q$4:$Q$602,0),MATCH(AO$2,Upload_Download!$Q$3:$AC$3,0))</f>
        <v>3.3552255160808619E-2</v>
      </c>
      <c r="AP453" s="6">
        <f>INDEX(Upload_Download!$Q$4:$AC$602,MATCH($AE453,Upload_Download!$Q$4:$Q$602,0),MATCH(AP$2,Upload_Download!$Q$3:$AC$3,0))</f>
        <v>537</v>
      </c>
      <c r="AQ453" s="7">
        <f>INDEX(Upload_Download!$Q$4:$AC$602,MATCH($AE453,Upload_Download!$Q$4:$Q$602,0),MATCH(AQ$2,Upload_Download!$Q$3:$AC$3,0))</f>
        <v>183</v>
      </c>
      <c r="AR453" s="8">
        <f>INDEX(Upload_Download!$Q$4:$AC$602,MATCH($AE453,Upload_Download!$Q$4:$Q$602,0),MATCH(AR$2,Upload_Download!$Q$3:$AC$3,0))</f>
        <v>446</v>
      </c>
      <c r="AS453" s="9">
        <f>INDEX(Upload_Download!$Q$4:$AC$602,MATCH($AE453,Upload_Download!$Q$4:$Q$602,0),MATCH(AS$2,Upload_Download!$Q$3:$AC$3,0))</f>
        <v>438.9</v>
      </c>
    </row>
    <row r="454" spans="31:45" ht="15.5" customHeight="1">
      <c r="AE454">
        <f t="shared" si="54"/>
        <v>452</v>
      </c>
      <c r="AF454" s="10">
        <f>INDEX(Upload_Download!$Q$4:$AC$602,MATCH($AE454,Upload_Download!$Q$4:$Q$602,0),MATCH(AF$2,Upload_Download!$Q$3:$AC$3,0))</f>
        <v>452</v>
      </c>
      <c r="AG454" s="3">
        <f>INDEX(Upload_Download!$Q$4:$AC$602,MATCH($AE454,Upload_Download!$Q$4:$Q$602,0),MATCH(AG$2,Upload_Download!$Q$3:$AC$3,0))</f>
        <v>551</v>
      </c>
      <c r="AH454" s="3" t="str">
        <f t="shared" si="55"/>
        <v>STOCK</v>
      </c>
      <c r="AI454" s="221" t="str">
        <f>INDEX(Upload_Download!$Q$4:$AC$602,MATCH($AE454,Upload_Download!$Q$4:$Q$602,0),MATCH(AI$2,Upload_Download!$Q$3:$AC$3,0))</f>
        <v>PDD</v>
      </c>
      <c r="AJ454" s="4" t="str">
        <f>IF(AH454="STOCK",INDEX(Upload_Download!$AR$4:$AR$861,MATCH(AI454,Upload_Download!$AQ$4:$AQ$861,0),1),INDEX(Upload_Download!$BE$4:$BE$103,MATCH(AI454,Upload_Download!$BD$4:$BD$103,0),1))</f>
        <v>Pinduoduo Inc. American Depositary Shares</v>
      </c>
      <c r="AK454" s="46">
        <f>IF(AH454="STOCK",INDEX(Upload_Download!$AS$4:$AS$861,MATCH(AI454,Upload_Download!$AQ$4:$AQ$861,0),1),INDEX(Upload_Download!$BF$4:$BF$103,MATCH(AI454,Upload_Download!$BD$4:$BD$103,0),1))</f>
        <v>63.2</v>
      </c>
      <c r="AL454" s="211">
        <f>INDEX(Upload_Download!$Q$4:$AC$602,MATCH($AE454,Upload_Download!$Q$4:$Q$602,0),MATCH(AL$2,Upload_Download!$Q$3:$AC$3,0))/1000000</f>
        <v>75830.312959999996</v>
      </c>
      <c r="AM454" s="215">
        <f>INDEX(Upload_Download!$Q$4:$AC$602,MATCH($AE454,Upload_Download!$Q$4:$Q$602,0),MATCH(AM$2,Upload_Download!$Q$3:$AC$3,0))</f>
        <v>0.98732868045683075</v>
      </c>
      <c r="AN454" s="5">
        <f>INDEX(Upload_Download!$Q$4:$AC$602,MATCH($AE454,Upload_Download!$Q$4:$Q$602,0),MATCH(AN$2,Upload_Download!$Q$3:$AC$3,0))</f>
        <v>9.1719820279737657E-2</v>
      </c>
      <c r="AO454" s="217">
        <f>INDEX(Upload_Download!$Q$4:$AC$602,MATCH($AE454,Upload_Download!$Q$4:$Q$602,0),MATCH(AO$2,Upload_Download!$Q$3:$AC$3,0))</f>
        <v>9.2896947182066536E-2</v>
      </c>
      <c r="AP454" s="6">
        <f>INDEX(Upload_Download!$Q$4:$AC$602,MATCH($AE454,Upload_Download!$Q$4:$Q$602,0),MATCH(AP$2,Upload_Download!$Q$3:$AC$3,0))</f>
        <v>594</v>
      </c>
      <c r="AQ454" s="7">
        <f>INDEX(Upload_Download!$Q$4:$AC$602,MATCH($AE454,Upload_Download!$Q$4:$Q$602,0),MATCH(AQ$2,Upload_Download!$Q$3:$AC$3,0))</f>
        <v>490</v>
      </c>
      <c r="AR454" s="8">
        <f>INDEX(Upload_Download!$Q$4:$AC$602,MATCH($AE454,Upload_Download!$Q$4:$Q$602,0),MATCH(AR$2,Upload_Download!$Q$3:$AC$3,0))</f>
        <v>150</v>
      </c>
      <c r="AS454" s="9">
        <f>INDEX(Upload_Download!$Q$4:$AC$602,MATCH($AE454,Upload_Download!$Q$4:$Q$602,0),MATCH(AS$2,Upload_Download!$Q$3:$AC$3,0))</f>
        <v>440</v>
      </c>
    </row>
    <row r="455" spans="31:45" ht="15.5" customHeight="1">
      <c r="AE455">
        <f t="shared" si="54"/>
        <v>453</v>
      </c>
      <c r="AF455" s="10">
        <f>INDEX(Upload_Download!$Q$4:$AC$602,MATCH($AE455,Upload_Download!$Q$4:$Q$602,0),MATCH(AF$2,Upload_Download!$Q$3:$AC$3,0))</f>
        <v>453</v>
      </c>
      <c r="AG455" s="3">
        <f>INDEX(Upload_Download!$Q$4:$AC$602,MATCH($AE455,Upload_Download!$Q$4:$Q$602,0),MATCH(AG$2,Upload_Download!$Q$3:$AC$3,0))</f>
        <v>552</v>
      </c>
      <c r="AH455" s="3" t="str">
        <f t="shared" si="55"/>
        <v>STOCK</v>
      </c>
      <c r="AI455" s="221" t="str">
        <f>INDEX(Upload_Download!$Q$4:$AC$602,MATCH($AE455,Upload_Download!$Q$4:$Q$602,0),MATCH(AI$2,Upload_Download!$Q$3:$AC$3,0))</f>
        <v>ROST</v>
      </c>
      <c r="AJ455" s="4" t="str">
        <f>IF(AH455="STOCK",INDEX(Upload_Download!$AR$4:$AR$861,MATCH(AI455,Upload_Download!$AQ$4:$AQ$861,0),1),INDEX(Upload_Download!$BE$4:$BE$103,MATCH(AI455,Upload_Download!$BD$4:$BD$103,0),1))</f>
        <v>Ross Stores Inc. Common Stock</v>
      </c>
      <c r="AK455" s="46">
        <f>IF(AH455="STOCK",INDEX(Upload_Download!$AS$4:$AS$861,MATCH(AI455,Upload_Download!$AQ$4:$AQ$861,0),1),INDEX(Upload_Download!$BF$4:$BF$103,MATCH(AI455,Upload_Download!$BD$4:$BD$103,0),1))</f>
        <v>96.57</v>
      </c>
      <c r="AL455" s="211">
        <f>INDEX(Upload_Download!$Q$4:$AC$602,MATCH($AE455,Upload_Download!$Q$4:$Q$602,0),MATCH(AL$2,Upload_Download!$Q$3:$AC$3,0))/1000000</f>
        <v>33320.783872</v>
      </c>
      <c r="AM455" s="215">
        <f>INDEX(Upload_Download!$Q$4:$AC$602,MATCH($AE455,Upload_Download!$Q$4:$Q$602,0),MATCH(AM$2,Upload_Download!$Q$3:$AC$3,0))</f>
        <v>0.99715358151980282</v>
      </c>
      <c r="AN455" s="5">
        <f>INDEX(Upload_Download!$Q$4:$AC$602,MATCH($AE455,Upload_Download!$Q$4:$Q$602,0),MATCH(AN$2,Upload_Download!$Q$3:$AC$3,0))</f>
        <v>3.5263297806063167E-2</v>
      </c>
      <c r="AO455" s="217">
        <f>INDEX(Upload_Download!$Q$4:$AC$602,MATCH($AE455,Upload_Download!$Q$4:$Q$602,0),MATCH(AO$2,Upload_Download!$Q$3:$AC$3,0))</f>
        <v>3.536395843087374E-2</v>
      </c>
      <c r="AP455" s="6">
        <f>INDEX(Upload_Download!$Q$4:$AC$602,MATCH($AE455,Upload_Download!$Q$4:$Q$602,0),MATCH(AP$2,Upload_Download!$Q$3:$AC$3,0))</f>
        <v>568</v>
      </c>
      <c r="AQ455" s="7">
        <f>INDEX(Upload_Download!$Q$4:$AC$602,MATCH($AE455,Upload_Download!$Q$4:$Q$602,0),MATCH(AQ$2,Upload_Download!$Q$3:$AC$3,0))</f>
        <v>219</v>
      </c>
      <c r="AR455" s="8">
        <f>INDEX(Upload_Download!$Q$4:$AC$602,MATCH($AE455,Upload_Download!$Q$4:$Q$602,0),MATCH(AR$2,Upload_Download!$Q$3:$AC$3,0))</f>
        <v>377</v>
      </c>
      <c r="AS455" s="9">
        <f>INDEX(Upload_Download!$Q$4:$AC$602,MATCH($AE455,Upload_Download!$Q$4:$Q$602,0),MATCH(AS$2,Upload_Download!$Q$3:$AC$3,0))</f>
        <v>440.9</v>
      </c>
    </row>
    <row r="456" spans="31:45" ht="15.5" customHeight="1">
      <c r="AE456">
        <f t="shared" si="54"/>
        <v>454</v>
      </c>
      <c r="AF456" s="10">
        <f>INDEX(Upload_Download!$Q$4:$AC$602,MATCH($AE456,Upload_Download!$Q$4:$Q$602,0),MATCH(AF$2,Upload_Download!$Q$3:$AC$3,0))</f>
        <v>454</v>
      </c>
      <c r="AG456" s="3">
        <f>INDEX(Upload_Download!$Q$4:$AC$602,MATCH($AE456,Upload_Download!$Q$4:$Q$602,0),MATCH(AG$2,Upload_Download!$Q$3:$AC$3,0))</f>
        <v>553</v>
      </c>
      <c r="AH456" s="3" t="str">
        <f t="shared" si="55"/>
        <v>STOCK</v>
      </c>
      <c r="AI456" s="221" t="str">
        <f>INDEX(Upload_Download!$Q$4:$AC$602,MATCH($AE456,Upload_Download!$Q$4:$Q$602,0),MATCH(AI$2,Upload_Download!$Q$3:$AC$3,0))</f>
        <v>LI</v>
      </c>
      <c r="AJ456" s="4" t="str">
        <f>IF(AH456="STOCK",INDEX(Upload_Download!$AR$4:$AR$861,MATCH(AI456,Upload_Download!$AQ$4:$AQ$861,0),1),INDEX(Upload_Download!$BE$4:$BE$103,MATCH(AI456,Upload_Download!$BD$4:$BD$103,0),1))</f>
        <v>Li Auto Inc. American Depositary Shares</v>
      </c>
      <c r="AK456" s="46">
        <f>IF(AH456="STOCK",INDEX(Upload_Download!$AS$4:$AS$861,MATCH(AI456,Upload_Download!$AQ$4:$AQ$861,0),1),INDEX(Upload_Download!$BF$4:$BF$103,MATCH(AI456,Upload_Download!$BD$4:$BD$103,0),1))</f>
        <v>29.37</v>
      </c>
      <c r="AL456" s="211">
        <f>INDEX(Upload_Download!$Q$4:$AC$602,MATCH($AE456,Upload_Download!$Q$4:$Q$602,0),MATCH(AL$2,Upload_Download!$Q$3:$AC$3,0))/1000000</f>
        <v>28992.380927999999</v>
      </c>
      <c r="AM456" s="215">
        <f>INDEX(Upload_Download!$Q$4:$AC$602,MATCH($AE456,Upload_Download!$Q$4:$Q$602,0),MATCH(AM$2,Upload_Download!$Q$3:$AC$3,0))</f>
        <v>1.002234650239644</v>
      </c>
      <c r="AN456" s="5">
        <f>INDEX(Upload_Download!$Q$4:$AC$602,MATCH($AE456,Upload_Download!$Q$4:$Q$602,0),MATCH(AN$2,Upload_Download!$Q$3:$AC$3,0))</f>
        <v>8.2169483541914223E-2</v>
      </c>
      <c r="AO456" s="217">
        <f>INDEX(Upload_Download!$Q$4:$AC$602,MATCH($AE456,Upload_Download!$Q$4:$Q$602,0),MATCH(AO$2,Upload_Download!$Q$3:$AC$3,0))</f>
        <v>8.1986272897536197E-2</v>
      </c>
      <c r="AP456" s="6">
        <f>INDEX(Upload_Download!$Q$4:$AC$602,MATCH($AE456,Upload_Download!$Q$4:$Q$602,0),MATCH(AP$2,Upload_Download!$Q$3:$AC$3,0))</f>
        <v>440</v>
      </c>
      <c r="AQ456" s="7">
        <f>INDEX(Upload_Download!$Q$4:$AC$602,MATCH($AE456,Upload_Download!$Q$4:$Q$602,0),MATCH(AQ$2,Upload_Download!$Q$3:$AC$3,0))</f>
        <v>479</v>
      </c>
      <c r="AR456" s="8">
        <f>INDEX(Upload_Download!$Q$4:$AC$602,MATCH($AE456,Upload_Download!$Q$4:$Q$602,0),MATCH(AR$2,Upload_Download!$Q$3:$AC$3,0))</f>
        <v>420</v>
      </c>
      <c r="AS456" s="9">
        <f>INDEX(Upload_Download!$Q$4:$AC$602,MATCH($AE456,Upload_Download!$Q$4:$Q$602,0),MATCH(AS$2,Upload_Download!$Q$3:$AC$3,0))</f>
        <v>441.8</v>
      </c>
    </row>
    <row r="457" spans="31:45" ht="15.5" customHeight="1" thickBot="1">
      <c r="AE457">
        <f t="shared" si="54"/>
        <v>455</v>
      </c>
      <c r="AF457" s="11">
        <f>INDEX(Upload_Download!$Q$4:$AC$602,MATCH($AE457,Upload_Download!$Q$4:$Q$602,0),MATCH(AF$2,Upload_Download!$Q$3:$AC$3,0))</f>
        <v>455</v>
      </c>
      <c r="AG457" s="12">
        <f>INDEX(Upload_Download!$Q$4:$AC$602,MATCH($AE457,Upload_Download!$Q$4:$Q$602,0),MATCH(AG$2,Upload_Download!$Q$3:$AC$3,0))</f>
        <v>554</v>
      </c>
      <c r="AH457" s="12" t="str">
        <f t="shared" si="55"/>
        <v>STOCK</v>
      </c>
      <c r="AI457" s="222" t="str">
        <f>INDEX(Upload_Download!$Q$4:$AC$602,MATCH($AE457,Upload_Download!$Q$4:$Q$602,0),MATCH(AI$2,Upload_Download!$Q$3:$AC$3,0))</f>
        <v>MELI</v>
      </c>
      <c r="AJ457" s="13" t="str">
        <f>IF(AH457="STOCK",INDEX(Upload_Download!$AR$4:$AR$861,MATCH(AI457,Upload_Download!$AQ$4:$AQ$861,0),1),INDEX(Upload_Download!$BE$4:$BE$103,MATCH(AI457,Upload_Download!$BD$4:$BD$103,0),1))</f>
        <v>MercadoLibre Inc. Common Stock</v>
      </c>
      <c r="AK457" s="47">
        <f>IF(AH457="STOCK",INDEX(Upload_Download!$AS$4:$AS$861,MATCH(AI457,Upload_Download!$AQ$4:$AQ$861,0),1),INDEX(Upload_Download!$BF$4:$BF$103,MATCH(AI457,Upload_Download!$BD$4:$BD$103,0),1))</f>
        <v>1122.42</v>
      </c>
      <c r="AL457" s="212">
        <f>INDEX(Upload_Download!$Q$4:$AC$602,MATCH($AE457,Upload_Download!$Q$4:$Q$602,0),MATCH(AL$2,Upload_Download!$Q$3:$AC$3,0))/1000000</f>
        <v>54885.261312000002</v>
      </c>
      <c r="AM457" s="216">
        <f>INDEX(Upload_Download!$Q$4:$AC$602,MATCH($AE457,Upload_Download!$Q$4:$Q$602,0),MATCH(AM$2,Upload_Download!$Q$3:$AC$3,0))</f>
        <v>0.99551510180416591</v>
      </c>
      <c r="AN457" s="14">
        <f>INDEX(Upload_Download!$Q$4:$AC$602,MATCH($AE457,Upload_Download!$Q$4:$Q$602,0),MATCH(AN$2,Upload_Download!$Q$3:$AC$3,0))</f>
        <v>7.2269139164384197E-2</v>
      </c>
      <c r="AO457" s="218">
        <f>INDEX(Upload_Download!$Q$4:$AC$602,MATCH($AE457,Upload_Download!$Q$4:$Q$602,0),MATCH(AO$2,Upload_Download!$Q$3:$AC$3,0))</f>
        <v>7.259471908905378E-2</v>
      </c>
      <c r="AP457" s="15">
        <f>INDEX(Upload_Download!$Q$4:$AC$602,MATCH($AE457,Upload_Download!$Q$4:$Q$602,0),MATCH(AP$2,Upload_Download!$Q$3:$AC$3,0))</f>
        <v>576</v>
      </c>
      <c r="AQ457" s="16">
        <f>INDEX(Upload_Download!$Q$4:$AC$602,MATCH($AE457,Upload_Download!$Q$4:$Q$602,0),MATCH(AQ$2,Upload_Download!$Q$3:$AC$3,0))</f>
        <v>464</v>
      </c>
      <c r="AR457" s="17">
        <f>INDEX(Upload_Download!$Q$4:$AC$602,MATCH($AE457,Upload_Download!$Q$4:$Q$602,0),MATCH(AR$2,Upload_Download!$Q$3:$AC$3,0))</f>
        <v>210</v>
      </c>
      <c r="AS457" s="18">
        <f>INDEX(Upload_Download!$Q$4:$AC$602,MATCH($AE457,Upload_Download!$Q$4:$Q$602,0),MATCH(AS$2,Upload_Download!$Q$3:$AC$3,0))</f>
        <v>443.8</v>
      </c>
    </row>
    <row r="458" spans="31:45" ht="15.5" customHeight="1">
      <c r="AE458">
        <f t="shared" si="54"/>
        <v>456</v>
      </c>
      <c r="AF458" s="10">
        <f>INDEX(Upload_Download!$Q$4:$AC$602,MATCH($AE458,Upload_Download!$Q$4:$Q$602,0),MATCH(AF$2,Upload_Download!$Q$3:$AC$3,0))</f>
        <v>456</v>
      </c>
      <c r="AG458" s="3">
        <f>INDEX(Upload_Download!$Q$4:$AC$602,MATCH($AE458,Upload_Download!$Q$4:$Q$602,0),MATCH(AG$2,Upload_Download!$Q$3:$AC$3,0))</f>
        <v>555</v>
      </c>
      <c r="AH458" s="3" t="str">
        <f t="shared" si="55"/>
        <v>CRYPTO</v>
      </c>
      <c r="AI458" s="221" t="str">
        <f>INDEX(Upload_Download!$Q$4:$AC$602,MATCH($AE458,Upload_Download!$Q$4:$Q$602,0),MATCH(AI$2,Upload_Download!$Q$3:$AC$3,0))</f>
        <v>XEM-USD</v>
      </c>
      <c r="AJ458" s="4" t="str">
        <f>IF(AH458="STOCK",INDEX(Upload_Download!$AR$4:$AR$861,MATCH(AI458,Upload_Download!$AQ$4:$AQ$861,0),1),INDEX(Upload_Download!$BE$4:$BE$103,MATCH(AI458,Upload_Download!$BD$4:$BD$103,0),1))</f>
        <v>NEM USD</v>
      </c>
      <c r="AK458" s="46">
        <f>IF(AH458="STOCK",INDEX(Upload_Download!$AS$4:$AS$861,MATCH(AI458,Upload_Download!$AQ$4:$AQ$861,0),1),INDEX(Upload_Download!$BF$4:$BF$103,MATCH(AI458,Upload_Download!$BD$4:$BD$103,0),1))</f>
        <v>0.116369</v>
      </c>
      <c r="AL458" s="211">
        <f>INDEX(Upload_Download!$Q$4:$AC$602,MATCH($AE458,Upload_Download!$Q$4:$Q$602,0),MATCH(AL$2,Upload_Download!$Q$3:$AC$3,0))/1000000</f>
        <v>1009.9145600000001</v>
      </c>
      <c r="AM458" s="215">
        <f>INDEX(Upload_Download!$Q$4:$AC$602,MATCH($AE458,Upload_Download!$Q$4:$Q$602,0),MATCH(AM$2,Upload_Download!$Q$3:$AC$3,0))</f>
        <v>1.0045232247324909</v>
      </c>
      <c r="AN458" s="5">
        <f>INDEX(Upload_Download!$Q$4:$AC$602,MATCH($AE458,Upload_Download!$Q$4:$Q$602,0),MATCH(AN$2,Upload_Download!$Q$3:$AC$3,0))</f>
        <v>0.17949544699779549</v>
      </c>
      <c r="AO458" s="217">
        <f>INDEX(Upload_Download!$Q$4:$AC$602,MATCH($AE458,Upload_Download!$Q$4:$Q$602,0),MATCH(AO$2,Upload_Download!$Q$3:$AC$3,0))</f>
        <v>0.17868720461450349</v>
      </c>
      <c r="AP458" s="6">
        <f>INDEX(Upload_Download!$Q$4:$AC$602,MATCH($AE458,Upload_Download!$Q$4:$Q$602,0),MATCH(AP$2,Upload_Download!$Q$3:$AC$3,0))</f>
        <v>329</v>
      </c>
      <c r="AQ458" s="7">
        <f>INDEX(Upload_Download!$Q$4:$AC$602,MATCH($AE458,Upload_Download!$Q$4:$Q$602,0),MATCH(AQ$2,Upload_Download!$Q$3:$AC$3,0))</f>
        <v>521</v>
      </c>
      <c r="AR458" s="8">
        <f>INDEX(Upload_Download!$Q$4:$AC$602,MATCH($AE458,Upload_Download!$Q$4:$Q$602,0),MATCH(AR$2,Upload_Download!$Q$3:$AC$3,0))</f>
        <v>590</v>
      </c>
      <c r="AS458" s="9">
        <f>INDEX(Upload_Download!$Q$4:$AC$602,MATCH($AE458,Upload_Download!$Q$4:$Q$602,0),MATCH(AS$2,Upload_Download!$Q$3:$AC$3,0))</f>
        <v>445.7</v>
      </c>
    </row>
    <row r="459" spans="31:45" ht="15.5" customHeight="1">
      <c r="AE459">
        <f t="shared" si="54"/>
        <v>457</v>
      </c>
      <c r="AF459" s="10">
        <f>INDEX(Upload_Download!$Q$4:$AC$602,MATCH($AE459,Upload_Download!$Q$4:$Q$602,0),MATCH(AF$2,Upload_Download!$Q$3:$AC$3,0))</f>
        <v>457</v>
      </c>
      <c r="AG459" s="3">
        <f>INDEX(Upload_Download!$Q$4:$AC$602,MATCH($AE459,Upload_Download!$Q$4:$Q$602,0),MATCH(AG$2,Upload_Download!$Q$3:$AC$3,0))</f>
        <v>556</v>
      </c>
      <c r="AH459" s="3" t="str">
        <f t="shared" si="55"/>
        <v>STOCK</v>
      </c>
      <c r="AI459" s="221" t="str">
        <f>INDEX(Upload_Download!$Q$4:$AC$602,MATCH($AE459,Upload_Download!$Q$4:$Q$602,0),MATCH(AI$2,Upload_Download!$Q$3:$AC$3,0))</f>
        <v>FTV</v>
      </c>
      <c r="AJ459" s="4" t="str">
        <f>IF(AH459="STOCK",INDEX(Upload_Download!$AR$4:$AR$861,MATCH(AI459,Upload_Download!$AQ$4:$AQ$861,0),1),INDEX(Upload_Download!$BE$4:$BE$103,MATCH(AI459,Upload_Download!$BD$4:$BD$103,0),1))</f>
        <v xml:space="preserve">Fortive Corporation Common Stock </v>
      </c>
      <c r="AK459" s="46">
        <f>IF(AH459="STOCK",INDEX(Upload_Download!$AS$4:$AS$861,MATCH(AI459,Upload_Download!$AQ$4:$AQ$861,0),1),INDEX(Upload_Download!$BF$4:$BF$103,MATCH(AI459,Upload_Download!$BD$4:$BD$103,0),1))</f>
        <v>65.760000000000005</v>
      </c>
      <c r="AL459" s="211">
        <f>INDEX(Upload_Download!$Q$4:$AC$602,MATCH($AE459,Upload_Download!$Q$4:$Q$602,0),MATCH(AL$2,Upload_Download!$Q$3:$AC$3,0))/1000000</f>
        <v>23363.045375999998</v>
      </c>
      <c r="AM459" s="215">
        <f>INDEX(Upload_Download!$Q$4:$AC$602,MATCH($AE459,Upload_Download!$Q$4:$Q$602,0),MATCH(AM$2,Upload_Download!$Q$3:$AC$3,0))</f>
        <v>0.9987310250267929</v>
      </c>
      <c r="AN459" s="5">
        <f>INDEX(Upload_Download!$Q$4:$AC$602,MATCH($AE459,Upload_Download!$Q$4:$Q$602,0),MATCH(AN$2,Upload_Download!$Q$3:$AC$3,0))</f>
        <v>2.998276686688902E-2</v>
      </c>
      <c r="AO459" s="217">
        <f>INDEX(Upload_Download!$Q$4:$AC$602,MATCH($AE459,Upload_Download!$Q$4:$Q$602,0),MATCH(AO$2,Upload_Download!$Q$3:$AC$3,0))</f>
        <v>3.0020862590190059E-2</v>
      </c>
      <c r="AP459" s="6">
        <f>INDEX(Upload_Download!$Q$4:$AC$602,MATCH($AE459,Upload_Download!$Q$4:$Q$602,0),MATCH(AP$2,Upload_Download!$Q$3:$AC$3,0))</f>
        <v>551</v>
      </c>
      <c r="AQ459" s="7">
        <f>INDEX(Upload_Download!$Q$4:$AC$602,MATCH($AE459,Upload_Download!$Q$4:$Q$602,0),MATCH(AQ$2,Upload_Download!$Q$3:$AC$3,0))</f>
        <v>119</v>
      </c>
      <c r="AR459" s="8">
        <f>INDEX(Upload_Download!$Q$4:$AC$602,MATCH($AE459,Upload_Download!$Q$4:$Q$602,0),MATCH(AR$2,Upload_Download!$Q$3:$AC$3,0))</f>
        <v>494</v>
      </c>
      <c r="AS459" s="9">
        <f>INDEX(Upload_Download!$Q$4:$AC$602,MATCH($AE459,Upload_Download!$Q$4:$Q$602,0),MATCH(AS$2,Upload_Download!$Q$3:$AC$3,0))</f>
        <v>447.5</v>
      </c>
    </row>
    <row r="460" spans="31:45" ht="15.5" customHeight="1">
      <c r="AE460">
        <f t="shared" si="54"/>
        <v>458</v>
      </c>
      <c r="AF460" s="10">
        <f>INDEX(Upload_Download!$Q$4:$AC$602,MATCH($AE460,Upload_Download!$Q$4:$Q$602,0),MATCH(AF$2,Upload_Download!$Q$3:$AC$3,0))</f>
        <v>458</v>
      </c>
      <c r="AG460" s="3">
        <f>INDEX(Upload_Download!$Q$4:$AC$602,MATCH($AE460,Upload_Download!$Q$4:$Q$602,0),MATCH(AG$2,Upload_Download!$Q$3:$AC$3,0))</f>
        <v>557</v>
      </c>
      <c r="AH460" s="3" t="str">
        <f t="shared" si="55"/>
        <v>STOCK</v>
      </c>
      <c r="AI460" s="221" t="str">
        <f>INDEX(Upload_Download!$Q$4:$AC$602,MATCH($AE460,Upload_Download!$Q$4:$Q$602,0),MATCH(AI$2,Upload_Download!$Q$3:$AC$3,0))</f>
        <v>GOLD</v>
      </c>
      <c r="AJ460" s="4" t="str">
        <f>IF(AH460="STOCK",INDEX(Upload_Download!$AR$4:$AR$861,MATCH(AI460,Upload_Download!$AQ$4:$AQ$861,0),1),INDEX(Upload_Download!$BE$4:$BE$103,MATCH(AI460,Upload_Download!$BD$4:$BD$103,0),1))</f>
        <v>Barrick Gold Corporation Common Stock (BC)</v>
      </c>
      <c r="AK460" s="46">
        <f>IF(AH460="STOCK",INDEX(Upload_Download!$AS$4:$AS$861,MATCH(AI460,Upload_Download!$AQ$4:$AQ$861,0),1),INDEX(Upload_Download!$BF$4:$BF$103,MATCH(AI460,Upload_Download!$BD$4:$BD$103,0),1))</f>
        <v>19.3</v>
      </c>
      <c r="AL460" s="211">
        <f>INDEX(Upload_Download!$Q$4:$AC$602,MATCH($AE460,Upload_Download!$Q$4:$Q$602,0),MATCH(AL$2,Upload_Download!$Q$3:$AC$3,0))/1000000</f>
        <v>36754.477056000003</v>
      </c>
      <c r="AM460" s="215">
        <f>INDEX(Upload_Download!$Q$4:$AC$602,MATCH($AE460,Upload_Download!$Q$4:$Q$602,0),MATCH(AM$2,Upload_Download!$Q$3:$AC$3,0))</f>
        <v>0.99781423654020696</v>
      </c>
      <c r="AN460" s="5">
        <f>INDEX(Upload_Download!$Q$4:$AC$602,MATCH($AE460,Upload_Download!$Q$4:$Q$602,0),MATCH(AN$2,Upload_Download!$Q$3:$AC$3,0))</f>
        <v>4.4091815842428189E-2</v>
      </c>
      <c r="AO460" s="217">
        <f>INDEX(Upload_Download!$Q$4:$AC$602,MATCH($AE460,Upload_Download!$Q$4:$Q$602,0),MATCH(AO$2,Upload_Download!$Q$3:$AC$3,0))</f>
        <v>4.4188401235194748E-2</v>
      </c>
      <c r="AP460" s="6">
        <f>INDEX(Upload_Download!$Q$4:$AC$602,MATCH($AE460,Upload_Download!$Q$4:$Q$602,0),MATCH(AP$2,Upload_Download!$Q$3:$AC$3,0))</f>
        <v>561</v>
      </c>
      <c r="AQ460" s="7">
        <f>INDEX(Upload_Download!$Q$4:$AC$602,MATCH($AE460,Upload_Download!$Q$4:$Q$602,0),MATCH(AQ$2,Upload_Download!$Q$3:$AC$3,0))</f>
        <v>331</v>
      </c>
      <c r="AR460" s="8">
        <f>INDEX(Upload_Download!$Q$4:$AC$602,MATCH($AE460,Upload_Download!$Q$4:$Q$602,0),MATCH(AR$2,Upload_Download!$Q$3:$AC$3,0))</f>
        <v>338</v>
      </c>
      <c r="AS460" s="9">
        <f>INDEX(Upload_Download!$Q$4:$AC$602,MATCH($AE460,Upload_Download!$Q$4:$Q$602,0),MATCH(AS$2,Upload_Download!$Q$3:$AC$3,0))</f>
        <v>448.1</v>
      </c>
    </row>
    <row r="461" spans="31:45" ht="15.5" customHeight="1">
      <c r="AE461">
        <f t="shared" si="54"/>
        <v>459</v>
      </c>
      <c r="AF461" s="10">
        <f>INDEX(Upload_Download!$Q$4:$AC$602,MATCH($AE461,Upload_Download!$Q$4:$Q$602,0),MATCH(AF$2,Upload_Download!$Q$3:$AC$3,0))</f>
        <v>459</v>
      </c>
      <c r="AG461" s="3">
        <f>INDEX(Upload_Download!$Q$4:$AC$602,MATCH($AE461,Upload_Download!$Q$4:$Q$602,0),MATCH(AG$2,Upload_Download!$Q$3:$AC$3,0))</f>
        <v>558</v>
      </c>
      <c r="AH461" s="3" t="str">
        <f t="shared" si="55"/>
        <v>STOCK</v>
      </c>
      <c r="AI461" s="221" t="str">
        <f>INDEX(Upload_Download!$Q$4:$AC$602,MATCH($AE461,Upload_Download!$Q$4:$Q$602,0),MATCH(AI$2,Upload_Download!$Q$3:$AC$3,0))</f>
        <v>ANSS</v>
      </c>
      <c r="AJ461" s="4" t="str">
        <f>IF(AH461="STOCK",INDEX(Upload_Download!$AR$4:$AR$861,MATCH(AI461,Upload_Download!$AQ$4:$AQ$861,0),1),INDEX(Upload_Download!$BE$4:$BE$103,MATCH(AI461,Upload_Download!$BD$4:$BD$103,0),1))</f>
        <v>ANSYS Inc. Common Stock</v>
      </c>
      <c r="AK461" s="46">
        <f>IF(AH461="STOCK",INDEX(Upload_Download!$AS$4:$AS$861,MATCH(AI461,Upload_Download!$AQ$4:$AQ$861,0),1),INDEX(Upload_Download!$BF$4:$BF$103,MATCH(AI461,Upload_Download!$BD$4:$BD$103,0),1))</f>
        <v>333.01</v>
      </c>
      <c r="AL461" s="211">
        <f>INDEX(Upload_Download!$Q$4:$AC$602,MATCH($AE461,Upload_Download!$Q$4:$Q$602,0),MATCH(AL$2,Upload_Download!$Q$3:$AC$3,0))/1000000</f>
        <v>27990.761471999998</v>
      </c>
      <c r="AM461" s="215">
        <f>INDEX(Upload_Download!$Q$4:$AC$602,MATCH($AE461,Upload_Download!$Q$4:$Q$602,0),MATCH(AM$2,Upload_Download!$Q$3:$AC$3,0))</f>
        <v>1.000096198855442</v>
      </c>
      <c r="AN461" s="5">
        <f>INDEX(Upload_Download!$Q$4:$AC$602,MATCH($AE461,Upload_Download!$Q$4:$Q$602,0),MATCH(AN$2,Upload_Download!$Q$3:$AC$3,0))</f>
        <v>4.3839131197801598E-2</v>
      </c>
      <c r="AO461" s="217">
        <f>INDEX(Upload_Download!$Q$4:$AC$602,MATCH($AE461,Upload_Download!$Q$4:$Q$602,0),MATCH(AO$2,Upload_Download!$Q$3:$AC$3,0))</f>
        <v>4.3834914329214728E-2</v>
      </c>
      <c r="AP461" s="6">
        <f>INDEX(Upload_Download!$Q$4:$AC$602,MATCH($AE461,Upload_Download!$Q$4:$Q$602,0),MATCH(AP$2,Upload_Download!$Q$3:$AC$3,0))</f>
        <v>515</v>
      </c>
      <c r="AQ461" s="7">
        <f>INDEX(Upload_Download!$Q$4:$AC$602,MATCH($AE461,Upload_Download!$Q$4:$Q$602,0),MATCH(AQ$2,Upload_Download!$Q$3:$AC$3,0))</f>
        <v>328</v>
      </c>
      <c r="AR461" s="8">
        <f>INDEX(Upload_Download!$Q$4:$AC$602,MATCH($AE461,Upload_Download!$Q$4:$Q$602,0),MATCH(AR$2,Upload_Download!$Q$3:$AC$3,0))</f>
        <v>430</v>
      </c>
      <c r="AS461" s="9">
        <f>INDEX(Upload_Download!$Q$4:$AC$602,MATCH($AE461,Upload_Download!$Q$4:$Q$602,0),MATCH(AS$2,Upload_Download!$Q$3:$AC$3,0))</f>
        <v>452.1</v>
      </c>
    </row>
    <row r="462" spans="31:45" ht="15.5" customHeight="1" thickBot="1">
      <c r="AE462">
        <f t="shared" si="54"/>
        <v>460</v>
      </c>
      <c r="AF462" s="11">
        <f>INDEX(Upload_Download!$Q$4:$AC$602,MATCH($AE462,Upload_Download!$Q$4:$Q$602,0),MATCH(AF$2,Upload_Download!$Q$3:$AC$3,0))</f>
        <v>460</v>
      </c>
      <c r="AG462" s="12">
        <f>INDEX(Upload_Download!$Q$4:$AC$602,MATCH($AE462,Upload_Download!$Q$4:$Q$602,0),MATCH(AG$2,Upload_Download!$Q$3:$AC$3,0))</f>
        <v>560</v>
      </c>
      <c r="AH462" s="12" t="str">
        <f t="shared" si="55"/>
        <v>STOCK</v>
      </c>
      <c r="AI462" s="222" t="str">
        <f>INDEX(Upload_Download!$Q$4:$AC$602,MATCH($AE462,Upload_Download!$Q$4:$Q$602,0),MATCH(AI$2,Upload_Download!$Q$3:$AC$3,0))</f>
        <v>SQ</v>
      </c>
      <c r="AJ462" s="13" t="str">
        <f>IF(AH462="STOCK",INDEX(Upload_Download!$AR$4:$AR$861,MATCH(AI462,Upload_Download!$AQ$4:$AQ$861,0),1),INDEX(Upload_Download!$BE$4:$BE$103,MATCH(AI462,Upload_Download!$BD$4:$BD$103,0),1))</f>
        <v>Block Inc. Class A Common Stock</v>
      </c>
      <c r="AK462" s="47">
        <f>IF(AH462="STOCK",INDEX(Upload_Download!$AS$4:$AS$861,MATCH(AI462,Upload_Download!$AQ$4:$AQ$861,0),1),INDEX(Upload_Download!$BF$4:$BF$103,MATCH(AI462,Upload_Download!$BD$4:$BD$103,0),1))</f>
        <v>108.94</v>
      </c>
      <c r="AL462" s="212">
        <f>INDEX(Upload_Download!$Q$4:$AC$602,MATCH($AE462,Upload_Download!$Q$4:$Q$602,0),MATCH(AL$2,Upload_Download!$Q$3:$AC$3,0))/1000000</f>
        <v>49625.640959999997</v>
      </c>
      <c r="AM462" s="216">
        <f>INDEX(Upload_Download!$Q$4:$AC$602,MATCH($AE462,Upload_Download!$Q$4:$Q$602,0),MATCH(AM$2,Upload_Download!$Q$3:$AC$3,0))</f>
        <v>0.99135967251992152</v>
      </c>
      <c r="AN462" s="14">
        <f>INDEX(Upload_Download!$Q$4:$AC$602,MATCH($AE462,Upload_Download!$Q$4:$Q$602,0),MATCH(AN$2,Upload_Download!$Q$3:$AC$3,0))</f>
        <v>7.4162938891024793E-2</v>
      </c>
      <c r="AO462" s="218">
        <f>INDEX(Upload_Download!$Q$4:$AC$602,MATCH($AE462,Upload_Download!$Q$4:$Q$602,0),MATCH(AO$2,Upload_Download!$Q$3:$AC$3,0))</f>
        <v>7.4809315878778065E-2</v>
      </c>
      <c r="AP462" s="15">
        <f>INDEX(Upload_Download!$Q$4:$AC$602,MATCH($AE462,Upload_Download!$Q$4:$Q$602,0),MATCH(AP$2,Upload_Download!$Q$3:$AC$3,0))</f>
        <v>587</v>
      </c>
      <c r="AQ462" s="16">
        <f>INDEX(Upload_Download!$Q$4:$AC$602,MATCH($AE462,Upload_Download!$Q$4:$Q$602,0),MATCH(AQ$2,Upload_Download!$Q$3:$AC$3,0))</f>
        <v>469</v>
      </c>
      <c r="AR462" s="17">
        <f>INDEX(Upload_Download!$Q$4:$AC$602,MATCH($AE462,Upload_Download!$Q$4:$Q$602,0),MATCH(AR$2,Upload_Download!$Q$3:$AC$3,0))</f>
        <v>240</v>
      </c>
      <c r="AS462" s="18">
        <f>INDEX(Upload_Download!$Q$4:$AC$602,MATCH($AE462,Upload_Download!$Q$4:$Q$602,0),MATCH(AS$2,Upload_Download!$Q$3:$AC$3,0))</f>
        <v>459.3</v>
      </c>
    </row>
    <row r="463" spans="31:45" ht="15.5" customHeight="1">
      <c r="AE463">
        <f t="shared" si="54"/>
        <v>461</v>
      </c>
      <c r="AF463" s="10">
        <f>INDEX(Upload_Download!$Q$4:$AC$602,MATCH($AE463,Upload_Download!$Q$4:$Q$602,0),MATCH(AF$2,Upload_Download!$Q$3:$AC$3,0))</f>
        <v>461</v>
      </c>
      <c r="AG463" s="3">
        <f>INDEX(Upload_Download!$Q$4:$AC$602,MATCH($AE463,Upload_Download!$Q$4:$Q$602,0),MATCH(AG$2,Upload_Download!$Q$3:$AC$3,0))</f>
        <v>561</v>
      </c>
      <c r="AH463" s="3" t="str">
        <f t="shared" si="55"/>
        <v>STOCK</v>
      </c>
      <c r="AI463" s="221" t="str">
        <f>INDEX(Upload_Download!$Q$4:$AC$602,MATCH($AE463,Upload_Download!$Q$4:$Q$602,0),MATCH(AI$2,Upload_Download!$Q$3:$AC$3,0))</f>
        <v>VEEV</v>
      </c>
      <c r="AJ463" s="4" t="str">
        <f>IF(AH463="STOCK",INDEX(Upload_Download!$AR$4:$AR$861,MATCH(AI463,Upload_Download!$AQ$4:$AQ$861,0),1),INDEX(Upload_Download!$BE$4:$BE$103,MATCH(AI463,Upload_Download!$BD$4:$BD$103,0),1))</f>
        <v>Veeva Systems Inc. Class A Common Stock</v>
      </c>
      <c r="AK463" s="46">
        <f>IF(AH463="STOCK",INDEX(Upload_Download!$AS$4:$AS$861,MATCH(AI463,Upload_Download!$AQ$4:$AQ$861,0),1),INDEX(Upload_Download!$BF$4:$BF$103,MATCH(AI463,Upload_Download!$BD$4:$BD$103,0),1))</f>
        <v>233.55</v>
      </c>
      <c r="AL463" s="211">
        <f>INDEX(Upload_Download!$Q$4:$AC$602,MATCH($AE463,Upload_Download!$Q$4:$Q$602,0),MATCH(AL$2,Upload_Download!$Q$3:$AC$3,0))/1000000</f>
        <v>34874.441727999998</v>
      </c>
      <c r="AM463" s="215">
        <f>INDEX(Upload_Download!$Q$4:$AC$602,MATCH($AE463,Upload_Download!$Q$4:$Q$602,0),MATCH(AM$2,Upload_Download!$Q$3:$AC$3,0))</f>
        <v>0.9985006748304357</v>
      </c>
      <c r="AN463" s="5">
        <f>INDEX(Upload_Download!$Q$4:$AC$602,MATCH($AE463,Upload_Download!$Q$4:$Q$602,0),MATCH(AN$2,Upload_Download!$Q$3:$AC$3,0))</f>
        <v>4.9221744819498502E-2</v>
      </c>
      <c r="AO463" s="217">
        <f>INDEX(Upload_Download!$Q$4:$AC$602,MATCH($AE463,Upload_Download!$Q$4:$Q$602,0),MATCH(AO$2,Upload_Download!$Q$3:$AC$3,0))</f>
        <v>4.9295655035843898E-2</v>
      </c>
      <c r="AP463" s="6">
        <f>INDEX(Upload_Download!$Q$4:$AC$602,MATCH($AE463,Upload_Download!$Q$4:$Q$602,0),MATCH(AP$2,Upload_Download!$Q$3:$AC$3,0))</f>
        <v>554</v>
      </c>
      <c r="AQ463" s="7">
        <f>INDEX(Upload_Download!$Q$4:$AC$602,MATCH($AE463,Upload_Download!$Q$4:$Q$602,0),MATCH(AQ$2,Upload_Download!$Q$3:$AC$3,0))</f>
        <v>382</v>
      </c>
      <c r="AR463" s="8">
        <f>INDEX(Upload_Download!$Q$4:$AC$602,MATCH($AE463,Upload_Download!$Q$4:$Q$602,0),MATCH(AR$2,Upload_Download!$Q$3:$AC$3,0))</f>
        <v>355</v>
      </c>
      <c r="AS463" s="9">
        <f>INDEX(Upload_Download!$Q$4:$AC$602,MATCH($AE463,Upload_Download!$Q$4:$Q$602,0),MATCH(AS$2,Upload_Download!$Q$3:$AC$3,0))</f>
        <v>459.9</v>
      </c>
    </row>
    <row r="464" spans="31:45" ht="15.5" customHeight="1">
      <c r="AE464">
        <f t="shared" si="54"/>
        <v>462</v>
      </c>
      <c r="AF464" s="10">
        <f>INDEX(Upload_Download!$Q$4:$AC$602,MATCH($AE464,Upload_Download!$Q$4:$Q$602,0),MATCH(AF$2,Upload_Download!$Q$3:$AC$3,0))</f>
        <v>462</v>
      </c>
      <c r="AG464" s="3">
        <f>INDEX(Upload_Download!$Q$4:$AC$602,MATCH($AE464,Upload_Download!$Q$4:$Q$602,0),MATCH(AG$2,Upload_Download!$Q$3:$AC$3,0))</f>
        <v>562</v>
      </c>
      <c r="AH464" s="3" t="str">
        <f t="shared" si="55"/>
        <v>STOCK</v>
      </c>
      <c r="AI464" s="221" t="str">
        <f>INDEX(Upload_Download!$Q$4:$AC$602,MATCH($AE464,Upload_Download!$Q$4:$Q$602,0),MATCH(AI$2,Upload_Download!$Q$3:$AC$3,0))</f>
        <v>BBDO</v>
      </c>
      <c r="AJ464" s="4" t="str">
        <f>IF(AH464="STOCK",INDEX(Upload_Download!$AR$4:$AR$861,MATCH(AI464,Upload_Download!$AQ$4:$AQ$861,0),1),INDEX(Upload_Download!$BE$4:$BE$103,MATCH(AI464,Upload_Download!$BD$4:$BD$103,0),1))</f>
        <v>Banco Bradesco Sa American Depositary Shares (each representing one Common Share)</v>
      </c>
      <c r="AK464" s="46">
        <f>IF(AH464="STOCK",INDEX(Upload_Download!$AS$4:$AS$861,MATCH(AI464,Upload_Download!$AQ$4:$AQ$861,0),1),INDEX(Upload_Download!$BF$4:$BF$103,MATCH(AI464,Upload_Download!$BD$4:$BD$103,0),1))</f>
        <v>3.31</v>
      </c>
      <c r="AL464" s="211">
        <f>INDEX(Upload_Download!$Q$4:$AC$602,MATCH($AE464,Upload_Download!$Q$4:$Q$602,0),MATCH(AL$2,Upload_Download!$Q$3:$AC$3,0))/1000000</f>
        <v>35177.451520000002</v>
      </c>
      <c r="AM464" s="215">
        <f>INDEX(Upload_Download!$Q$4:$AC$602,MATCH($AE464,Upload_Download!$Q$4:$Q$602,0),MATCH(AM$2,Upload_Download!$Q$3:$AC$3,0))</f>
        <v>0.9981426508152943</v>
      </c>
      <c r="AN464" s="5">
        <f>INDEX(Upload_Download!$Q$4:$AC$602,MATCH($AE464,Upload_Download!$Q$4:$Q$602,0),MATCH(AN$2,Upload_Download!$Q$3:$AC$3,0))</f>
        <v>4.8426264816061763E-2</v>
      </c>
      <c r="AO464" s="217">
        <f>INDEX(Upload_Download!$Q$4:$AC$602,MATCH($AE464,Upload_Download!$Q$4:$Q$602,0),MATCH(AO$2,Upload_Download!$Q$3:$AC$3,0))</f>
        <v>4.8516376668712273E-2</v>
      </c>
      <c r="AP464" s="6">
        <f>INDEX(Upload_Download!$Q$4:$AC$602,MATCH($AE464,Upload_Download!$Q$4:$Q$602,0),MATCH(AP$2,Upload_Download!$Q$3:$AC$3,0))</f>
        <v>558</v>
      </c>
      <c r="AQ464" s="7">
        <f>INDEX(Upload_Download!$Q$4:$AC$602,MATCH($AE464,Upload_Download!$Q$4:$Q$602,0),MATCH(AQ$2,Upload_Download!$Q$3:$AC$3,0))</f>
        <v>376</v>
      </c>
      <c r="AR464" s="8">
        <f>INDEX(Upload_Download!$Q$4:$AC$602,MATCH($AE464,Upload_Download!$Q$4:$Q$602,0),MATCH(AR$2,Upload_Download!$Q$3:$AC$3,0))</f>
        <v>354</v>
      </c>
      <c r="AS464" s="9">
        <f>INDEX(Upload_Download!$Q$4:$AC$602,MATCH($AE464,Upload_Download!$Q$4:$Q$602,0),MATCH(AS$2,Upload_Download!$Q$3:$AC$3,0))</f>
        <v>460.4</v>
      </c>
    </row>
    <row r="465" spans="31:45" ht="15.5" customHeight="1">
      <c r="AE465">
        <f t="shared" si="54"/>
        <v>463</v>
      </c>
      <c r="AF465" s="10">
        <f>INDEX(Upload_Download!$Q$4:$AC$602,MATCH($AE465,Upload_Download!$Q$4:$Q$602,0),MATCH(AF$2,Upload_Download!$Q$3:$AC$3,0))</f>
        <v>463</v>
      </c>
      <c r="AG465" s="3">
        <f>INDEX(Upload_Download!$Q$4:$AC$602,MATCH($AE465,Upload_Download!$Q$4:$Q$602,0),MATCH(AG$2,Upload_Download!$Q$3:$AC$3,0))</f>
        <v>563</v>
      </c>
      <c r="AH465" s="3" t="str">
        <f t="shared" si="55"/>
        <v>STOCK</v>
      </c>
      <c r="AI465" s="221" t="str">
        <f>INDEX(Upload_Download!$Q$4:$AC$602,MATCH($AE465,Upload_Download!$Q$4:$Q$602,0),MATCH(AI$2,Upload_Download!$Q$3:$AC$3,0))</f>
        <v>XPEV</v>
      </c>
      <c r="AJ465" s="4" t="str">
        <f>IF(AH465="STOCK",INDEX(Upload_Download!$AR$4:$AR$861,MATCH(AI465,Upload_Download!$AQ$4:$AQ$861,0),1),INDEX(Upload_Download!$BE$4:$BE$103,MATCH(AI465,Upload_Download!$BD$4:$BD$103,0),1))</f>
        <v>XPeng Inc. American depositary shares each representing two Class A ordinary shares</v>
      </c>
      <c r="AK465" s="46">
        <f>IF(AH465="STOCK",INDEX(Upload_Download!$AS$4:$AS$861,MATCH(AI465,Upload_Download!$AQ$4:$AQ$861,0),1),INDEX(Upload_Download!$BF$4:$BF$103,MATCH(AI465,Upload_Download!$BD$4:$BD$103,0),1))</f>
        <v>38.92</v>
      </c>
      <c r="AL465" s="211">
        <f>INDEX(Upload_Download!$Q$4:$AC$602,MATCH($AE465,Upload_Download!$Q$4:$Q$602,0),MATCH(AL$2,Upload_Download!$Q$3:$AC$3,0))/1000000</f>
        <v>33603.198976</v>
      </c>
      <c r="AM465" s="215">
        <f>INDEX(Upload_Download!$Q$4:$AC$602,MATCH($AE465,Upload_Download!$Q$4:$Q$602,0),MATCH(AM$2,Upload_Download!$Q$3:$AC$3,0))</f>
        <v>1.000638416684928</v>
      </c>
      <c r="AN465" s="5">
        <f>INDEX(Upload_Download!$Q$4:$AC$602,MATCH($AE465,Upload_Download!$Q$4:$Q$602,0),MATCH(AN$2,Upload_Download!$Q$3:$AC$3,0))</f>
        <v>0.1060323985210314</v>
      </c>
      <c r="AO465" s="217">
        <f>INDEX(Upload_Download!$Q$4:$AC$602,MATCH($AE465,Upload_Download!$Q$4:$Q$602,0),MATCH(AO$2,Upload_Download!$Q$3:$AC$3,0))</f>
        <v>0.10596474885734659</v>
      </c>
      <c r="AP465" s="6">
        <f>INDEX(Upload_Download!$Q$4:$AC$602,MATCH($AE465,Upload_Download!$Q$4:$Q$602,0),MATCH(AP$2,Upload_Download!$Q$3:$AC$3,0))</f>
        <v>501</v>
      </c>
      <c r="AQ465" s="7">
        <f>INDEX(Upload_Download!$Q$4:$AC$602,MATCH($AE465,Upload_Download!$Q$4:$Q$602,0),MATCH(AQ$2,Upload_Download!$Q$3:$AC$3,0))</f>
        <v>499</v>
      </c>
      <c r="AR465" s="8">
        <f>INDEX(Upload_Download!$Q$4:$AC$602,MATCH($AE465,Upload_Download!$Q$4:$Q$602,0),MATCH(AR$2,Upload_Download!$Q$3:$AC$3,0))</f>
        <v>372</v>
      </c>
      <c r="AS465" s="9">
        <f>INDEX(Upload_Download!$Q$4:$AC$602,MATCH($AE465,Upload_Download!$Q$4:$Q$602,0),MATCH(AS$2,Upload_Download!$Q$3:$AC$3,0))</f>
        <v>461.9</v>
      </c>
    </row>
    <row r="466" spans="31:45" ht="15.5" customHeight="1">
      <c r="AE466">
        <f t="shared" si="54"/>
        <v>464</v>
      </c>
      <c r="AF466" s="10">
        <f>INDEX(Upload_Download!$Q$4:$AC$602,MATCH($AE466,Upload_Download!$Q$4:$Q$602,0),MATCH(AF$2,Upload_Download!$Q$3:$AC$3,0))</f>
        <v>464</v>
      </c>
      <c r="AG466" s="3">
        <f>INDEX(Upload_Download!$Q$4:$AC$602,MATCH($AE466,Upload_Download!$Q$4:$Q$602,0),MATCH(AG$2,Upload_Download!$Q$3:$AC$3,0))</f>
        <v>564</v>
      </c>
      <c r="AH466" s="3" t="str">
        <f t="shared" si="55"/>
        <v>STOCK</v>
      </c>
      <c r="AI466" s="221" t="str">
        <f>INDEX(Upload_Download!$Q$4:$AC$602,MATCH($AE466,Upload_Download!$Q$4:$Q$602,0),MATCH(AI$2,Upload_Download!$Q$3:$AC$3,0))</f>
        <v>DAL</v>
      </c>
      <c r="AJ466" s="4" t="str">
        <f>IF(AH466="STOCK",INDEX(Upload_Download!$AR$4:$AR$861,MATCH(AI466,Upload_Download!$AQ$4:$AQ$861,0),1),INDEX(Upload_Download!$BE$4:$BE$103,MATCH(AI466,Upload_Download!$BD$4:$BD$103,0),1))</f>
        <v>Delta Air Lines Inc. Common Stock</v>
      </c>
      <c r="AK466" s="46">
        <f>IF(AH466="STOCK",INDEX(Upload_Download!$AS$4:$AS$861,MATCH(AI466,Upload_Download!$AQ$4:$AQ$861,0),1),INDEX(Upload_Download!$BF$4:$BF$103,MATCH(AI466,Upload_Download!$BD$4:$BD$103,0),1))</f>
        <v>43.9</v>
      </c>
      <c r="AL466" s="211">
        <f>INDEX(Upload_Download!$Q$4:$AC$602,MATCH($AE466,Upload_Download!$Q$4:$Q$602,0),MATCH(AL$2,Upload_Download!$Q$3:$AC$3,0))/1000000</f>
        <v>27024.590848</v>
      </c>
      <c r="AM466" s="215">
        <f>INDEX(Upload_Download!$Q$4:$AC$602,MATCH($AE466,Upload_Download!$Q$4:$Q$602,0),MATCH(AM$2,Upload_Download!$Q$3:$AC$3,0))</f>
        <v>0.99998138795952396</v>
      </c>
      <c r="AN466" s="5">
        <f>INDEX(Upload_Download!$Q$4:$AC$602,MATCH($AE466,Upload_Download!$Q$4:$Q$602,0),MATCH(AN$2,Upload_Download!$Q$3:$AC$3,0))</f>
        <v>4.6724504212355848E-2</v>
      </c>
      <c r="AO466" s="217">
        <f>INDEX(Upload_Download!$Q$4:$AC$602,MATCH($AE466,Upload_Download!$Q$4:$Q$602,0),MATCH(AO$2,Upload_Download!$Q$3:$AC$3,0))</f>
        <v>4.672537386690552E-2</v>
      </c>
      <c r="AP466" s="6">
        <f>INDEX(Upload_Download!$Q$4:$AC$602,MATCH($AE466,Upload_Download!$Q$4:$Q$602,0),MATCH(AP$2,Upload_Download!$Q$3:$AC$3,0))</f>
        <v>521</v>
      </c>
      <c r="AQ466" s="7">
        <f>INDEX(Upload_Download!$Q$4:$AC$602,MATCH($AE466,Upload_Download!$Q$4:$Q$602,0),MATCH(AQ$2,Upload_Download!$Q$3:$AC$3,0))</f>
        <v>357</v>
      </c>
      <c r="AR466" s="8">
        <f>INDEX(Upload_Download!$Q$4:$AC$602,MATCH($AE466,Upload_Download!$Q$4:$Q$602,0),MATCH(AR$2,Upload_Download!$Q$3:$AC$3,0))</f>
        <v>435</v>
      </c>
      <c r="AS466" s="9">
        <f>INDEX(Upload_Download!$Q$4:$AC$602,MATCH($AE466,Upload_Download!$Q$4:$Q$602,0),MATCH(AS$2,Upload_Download!$Q$3:$AC$3,0))</f>
        <v>462.4</v>
      </c>
    </row>
    <row r="467" spans="31:45" ht="15.5" customHeight="1" thickBot="1">
      <c r="AE467">
        <f t="shared" si="54"/>
        <v>465</v>
      </c>
      <c r="AF467" s="11">
        <f>INDEX(Upload_Download!$Q$4:$AC$602,MATCH($AE467,Upload_Download!$Q$4:$Q$602,0),MATCH(AF$2,Upload_Download!$Q$3:$AC$3,0))</f>
        <v>465</v>
      </c>
      <c r="AG467" s="12">
        <f>INDEX(Upload_Download!$Q$4:$AC$602,MATCH($AE467,Upload_Download!$Q$4:$Q$602,0),MATCH(AG$2,Upload_Download!$Q$3:$AC$3,0))</f>
        <v>565</v>
      </c>
      <c r="AH467" s="12" t="str">
        <f t="shared" si="55"/>
        <v>STOCK</v>
      </c>
      <c r="AI467" s="222" t="str">
        <f>INDEX(Upload_Download!$Q$4:$AC$602,MATCH($AE467,Upload_Download!$Q$4:$Q$602,0),MATCH(AI$2,Upload_Download!$Q$3:$AC$3,0))</f>
        <v>ZBH</v>
      </c>
      <c r="AJ467" s="13" t="str">
        <f>IF(AH467="STOCK",INDEX(Upload_Download!$AR$4:$AR$861,MATCH(AI467,Upload_Download!$AQ$4:$AQ$861,0),1),INDEX(Upload_Download!$BE$4:$BE$103,MATCH(AI467,Upload_Download!$BD$4:$BD$103,0),1))</f>
        <v>Zimmer Biomet Holdings Inc. Common Stock</v>
      </c>
      <c r="AK467" s="47">
        <f>IF(AH467="STOCK",INDEX(Upload_Download!$AS$4:$AS$861,MATCH(AI467,Upload_Download!$AQ$4:$AQ$861,0),1),INDEX(Upload_Download!$BF$4:$BF$103,MATCH(AI467,Upload_Download!$BD$4:$BD$103,0),1))</f>
        <v>118.77</v>
      </c>
      <c r="AL467" s="212">
        <f>INDEX(Upload_Download!$Q$4:$AC$602,MATCH($AE467,Upload_Download!$Q$4:$Q$602,0),MATCH(AL$2,Upload_Download!$Q$3:$AC$3,0))/1000000</f>
        <v>24446.412799999998</v>
      </c>
      <c r="AM467" s="216">
        <f>INDEX(Upload_Download!$Q$4:$AC$602,MATCH($AE467,Upload_Download!$Q$4:$Q$602,0),MATCH(AM$2,Upload_Download!$Q$3:$AC$3,0))</f>
        <v>0.99732332758231845</v>
      </c>
      <c r="AN467" s="14">
        <f>INDEX(Upload_Download!$Q$4:$AC$602,MATCH($AE467,Upload_Download!$Q$4:$Q$602,0),MATCH(AN$2,Upload_Download!$Q$3:$AC$3,0))</f>
        <v>3.4016851799898523E-2</v>
      </c>
      <c r="AO467" s="218">
        <f>INDEX(Upload_Download!$Q$4:$AC$602,MATCH($AE467,Upload_Download!$Q$4:$Q$602,0),MATCH(AO$2,Upload_Download!$Q$3:$AC$3,0))</f>
        <v>3.4108148139241019E-2</v>
      </c>
      <c r="AP467" s="15">
        <f>INDEX(Upload_Download!$Q$4:$AC$602,MATCH($AE467,Upload_Download!$Q$4:$Q$602,0),MATCH(AP$2,Upload_Download!$Q$3:$AC$3,0))</f>
        <v>567</v>
      </c>
      <c r="AQ467" s="16">
        <f>INDEX(Upload_Download!$Q$4:$AC$602,MATCH($AE467,Upload_Download!$Q$4:$Q$602,0),MATCH(AQ$2,Upload_Download!$Q$3:$AC$3,0))</f>
        <v>198</v>
      </c>
      <c r="AR467" s="17">
        <f>INDEX(Upload_Download!$Q$4:$AC$602,MATCH($AE467,Upload_Download!$Q$4:$Q$602,0),MATCH(AR$2,Upload_Download!$Q$3:$AC$3,0))</f>
        <v>470</v>
      </c>
      <c r="AS467" s="18">
        <f>INDEX(Upload_Download!$Q$4:$AC$602,MATCH($AE467,Upload_Download!$Q$4:$Q$602,0),MATCH(AS$2,Upload_Download!$Q$3:$AC$3,0))</f>
        <v>464.1</v>
      </c>
    </row>
    <row r="468" spans="31:45" ht="15.5" customHeight="1">
      <c r="AE468">
        <f t="shared" si="54"/>
        <v>466</v>
      </c>
      <c r="AF468" s="10">
        <f>INDEX(Upload_Download!$Q$4:$AC$602,MATCH($AE468,Upload_Download!$Q$4:$Q$602,0),MATCH(AF$2,Upload_Download!$Q$3:$AC$3,0))</f>
        <v>466</v>
      </c>
      <c r="AG468" s="3">
        <f>INDEX(Upload_Download!$Q$4:$AC$602,MATCH($AE468,Upload_Download!$Q$4:$Q$602,0),MATCH(AG$2,Upload_Download!$Q$3:$AC$3,0))</f>
        <v>566</v>
      </c>
      <c r="AH468" s="3" t="str">
        <f t="shared" si="55"/>
        <v>STOCK</v>
      </c>
      <c r="AI468" s="221" t="str">
        <f>INDEX(Upload_Download!$Q$4:$AC$602,MATCH($AE468,Upload_Download!$Q$4:$Q$602,0),MATCH(AI$2,Upload_Download!$Q$3:$AC$3,0))</f>
        <v>RIVN</v>
      </c>
      <c r="AJ468" s="4" t="str">
        <f>IF(AH468="STOCK",INDEX(Upload_Download!$AR$4:$AR$861,MATCH(AI468,Upload_Download!$AQ$4:$AQ$861,0),1),INDEX(Upload_Download!$BE$4:$BE$103,MATCH(AI468,Upload_Download!$BD$4:$BD$103,0),1))</f>
        <v>Rivian Automotive Inc. Class A Common Stock</v>
      </c>
      <c r="AK468" s="46">
        <f>IF(AH468="STOCK",INDEX(Upload_Download!$AS$4:$AS$861,MATCH(AI468,Upload_Download!$AQ$4:$AQ$861,0),1),INDEX(Upload_Download!$BF$4:$BF$103,MATCH(AI468,Upload_Download!$BD$4:$BD$103,0),1))</f>
        <v>64.72</v>
      </c>
      <c r="AL468" s="211">
        <f>INDEX(Upload_Download!$Q$4:$AC$602,MATCH($AE468,Upload_Download!$Q$4:$Q$602,0),MATCH(AL$2,Upload_Download!$Q$3:$AC$3,0))/1000000</f>
        <v>51678.900223999997</v>
      </c>
      <c r="AM468" s="215">
        <f>INDEX(Upload_Download!$Q$4:$AC$602,MATCH($AE468,Upload_Download!$Q$4:$Q$602,0),MATCH(AM$2,Upload_Download!$Q$3:$AC$3,0))</f>
        <v>0.93823199077372932</v>
      </c>
      <c r="AN468" s="5">
        <f>INDEX(Upload_Download!$Q$4:$AC$602,MATCH($AE468,Upload_Download!$Q$4:$Q$602,0),MATCH(AN$2,Upload_Download!$Q$3:$AC$3,0))</f>
        <v>0.10100435318591711</v>
      </c>
      <c r="AO468" s="217">
        <f>INDEX(Upload_Download!$Q$4:$AC$602,MATCH($AE468,Upload_Download!$Q$4:$Q$602,0),MATCH(AO$2,Upload_Download!$Q$3:$AC$3,0))</f>
        <v>0.107653921609113</v>
      </c>
      <c r="AP468" s="6">
        <f>INDEX(Upload_Download!$Q$4:$AC$602,MATCH($AE468,Upload_Download!$Q$4:$Q$602,0),MATCH(AP$2,Upload_Download!$Q$3:$AC$3,0))</f>
        <v>597</v>
      </c>
      <c r="AQ468" s="7">
        <f>INDEX(Upload_Download!$Q$4:$AC$602,MATCH($AE468,Upload_Download!$Q$4:$Q$602,0),MATCH(AQ$2,Upload_Download!$Q$3:$AC$3,0))</f>
        <v>500</v>
      </c>
      <c r="AR468" s="8">
        <f>INDEX(Upload_Download!$Q$4:$AC$602,MATCH($AE468,Upload_Download!$Q$4:$Q$602,0),MATCH(AR$2,Upload_Download!$Q$3:$AC$3,0))</f>
        <v>226</v>
      </c>
      <c r="AS468" s="9">
        <f>INDEX(Upload_Download!$Q$4:$AC$602,MATCH($AE468,Upload_Download!$Q$4:$Q$602,0),MATCH(AS$2,Upload_Download!$Q$3:$AC$3,0))</f>
        <v>466.3</v>
      </c>
    </row>
    <row r="469" spans="31:45" ht="15.5" customHeight="1">
      <c r="AE469">
        <f t="shared" si="54"/>
        <v>467</v>
      </c>
      <c r="AF469" s="10">
        <f>INDEX(Upload_Download!$Q$4:$AC$602,MATCH($AE469,Upload_Download!$Q$4:$Q$602,0),MATCH(AF$2,Upload_Download!$Q$3:$AC$3,0))</f>
        <v>467</v>
      </c>
      <c r="AG469" s="3">
        <f>INDEX(Upload_Download!$Q$4:$AC$602,MATCH($AE469,Upload_Download!$Q$4:$Q$602,0),MATCH(AG$2,Upload_Download!$Q$3:$AC$3,0))</f>
        <v>567</v>
      </c>
      <c r="AH469" s="3" t="str">
        <f t="shared" si="55"/>
        <v>STOCK</v>
      </c>
      <c r="AI469" s="221" t="str">
        <f>INDEX(Upload_Download!$Q$4:$AC$602,MATCH($AE469,Upload_Download!$Q$4:$Q$602,0),MATCH(AI$2,Upload_Download!$Q$3:$AC$3,0))</f>
        <v>BIIB</v>
      </c>
      <c r="AJ469" s="4" t="str">
        <f>IF(AH469="STOCK",INDEX(Upload_Download!$AR$4:$AR$861,MATCH(AI469,Upload_Download!$AQ$4:$AQ$861,0),1),INDEX(Upload_Download!$BE$4:$BE$103,MATCH(AI469,Upload_Download!$BD$4:$BD$103,0),1))</f>
        <v>Biogen Inc. Common Stock</v>
      </c>
      <c r="AK469" s="46">
        <f>IF(AH469="STOCK",INDEX(Upload_Download!$AS$4:$AS$861,MATCH(AI469,Upload_Download!$AQ$4:$AQ$861,0),1),INDEX(Upload_Download!$BF$4:$BF$103,MATCH(AI469,Upload_Download!$BD$4:$BD$103,0),1))</f>
        <v>220.04</v>
      </c>
      <c r="AL469" s="211">
        <f>INDEX(Upload_Download!$Q$4:$AC$602,MATCH($AE469,Upload_Download!$Q$4:$Q$602,0),MATCH(AL$2,Upload_Download!$Q$3:$AC$3,0))/1000000</f>
        <v>31727.843327999999</v>
      </c>
      <c r="AM469" s="215">
        <f>INDEX(Upload_Download!$Q$4:$AC$602,MATCH($AE469,Upload_Download!$Q$4:$Q$602,0),MATCH(AM$2,Upload_Download!$Q$3:$AC$3,0))</f>
        <v>1.0000870205425569</v>
      </c>
      <c r="AN469" s="5">
        <f>INDEX(Upload_Download!$Q$4:$AC$602,MATCH($AE469,Upload_Download!$Q$4:$Q$602,0),MATCH(AN$2,Upload_Download!$Q$3:$AC$3,0))</f>
        <v>6.6250421971132373E-2</v>
      </c>
      <c r="AO469" s="217">
        <f>INDEX(Upload_Download!$Q$4:$AC$602,MATCH($AE469,Upload_Download!$Q$4:$Q$602,0),MATCH(AO$2,Upload_Download!$Q$3:$AC$3,0))</f>
        <v>6.6244657325110437E-2</v>
      </c>
      <c r="AP469" s="6">
        <f>INDEX(Upload_Download!$Q$4:$AC$602,MATCH($AE469,Upload_Download!$Q$4:$Q$602,0),MATCH(AP$2,Upload_Download!$Q$3:$AC$3,0))</f>
        <v>516</v>
      </c>
      <c r="AQ469" s="7">
        <f>INDEX(Upload_Download!$Q$4:$AC$602,MATCH($AE469,Upload_Download!$Q$4:$Q$602,0),MATCH(AQ$2,Upload_Download!$Q$3:$AC$3,0))</f>
        <v>459</v>
      </c>
      <c r="AR469" s="8">
        <f>INDEX(Upload_Download!$Q$4:$AC$602,MATCH($AE469,Upload_Download!$Q$4:$Q$602,0),MATCH(AR$2,Upload_Download!$Q$3:$AC$3,0))</f>
        <v>392</v>
      </c>
      <c r="AS469" s="9">
        <f>INDEX(Upload_Download!$Q$4:$AC$602,MATCH($AE469,Upload_Download!$Q$4:$Q$602,0),MATCH(AS$2,Upload_Download!$Q$3:$AC$3,0))</f>
        <v>467.4</v>
      </c>
    </row>
    <row r="470" spans="31:45" ht="15.5" customHeight="1">
      <c r="AE470">
        <f t="shared" si="54"/>
        <v>468</v>
      </c>
      <c r="AF470" s="10">
        <f>INDEX(Upload_Download!$Q$4:$AC$602,MATCH($AE470,Upload_Download!$Q$4:$Q$602,0),MATCH(AF$2,Upload_Download!$Q$3:$AC$3,0))</f>
        <v>468</v>
      </c>
      <c r="AG470" s="3">
        <f>INDEX(Upload_Download!$Q$4:$AC$602,MATCH($AE470,Upload_Download!$Q$4:$Q$602,0),MATCH(AG$2,Upload_Download!$Q$3:$AC$3,0))</f>
        <v>568</v>
      </c>
      <c r="AH470" s="3" t="str">
        <f t="shared" si="55"/>
        <v>STOCK</v>
      </c>
      <c r="AI470" s="221" t="str">
        <f>INDEX(Upload_Download!$Q$4:$AC$602,MATCH($AE470,Upload_Download!$Q$4:$Q$602,0),MATCH(AI$2,Upload_Download!$Q$3:$AC$3,0))</f>
        <v>LUV</v>
      </c>
      <c r="AJ470" s="4" t="str">
        <f>IF(AH470="STOCK",INDEX(Upload_Download!$AR$4:$AR$861,MATCH(AI470,Upload_Download!$AQ$4:$AQ$861,0),1),INDEX(Upload_Download!$BE$4:$BE$103,MATCH(AI470,Upload_Download!$BD$4:$BD$103,0),1))</f>
        <v>Southwest Airlines Company Common Stock</v>
      </c>
      <c r="AK470" s="46">
        <f>IF(AH470="STOCK",INDEX(Upload_Download!$AS$4:$AS$861,MATCH(AI470,Upload_Download!$AQ$4:$AQ$861,0),1),INDEX(Upload_Download!$BF$4:$BF$103,MATCH(AI470,Upload_Download!$BD$4:$BD$103,0),1))</f>
        <v>46.53</v>
      </c>
      <c r="AL470" s="211">
        <f>INDEX(Upload_Download!$Q$4:$AC$602,MATCH($AE470,Upload_Download!$Q$4:$Q$602,0),MATCH(AL$2,Upload_Download!$Q$3:$AC$3,0))/1000000</f>
        <v>26716.307455999999</v>
      </c>
      <c r="AM470" s="215">
        <f>INDEX(Upload_Download!$Q$4:$AC$602,MATCH($AE470,Upload_Download!$Q$4:$Q$602,0),MATCH(AM$2,Upload_Download!$Q$3:$AC$3,0))</f>
        <v>0.9995228336286508</v>
      </c>
      <c r="AN470" s="5">
        <f>INDEX(Upload_Download!$Q$4:$AC$602,MATCH($AE470,Upload_Download!$Q$4:$Q$602,0),MATCH(AN$2,Upload_Download!$Q$3:$AC$3,0))</f>
        <v>4.6387453153257992E-2</v>
      </c>
      <c r="AO470" s="217">
        <f>INDEX(Upload_Download!$Q$4:$AC$602,MATCH($AE470,Upload_Download!$Q$4:$Q$602,0),MATCH(AO$2,Upload_Download!$Q$3:$AC$3,0))</f>
        <v>4.6409598252852083E-2</v>
      </c>
      <c r="AP470" s="6">
        <f>INDEX(Upload_Download!$Q$4:$AC$602,MATCH($AE470,Upload_Download!$Q$4:$Q$602,0),MATCH(AP$2,Upload_Download!$Q$3:$AC$3,0))</f>
        <v>533</v>
      </c>
      <c r="AQ470" s="7">
        <f>INDEX(Upload_Download!$Q$4:$AC$602,MATCH($AE470,Upload_Download!$Q$4:$Q$602,0),MATCH(AQ$2,Upload_Download!$Q$3:$AC$3,0))</f>
        <v>353</v>
      </c>
      <c r="AR470" s="8">
        <f>INDEX(Upload_Download!$Q$4:$AC$602,MATCH($AE470,Upload_Download!$Q$4:$Q$602,0),MATCH(AR$2,Upload_Download!$Q$3:$AC$3,0))</f>
        <v>443</v>
      </c>
      <c r="AS470" s="9">
        <f>INDEX(Upload_Download!$Q$4:$AC$602,MATCH($AE470,Upload_Download!$Q$4:$Q$602,0),MATCH(AS$2,Upload_Download!$Q$3:$AC$3,0))</f>
        <v>470</v>
      </c>
    </row>
    <row r="471" spans="31:45" ht="15.5" customHeight="1">
      <c r="AE471">
        <f t="shared" si="54"/>
        <v>469</v>
      </c>
      <c r="AF471" s="10">
        <f>INDEX(Upload_Download!$Q$4:$AC$602,MATCH($AE471,Upload_Download!$Q$4:$Q$602,0),MATCH(AF$2,Upload_Download!$Q$3:$AC$3,0))</f>
        <v>469</v>
      </c>
      <c r="AG471" s="3">
        <f>INDEX(Upload_Download!$Q$4:$AC$602,MATCH($AE471,Upload_Download!$Q$4:$Q$602,0),MATCH(AG$2,Upload_Download!$Q$3:$AC$3,0))</f>
        <v>569</v>
      </c>
      <c r="AH471" s="3" t="str">
        <f t="shared" si="55"/>
        <v>STOCK</v>
      </c>
      <c r="AI471" s="221" t="str">
        <f>INDEX(Upload_Download!$Q$4:$AC$602,MATCH($AE471,Upload_Download!$Q$4:$Q$602,0),MATCH(AI$2,Upload_Download!$Q$3:$AC$3,0))</f>
        <v>BBY</v>
      </c>
      <c r="AJ471" s="4" t="str">
        <f>IF(AH471="STOCK",INDEX(Upload_Download!$AR$4:$AR$861,MATCH(AI471,Upload_Download!$AQ$4:$AQ$861,0),1),INDEX(Upload_Download!$BE$4:$BE$103,MATCH(AI471,Upload_Download!$BD$4:$BD$103,0),1))</f>
        <v>Best Buy Co. Inc. Common Stock</v>
      </c>
      <c r="AK471" s="46">
        <f>IF(AH471="STOCK",INDEX(Upload_Download!$AS$4:$AS$861,MATCH(AI471,Upload_Download!$AQ$4:$AQ$861,0),1),INDEX(Upload_Download!$BF$4:$BF$103,MATCH(AI471,Upload_Download!$BD$4:$BD$103,0),1))</f>
        <v>100.47</v>
      </c>
      <c r="AL471" s="211">
        <f>INDEX(Upload_Download!$Q$4:$AC$602,MATCH($AE471,Upload_Download!$Q$4:$Q$602,0),MATCH(AL$2,Upload_Download!$Q$3:$AC$3,0))/1000000</f>
        <v>24054.896639999999</v>
      </c>
      <c r="AM471" s="215">
        <f>INDEX(Upload_Download!$Q$4:$AC$602,MATCH($AE471,Upload_Download!$Q$4:$Q$602,0),MATCH(AM$2,Upload_Download!$Q$3:$AC$3,0))</f>
        <v>1.0001255546953609</v>
      </c>
      <c r="AN471" s="5">
        <f>INDEX(Upload_Download!$Q$4:$AC$602,MATCH($AE471,Upload_Download!$Q$4:$Q$602,0),MATCH(AN$2,Upload_Download!$Q$3:$AC$3,0))</f>
        <v>4.6402589562308721E-2</v>
      </c>
      <c r="AO471" s="217">
        <f>INDEX(Upload_Download!$Q$4:$AC$602,MATCH($AE471,Upload_Download!$Q$4:$Q$602,0),MATCH(AO$2,Upload_Download!$Q$3:$AC$3,0))</f>
        <v>4.639676423071E-2</v>
      </c>
      <c r="AP471" s="6">
        <f>INDEX(Upload_Download!$Q$4:$AC$602,MATCH($AE471,Upload_Download!$Q$4:$Q$602,0),MATCH(AP$2,Upload_Download!$Q$3:$AC$3,0))</f>
        <v>512</v>
      </c>
      <c r="AQ471" s="7">
        <f>INDEX(Upload_Download!$Q$4:$AC$602,MATCH($AE471,Upload_Download!$Q$4:$Q$602,0),MATCH(AQ$2,Upload_Download!$Q$3:$AC$3,0))</f>
        <v>352</v>
      </c>
      <c r="AR471" s="8">
        <f>INDEX(Upload_Download!$Q$4:$AC$602,MATCH($AE471,Upload_Download!$Q$4:$Q$602,0),MATCH(AR$2,Upload_Download!$Q$3:$AC$3,0))</f>
        <v>479</v>
      </c>
      <c r="AS471" s="9">
        <f>INDEX(Upload_Download!$Q$4:$AC$602,MATCH($AE471,Upload_Download!$Q$4:$Q$602,0),MATCH(AS$2,Upload_Download!$Q$3:$AC$3,0))</f>
        <v>470.1</v>
      </c>
    </row>
    <row r="472" spans="31:45" ht="15.5" customHeight="1" thickBot="1">
      <c r="AE472">
        <f t="shared" si="54"/>
        <v>470</v>
      </c>
      <c r="AF472" s="11">
        <f>INDEX(Upload_Download!$Q$4:$AC$602,MATCH($AE472,Upload_Download!$Q$4:$Q$602,0),MATCH(AF$2,Upload_Download!$Q$3:$AC$3,0))</f>
        <v>470</v>
      </c>
      <c r="AG472" s="12">
        <f>INDEX(Upload_Download!$Q$4:$AC$602,MATCH($AE472,Upload_Download!$Q$4:$Q$602,0),MATCH(AG$2,Upload_Download!$Q$3:$AC$3,0))</f>
        <v>570</v>
      </c>
      <c r="AH472" s="12" t="str">
        <f t="shared" si="55"/>
        <v>STOCK</v>
      </c>
      <c r="AI472" s="222" t="str">
        <f>INDEX(Upload_Download!$Q$4:$AC$602,MATCH($AE472,Upload_Download!$Q$4:$Q$602,0),MATCH(AI$2,Upload_Download!$Q$3:$AC$3,0))</f>
        <v>ZM</v>
      </c>
      <c r="AJ472" s="13" t="str">
        <f>IF(AH472="STOCK",INDEX(Upload_Download!$AR$4:$AR$861,MATCH(AI472,Upload_Download!$AQ$4:$AQ$861,0),1),INDEX(Upload_Download!$BE$4:$BE$103,MATCH(AI472,Upload_Download!$BD$4:$BD$103,0),1))</f>
        <v>Zoom Video Communications Inc. Class A Common Stock</v>
      </c>
      <c r="AK472" s="47">
        <f>IF(AH472="STOCK",INDEX(Upload_Download!$AS$4:$AS$861,MATCH(AI472,Upload_Download!$AQ$4:$AQ$861,0),1),INDEX(Upload_Download!$BF$4:$BF$103,MATCH(AI472,Upload_Download!$BD$4:$BD$103,0),1))</f>
        <v>145.72</v>
      </c>
      <c r="AL472" s="212">
        <f>INDEX(Upload_Download!$Q$4:$AC$602,MATCH($AE472,Upload_Download!$Q$4:$Q$602,0),MATCH(AL$2,Upload_Download!$Q$3:$AC$3,0))/1000000</f>
        <v>42395.750399999997</v>
      </c>
      <c r="AM472" s="216">
        <f>INDEX(Upload_Download!$Q$4:$AC$602,MATCH($AE472,Upload_Download!$Q$4:$Q$602,0),MATCH(AM$2,Upload_Download!$Q$3:$AC$3,0))</f>
        <v>0.98362687868234255</v>
      </c>
      <c r="AN472" s="14">
        <f>INDEX(Upload_Download!$Q$4:$AC$602,MATCH($AE472,Upload_Download!$Q$4:$Q$602,0),MATCH(AN$2,Upload_Download!$Q$3:$AC$3,0))</f>
        <v>5.9813782026428827E-2</v>
      </c>
      <c r="AO472" s="218">
        <f>INDEX(Upload_Download!$Q$4:$AC$602,MATCH($AE472,Upload_Download!$Q$4:$Q$602,0),MATCH(AO$2,Upload_Download!$Q$3:$AC$3,0))</f>
        <v>6.0809422071258182E-2</v>
      </c>
      <c r="AP472" s="15">
        <f>INDEX(Upload_Download!$Q$4:$AC$602,MATCH($AE472,Upload_Download!$Q$4:$Q$602,0),MATCH(AP$2,Upload_Download!$Q$3:$AC$3,0))</f>
        <v>595</v>
      </c>
      <c r="AQ472" s="16">
        <f>INDEX(Upload_Download!$Q$4:$AC$602,MATCH($AE472,Upload_Download!$Q$4:$Q$602,0),MATCH(AQ$2,Upload_Download!$Q$3:$AC$3,0))</f>
        <v>440</v>
      </c>
      <c r="AR472" s="17">
        <f>INDEX(Upload_Download!$Q$4:$AC$602,MATCH($AE472,Upload_Download!$Q$4:$Q$602,0),MATCH(AR$2,Upload_Download!$Q$3:$AC$3,0))</f>
        <v>284</v>
      </c>
      <c r="AS472" s="18">
        <f>INDEX(Upload_Download!$Q$4:$AC$602,MATCH($AE472,Upload_Download!$Q$4:$Q$602,0),MATCH(AS$2,Upload_Download!$Q$3:$AC$3,0))</f>
        <v>470.7</v>
      </c>
    </row>
    <row r="473" spans="31:45" ht="15.5" customHeight="1">
      <c r="AE473">
        <f t="shared" si="54"/>
        <v>471</v>
      </c>
      <c r="AF473" s="10">
        <f>INDEX(Upload_Download!$Q$4:$AC$602,MATCH($AE473,Upload_Download!$Q$4:$Q$602,0),MATCH(AF$2,Upload_Download!$Q$3:$AC$3,0))</f>
        <v>471</v>
      </c>
      <c r="AG473" s="3">
        <f>INDEX(Upload_Download!$Q$4:$AC$602,MATCH($AE473,Upload_Download!$Q$4:$Q$602,0),MATCH(AG$2,Upload_Download!$Q$3:$AC$3,0))</f>
        <v>571</v>
      </c>
      <c r="AH473" s="3" t="str">
        <f t="shared" si="55"/>
        <v>STOCK</v>
      </c>
      <c r="AI473" s="221" t="str">
        <f>INDEX(Upload_Download!$Q$4:$AC$602,MATCH($AE473,Upload_Download!$Q$4:$Q$602,0),MATCH(AI$2,Upload_Download!$Q$3:$AC$3,0))</f>
        <v>PHG</v>
      </c>
      <c r="AJ473" s="4" t="str">
        <f>IF(AH473="STOCK",INDEX(Upload_Download!$AR$4:$AR$861,MATCH(AI473,Upload_Download!$AQ$4:$AQ$861,0),1),INDEX(Upload_Download!$BE$4:$BE$103,MATCH(AI473,Upload_Download!$BD$4:$BD$103,0),1))</f>
        <v>Koninklijke Philips N.V. NY Registry Shares</v>
      </c>
      <c r="AK473" s="46">
        <f>IF(AH473="STOCK",INDEX(Upload_Download!$AS$4:$AS$861,MATCH(AI473,Upload_Download!$AQ$4:$AQ$861,0),1),INDEX(Upload_Download!$BF$4:$BF$103,MATCH(AI473,Upload_Download!$BD$4:$BD$103,0),1))</f>
        <v>33.950000000000003</v>
      </c>
      <c r="AL473" s="211">
        <f>INDEX(Upload_Download!$Q$4:$AC$602,MATCH($AE473,Upload_Download!$Q$4:$Q$602,0),MATCH(AL$2,Upload_Download!$Q$3:$AC$3,0))/1000000</f>
        <v>29858.009087999999</v>
      </c>
      <c r="AM473" s="215">
        <f>INDEX(Upload_Download!$Q$4:$AC$602,MATCH($AE473,Upload_Download!$Q$4:$Q$602,0),MATCH(AM$2,Upload_Download!$Q$3:$AC$3,0))</f>
        <v>0.99334232547872692</v>
      </c>
      <c r="AN473" s="5">
        <f>INDEX(Upload_Download!$Q$4:$AC$602,MATCH($AE473,Upload_Download!$Q$4:$Q$602,0),MATCH(AN$2,Upload_Download!$Q$3:$AC$3,0))</f>
        <v>4.2479970588809222E-2</v>
      </c>
      <c r="AO473" s="217">
        <f>INDEX(Upload_Download!$Q$4:$AC$602,MATCH($AE473,Upload_Download!$Q$4:$Q$602,0),MATCH(AO$2,Upload_Download!$Q$3:$AC$3,0))</f>
        <v>4.2764683935456599E-2</v>
      </c>
      <c r="AP473" s="6">
        <f>INDEX(Upload_Download!$Q$4:$AC$602,MATCH($AE473,Upload_Download!$Q$4:$Q$602,0),MATCH(AP$2,Upload_Download!$Q$3:$AC$3,0))</f>
        <v>583</v>
      </c>
      <c r="AQ473" s="7">
        <f>INDEX(Upload_Download!$Q$4:$AC$602,MATCH($AE473,Upload_Download!$Q$4:$Q$602,0),MATCH(AQ$2,Upload_Download!$Q$3:$AC$3,0))</f>
        <v>316</v>
      </c>
      <c r="AR473" s="8">
        <f>INDEX(Upload_Download!$Q$4:$AC$602,MATCH($AE473,Upload_Download!$Q$4:$Q$602,0),MATCH(AR$2,Upload_Download!$Q$3:$AC$3,0))</f>
        <v>411</v>
      </c>
      <c r="AS473" s="9">
        <f>INDEX(Upload_Download!$Q$4:$AC$602,MATCH($AE473,Upload_Download!$Q$4:$Q$602,0),MATCH(AS$2,Upload_Download!$Q$3:$AC$3,0))</f>
        <v>478</v>
      </c>
    </row>
    <row r="474" spans="31:45" ht="15.5" customHeight="1">
      <c r="AE474">
        <f t="shared" si="54"/>
        <v>472</v>
      </c>
      <c r="AF474" s="10">
        <f>INDEX(Upload_Download!$Q$4:$AC$602,MATCH($AE474,Upload_Download!$Q$4:$Q$602,0),MATCH(AF$2,Upload_Download!$Q$3:$AC$3,0))</f>
        <v>472</v>
      </c>
      <c r="AG474" s="3">
        <f>INDEX(Upload_Download!$Q$4:$AC$602,MATCH($AE474,Upload_Download!$Q$4:$Q$602,0),MATCH(AG$2,Upload_Download!$Q$3:$AC$3,0))</f>
        <v>572</v>
      </c>
      <c r="AH474" s="3" t="str">
        <f t="shared" si="55"/>
        <v>STOCK</v>
      </c>
      <c r="AI474" s="221" t="str">
        <f>INDEX(Upload_Download!$Q$4:$AC$602,MATCH($AE474,Upload_Download!$Q$4:$Q$602,0),MATCH(AI$2,Upload_Download!$Q$3:$AC$3,0))</f>
        <v>LVS</v>
      </c>
      <c r="AJ474" s="4" t="str">
        <f>IF(AH474="STOCK",INDEX(Upload_Download!$AR$4:$AR$861,MATCH(AI474,Upload_Download!$AQ$4:$AQ$861,0),1),INDEX(Upload_Download!$BE$4:$BE$103,MATCH(AI474,Upload_Download!$BD$4:$BD$103,0),1))</f>
        <v>Las Vegas Sands Corp. Common Stock</v>
      </c>
      <c r="AK474" s="46">
        <f>IF(AH474="STOCK",INDEX(Upload_Download!$AS$4:$AS$861,MATCH(AI474,Upload_Download!$AQ$4:$AQ$861,0),1),INDEX(Upload_Download!$BF$4:$BF$103,MATCH(AI474,Upload_Download!$BD$4:$BD$103,0),1))</f>
        <v>46.65</v>
      </c>
      <c r="AL474" s="211">
        <f>INDEX(Upload_Download!$Q$4:$AC$602,MATCH($AE474,Upload_Download!$Q$4:$Q$602,0),MATCH(AL$2,Upload_Download!$Q$3:$AC$3,0))/1000000</f>
        <v>34616.389631999999</v>
      </c>
      <c r="AM474" s="215">
        <f>INDEX(Upload_Download!$Q$4:$AC$602,MATCH($AE474,Upload_Download!$Q$4:$Q$602,0),MATCH(AM$2,Upload_Download!$Q$3:$AC$3,0))</f>
        <v>0.99622736512204957</v>
      </c>
      <c r="AN474" s="5">
        <f>INDEX(Upload_Download!$Q$4:$AC$602,MATCH($AE474,Upload_Download!$Q$4:$Q$602,0),MATCH(AN$2,Upload_Download!$Q$3:$AC$3,0))</f>
        <v>5.7970692605629918E-2</v>
      </c>
      <c r="AO474" s="217">
        <f>INDEX(Upload_Download!$Q$4:$AC$602,MATCH($AE474,Upload_Download!$Q$4:$Q$602,0),MATCH(AO$2,Upload_Download!$Q$3:$AC$3,0))</f>
        <v>5.8190223070742307E-2</v>
      </c>
      <c r="AP474" s="6">
        <f>INDEX(Upload_Download!$Q$4:$AC$602,MATCH($AE474,Upload_Download!$Q$4:$Q$602,0),MATCH(AP$2,Upload_Download!$Q$3:$AC$3,0))</f>
        <v>572</v>
      </c>
      <c r="AQ474" s="7">
        <f>INDEX(Upload_Download!$Q$4:$AC$602,MATCH($AE474,Upload_Download!$Q$4:$Q$602,0),MATCH(AQ$2,Upload_Download!$Q$3:$AC$3,0))</f>
        <v>427</v>
      </c>
      <c r="AR474" s="8">
        <f>INDEX(Upload_Download!$Q$4:$AC$602,MATCH($AE474,Upload_Download!$Q$4:$Q$602,0),MATCH(AR$2,Upload_Download!$Q$3:$AC$3,0))</f>
        <v>357</v>
      </c>
      <c r="AS474" s="9">
        <f>INDEX(Upload_Download!$Q$4:$AC$602,MATCH($AE474,Upload_Download!$Q$4:$Q$602,0),MATCH(AS$2,Upload_Download!$Q$3:$AC$3,0))</f>
        <v>478.5</v>
      </c>
    </row>
    <row r="475" spans="31:45" ht="15.5" customHeight="1">
      <c r="AE475">
        <f t="shared" si="54"/>
        <v>473</v>
      </c>
      <c r="AF475" s="10">
        <f>INDEX(Upload_Download!$Q$4:$AC$602,MATCH($AE475,Upload_Download!$Q$4:$Q$602,0),MATCH(AF$2,Upload_Download!$Q$3:$AC$3,0))</f>
        <v>473</v>
      </c>
      <c r="AG475" s="3">
        <f>INDEX(Upload_Download!$Q$4:$AC$602,MATCH($AE475,Upload_Download!$Q$4:$Q$602,0),MATCH(AG$2,Upload_Download!$Q$3:$AC$3,0))</f>
        <v>573</v>
      </c>
      <c r="AH475" s="3" t="str">
        <f t="shared" si="55"/>
        <v>STOCK</v>
      </c>
      <c r="AI475" s="221" t="str">
        <f>INDEX(Upload_Download!$Q$4:$AC$602,MATCH($AE475,Upload_Download!$Q$4:$Q$602,0),MATCH(AI$2,Upload_Download!$Q$3:$AC$3,0))</f>
        <v>CPNG</v>
      </c>
      <c r="AJ475" s="4" t="str">
        <f>IF(AH475="STOCK",INDEX(Upload_Download!$AR$4:$AR$861,MATCH(AI475,Upload_Download!$AQ$4:$AQ$861,0),1),INDEX(Upload_Download!$BE$4:$BE$103,MATCH(AI475,Upload_Download!$BD$4:$BD$103,0),1))</f>
        <v>Coupang Inc. Class A Common Stock</v>
      </c>
      <c r="AK475" s="46">
        <f>IF(AH475="STOCK",INDEX(Upload_Download!$AS$4:$AS$861,MATCH(AI475,Upload_Download!$AQ$4:$AQ$861,0),1),INDEX(Upload_Download!$BF$4:$BF$103,MATCH(AI475,Upload_Download!$BD$4:$BD$103,0),1))</f>
        <v>23.19</v>
      </c>
      <c r="AL475" s="211">
        <f>INDEX(Upload_Download!$Q$4:$AC$602,MATCH($AE475,Upload_Download!$Q$4:$Q$602,0),MATCH(AL$2,Upload_Download!$Q$3:$AC$3,0))/1000000</f>
        <v>40037.920768000004</v>
      </c>
      <c r="AM475" s="215">
        <f>INDEX(Upload_Download!$Q$4:$AC$602,MATCH($AE475,Upload_Download!$Q$4:$Q$602,0),MATCH(AM$2,Upload_Download!$Q$3:$AC$3,0))</f>
        <v>0.9835055686372407</v>
      </c>
      <c r="AN475" s="5">
        <f>INDEX(Upload_Download!$Q$4:$AC$602,MATCH($AE475,Upload_Download!$Q$4:$Q$602,0),MATCH(AN$2,Upload_Download!$Q$3:$AC$3,0))</f>
        <v>6.4109985518672877E-2</v>
      </c>
      <c r="AO475" s="217">
        <f>INDEX(Upload_Download!$Q$4:$AC$602,MATCH($AE475,Upload_Download!$Q$4:$Q$602,0),MATCH(AO$2,Upload_Download!$Q$3:$AC$3,0))</f>
        <v>6.5185177962443649E-2</v>
      </c>
      <c r="AP475" s="6">
        <f>INDEX(Upload_Download!$Q$4:$AC$602,MATCH($AE475,Upload_Download!$Q$4:$Q$602,0),MATCH(AP$2,Upload_Download!$Q$3:$AC$3,0))</f>
        <v>596</v>
      </c>
      <c r="AQ475" s="7">
        <f>INDEX(Upload_Download!$Q$4:$AC$602,MATCH($AE475,Upload_Download!$Q$4:$Q$602,0),MATCH(AQ$2,Upload_Download!$Q$3:$AC$3,0))</f>
        <v>452</v>
      </c>
      <c r="AR475" s="8">
        <f>INDEX(Upload_Download!$Q$4:$AC$602,MATCH($AE475,Upload_Download!$Q$4:$Q$602,0),MATCH(AR$2,Upload_Download!$Q$3:$AC$3,0))</f>
        <v>305</v>
      </c>
      <c r="AS475" s="9">
        <f>INDEX(Upload_Download!$Q$4:$AC$602,MATCH($AE475,Upload_Download!$Q$4:$Q$602,0),MATCH(AS$2,Upload_Download!$Q$3:$AC$3,0))</f>
        <v>479.9</v>
      </c>
    </row>
    <row r="476" spans="31:45" ht="15.5" customHeight="1">
      <c r="AE476">
        <f t="shared" si="54"/>
        <v>474</v>
      </c>
      <c r="AF476" s="10">
        <f>INDEX(Upload_Download!$Q$4:$AC$602,MATCH($AE476,Upload_Download!$Q$4:$Q$602,0),MATCH(AF$2,Upload_Download!$Q$3:$AC$3,0))</f>
        <v>474</v>
      </c>
      <c r="AG476" s="3">
        <f>INDEX(Upload_Download!$Q$4:$AC$602,MATCH($AE476,Upload_Download!$Q$4:$Q$602,0),MATCH(AG$2,Upload_Download!$Q$3:$AC$3,0))</f>
        <v>574</v>
      </c>
      <c r="AH476" s="3" t="str">
        <f t="shared" si="55"/>
        <v>STOCK</v>
      </c>
      <c r="AI476" s="221" t="str">
        <f>INDEX(Upload_Download!$Q$4:$AC$602,MATCH($AE476,Upload_Download!$Q$4:$Q$602,0),MATCH(AI$2,Upload_Download!$Q$3:$AC$3,0))</f>
        <v>MTCH</v>
      </c>
      <c r="AJ476" s="4" t="str">
        <f>IF(AH476="STOCK",INDEX(Upload_Download!$AR$4:$AR$861,MATCH(AI476,Upload_Download!$AQ$4:$AQ$861,0),1),INDEX(Upload_Download!$BE$4:$BE$103,MATCH(AI476,Upload_Download!$BD$4:$BD$103,0),1))</f>
        <v>Match Group Inc. Common Stock</v>
      </c>
      <c r="AK476" s="46">
        <f>IF(AH476="STOCK",INDEX(Upload_Download!$AS$4:$AS$861,MATCH(AI476,Upload_Download!$AQ$4:$AQ$861,0),1),INDEX(Upload_Download!$BF$4:$BF$103,MATCH(AI476,Upload_Download!$BD$4:$BD$103,0),1))</f>
        <v>114.4</v>
      </c>
      <c r="AL476" s="211">
        <f>INDEX(Upload_Download!$Q$4:$AC$602,MATCH($AE476,Upload_Download!$Q$4:$Q$602,0),MATCH(AL$2,Upload_Download!$Q$3:$AC$3,0))/1000000</f>
        <v>31991.435264</v>
      </c>
      <c r="AM476" s="215">
        <f>INDEX(Upload_Download!$Q$4:$AC$602,MATCH($AE476,Upload_Download!$Q$4:$Q$602,0),MATCH(AM$2,Upload_Download!$Q$3:$AC$3,0))</f>
        <v>0.99742284226877809</v>
      </c>
      <c r="AN476" s="5">
        <f>INDEX(Upload_Download!$Q$4:$AC$602,MATCH($AE476,Upload_Download!$Q$4:$Q$602,0),MATCH(AN$2,Upload_Download!$Q$3:$AC$3,0))</f>
        <v>5.3137662915528718E-2</v>
      </c>
      <c r="AO476" s="217">
        <f>INDEX(Upload_Download!$Q$4:$AC$602,MATCH($AE476,Upload_Download!$Q$4:$Q$602,0),MATCH(AO$2,Upload_Download!$Q$3:$AC$3,0))</f>
        <v>5.327496089287434E-2</v>
      </c>
      <c r="AP476" s="6">
        <f>INDEX(Upload_Download!$Q$4:$AC$602,MATCH($AE476,Upload_Download!$Q$4:$Q$602,0),MATCH(AP$2,Upload_Download!$Q$3:$AC$3,0))</f>
        <v>565</v>
      </c>
      <c r="AQ476" s="7">
        <f>INDEX(Upload_Download!$Q$4:$AC$602,MATCH($AE476,Upload_Download!$Q$4:$Q$602,0),MATCH(AQ$2,Upload_Download!$Q$3:$AC$3,0))</f>
        <v>406</v>
      </c>
      <c r="AR476" s="8">
        <f>INDEX(Upload_Download!$Q$4:$AC$602,MATCH($AE476,Upload_Download!$Q$4:$Q$602,0),MATCH(AR$2,Upload_Download!$Q$3:$AC$3,0))</f>
        <v>390</v>
      </c>
      <c r="AS476" s="9">
        <f>INDEX(Upload_Download!$Q$4:$AC$602,MATCH($AE476,Upload_Download!$Q$4:$Q$602,0),MATCH(AS$2,Upload_Download!$Q$3:$AC$3,0))</f>
        <v>480.7</v>
      </c>
    </row>
    <row r="477" spans="31:45" ht="15.5" customHeight="1" thickBot="1">
      <c r="AE477">
        <f t="shared" si="54"/>
        <v>475</v>
      </c>
      <c r="AF477" s="11">
        <f>INDEX(Upload_Download!$Q$4:$AC$602,MATCH($AE477,Upload_Download!$Q$4:$Q$602,0),MATCH(AF$2,Upload_Download!$Q$3:$AC$3,0))</f>
        <v>475</v>
      </c>
      <c r="AG477" s="12">
        <f>INDEX(Upload_Download!$Q$4:$AC$602,MATCH($AE477,Upload_Download!$Q$4:$Q$602,0),MATCH(AG$2,Upload_Download!$Q$3:$AC$3,0))</f>
        <v>575</v>
      </c>
      <c r="AH477" s="12" t="str">
        <f t="shared" si="55"/>
        <v>STOCK</v>
      </c>
      <c r="AI477" s="222" t="str">
        <f>INDEX(Upload_Download!$Q$4:$AC$602,MATCH($AE477,Upload_Download!$Q$4:$Q$602,0),MATCH(AI$2,Upload_Download!$Q$3:$AC$3,0))</f>
        <v>CUK</v>
      </c>
      <c r="AJ477" s="13" t="str">
        <f>IF(AH477="STOCK",INDEX(Upload_Download!$AR$4:$AR$861,MATCH(AI477,Upload_Download!$AQ$4:$AQ$861,0),1),INDEX(Upload_Download!$BE$4:$BE$103,MATCH(AI477,Upload_Download!$BD$4:$BD$103,0),1))</f>
        <v>Carnival Plc ADS ADS</v>
      </c>
      <c r="AK477" s="47">
        <f>IF(AH477="STOCK",INDEX(Upload_Download!$AS$4:$AS$861,MATCH(AI477,Upload_Download!$AQ$4:$AQ$861,0),1),INDEX(Upload_Download!$BF$4:$BF$103,MATCH(AI477,Upload_Download!$BD$4:$BD$103,0),1))</f>
        <v>21.46</v>
      </c>
      <c r="AL477" s="212">
        <f>INDEX(Upload_Download!$Q$4:$AC$602,MATCH($AE477,Upload_Download!$Q$4:$Q$602,0),MATCH(AL$2,Upload_Download!$Q$3:$AC$3,0))/1000000</f>
        <v>24511.336447999998</v>
      </c>
      <c r="AM477" s="216">
        <f>INDEX(Upload_Download!$Q$4:$AC$602,MATCH($AE477,Upload_Download!$Q$4:$Q$602,0),MATCH(AM$2,Upload_Download!$Q$3:$AC$3,0))</f>
        <v>1.0008768520434761</v>
      </c>
      <c r="AN477" s="14">
        <f>INDEX(Upload_Download!$Q$4:$AC$602,MATCH($AE477,Upload_Download!$Q$4:$Q$602,0),MATCH(AN$2,Upload_Download!$Q$3:$AC$3,0))</f>
        <v>7.3776576137387223E-2</v>
      </c>
      <c r="AO477" s="218">
        <f>INDEX(Upload_Download!$Q$4:$AC$602,MATCH($AE477,Upload_Download!$Q$4:$Q$602,0),MATCH(AO$2,Upload_Download!$Q$3:$AC$3,0))</f>
        <v>7.3711941670704703E-2</v>
      </c>
      <c r="AP477" s="15">
        <f>INDEX(Upload_Download!$Q$4:$AC$602,MATCH($AE477,Upload_Download!$Q$4:$Q$602,0),MATCH(AP$2,Upload_Download!$Q$3:$AC$3,0))</f>
        <v>497</v>
      </c>
      <c r="AQ477" s="16">
        <f>INDEX(Upload_Download!$Q$4:$AC$602,MATCH($AE477,Upload_Download!$Q$4:$Q$602,0),MATCH(AQ$2,Upload_Download!$Q$3:$AC$3,0))</f>
        <v>467</v>
      </c>
      <c r="AR477" s="17">
        <f>INDEX(Upload_Download!$Q$4:$AC$602,MATCH($AE477,Upload_Download!$Q$4:$Q$602,0),MATCH(AR$2,Upload_Download!$Q$3:$AC$3,0))</f>
        <v>469</v>
      </c>
      <c r="AS477" s="18">
        <f>INDEX(Upload_Download!$Q$4:$AC$602,MATCH($AE477,Upload_Download!$Q$4:$Q$602,0),MATCH(AS$2,Upload_Download!$Q$3:$AC$3,0))</f>
        <v>482.6</v>
      </c>
    </row>
    <row r="478" spans="31:45" ht="15.5" customHeight="1">
      <c r="AE478">
        <f t="shared" si="54"/>
        <v>476</v>
      </c>
      <c r="AF478" s="10">
        <f>INDEX(Upload_Download!$Q$4:$AC$602,MATCH($AE478,Upload_Download!$Q$4:$Q$602,0),MATCH(AF$2,Upload_Download!$Q$3:$AC$3,0))</f>
        <v>476</v>
      </c>
      <c r="AG478" s="3">
        <f>INDEX(Upload_Download!$Q$4:$AC$602,MATCH($AE478,Upload_Download!$Q$4:$Q$602,0),MATCH(AG$2,Upload_Download!$Q$3:$AC$3,0))</f>
        <v>576</v>
      </c>
      <c r="AH478" s="3" t="str">
        <f t="shared" si="55"/>
        <v>STOCK</v>
      </c>
      <c r="AI478" s="221" t="str">
        <f>INDEX(Upload_Download!$Q$4:$AC$602,MATCH($AE478,Upload_Download!$Q$4:$Q$602,0),MATCH(AI$2,Upload_Download!$Q$3:$AC$3,0))</f>
        <v>CSGP</v>
      </c>
      <c r="AJ478" s="4" t="str">
        <f>IF(AH478="STOCK",INDEX(Upload_Download!$AR$4:$AR$861,MATCH(AI478,Upload_Download!$AQ$4:$AQ$861,0),1),INDEX(Upload_Download!$BE$4:$BE$103,MATCH(AI478,Upload_Download!$BD$4:$BD$103,0),1))</f>
        <v>CoStar Group Inc. Common Stock</v>
      </c>
      <c r="AK478" s="46">
        <f>IF(AH478="STOCK",INDEX(Upload_Download!$AS$4:$AS$861,MATCH(AI478,Upload_Download!$AQ$4:$AQ$861,0),1),INDEX(Upload_Download!$BF$4:$BF$103,MATCH(AI478,Upload_Download!$BD$4:$BD$103,0),1))</f>
        <v>69.84</v>
      </c>
      <c r="AL478" s="211">
        <f>INDEX(Upload_Download!$Q$4:$AC$602,MATCH($AE478,Upload_Download!$Q$4:$Q$602,0),MATCH(AL$2,Upload_Download!$Q$3:$AC$3,0))/1000000</f>
        <v>26551.547903999999</v>
      </c>
      <c r="AM478" s="215">
        <f>INDEX(Upload_Download!$Q$4:$AC$602,MATCH($AE478,Upload_Download!$Q$4:$Q$602,0),MATCH(AM$2,Upload_Download!$Q$3:$AC$3,0))</f>
        <v>0.99632289773637761</v>
      </c>
      <c r="AN478" s="5">
        <f>INDEX(Upload_Download!$Q$4:$AC$602,MATCH($AE478,Upload_Download!$Q$4:$Q$602,0),MATCH(AN$2,Upload_Download!$Q$3:$AC$3,0))</f>
        <v>4.3627356319353973E-2</v>
      </c>
      <c r="AO478" s="217">
        <f>INDEX(Upload_Download!$Q$4:$AC$602,MATCH($AE478,Upload_Download!$Q$4:$Q$602,0),MATCH(AO$2,Upload_Download!$Q$3:$AC$3,0))</f>
        <v>4.3788370636140453E-2</v>
      </c>
      <c r="AP478" s="6">
        <f>INDEX(Upload_Download!$Q$4:$AC$602,MATCH($AE478,Upload_Download!$Q$4:$Q$602,0),MATCH(AP$2,Upload_Download!$Q$3:$AC$3,0))</f>
        <v>570</v>
      </c>
      <c r="AQ478" s="7">
        <f>INDEX(Upload_Download!$Q$4:$AC$602,MATCH($AE478,Upload_Download!$Q$4:$Q$602,0),MATCH(AQ$2,Upload_Download!$Q$3:$AC$3,0))</f>
        <v>327</v>
      </c>
      <c r="AR478" s="8">
        <f>INDEX(Upload_Download!$Q$4:$AC$602,MATCH($AE478,Upload_Download!$Q$4:$Q$602,0),MATCH(AR$2,Upload_Download!$Q$3:$AC$3,0))</f>
        <v>444</v>
      </c>
      <c r="AS478" s="9">
        <f>INDEX(Upload_Download!$Q$4:$AC$602,MATCH($AE478,Upload_Download!$Q$4:$Q$602,0),MATCH(AS$2,Upload_Download!$Q$3:$AC$3,0))</f>
        <v>483.6</v>
      </c>
    </row>
    <row r="479" spans="31:45" ht="15.5" customHeight="1">
      <c r="AE479">
        <f t="shared" si="54"/>
        <v>477</v>
      </c>
      <c r="AF479" s="10">
        <f>INDEX(Upload_Download!$Q$4:$AC$602,MATCH($AE479,Upload_Download!$Q$4:$Q$602,0),MATCH(AF$2,Upload_Download!$Q$3:$AC$3,0))</f>
        <v>477</v>
      </c>
      <c r="AG479" s="3">
        <f>INDEX(Upload_Download!$Q$4:$AC$602,MATCH($AE479,Upload_Download!$Q$4:$Q$602,0),MATCH(AG$2,Upload_Download!$Q$3:$AC$3,0))</f>
        <v>577</v>
      </c>
      <c r="AH479" s="3" t="str">
        <f t="shared" si="55"/>
        <v>STOCK</v>
      </c>
      <c r="AI479" s="221" t="str">
        <f>INDEX(Upload_Download!$Q$4:$AC$602,MATCH($AE479,Upload_Download!$Q$4:$Q$602,0),MATCH(AI$2,Upload_Download!$Q$3:$AC$3,0))</f>
        <v>SWKS</v>
      </c>
      <c r="AJ479" s="4" t="str">
        <f>IF(AH479="STOCK",INDEX(Upload_Download!$AR$4:$AR$861,MATCH(AI479,Upload_Download!$AQ$4:$AQ$861,0),1),INDEX(Upload_Download!$BE$4:$BE$103,MATCH(AI479,Upload_Download!$BD$4:$BD$103,0),1))</f>
        <v>Skyworks Solutions Inc. Common Stock</v>
      </c>
      <c r="AK479" s="46">
        <f>IF(AH479="STOCK",INDEX(Upload_Download!$AS$4:$AS$861,MATCH(AI479,Upload_Download!$AQ$4:$AQ$861,0),1),INDEX(Upload_Download!$BF$4:$BF$103,MATCH(AI479,Upload_Download!$BD$4:$BD$103,0),1))</f>
        <v>140.86000000000001</v>
      </c>
      <c r="AL479" s="211">
        <f>INDEX(Upload_Download!$Q$4:$AC$602,MATCH($AE479,Upload_Download!$Q$4:$Q$602,0),MATCH(AL$2,Upload_Download!$Q$3:$AC$3,0))/1000000</f>
        <v>22165.168128000001</v>
      </c>
      <c r="AM479" s="215">
        <f>INDEX(Upload_Download!$Q$4:$AC$602,MATCH($AE479,Upload_Download!$Q$4:$Q$602,0),MATCH(AM$2,Upload_Download!$Q$3:$AC$3,0))</f>
        <v>0.99913480312102998</v>
      </c>
      <c r="AN479" s="5">
        <f>INDEX(Upload_Download!$Q$4:$AC$602,MATCH($AE479,Upload_Download!$Q$4:$Q$602,0),MATCH(AN$2,Upload_Download!$Q$3:$AC$3,0))</f>
        <v>4.2551325570893681E-2</v>
      </c>
      <c r="AO479" s="217">
        <f>INDEX(Upload_Download!$Q$4:$AC$602,MATCH($AE479,Upload_Download!$Q$4:$Q$602,0),MATCH(AO$2,Upload_Download!$Q$3:$AC$3,0))</f>
        <v>4.2588172725016402E-2</v>
      </c>
      <c r="AP479" s="6">
        <f>INDEX(Upload_Download!$Q$4:$AC$602,MATCH($AE479,Upload_Download!$Q$4:$Q$602,0),MATCH(AP$2,Upload_Download!$Q$3:$AC$3,0))</f>
        <v>542</v>
      </c>
      <c r="AQ479" s="7">
        <f>INDEX(Upload_Download!$Q$4:$AC$602,MATCH($AE479,Upload_Download!$Q$4:$Q$602,0),MATCH(AQ$2,Upload_Download!$Q$3:$AC$3,0))</f>
        <v>313</v>
      </c>
      <c r="AR479" s="8">
        <f>INDEX(Upload_Download!$Q$4:$AC$602,MATCH($AE479,Upload_Download!$Q$4:$Q$602,0),MATCH(AR$2,Upload_Download!$Q$3:$AC$3,0))</f>
        <v>504</v>
      </c>
      <c r="AS479" s="9">
        <f>INDEX(Upload_Download!$Q$4:$AC$602,MATCH($AE479,Upload_Download!$Q$4:$Q$602,0),MATCH(AS$2,Upload_Download!$Q$3:$AC$3,0))</f>
        <v>484.8</v>
      </c>
    </row>
    <row r="480" spans="31:45" ht="15.5" customHeight="1">
      <c r="AE480">
        <f t="shared" si="54"/>
        <v>478</v>
      </c>
      <c r="AF480" s="10">
        <f>INDEX(Upload_Download!$Q$4:$AC$602,MATCH($AE480,Upload_Download!$Q$4:$Q$602,0),MATCH(AF$2,Upload_Download!$Q$3:$AC$3,0))</f>
        <v>478</v>
      </c>
      <c r="AG480" s="3">
        <f>INDEX(Upload_Download!$Q$4:$AC$602,MATCH($AE480,Upload_Download!$Q$4:$Q$602,0),MATCH(AG$2,Upload_Download!$Q$3:$AC$3,0))</f>
        <v>579</v>
      </c>
      <c r="AH480" s="3" t="str">
        <f t="shared" si="55"/>
        <v>STOCK</v>
      </c>
      <c r="AI480" s="221" t="str">
        <f>INDEX(Upload_Download!$Q$4:$AC$602,MATCH($AE480,Upload_Download!$Q$4:$Q$602,0),MATCH(AI$2,Upload_Download!$Q$3:$AC$3,0))</f>
        <v>VFC</v>
      </c>
      <c r="AJ480" s="4" t="str">
        <f>IF(AH480="STOCK",INDEX(Upload_Download!$AR$4:$AR$861,MATCH(AI480,Upload_Download!$AQ$4:$AQ$861,0),1),INDEX(Upload_Download!$BE$4:$BE$103,MATCH(AI480,Upload_Download!$BD$4:$BD$103,0),1))</f>
        <v>V.F. Corporation Common Stock</v>
      </c>
      <c r="AK480" s="46">
        <f>IF(AH480="STOCK",INDEX(Upload_Download!$AS$4:$AS$861,MATCH(AI480,Upload_Download!$AQ$4:$AQ$861,0),1),INDEX(Upload_Download!$BF$4:$BF$103,MATCH(AI480,Upload_Download!$BD$4:$BD$103,0),1))</f>
        <v>62.58</v>
      </c>
      <c r="AL480" s="211">
        <f>INDEX(Upload_Download!$Q$4:$AC$602,MATCH($AE480,Upload_Download!$Q$4:$Q$602,0),MATCH(AL$2,Upload_Download!$Q$3:$AC$3,0))/1000000</f>
        <v>23873.290239999998</v>
      </c>
      <c r="AM480" s="215">
        <f>INDEX(Upload_Download!$Q$4:$AC$602,MATCH($AE480,Upload_Download!$Q$4:$Q$602,0),MATCH(AM$2,Upload_Download!$Q$3:$AC$3,0))</f>
        <v>0.99525663333647385</v>
      </c>
      <c r="AN480" s="5">
        <f>INDEX(Upload_Download!$Q$4:$AC$602,MATCH($AE480,Upload_Download!$Q$4:$Q$602,0),MATCH(AN$2,Upload_Download!$Q$3:$AC$3,0))</f>
        <v>3.897100595988584E-2</v>
      </c>
      <c r="AO480" s="217">
        <f>INDEX(Upload_Download!$Q$4:$AC$602,MATCH($AE480,Upload_Download!$Q$4:$Q$602,0),MATCH(AO$2,Upload_Download!$Q$3:$AC$3,0))</f>
        <v>3.9156740738557447E-2</v>
      </c>
      <c r="AP480" s="6">
        <f>INDEX(Upload_Download!$Q$4:$AC$602,MATCH($AE480,Upload_Download!$Q$4:$Q$602,0),MATCH(AP$2,Upload_Download!$Q$3:$AC$3,0))</f>
        <v>578</v>
      </c>
      <c r="AQ480" s="7">
        <f>INDEX(Upload_Download!$Q$4:$AC$602,MATCH($AE480,Upload_Download!$Q$4:$Q$602,0),MATCH(AQ$2,Upload_Download!$Q$3:$AC$3,0))</f>
        <v>275</v>
      </c>
      <c r="AR480" s="8">
        <f>INDEX(Upload_Download!$Q$4:$AC$602,MATCH($AE480,Upload_Download!$Q$4:$Q$602,0),MATCH(AR$2,Upload_Download!$Q$3:$AC$3,0))</f>
        <v>483</v>
      </c>
      <c r="AS480" s="9">
        <f>INDEX(Upload_Download!$Q$4:$AC$602,MATCH($AE480,Upload_Download!$Q$4:$Q$602,0),MATCH(AS$2,Upload_Download!$Q$3:$AC$3,0))</f>
        <v>488.9</v>
      </c>
    </row>
    <row r="481" spans="31:45" ht="15.5" customHeight="1">
      <c r="AE481">
        <f t="shared" si="54"/>
        <v>479</v>
      </c>
      <c r="AF481" s="10">
        <f>INDEX(Upload_Download!$Q$4:$AC$602,MATCH($AE481,Upload_Download!$Q$4:$Q$602,0),MATCH(AF$2,Upload_Download!$Q$3:$AC$3,0))</f>
        <v>479</v>
      </c>
      <c r="AG481" s="3">
        <f>INDEX(Upload_Download!$Q$4:$AC$602,MATCH($AE481,Upload_Download!$Q$4:$Q$602,0),MATCH(AG$2,Upload_Download!$Q$3:$AC$3,0))</f>
        <v>580</v>
      </c>
      <c r="AH481" s="3" t="str">
        <f t="shared" si="55"/>
        <v>STOCK</v>
      </c>
      <c r="AI481" s="221" t="str">
        <f>INDEX(Upload_Download!$Q$4:$AC$602,MATCH($AE481,Upload_Download!$Q$4:$Q$602,0),MATCH(AI$2,Upload_Download!$Q$3:$AC$3,0))</f>
        <v>CCL</v>
      </c>
      <c r="AJ481" s="4" t="str">
        <f>IF(AH481="STOCK",INDEX(Upload_Download!$AR$4:$AR$861,MATCH(AI481,Upload_Download!$AQ$4:$AQ$861,0),1),INDEX(Upload_Download!$BE$4:$BE$103,MATCH(AI481,Upload_Download!$BD$4:$BD$103,0),1))</f>
        <v>Carnival Corporation Common Stock</v>
      </c>
      <c r="AK481" s="46">
        <f>IF(AH481="STOCK",INDEX(Upload_Download!$AS$4:$AS$861,MATCH(AI481,Upload_Download!$AQ$4:$AQ$861,0),1),INDEX(Upload_Download!$BF$4:$BF$103,MATCH(AI481,Upload_Download!$BD$4:$BD$103,0),1))</f>
        <v>23.12</v>
      </c>
      <c r="AL481" s="211">
        <f>INDEX(Upload_Download!$Q$4:$AC$602,MATCH($AE481,Upload_Download!$Q$4:$Q$602,0),MATCH(AL$2,Upload_Download!$Q$3:$AC$3,0))/1000000</f>
        <v>26267.971583999999</v>
      </c>
      <c r="AM481" s="215">
        <f>INDEX(Upload_Download!$Q$4:$AC$602,MATCH($AE481,Upload_Download!$Q$4:$Q$602,0),MATCH(AM$2,Upload_Download!$Q$3:$AC$3,0))</f>
        <v>0.999944669753147</v>
      </c>
      <c r="AN481" s="5">
        <f>INDEX(Upload_Download!$Q$4:$AC$602,MATCH($AE481,Upload_Download!$Q$4:$Q$602,0),MATCH(AN$2,Upload_Download!$Q$3:$AC$3,0))</f>
        <v>7.5525013441200134E-2</v>
      </c>
      <c r="AO481" s="217">
        <f>INDEX(Upload_Download!$Q$4:$AC$602,MATCH($AE481,Upload_Download!$Q$4:$Q$602,0),MATCH(AO$2,Upload_Download!$Q$3:$AC$3,0))</f>
        <v>7.552919249006522E-2</v>
      </c>
      <c r="AP481" s="6">
        <f>INDEX(Upload_Download!$Q$4:$AC$602,MATCH($AE481,Upload_Download!$Q$4:$Q$602,0),MATCH(AP$2,Upload_Download!$Q$3:$AC$3,0))</f>
        <v>522</v>
      </c>
      <c r="AQ481" s="7">
        <f>INDEX(Upload_Download!$Q$4:$AC$602,MATCH($AE481,Upload_Download!$Q$4:$Q$602,0),MATCH(AQ$2,Upload_Download!$Q$3:$AC$3,0))</f>
        <v>470</v>
      </c>
      <c r="AR481" s="8">
        <f>INDEX(Upload_Download!$Q$4:$AC$602,MATCH($AE481,Upload_Download!$Q$4:$Q$602,0),MATCH(AR$2,Upload_Download!$Q$3:$AC$3,0))</f>
        <v>449</v>
      </c>
      <c r="AS481" s="9">
        <f>INDEX(Upload_Download!$Q$4:$AC$602,MATCH($AE481,Upload_Download!$Q$4:$Q$602,0),MATCH(AS$2,Upload_Download!$Q$3:$AC$3,0))</f>
        <v>489.7</v>
      </c>
    </row>
    <row r="482" spans="31:45" ht="15.5" customHeight="1" thickBot="1">
      <c r="AE482">
        <f t="shared" si="54"/>
        <v>480</v>
      </c>
      <c r="AF482" s="11">
        <f>INDEX(Upload_Download!$Q$4:$AC$602,MATCH($AE482,Upload_Download!$Q$4:$Q$602,0),MATCH(AF$2,Upload_Download!$Q$3:$AC$3,0))</f>
        <v>480</v>
      </c>
      <c r="AG482" s="12">
        <f>INDEX(Upload_Download!$Q$4:$AC$602,MATCH($AE482,Upload_Download!$Q$4:$Q$602,0),MATCH(AG$2,Upload_Download!$Q$3:$AC$3,0))</f>
        <v>581</v>
      </c>
      <c r="AH482" s="12" t="str">
        <f t="shared" si="55"/>
        <v>STOCK</v>
      </c>
      <c r="AI482" s="222" t="str">
        <f>INDEX(Upload_Download!$Q$4:$AC$602,MATCH($AE482,Upload_Download!$Q$4:$Q$602,0),MATCH(AI$2,Upload_Download!$Q$3:$AC$3,0))</f>
        <v>NU</v>
      </c>
      <c r="AJ482" s="13" t="str">
        <f>IF(AH482="STOCK",INDEX(Upload_Download!$AR$4:$AR$861,MATCH(AI482,Upload_Download!$AQ$4:$AQ$861,0),1),INDEX(Upload_Download!$BE$4:$BE$103,MATCH(AI482,Upload_Download!$BD$4:$BD$103,0),1))</f>
        <v>Nu Holdings Ltd. Class A Ordinary Shares</v>
      </c>
      <c r="AK482" s="47">
        <f>IF(AH482="STOCK",INDEX(Upload_Download!$AS$4:$AS$861,MATCH(AI482,Upload_Download!$AQ$4:$AQ$861,0),1),INDEX(Upload_Download!$BF$4:$BF$103,MATCH(AI482,Upload_Download!$BD$4:$BD$103,0),1))</f>
        <v>9.2799999999999994</v>
      </c>
      <c r="AL482" s="212">
        <f>INDEX(Upload_Download!$Q$4:$AC$602,MATCH($AE482,Upload_Download!$Q$4:$Q$602,0),MATCH(AL$2,Upload_Download!$Q$3:$AC$3,0))/1000000</f>
        <v>39542.472704</v>
      </c>
      <c r="AM482" s="216">
        <f>INDEX(Upload_Download!$Q$4:$AC$602,MATCH($AE482,Upload_Download!$Q$4:$Q$602,0),MATCH(AM$2,Upload_Download!$Q$3:$AC$3,0))</f>
        <v>0.9376719281546475</v>
      </c>
      <c r="AN482" s="14">
        <f>INDEX(Upload_Download!$Q$4:$AC$602,MATCH($AE482,Upload_Download!$Q$4:$Q$602,0),MATCH(AN$2,Upload_Download!$Q$3:$AC$3,0))</f>
        <v>8.7913250834147014E-2</v>
      </c>
      <c r="AO482" s="218">
        <f>INDEX(Upload_Download!$Q$4:$AC$602,MATCH($AE482,Upload_Download!$Q$4:$Q$602,0),MATCH(AO$2,Upload_Download!$Q$3:$AC$3,0))</f>
        <v>9.3756940134873845E-2</v>
      </c>
      <c r="AP482" s="15">
        <f>INDEX(Upload_Download!$Q$4:$AC$602,MATCH($AE482,Upload_Download!$Q$4:$Q$602,0),MATCH(AP$2,Upload_Download!$Q$3:$AC$3,0))</f>
        <v>598</v>
      </c>
      <c r="AQ482" s="16">
        <f>INDEX(Upload_Download!$Q$4:$AC$602,MATCH($AE482,Upload_Download!$Q$4:$Q$602,0),MATCH(AQ$2,Upload_Download!$Q$3:$AC$3,0))</f>
        <v>491</v>
      </c>
      <c r="AR482" s="17">
        <f>INDEX(Upload_Download!$Q$4:$AC$602,MATCH($AE482,Upload_Download!$Q$4:$Q$602,0),MATCH(AR$2,Upload_Download!$Q$3:$AC$3,0))</f>
        <v>313</v>
      </c>
      <c r="AS482" s="18">
        <f>INDEX(Upload_Download!$Q$4:$AC$602,MATCH($AE482,Upload_Download!$Q$4:$Q$602,0),MATCH(AS$2,Upload_Download!$Q$3:$AC$3,0))</f>
        <v>491.1</v>
      </c>
    </row>
    <row r="483" spans="31:45" ht="15.5" customHeight="1">
      <c r="AE483">
        <f t="shared" si="54"/>
        <v>481</v>
      </c>
      <c r="AF483" s="10">
        <f>INDEX(Upload_Download!$Q$4:$AC$602,MATCH($AE483,Upload_Download!$Q$4:$Q$602,0),MATCH(AF$2,Upload_Download!$Q$3:$AC$3,0))</f>
        <v>481</v>
      </c>
      <c r="AG483" s="3">
        <f>INDEX(Upload_Download!$Q$4:$AC$602,MATCH($AE483,Upload_Download!$Q$4:$Q$602,0),MATCH(AG$2,Upload_Download!$Q$3:$AC$3,0))</f>
        <v>582</v>
      </c>
      <c r="AH483" s="3" t="str">
        <f t="shared" si="55"/>
        <v>STOCK</v>
      </c>
      <c r="AI483" s="221" t="str">
        <f>INDEX(Upload_Download!$Q$4:$AC$602,MATCH($AE483,Upload_Download!$Q$4:$Q$602,0),MATCH(AI$2,Upload_Download!$Q$3:$AC$3,0))</f>
        <v>CS</v>
      </c>
      <c r="AJ483" s="4" t="str">
        <f>IF(AH483="STOCK",INDEX(Upload_Download!$AR$4:$AR$861,MATCH(AI483,Upload_Download!$AQ$4:$AQ$861,0),1),INDEX(Upload_Download!$BE$4:$BE$103,MATCH(AI483,Upload_Download!$BD$4:$BD$103,0),1))</f>
        <v>Credit Suisse Group American Depositary Shares</v>
      </c>
      <c r="AK483" s="46">
        <f>IF(AH483="STOCK",INDEX(Upload_Download!$AS$4:$AS$861,MATCH(AI483,Upload_Download!$AQ$4:$AQ$861,0),1),INDEX(Upload_Download!$BF$4:$BF$103,MATCH(AI483,Upload_Download!$BD$4:$BD$103,0),1))</f>
        <v>9.08</v>
      </c>
      <c r="AL483" s="211">
        <f>INDEX(Upload_Download!$Q$4:$AC$602,MATCH($AE483,Upload_Download!$Q$4:$Q$602,0),MATCH(AL$2,Upload_Download!$Q$3:$AC$3,0))/1000000</f>
        <v>23864.264704000001</v>
      </c>
      <c r="AM483" s="215">
        <f>INDEX(Upload_Download!$Q$4:$AC$602,MATCH($AE483,Upload_Download!$Q$4:$Q$602,0),MATCH(AM$2,Upload_Download!$Q$3:$AC$3,0))</f>
        <v>0.99555190798614879</v>
      </c>
      <c r="AN483" s="5">
        <f>INDEX(Upload_Download!$Q$4:$AC$602,MATCH($AE483,Upload_Download!$Q$4:$Q$602,0),MATCH(AN$2,Upload_Download!$Q$3:$AC$3,0))</f>
        <v>4.128222116118363E-2</v>
      </c>
      <c r="AO483" s="217">
        <f>INDEX(Upload_Download!$Q$4:$AC$602,MATCH($AE483,Upload_Download!$Q$4:$Q$602,0),MATCH(AO$2,Upload_Download!$Q$3:$AC$3,0))</f>
        <v>4.1466668719154311E-2</v>
      </c>
      <c r="AP483" s="6">
        <f>INDEX(Upload_Download!$Q$4:$AC$602,MATCH($AE483,Upload_Download!$Q$4:$Q$602,0),MATCH(AP$2,Upload_Download!$Q$3:$AC$3,0))</f>
        <v>575</v>
      </c>
      <c r="AQ483" s="7">
        <f>INDEX(Upload_Download!$Q$4:$AC$602,MATCH($AE483,Upload_Download!$Q$4:$Q$602,0),MATCH(AQ$2,Upload_Download!$Q$3:$AC$3,0))</f>
        <v>299</v>
      </c>
      <c r="AR483" s="8">
        <f>INDEX(Upload_Download!$Q$4:$AC$602,MATCH($AE483,Upload_Download!$Q$4:$Q$602,0),MATCH(AR$2,Upload_Download!$Q$3:$AC$3,0))</f>
        <v>484</v>
      </c>
      <c r="AS483" s="9">
        <f>INDEX(Upload_Download!$Q$4:$AC$602,MATCH($AE483,Upload_Download!$Q$4:$Q$602,0),MATCH(AS$2,Upload_Download!$Q$3:$AC$3,0))</f>
        <v>492.5</v>
      </c>
    </row>
    <row r="484" spans="31:45" ht="15.5" customHeight="1">
      <c r="AE484">
        <f t="shared" si="54"/>
        <v>482</v>
      </c>
      <c r="AF484" s="10">
        <f>INDEX(Upload_Download!$Q$4:$AC$602,MATCH($AE484,Upload_Download!$Q$4:$Q$602,0),MATCH(AF$2,Upload_Download!$Q$3:$AC$3,0))</f>
        <v>482</v>
      </c>
      <c r="AG484" s="3">
        <f>INDEX(Upload_Download!$Q$4:$AC$602,MATCH($AE484,Upload_Download!$Q$4:$Q$602,0),MATCH(AG$2,Upload_Download!$Q$3:$AC$3,0))</f>
        <v>583</v>
      </c>
      <c r="AH484" s="3" t="str">
        <f t="shared" si="55"/>
        <v>STOCK</v>
      </c>
      <c r="AI484" s="221" t="str">
        <f>INDEX(Upload_Download!$Q$4:$AC$602,MATCH($AE484,Upload_Download!$Q$4:$Q$602,0),MATCH(AI$2,Upload_Download!$Q$3:$AC$3,0))</f>
        <v>U</v>
      </c>
      <c r="AJ484" s="4" t="str">
        <f>IF(AH484="STOCK",INDEX(Upload_Download!$AR$4:$AR$861,MATCH(AI484,Upload_Download!$AQ$4:$AQ$861,0),1),INDEX(Upload_Download!$BE$4:$BE$103,MATCH(AI484,Upload_Download!$BD$4:$BD$103,0),1))</f>
        <v>Unity Software Inc. Common Stock</v>
      </c>
      <c r="AK484" s="46">
        <f>IF(AH484="STOCK",INDEX(Upload_Download!$AS$4:$AS$861,MATCH(AI484,Upload_Download!$AQ$4:$AQ$861,0),1),INDEX(Upload_Download!$BF$4:$BF$103,MATCH(AI484,Upload_Download!$BD$4:$BD$103,0),1))</f>
        <v>112.75</v>
      </c>
      <c r="AL484" s="211">
        <f>INDEX(Upload_Download!$Q$4:$AC$602,MATCH($AE484,Upload_Download!$Q$4:$Q$602,0),MATCH(AL$2,Upload_Download!$Q$3:$AC$3,0))/1000000</f>
        <v>32505.966592000001</v>
      </c>
      <c r="AM484" s="215">
        <f>INDEX(Upload_Download!$Q$4:$AC$602,MATCH($AE484,Upload_Download!$Q$4:$Q$602,0),MATCH(AM$2,Upload_Download!$Q$3:$AC$3,0))</f>
        <v>0.99769643578030776</v>
      </c>
      <c r="AN484" s="5">
        <f>INDEX(Upload_Download!$Q$4:$AC$602,MATCH($AE484,Upload_Download!$Q$4:$Q$602,0),MATCH(AN$2,Upload_Download!$Q$3:$AC$3,0))</f>
        <v>8.4554360985700697E-2</v>
      </c>
      <c r="AO484" s="217">
        <f>INDEX(Upload_Download!$Q$4:$AC$602,MATCH($AE484,Upload_Download!$Q$4:$Q$602,0),MATCH(AO$2,Upload_Download!$Q$3:$AC$3,0))</f>
        <v>8.4749587102182972E-2</v>
      </c>
      <c r="AP484" s="6">
        <f>INDEX(Upload_Download!$Q$4:$AC$602,MATCH($AE484,Upload_Download!$Q$4:$Q$602,0),MATCH(AP$2,Upload_Download!$Q$3:$AC$3,0))</f>
        <v>562</v>
      </c>
      <c r="AQ484" s="7">
        <f>INDEX(Upload_Download!$Q$4:$AC$602,MATCH($AE484,Upload_Download!$Q$4:$Q$602,0),MATCH(AQ$2,Upload_Download!$Q$3:$AC$3,0))</f>
        <v>484</v>
      </c>
      <c r="AR484" s="8">
        <f>INDEX(Upload_Download!$Q$4:$AC$602,MATCH($AE484,Upload_Download!$Q$4:$Q$602,0),MATCH(AR$2,Upload_Download!$Q$3:$AC$3,0))</f>
        <v>383</v>
      </c>
      <c r="AS484" s="9">
        <f>INDEX(Upload_Download!$Q$4:$AC$602,MATCH($AE484,Upload_Download!$Q$4:$Q$602,0),MATCH(AS$2,Upload_Download!$Q$3:$AC$3,0))</f>
        <v>492.7</v>
      </c>
    </row>
    <row r="485" spans="31:45" ht="15.5" customHeight="1">
      <c r="AE485">
        <f t="shared" si="54"/>
        <v>483</v>
      </c>
      <c r="AF485" s="10">
        <f>INDEX(Upload_Download!$Q$4:$AC$602,MATCH($AE485,Upload_Download!$Q$4:$Q$602,0),MATCH(AF$2,Upload_Download!$Q$3:$AC$3,0))</f>
        <v>483</v>
      </c>
      <c r="AG485" s="3">
        <f>INDEX(Upload_Download!$Q$4:$AC$602,MATCH($AE485,Upload_Download!$Q$4:$Q$602,0),MATCH(AG$2,Upload_Download!$Q$3:$AC$3,0))</f>
        <v>584</v>
      </c>
      <c r="AH485" s="3" t="str">
        <f t="shared" si="55"/>
        <v>STOCK</v>
      </c>
      <c r="AI485" s="221" t="str">
        <f>INDEX(Upload_Download!$Q$4:$AC$602,MATCH($AE485,Upload_Download!$Q$4:$Q$602,0),MATCH(AI$2,Upload_Download!$Q$3:$AC$3,0))</f>
        <v>OKTA</v>
      </c>
      <c r="AJ485" s="4" t="str">
        <f>IF(AH485="STOCK",INDEX(Upload_Download!$AR$4:$AR$861,MATCH(AI485,Upload_Download!$AQ$4:$AQ$861,0),1),INDEX(Upload_Download!$BE$4:$BE$103,MATCH(AI485,Upload_Download!$BD$4:$BD$103,0),1))</f>
        <v>Okta Inc. Class A Common Stock</v>
      </c>
      <c r="AK485" s="46">
        <f>IF(AH485="STOCK",INDEX(Upload_Download!$AS$4:$AS$861,MATCH(AI485,Upload_Download!$AQ$4:$AQ$861,0),1),INDEX(Upload_Download!$BF$4:$BF$103,MATCH(AI485,Upload_Download!$BD$4:$BD$103,0),1))</f>
        <v>196.28</v>
      </c>
      <c r="AL485" s="211">
        <f>INDEX(Upload_Download!$Q$4:$AC$602,MATCH($AE485,Upload_Download!$Q$4:$Q$602,0),MATCH(AL$2,Upload_Download!$Q$3:$AC$3,0))/1000000</f>
        <v>29960.884224000001</v>
      </c>
      <c r="AM485" s="215">
        <f>INDEX(Upload_Download!$Q$4:$AC$602,MATCH($AE485,Upload_Download!$Q$4:$Q$602,0),MATCH(AM$2,Upload_Download!$Q$3:$AC$3,0))</f>
        <v>0.99787125579520874</v>
      </c>
      <c r="AN485" s="5">
        <f>INDEX(Upload_Download!$Q$4:$AC$602,MATCH($AE485,Upload_Download!$Q$4:$Q$602,0),MATCH(AN$2,Upload_Download!$Q$3:$AC$3,0))</f>
        <v>6.5746615060962466E-2</v>
      </c>
      <c r="AO485" s="217">
        <f>INDEX(Upload_Download!$Q$4:$AC$602,MATCH($AE485,Upload_Download!$Q$4:$Q$602,0),MATCH(AO$2,Upload_Download!$Q$3:$AC$3,0))</f>
        <v>6.588687135653451E-2</v>
      </c>
      <c r="AP485" s="6">
        <f>INDEX(Upload_Download!$Q$4:$AC$602,MATCH($AE485,Upload_Download!$Q$4:$Q$602,0),MATCH(AP$2,Upload_Download!$Q$3:$AC$3,0))</f>
        <v>560</v>
      </c>
      <c r="AQ485" s="7">
        <f>INDEX(Upload_Download!$Q$4:$AC$602,MATCH($AE485,Upload_Download!$Q$4:$Q$602,0),MATCH(AQ$2,Upload_Download!$Q$3:$AC$3,0))</f>
        <v>458</v>
      </c>
      <c r="AR485" s="8">
        <f>INDEX(Upload_Download!$Q$4:$AC$602,MATCH($AE485,Upload_Download!$Q$4:$Q$602,0),MATCH(AR$2,Upload_Download!$Q$3:$AC$3,0))</f>
        <v>408</v>
      </c>
      <c r="AS485" s="9">
        <f>INDEX(Upload_Download!$Q$4:$AC$602,MATCH($AE485,Upload_Download!$Q$4:$Q$602,0),MATCH(AS$2,Upload_Download!$Q$3:$AC$3,0))</f>
        <v>494</v>
      </c>
    </row>
    <row r="486" spans="31:45" ht="15.5" customHeight="1">
      <c r="AE486">
        <f t="shared" si="54"/>
        <v>484</v>
      </c>
      <c r="AF486" s="10">
        <f>INDEX(Upload_Download!$Q$4:$AC$602,MATCH($AE486,Upload_Download!$Q$4:$Q$602,0),MATCH(AF$2,Upload_Download!$Q$3:$AC$3,0))</f>
        <v>484</v>
      </c>
      <c r="AG486" s="3">
        <f>INDEX(Upload_Download!$Q$4:$AC$602,MATCH($AE486,Upload_Download!$Q$4:$Q$602,0),MATCH(AG$2,Upload_Download!$Q$3:$AC$3,0))</f>
        <v>585</v>
      </c>
      <c r="AH486" s="3" t="str">
        <f t="shared" si="55"/>
        <v>CRYPTO</v>
      </c>
      <c r="AI486" s="221" t="str">
        <f>INDEX(Upload_Download!$Q$4:$AC$602,MATCH($AE486,Upload_Download!$Q$4:$Q$602,0),MATCH(AI$2,Upload_Download!$Q$3:$AC$3,0))</f>
        <v>CCXX-USD</v>
      </c>
      <c r="AJ486" s="4" t="str">
        <f>IF(AH486="STOCK",INDEX(Upload_Download!$AR$4:$AR$861,MATCH(AI486,Upload_Download!$AQ$4:$AQ$861,0),1),INDEX(Upload_Download!$BE$4:$BE$103,MATCH(AI486,Upload_Download!$BD$4:$BD$103,0),1))</f>
        <v>Counos X USD</v>
      </c>
      <c r="AK486" s="46">
        <f>IF(AH486="STOCK",INDEX(Upload_Download!$AS$4:$AS$861,MATCH(AI486,Upload_Download!$AQ$4:$AQ$861,0),1),INDEX(Upload_Download!$BF$4:$BF$103,MATCH(AI486,Upload_Download!$BD$4:$BD$103,0),1))</f>
        <v>57.58</v>
      </c>
      <c r="AL486" s="211">
        <f>INDEX(Upload_Download!$Q$4:$AC$602,MATCH($AE486,Upload_Download!$Q$4:$Q$602,0),MATCH(AL$2,Upload_Download!$Q$3:$AC$3,0))/1000000</f>
        <v>1029.9712</v>
      </c>
      <c r="AM486" s="215">
        <f>INDEX(Upload_Download!$Q$4:$AC$602,MATCH($AE486,Upload_Download!$Q$4:$Q$602,0),MATCH(AM$2,Upload_Download!$Q$3:$AC$3,0))</f>
        <v>1.002425265013855</v>
      </c>
      <c r="AN486" s="5">
        <f>INDEX(Upload_Download!$Q$4:$AC$602,MATCH($AE486,Upload_Download!$Q$4:$Q$602,0),MATCH(AN$2,Upload_Download!$Q$3:$AC$3,0))</f>
        <v>0.14355291001808779</v>
      </c>
      <c r="AO486" s="217">
        <f>INDEX(Upload_Download!$Q$4:$AC$602,MATCH($AE486,Upload_Download!$Q$4:$Q$602,0),MATCH(AO$2,Upload_Download!$Q$3:$AC$3,0))</f>
        <v>0.14320559849028119</v>
      </c>
      <c r="AP486" s="6">
        <f>INDEX(Upload_Download!$Q$4:$AC$602,MATCH($AE486,Upload_Download!$Q$4:$Q$602,0),MATCH(AP$2,Upload_Download!$Q$3:$AC$3,0))</f>
        <v>431</v>
      </c>
      <c r="AQ486" s="7">
        <f>INDEX(Upload_Download!$Q$4:$AC$602,MATCH($AE486,Upload_Download!$Q$4:$Q$602,0),MATCH(AQ$2,Upload_Download!$Q$3:$AC$3,0))</f>
        <v>512</v>
      </c>
      <c r="AR486" s="8">
        <f>INDEX(Upload_Download!$Q$4:$AC$602,MATCH($AE486,Upload_Download!$Q$4:$Q$602,0),MATCH(AR$2,Upload_Download!$Q$3:$AC$3,0))</f>
        <v>588</v>
      </c>
      <c r="AS486" s="9">
        <f>INDEX(Upload_Download!$Q$4:$AC$602,MATCH($AE486,Upload_Download!$Q$4:$Q$602,0),MATCH(AS$2,Upload_Download!$Q$3:$AC$3,0))</f>
        <v>494.3</v>
      </c>
    </row>
    <row r="487" spans="31:45" ht="15.5" customHeight="1" thickBot="1">
      <c r="AE487">
        <f t="shared" si="54"/>
        <v>485</v>
      </c>
      <c r="AF487" s="11">
        <f>INDEX(Upload_Download!$Q$4:$AC$602,MATCH($AE487,Upload_Download!$Q$4:$Q$602,0),MATCH(AF$2,Upload_Download!$Q$3:$AC$3,0))</f>
        <v>485</v>
      </c>
      <c r="AG487" s="12">
        <f>INDEX(Upload_Download!$Q$4:$AC$602,MATCH($AE487,Upload_Download!$Q$4:$Q$602,0),MATCH(AG$2,Upload_Download!$Q$3:$AC$3,0))</f>
        <v>586</v>
      </c>
      <c r="AH487" s="12" t="str">
        <f t="shared" si="55"/>
        <v>STOCK</v>
      </c>
      <c r="AI487" s="222" t="str">
        <f>INDEX(Upload_Download!$Q$4:$AC$602,MATCH($AE487,Upload_Download!$Q$4:$Q$602,0),MATCH(AI$2,Upload_Download!$Q$3:$AC$3,0))</f>
        <v>TWLO</v>
      </c>
      <c r="AJ487" s="13" t="str">
        <f>IF(AH487="STOCK",INDEX(Upload_Download!$AR$4:$AR$861,MATCH(AI487,Upload_Download!$AQ$4:$AQ$861,0),1),INDEX(Upload_Download!$BE$4:$BE$103,MATCH(AI487,Upload_Download!$BD$4:$BD$103,0),1))</f>
        <v>Twilio Inc. Class A Common Stock</v>
      </c>
      <c r="AK487" s="47">
        <f>IF(AH487="STOCK",INDEX(Upload_Download!$AS$4:$AS$861,MATCH(AI487,Upload_Download!$AQ$4:$AQ$861,0),1),INDEX(Upload_Download!$BF$4:$BF$103,MATCH(AI487,Upload_Download!$BD$4:$BD$103,0),1))</f>
        <v>205.91</v>
      </c>
      <c r="AL487" s="212">
        <f>INDEX(Upload_Download!$Q$4:$AC$602,MATCH($AE487,Upload_Download!$Q$4:$Q$602,0),MATCH(AL$2,Upload_Download!$Q$3:$AC$3,0))/1000000</f>
        <v>33723.795456</v>
      </c>
      <c r="AM487" s="216">
        <f>INDEX(Upload_Download!$Q$4:$AC$602,MATCH($AE487,Upload_Download!$Q$4:$Q$602,0),MATCH(AM$2,Upload_Download!$Q$3:$AC$3,0))</f>
        <v>0.99404033718610907</v>
      </c>
      <c r="AN487" s="14">
        <f>INDEX(Upload_Download!$Q$4:$AC$602,MATCH($AE487,Upload_Download!$Q$4:$Q$602,0),MATCH(AN$2,Upload_Download!$Q$3:$AC$3,0))</f>
        <v>7.630997209529515E-2</v>
      </c>
      <c r="AO487" s="218">
        <f>INDEX(Upload_Download!$Q$4:$AC$602,MATCH($AE487,Upload_Download!$Q$4:$Q$602,0),MATCH(AO$2,Upload_Download!$Q$3:$AC$3,0))</f>
        <v>7.6767480393512472E-2</v>
      </c>
      <c r="AP487" s="15">
        <f>INDEX(Upload_Download!$Q$4:$AC$602,MATCH($AE487,Upload_Download!$Q$4:$Q$602,0),MATCH(AP$2,Upload_Download!$Q$3:$AC$3,0))</f>
        <v>581</v>
      </c>
      <c r="AQ487" s="16">
        <f>INDEX(Upload_Download!$Q$4:$AC$602,MATCH($AE487,Upload_Download!$Q$4:$Q$602,0),MATCH(AQ$2,Upload_Download!$Q$3:$AC$3,0))</f>
        <v>472</v>
      </c>
      <c r="AR487" s="17">
        <f>INDEX(Upload_Download!$Q$4:$AC$602,MATCH($AE487,Upload_Download!$Q$4:$Q$602,0),MATCH(AR$2,Upload_Download!$Q$3:$AC$3,0))</f>
        <v>371</v>
      </c>
      <c r="AS487" s="18">
        <f>INDEX(Upload_Download!$Q$4:$AC$602,MATCH($AE487,Upload_Download!$Q$4:$Q$602,0),MATCH(AS$2,Upload_Download!$Q$3:$AC$3,0))</f>
        <v>496.2</v>
      </c>
    </row>
    <row r="488" spans="31:45" ht="15.5" customHeight="1">
      <c r="AE488">
        <f t="shared" si="54"/>
        <v>486</v>
      </c>
      <c r="AF488" s="10">
        <f>INDEX(Upload_Download!$Q$4:$AC$602,MATCH($AE488,Upload_Download!$Q$4:$Q$602,0),MATCH(AF$2,Upload_Download!$Q$3:$AC$3,0))</f>
        <v>486</v>
      </c>
      <c r="AG488" s="3">
        <f>INDEX(Upload_Download!$Q$4:$AC$602,MATCH($AE488,Upload_Download!$Q$4:$Q$602,0),MATCH(AG$2,Upload_Download!$Q$3:$AC$3,0))</f>
        <v>587</v>
      </c>
      <c r="AH488" s="3" t="str">
        <f t="shared" si="55"/>
        <v>STOCK</v>
      </c>
      <c r="AI488" s="221" t="str">
        <f>INDEX(Upload_Download!$Q$4:$AC$602,MATCH($AE488,Upload_Download!$Q$4:$Q$602,0),MATCH(AI$2,Upload_Download!$Q$3:$AC$3,0))</f>
        <v>TWTR</v>
      </c>
      <c r="AJ488" s="4" t="str">
        <f>IF(AH488="STOCK",INDEX(Upload_Download!$AR$4:$AR$861,MATCH(AI488,Upload_Download!$AQ$4:$AQ$861,0),1),INDEX(Upload_Download!$BE$4:$BE$103,MATCH(AI488,Upload_Download!$BD$4:$BD$103,0),1))</f>
        <v>Twitter Inc. Common Stock</v>
      </c>
      <c r="AK488" s="46">
        <f>IF(AH488="STOCK",INDEX(Upload_Download!$AS$4:$AS$861,MATCH(AI488,Upload_Download!$AQ$4:$AQ$861,0),1),INDEX(Upload_Download!$BF$4:$BF$103,MATCH(AI488,Upload_Download!$BD$4:$BD$103,0),1))</f>
        <v>37.08</v>
      </c>
      <c r="AL488" s="211">
        <f>INDEX(Upload_Download!$Q$4:$AC$602,MATCH($AE488,Upload_Download!$Q$4:$Q$602,0),MATCH(AL$2,Upload_Download!$Q$3:$AC$3,0))/1000000</f>
        <v>28769.966079999998</v>
      </c>
      <c r="AM488" s="215">
        <f>INDEX(Upload_Download!$Q$4:$AC$602,MATCH($AE488,Upload_Download!$Q$4:$Q$602,0),MATCH(AM$2,Upload_Download!$Q$3:$AC$3,0))</f>
        <v>0.99839035175004387</v>
      </c>
      <c r="AN488" s="5">
        <f>INDEX(Upload_Download!$Q$4:$AC$602,MATCH($AE488,Upload_Download!$Q$4:$Q$602,0),MATCH(AN$2,Upload_Download!$Q$3:$AC$3,0))</f>
        <v>7.7187679273280296E-2</v>
      </c>
      <c r="AO488" s="217">
        <f>INDEX(Upload_Download!$Q$4:$AC$602,MATCH($AE488,Upload_Download!$Q$4:$Q$602,0),MATCH(AO$2,Upload_Download!$Q$3:$AC$3,0))</f>
        <v>7.7312124599342016E-2</v>
      </c>
      <c r="AP488" s="6">
        <f>INDEX(Upload_Download!$Q$4:$AC$602,MATCH($AE488,Upload_Download!$Q$4:$Q$602,0),MATCH(AP$2,Upload_Download!$Q$3:$AC$3,0))</f>
        <v>555</v>
      </c>
      <c r="AQ488" s="7">
        <f>INDEX(Upload_Download!$Q$4:$AC$602,MATCH($AE488,Upload_Download!$Q$4:$Q$602,0),MATCH(AQ$2,Upload_Download!$Q$3:$AC$3,0))</f>
        <v>475</v>
      </c>
      <c r="AR488" s="8">
        <f>INDEX(Upload_Download!$Q$4:$AC$602,MATCH($AE488,Upload_Download!$Q$4:$Q$602,0),MATCH(AR$2,Upload_Download!$Q$3:$AC$3,0))</f>
        <v>423</v>
      </c>
      <c r="AS488" s="9">
        <f>INDEX(Upload_Download!$Q$4:$AC$602,MATCH($AE488,Upload_Download!$Q$4:$Q$602,0),MATCH(AS$2,Upload_Download!$Q$3:$AC$3,0))</f>
        <v>499.4</v>
      </c>
    </row>
    <row r="489" spans="31:45" ht="15.5" customHeight="1">
      <c r="AE489">
        <f t="shared" si="54"/>
        <v>487</v>
      </c>
      <c r="AF489" s="10">
        <f>INDEX(Upload_Download!$Q$4:$AC$602,MATCH($AE489,Upload_Download!$Q$4:$Q$602,0),MATCH(AF$2,Upload_Download!$Q$3:$AC$3,0))</f>
        <v>487</v>
      </c>
      <c r="AG489" s="3">
        <f>INDEX(Upload_Download!$Q$4:$AC$602,MATCH($AE489,Upload_Download!$Q$4:$Q$602,0),MATCH(AG$2,Upload_Download!$Q$3:$AC$3,0))</f>
        <v>590</v>
      </c>
      <c r="AH489" s="3" t="str">
        <f t="shared" si="55"/>
        <v>STOCK</v>
      </c>
      <c r="AI489" s="221" t="str">
        <f>INDEX(Upload_Download!$Q$4:$AC$602,MATCH($AE489,Upload_Download!$Q$4:$Q$602,0),MATCH(AI$2,Upload_Download!$Q$3:$AC$3,0))</f>
        <v>PLTR</v>
      </c>
      <c r="AJ489" s="4" t="str">
        <f>IF(AH489="STOCK",INDEX(Upload_Download!$AR$4:$AR$861,MATCH(AI489,Upload_Download!$AQ$4:$AQ$861,0),1),INDEX(Upload_Download!$BE$4:$BE$103,MATCH(AI489,Upload_Download!$BD$4:$BD$103,0),1))</f>
        <v>Palantir Technologies Inc. Class A Common Stock</v>
      </c>
      <c r="AK489" s="46">
        <f>IF(AH489="STOCK",INDEX(Upload_Download!$AS$4:$AS$861,MATCH(AI489,Upload_Download!$AQ$4:$AQ$861,0),1),INDEX(Upload_Download!$BF$4:$BF$103,MATCH(AI489,Upload_Download!$BD$4:$BD$103,0),1))</f>
        <v>13.56</v>
      </c>
      <c r="AL489" s="211">
        <f>INDEX(Upload_Download!$Q$4:$AC$602,MATCH($AE489,Upload_Download!$Q$4:$Q$602,0),MATCH(AL$2,Upload_Download!$Q$3:$AC$3,0))/1000000</f>
        <v>26433.552383999999</v>
      </c>
      <c r="AM489" s="215">
        <f>INDEX(Upload_Download!$Q$4:$AC$602,MATCH($AE489,Upload_Download!$Q$4:$Q$602,0),MATCH(AM$2,Upload_Download!$Q$3:$AC$3,0))</f>
        <v>0.99256355320337475</v>
      </c>
      <c r="AN489" s="5">
        <f>INDEX(Upload_Download!$Q$4:$AC$602,MATCH($AE489,Upload_Download!$Q$4:$Q$602,0),MATCH(AN$2,Upload_Download!$Q$3:$AC$3,0))</f>
        <v>8.1557516692782703E-2</v>
      </c>
      <c r="AO489" s="217">
        <f>INDEX(Upload_Download!$Q$4:$AC$602,MATCH($AE489,Upload_Download!$Q$4:$Q$602,0),MATCH(AO$2,Upload_Download!$Q$3:$AC$3,0))</f>
        <v>8.2168558808719122E-2</v>
      </c>
      <c r="AP489" s="6">
        <f>INDEX(Upload_Download!$Q$4:$AC$602,MATCH($AE489,Upload_Download!$Q$4:$Q$602,0),MATCH(AP$2,Upload_Download!$Q$3:$AC$3,0))</f>
        <v>584</v>
      </c>
      <c r="AQ489" s="7">
        <f>INDEX(Upload_Download!$Q$4:$AC$602,MATCH($AE489,Upload_Download!$Q$4:$Q$602,0),MATCH(AQ$2,Upload_Download!$Q$3:$AC$3,0))</f>
        <v>480</v>
      </c>
      <c r="AR489" s="8">
        <f>INDEX(Upload_Download!$Q$4:$AC$602,MATCH($AE489,Upload_Download!$Q$4:$Q$602,0),MATCH(AR$2,Upload_Download!$Q$3:$AC$3,0))</f>
        <v>445</v>
      </c>
      <c r="AS489" s="9">
        <f>INDEX(Upload_Download!$Q$4:$AC$602,MATCH($AE489,Upload_Download!$Q$4:$Q$602,0),MATCH(AS$2,Upload_Download!$Q$3:$AC$3,0))</f>
        <v>521.5</v>
      </c>
    </row>
    <row r="490" spans="31:45" ht="15.5" customHeight="1">
      <c r="AE490">
        <f t="shared" si="54"/>
        <v>488</v>
      </c>
      <c r="AF490" s="10">
        <f>INDEX(Upload_Download!$Q$4:$AC$602,MATCH($AE490,Upload_Download!$Q$4:$Q$602,0),MATCH(AF$2,Upload_Download!$Q$3:$AC$3,0))</f>
        <v>488</v>
      </c>
      <c r="AG490" s="3">
        <f>INDEX(Upload_Download!$Q$4:$AC$602,MATCH($AE490,Upload_Download!$Q$4:$Q$602,0),MATCH(AG$2,Upload_Download!$Q$3:$AC$3,0))</f>
        <v>592</v>
      </c>
      <c r="AH490" s="3" t="str">
        <f t="shared" si="55"/>
        <v>STOCK</v>
      </c>
      <c r="AI490" s="221" t="str">
        <f>INDEX(Upload_Download!$Q$4:$AC$602,MATCH($AE490,Upload_Download!$Q$4:$Q$602,0),MATCH(AI$2,Upload_Download!$Q$3:$AC$3,0))</f>
        <v>BEKE</v>
      </c>
      <c r="AJ490" s="4" t="str">
        <f>IF(AH490="STOCK",INDEX(Upload_Download!$AR$4:$AR$861,MATCH(AI490,Upload_Download!$AQ$4:$AQ$861,0),1),INDEX(Upload_Download!$BE$4:$BE$103,MATCH(AI490,Upload_Download!$BD$4:$BD$103,0),1))</f>
        <v>KE Holdings Inc American Depositary Shares (each representing three Class A Ordinary Shares)</v>
      </c>
      <c r="AK490" s="46">
        <f>IF(AH490="STOCK",INDEX(Upload_Download!$AS$4:$AS$861,MATCH(AI490,Upload_Download!$AQ$4:$AQ$861,0),1),INDEX(Upload_Download!$BF$4:$BF$103,MATCH(AI490,Upload_Download!$BD$4:$BD$103,0),1))</f>
        <v>22.5</v>
      </c>
      <c r="AL490" s="211">
        <f>INDEX(Upload_Download!$Q$4:$AC$602,MATCH($AE490,Upload_Download!$Q$4:$Q$602,0),MATCH(AL$2,Upload_Download!$Q$3:$AC$3,0))/1000000</f>
        <v>25223.262208</v>
      </c>
      <c r="AM490" s="215">
        <f>INDEX(Upload_Download!$Q$4:$AC$602,MATCH($AE490,Upload_Download!$Q$4:$Q$602,0),MATCH(AM$2,Upload_Download!$Q$3:$AC$3,0))</f>
        <v>0.98737111889941565</v>
      </c>
      <c r="AN490" s="5">
        <f>INDEX(Upload_Download!$Q$4:$AC$602,MATCH($AE490,Upload_Download!$Q$4:$Q$602,0),MATCH(AN$2,Upload_Download!$Q$3:$AC$3,0))</f>
        <v>0.1169215497698162</v>
      </c>
      <c r="AO490" s="217">
        <f>INDEX(Upload_Download!$Q$4:$AC$602,MATCH($AE490,Upload_Download!$Q$4:$Q$602,0),MATCH(AO$2,Upload_Download!$Q$3:$AC$3,0))</f>
        <v>0.1184170242898578</v>
      </c>
      <c r="AP490" s="6">
        <f>INDEX(Upload_Download!$Q$4:$AC$602,MATCH($AE490,Upload_Download!$Q$4:$Q$602,0),MATCH(AP$2,Upload_Download!$Q$3:$AC$3,0))</f>
        <v>593</v>
      </c>
      <c r="AQ490" s="7">
        <f>INDEX(Upload_Download!$Q$4:$AC$602,MATCH($AE490,Upload_Download!$Q$4:$Q$602,0),MATCH(AQ$2,Upload_Download!$Q$3:$AC$3,0))</f>
        <v>506</v>
      </c>
      <c r="AR490" s="8">
        <f>INDEX(Upload_Download!$Q$4:$AC$602,MATCH($AE490,Upload_Download!$Q$4:$Q$602,0),MATCH(AR$2,Upload_Download!$Q$3:$AC$3,0))</f>
        <v>460</v>
      </c>
      <c r="AS490" s="9">
        <f>INDEX(Upload_Download!$Q$4:$AC$602,MATCH($AE490,Upload_Download!$Q$4:$Q$602,0),MATCH(AS$2,Upload_Download!$Q$3:$AC$3,0))</f>
        <v>535.70000000000005</v>
      </c>
    </row>
    <row r="491" spans="31:45" ht="15.5" customHeight="1">
      <c r="AE491">
        <f t="shared" si="54"/>
        <v>489</v>
      </c>
      <c r="AF491" s="10">
        <f>INDEX(Upload_Download!$Q$4:$AC$602,MATCH($AE491,Upload_Download!$Q$4:$Q$602,0),MATCH(AF$2,Upload_Download!$Q$3:$AC$3,0))</f>
        <v>489</v>
      </c>
      <c r="AG491" s="3">
        <f>INDEX(Upload_Download!$Q$4:$AC$602,MATCH($AE491,Upload_Download!$Q$4:$Q$602,0),MATCH(AG$2,Upload_Download!$Q$3:$AC$3,0))</f>
        <v>593</v>
      </c>
      <c r="AH491" s="3" t="str">
        <f t="shared" si="55"/>
        <v>STOCK</v>
      </c>
      <c r="AI491" s="221" t="str">
        <f>INDEX(Upload_Download!$Q$4:$AC$602,MATCH($AE491,Upload_Download!$Q$4:$Q$602,0),MATCH(AI$2,Upload_Download!$Q$3:$AC$3,0))</f>
        <v>GRAB</v>
      </c>
      <c r="AJ491" s="4" t="str">
        <f>IF(AH491="STOCK",INDEX(Upload_Download!$AR$4:$AR$861,MATCH(AI491,Upload_Download!$AQ$4:$AQ$861,0),1),INDEX(Upload_Download!$BE$4:$BE$103,MATCH(AI491,Upload_Download!$BD$4:$BD$103,0),1))</f>
        <v>Grab Holdings Limited Class A Ordinary Shares</v>
      </c>
      <c r="AK491" s="46">
        <f>IF(AH491="STOCK",INDEX(Upload_Download!$AS$4:$AS$861,MATCH(AI491,Upload_Download!$AQ$4:$AQ$861,0),1),INDEX(Upload_Download!$BF$4:$BF$103,MATCH(AI491,Upload_Download!$BD$4:$BD$103,0),1))</f>
        <v>6.35</v>
      </c>
      <c r="AL491" s="211">
        <f>INDEX(Upload_Download!$Q$4:$AC$602,MATCH($AE491,Upload_Download!$Q$4:$Q$602,0),MATCH(AL$2,Upload_Download!$Q$3:$AC$3,0))/1000000</f>
        <v>21922.787327999999</v>
      </c>
      <c r="AM491" s="215">
        <f>INDEX(Upload_Download!$Q$4:$AC$602,MATCH($AE491,Upload_Download!$Q$4:$Q$602,0),MATCH(AM$2,Upload_Download!$Q$3:$AC$3,0))</f>
        <v>0.99024839959547628</v>
      </c>
      <c r="AN491" s="5">
        <f>INDEX(Upload_Download!$Q$4:$AC$602,MATCH($AE491,Upload_Download!$Q$4:$Q$602,0),MATCH(AN$2,Upload_Download!$Q$3:$AC$3,0))</f>
        <v>0.1005903751384344</v>
      </c>
      <c r="AO491" s="217">
        <f>INDEX(Upload_Download!$Q$4:$AC$602,MATCH($AE491,Upload_Download!$Q$4:$Q$602,0),MATCH(AO$2,Upload_Download!$Q$3:$AC$3,0))</f>
        <v>0.1015809519909614</v>
      </c>
      <c r="AP491" s="6">
        <f>INDEX(Upload_Download!$Q$4:$AC$602,MATCH($AE491,Upload_Download!$Q$4:$Q$602,0),MATCH(AP$2,Upload_Download!$Q$3:$AC$3,0))</f>
        <v>590</v>
      </c>
      <c r="AQ491" s="7">
        <f>INDEX(Upload_Download!$Q$4:$AC$602,MATCH($AE491,Upload_Download!$Q$4:$Q$602,0),MATCH(AQ$2,Upload_Download!$Q$3:$AC$3,0))</f>
        <v>496</v>
      </c>
      <c r="AR491" s="8">
        <f>INDEX(Upload_Download!$Q$4:$AC$602,MATCH($AE491,Upload_Download!$Q$4:$Q$602,0),MATCH(AR$2,Upload_Download!$Q$3:$AC$3,0))</f>
        <v>505</v>
      </c>
      <c r="AS491" s="9">
        <f>INDEX(Upload_Download!$Q$4:$AC$602,MATCH($AE491,Upload_Download!$Q$4:$Q$602,0),MATCH(AS$2,Upload_Download!$Q$3:$AC$3,0))</f>
        <v>545.70000000000005</v>
      </c>
    </row>
    <row r="492" spans="31:45" ht="15.5" customHeight="1" thickBot="1">
      <c r="AE492">
        <f t="shared" si="54"/>
        <v>490</v>
      </c>
      <c r="AF492" s="11">
        <f>INDEX(Upload_Download!$Q$4:$AC$602,MATCH($AE492,Upload_Download!$Q$4:$Q$602,0),MATCH(AF$2,Upload_Download!$Q$3:$AC$3,0))</f>
        <v>490</v>
      </c>
      <c r="AG492" s="12">
        <f>INDEX(Upload_Download!$Q$4:$AC$602,MATCH($AE492,Upload_Download!$Q$4:$Q$602,0),MATCH(AG$2,Upload_Download!$Q$3:$AC$3,0))</f>
        <v>594</v>
      </c>
      <c r="AH492" s="12" t="str">
        <f t="shared" si="55"/>
        <v>CRYPTO</v>
      </c>
      <c r="AI492" s="222" t="str">
        <f>INDEX(Upload_Download!$Q$4:$AC$602,MATCH($AE492,Upload_Download!$Q$4:$Q$602,0),MATCH(AI$2,Upload_Download!$Q$3:$AC$3,0))</f>
        <v>XYM-USD</v>
      </c>
      <c r="AJ492" s="13" t="str">
        <f>IF(AH492="STOCK",INDEX(Upload_Download!$AR$4:$AR$861,MATCH(AI492,Upload_Download!$AQ$4:$AQ$861,0),1),INDEX(Upload_Download!$BE$4:$BE$103,MATCH(AI492,Upload_Download!$BD$4:$BD$103,0),1))</f>
        <v>Symbol USD</v>
      </c>
      <c r="AK492" s="47">
        <f>IF(AH492="STOCK",INDEX(Upload_Download!$AS$4:$AS$861,MATCH(AI492,Upload_Download!$AQ$4:$AQ$861,0),1),INDEX(Upload_Download!$BF$4:$BF$103,MATCH(AI492,Upload_Download!$BD$4:$BD$103,0),1))</f>
        <v>0.18157000000000001</v>
      </c>
      <c r="AL492" s="212">
        <f>INDEX(Upload_Download!$Q$4:$AC$602,MATCH($AE492,Upload_Download!$Q$4:$Q$602,0),MATCH(AL$2,Upload_Download!$Q$3:$AC$3,0))/1000000</f>
        <v>998.172416</v>
      </c>
      <c r="AM492" s="216">
        <f>INDEX(Upload_Download!$Q$4:$AC$602,MATCH($AE492,Upload_Download!$Q$4:$Q$602,0),MATCH(AM$2,Upload_Download!$Q$3:$AC$3,0))</f>
        <v>0.99079304510835364</v>
      </c>
      <c r="AN492" s="14">
        <f>INDEX(Upload_Download!$Q$4:$AC$602,MATCH($AE492,Upload_Download!$Q$4:$Q$602,0),MATCH(AN$2,Upload_Download!$Q$3:$AC$3,0))</f>
        <v>0.18725637908794179</v>
      </c>
      <c r="AO492" s="218">
        <f>INDEX(Upload_Download!$Q$4:$AC$602,MATCH($AE492,Upload_Download!$Q$4:$Q$602,0),MATCH(AO$2,Upload_Download!$Q$3:$AC$3,0))</f>
        <v>0.188996460978855</v>
      </c>
      <c r="AP492" s="15">
        <f>INDEX(Upload_Download!$Q$4:$AC$602,MATCH($AE492,Upload_Download!$Q$4:$Q$602,0),MATCH(AP$2,Upload_Download!$Q$3:$AC$3,0))</f>
        <v>589</v>
      </c>
      <c r="AQ492" s="16">
        <f>INDEX(Upload_Download!$Q$4:$AC$602,MATCH($AE492,Upload_Download!$Q$4:$Q$602,0),MATCH(AQ$2,Upload_Download!$Q$3:$AC$3,0))</f>
        <v>528</v>
      </c>
      <c r="AR492" s="17">
        <f>INDEX(Upload_Download!$Q$4:$AC$602,MATCH($AE492,Upload_Download!$Q$4:$Q$602,0),MATCH(AR$2,Upload_Download!$Q$3:$AC$3,0))</f>
        <v>591</v>
      </c>
      <c r="AS492" s="18">
        <f>INDEX(Upload_Download!$Q$4:$AC$602,MATCH($AE492,Upload_Download!$Q$4:$Q$602,0),MATCH(AS$2,Upload_Download!$Q$3:$AC$3,0))</f>
        <v>577.4</v>
      </c>
    </row>
    <row r="493" spans="31:45" ht="15.5" customHeight="1">
      <c r="AE493">
        <f t="shared" si="54"/>
        <v>491</v>
      </c>
      <c r="AF493" s="10">
        <f>INDEX(Upload_Download!$Q$4:$AC$602,MATCH($AE493,Upload_Download!$Q$4:$Q$602,0),MATCH(AF$2,Upload_Download!$Q$3:$AC$3,0))</f>
        <v>491</v>
      </c>
      <c r="AG493" s="3">
        <f>INDEX(Upload_Download!$Q$4:$AC$602,MATCH($AE493,Upload_Download!$Q$4:$Q$602,0),MATCH(AG$2,Upload_Download!$Q$3:$AC$3,0))</f>
        <v>596</v>
      </c>
      <c r="AH493" s="3" t="str">
        <f t="shared" si="55"/>
        <v>STOCK</v>
      </c>
      <c r="AI493" s="221" t="str">
        <f>INDEX(Upload_Download!$Q$4:$AC$602,MATCH($AE493,Upload_Download!$Q$4:$Q$602,0),MATCH(AI$2,Upload_Download!$Q$3:$AC$3,0))</f>
        <v>WTW</v>
      </c>
      <c r="AJ493" s="4" t="str">
        <f>IF(AH493="STOCK",INDEX(Upload_Download!$AR$4:$AR$861,MATCH(AI493,Upload_Download!$AQ$4:$AQ$861,0),1),INDEX(Upload_Download!$BE$4:$BE$103,MATCH(AI493,Upload_Download!$BD$4:$BD$103,0),1))</f>
        <v>Willis Towers Watson Public Limited Company Ordinary Shares</v>
      </c>
      <c r="AK493" s="46">
        <f>IF(AH493="STOCK",INDEX(Upload_Download!$AS$4:$AS$861,MATCH(AI493,Upload_Download!$AQ$4:$AQ$861,0),1),INDEX(Upload_Download!$BF$4:$BF$103,MATCH(AI493,Upload_Download!$BD$4:$BD$103,0),1))</f>
        <v>226.58</v>
      </c>
      <c r="AL493" s="211">
        <f>INDEX(Upload_Download!$Q$4:$AC$602,MATCH($AE493,Upload_Download!$Q$4:$Q$602,0),MATCH(AL$2,Upload_Download!$Q$3:$AC$3,0))/1000000</f>
        <v>0</v>
      </c>
      <c r="AM493" s="215">
        <f>INDEX(Upload_Download!$Q$4:$AC$602,MATCH($AE493,Upload_Download!$Q$4:$Q$602,0),MATCH(AM$2,Upload_Download!$Q$3:$AC$3,0))</f>
        <v>1.002490200769782</v>
      </c>
      <c r="AN493" s="5">
        <f>INDEX(Upload_Download!$Q$4:$AC$602,MATCH($AE493,Upload_Download!$Q$4:$Q$602,0),MATCH(AN$2,Upload_Download!$Q$3:$AC$3,0))</f>
        <v>3.6958011860156861E-2</v>
      </c>
      <c r="AO493" s="217">
        <f>INDEX(Upload_Download!$Q$4:$AC$602,MATCH($AE493,Upload_Download!$Q$4:$Q$602,0),MATCH(AO$2,Upload_Download!$Q$3:$AC$3,0))</f>
        <v>3.6866207601608379E-2</v>
      </c>
      <c r="AP493" s="6">
        <f>INDEX(Upload_Download!$Q$4:$AC$602,MATCH($AE493,Upload_Download!$Q$4:$Q$602,0),MATCH(AP$2,Upload_Download!$Q$3:$AC$3,0))</f>
        <v>427</v>
      </c>
      <c r="AQ493" s="7">
        <f>INDEX(Upload_Download!$Q$4:$AC$602,MATCH($AE493,Upload_Download!$Q$4:$Q$602,0),MATCH(AQ$2,Upload_Download!$Q$3:$AC$3,0))</f>
        <v>237</v>
      </c>
      <c r="AR493" s="8">
        <f>INDEX(Upload_Download!$Q$4:$AC$602,MATCH($AE493,Upload_Download!$Q$4:$Q$602,0),MATCH(AR$2,Upload_Download!$Q$3:$AC$3,0))</f>
        <v>0</v>
      </c>
      <c r="AS493" s="9">
        <f>INDEX(Upload_Download!$Q$4:$AC$602,MATCH($AE493,Upload_Download!$Q$4:$Q$602,0),MATCH(AS$2,Upload_Download!$Q$3:$AC$3,0))</f>
        <v>0</v>
      </c>
    </row>
    <row r="494" spans="31:45" ht="15.5" customHeight="1">
      <c r="AE494">
        <f t="shared" si="54"/>
        <v>492</v>
      </c>
      <c r="AF494" s="10">
        <f>INDEX(Upload_Download!$Q$4:$AC$602,MATCH($AE494,Upload_Download!$Q$4:$Q$602,0),MATCH(AF$2,Upload_Download!$Q$3:$AC$3,0))</f>
        <v>492</v>
      </c>
      <c r="AG494" s="3">
        <f>INDEX(Upload_Download!$Q$4:$AC$602,MATCH($AE494,Upload_Download!$Q$4:$Q$602,0),MATCH(AG$2,Upload_Download!$Q$3:$AC$3,0))</f>
        <v>597</v>
      </c>
      <c r="AH494" s="3" t="str">
        <f t="shared" si="55"/>
        <v>STOCK</v>
      </c>
      <c r="AI494" s="221" t="str">
        <f>INDEX(Upload_Download!$Q$4:$AC$602,MATCH($AE494,Upload_Download!$Q$4:$Q$602,0),MATCH(AI$2,Upload_Download!$Q$3:$AC$3,0))</f>
        <v>V</v>
      </c>
      <c r="AJ494" s="4" t="str">
        <f>IF(AH494="STOCK",INDEX(Upload_Download!$AR$4:$AR$861,MATCH(AI494,Upload_Download!$AQ$4:$AQ$861,0),1),INDEX(Upload_Download!$BE$4:$BE$103,MATCH(AI494,Upload_Download!$BD$4:$BD$103,0),1))</f>
        <v>Visa Inc.</v>
      </c>
      <c r="AK494" s="46">
        <f>IF(AH494="STOCK",INDEX(Upload_Download!$AS$4:$AS$861,MATCH(AI494,Upload_Download!$AQ$4:$AQ$861,0),1),INDEX(Upload_Download!$BF$4:$BF$103,MATCH(AI494,Upload_Download!$BD$4:$BD$103,0),1))</f>
        <v>225.59</v>
      </c>
      <c r="AL494" s="211">
        <f>INDEX(Upload_Download!$Q$4:$AC$602,MATCH($AE494,Upload_Download!$Q$4:$Q$602,0),MATCH(AL$2,Upload_Download!$Q$3:$AC$3,0))/1000000</f>
        <v>0</v>
      </c>
      <c r="AM494" s="215">
        <f>INDEX(Upload_Download!$Q$4:$AC$602,MATCH($AE494,Upload_Download!$Q$4:$Q$602,0),MATCH(AM$2,Upload_Download!$Q$3:$AC$3,0))</f>
        <v>1.0019637086352979</v>
      </c>
      <c r="AN494" s="5">
        <f>INDEX(Upload_Download!$Q$4:$AC$602,MATCH($AE494,Upload_Download!$Q$4:$Q$602,0),MATCH(AN$2,Upload_Download!$Q$3:$AC$3,0))</f>
        <v>3.5207390167419063E-2</v>
      </c>
      <c r="AO494" s="217">
        <f>INDEX(Upload_Download!$Q$4:$AC$602,MATCH($AE494,Upload_Download!$Q$4:$Q$602,0),MATCH(AO$2,Upload_Download!$Q$3:$AC$3,0))</f>
        <v>3.5138388610274587E-2</v>
      </c>
      <c r="AP494" s="6">
        <f>INDEX(Upload_Download!$Q$4:$AC$602,MATCH($AE494,Upload_Download!$Q$4:$Q$602,0),MATCH(AP$2,Upload_Download!$Q$3:$AC$3,0))</f>
        <v>449</v>
      </c>
      <c r="AQ494" s="7">
        <f>INDEX(Upload_Download!$Q$4:$AC$602,MATCH($AE494,Upload_Download!$Q$4:$Q$602,0),MATCH(AQ$2,Upload_Download!$Q$3:$AC$3,0))</f>
        <v>216</v>
      </c>
      <c r="AR494" s="8">
        <f>INDEX(Upload_Download!$Q$4:$AC$602,MATCH($AE494,Upload_Download!$Q$4:$Q$602,0),MATCH(AR$2,Upload_Download!$Q$3:$AC$3,0))</f>
        <v>0</v>
      </c>
      <c r="AS494" s="9">
        <f>INDEX(Upload_Download!$Q$4:$AC$602,MATCH($AE494,Upload_Download!$Q$4:$Q$602,0),MATCH(AS$2,Upload_Download!$Q$3:$AC$3,0))</f>
        <v>0</v>
      </c>
    </row>
    <row r="495" spans="31:45" ht="15.5" customHeight="1">
      <c r="AE495">
        <f t="shared" si="54"/>
        <v>493</v>
      </c>
      <c r="AF495" s="10">
        <f>INDEX(Upload_Download!$Q$4:$AC$602,MATCH($AE495,Upload_Download!$Q$4:$Q$602,0),MATCH(AF$2,Upload_Download!$Q$3:$AC$3,0))</f>
        <v>493</v>
      </c>
      <c r="AG495" s="3">
        <f>INDEX(Upload_Download!$Q$4:$AC$602,MATCH($AE495,Upload_Download!$Q$4:$Q$602,0),MATCH(AG$2,Upload_Download!$Q$3:$AC$3,0))</f>
        <v>598</v>
      </c>
      <c r="AH495" s="3" t="str">
        <f t="shared" si="55"/>
        <v>STOCK</v>
      </c>
      <c r="AI495" s="221" t="str">
        <f>INDEX(Upload_Download!$Q$4:$AC$602,MATCH($AE495,Upload_Download!$Q$4:$Q$602,0),MATCH(AI$2,Upload_Download!$Q$3:$AC$3,0))</f>
        <v>SBUX</v>
      </c>
      <c r="AJ495" s="4" t="str">
        <f>IF(AH495="STOCK",INDEX(Upload_Download!$AR$4:$AR$861,MATCH(AI495,Upload_Download!$AQ$4:$AQ$861,0),1),INDEX(Upload_Download!$BE$4:$BE$103,MATCH(AI495,Upload_Download!$BD$4:$BD$103,0),1))</f>
        <v>Starbucks Corporation Common Stock</v>
      </c>
      <c r="AK495" s="46">
        <f>IF(AH495="STOCK",INDEX(Upload_Download!$AS$4:$AS$861,MATCH(AI495,Upload_Download!$AQ$4:$AQ$861,0),1),INDEX(Upload_Download!$BF$4:$BF$103,MATCH(AI495,Upload_Download!$BD$4:$BD$103,0),1))</f>
        <v>95.31</v>
      </c>
      <c r="AL495" s="211">
        <f>INDEX(Upload_Download!$Q$4:$AC$602,MATCH($AE495,Upload_Download!$Q$4:$Q$602,0),MATCH(AL$2,Upload_Download!$Q$3:$AC$3,0))/1000000</f>
        <v>0</v>
      </c>
      <c r="AM495" s="215">
        <f>INDEX(Upload_Download!$Q$4:$AC$602,MATCH($AE495,Upload_Download!$Q$4:$Q$602,0),MATCH(AM$2,Upload_Download!$Q$3:$AC$3,0))</f>
        <v>0.99958251152495581</v>
      </c>
      <c r="AN495" s="5">
        <f>INDEX(Upload_Download!$Q$4:$AC$602,MATCH($AE495,Upload_Download!$Q$4:$Q$602,0),MATCH(AN$2,Upload_Download!$Q$3:$AC$3,0))</f>
        <v>3.8730837305750783E-2</v>
      </c>
      <c r="AO495" s="217">
        <f>INDEX(Upload_Download!$Q$4:$AC$602,MATCH($AE495,Upload_Download!$Q$4:$Q$602,0),MATCH(AO$2,Upload_Download!$Q$3:$AC$3,0))</f>
        <v>3.8747013737428539E-2</v>
      </c>
      <c r="AP495" s="6">
        <f>INDEX(Upload_Download!$Q$4:$AC$602,MATCH($AE495,Upload_Download!$Q$4:$Q$602,0),MATCH(AP$2,Upload_Download!$Q$3:$AC$3,0))</f>
        <v>530</v>
      </c>
      <c r="AQ495" s="7">
        <f>INDEX(Upload_Download!$Q$4:$AC$602,MATCH($AE495,Upload_Download!$Q$4:$Q$602,0),MATCH(AQ$2,Upload_Download!$Q$3:$AC$3,0))</f>
        <v>263</v>
      </c>
      <c r="AR495" s="8">
        <f>INDEX(Upload_Download!$Q$4:$AC$602,MATCH($AE495,Upload_Download!$Q$4:$Q$602,0),MATCH(AR$2,Upload_Download!$Q$3:$AC$3,0))</f>
        <v>0</v>
      </c>
      <c r="AS495" s="9">
        <f>INDEX(Upload_Download!$Q$4:$AC$602,MATCH($AE495,Upload_Download!$Q$4:$Q$602,0),MATCH(AS$2,Upload_Download!$Q$3:$AC$3,0))</f>
        <v>0</v>
      </c>
    </row>
    <row r="496" spans="31:45" ht="15.5" customHeight="1">
      <c r="AE496">
        <f t="shared" si="54"/>
        <v>494</v>
      </c>
      <c r="AF496" s="10">
        <f>INDEX(Upload_Download!$Q$4:$AC$602,MATCH($AE496,Upload_Download!$Q$4:$Q$602,0),MATCH(AF$2,Upload_Download!$Q$3:$AC$3,0))</f>
        <v>494</v>
      </c>
      <c r="AG496" s="3">
        <f>INDEX(Upload_Download!$Q$4:$AC$602,MATCH($AE496,Upload_Download!$Q$4:$Q$602,0),MATCH(AG$2,Upload_Download!$Q$3:$AC$3,0))</f>
        <v>599</v>
      </c>
      <c r="AH496" s="3" t="str">
        <f t="shared" si="55"/>
        <v>STOCK</v>
      </c>
      <c r="AI496" s="221" t="str">
        <f>INDEX(Upload_Download!$Q$4:$AC$602,MATCH($AE496,Upload_Download!$Q$4:$Q$602,0),MATCH(AI$2,Upload_Download!$Q$3:$AC$3,0))</f>
        <v>SHEL</v>
      </c>
      <c r="AJ496" s="4" t="str">
        <f>IF(AH496="STOCK",INDEX(Upload_Download!$AR$4:$AR$861,MATCH(AI496,Upload_Download!$AQ$4:$AQ$861,0),1),INDEX(Upload_Download!$BE$4:$BE$103,MATCH(AI496,Upload_Download!$BD$4:$BD$103,0),1))</f>
        <v xml:space="preserve">Royal Dutch Shell PLC American Depositary Shares (each representing two (2) Ordinary Shares) </v>
      </c>
      <c r="AK496" s="46">
        <f>IF(AH496="STOCK",INDEX(Upload_Download!$AS$4:$AS$861,MATCH(AI496,Upload_Download!$AQ$4:$AQ$861,0),1),INDEX(Upload_Download!$BF$4:$BF$103,MATCH(AI496,Upload_Download!$BD$4:$BD$103,0),1))</f>
        <v>54.52</v>
      </c>
      <c r="AL496" s="211">
        <f>INDEX(Upload_Download!$Q$4:$AC$602,MATCH($AE496,Upload_Download!$Q$4:$Q$602,0),MATCH(AL$2,Upload_Download!$Q$3:$AC$3,0))/1000000</f>
        <v>0</v>
      </c>
      <c r="AM496" s="215">
        <f>INDEX(Upload_Download!$Q$4:$AC$602,MATCH($AE496,Upload_Download!$Q$4:$Q$602,0),MATCH(AM$2,Upload_Download!$Q$3:$AC$3,0))</f>
        <v>0</v>
      </c>
      <c r="AN496" s="5">
        <f>INDEX(Upload_Download!$Q$4:$AC$602,MATCH($AE496,Upload_Download!$Q$4:$Q$602,0),MATCH(AN$2,Upload_Download!$Q$3:$AC$3,0))</f>
        <v>0</v>
      </c>
      <c r="AO496" s="217">
        <f>INDEX(Upload_Download!$Q$4:$AC$602,MATCH($AE496,Upload_Download!$Q$4:$Q$602,0),MATCH(AO$2,Upload_Download!$Q$3:$AC$3,0))</f>
        <v>0</v>
      </c>
      <c r="AP496" s="6">
        <f>INDEX(Upload_Download!$Q$4:$AC$602,MATCH($AE496,Upload_Download!$Q$4:$Q$602,0),MATCH(AP$2,Upload_Download!$Q$3:$AC$3,0))</f>
        <v>0</v>
      </c>
      <c r="AQ496" s="7">
        <f>INDEX(Upload_Download!$Q$4:$AC$602,MATCH($AE496,Upload_Download!$Q$4:$Q$602,0),MATCH(AQ$2,Upload_Download!$Q$3:$AC$3,0))</f>
        <v>0</v>
      </c>
      <c r="AR496" s="8">
        <f>INDEX(Upload_Download!$Q$4:$AC$602,MATCH($AE496,Upload_Download!$Q$4:$Q$602,0),MATCH(AR$2,Upload_Download!$Q$3:$AC$3,0))</f>
        <v>0</v>
      </c>
      <c r="AS496" s="9">
        <f>INDEX(Upload_Download!$Q$4:$AC$602,MATCH($AE496,Upload_Download!$Q$4:$Q$602,0),MATCH(AS$2,Upload_Download!$Q$3:$AC$3,0))</f>
        <v>0</v>
      </c>
    </row>
    <row r="497" spans="31:45" ht="15.5" customHeight="1" thickBot="1">
      <c r="AE497">
        <f t="shared" si="54"/>
        <v>495</v>
      </c>
      <c r="AF497" s="11" t="e">
        <f>INDEX(Upload_Download!$Q$4:$AC$602,MATCH($AE497,Upload_Download!$Q$4:$Q$602,0),MATCH(AF$2,Upload_Download!$Q$3:$AC$3,0))</f>
        <v>#N/A</v>
      </c>
      <c r="AG497" s="12" t="e">
        <f>INDEX(Upload_Download!$Q$4:$AC$602,MATCH($AE497,Upload_Download!$Q$4:$Q$602,0),MATCH(AG$2,Upload_Download!$Q$3:$AC$3,0))</f>
        <v>#N/A</v>
      </c>
      <c r="AH497" s="12" t="e">
        <f t="shared" si="55"/>
        <v>#N/A</v>
      </c>
      <c r="AI497" s="222" t="e">
        <f>INDEX(Upload_Download!$Q$4:$AC$602,MATCH($AE497,Upload_Download!$Q$4:$Q$602,0),MATCH(AI$2,Upload_Download!$Q$3:$AC$3,0))</f>
        <v>#N/A</v>
      </c>
      <c r="AJ497" s="13" t="e">
        <f>IF(AH497="STOCK",INDEX(Upload_Download!$AR$4:$AR$861,MATCH(AI497,Upload_Download!$AQ$4:$AQ$861,0),1),INDEX(Upload_Download!$BE$4:$BE$103,MATCH(AI497,Upload_Download!$BD$4:$BD$103,0),1))</f>
        <v>#N/A</v>
      </c>
      <c r="AK497" s="47" t="e">
        <f>IF(AH497="STOCK",INDEX(Upload_Download!$AS$4:$AS$861,MATCH(AI497,Upload_Download!$AQ$4:$AQ$861,0),1),INDEX(Upload_Download!$BF$4:$BF$103,MATCH(AI497,Upload_Download!$BD$4:$BD$103,0),1))</f>
        <v>#N/A</v>
      </c>
      <c r="AL497" s="212" t="e">
        <f>INDEX(Upload_Download!$Q$4:$AC$602,MATCH($AE497,Upload_Download!$Q$4:$Q$602,0),MATCH(AL$2,Upload_Download!$Q$3:$AC$3,0))/1000000</f>
        <v>#N/A</v>
      </c>
      <c r="AM497" s="216" t="e">
        <f>INDEX(Upload_Download!$Q$4:$AC$602,MATCH($AE497,Upload_Download!$Q$4:$Q$602,0),MATCH(AM$2,Upload_Download!$Q$3:$AC$3,0))</f>
        <v>#N/A</v>
      </c>
      <c r="AN497" s="14" t="e">
        <f>INDEX(Upload_Download!$Q$4:$AC$602,MATCH($AE497,Upload_Download!$Q$4:$Q$602,0),MATCH(AN$2,Upload_Download!$Q$3:$AC$3,0))</f>
        <v>#N/A</v>
      </c>
      <c r="AO497" s="218" t="e">
        <f>INDEX(Upload_Download!$Q$4:$AC$602,MATCH($AE497,Upload_Download!$Q$4:$Q$602,0),MATCH(AO$2,Upload_Download!$Q$3:$AC$3,0))</f>
        <v>#N/A</v>
      </c>
      <c r="AP497" s="15" t="e">
        <f>INDEX(Upload_Download!$Q$4:$AC$602,MATCH($AE497,Upload_Download!$Q$4:$Q$602,0),MATCH(AP$2,Upload_Download!$Q$3:$AC$3,0))</f>
        <v>#N/A</v>
      </c>
      <c r="AQ497" s="16" t="e">
        <f>INDEX(Upload_Download!$Q$4:$AC$602,MATCH($AE497,Upload_Download!$Q$4:$Q$602,0),MATCH(AQ$2,Upload_Download!$Q$3:$AC$3,0))</f>
        <v>#N/A</v>
      </c>
      <c r="AR497" s="17" t="e">
        <f>INDEX(Upload_Download!$Q$4:$AC$602,MATCH($AE497,Upload_Download!$Q$4:$Q$602,0),MATCH(AR$2,Upload_Download!$Q$3:$AC$3,0))</f>
        <v>#N/A</v>
      </c>
      <c r="AS497" s="18" t="e">
        <f>INDEX(Upload_Download!$Q$4:$AC$602,MATCH($AE497,Upload_Download!$Q$4:$Q$602,0),MATCH(AS$2,Upload_Download!$Q$3:$AC$3,0))</f>
        <v>#N/A</v>
      </c>
    </row>
    <row r="498" spans="31:45" ht="15.5" customHeight="1">
      <c r="AE498">
        <f t="shared" si="54"/>
        <v>496</v>
      </c>
      <c r="AF498" s="10" t="e">
        <f>INDEX(Upload_Download!$Q$4:$AC$602,MATCH($AE498,Upload_Download!$Q$4:$Q$602,0),MATCH(AF$2,Upload_Download!$Q$3:$AC$3,0))</f>
        <v>#N/A</v>
      </c>
      <c r="AG498" s="3" t="e">
        <f>INDEX(Upload_Download!$Q$4:$AC$602,MATCH($AE498,Upload_Download!$Q$4:$Q$602,0),MATCH(AG$2,Upload_Download!$Q$3:$AC$3,0))</f>
        <v>#N/A</v>
      </c>
      <c r="AH498" s="3" t="e">
        <f t="shared" si="55"/>
        <v>#N/A</v>
      </c>
      <c r="AI498" s="221" t="e">
        <f>INDEX(Upload_Download!$Q$4:$AC$602,MATCH($AE498,Upload_Download!$Q$4:$Q$602,0),MATCH(AI$2,Upload_Download!$Q$3:$AC$3,0))</f>
        <v>#N/A</v>
      </c>
      <c r="AJ498" s="4" t="e">
        <f>IF(AH498="STOCK",INDEX(Upload_Download!$AR$4:$AR$861,MATCH(AI498,Upload_Download!$AQ$4:$AQ$861,0),1),INDEX(Upload_Download!$BE$4:$BE$103,MATCH(AI498,Upload_Download!$BD$4:$BD$103,0),1))</f>
        <v>#N/A</v>
      </c>
      <c r="AK498" s="46" t="e">
        <f>IF(AH498="STOCK",INDEX(Upload_Download!$AS$4:$AS$861,MATCH(AI498,Upload_Download!$AQ$4:$AQ$861,0),1),INDEX(Upload_Download!$BF$4:$BF$103,MATCH(AI498,Upload_Download!$BD$4:$BD$103,0),1))</f>
        <v>#N/A</v>
      </c>
      <c r="AL498" s="211" t="e">
        <f>INDEX(Upload_Download!$Q$4:$AC$602,MATCH($AE498,Upload_Download!$Q$4:$Q$602,0),MATCH(AL$2,Upload_Download!$Q$3:$AC$3,0))/1000000</f>
        <v>#N/A</v>
      </c>
      <c r="AM498" s="215" t="e">
        <f>INDEX(Upload_Download!$Q$4:$AC$602,MATCH($AE498,Upload_Download!$Q$4:$Q$602,0),MATCH(AM$2,Upload_Download!$Q$3:$AC$3,0))</f>
        <v>#N/A</v>
      </c>
      <c r="AN498" s="5" t="e">
        <f>INDEX(Upload_Download!$Q$4:$AC$602,MATCH($AE498,Upload_Download!$Q$4:$Q$602,0),MATCH(AN$2,Upload_Download!$Q$3:$AC$3,0))</f>
        <v>#N/A</v>
      </c>
      <c r="AO498" s="217" t="e">
        <f>INDEX(Upload_Download!$Q$4:$AC$602,MATCH($AE498,Upload_Download!$Q$4:$Q$602,0),MATCH(AO$2,Upload_Download!$Q$3:$AC$3,0))</f>
        <v>#N/A</v>
      </c>
      <c r="AP498" s="6" t="e">
        <f>INDEX(Upload_Download!$Q$4:$AC$602,MATCH($AE498,Upload_Download!$Q$4:$Q$602,0),MATCH(AP$2,Upload_Download!$Q$3:$AC$3,0))</f>
        <v>#N/A</v>
      </c>
      <c r="AQ498" s="7" t="e">
        <f>INDEX(Upload_Download!$Q$4:$AC$602,MATCH($AE498,Upload_Download!$Q$4:$Q$602,0),MATCH(AQ$2,Upload_Download!$Q$3:$AC$3,0))</f>
        <v>#N/A</v>
      </c>
      <c r="AR498" s="8" t="e">
        <f>INDEX(Upload_Download!$Q$4:$AC$602,MATCH($AE498,Upload_Download!$Q$4:$Q$602,0),MATCH(AR$2,Upload_Download!$Q$3:$AC$3,0))</f>
        <v>#N/A</v>
      </c>
      <c r="AS498" s="9" t="e">
        <f>INDEX(Upload_Download!$Q$4:$AC$602,MATCH($AE498,Upload_Download!$Q$4:$Q$602,0),MATCH(AS$2,Upload_Download!$Q$3:$AC$3,0))</f>
        <v>#N/A</v>
      </c>
    </row>
    <row r="499" spans="31:45" ht="15.5" customHeight="1">
      <c r="AE499">
        <f t="shared" si="54"/>
        <v>497</v>
      </c>
      <c r="AF499" s="10" t="e">
        <f>INDEX(Upload_Download!$Q$4:$AC$602,MATCH($AE499,Upload_Download!$Q$4:$Q$602,0),MATCH(AF$2,Upload_Download!$Q$3:$AC$3,0))</f>
        <v>#N/A</v>
      </c>
      <c r="AG499" s="3" t="e">
        <f>INDEX(Upload_Download!$Q$4:$AC$602,MATCH($AE499,Upload_Download!$Q$4:$Q$602,0),MATCH(AG$2,Upload_Download!$Q$3:$AC$3,0))</f>
        <v>#N/A</v>
      </c>
      <c r="AH499" s="3" t="e">
        <f t="shared" si="55"/>
        <v>#N/A</v>
      </c>
      <c r="AI499" s="221" t="e">
        <f>INDEX(Upload_Download!$Q$4:$AC$602,MATCH($AE499,Upload_Download!$Q$4:$Q$602,0),MATCH(AI$2,Upload_Download!$Q$3:$AC$3,0))</f>
        <v>#N/A</v>
      </c>
      <c r="AJ499" s="4" t="e">
        <f>IF(AH499="STOCK",INDEX(Upload_Download!$AR$4:$AR$861,MATCH(AI499,Upload_Download!$AQ$4:$AQ$861,0),1),INDEX(Upload_Download!$BE$4:$BE$103,MATCH(AI499,Upload_Download!$BD$4:$BD$103,0),1))</f>
        <v>#N/A</v>
      </c>
      <c r="AK499" s="46" t="e">
        <f>IF(AH499="STOCK",INDEX(Upload_Download!$AS$4:$AS$861,MATCH(AI499,Upload_Download!$AQ$4:$AQ$861,0),1),INDEX(Upload_Download!$BF$4:$BF$103,MATCH(AI499,Upload_Download!$BD$4:$BD$103,0),1))</f>
        <v>#N/A</v>
      </c>
      <c r="AL499" s="211" t="e">
        <f>INDEX(Upload_Download!$Q$4:$AC$602,MATCH($AE499,Upload_Download!$Q$4:$Q$602,0),MATCH(AL$2,Upload_Download!$Q$3:$AC$3,0))/1000000</f>
        <v>#N/A</v>
      </c>
      <c r="AM499" s="215" t="e">
        <f>INDEX(Upload_Download!$Q$4:$AC$602,MATCH($AE499,Upload_Download!$Q$4:$Q$602,0),MATCH(AM$2,Upload_Download!$Q$3:$AC$3,0))</f>
        <v>#N/A</v>
      </c>
      <c r="AN499" s="5" t="e">
        <f>INDEX(Upload_Download!$Q$4:$AC$602,MATCH($AE499,Upload_Download!$Q$4:$Q$602,0),MATCH(AN$2,Upload_Download!$Q$3:$AC$3,0))</f>
        <v>#N/A</v>
      </c>
      <c r="AO499" s="217" t="e">
        <f>INDEX(Upload_Download!$Q$4:$AC$602,MATCH($AE499,Upload_Download!$Q$4:$Q$602,0),MATCH(AO$2,Upload_Download!$Q$3:$AC$3,0))</f>
        <v>#N/A</v>
      </c>
      <c r="AP499" s="6" t="e">
        <f>INDEX(Upload_Download!$Q$4:$AC$602,MATCH($AE499,Upload_Download!$Q$4:$Q$602,0),MATCH(AP$2,Upload_Download!$Q$3:$AC$3,0))</f>
        <v>#N/A</v>
      </c>
      <c r="AQ499" s="7" t="e">
        <f>INDEX(Upload_Download!$Q$4:$AC$602,MATCH($AE499,Upload_Download!$Q$4:$Q$602,0),MATCH(AQ$2,Upload_Download!$Q$3:$AC$3,0))</f>
        <v>#N/A</v>
      </c>
      <c r="AR499" s="8" t="e">
        <f>INDEX(Upload_Download!$Q$4:$AC$602,MATCH($AE499,Upload_Download!$Q$4:$Q$602,0),MATCH(AR$2,Upload_Download!$Q$3:$AC$3,0))</f>
        <v>#N/A</v>
      </c>
      <c r="AS499" s="9" t="e">
        <f>INDEX(Upload_Download!$Q$4:$AC$602,MATCH($AE499,Upload_Download!$Q$4:$Q$602,0),MATCH(AS$2,Upload_Download!$Q$3:$AC$3,0))</f>
        <v>#N/A</v>
      </c>
    </row>
    <row r="500" spans="31:45" ht="15.5" customHeight="1">
      <c r="AE500">
        <f t="shared" si="54"/>
        <v>498</v>
      </c>
      <c r="AF500" s="10" t="e">
        <f>INDEX(Upload_Download!$Q$4:$AC$602,MATCH($AE500,Upload_Download!$Q$4:$Q$602,0),MATCH(AF$2,Upload_Download!$Q$3:$AC$3,0))</f>
        <v>#N/A</v>
      </c>
      <c r="AG500" s="3" t="e">
        <f>INDEX(Upload_Download!$Q$4:$AC$602,MATCH($AE500,Upload_Download!$Q$4:$Q$602,0),MATCH(AG$2,Upload_Download!$Q$3:$AC$3,0))</f>
        <v>#N/A</v>
      </c>
      <c r="AH500" s="3" t="e">
        <f t="shared" si="55"/>
        <v>#N/A</v>
      </c>
      <c r="AI500" s="221" t="e">
        <f>INDEX(Upload_Download!$Q$4:$AC$602,MATCH($AE500,Upload_Download!$Q$4:$Q$602,0),MATCH(AI$2,Upload_Download!$Q$3:$AC$3,0))</f>
        <v>#N/A</v>
      </c>
      <c r="AJ500" s="4" t="e">
        <f>IF(AH500="STOCK",INDEX(Upload_Download!$AR$4:$AR$861,MATCH(AI500,Upload_Download!$AQ$4:$AQ$861,0),1),INDEX(Upload_Download!$BE$4:$BE$103,MATCH(AI500,Upload_Download!$BD$4:$BD$103,0),1))</f>
        <v>#N/A</v>
      </c>
      <c r="AK500" s="46" t="e">
        <f>IF(AH500="STOCK",INDEX(Upload_Download!$AS$4:$AS$861,MATCH(AI500,Upload_Download!$AQ$4:$AQ$861,0),1),INDEX(Upload_Download!$BF$4:$BF$103,MATCH(AI500,Upload_Download!$BD$4:$BD$103,0),1))</f>
        <v>#N/A</v>
      </c>
      <c r="AL500" s="211" t="e">
        <f>INDEX(Upload_Download!$Q$4:$AC$602,MATCH($AE500,Upload_Download!$Q$4:$Q$602,0),MATCH(AL$2,Upload_Download!$Q$3:$AC$3,0))/1000000</f>
        <v>#N/A</v>
      </c>
      <c r="AM500" s="215" t="e">
        <f>INDEX(Upload_Download!$Q$4:$AC$602,MATCH($AE500,Upload_Download!$Q$4:$Q$602,0),MATCH(AM$2,Upload_Download!$Q$3:$AC$3,0))</f>
        <v>#N/A</v>
      </c>
      <c r="AN500" s="5" t="e">
        <f>INDEX(Upload_Download!$Q$4:$AC$602,MATCH($AE500,Upload_Download!$Q$4:$Q$602,0),MATCH(AN$2,Upload_Download!$Q$3:$AC$3,0))</f>
        <v>#N/A</v>
      </c>
      <c r="AO500" s="217" t="e">
        <f>INDEX(Upload_Download!$Q$4:$AC$602,MATCH($AE500,Upload_Download!$Q$4:$Q$602,0),MATCH(AO$2,Upload_Download!$Q$3:$AC$3,0))</f>
        <v>#N/A</v>
      </c>
      <c r="AP500" s="6" t="e">
        <f>INDEX(Upload_Download!$Q$4:$AC$602,MATCH($AE500,Upload_Download!$Q$4:$Q$602,0),MATCH(AP$2,Upload_Download!$Q$3:$AC$3,0))</f>
        <v>#N/A</v>
      </c>
      <c r="AQ500" s="7" t="e">
        <f>INDEX(Upload_Download!$Q$4:$AC$602,MATCH($AE500,Upload_Download!$Q$4:$Q$602,0),MATCH(AQ$2,Upload_Download!$Q$3:$AC$3,0))</f>
        <v>#N/A</v>
      </c>
      <c r="AR500" s="8" t="e">
        <f>INDEX(Upload_Download!$Q$4:$AC$602,MATCH($AE500,Upload_Download!$Q$4:$Q$602,0),MATCH(AR$2,Upload_Download!$Q$3:$AC$3,0))</f>
        <v>#N/A</v>
      </c>
      <c r="AS500" s="9" t="e">
        <f>INDEX(Upload_Download!$Q$4:$AC$602,MATCH($AE500,Upload_Download!$Q$4:$Q$602,0),MATCH(AS$2,Upload_Download!$Q$3:$AC$3,0))</f>
        <v>#N/A</v>
      </c>
    </row>
    <row r="501" spans="31:45" ht="15.5" customHeight="1">
      <c r="AE501">
        <f t="shared" si="54"/>
        <v>499</v>
      </c>
      <c r="AF501" s="10" t="e">
        <f>INDEX(Upload_Download!$Q$4:$AC$602,MATCH($AE501,Upload_Download!$Q$4:$Q$602,0),MATCH(AF$2,Upload_Download!$Q$3:$AC$3,0))</f>
        <v>#N/A</v>
      </c>
      <c r="AG501" s="3" t="e">
        <f>INDEX(Upload_Download!$Q$4:$AC$602,MATCH($AE501,Upload_Download!$Q$4:$Q$602,0),MATCH(AG$2,Upload_Download!$Q$3:$AC$3,0))</f>
        <v>#N/A</v>
      </c>
      <c r="AH501" s="3" t="e">
        <f t="shared" si="55"/>
        <v>#N/A</v>
      </c>
      <c r="AI501" s="221" t="e">
        <f>INDEX(Upload_Download!$Q$4:$AC$602,MATCH($AE501,Upload_Download!$Q$4:$Q$602,0),MATCH(AI$2,Upload_Download!$Q$3:$AC$3,0))</f>
        <v>#N/A</v>
      </c>
      <c r="AJ501" s="4" t="e">
        <f>IF(AH501="STOCK",INDEX(Upload_Download!$AR$4:$AR$861,MATCH(AI501,Upload_Download!$AQ$4:$AQ$861,0),1),INDEX(Upload_Download!$BE$4:$BE$103,MATCH(AI501,Upload_Download!$BD$4:$BD$103,0),1))</f>
        <v>#N/A</v>
      </c>
      <c r="AK501" s="46" t="e">
        <f>IF(AH501="STOCK",INDEX(Upload_Download!$AS$4:$AS$861,MATCH(AI501,Upload_Download!$AQ$4:$AQ$861,0),1),INDEX(Upload_Download!$BF$4:$BF$103,MATCH(AI501,Upload_Download!$BD$4:$BD$103,0),1))</f>
        <v>#N/A</v>
      </c>
      <c r="AL501" s="211" t="e">
        <f>INDEX(Upload_Download!$Q$4:$AC$602,MATCH($AE501,Upload_Download!$Q$4:$Q$602,0),MATCH(AL$2,Upload_Download!$Q$3:$AC$3,0))/1000000</f>
        <v>#N/A</v>
      </c>
      <c r="AM501" s="215" t="e">
        <f>INDEX(Upload_Download!$Q$4:$AC$602,MATCH($AE501,Upload_Download!$Q$4:$Q$602,0),MATCH(AM$2,Upload_Download!$Q$3:$AC$3,0))</f>
        <v>#N/A</v>
      </c>
      <c r="AN501" s="5" t="e">
        <f>INDEX(Upload_Download!$Q$4:$AC$602,MATCH($AE501,Upload_Download!$Q$4:$Q$602,0),MATCH(AN$2,Upload_Download!$Q$3:$AC$3,0))</f>
        <v>#N/A</v>
      </c>
      <c r="AO501" s="217" t="e">
        <f>INDEX(Upload_Download!$Q$4:$AC$602,MATCH($AE501,Upload_Download!$Q$4:$Q$602,0),MATCH(AO$2,Upload_Download!$Q$3:$AC$3,0))</f>
        <v>#N/A</v>
      </c>
      <c r="AP501" s="6" t="e">
        <f>INDEX(Upload_Download!$Q$4:$AC$602,MATCH($AE501,Upload_Download!$Q$4:$Q$602,0),MATCH(AP$2,Upload_Download!$Q$3:$AC$3,0))</f>
        <v>#N/A</v>
      </c>
      <c r="AQ501" s="7" t="e">
        <f>INDEX(Upload_Download!$Q$4:$AC$602,MATCH($AE501,Upload_Download!$Q$4:$Q$602,0),MATCH(AQ$2,Upload_Download!$Q$3:$AC$3,0))</f>
        <v>#N/A</v>
      </c>
      <c r="AR501" s="8" t="e">
        <f>INDEX(Upload_Download!$Q$4:$AC$602,MATCH($AE501,Upload_Download!$Q$4:$Q$602,0),MATCH(AR$2,Upload_Download!$Q$3:$AC$3,0))</f>
        <v>#N/A</v>
      </c>
      <c r="AS501" s="9" t="e">
        <f>INDEX(Upload_Download!$Q$4:$AC$602,MATCH($AE501,Upload_Download!$Q$4:$Q$602,0),MATCH(AS$2,Upload_Download!$Q$3:$AC$3,0))</f>
        <v>#N/A</v>
      </c>
    </row>
    <row r="502" spans="31:45" ht="15.5" customHeight="1" thickBot="1">
      <c r="AE502">
        <f t="shared" si="54"/>
        <v>500</v>
      </c>
      <c r="AF502" s="11" t="e">
        <f>INDEX(Upload_Download!$Q$4:$AC$602,MATCH($AE502,Upload_Download!$Q$4:$Q$602,0),MATCH(AF$2,Upload_Download!$Q$3:$AC$3,0))</f>
        <v>#N/A</v>
      </c>
      <c r="AG502" s="12" t="e">
        <f>INDEX(Upload_Download!$Q$4:$AC$602,MATCH($AE502,Upload_Download!$Q$4:$Q$602,0),MATCH(AG$2,Upload_Download!$Q$3:$AC$3,0))</f>
        <v>#N/A</v>
      </c>
      <c r="AH502" s="12" t="e">
        <f t="shared" si="55"/>
        <v>#N/A</v>
      </c>
      <c r="AI502" s="222" t="e">
        <f>INDEX(Upload_Download!$Q$4:$AC$602,MATCH($AE502,Upload_Download!$Q$4:$Q$602,0),MATCH(AI$2,Upload_Download!$Q$3:$AC$3,0))</f>
        <v>#N/A</v>
      </c>
      <c r="AJ502" s="13" t="e">
        <f>IF(AH502="STOCK",INDEX(Upload_Download!$AR$4:$AR$861,MATCH(AI502,Upload_Download!$AQ$4:$AQ$861,0),1),INDEX(Upload_Download!$BE$4:$BE$103,MATCH(AI502,Upload_Download!$BD$4:$BD$103,0),1))</f>
        <v>#N/A</v>
      </c>
      <c r="AK502" s="47" t="e">
        <f>IF(AH502="STOCK",INDEX(Upload_Download!$AS$4:$AS$861,MATCH(AI502,Upload_Download!$AQ$4:$AQ$861,0),1),INDEX(Upload_Download!$BF$4:$BF$103,MATCH(AI502,Upload_Download!$BD$4:$BD$103,0),1))</f>
        <v>#N/A</v>
      </c>
      <c r="AL502" s="212" t="e">
        <f>INDEX(Upload_Download!$Q$4:$AC$602,MATCH($AE502,Upload_Download!$Q$4:$Q$602,0),MATCH(AL$2,Upload_Download!$Q$3:$AC$3,0))/1000000</f>
        <v>#N/A</v>
      </c>
      <c r="AM502" s="216" t="e">
        <f>INDEX(Upload_Download!$Q$4:$AC$602,MATCH($AE502,Upload_Download!$Q$4:$Q$602,0),MATCH(AM$2,Upload_Download!$Q$3:$AC$3,0))</f>
        <v>#N/A</v>
      </c>
      <c r="AN502" s="14" t="e">
        <f>INDEX(Upload_Download!$Q$4:$AC$602,MATCH($AE502,Upload_Download!$Q$4:$Q$602,0),MATCH(AN$2,Upload_Download!$Q$3:$AC$3,0))</f>
        <v>#N/A</v>
      </c>
      <c r="AO502" s="218" t="e">
        <f>INDEX(Upload_Download!$Q$4:$AC$602,MATCH($AE502,Upload_Download!$Q$4:$Q$602,0),MATCH(AO$2,Upload_Download!$Q$3:$AC$3,0))</f>
        <v>#N/A</v>
      </c>
      <c r="AP502" s="15" t="e">
        <f>INDEX(Upload_Download!$Q$4:$AC$602,MATCH($AE502,Upload_Download!$Q$4:$Q$602,0),MATCH(AP$2,Upload_Download!$Q$3:$AC$3,0))</f>
        <v>#N/A</v>
      </c>
      <c r="AQ502" s="16" t="e">
        <f>INDEX(Upload_Download!$Q$4:$AC$602,MATCH($AE502,Upload_Download!$Q$4:$Q$602,0),MATCH(AQ$2,Upload_Download!$Q$3:$AC$3,0))</f>
        <v>#N/A</v>
      </c>
      <c r="AR502" s="17" t="e">
        <f>INDEX(Upload_Download!$Q$4:$AC$602,MATCH($AE502,Upload_Download!$Q$4:$Q$602,0),MATCH(AR$2,Upload_Download!$Q$3:$AC$3,0))</f>
        <v>#N/A</v>
      </c>
      <c r="AS502" s="18" t="e">
        <f>INDEX(Upload_Download!$Q$4:$AC$602,MATCH($AE502,Upload_Download!$Q$4:$Q$602,0),MATCH(AS$2,Upload_Download!$Q$3:$AC$3,0))</f>
        <v>#N/A</v>
      </c>
    </row>
    <row r="503" spans="31:45" ht="15.5" customHeight="1">
      <c r="AE503">
        <f t="shared" si="54"/>
        <v>501</v>
      </c>
      <c r="AF503" s="10" t="e">
        <f>INDEX(Upload_Download!$Q$4:$AC$602,MATCH($AE503,Upload_Download!$Q$4:$Q$602,0),MATCH(AF$2,Upload_Download!$Q$3:$AC$3,0))</f>
        <v>#N/A</v>
      </c>
      <c r="AG503" s="3" t="e">
        <f>INDEX(Upload_Download!$Q$4:$AC$602,MATCH($AE503,Upload_Download!$Q$4:$Q$602,0),MATCH(AG$2,Upload_Download!$Q$3:$AC$3,0))</f>
        <v>#N/A</v>
      </c>
      <c r="AH503" s="3" t="e">
        <f t="shared" si="55"/>
        <v>#N/A</v>
      </c>
      <c r="AI503" s="221" t="e">
        <f>INDEX(Upload_Download!$Q$4:$AC$602,MATCH($AE503,Upload_Download!$Q$4:$Q$602,0),MATCH(AI$2,Upload_Download!$Q$3:$AC$3,0))</f>
        <v>#N/A</v>
      </c>
      <c r="AJ503" s="4" t="e">
        <f>IF(AH503="STOCK",INDEX(Upload_Download!$AR$4:$AR$861,MATCH(AI503,Upload_Download!$AQ$4:$AQ$861,0),1),INDEX(Upload_Download!$BE$4:$BE$103,MATCH(AI503,Upload_Download!$BD$4:$BD$103,0),1))</f>
        <v>#N/A</v>
      </c>
      <c r="AK503" s="46" t="e">
        <f>IF(AH503="STOCK",INDEX(Upload_Download!$AS$4:$AS$861,MATCH(AI503,Upload_Download!$AQ$4:$AQ$861,0),1),INDEX(Upload_Download!$BF$4:$BF$103,MATCH(AI503,Upload_Download!$BD$4:$BD$103,0),1))</f>
        <v>#N/A</v>
      </c>
      <c r="AL503" s="211" t="e">
        <f>INDEX(Upload_Download!$Q$4:$AC$602,MATCH($AE503,Upload_Download!$Q$4:$Q$602,0),MATCH(AL$2,Upload_Download!$Q$3:$AC$3,0))/1000000</f>
        <v>#N/A</v>
      </c>
      <c r="AM503" s="215" t="e">
        <f>INDEX(Upload_Download!$Q$4:$AC$602,MATCH($AE503,Upload_Download!$Q$4:$Q$602,0),MATCH(AM$2,Upload_Download!$Q$3:$AC$3,0))</f>
        <v>#N/A</v>
      </c>
      <c r="AN503" s="5" t="e">
        <f>INDEX(Upload_Download!$Q$4:$AC$602,MATCH($AE503,Upload_Download!$Q$4:$Q$602,0),MATCH(AN$2,Upload_Download!$Q$3:$AC$3,0))</f>
        <v>#N/A</v>
      </c>
      <c r="AO503" s="217" t="e">
        <f>INDEX(Upload_Download!$Q$4:$AC$602,MATCH($AE503,Upload_Download!$Q$4:$Q$602,0),MATCH(AO$2,Upload_Download!$Q$3:$AC$3,0))</f>
        <v>#N/A</v>
      </c>
      <c r="AP503" s="6" t="e">
        <f>INDEX(Upload_Download!$Q$4:$AC$602,MATCH($AE503,Upload_Download!$Q$4:$Q$602,0),MATCH(AP$2,Upload_Download!$Q$3:$AC$3,0))</f>
        <v>#N/A</v>
      </c>
      <c r="AQ503" s="7" t="e">
        <f>INDEX(Upload_Download!$Q$4:$AC$602,MATCH($AE503,Upload_Download!$Q$4:$Q$602,0),MATCH(AQ$2,Upload_Download!$Q$3:$AC$3,0))</f>
        <v>#N/A</v>
      </c>
      <c r="AR503" s="8" t="e">
        <f>INDEX(Upload_Download!$Q$4:$AC$602,MATCH($AE503,Upload_Download!$Q$4:$Q$602,0),MATCH(AR$2,Upload_Download!$Q$3:$AC$3,0))</f>
        <v>#N/A</v>
      </c>
      <c r="AS503" s="9" t="e">
        <f>INDEX(Upload_Download!$Q$4:$AC$602,MATCH($AE503,Upload_Download!$Q$4:$Q$602,0),MATCH(AS$2,Upload_Download!$Q$3:$AC$3,0))</f>
        <v>#N/A</v>
      </c>
    </row>
    <row r="504" spans="31:45" ht="15.5" customHeight="1">
      <c r="AE504">
        <f t="shared" si="54"/>
        <v>502</v>
      </c>
      <c r="AF504" s="10" t="e">
        <f>INDEX(Upload_Download!$Q$4:$AC$602,MATCH($AE504,Upload_Download!$Q$4:$Q$602,0),MATCH(AF$2,Upload_Download!$Q$3:$AC$3,0))</f>
        <v>#N/A</v>
      </c>
      <c r="AG504" s="3" t="e">
        <f>INDEX(Upload_Download!$Q$4:$AC$602,MATCH($AE504,Upload_Download!$Q$4:$Q$602,0),MATCH(AG$2,Upload_Download!$Q$3:$AC$3,0))</f>
        <v>#N/A</v>
      </c>
      <c r="AH504" s="3" t="e">
        <f t="shared" si="55"/>
        <v>#N/A</v>
      </c>
      <c r="AI504" s="221" t="e">
        <f>INDEX(Upload_Download!$Q$4:$AC$602,MATCH($AE504,Upload_Download!$Q$4:$Q$602,0),MATCH(AI$2,Upload_Download!$Q$3:$AC$3,0))</f>
        <v>#N/A</v>
      </c>
      <c r="AJ504" s="4" t="e">
        <f>IF(AH504="STOCK",INDEX(Upload_Download!$AR$4:$AR$861,MATCH(AI504,Upload_Download!$AQ$4:$AQ$861,0),1),INDEX(Upload_Download!$BE$4:$BE$103,MATCH(AI504,Upload_Download!$BD$4:$BD$103,0),1))</f>
        <v>#N/A</v>
      </c>
      <c r="AK504" s="46" t="e">
        <f>IF(AH504="STOCK",INDEX(Upload_Download!$AS$4:$AS$861,MATCH(AI504,Upload_Download!$AQ$4:$AQ$861,0),1),INDEX(Upload_Download!$BF$4:$BF$103,MATCH(AI504,Upload_Download!$BD$4:$BD$103,0),1))</f>
        <v>#N/A</v>
      </c>
      <c r="AL504" s="211" t="e">
        <f>INDEX(Upload_Download!$Q$4:$AC$602,MATCH($AE504,Upload_Download!$Q$4:$Q$602,0),MATCH(AL$2,Upload_Download!$Q$3:$AC$3,0))/1000000</f>
        <v>#N/A</v>
      </c>
      <c r="AM504" s="215" t="e">
        <f>INDEX(Upload_Download!$Q$4:$AC$602,MATCH($AE504,Upload_Download!$Q$4:$Q$602,0),MATCH(AM$2,Upload_Download!$Q$3:$AC$3,0))</f>
        <v>#N/A</v>
      </c>
      <c r="AN504" s="5" t="e">
        <f>INDEX(Upload_Download!$Q$4:$AC$602,MATCH($AE504,Upload_Download!$Q$4:$Q$602,0),MATCH(AN$2,Upload_Download!$Q$3:$AC$3,0))</f>
        <v>#N/A</v>
      </c>
      <c r="AO504" s="217" t="e">
        <f>INDEX(Upload_Download!$Q$4:$AC$602,MATCH($AE504,Upload_Download!$Q$4:$Q$602,0),MATCH(AO$2,Upload_Download!$Q$3:$AC$3,0))</f>
        <v>#N/A</v>
      </c>
      <c r="AP504" s="6" t="e">
        <f>INDEX(Upload_Download!$Q$4:$AC$602,MATCH($AE504,Upload_Download!$Q$4:$Q$602,0),MATCH(AP$2,Upload_Download!$Q$3:$AC$3,0))</f>
        <v>#N/A</v>
      </c>
      <c r="AQ504" s="7" t="e">
        <f>INDEX(Upload_Download!$Q$4:$AC$602,MATCH($AE504,Upload_Download!$Q$4:$Q$602,0),MATCH(AQ$2,Upload_Download!$Q$3:$AC$3,0))</f>
        <v>#N/A</v>
      </c>
      <c r="AR504" s="8" t="e">
        <f>INDEX(Upload_Download!$Q$4:$AC$602,MATCH($AE504,Upload_Download!$Q$4:$Q$602,0),MATCH(AR$2,Upload_Download!$Q$3:$AC$3,0))</f>
        <v>#N/A</v>
      </c>
      <c r="AS504" s="9" t="e">
        <f>INDEX(Upload_Download!$Q$4:$AC$602,MATCH($AE504,Upload_Download!$Q$4:$Q$602,0),MATCH(AS$2,Upload_Download!$Q$3:$AC$3,0))</f>
        <v>#N/A</v>
      </c>
    </row>
    <row r="505" spans="31:45" ht="15.5" customHeight="1">
      <c r="AE505">
        <f t="shared" si="54"/>
        <v>503</v>
      </c>
      <c r="AF505" s="10" t="e">
        <f>INDEX(Upload_Download!$Q$4:$AC$602,MATCH($AE505,Upload_Download!$Q$4:$Q$602,0),MATCH(AF$2,Upload_Download!$Q$3:$AC$3,0))</f>
        <v>#N/A</v>
      </c>
      <c r="AG505" s="3" t="e">
        <f>INDEX(Upload_Download!$Q$4:$AC$602,MATCH($AE505,Upload_Download!$Q$4:$Q$602,0),MATCH(AG$2,Upload_Download!$Q$3:$AC$3,0))</f>
        <v>#N/A</v>
      </c>
      <c r="AH505" s="3" t="e">
        <f t="shared" si="55"/>
        <v>#N/A</v>
      </c>
      <c r="AI505" s="221" t="e">
        <f>INDEX(Upload_Download!$Q$4:$AC$602,MATCH($AE505,Upload_Download!$Q$4:$Q$602,0),MATCH(AI$2,Upload_Download!$Q$3:$AC$3,0))</f>
        <v>#N/A</v>
      </c>
      <c r="AJ505" s="4" t="e">
        <f>IF(AH505="STOCK",INDEX(Upload_Download!$AR$4:$AR$861,MATCH(AI505,Upload_Download!$AQ$4:$AQ$861,0),1),INDEX(Upload_Download!$BE$4:$BE$103,MATCH(AI505,Upload_Download!$BD$4:$BD$103,0),1))</f>
        <v>#N/A</v>
      </c>
      <c r="AK505" s="46" t="e">
        <f>IF(AH505="STOCK",INDEX(Upload_Download!$AS$4:$AS$861,MATCH(AI505,Upload_Download!$AQ$4:$AQ$861,0),1),INDEX(Upload_Download!$BF$4:$BF$103,MATCH(AI505,Upload_Download!$BD$4:$BD$103,0),1))</f>
        <v>#N/A</v>
      </c>
      <c r="AL505" s="211" t="e">
        <f>INDEX(Upload_Download!$Q$4:$AC$602,MATCH($AE505,Upload_Download!$Q$4:$Q$602,0),MATCH(AL$2,Upload_Download!$Q$3:$AC$3,0))/1000000</f>
        <v>#N/A</v>
      </c>
      <c r="AM505" s="215" t="e">
        <f>INDEX(Upload_Download!$Q$4:$AC$602,MATCH($AE505,Upload_Download!$Q$4:$Q$602,0),MATCH(AM$2,Upload_Download!$Q$3:$AC$3,0))</f>
        <v>#N/A</v>
      </c>
      <c r="AN505" s="5" t="e">
        <f>INDEX(Upload_Download!$Q$4:$AC$602,MATCH($AE505,Upload_Download!$Q$4:$Q$602,0),MATCH(AN$2,Upload_Download!$Q$3:$AC$3,0))</f>
        <v>#N/A</v>
      </c>
      <c r="AO505" s="217" t="e">
        <f>INDEX(Upload_Download!$Q$4:$AC$602,MATCH($AE505,Upload_Download!$Q$4:$Q$602,0),MATCH(AO$2,Upload_Download!$Q$3:$AC$3,0))</f>
        <v>#N/A</v>
      </c>
      <c r="AP505" s="6" t="e">
        <f>INDEX(Upload_Download!$Q$4:$AC$602,MATCH($AE505,Upload_Download!$Q$4:$Q$602,0),MATCH(AP$2,Upload_Download!$Q$3:$AC$3,0))</f>
        <v>#N/A</v>
      </c>
      <c r="AQ505" s="7" t="e">
        <f>INDEX(Upload_Download!$Q$4:$AC$602,MATCH($AE505,Upload_Download!$Q$4:$Q$602,0),MATCH(AQ$2,Upload_Download!$Q$3:$AC$3,0))</f>
        <v>#N/A</v>
      </c>
      <c r="AR505" s="8" t="e">
        <f>INDEX(Upload_Download!$Q$4:$AC$602,MATCH($AE505,Upload_Download!$Q$4:$Q$602,0),MATCH(AR$2,Upload_Download!$Q$3:$AC$3,0))</f>
        <v>#N/A</v>
      </c>
      <c r="AS505" s="9" t="e">
        <f>INDEX(Upload_Download!$Q$4:$AC$602,MATCH($AE505,Upload_Download!$Q$4:$Q$602,0),MATCH(AS$2,Upload_Download!$Q$3:$AC$3,0))</f>
        <v>#N/A</v>
      </c>
    </row>
    <row r="506" spans="31:45" ht="15.5" customHeight="1">
      <c r="AE506">
        <f t="shared" si="54"/>
        <v>504</v>
      </c>
      <c r="AF506" s="10" t="e">
        <f>INDEX(Upload_Download!$Q$4:$AC$602,MATCH($AE506,Upload_Download!$Q$4:$Q$602,0),MATCH(AF$2,Upload_Download!$Q$3:$AC$3,0))</f>
        <v>#N/A</v>
      </c>
      <c r="AG506" s="3" t="e">
        <f>INDEX(Upload_Download!$Q$4:$AC$602,MATCH($AE506,Upload_Download!$Q$4:$Q$602,0),MATCH(AG$2,Upload_Download!$Q$3:$AC$3,0))</f>
        <v>#N/A</v>
      </c>
      <c r="AH506" s="3" t="e">
        <f t="shared" si="55"/>
        <v>#N/A</v>
      </c>
      <c r="AI506" s="221" t="e">
        <f>INDEX(Upload_Download!$Q$4:$AC$602,MATCH($AE506,Upload_Download!$Q$4:$Q$602,0),MATCH(AI$2,Upload_Download!$Q$3:$AC$3,0))</f>
        <v>#N/A</v>
      </c>
      <c r="AJ506" s="4" t="e">
        <f>IF(AH506="STOCK",INDEX(Upload_Download!$AR$4:$AR$861,MATCH(AI506,Upload_Download!$AQ$4:$AQ$861,0),1),INDEX(Upload_Download!$BE$4:$BE$103,MATCH(AI506,Upload_Download!$BD$4:$BD$103,0),1))</f>
        <v>#N/A</v>
      </c>
      <c r="AK506" s="46" t="e">
        <f>IF(AH506="STOCK",INDEX(Upload_Download!$AS$4:$AS$861,MATCH(AI506,Upload_Download!$AQ$4:$AQ$861,0),1),INDEX(Upload_Download!$BF$4:$BF$103,MATCH(AI506,Upload_Download!$BD$4:$BD$103,0),1))</f>
        <v>#N/A</v>
      </c>
      <c r="AL506" s="211" t="e">
        <f>INDEX(Upload_Download!$Q$4:$AC$602,MATCH($AE506,Upload_Download!$Q$4:$Q$602,0),MATCH(AL$2,Upload_Download!$Q$3:$AC$3,0))/1000000</f>
        <v>#N/A</v>
      </c>
      <c r="AM506" s="215" t="e">
        <f>INDEX(Upload_Download!$Q$4:$AC$602,MATCH($AE506,Upload_Download!$Q$4:$Q$602,0),MATCH(AM$2,Upload_Download!$Q$3:$AC$3,0))</f>
        <v>#N/A</v>
      </c>
      <c r="AN506" s="5" t="e">
        <f>INDEX(Upload_Download!$Q$4:$AC$602,MATCH($AE506,Upload_Download!$Q$4:$Q$602,0),MATCH(AN$2,Upload_Download!$Q$3:$AC$3,0))</f>
        <v>#N/A</v>
      </c>
      <c r="AO506" s="217" t="e">
        <f>INDEX(Upload_Download!$Q$4:$AC$602,MATCH($AE506,Upload_Download!$Q$4:$Q$602,0),MATCH(AO$2,Upload_Download!$Q$3:$AC$3,0))</f>
        <v>#N/A</v>
      </c>
      <c r="AP506" s="6" t="e">
        <f>INDEX(Upload_Download!$Q$4:$AC$602,MATCH($AE506,Upload_Download!$Q$4:$Q$602,0),MATCH(AP$2,Upload_Download!$Q$3:$AC$3,0))</f>
        <v>#N/A</v>
      </c>
      <c r="AQ506" s="7" t="e">
        <f>INDEX(Upload_Download!$Q$4:$AC$602,MATCH($AE506,Upload_Download!$Q$4:$Q$602,0),MATCH(AQ$2,Upload_Download!$Q$3:$AC$3,0))</f>
        <v>#N/A</v>
      </c>
      <c r="AR506" s="8" t="e">
        <f>INDEX(Upload_Download!$Q$4:$AC$602,MATCH($AE506,Upload_Download!$Q$4:$Q$602,0),MATCH(AR$2,Upload_Download!$Q$3:$AC$3,0))</f>
        <v>#N/A</v>
      </c>
      <c r="AS506" s="9" t="e">
        <f>INDEX(Upload_Download!$Q$4:$AC$602,MATCH($AE506,Upload_Download!$Q$4:$Q$602,0),MATCH(AS$2,Upload_Download!$Q$3:$AC$3,0))</f>
        <v>#N/A</v>
      </c>
    </row>
    <row r="507" spans="31:45" ht="15.5" customHeight="1" thickBot="1">
      <c r="AE507">
        <f t="shared" si="54"/>
        <v>505</v>
      </c>
      <c r="AF507" s="11" t="e">
        <f>INDEX(Upload_Download!$Q$4:$AC$602,MATCH($AE507,Upload_Download!$Q$4:$Q$602,0),MATCH(AF$2,Upload_Download!$Q$3:$AC$3,0))</f>
        <v>#N/A</v>
      </c>
      <c r="AG507" s="12" t="e">
        <f>INDEX(Upload_Download!$Q$4:$AC$602,MATCH($AE507,Upload_Download!$Q$4:$Q$602,0),MATCH(AG$2,Upload_Download!$Q$3:$AC$3,0))</f>
        <v>#N/A</v>
      </c>
      <c r="AH507" s="12" t="e">
        <f t="shared" si="55"/>
        <v>#N/A</v>
      </c>
      <c r="AI507" s="222" t="e">
        <f>INDEX(Upload_Download!$Q$4:$AC$602,MATCH($AE507,Upload_Download!$Q$4:$Q$602,0),MATCH(AI$2,Upload_Download!$Q$3:$AC$3,0))</f>
        <v>#N/A</v>
      </c>
      <c r="AJ507" s="13" t="e">
        <f>IF(AH507="STOCK",INDEX(Upload_Download!$AR$4:$AR$861,MATCH(AI507,Upload_Download!$AQ$4:$AQ$861,0),1),INDEX(Upload_Download!$BE$4:$BE$103,MATCH(AI507,Upload_Download!$BD$4:$BD$103,0),1))</f>
        <v>#N/A</v>
      </c>
      <c r="AK507" s="47" t="e">
        <f>IF(AH507="STOCK",INDEX(Upload_Download!$AS$4:$AS$861,MATCH(AI507,Upload_Download!$AQ$4:$AQ$861,0),1),INDEX(Upload_Download!$BF$4:$BF$103,MATCH(AI507,Upload_Download!$BD$4:$BD$103,0),1))</f>
        <v>#N/A</v>
      </c>
      <c r="AL507" s="212" t="e">
        <f>INDEX(Upload_Download!$Q$4:$AC$602,MATCH($AE507,Upload_Download!$Q$4:$Q$602,0),MATCH(AL$2,Upload_Download!$Q$3:$AC$3,0))/1000000</f>
        <v>#N/A</v>
      </c>
      <c r="AM507" s="216" t="e">
        <f>INDEX(Upload_Download!$Q$4:$AC$602,MATCH($AE507,Upload_Download!$Q$4:$Q$602,0),MATCH(AM$2,Upload_Download!$Q$3:$AC$3,0))</f>
        <v>#N/A</v>
      </c>
      <c r="AN507" s="14" t="e">
        <f>INDEX(Upload_Download!$Q$4:$AC$602,MATCH($AE507,Upload_Download!$Q$4:$Q$602,0),MATCH(AN$2,Upload_Download!$Q$3:$AC$3,0))</f>
        <v>#N/A</v>
      </c>
      <c r="AO507" s="218" t="e">
        <f>INDEX(Upload_Download!$Q$4:$AC$602,MATCH($AE507,Upload_Download!$Q$4:$Q$602,0),MATCH(AO$2,Upload_Download!$Q$3:$AC$3,0))</f>
        <v>#N/A</v>
      </c>
      <c r="AP507" s="15" t="e">
        <f>INDEX(Upload_Download!$Q$4:$AC$602,MATCH($AE507,Upload_Download!$Q$4:$Q$602,0),MATCH(AP$2,Upload_Download!$Q$3:$AC$3,0))</f>
        <v>#N/A</v>
      </c>
      <c r="AQ507" s="16" t="e">
        <f>INDEX(Upload_Download!$Q$4:$AC$602,MATCH($AE507,Upload_Download!$Q$4:$Q$602,0),MATCH(AQ$2,Upload_Download!$Q$3:$AC$3,0))</f>
        <v>#N/A</v>
      </c>
      <c r="AR507" s="17" t="e">
        <f>INDEX(Upload_Download!$Q$4:$AC$602,MATCH($AE507,Upload_Download!$Q$4:$Q$602,0),MATCH(AR$2,Upload_Download!$Q$3:$AC$3,0))</f>
        <v>#N/A</v>
      </c>
      <c r="AS507" s="18" t="e">
        <f>INDEX(Upload_Download!$Q$4:$AC$602,MATCH($AE507,Upload_Download!$Q$4:$Q$602,0),MATCH(AS$2,Upload_Download!$Q$3:$AC$3,0))</f>
        <v>#N/A</v>
      </c>
    </row>
    <row r="508" spans="31:45" ht="15.5" customHeight="1">
      <c r="AE508">
        <f t="shared" si="54"/>
        <v>506</v>
      </c>
      <c r="AF508" s="10" t="e">
        <f>INDEX(Upload_Download!$Q$4:$AC$602,MATCH($AE508,Upload_Download!$Q$4:$Q$602,0),MATCH(AF$2,Upload_Download!$Q$3:$AC$3,0))</f>
        <v>#N/A</v>
      </c>
      <c r="AG508" s="3" t="e">
        <f>INDEX(Upload_Download!$Q$4:$AC$602,MATCH($AE508,Upload_Download!$Q$4:$Q$602,0),MATCH(AG$2,Upload_Download!$Q$3:$AC$3,0))</f>
        <v>#N/A</v>
      </c>
      <c r="AH508" s="3" t="e">
        <f t="shared" si="55"/>
        <v>#N/A</v>
      </c>
      <c r="AI508" s="221" t="e">
        <f>INDEX(Upload_Download!$Q$4:$AC$602,MATCH($AE508,Upload_Download!$Q$4:$Q$602,0),MATCH(AI$2,Upload_Download!$Q$3:$AC$3,0))</f>
        <v>#N/A</v>
      </c>
      <c r="AJ508" s="4" t="e">
        <f>IF(AH508="STOCK",INDEX(Upload_Download!$AR$4:$AR$861,MATCH(AI508,Upload_Download!$AQ$4:$AQ$861,0),1),INDEX(Upload_Download!$BE$4:$BE$103,MATCH(AI508,Upload_Download!$BD$4:$BD$103,0),1))</f>
        <v>#N/A</v>
      </c>
      <c r="AK508" s="46" t="e">
        <f>IF(AH508="STOCK",INDEX(Upload_Download!$AS$4:$AS$861,MATCH(AI508,Upload_Download!$AQ$4:$AQ$861,0),1),INDEX(Upload_Download!$BF$4:$BF$103,MATCH(AI508,Upload_Download!$BD$4:$BD$103,0),1))</f>
        <v>#N/A</v>
      </c>
      <c r="AL508" s="211" t="e">
        <f>INDEX(Upload_Download!$Q$4:$AC$602,MATCH($AE508,Upload_Download!$Q$4:$Q$602,0),MATCH(AL$2,Upload_Download!$Q$3:$AC$3,0))/1000000</f>
        <v>#N/A</v>
      </c>
      <c r="AM508" s="215" t="e">
        <f>INDEX(Upload_Download!$Q$4:$AC$602,MATCH($AE508,Upload_Download!$Q$4:$Q$602,0),MATCH(AM$2,Upload_Download!$Q$3:$AC$3,0))</f>
        <v>#N/A</v>
      </c>
      <c r="AN508" s="5" t="e">
        <f>INDEX(Upload_Download!$Q$4:$AC$602,MATCH($AE508,Upload_Download!$Q$4:$Q$602,0),MATCH(AN$2,Upload_Download!$Q$3:$AC$3,0))</f>
        <v>#N/A</v>
      </c>
      <c r="AO508" s="217" t="e">
        <f>INDEX(Upload_Download!$Q$4:$AC$602,MATCH($AE508,Upload_Download!$Q$4:$Q$602,0),MATCH(AO$2,Upload_Download!$Q$3:$AC$3,0))</f>
        <v>#N/A</v>
      </c>
      <c r="AP508" s="6" t="e">
        <f>INDEX(Upload_Download!$Q$4:$AC$602,MATCH($AE508,Upload_Download!$Q$4:$Q$602,0),MATCH(AP$2,Upload_Download!$Q$3:$AC$3,0))</f>
        <v>#N/A</v>
      </c>
      <c r="AQ508" s="7" t="e">
        <f>INDEX(Upload_Download!$Q$4:$AC$602,MATCH($AE508,Upload_Download!$Q$4:$Q$602,0),MATCH(AQ$2,Upload_Download!$Q$3:$AC$3,0))</f>
        <v>#N/A</v>
      </c>
      <c r="AR508" s="8" t="e">
        <f>INDEX(Upload_Download!$Q$4:$AC$602,MATCH($AE508,Upload_Download!$Q$4:$Q$602,0),MATCH(AR$2,Upload_Download!$Q$3:$AC$3,0))</f>
        <v>#N/A</v>
      </c>
      <c r="AS508" s="9" t="e">
        <f>INDEX(Upload_Download!$Q$4:$AC$602,MATCH($AE508,Upload_Download!$Q$4:$Q$602,0),MATCH(AS$2,Upload_Download!$Q$3:$AC$3,0))</f>
        <v>#N/A</v>
      </c>
    </row>
    <row r="509" spans="31:45" ht="15.5" customHeight="1">
      <c r="AE509">
        <f t="shared" si="54"/>
        <v>507</v>
      </c>
      <c r="AF509" s="10" t="e">
        <f>INDEX(Upload_Download!$Q$4:$AC$602,MATCH($AE509,Upload_Download!$Q$4:$Q$602,0),MATCH(AF$2,Upload_Download!$Q$3:$AC$3,0))</f>
        <v>#N/A</v>
      </c>
      <c r="AG509" s="3" t="e">
        <f>INDEX(Upload_Download!$Q$4:$AC$602,MATCH($AE509,Upload_Download!$Q$4:$Q$602,0),MATCH(AG$2,Upload_Download!$Q$3:$AC$3,0))</f>
        <v>#N/A</v>
      </c>
      <c r="AH509" s="3" t="e">
        <f t="shared" si="55"/>
        <v>#N/A</v>
      </c>
      <c r="AI509" s="221" t="e">
        <f>INDEX(Upload_Download!$Q$4:$AC$602,MATCH($AE509,Upload_Download!$Q$4:$Q$602,0),MATCH(AI$2,Upload_Download!$Q$3:$AC$3,0))</f>
        <v>#N/A</v>
      </c>
      <c r="AJ509" s="4" t="e">
        <f>IF(AH509="STOCK",INDEX(Upload_Download!$AR$4:$AR$861,MATCH(AI509,Upload_Download!$AQ$4:$AQ$861,0),1),INDEX(Upload_Download!$BE$4:$BE$103,MATCH(AI509,Upload_Download!$BD$4:$BD$103,0),1))</f>
        <v>#N/A</v>
      </c>
      <c r="AK509" s="46" t="e">
        <f>IF(AH509="STOCK",INDEX(Upload_Download!$AS$4:$AS$861,MATCH(AI509,Upload_Download!$AQ$4:$AQ$861,0),1),INDEX(Upload_Download!$BF$4:$BF$103,MATCH(AI509,Upload_Download!$BD$4:$BD$103,0),1))</f>
        <v>#N/A</v>
      </c>
      <c r="AL509" s="211" t="e">
        <f>INDEX(Upload_Download!$Q$4:$AC$602,MATCH($AE509,Upload_Download!$Q$4:$Q$602,0),MATCH(AL$2,Upload_Download!$Q$3:$AC$3,0))/1000000</f>
        <v>#N/A</v>
      </c>
      <c r="AM509" s="215" t="e">
        <f>INDEX(Upload_Download!$Q$4:$AC$602,MATCH($AE509,Upload_Download!$Q$4:$Q$602,0),MATCH(AM$2,Upload_Download!$Q$3:$AC$3,0))</f>
        <v>#N/A</v>
      </c>
      <c r="AN509" s="5" t="e">
        <f>INDEX(Upload_Download!$Q$4:$AC$602,MATCH($AE509,Upload_Download!$Q$4:$Q$602,0),MATCH(AN$2,Upload_Download!$Q$3:$AC$3,0))</f>
        <v>#N/A</v>
      </c>
      <c r="AO509" s="217" t="e">
        <f>INDEX(Upload_Download!$Q$4:$AC$602,MATCH($AE509,Upload_Download!$Q$4:$Q$602,0),MATCH(AO$2,Upload_Download!$Q$3:$AC$3,0))</f>
        <v>#N/A</v>
      </c>
      <c r="AP509" s="6" t="e">
        <f>INDEX(Upload_Download!$Q$4:$AC$602,MATCH($AE509,Upload_Download!$Q$4:$Q$602,0),MATCH(AP$2,Upload_Download!$Q$3:$AC$3,0))</f>
        <v>#N/A</v>
      </c>
      <c r="AQ509" s="7" t="e">
        <f>INDEX(Upload_Download!$Q$4:$AC$602,MATCH($AE509,Upload_Download!$Q$4:$Q$602,0),MATCH(AQ$2,Upload_Download!$Q$3:$AC$3,0))</f>
        <v>#N/A</v>
      </c>
      <c r="AR509" s="8" t="e">
        <f>INDEX(Upload_Download!$Q$4:$AC$602,MATCH($AE509,Upload_Download!$Q$4:$Q$602,0),MATCH(AR$2,Upload_Download!$Q$3:$AC$3,0))</f>
        <v>#N/A</v>
      </c>
      <c r="AS509" s="9" t="e">
        <f>INDEX(Upload_Download!$Q$4:$AC$602,MATCH($AE509,Upload_Download!$Q$4:$Q$602,0),MATCH(AS$2,Upload_Download!$Q$3:$AC$3,0))</f>
        <v>#N/A</v>
      </c>
    </row>
    <row r="510" spans="31:45" ht="15.5" customHeight="1">
      <c r="AE510">
        <f t="shared" si="54"/>
        <v>508</v>
      </c>
      <c r="AF510" s="10" t="e">
        <f>INDEX(Upload_Download!$Q$4:$AC$602,MATCH($AE510,Upload_Download!$Q$4:$Q$602,0),MATCH(AF$2,Upload_Download!$Q$3:$AC$3,0))</f>
        <v>#N/A</v>
      </c>
      <c r="AG510" s="3" t="e">
        <f>INDEX(Upload_Download!$Q$4:$AC$602,MATCH($AE510,Upload_Download!$Q$4:$Q$602,0),MATCH(AG$2,Upload_Download!$Q$3:$AC$3,0))</f>
        <v>#N/A</v>
      </c>
      <c r="AH510" s="3" t="e">
        <f t="shared" si="55"/>
        <v>#N/A</v>
      </c>
      <c r="AI510" s="221" t="e">
        <f>INDEX(Upload_Download!$Q$4:$AC$602,MATCH($AE510,Upload_Download!$Q$4:$Q$602,0),MATCH(AI$2,Upload_Download!$Q$3:$AC$3,0))</f>
        <v>#N/A</v>
      </c>
      <c r="AJ510" s="4" t="e">
        <f>IF(AH510="STOCK",INDEX(Upload_Download!$AR$4:$AR$861,MATCH(AI510,Upload_Download!$AQ$4:$AQ$861,0),1),INDEX(Upload_Download!$BE$4:$BE$103,MATCH(AI510,Upload_Download!$BD$4:$BD$103,0),1))</f>
        <v>#N/A</v>
      </c>
      <c r="AK510" s="46" t="e">
        <f>IF(AH510="STOCK",INDEX(Upload_Download!$AS$4:$AS$861,MATCH(AI510,Upload_Download!$AQ$4:$AQ$861,0),1),INDEX(Upload_Download!$BF$4:$BF$103,MATCH(AI510,Upload_Download!$BD$4:$BD$103,0),1))</f>
        <v>#N/A</v>
      </c>
      <c r="AL510" s="211" t="e">
        <f>INDEX(Upload_Download!$Q$4:$AC$602,MATCH($AE510,Upload_Download!$Q$4:$Q$602,0),MATCH(AL$2,Upload_Download!$Q$3:$AC$3,0))/1000000</f>
        <v>#N/A</v>
      </c>
      <c r="AM510" s="215" t="e">
        <f>INDEX(Upload_Download!$Q$4:$AC$602,MATCH($AE510,Upload_Download!$Q$4:$Q$602,0),MATCH(AM$2,Upload_Download!$Q$3:$AC$3,0))</f>
        <v>#N/A</v>
      </c>
      <c r="AN510" s="5" t="e">
        <f>INDEX(Upload_Download!$Q$4:$AC$602,MATCH($AE510,Upload_Download!$Q$4:$Q$602,0),MATCH(AN$2,Upload_Download!$Q$3:$AC$3,0))</f>
        <v>#N/A</v>
      </c>
      <c r="AO510" s="217" t="e">
        <f>INDEX(Upload_Download!$Q$4:$AC$602,MATCH($AE510,Upload_Download!$Q$4:$Q$602,0),MATCH(AO$2,Upload_Download!$Q$3:$AC$3,0))</f>
        <v>#N/A</v>
      </c>
      <c r="AP510" s="6" t="e">
        <f>INDEX(Upload_Download!$Q$4:$AC$602,MATCH($AE510,Upload_Download!$Q$4:$Q$602,0),MATCH(AP$2,Upload_Download!$Q$3:$AC$3,0))</f>
        <v>#N/A</v>
      </c>
      <c r="AQ510" s="7" t="e">
        <f>INDEX(Upload_Download!$Q$4:$AC$602,MATCH($AE510,Upload_Download!$Q$4:$Q$602,0),MATCH(AQ$2,Upload_Download!$Q$3:$AC$3,0))</f>
        <v>#N/A</v>
      </c>
      <c r="AR510" s="8" t="e">
        <f>INDEX(Upload_Download!$Q$4:$AC$602,MATCH($AE510,Upload_Download!$Q$4:$Q$602,0),MATCH(AR$2,Upload_Download!$Q$3:$AC$3,0))</f>
        <v>#N/A</v>
      </c>
      <c r="AS510" s="9" t="e">
        <f>INDEX(Upload_Download!$Q$4:$AC$602,MATCH($AE510,Upload_Download!$Q$4:$Q$602,0),MATCH(AS$2,Upload_Download!$Q$3:$AC$3,0))</f>
        <v>#N/A</v>
      </c>
    </row>
    <row r="511" spans="31:45" ht="15.5" customHeight="1">
      <c r="AE511">
        <f t="shared" si="54"/>
        <v>509</v>
      </c>
      <c r="AF511" s="10" t="e">
        <f>INDEX(Upload_Download!$Q$4:$AC$602,MATCH($AE511,Upload_Download!$Q$4:$Q$602,0),MATCH(AF$2,Upload_Download!$Q$3:$AC$3,0))</f>
        <v>#N/A</v>
      </c>
      <c r="AG511" s="3" t="e">
        <f>INDEX(Upload_Download!$Q$4:$AC$602,MATCH($AE511,Upload_Download!$Q$4:$Q$602,0),MATCH(AG$2,Upload_Download!$Q$3:$AC$3,0))</f>
        <v>#N/A</v>
      </c>
      <c r="AH511" s="3" t="e">
        <f t="shared" si="55"/>
        <v>#N/A</v>
      </c>
      <c r="AI511" s="221" t="e">
        <f>INDEX(Upload_Download!$Q$4:$AC$602,MATCH($AE511,Upload_Download!$Q$4:$Q$602,0),MATCH(AI$2,Upload_Download!$Q$3:$AC$3,0))</f>
        <v>#N/A</v>
      </c>
      <c r="AJ511" s="4" t="e">
        <f>IF(AH511="STOCK",INDEX(Upload_Download!$AR$4:$AR$861,MATCH(AI511,Upload_Download!$AQ$4:$AQ$861,0),1),INDEX(Upload_Download!$BE$4:$BE$103,MATCH(AI511,Upload_Download!$BD$4:$BD$103,0),1))</f>
        <v>#N/A</v>
      </c>
      <c r="AK511" s="46" t="e">
        <f>IF(AH511="STOCK",INDEX(Upload_Download!$AS$4:$AS$861,MATCH(AI511,Upload_Download!$AQ$4:$AQ$861,0),1),INDEX(Upload_Download!$BF$4:$BF$103,MATCH(AI511,Upload_Download!$BD$4:$BD$103,0),1))</f>
        <v>#N/A</v>
      </c>
      <c r="AL511" s="211" t="e">
        <f>INDEX(Upload_Download!$Q$4:$AC$602,MATCH($AE511,Upload_Download!$Q$4:$Q$602,0),MATCH(AL$2,Upload_Download!$Q$3:$AC$3,0))/1000000</f>
        <v>#N/A</v>
      </c>
      <c r="AM511" s="215" t="e">
        <f>INDEX(Upload_Download!$Q$4:$AC$602,MATCH($AE511,Upload_Download!$Q$4:$Q$602,0),MATCH(AM$2,Upload_Download!$Q$3:$AC$3,0))</f>
        <v>#N/A</v>
      </c>
      <c r="AN511" s="5" t="e">
        <f>INDEX(Upload_Download!$Q$4:$AC$602,MATCH($AE511,Upload_Download!$Q$4:$Q$602,0),MATCH(AN$2,Upload_Download!$Q$3:$AC$3,0))</f>
        <v>#N/A</v>
      </c>
      <c r="AO511" s="217" t="e">
        <f>INDEX(Upload_Download!$Q$4:$AC$602,MATCH($AE511,Upload_Download!$Q$4:$Q$602,0),MATCH(AO$2,Upload_Download!$Q$3:$AC$3,0))</f>
        <v>#N/A</v>
      </c>
      <c r="AP511" s="6" t="e">
        <f>INDEX(Upload_Download!$Q$4:$AC$602,MATCH($AE511,Upload_Download!$Q$4:$Q$602,0),MATCH(AP$2,Upload_Download!$Q$3:$AC$3,0))</f>
        <v>#N/A</v>
      </c>
      <c r="AQ511" s="7" t="e">
        <f>INDEX(Upload_Download!$Q$4:$AC$602,MATCH($AE511,Upload_Download!$Q$4:$Q$602,0),MATCH(AQ$2,Upload_Download!$Q$3:$AC$3,0))</f>
        <v>#N/A</v>
      </c>
      <c r="AR511" s="8" t="e">
        <f>INDEX(Upload_Download!$Q$4:$AC$602,MATCH($AE511,Upload_Download!$Q$4:$Q$602,0),MATCH(AR$2,Upload_Download!$Q$3:$AC$3,0))</f>
        <v>#N/A</v>
      </c>
      <c r="AS511" s="9" t="e">
        <f>INDEX(Upload_Download!$Q$4:$AC$602,MATCH($AE511,Upload_Download!$Q$4:$Q$602,0),MATCH(AS$2,Upload_Download!$Q$3:$AC$3,0))</f>
        <v>#N/A</v>
      </c>
    </row>
    <row r="512" spans="31:45" ht="15.5" customHeight="1" thickBot="1">
      <c r="AE512">
        <f t="shared" si="54"/>
        <v>510</v>
      </c>
      <c r="AF512" s="11" t="e">
        <f>INDEX(Upload_Download!$Q$4:$AC$602,MATCH($AE512,Upload_Download!$Q$4:$Q$602,0),MATCH(AF$2,Upload_Download!$Q$3:$AC$3,0))</f>
        <v>#N/A</v>
      </c>
      <c r="AG512" s="12" t="e">
        <f>INDEX(Upload_Download!$Q$4:$AC$602,MATCH($AE512,Upload_Download!$Q$4:$Q$602,0),MATCH(AG$2,Upload_Download!$Q$3:$AC$3,0))</f>
        <v>#N/A</v>
      </c>
      <c r="AH512" s="12" t="e">
        <f t="shared" si="55"/>
        <v>#N/A</v>
      </c>
      <c r="AI512" s="222" t="e">
        <f>INDEX(Upload_Download!$Q$4:$AC$602,MATCH($AE512,Upload_Download!$Q$4:$Q$602,0),MATCH(AI$2,Upload_Download!$Q$3:$AC$3,0))</f>
        <v>#N/A</v>
      </c>
      <c r="AJ512" s="13" t="e">
        <f>IF(AH512="STOCK",INDEX(Upload_Download!$AR$4:$AR$861,MATCH(AI512,Upload_Download!$AQ$4:$AQ$861,0),1),INDEX(Upload_Download!$BE$4:$BE$103,MATCH(AI512,Upload_Download!$BD$4:$BD$103,0),1))</f>
        <v>#N/A</v>
      </c>
      <c r="AK512" s="47" t="e">
        <f>IF(AH512="STOCK",INDEX(Upload_Download!$AS$4:$AS$861,MATCH(AI512,Upload_Download!$AQ$4:$AQ$861,0),1),INDEX(Upload_Download!$BF$4:$BF$103,MATCH(AI512,Upload_Download!$BD$4:$BD$103,0),1))</f>
        <v>#N/A</v>
      </c>
      <c r="AL512" s="212" t="e">
        <f>INDEX(Upload_Download!$Q$4:$AC$602,MATCH($AE512,Upload_Download!$Q$4:$Q$602,0),MATCH(AL$2,Upload_Download!$Q$3:$AC$3,0))/1000000</f>
        <v>#N/A</v>
      </c>
      <c r="AM512" s="216" t="e">
        <f>INDEX(Upload_Download!$Q$4:$AC$602,MATCH($AE512,Upload_Download!$Q$4:$Q$602,0),MATCH(AM$2,Upload_Download!$Q$3:$AC$3,0))</f>
        <v>#N/A</v>
      </c>
      <c r="AN512" s="14" t="e">
        <f>INDEX(Upload_Download!$Q$4:$AC$602,MATCH($AE512,Upload_Download!$Q$4:$Q$602,0),MATCH(AN$2,Upload_Download!$Q$3:$AC$3,0))</f>
        <v>#N/A</v>
      </c>
      <c r="AO512" s="218" t="e">
        <f>INDEX(Upload_Download!$Q$4:$AC$602,MATCH($AE512,Upload_Download!$Q$4:$Q$602,0),MATCH(AO$2,Upload_Download!$Q$3:$AC$3,0))</f>
        <v>#N/A</v>
      </c>
      <c r="AP512" s="15" t="e">
        <f>INDEX(Upload_Download!$Q$4:$AC$602,MATCH($AE512,Upload_Download!$Q$4:$Q$602,0),MATCH(AP$2,Upload_Download!$Q$3:$AC$3,0))</f>
        <v>#N/A</v>
      </c>
      <c r="AQ512" s="16" t="e">
        <f>INDEX(Upload_Download!$Q$4:$AC$602,MATCH($AE512,Upload_Download!$Q$4:$Q$602,0),MATCH(AQ$2,Upload_Download!$Q$3:$AC$3,0))</f>
        <v>#N/A</v>
      </c>
      <c r="AR512" s="17" t="e">
        <f>INDEX(Upload_Download!$Q$4:$AC$602,MATCH($AE512,Upload_Download!$Q$4:$Q$602,0),MATCH(AR$2,Upload_Download!$Q$3:$AC$3,0))</f>
        <v>#N/A</v>
      </c>
      <c r="AS512" s="18" t="e">
        <f>INDEX(Upload_Download!$Q$4:$AC$602,MATCH($AE512,Upload_Download!$Q$4:$Q$602,0),MATCH(AS$2,Upload_Download!$Q$3:$AC$3,0))</f>
        <v>#N/A</v>
      </c>
    </row>
    <row r="513" spans="31:45" ht="15.5" customHeight="1">
      <c r="AE513">
        <f t="shared" si="54"/>
        <v>511</v>
      </c>
      <c r="AF513" s="10" t="e">
        <f>INDEX(Upload_Download!$Q$4:$AC$602,MATCH($AE513,Upload_Download!$Q$4:$Q$602,0),MATCH(AF$2,Upload_Download!$Q$3:$AC$3,0))</f>
        <v>#N/A</v>
      </c>
      <c r="AG513" s="3" t="e">
        <f>INDEX(Upload_Download!$Q$4:$AC$602,MATCH($AE513,Upload_Download!$Q$4:$Q$602,0),MATCH(AG$2,Upload_Download!$Q$3:$AC$3,0))</f>
        <v>#N/A</v>
      </c>
      <c r="AH513" s="3" t="e">
        <f t="shared" si="55"/>
        <v>#N/A</v>
      </c>
      <c r="AI513" s="221" t="e">
        <f>INDEX(Upload_Download!$Q$4:$AC$602,MATCH($AE513,Upload_Download!$Q$4:$Q$602,0),MATCH(AI$2,Upload_Download!$Q$3:$AC$3,0))</f>
        <v>#N/A</v>
      </c>
      <c r="AJ513" s="4" t="e">
        <f>IF(AH513="STOCK",INDEX(Upload_Download!$AR$4:$AR$861,MATCH(AI513,Upload_Download!$AQ$4:$AQ$861,0),1),INDEX(Upload_Download!$BE$4:$BE$103,MATCH(AI513,Upload_Download!$BD$4:$BD$103,0),1))</f>
        <v>#N/A</v>
      </c>
      <c r="AK513" s="46" t="e">
        <f>IF(AH513="STOCK",INDEX(Upload_Download!$AS$4:$AS$861,MATCH(AI513,Upload_Download!$AQ$4:$AQ$861,0),1),INDEX(Upload_Download!$BF$4:$BF$103,MATCH(AI513,Upload_Download!$BD$4:$BD$103,0),1))</f>
        <v>#N/A</v>
      </c>
      <c r="AL513" s="211" t="e">
        <f>INDEX(Upload_Download!$Q$4:$AC$602,MATCH($AE513,Upload_Download!$Q$4:$Q$602,0),MATCH(AL$2,Upload_Download!$Q$3:$AC$3,0))/1000000</f>
        <v>#N/A</v>
      </c>
      <c r="AM513" s="215" t="e">
        <f>INDEX(Upload_Download!$Q$4:$AC$602,MATCH($AE513,Upload_Download!$Q$4:$Q$602,0),MATCH(AM$2,Upload_Download!$Q$3:$AC$3,0))</f>
        <v>#N/A</v>
      </c>
      <c r="AN513" s="5" t="e">
        <f>INDEX(Upload_Download!$Q$4:$AC$602,MATCH($AE513,Upload_Download!$Q$4:$Q$602,0),MATCH(AN$2,Upload_Download!$Q$3:$AC$3,0))</f>
        <v>#N/A</v>
      </c>
      <c r="AO513" s="217" t="e">
        <f>INDEX(Upload_Download!$Q$4:$AC$602,MATCH($AE513,Upload_Download!$Q$4:$Q$602,0),MATCH(AO$2,Upload_Download!$Q$3:$AC$3,0))</f>
        <v>#N/A</v>
      </c>
      <c r="AP513" s="6" t="e">
        <f>INDEX(Upload_Download!$Q$4:$AC$602,MATCH($AE513,Upload_Download!$Q$4:$Q$602,0),MATCH(AP$2,Upload_Download!$Q$3:$AC$3,0))</f>
        <v>#N/A</v>
      </c>
      <c r="AQ513" s="7" t="e">
        <f>INDEX(Upload_Download!$Q$4:$AC$602,MATCH($AE513,Upload_Download!$Q$4:$Q$602,0),MATCH(AQ$2,Upload_Download!$Q$3:$AC$3,0))</f>
        <v>#N/A</v>
      </c>
      <c r="AR513" s="8" t="e">
        <f>INDEX(Upload_Download!$Q$4:$AC$602,MATCH($AE513,Upload_Download!$Q$4:$Q$602,0),MATCH(AR$2,Upload_Download!$Q$3:$AC$3,0))</f>
        <v>#N/A</v>
      </c>
      <c r="AS513" s="9" t="e">
        <f>INDEX(Upload_Download!$Q$4:$AC$602,MATCH($AE513,Upload_Download!$Q$4:$Q$602,0),MATCH(AS$2,Upload_Download!$Q$3:$AC$3,0))</f>
        <v>#N/A</v>
      </c>
    </row>
    <row r="514" spans="31:45" ht="15.5" customHeight="1">
      <c r="AE514">
        <f t="shared" si="54"/>
        <v>512</v>
      </c>
      <c r="AF514" s="10" t="e">
        <f>INDEX(Upload_Download!$Q$4:$AC$602,MATCH($AE514,Upload_Download!$Q$4:$Q$602,0),MATCH(AF$2,Upload_Download!$Q$3:$AC$3,0))</f>
        <v>#N/A</v>
      </c>
      <c r="AG514" s="3" t="e">
        <f>INDEX(Upload_Download!$Q$4:$AC$602,MATCH($AE514,Upload_Download!$Q$4:$Q$602,0),MATCH(AG$2,Upload_Download!$Q$3:$AC$3,0))</f>
        <v>#N/A</v>
      </c>
      <c r="AH514" s="3" t="e">
        <f t="shared" si="55"/>
        <v>#N/A</v>
      </c>
      <c r="AI514" s="221" t="e">
        <f>INDEX(Upload_Download!$Q$4:$AC$602,MATCH($AE514,Upload_Download!$Q$4:$Q$602,0),MATCH(AI$2,Upload_Download!$Q$3:$AC$3,0))</f>
        <v>#N/A</v>
      </c>
      <c r="AJ514" s="4" t="e">
        <f>IF(AH514="STOCK",INDEX(Upload_Download!$AR$4:$AR$861,MATCH(AI514,Upload_Download!$AQ$4:$AQ$861,0),1),INDEX(Upload_Download!$BE$4:$BE$103,MATCH(AI514,Upload_Download!$BD$4:$BD$103,0),1))</f>
        <v>#N/A</v>
      </c>
      <c r="AK514" s="46" t="e">
        <f>IF(AH514="STOCK",INDEX(Upload_Download!$AS$4:$AS$861,MATCH(AI514,Upload_Download!$AQ$4:$AQ$861,0),1),INDEX(Upload_Download!$BF$4:$BF$103,MATCH(AI514,Upload_Download!$BD$4:$BD$103,0),1))</f>
        <v>#N/A</v>
      </c>
      <c r="AL514" s="211" t="e">
        <f>INDEX(Upload_Download!$Q$4:$AC$602,MATCH($AE514,Upload_Download!$Q$4:$Q$602,0),MATCH(AL$2,Upload_Download!$Q$3:$AC$3,0))/1000000</f>
        <v>#N/A</v>
      </c>
      <c r="AM514" s="215" t="e">
        <f>INDEX(Upload_Download!$Q$4:$AC$602,MATCH($AE514,Upload_Download!$Q$4:$Q$602,0),MATCH(AM$2,Upload_Download!$Q$3:$AC$3,0))</f>
        <v>#N/A</v>
      </c>
      <c r="AN514" s="5" t="e">
        <f>INDEX(Upload_Download!$Q$4:$AC$602,MATCH($AE514,Upload_Download!$Q$4:$Q$602,0),MATCH(AN$2,Upload_Download!$Q$3:$AC$3,0))</f>
        <v>#N/A</v>
      </c>
      <c r="AO514" s="217" t="e">
        <f>INDEX(Upload_Download!$Q$4:$AC$602,MATCH($AE514,Upload_Download!$Q$4:$Q$602,0),MATCH(AO$2,Upload_Download!$Q$3:$AC$3,0))</f>
        <v>#N/A</v>
      </c>
      <c r="AP514" s="6" t="e">
        <f>INDEX(Upload_Download!$Q$4:$AC$602,MATCH($AE514,Upload_Download!$Q$4:$Q$602,0),MATCH(AP$2,Upload_Download!$Q$3:$AC$3,0))</f>
        <v>#N/A</v>
      </c>
      <c r="AQ514" s="7" t="e">
        <f>INDEX(Upload_Download!$Q$4:$AC$602,MATCH($AE514,Upload_Download!$Q$4:$Q$602,0),MATCH(AQ$2,Upload_Download!$Q$3:$AC$3,0))</f>
        <v>#N/A</v>
      </c>
      <c r="AR514" s="8" t="e">
        <f>INDEX(Upload_Download!$Q$4:$AC$602,MATCH($AE514,Upload_Download!$Q$4:$Q$602,0),MATCH(AR$2,Upload_Download!$Q$3:$AC$3,0))</f>
        <v>#N/A</v>
      </c>
      <c r="AS514" s="9" t="e">
        <f>INDEX(Upload_Download!$Q$4:$AC$602,MATCH($AE514,Upload_Download!$Q$4:$Q$602,0),MATCH(AS$2,Upload_Download!$Q$3:$AC$3,0))</f>
        <v>#N/A</v>
      </c>
    </row>
    <row r="515" spans="31:45" ht="15.5" customHeight="1">
      <c r="AE515">
        <f t="shared" si="54"/>
        <v>513</v>
      </c>
      <c r="AF515" s="10" t="e">
        <f>INDEX(Upload_Download!$Q$4:$AC$602,MATCH($AE515,Upload_Download!$Q$4:$Q$602,0),MATCH(AF$2,Upload_Download!$Q$3:$AC$3,0))</f>
        <v>#N/A</v>
      </c>
      <c r="AG515" s="3" t="e">
        <f>INDEX(Upload_Download!$Q$4:$AC$602,MATCH($AE515,Upload_Download!$Q$4:$Q$602,0),MATCH(AG$2,Upload_Download!$Q$3:$AC$3,0))</f>
        <v>#N/A</v>
      </c>
      <c r="AH515" s="3" t="e">
        <f t="shared" si="55"/>
        <v>#N/A</v>
      </c>
      <c r="AI515" s="221" t="e">
        <f>INDEX(Upload_Download!$Q$4:$AC$602,MATCH($AE515,Upload_Download!$Q$4:$Q$602,0),MATCH(AI$2,Upload_Download!$Q$3:$AC$3,0))</f>
        <v>#N/A</v>
      </c>
      <c r="AJ515" s="4" t="e">
        <f>IF(AH515="STOCK",INDEX(Upload_Download!$AR$4:$AR$861,MATCH(AI515,Upload_Download!$AQ$4:$AQ$861,0),1),INDEX(Upload_Download!$BE$4:$BE$103,MATCH(AI515,Upload_Download!$BD$4:$BD$103,0),1))</f>
        <v>#N/A</v>
      </c>
      <c r="AK515" s="46" t="e">
        <f>IF(AH515="STOCK",INDEX(Upload_Download!$AS$4:$AS$861,MATCH(AI515,Upload_Download!$AQ$4:$AQ$861,0),1),INDEX(Upload_Download!$BF$4:$BF$103,MATCH(AI515,Upload_Download!$BD$4:$BD$103,0),1))</f>
        <v>#N/A</v>
      </c>
      <c r="AL515" s="211" t="e">
        <f>INDEX(Upload_Download!$Q$4:$AC$602,MATCH($AE515,Upload_Download!$Q$4:$Q$602,0),MATCH(AL$2,Upload_Download!$Q$3:$AC$3,0))/1000000</f>
        <v>#N/A</v>
      </c>
      <c r="AM515" s="215" t="e">
        <f>INDEX(Upload_Download!$Q$4:$AC$602,MATCH($AE515,Upload_Download!$Q$4:$Q$602,0),MATCH(AM$2,Upload_Download!$Q$3:$AC$3,0))</f>
        <v>#N/A</v>
      </c>
      <c r="AN515" s="5" t="e">
        <f>INDEX(Upload_Download!$Q$4:$AC$602,MATCH($AE515,Upload_Download!$Q$4:$Q$602,0),MATCH(AN$2,Upload_Download!$Q$3:$AC$3,0))</f>
        <v>#N/A</v>
      </c>
      <c r="AO515" s="217" t="e">
        <f>INDEX(Upload_Download!$Q$4:$AC$602,MATCH($AE515,Upload_Download!$Q$4:$Q$602,0),MATCH(AO$2,Upload_Download!$Q$3:$AC$3,0))</f>
        <v>#N/A</v>
      </c>
      <c r="AP515" s="6" t="e">
        <f>INDEX(Upload_Download!$Q$4:$AC$602,MATCH($AE515,Upload_Download!$Q$4:$Q$602,0),MATCH(AP$2,Upload_Download!$Q$3:$AC$3,0))</f>
        <v>#N/A</v>
      </c>
      <c r="AQ515" s="7" t="e">
        <f>INDEX(Upload_Download!$Q$4:$AC$602,MATCH($AE515,Upload_Download!$Q$4:$Q$602,0),MATCH(AQ$2,Upload_Download!$Q$3:$AC$3,0))</f>
        <v>#N/A</v>
      </c>
      <c r="AR515" s="8" t="e">
        <f>INDEX(Upload_Download!$Q$4:$AC$602,MATCH($AE515,Upload_Download!$Q$4:$Q$602,0),MATCH(AR$2,Upload_Download!$Q$3:$AC$3,0))</f>
        <v>#N/A</v>
      </c>
      <c r="AS515" s="9" t="e">
        <f>INDEX(Upload_Download!$Q$4:$AC$602,MATCH($AE515,Upload_Download!$Q$4:$Q$602,0),MATCH(AS$2,Upload_Download!$Q$3:$AC$3,0))</f>
        <v>#N/A</v>
      </c>
    </row>
    <row r="516" spans="31:45" ht="15.5" customHeight="1">
      <c r="AE516">
        <f t="shared" ref="AE516:AE542" si="56">AE515+1</f>
        <v>514</v>
      </c>
      <c r="AF516" s="10" t="e">
        <f>INDEX(Upload_Download!$Q$4:$AC$602,MATCH($AE516,Upload_Download!$Q$4:$Q$602,0),MATCH(AF$2,Upload_Download!$Q$3:$AC$3,0))</f>
        <v>#N/A</v>
      </c>
      <c r="AG516" s="3" t="e">
        <f>INDEX(Upload_Download!$Q$4:$AC$602,MATCH($AE516,Upload_Download!$Q$4:$Q$602,0),MATCH(AG$2,Upload_Download!$Q$3:$AC$3,0))</f>
        <v>#N/A</v>
      </c>
      <c r="AH516" s="3" t="e">
        <f t="shared" ref="AH516:AH542" si="57">IF(RIGHT(AI516,3)="USD","CRYPTO","STOCK")</f>
        <v>#N/A</v>
      </c>
      <c r="AI516" s="221" t="e">
        <f>INDEX(Upload_Download!$Q$4:$AC$602,MATCH($AE516,Upload_Download!$Q$4:$Q$602,0),MATCH(AI$2,Upload_Download!$Q$3:$AC$3,0))</f>
        <v>#N/A</v>
      </c>
      <c r="AJ516" s="4" t="e">
        <f>IF(AH516="STOCK",INDEX(Upload_Download!$AR$4:$AR$861,MATCH(AI516,Upload_Download!$AQ$4:$AQ$861,0),1),INDEX(Upload_Download!$BE$4:$BE$103,MATCH(AI516,Upload_Download!$BD$4:$BD$103,0),1))</f>
        <v>#N/A</v>
      </c>
      <c r="AK516" s="46" t="e">
        <f>IF(AH516="STOCK",INDEX(Upload_Download!$AS$4:$AS$861,MATCH(AI516,Upload_Download!$AQ$4:$AQ$861,0),1),INDEX(Upload_Download!$BF$4:$BF$103,MATCH(AI516,Upload_Download!$BD$4:$BD$103,0),1))</f>
        <v>#N/A</v>
      </c>
      <c r="AL516" s="211" t="e">
        <f>INDEX(Upload_Download!$Q$4:$AC$602,MATCH($AE516,Upload_Download!$Q$4:$Q$602,0),MATCH(AL$2,Upload_Download!$Q$3:$AC$3,0))/1000000</f>
        <v>#N/A</v>
      </c>
      <c r="AM516" s="215" t="e">
        <f>INDEX(Upload_Download!$Q$4:$AC$602,MATCH($AE516,Upload_Download!$Q$4:$Q$602,0),MATCH(AM$2,Upload_Download!$Q$3:$AC$3,0))</f>
        <v>#N/A</v>
      </c>
      <c r="AN516" s="5" t="e">
        <f>INDEX(Upload_Download!$Q$4:$AC$602,MATCH($AE516,Upload_Download!$Q$4:$Q$602,0),MATCH(AN$2,Upload_Download!$Q$3:$AC$3,0))</f>
        <v>#N/A</v>
      </c>
      <c r="AO516" s="217" t="e">
        <f>INDEX(Upload_Download!$Q$4:$AC$602,MATCH($AE516,Upload_Download!$Q$4:$Q$602,0),MATCH(AO$2,Upload_Download!$Q$3:$AC$3,0))</f>
        <v>#N/A</v>
      </c>
      <c r="AP516" s="6" t="e">
        <f>INDEX(Upload_Download!$Q$4:$AC$602,MATCH($AE516,Upload_Download!$Q$4:$Q$602,0),MATCH(AP$2,Upload_Download!$Q$3:$AC$3,0))</f>
        <v>#N/A</v>
      </c>
      <c r="AQ516" s="7" t="e">
        <f>INDEX(Upload_Download!$Q$4:$AC$602,MATCH($AE516,Upload_Download!$Q$4:$Q$602,0),MATCH(AQ$2,Upload_Download!$Q$3:$AC$3,0))</f>
        <v>#N/A</v>
      </c>
      <c r="AR516" s="8" t="e">
        <f>INDEX(Upload_Download!$Q$4:$AC$602,MATCH($AE516,Upload_Download!$Q$4:$Q$602,0),MATCH(AR$2,Upload_Download!$Q$3:$AC$3,0))</f>
        <v>#N/A</v>
      </c>
      <c r="AS516" s="9" t="e">
        <f>INDEX(Upload_Download!$Q$4:$AC$602,MATCH($AE516,Upload_Download!$Q$4:$Q$602,0),MATCH(AS$2,Upload_Download!$Q$3:$AC$3,0))</f>
        <v>#N/A</v>
      </c>
    </row>
    <row r="517" spans="31:45" ht="15.5" customHeight="1" thickBot="1">
      <c r="AE517">
        <f t="shared" si="56"/>
        <v>515</v>
      </c>
      <c r="AF517" s="11" t="e">
        <f>INDEX(Upload_Download!$Q$4:$AC$602,MATCH($AE517,Upload_Download!$Q$4:$Q$602,0),MATCH(AF$2,Upload_Download!$Q$3:$AC$3,0))</f>
        <v>#N/A</v>
      </c>
      <c r="AG517" s="12" t="e">
        <f>INDEX(Upload_Download!$Q$4:$AC$602,MATCH($AE517,Upload_Download!$Q$4:$Q$602,0),MATCH(AG$2,Upload_Download!$Q$3:$AC$3,0))</f>
        <v>#N/A</v>
      </c>
      <c r="AH517" s="12" t="e">
        <f t="shared" si="57"/>
        <v>#N/A</v>
      </c>
      <c r="AI517" s="222" t="e">
        <f>INDEX(Upload_Download!$Q$4:$AC$602,MATCH($AE517,Upload_Download!$Q$4:$Q$602,0),MATCH(AI$2,Upload_Download!$Q$3:$AC$3,0))</f>
        <v>#N/A</v>
      </c>
      <c r="AJ517" s="13" t="e">
        <f>IF(AH517="STOCK",INDEX(Upload_Download!$AR$4:$AR$861,MATCH(AI517,Upload_Download!$AQ$4:$AQ$861,0),1),INDEX(Upload_Download!$BE$4:$BE$103,MATCH(AI517,Upload_Download!$BD$4:$BD$103,0),1))</f>
        <v>#N/A</v>
      </c>
      <c r="AK517" s="47" t="e">
        <f>IF(AH517="STOCK",INDEX(Upload_Download!$AS$4:$AS$861,MATCH(AI517,Upload_Download!$AQ$4:$AQ$861,0),1),INDEX(Upload_Download!$BF$4:$BF$103,MATCH(AI517,Upload_Download!$BD$4:$BD$103,0),1))</f>
        <v>#N/A</v>
      </c>
      <c r="AL517" s="212" t="e">
        <f>INDEX(Upload_Download!$Q$4:$AC$602,MATCH($AE517,Upload_Download!$Q$4:$Q$602,0),MATCH(AL$2,Upload_Download!$Q$3:$AC$3,0))/1000000</f>
        <v>#N/A</v>
      </c>
      <c r="AM517" s="216" t="e">
        <f>INDEX(Upload_Download!$Q$4:$AC$602,MATCH($AE517,Upload_Download!$Q$4:$Q$602,0),MATCH(AM$2,Upload_Download!$Q$3:$AC$3,0))</f>
        <v>#N/A</v>
      </c>
      <c r="AN517" s="14" t="e">
        <f>INDEX(Upload_Download!$Q$4:$AC$602,MATCH($AE517,Upload_Download!$Q$4:$Q$602,0),MATCH(AN$2,Upload_Download!$Q$3:$AC$3,0))</f>
        <v>#N/A</v>
      </c>
      <c r="AO517" s="218" t="e">
        <f>INDEX(Upload_Download!$Q$4:$AC$602,MATCH($AE517,Upload_Download!$Q$4:$Q$602,0),MATCH(AO$2,Upload_Download!$Q$3:$AC$3,0))</f>
        <v>#N/A</v>
      </c>
      <c r="AP517" s="15" t="e">
        <f>INDEX(Upload_Download!$Q$4:$AC$602,MATCH($AE517,Upload_Download!$Q$4:$Q$602,0),MATCH(AP$2,Upload_Download!$Q$3:$AC$3,0))</f>
        <v>#N/A</v>
      </c>
      <c r="AQ517" s="16" t="e">
        <f>INDEX(Upload_Download!$Q$4:$AC$602,MATCH($AE517,Upload_Download!$Q$4:$Q$602,0),MATCH(AQ$2,Upload_Download!$Q$3:$AC$3,0))</f>
        <v>#N/A</v>
      </c>
      <c r="AR517" s="17" t="e">
        <f>INDEX(Upload_Download!$Q$4:$AC$602,MATCH($AE517,Upload_Download!$Q$4:$Q$602,0),MATCH(AR$2,Upload_Download!$Q$3:$AC$3,0))</f>
        <v>#N/A</v>
      </c>
      <c r="AS517" s="18" t="e">
        <f>INDEX(Upload_Download!$Q$4:$AC$602,MATCH($AE517,Upload_Download!$Q$4:$Q$602,0),MATCH(AS$2,Upload_Download!$Q$3:$AC$3,0))</f>
        <v>#N/A</v>
      </c>
    </row>
    <row r="518" spans="31:45" ht="15.5" customHeight="1">
      <c r="AE518">
        <f t="shared" si="56"/>
        <v>516</v>
      </c>
      <c r="AF518" s="10" t="e">
        <f>INDEX(Upload_Download!$Q$4:$AC$602,MATCH($AE518,Upload_Download!$Q$4:$Q$602,0),MATCH(AF$2,Upload_Download!$Q$3:$AC$3,0))</f>
        <v>#N/A</v>
      </c>
      <c r="AG518" s="3" t="e">
        <f>INDEX(Upload_Download!$Q$4:$AC$602,MATCH($AE518,Upload_Download!$Q$4:$Q$602,0),MATCH(AG$2,Upload_Download!$Q$3:$AC$3,0))</f>
        <v>#N/A</v>
      </c>
      <c r="AH518" s="3" t="e">
        <f t="shared" si="57"/>
        <v>#N/A</v>
      </c>
      <c r="AI518" s="221" t="e">
        <f>INDEX(Upload_Download!$Q$4:$AC$602,MATCH($AE518,Upload_Download!$Q$4:$Q$602,0),MATCH(AI$2,Upload_Download!$Q$3:$AC$3,0))</f>
        <v>#N/A</v>
      </c>
      <c r="AJ518" s="4" t="e">
        <f>IF(AH518="STOCK",INDEX(Upload_Download!$AR$4:$AR$861,MATCH(AI518,Upload_Download!$AQ$4:$AQ$861,0),1),INDEX(Upload_Download!$BE$4:$BE$103,MATCH(AI518,Upload_Download!$BD$4:$BD$103,0),1))</f>
        <v>#N/A</v>
      </c>
      <c r="AK518" s="46" t="e">
        <f>IF(AH518="STOCK",INDEX(Upload_Download!$AS$4:$AS$861,MATCH(AI518,Upload_Download!$AQ$4:$AQ$861,0),1),INDEX(Upload_Download!$BF$4:$BF$103,MATCH(AI518,Upload_Download!$BD$4:$BD$103,0),1))</f>
        <v>#N/A</v>
      </c>
      <c r="AL518" s="211" t="e">
        <f>INDEX(Upload_Download!$Q$4:$AC$602,MATCH($AE518,Upload_Download!$Q$4:$Q$602,0),MATCH(AL$2,Upload_Download!$Q$3:$AC$3,0))/1000000</f>
        <v>#N/A</v>
      </c>
      <c r="AM518" s="215" t="e">
        <f>INDEX(Upload_Download!$Q$4:$AC$602,MATCH($AE518,Upload_Download!$Q$4:$Q$602,0),MATCH(AM$2,Upload_Download!$Q$3:$AC$3,0))</f>
        <v>#N/A</v>
      </c>
      <c r="AN518" s="5" t="e">
        <f>INDEX(Upload_Download!$Q$4:$AC$602,MATCH($AE518,Upload_Download!$Q$4:$Q$602,0),MATCH(AN$2,Upload_Download!$Q$3:$AC$3,0))</f>
        <v>#N/A</v>
      </c>
      <c r="AO518" s="217" t="e">
        <f>INDEX(Upload_Download!$Q$4:$AC$602,MATCH($AE518,Upload_Download!$Q$4:$Q$602,0),MATCH(AO$2,Upload_Download!$Q$3:$AC$3,0))</f>
        <v>#N/A</v>
      </c>
      <c r="AP518" s="6" t="e">
        <f>INDEX(Upload_Download!$Q$4:$AC$602,MATCH($AE518,Upload_Download!$Q$4:$Q$602,0),MATCH(AP$2,Upload_Download!$Q$3:$AC$3,0))</f>
        <v>#N/A</v>
      </c>
      <c r="AQ518" s="7" t="e">
        <f>INDEX(Upload_Download!$Q$4:$AC$602,MATCH($AE518,Upload_Download!$Q$4:$Q$602,0),MATCH(AQ$2,Upload_Download!$Q$3:$AC$3,0))</f>
        <v>#N/A</v>
      </c>
      <c r="AR518" s="8" t="e">
        <f>INDEX(Upload_Download!$Q$4:$AC$602,MATCH($AE518,Upload_Download!$Q$4:$Q$602,0),MATCH(AR$2,Upload_Download!$Q$3:$AC$3,0))</f>
        <v>#N/A</v>
      </c>
      <c r="AS518" s="9" t="e">
        <f>INDEX(Upload_Download!$Q$4:$AC$602,MATCH($AE518,Upload_Download!$Q$4:$Q$602,0),MATCH(AS$2,Upload_Download!$Q$3:$AC$3,0))</f>
        <v>#N/A</v>
      </c>
    </row>
    <row r="519" spans="31:45" ht="15.5" customHeight="1">
      <c r="AE519">
        <f t="shared" si="56"/>
        <v>517</v>
      </c>
      <c r="AF519" s="10" t="e">
        <f>INDEX(Upload_Download!$Q$4:$AC$602,MATCH($AE519,Upload_Download!$Q$4:$Q$602,0),MATCH(AF$2,Upload_Download!$Q$3:$AC$3,0))</f>
        <v>#N/A</v>
      </c>
      <c r="AG519" s="3" t="e">
        <f>INDEX(Upload_Download!$Q$4:$AC$602,MATCH($AE519,Upload_Download!$Q$4:$Q$602,0),MATCH(AG$2,Upload_Download!$Q$3:$AC$3,0))</f>
        <v>#N/A</v>
      </c>
      <c r="AH519" s="3" t="e">
        <f t="shared" si="57"/>
        <v>#N/A</v>
      </c>
      <c r="AI519" s="221" t="e">
        <f>INDEX(Upload_Download!$Q$4:$AC$602,MATCH($AE519,Upload_Download!$Q$4:$Q$602,0),MATCH(AI$2,Upload_Download!$Q$3:$AC$3,0))</f>
        <v>#N/A</v>
      </c>
      <c r="AJ519" s="4" t="e">
        <f>IF(AH519="STOCK",INDEX(Upload_Download!$AR$4:$AR$861,MATCH(AI519,Upload_Download!$AQ$4:$AQ$861,0),1),INDEX(Upload_Download!$BE$4:$BE$103,MATCH(AI519,Upload_Download!$BD$4:$BD$103,0),1))</f>
        <v>#N/A</v>
      </c>
      <c r="AK519" s="46" t="e">
        <f>IF(AH519="STOCK",INDEX(Upload_Download!$AS$4:$AS$861,MATCH(AI519,Upload_Download!$AQ$4:$AQ$861,0),1),INDEX(Upload_Download!$BF$4:$BF$103,MATCH(AI519,Upload_Download!$BD$4:$BD$103,0),1))</f>
        <v>#N/A</v>
      </c>
      <c r="AL519" s="211" t="e">
        <f>INDEX(Upload_Download!$Q$4:$AC$602,MATCH($AE519,Upload_Download!$Q$4:$Q$602,0),MATCH(AL$2,Upload_Download!$Q$3:$AC$3,0))/1000000</f>
        <v>#N/A</v>
      </c>
      <c r="AM519" s="215" t="e">
        <f>INDEX(Upload_Download!$Q$4:$AC$602,MATCH($AE519,Upload_Download!$Q$4:$Q$602,0),MATCH(AM$2,Upload_Download!$Q$3:$AC$3,0))</f>
        <v>#N/A</v>
      </c>
      <c r="AN519" s="5" t="e">
        <f>INDEX(Upload_Download!$Q$4:$AC$602,MATCH($AE519,Upload_Download!$Q$4:$Q$602,0),MATCH(AN$2,Upload_Download!$Q$3:$AC$3,0))</f>
        <v>#N/A</v>
      </c>
      <c r="AO519" s="217" t="e">
        <f>INDEX(Upload_Download!$Q$4:$AC$602,MATCH($AE519,Upload_Download!$Q$4:$Q$602,0),MATCH(AO$2,Upload_Download!$Q$3:$AC$3,0))</f>
        <v>#N/A</v>
      </c>
      <c r="AP519" s="6" t="e">
        <f>INDEX(Upload_Download!$Q$4:$AC$602,MATCH($AE519,Upload_Download!$Q$4:$Q$602,0),MATCH(AP$2,Upload_Download!$Q$3:$AC$3,0))</f>
        <v>#N/A</v>
      </c>
      <c r="AQ519" s="7" t="e">
        <f>INDEX(Upload_Download!$Q$4:$AC$602,MATCH($AE519,Upload_Download!$Q$4:$Q$602,0),MATCH(AQ$2,Upload_Download!$Q$3:$AC$3,0))</f>
        <v>#N/A</v>
      </c>
      <c r="AR519" s="8" t="e">
        <f>INDEX(Upload_Download!$Q$4:$AC$602,MATCH($AE519,Upload_Download!$Q$4:$Q$602,0),MATCH(AR$2,Upload_Download!$Q$3:$AC$3,0))</f>
        <v>#N/A</v>
      </c>
      <c r="AS519" s="9" t="e">
        <f>INDEX(Upload_Download!$Q$4:$AC$602,MATCH($AE519,Upload_Download!$Q$4:$Q$602,0),MATCH(AS$2,Upload_Download!$Q$3:$AC$3,0))</f>
        <v>#N/A</v>
      </c>
    </row>
    <row r="520" spans="31:45" ht="15.5" customHeight="1">
      <c r="AE520">
        <f t="shared" si="56"/>
        <v>518</v>
      </c>
      <c r="AF520" s="10" t="e">
        <f>INDEX(Upload_Download!$Q$4:$AC$602,MATCH($AE520,Upload_Download!$Q$4:$Q$602,0),MATCH(AF$2,Upload_Download!$Q$3:$AC$3,0))</f>
        <v>#N/A</v>
      </c>
      <c r="AG520" s="3" t="e">
        <f>INDEX(Upload_Download!$Q$4:$AC$602,MATCH($AE520,Upload_Download!$Q$4:$Q$602,0),MATCH(AG$2,Upload_Download!$Q$3:$AC$3,0))</f>
        <v>#N/A</v>
      </c>
      <c r="AH520" s="3" t="e">
        <f t="shared" si="57"/>
        <v>#N/A</v>
      </c>
      <c r="AI520" s="221" t="e">
        <f>INDEX(Upload_Download!$Q$4:$AC$602,MATCH($AE520,Upload_Download!$Q$4:$Q$602,0),MATCH(AI$2,Upload_Download!$Q$3:$AC$3,0))</f>
        <v>#N/A</v>
      </c>
      <c r="AJ520" s="4" t="e">
        <f>IF(AH520="STOCK",INDEX(Upload_Download!$AR$4:$AR$861,MATCH(AI520,Upload_Download!$AQ$4:$AQ$861,0),1),INDEX(Upload_Download!$BE$4:$BE$103,MATCH(AI520,Upload_Download!$BD$4:$BD$103,0),1))</f>
        <v>#N/A</v>
      </c>
      <c r="AK520" s="46" t="e">
        <f>IF(AH520="STOCK",INDEX(Upload_Download!$AS$4:$AS$861,MATCH(AI520,Upload_Download!$AQ$4:$AQ$861,0),1),INDEX(Upload_Download!$BF$4:$BF$103,MATCH(AI520,Upload_Download!$BD$4:$BD$103,0),1))</f>
        <v>#N/A</v>
      </c>
      <c r="AL520" s="211" t="e">
        <f>INDEX(Upload_Download!$Q$4:$AC$602,MATCH($AE520,Upload_Download!$Q$4:$Q$602,0),MATCH(AL$2,Upload_Download!$Q$3:$AC$3,0))/1000000</f>
        <v>#N/A</v>
      </c>
      <c r="AM520" s="215" t="e">
        <f>INDEX(Upload_Download!$Q$4:$AC$602,MATCH($AE520,Upload_Download!$Q$4:$Q$602,0),MATCH(AM$2,Upload_Download!$Q$3:$AC$3,0))</f>
        <v>#N/A</v>
      </c>
      <c r="AN520" s="5" t="e">
        <f>INDEX(Upload_Download!$Q$4:$AC$602,MATCH($AE520,Upload_Download!$Q$4:$Q$602,0),MATCH(AN$2,Upload_Download!$Q$3:$AC$3,0))</f>
        <v>#N/A</v>
      </c>
      <c r="AO520" s="217" t="e">
        <f>INDEX(Upload_Download!$Q$4:$AC$602,MATCH($AE520,Upload_Download!$Q$4:$Q$602,0),MATCH(AO$2,Upload_Download!$Q$3:$AC$3,0))</f>
        <v>#N/A</v>
      </c>
      <c r="AP520" s="6" t="e">
        <f>INDEX(Upload_Download!$Q$4:$AC$602,MATCH($AE520,Upload_Download!$Q$4:$Q$602,0),MATCH(AP$2,Upload_Download!$Q$3:$AC$3,0))</f>
        <v>#N/A</v>
      </c>
      <c r="AQ520" s="7" t="e">
        <f>INDEX(Upload_Download!$Q$4:$AC$602,MATCH($AE520,Upload_Download!$Q$4:$Q$602,0),MATCH(AQ$2,Upload_Download!$Q$3:$AC$3,0))</f>
        <v>#N/A</v>
      </c>
      <c r="AR520" s="8" t="e">
        <f>INDEX(Upload_Download!$Q$4:$AC$602,MATCH($AE520,Upload_Download!$Q$4:$Q$602,0),MATCH(AR$2,Upload_Download!$Q$3:$AC$3,0))</f>
        <v>#N/A</v>
      </c>
      <c r="AS520" s="9" t="e">
        <f>INDEX(Upload_Download!$Q$4:$AC$602,MATCH($AE520,Upload_Download!$Q$4:$Q$602,0),MATCH(AS$2,Upload_Download!$Q$3:$AC$3,0))</f>
        <v>#N/A</v>
      </c>
    </row>
    <row r="521" spans="31:45" ht="15.5" customHeight="1">
      <c r="AE521">
        <f t="shared" si="56"/>
        <v>519</v>
      </c>
      <c r="AF521" s="10" t="e">
        <f>INDEX(Upload_Download!$Q$4:$AC$602,MATCH($AE521,Upload_Download!$Q$4:$Q$602,0),MATCH(AF$2,Upload_Download!$Q$3:$AC$3,0))</f>
        <v>#N/A</v>
      </c>
      <c r="AG521" s="3" t="e">
        <f>INDEX(Upload_Download!$Q$4:$AC$602,MATCH($AE521,Upload_Download!$Q$4:$Q$602,0),MATCH(AG$2,Upload_Download!$Q$3:$AC$3,0))</f>
        <v>#N/A</v>
      </c>
      <c r="AH521" s="3" t="e">
        <f t="shared" si="57"/>
        <v>#N/A</v>
      </c>
      <c r="AI521" s="221" t="e">
        <f>INDEX(Upload_Download!$Q$4:$AC$602,MATCH($AE521,Upload_Download!$Q$4:$Q$602,0),MATCH(AI$2,Upload_Download!$Q$3:$AC$3,0))</f>
        <v>#N/A</v>
      </c>
      <c r="AJ521" s="4" t="e">
        <f>IF(AH521="STOCK",INDEX(Upload_Download!$AR$4:$AR$861,MATCH(AI521,Upload_Download!$AQ$4:$AQ$861,0),1),INDEX(Upload_Download!$BE$4:$BE$103,MATCH(AI521,Upload_Download!$BD$4:$BD$103,0),1))</f>
        <v>#N/A</v>
      </c>
      <c r="AK521" s="46" t="e">
        <f>IF(AH521="STOCK",INDEX(Upload_Download!$AS$4:$AS$861,MATCH(AI521,Upload_Download!$AQ$4:$AQ$861,0),1),INDEX(Upload_Download!$BF$4:$BF$103,MATCH(AI521,Upload_Download!$BD$4:$BD$103,0),1))</f>
        <v>#N/A</v>
      </c>
      <c r="AL521" s="211" t="e">
        <f>INDEX(Upload_Download!$Q$4:$AC$602,MATCH($AE521,Upload_Download!$Q$4:$Q$602,0),MATCH(AL$2,Upload_Download!$Q$3:$AC$3,0))/1000000</f>
        <v>#N/A</v>
      </c>
      <c r="AM521" s="215" t="e">
        <f>INDEX(Upload_Download!$Q$4:$AC$602,MATCH($AE521,Upload_Download!$Q$4:$Q$602,0),MATCH(AM$2,Upload_Download!$Q$3:$AC$3,0))</f>
        <v>#N/A</v>
      </c>
      <c r="AN521" s="5" t="e">
        <f>INDEX(Upload_Download!$Q$4:$AC$602,MATCH($AE521,Upload_Download!$Q$4:$Q$602,0),MATCH(AN$2,Upload_Download!$Q$3:$AC$3,0))</f>
        <v>#N/A</v>
      </c>
      <c r="AO521" s="217" t="e">
        <f>INDEX(Upload_Download!$Q$4:$AC$602,MATCH($AE521,Upload_Download!$Q$4:$Q$602,0),MATCH(AO$2,Upload_Download!$Q$3:$AC$3,0))</f>
        <v>#N/A</v>
      </c>
      <c r="AP521" s="6" t="e">
        <f>INDEX(Upload_Download!$Q$4:$AC$602,MATCH($AE521,Upload_Download!$Q$4:$Q$602,0),MATCH(AP$2,Upload_Download!$Q$3:$AC$3,0))</f>
        <v>#N/A</v>
      </c>
      <c r="AQ521" s="7" t="e">
        <f>INDEX(Upload_Download!$Q$4:$AC$602,MATCH($AE521,Upload_Download!$Q$4:$Q$602,0),MATCH(AQ$2,Upload_Download!$Q$3:$AC$3,0))</f>
        <v>#N/A</v>
      </c>
      <c r="AR521" s="8" t="e">
        <f>INDEX(Upload_Download!$Q$4:$AC$602,MATCH($AE521,Upload_Download!$Q$4:$Q$602,0),MATCH(AR$2,Upload_Download!$Q$3:$AC$3,0))</f>
        <v>#N/A</v>
      </c>
      <c r="AS521" s="9" t="e">
        <f>INDEX(Upload_Download!$Q$4:$AC$602,MATCH($AE521,Upload_Download!$Q$4:$Q$602,0),MATCH(AS$2,Upload_Download!$Q$3:$AC$3,0))</f>
        <v>#N/A</v>
      </c>
    </row>
    <row r="522" spans="31:45" ht="15.5" customHeight="1" thickBot="1">
      <c r="AE522">
        <f t="shared" si="56"/>
        <v>520</v>
      </c>
      <c r="AF522" s="11" t="e">
        <f>INDEX(Upload_Download!$Q$4:$AC$602,MATCH($AE522,Upload_Download!$Q$4:$Q$602,0),MATCH(AF$2,Upload_Download!$Q$3:$AC$3,0))</f>
        <v>#N/A</v>
      </c>
      <c r="AG522" s="12" t="e">
        <f>INDEX(Upload_Download!$Q$4:$AC$602,MATCH($AE522,Upload_Download!$Q$4:$Q$602,0),MATCH(AG$2,Upload_Download!$Q$3:$AC$3,0))</f>
        <v>#N/A</v>
      </c>
      <c r="AH522" s="12" t="e">
        <f t="shared" si="57"/>
        <v>#N/A</v>
      </c>
      <c r="AI522" s="222" t="e">
        <f>INDEX(Upload_Download!$Q$4:$AC$602,MATCH($AE522,Upload_Download!$Q$4:$Q$602,0),MATCH(AI$2,Upload_Download!$Q$3:$AC$3,0))</f>
        <v>#N/A</v>
      </c>
      <c r="AJ522" s="13" t="e">
        <f>IF(AH522="STOCK",INDEX(Upload_Download!$AR$4:$AR$861,MATCH(AI522,Upload_Download!$AQ$4:$AQ$861,0),1),INDEX(Upload_Download!$BE$4:$BE$103,MATCH(AI522,Upload_Download!$BD$4:$BD$103,0),1))</f>
        <v>#N/A</v>
      </c>
      <c r="AK522" s="47" t="e">
        <f>IF(AH522="STOCK",INDEX(Upload_Download!$AS$4:$AS$861,MATCH(AI522,Upload_Download!$AQ$4:$AQ$861,0),1),INDEX(Upload_Download!$BF$4:$BF$103,MATCH(AI522,Upload_Download!$BD$4:$BD$103,0),1))</f>
        <v>#N/A</v>
      </c>
      <c r="AL522" s="212" t="e">
        <f>INDEX(Upload_Download!$Q$4:$AC$602,MATCH($AE522,Upload_Download!$Q$4:$Q$602,0),MATCH(AL$2,Upload_Download!$Q$3:$AC$3,0))/1000000</f>
        <v>#N/A</v>
      </c>
      <c r="AM522" s="216" t="e">
        <f>INDEX(Upload_Download!$Q$4:$AC$602,MATCH($AE522,Upload_Download!$Q$4:$Q$602,0),MATCH(AM$2,Upload_Download!$Q$3:$AC$3,0))</f>
        <v>#N/A</v>
      </c>
      <c r="AN522" s="14" t="e">
        <f>INDEX(Upload_Download!$Q$4:$AC$602,MATCH($AE522,Upload_Download!$Q$4:$Q$602,0),MATCH(AN$2,Upload_Download!$Q$3:$AC$3,0))</f>
        <v>#N/A</v>
      </c>
      <c r="AO522" s="218" t="e">
        <f>INDEX(Upload_Download!$Q$4:$AC$602,MATCH($AE522,Upload_Download!$Q$4:$Q$602,0),MATCH(AO$2,Upload_Download!$Q$3:$AC$3,0))</f>
        <v>#N/A</v>
      </c>
      <c r="AP522" s="15" t="e">
        <f>INDEX(Upload_Download!$Q$4:$AC$602,MATCH($AE522,Upload_Download!$Q$4:$Q$602,0),MATCH(AP$2,Upload_Download!$Q$3:$AC$3,0))</f>
        <v>#N/A</v>
      </c>
      <c r="AQ522" s="16" t="e">
        <f>INDEX(Upload_Download!$Q$4:$AC$602,MATCH($AE522,Upload_Download!$Q$4:$Q$602,0),MATCH(AQ$2,Upload_Download!$Q$3:$AC$3,0))</f>
        <v>#N/A</v>
      </c>
      <c r="AR522" s="17" t="e">
        <f>INDEX(Upload_Download!$Q$4:$AC$602,MATCH($AE522,Upload_Download!$Q$4:$Q$602,0),MATCH(AR$2,Upload_Download!$Q$3:$AC$3,0))</f>
        <v>#N/A</v>
      </c>
      <c r="AS522" s="18" t="e">
        <f>INDEX(Upload_Download!$Q$4:$AC$602,MATCH($AE522,Upload_Download!$Q$4:$Q$602,0),MATCH(AS$2,Upload_Download!$Q$3:$AC$3,0))</f>
        <v>#N/A</v>
      </c>
    </row>
    <row r="523" spans="31:45" ht="15.5" customHeight="1">
      <c r="AE523">
        <f t="shared" si="56"/>
        <v>521</v>
      </c>
      <c r="AF523" s="10" t="e">
        <f>INDEX(Upload_Download!$Q$4:$AC$602,MATCH($AE523,Upload_Download!$Q$4:$Q$602,0),MATCH(AF$2,Upload_Download!$Q$3:$AC$3,0))</f>
        <v>#N/A</v>
      </c>
      <c r="AG523" s="3" t="e">
        <f>INDEX(Upload_Download!$Q$4:$AC$602,MATCH($AE523,Upload_Download!$Q$4:$Q$602,0),MATCH(AG$2,Upload_Download!$Q$3:$AC$3,0))</f>
        <v>#N/A</v>
      </c>
      <c r="AH523" s="3" t="e">
        <f t="shared" si="57"/>
        <v>#N/A</v>
      </c>
      <c r="AI523" s="221" t="e">
        <f>INDEX(Upload_Download!$Q$4:$AC$602,MATCH($AE523,Upload_Download!$Q$4:$Q$602,0),MATCH(AI$2,Upload_Download!$Q$3:$AC$3,0))</f>
        <v>#N/A</v>
      </c>
      <c r="AJ523" s="4" t="e">
        <f>IF(AH523="STOCK",INDEX(Upload_Download!$AR$4:$AR$861,MATCH(AI523,Upload_Download!$AQ$4:$AQ$861,0),1),INDEX(Upload_Download!$BE$4:$BE$103,MATCH(AI523,Upload_Download!$BD$4:$BD$103,0),1))</f>
        <v>#N/A</v>
      </c>
      <c r="AK523" s="46" t="e">
        <f>IF(AH523="STOCK",INDEX(Upload_Download!$AS$4:$AS$861,MATCH(AI523,Upload_Download!$AQ$4:$AQ$861,0),1),INDEX(Upload_Download!$BF$4:$BF$103,MATCH(AI523,Upload_Download!$BD$4:$BD$103,0),1))</f>
        <v>#N/A</v>
      </c>
      <c r="AL523" s="211" t="e">
        <f>INDEX(Upload_Download!$Q$4:$AC$602,MATCH($AE523,Upload_Download!$Q$4:$Q$602,0),MATCH(AL$2,Upload_Download!$Q$3:$AC$3,0))/1000000</f>
        <v>#N/A</v>
      </c>
      <c r="AM523" s="215" t="e">
        <f>INDEX(Upload_Download!$Q$4:$AC$602,MATCH($AE523,Upload_Download!$Q$4:$Q$602,0),MATCH(AM$2,Upload_Download!$Q$3:$AC$3,0))</f>
        <v>#N/A</v>
      </c>
      <c r="AN523" s="5" t="e">
        <f>INDEX(Upload_Download!$Q$4:$AC$602,MATCH($AE523,Upload_Download!$Q$4:$Q$602,0),MATCH(AN$2,Upload_Download!$Q$3:$AC$3,0))</f>
        <v>#N/A</v>
      </c>
      <c r="AO523" s="217" t="e">
        <f>INDEX(Upload_Download!$Q$4:$AC$602,MATCH($AE523,Upload_Download!$Q$4:$Q$602,0),MATCH(AO$2,Upload_Download!$Q$3:$AC$3,0))</f>
        <v>#N/A</v>
      </c>
      <c r="AP523" s="6" t="e">
        <f>INDEX(Upload_Download!$Q$4:$AC$602,MATCH($AE523,Upload_Download!$Q$4:$Q$602,0),MATCH(AP$2,Upload_Download!$Q$3:$AC$3,0))</f>
        <v>#N/A</v>
      </c>
      <c r="AQ523" s="7" t="e">
        <f>INDEX(Upload_Download!$Q$4:$AC$602,MATCH($AE523,Upload_Download!$Q$4:$Q$602,0),MATCH(AQ$2,Upload_Download!$Q$3:$AC$3,0))</f>
        <v>#N/A</v>
      </c>
      <c r="AR523" s="8" t="e">
        <f>INDEX(Upload_Download!$Q$4:$AC$602,MATCH($AE523,Upload_Download!$Q$4:$Q$602,0),MATCH(AR$2,Upload_Download!$Q$3:$AC$3,0))</f>
        <v>#N/A</v>
      </c>
      <c r="AS523" s="9" t="e">
        <f>INDEX(Upload_Download!$Q$4:$AC$602,MATCH($AE523,Upload_Download!$Q$4:$Q$602,0),MATCH(AS$2,Upload_Download!$Q$3:$AC$3,0))</f>
        <v>#N/A</v>
      </c>
    </row>
    <row r="524" spans="31:45" ht="15.5" customHeight="1">
      <c r="AE524">
        <f t="shared" si="56"/>
        <v>522</v>
      </c>
      <c r="AF524" s="10" t="e">
        <f>INDEX(Upload_Download!$Q$4:$AC$602,MATCH($AE524,Upload_Download!$Q$4:$Q$602,0),MATCH(AF$2,Upload_Download!$Q$3:$AC$3,0))</f>
        <v>#N/A</v>
      </c>
      <c r="AG524" s="3" t="e">
        <f>INDEX(Upload_Download!$Q$4:$AC$602,MATCH($AE524,Upload_Download!$Q$4:$Q$602,0),MATCH(AG$2,Upload_Download!$Q$3:$AC$3,0))</f>
        <v>#N/A</v>
      </c>
      <c r="AH524" s="3" t="e">
        <f t="shared" si="57"/>
        <v>#N/A</v>
      </c>
      <c r="AI524" s="221" t="e">
        <f>INDEX(Upload_Download!$Q$4:$AC$602,MATCH($AE524,Upload_Download!$Q$4:$Q$602,0),MATCH(AI$2,Upload_Download!$Q$3:$AC$3,0))</f>
        <v>#N/A</v>
      </c>
      <c r="AJ524" s="4" t="e">
        <f>IF(AH524="STOCK",INDEX(Upload_Download!$AR$4:$AR$861,MATCH(AI524,Upload_Download!$AQ$4:$AQ$861,0),1),INDEX(Upload_Download!$BE$4:$BE$103,MATCH(AI524,Upload_Download!$BD$4:$BD$103,0),1))</f>
        <v>#N/A</v>
      </c>
      <c r="AK524" s="46" t="e">
        <f>IF(AH524="STOCK",INDEX(Upload_Download!$AS$4:$AS$861,MATCH(AI524,Upload_Download!$AQ$4:$AQ$861,0),1),INDEX(Upload_Download!$BF$4:$BF$103,MATCH(AI524,Upload_Download!$BD$4:$BD$103,0),1))</f>
        <v>#N/A</v>
      </c>
      <c r="AL524" s="211" t="e">
        <f>INDEX(Upload_Download!$Q$4:$AC$602,MATCH($AE524,Upload_Download!$Q$4:$Q$602,0),MATCH(AL$2,Upload_Download!$Q$3:$AC$3,0))/1000000</f>
        <v>#N/A</v>
      </c>
      <c r="AM524" s="215" t="e">
        <f>INDEX(Upload_Download!$Q$4:$AC$602,MATCH($AE524,Upload_Download!$Q$4:$Q$602,0),MATCH(AM$2,Upload_Download!$Q$3:$AC$3,0))</f>
        <v>#N/A</v>
      </c>
      <c r="AN524" s="5" t="e">
        <f>INDEX(Upload_Download!$Q$4:$AC$602,MATCH($AE524,Upload_Download!$Q$4:$Q$602,0),MATCH(AN$2,Upload_Download!$Q$3:$AC$3,0))</f>
        <v>#N/A</v>
      </c>
      <c r="AO524" s="217" t="e">
        <f>INDEX(Upload_Download!$Q$4:$AC$602,MATCH($AE524,Upload_Download!$Q$4:$Q$602,0),MATCH(AO$2,Upload_Download!$Q$3:$AC$3,0))</f>
        <v>#N/A</v>
      </c>
      <c r="AP524" s="6" t="e">
        <f>INDEX(Upload_Download!$Q$4:$AC$602,MATCH($AE524,Upload_Download!$Q$4:$Q$602,0),MATCH(AP$2,Upload_Download!$Q$3:$AC$3,0))</f>
        <v>#N/A</v>
      </c>
      <c r="AQ524" s="7" t="e">
        <f>INDEX(Upload_Download!$Q$4:$AC$602,MATCH($AE524,Upload_Download!$Q$4:$Q$602,0),MATCH(AQ$2,Upload_Download!$Q$3:$AC$3,0))</f>
        <v>#N/A</v>
      </c>
      <c r="AR524" s="8" t="e">
        <f>INDEX(Upload_Download!$Q$4:$AC$602,MATCH($AE524,Upload_Download!$Q$4:$Q$602,0),MATCH(AR$2,Upload_Download!$Q$3:$AC$3,0))</f>
        <v>#N/A</v>
      </c>
      <c r="AS524" s="9" t="e">
        <f>INDEX(Upload_Download!$Q$4:$AC$602,MATCH($AE524,Upload_Download!$Q$4:$Q$602,0),MATCH(AS$2,Upload_Download!$Q$3:$AC$3,0))</f>
        <v>#N/A</v>
      </c>
    </row>
    <row r="525" spans="31:45" ht="15.5" customHeight="1">
      <c r="AE525">
        <f t="shared" si="56"/>
        <v>523</v>
      </c>
      <c r="AF525" s="10" t="e">
        <f>INDEX(Upload_Download!$Q$4:$AC$602,MATCH($AE525,Upload_Download!$Q$4:$Q$602,0),MATCH(AF$2,Upload_Download!$Q$3:$AC$3,0))</f>
        <v>#N/A</v>
      </c>
      <c r="AG525" s="3" t="e">
        <f>INDEX(Upload_Download!$Q$4:$AC$602,MATCH($AE525,Upload_Download!$Q$4:$Q$602,0),MATCH(AG$2,Upload_Download!$Q$3:$AC$3,0))</f>
        <v>#N/A</v>
      </c>
      <c r="AH525" s="3" t="e">
        <f t="shared" si="57"/>
        <v>#N/A</v>
      </c>
      <c r="AI525" s="221" t="e">
        <f>INDEX(Upload_Download!$Q$4:$AC$602,MATCH($AE525,Upload_Download!$Q$4:$Q$602,0),MATCH(AI$2,Upload_Download!$Q$3:$AC$3,0))</f>
        <v>#N/A</v>
      </c>
      <c r="AJ525" s="4" t="e">
        <f>IF(AH525="STOCK",INDEX(Upload_Download!$AR$4:$AR$861,MATCH(AI525,Upload_Download!$AQ$4:$AQ$861,0),1),INDEX(Upload_Download!$BE$4:$BE$103,MATCH(AI525,Upload_Download!$BD$4:$BD$103,0),1))</f>
        <v>#N/A</v>
      </c>
      <c r="AK525" s="46" t="e">
        <f>IF(AH525="STOCK",INDEX(Upload_Download!$AS$4:$AS$861,MATCH(AI525,Upload_Download!$AQ$4:$AQ$861,0),1),INDEX(Upload_Download!$BF$4:$BF$103,MATCH(AI525,Upload_Download!$BD$4:$BD$103,0),1))</f>
        <v>#N/A</v>
      </c>
      <c r="AL525" s="211" t="e">
        <f>INDEX(Upload_Download!$Q$4:$AC$602,MATCH($AE525,Upload_Download!$Q$4:$Q$602,0),MATCH(AL$2,Upload_Download!$Q$3:$AC$3,0))/1000000</f>
        <v>#N/A</v>
      </c>
      <c r="AM525" s="215" t="e">
        <f>INDEX(Upload_Download!$Q$4:$AC$602,MATCH($AE525,Upload_Download!$Q$4:$Q$602,0),MATCH(AM$2,Upload_Download!$Q$3:$AC$3,0))</f>
        <v>#N/A</v>
      </c>
      <c r="AN525" s="5" t="e">
        <f>INDEX(Upload_Download!$Q$4:$AC$602,MATCH($AE525,Upload_Download!$Q$4:$Q$602,0),MATCH(AN$2,Upload_Download!$Q$3:$AC$3,0))</f>
        <v>#N/A</v>
      </c>
      <c r="AO525" s="217" t="e">
        <f>INDEX(Upload_Download!$Q$4:$AC$602,MATCH($AE525,Upload_Download!$Q$4:$Q$602,0),MATCH(AO$2,Upload_Download!$Q$3:$AC$3,0))</f>
        <v>#N/A</v>
      </c>
      <c r="AP525" s="6" t="e">
        <f>INDEX(Upload_Download!$Q$4:$AC$602,MATCH($AE525,Upload_Download!$Q$4:$Q$602,0),MATCH(AP$2,Upload_Download!$Q$3:$AC$3,0))</f>
        <v>#N/A</v>
      </c>
      <c r="AQ525" s="7" t="e">
        <f>INDEX(Upload_Download!$Q$4:$AC$602,MATCH($AE525,Upload_Download!$Q$4:$Q$602,0),MATCH(AQ$2,Upload_Download!$Q$3:$AC$3,0))</f>
        <v>#N/A</v>
      </c>
      <c r="AR525" s="8" t="e">
        <f>INDEX(Upload_Download!$Q$4:$AC$602,MATCH($AE525,Upload_Download!$Q$4:$Q$602,0),MATCH(AR$2,Upload_Download!$Q$3:$AC$3,0))</f>
        <v>#N/A</v>
      </c>
      <c r="AS525" s="9" t="e">
        <f>INDEX(Upload_Download!$Q$4:$AC$602,MATCH($AE525,Upload_Download!$Q$4:$Q$602,0),MATCH(AS$2,Upload_Download!$Q$3:$AC$3,0))</f>
        <v>#N/A</v>
      </c>
    </row>
    <row r="526" spans="31:45" ht="15.5" customHeight="1">
      <c r="AE526">
        <f t="shared" si="56"/>
        <v>524</v>
      </c>
      <c r="AF526" s="10" t="e">
        <f>INDEX(Upload_Download!$Q$4:$AC$602,MATCH($AE526,Upload_Download!$Q$4:$Q$602,0),MATCH(AF$2,Upload_Download!$Q$3:$AC$3,0))</f>
        <v>#N/A</v>
      </c>
      <c r="AG526" s="3" t="e">
        <f>INDEX(Upload_Download!$Q$4:$AC$602,MATCH($AE526,Upload_Download!$Q$4:$Q$602,0),MATCH(AG$2,Upload_Download!$Q$3:$AC$3,0))</f>
        <v>#N/A</v>
      </c>
      <c r="AH526" s="3" t="e">
        <f t="shared" si="57"/>
        <v>#N/A</v>
      </c>
      <c r="AI526" s="221" t="e">
        <f>INDEX(Upload_Download!$Q$4:$AC$602,MATCH($AE526,Upload_Download!$Q$4:$Q$602,0),MATCH(AI$2,Upload_Download!$Q$3:$AC$3,0))</f>
        <v>#N/A</v>
      </c>
      <c r="AJ526" s="4" t="e">
        <f>IF(AH526="STOCK",INDEX(Upload_Download!$AR$4:$AR$861,MATCH(AI526,Upload_Download!$AQ$4:$AQ$861,0),1),INDEX(Upload_Download!$BE$4:$BE$103,MATCH(AI526,Upload_Download!$BD$4:$BD$103,0),1))</f>
        <v>#N/A</v>
      </c>
      <c r="AK526" s="46" t="e">
        <f>IF(AH526="STOCK",INDEX(Upload_Download!$AS$4:$AS$861,MATCH(AI526,Upload_Download!$AQ$4:$AQ$861,0),1),INDEX(Upload_Download!$BF$4:$BF$103,MATCH(AI526,Upload_Download!$BD$4:$BD$103,0),1))</f>
        <v>#N/A</v>
      </c>
      <c r="AL526" s="211" t="e">
        <f>INDEX(Upload_Download!$Q$4:$AC$602,MATCH($AE526,Upload_Download!$Q$4:$Q$602,0),MATCH(AL$2,Upload_Download!$Q$3:$AC$3,0))/1000000</f>
        <v>#N/A</v>
      </c>
      <c r="AM526" s="215" t="e">
        <f>INDEX(Upload_Download!$Q$4:$AC$602,MATCH($AE526,Upload_Download!$Q$4:$Q$602,0),MATCH(AM$2,Upload_Download!$Q$3:$AC$3,0))</f>
        <v>#N/A</v>
      </c>
      <c r="AN526" s="5" t="e">
        <f>INDEX(Upload_Download!$Q$4:$AC$602,MATCH($AE526,Upload_Download!$Q$4:$Q$602,0),MATCH(AN$2,Upload_Download!$Q$3:$AC$3,0))</f>
        <v>#N/A</v>
      </c>
      <c r="AO526" s="217" t="e">
        <f>INDEX(Upload_Download!$Q$4:$AC$602,MATCH($AE526,Upload_Download!$Q$4:$Q$602,0),MATCH(AO$2,Upload_Download!$Q$3:$AC$3,0))</f>
        <v>#N/A</v>
      </c>
      <c r="AP526" s="6" t="e">
        <f>INDEX(Upload_Download!$Q$4:$AC$602,MATCH($AE526,Upload_Download!$Q$4:$Q$602,0),MATCH(AP$2,Upload_Download!$Q$3:$AC$3,0))</f>
        <v>#N/A</v>
      </c>
      <c r="AQ526" s="7" t="e">
        <f>INDEX(Upload_Download!$Q$4:$AC$602,MATCH($AE526,Upload_Download!$Q$4:$Q$602,0),MATCH(AQ$2,Upload_Download!$Q$3:$AC$3,0))</f>
        <v>#N/A</v>
      </c>
      <c r="AR526" s="8" t="e">
        <f>INDEX(Upload_Download!$Q$4:$AC$602,MATCH($AE526,Upload_Download!$Q$4:$Q$602,0),MATCH(AR$2,Upload_Download!$Q$3:$AC$3,0))</f>
        <v>#N/A</v>
      </c>
      <c r="AS526" s="9" t="e">
        <f>INDEX(Upload_Download!$Q$4:$AC$602,MATCH($AE526,Upload_Download!$Q$4:$Q$602,0),MATCH(AS$2,Upload_Download!$Q$3:$AC$3,0))</f>
        <v>#N/A</v>
      </c>
    </row>
    <row r="527" spans="31:45" ht="15.5" customHeight="1" thickBot="1">
      <c r="AE527">
        <f t="shared" si="56"/>
        <v>525</v>
      </c>
      <c r="AF527" s="11" t="e">
        <f>INDEX(Upload_Download!$Q$4:$AC$602,MATCH($AE527,Upload_Download!$Q$4:$Q$602,0),MATCH(AF$2,Upload_Download!$Q$3:$AC$3,0))</f>
        <v>#N/A</v>
      </c>
      <c r="AG527" s="12" t="e">
        <f>INDEX(Upload_Download!$Q$4:$AC$602,MATCH($AE527,Upload_Download!$Q$4:$Q$602,0),MATCH(AG$2,Upload_Download!$Q$3:$AC$3,0))</f>
        <v>#N/A</v>
      </c>
      <c r="AH527" s="12" t="e">
        <f t="shared" si="57"/>
        <v>#N/A</v>
      </c>
      <c r="AI527" s="222" t="e">
        <f>INDEX(Upload_Download!$Q$4:$AC$602,MATCH($AE527,Upload_Download!$Q$4:$Q$602,0),MATCH(AI$2,Upload_Download!$Q$3:$AC$3,0))</f>
        <v>#N/A</v>
      </c>
      <c r="AJ527" s="13" t="e">
        <f>IF(AH527="STOCK",INDEX(Upload_Download!$AR$4:$AR$861,MATCH(AI527,Upload_Download!$AQ$4:$AQ$861,0),1),INDEX(Upload_Download!$BE$4:$BE$103,MATCH(AI527,Upload_Download!$BD$4:$BD$103,0),1))</f>
        <v>#N/A</v>
      </c>
      <c r="AK527" s="47" t="e">
        <f>IF(AH527="STOCK",INDEX(Upload_Download!$AS$4:$AS$861,MATCH(AI527,Upload_Download!$AQ$4:$AQ$861,0),1),INDEX(Upload_Download!$BF$4:$BF$103,MATCH(AI527,Upload_Download!$BD$4:$BD$103,0),1))</f>
        <v>#N/A</v>
      </c>
      <c r="AL527" s="212" t="e">
        <f>INDEX(Upload_Download!$Q$4:$AC$602,MATCH($AE527,Upload_Download!$Q$4:$Q$602,0),MATCH(AL$2,Upload_Download!$Q$3:$AC$3,0))/1000000</f>
        <v>#N/A</v>
      </c>
      <c r="AM527" s="216" t="e">
        <f>INDEX(Upload_Download!$Q$4:$AC$602,MATCH($AE527,Upload_Download!$Q$4:$Q$602,0),MATCH(AM$2,Upload_Download!$Q$3:$AC$3,0))</f>
        <v>#N/A</v>
      </c>
      <c r="AN527" s="14" t="e">
        <f>INDEX(Upload_Download!$Q$4:$AC$602,MATCH($AE527,Upload_Download!$Q$4:$Q$602,0),MATCH(AN$2,Upload_Download!$Q$3:$AC$3,0))</f>
        <v>#N/A</v>
      </c>
      <c r="AO527" s="218" t="e">
        <f>INDEX(Upload_Download!$Q$4:$AC$602,MATCH($AE527,Upload_Download!$Q$4:$Q$602,0),MATCH(AO$2,Upload_Download!$Q$3:$AC$3,0))</f>
        <v>#N/A</v>
      </c>
      <c r="AP527" s="15" t="e">
        <f>INDEX(Upload_Download!$Q$4:$AC$602,MATCH($AE527,Upload_Download!$Q$4:$Q$602,0),MATCH(AP$2,Upload_Download!$Q$3:$AC$3,0))</f>
        <v>#N/A</v>
      </c>
      <c r="AQ527" s="16" t="e">
        <f>INDEX(Upload_Download!$Q$4:$AC$602,MATCH($AE527,Upload_Download!$Q$4:$Q$602,0),MATCH(AQ$2,Upload_Download!$Q$3:$AC$3,0))</f>
        <v>#N/A</v>
      </c>
      <c r="AR527" s="17" t="e">
        <f>INDEX(Upload_Download!$Q$4:$AC$602,MATCH($AE527,Upload_Download!$Q$4:$Q$602,0),MATCH(AR$2,Upload_Download!$Q$3:$AC$3,0))</f>
        <v>#N/A</v>
      </c>
      <c r="AS527" s="18" t="e">
        <f>INDEX(Upload_Download!$Q$4:$AC$602,MATCH($AE527,Upload_Download!$Q$4:$Q$602,0),MATCH(AS$2,Upload_Download!$Q$3:$AC$3,0))</f>
        <v>#N/A</v>
      </c>
    </row>
    <row r="528" spans="31:45" ht="15.5" customHeight="1">
      <c r="AE528">
        <f t="shared" si="56"/>
        <v>526</v>
      </c>
      <c r="AF528" s="10" t="e">
        <f>INDEX(Upload_Download!$Q$4:$AC$602,MATCH($AE528,Upload_Download!$Q$4:$Q$602,0),MATCH(AF$2,Upload_Download!$Q$3:$AC$3,0))</f>
        <v>#N/A</v>
      </c>
      <c r="AG528" s="3" t="e">
        <f>INDEX(Upload_Download!$Q$4:$AC$602,MATCH($AE528,Upload_Download!$Q$4:$Q$602,0),MATCH(AG$2,Upload_Download!$Q$3:$AC$3,0))</f>
        <v>#N/A</v>
      </c>
      <c r="AH528" s="3" t="e">
        <f t="shared" si="57"/>
        <v>#N/A</v>
      </c>
      <c r="AI528" s="221" t="e">
        <f>INDEX(Upload_Download!$Q$4:$AC$602,MATCH($AE528,Upload_Download!$Q$4:$Q$602,0),MATCH(AI$2,Upload_Download!$Q$3:$AC$3,0))</f>
        <v>#N/A</v>
      </c>
      <c r="AJ528" s="4" t="e">
        <f>IF(AH528="STOCK",INDEX(Upload_Download!$AR$4:$AR$861,MATCH(AI528,Upload_Download!$AQ$4:$AQ$861,0),1),INDEX(Upload_Download!$BE$4:$BE$103,MATCH(AI528,Upload_Download!$BD$4:$BD$103,0),1))</f>
        <v>#N/A</v>
      </c>
      <c r="AK528" s="46" t="e">
        <f>IF(AH528="STOCK",INDEX(Upload_Download!$AS$4:$AS$861,MATCH(AI528,Upload_Download!$AQ$4:$AQ$861,0),1),INDEX(Upload_Download!$BF$4:$BF$103,MATCH(AI528,Upload_Download!$BD$4:$BD$103,0),1))</f>
        <v>#N/A</v>
      </c>
      <c r="AL528" s="211" t="e">
        <f>INDEX(Upload_Download!$Q$4:$AC$602,MATCH($AE528,Upload_Download!$Q$4:$Q$602,0),MATCH(AL$2,Upload_Download!$Q$3:$AC$3,0))/1000000</f>
        <v>#N/A</v>
      </c>
      <c r="AM528" s="215" t="e">
        <f>INDEX(Upload_Download!$Q$4:$AC$602,MATCH($AE528,Upload_Download!$Q$4:$Q$602,0),MATCH(AM$2,Upload_Download!$Q$3:$AC$3,0))</f>
        <v>#N/A</v>
      </c>
      <c r="AN528" s="5" t="e">
        <f>INDEX(Upload_Download!$Q$4:$AC$602,MATCH($AE528,Upload_Download!$Q$4:$Q$602,0),MATCH(AN$2,Upload_Download!$Q$3:$AC$3,0))</f>
        <v>#N/A</v>
      </c>
      <c r="AO528" s="217" t="e">
        <f>INDEX(Upload_Download!$Q$4:$AC$602,MATCH($AE528,Upload_Download!$Q$4:$Q$602,0),MATCH(AO$2,Upload_Download!$Q$3:$AC$3,0))</f>
        <v>#N/A</v>
      </c>
      <c r="AP528" s="6" t="e">
        <f>INDEX(Upload_Download!$Q$4:$AC$602,MATCH($AE528,Upload_Download!$Q$4:$Q$602,0),MATCH(AP$2,Upload_Download!$Q$3:$AC$3,0))</f>
        <v>#N/A</v>
      </c>
      <c r="AQ528" s="7" t="e">
        <f>INDEX(Upload_Download!$Q$4:$AC$602,MATCH($AE528,Upload_Download!$Q$4:$Q$602,0),MATCH(AQ$2,Upload_Download!$Q$3:$AC$3,0))</f>
        <v>#N/A</v>
      </c>
      <c r="AR528" s="8" t="e">
        <f>INDEX(Upload_Download!$Q$4:$AC$602,MATCH($AE528,Upload_Download!$Q$4:$Q$602,0),MATCH(AR$2,Upload_Download!$Q$3:$AC$3,0))</f>
        <v>#N/A</v>
      </c>
      <c r="AS528" s="9" t="e">
        <f>INDEX(Upload_Download!$Q$4:$AC$602,MATCH($AE528,Upload_Download!$Q$4:$Q$602,0),MATCH(AS$2,Upload_Download!$Q$3:$AC$3,0))</f>
        <v>#N/A</v>
      </c>
    </row>
    <row r="529" spans="31:45" ht="15.5" customHeight="1">
      <c r="AE529">
        <f t="shared" si="56"/>
        <v>527</v>
      </c>
      <c r="AF529" s="10" t="e">
        <f>INDEX(Upload_Download!$Q$4:$AC$602,MATCH($AE529,Upload_Download!$Q$4:$Q$602,0),MATCH(AF$2,Upload_Download!$Q$3:$AC$3,0))</f>
        <v>#N/A</v>
      </c>
      <c r="AG529" s="3" t="e">
        <f>INDEX(Upload_Download!$Q$4:$AC$602,MATCH($AE529,Upload_Download!$Q$4:$Q$602,0),MATCH(AG$2,Upload_Download!$Q$3:$AC$3,0))</f>
        <v>#N/A</v>
      </c>
      <c r="AH529" s="3" t="e">
        <f t="shared" si="57"/>
        <v>#N/A</v>
      </c>
      <c r="AI529" s="221" t="e">
        <f>INDEX(Upload_Download!$Q$4:$AC$602,MATCH($AE529,Upload_Download!$Q$4:$Q$602,0),MATCH(AI$2,Upload_Download!$Q$3:$AC$3,0))</f>
        <v>#N/A</v>
      </c>
      <c r="AJ529" s="4" t="e">
        <f>IF(AH529="STOCK",INDEX(Upload_Download!$AR$4:$AR$861,MATCH(AI529,Upload_Download!$AQ$4:$AQ$861,0),1),INDEX(Upload_Download!$BE$4:$BE$103,MATCH(AI529,Upload_Download!$BD$4:$BD$103,0),1))</f>
        <v>#N/A</v>
      </c>
      <c r="AK529" s="46" t="e">
        <f>IF(AH529="STOCK",INDEX(Upload_Download!$AS$4:$AS$861,MATCH(AI529,Upload_Download!$AQ$4:$AQ$861,0),1),INDEX(Upload_Download!$BF$4:$BF$103,MATCH(AI529,Upload_Download!$BD$4:$BD$103,0),1))</f>
        <v>#N/A</v>
      </c>
      <c r="AL529" s="211" t="e">
        <f>INDEX(Upload_Download!$Q$4:$AC$602,MATCH($AE529,Upload_Download!$Q$4:$Q$602,0),MATCH(AL$2,Upload_Download!$Q$3:$AC$3,0))/1000000</f>
        <v>#N/A</v>
      </c>
      <c r="AM529" s="215" t="e">
        <f>INDEX(Upload_Download!$Q$4:$AC$602,MATCH($AE529,Upload_Download!$Q$4:$Q$602,0),MATCH(AM$2,Upload_Download!$Q$3:$AC$3,0))</f>
        <v>#N/A</v>
      </c>
      <c r="AN529" s="5" t="e">
        <f>INDEX(Upload_Download!$Q$4:$AC$602,MATCH($AE529,Upload_Download!$Q$4:$Q$602,0),MATCH(AN$2,Upload_Download!$Q$3:$AC$3,0))</f>
        <v>#N/A</v>
      </c>
      <c r="AO529" s="217" t="e">
        <f>INDEX(Upload_Download!$Q$4:$AC$602,MATCH($AE529,Upload_Download!$Q$4:$Q$602,0),MATCH(AO$2,Upload_Download!$Q$3:$AC$3,0))</f>
        <v>#N/A</v>
      </c>
      <c r="AP529" s="6" t="e">
        <f>INDEX(Upload_Download!$Q$4:$AC$602,MATCH($AE529,Upload_Download!$Q$4:$Q$602,0),MATCH(AP$2,Upload_Download!$Q$3:$AC$3,0))</f>
        <v>#N/A</v>
      </c>
      <c r="AQ529" s="7" t="e">
        <f>INDEX(Upload_Download!$Q$4:$AC$602,MATCH($AE529,Upload_Download!$Q$4:$Q$602,0),MATCH(AQ$2,Upload_Download!$Q$3:$AC$3,0))</f>
        <v>#N/A</v>
      </c>
      <c r="AR529" s="8" t="e">
        <f>INDEX(Upload_Download!$Q$4:$AC$602,MATCH($AE529,Upload_Download!$Q$4:$Q$602,0),MATCH(AR$2,Upload_Download!$Q$3:$AC$3,0))</f>
        <v>#N/A</v>
      </c>
      <c r="AS529" s="9" t="e">
        <f>INDEX(Upload_Download!$Q$4:$AC$602,MATCH($AE529,Upload_Download!$Q$4:$Q$602,0),MATCH(AS$2,Upload_Download!$Q$3:$AC$3,0))</f>
        <v>#N/A</v>
      </c>
    </row>
    <row r="530" spans="31:45" ht="15.5" customHeight="1">
      <c r="AE530">
        <f t="shared" si="56"/>
        <v>528</v>
      </c>
      <c r="AF530" s="10" t="e">
        <f>INDEX(Upload_Download!$Q$4:$AC$602,MATCH($AE530,Upload_Download!$Q$4:$Q$602,0),MATCH(AF$2,Upload_Download!$Q$3:$AC$3,0))</f>
        <v>#N/A</v>
      </c>
      <c r="AG530" s="3" t="e">
        <f>INDEX(Upload_Download!$Q$4:$AC$602,MATCH($AE530,Upload_Download!$Q$4:$Q$602,0),MATCH(AG$2,Upload_Download!$Q$3:$AC$3,0))</f>
        <v>#N/A</v>
      </c>
      <c r="AH530" s="3" t="e">
        <f t="shared" si="57"/>
        <v>#N/A</v>
      </c>
      <c r="AI530" s="221" t="e">
        <f>INDEX(Upload_Download!$Q$4:$AC$602,MATCH($AE530,Upload_Download!$Q$4:$Q$602,0),MATCH(AI$2,Upload_Download!$Q$3:$AC$3,0))</f>
        <v>#N/A</v>
      </c>
      <c r="AJ530" s="4" t="e">
        <f>IF(AH530="STOCK",INDEX(Upload_Download!$AR$4:$AR$861,MATCH(AI530,Upload_Download!$AQ$4:$AQ$861,0),1),INDEX(Upload_Download!$BE$4:$BE$103,MATCH(AI530,Upload_Download!$BD$4:$BD$103,0),1))</f>
        <v>#N/A</v>
      </c>
      <c r="AK530" s="46" t="e">
        <f>IF(AH530="STOCK",INDEX(Upload_Download!$AS$4:$AS$861,MATCH(AI530,Upload_Download!$AQ$4:$AQ$861,0),1),INDEX(Upload_Download!$BF$4:$BF$103,MATCH(AI530,Upload_Download!$BD$4:$BD$103,0),1))</f>
        <v>#N/A</v>
      </c>
      <c r="AL530" s="211" t="e">
        <f>INDEX(Upload_Download!$Q$4:$AC$602,MATCH($AE530,Upload_Download!$Q$4:$Q$602,0),MATCH(AL$2,Upload_Download!$Q$3:$AC$3,0))/1000000</f>
        <v>#N/A</v>
      </c>
      <c r="AM530" s="215" t="e">
        <f>INDEX(Upload_Download!$Q$4:$AC$602,MATCH($AE530,Upload_Download!$Q$4:$Q$602,0),MATCH(AM$2,Upload_Download!$Q$3:$AC$3,0))</f>
        <v>#N/A</v>
      </c>
      <c r="AN530" s="5" t="e">
        <f>INDEX(Upload_Download!$Q$4:$AC$602,MATCH($AE530,Upload_Download!$Q$4:$Q$602,0),MATCH(AN$2,Upload_Download!$Q$3:$AC$3,0))</f>
        <v>#N/A</v>
      </c>
      <c r="AO530" s="217" t="e">
        <f>INDEX(Upload_Download!$Q$4:$AC$602,MATCH($AE530,Upload_Download!$Q$4:$Q$602,0),MATCH(AO$2,Upload_Download!$Q$3:$AC$3,0))</f>
        <v>#N/A</v>
      </c>
      <c r="AP530" s="6" t="e">
        <f>INDEX(Upload_Download!$Q$4:$AC$602,MATCH($AE530,Upload_Download!$Q$4:$Q$602,0),MATCH(AP$2,Upload_Download!$Q$3:$AC$3,0))</f>
        <v>#N/A</v>
      </c>
      <c r="AQ530" s="7" t="e">
        <f>INDEX(Upload_Download!$Q$4:$AC$602,MATCH($AE530,Upload_Download!$Q$4:$Q$602,0),MATCH(AQ$2,Upload_Download!$Q$3:$AC$3,0))</f>
        <v>#N/A</v>
      </c>
      <c r="AR530" s="8" t="e">
        <f>INDEX(Upload_Download!$Q$4:$AC$602,MATCH($AE530,Upload_Download!$Q$4:$Q$602,0),MATCH(AR$2,Upload_Download!$Q$3:$AC$3,0))</f>
        <v>#N/A</v>
      </c>
      <c r="AS530" s="9" t="e">
        <f>INDEX(Upload_Download!$Q$4:$AC$602,MATCH($AE530,Upload_Download!$Q$4:$Q$602,0),MATCH(AS$2,Upload_Download!$Q$3:$AC$3,0))</f>
        <v>#N/A</v>
      </c>
    </row>
    <row r="531" spans="31:45" ht="15.5" customHeight="1">
      <c r="AE531">
        <f t="shared" si="56"/>
        <v>529</v>
      </c>
      <c r="AF531" s="10" t="e">
        <f>INDEX(Upload_Download!$Q$4:$AC$602,MATCH($AE531,Upload_Download!$Q$4:$Q$602,0),MATCH(AF$2,Upload_Download!$Q$3:$AC$3,0))</f>
        <v>#N/A</v>
      </c>
      <c r="AG531" s="3" t="e">
        <f>INDEX(Upload_Download!$Q$4:$AC$602,MATCH($AE531,Upload_Download!$Q$4:$Q$602,0),MATCH(AG$2,Upload_Download!$Q$3:$AC$3,0))</f>
        <v>#N/A</v>
      </c>
      <c r="AH531" s="3" t="e">
        <f t="shared" si="57"/>
        <v>#N/A</v>
      </c>
      <c r="AI531" s="221" t="e">
        <f>INDEX(Upload_Download!$Q$4:$AC$602,MATCH($AE531,Upload_Download!$Q$4:$Q$602,0),MATCH(AI$2,Upload_Download!$Q$3:$AC$3,0))</f>
        <v>#N/A</v>
      </c>
      <c r="AJ531" s="4" t="e">
        <f>IF(AH531="STOCK",INDEX(Upload_Download!$AR$4:$AR$861,MATCH(AI531,Upload_Download!$AQ$4:$AQ$861,0),1),INDEX(Upload_Download!$BE$4:$BE$103,MATCH(AI531,Upload_Download!$BD$4:$BD$103,0),1))</f>
        <v>#N/A</v>
      </c>
      <c r="AK531" s="46" t="e">
        <f>IF(AH531="STOCK",INDEX(Upload_Download!$AS$4:$AS$861,MATCH(AI531,Upload_Download!$AQ$4:$AQ$861,0),1),INDEX(Upload_Download!$BF$4:$BF$103,MATCH(AI531,Upload_Download!$BD$4:$BD$103,0),1))</f>
        <v>#N/A</v>
      </c>
      <c r="AL531" s="211" t="e">
        <f>INDEX(Upload_Download!$Q$4:$AC$602,MATCH($AE531,Upload_Download!$Q$4:$Q$602,0),MATCH(AL$2,Upload_Download!$Q$3:$AC$3,0))/1000000</f>
        <v>#N/A</v>
      </c>
      <c r="AM531" s="215" t="e">
        <f>INDEX(Upload_Download!$Q$4:$AC$602,MATCH($AE531,Upload_Download!$Q$4:$Q$602,0),MATCH(AM$2,Upload_Download!$Q$3:$AC$3,0))</f>
        <v>#N/A</v>
      </c>
      <c r="AN531" s="5" t="e">
        <f>INDEX(Upload_Download!$Q$4:$AC$602,MATCH($AE531,Upload_Download!$Q$4:$Q$602,0),MATCH(AN$2,Upload_Download!$Q$3:$AC$3,0))</f>
        <v>#N/A</v>
      </c>
      <c r="AO531" s="217" t="e">
        <f>INDEX(Upload_Download!$Q$4:$AC$602,MATCH($AE531,Upload_Download!$Q$4:$Q$602,0),MATCH(AO$2,Upload_Download!$Q$3:$AC$3,0))</f>
        <v>#N/A</v>
      </c>
      <c r="AP531" s="6" t="e">
        <f>INDEX(Upload_Download!$Q$4:$AC$602,MATCH($AE531,Upload_Download!$Q$4:$Q$602,0),MATCH(AP$2,Upload_Download!$Q$3:$AC$3,0))</f>
        <v>#N/A</v>
      </c>
      <c r="AQ531" s="7" t="e">
        <f>INDEX(Upload_Download!$Q$4:$AC$602,MATCH($AE531,Upload_Download!$Q$4:$Q$602,0),MATCH(AQ$2,Upload_Download!$Q$3:$AC$3,0))</f>
        <v>#N/A</v>
      </c>
      <c r="AR531" s="8" t="e">
        <f>INDEX(Upload_Download!$Q$4:$AC$602,MATCH($AE531,Upload_Download!$Q$4:$Q$602,0),MATCH(AR$2,Upload_Download!$Q$3:$AC$3,0))</f>
        <v>#N/A</v>
      </c>
      <c r="AS531" s="9" t="e">
        <f>INDEX(Upload_Download!$Q$4:$AC$602,MATCH($AE531,Upload_Download!$Q$4:$Q$602,0),MATCH(AS$2,Upload_Download!$Q$3:$AC$3,0))</f>
        <v>#N/A</v>
      </c>
    </row>
    <row r="532" spans="31:45" ht="15.5" customHeight="1" thickBot="1">
      <c r="AE532">
        <f t="shared" si="56"/>
        <v>530</v>
      </c>
      <c r="AF532" s="11" t="e">
        <f>INDEX(Upload_Download!$Q$4:$AC$602,MATCH($AE532,Upload_Download!$Q$4:$Q$602,0),MATCH(AF$2,Upload_Download!$Q$3:$AC$3,0))</f>
        <v>#N/A</v>
      </c>
      <c r="AG532" s="12" t="e">
        <f>INDEX(Upload_Download!$Q$4:$AC$602,MATCH($AE532,Upload_Download!$Q$4:$Q$602,0),MATCH(AG$2,Upload_Download!$Q$3:$AC$3,0))</f>
        <v>#N/A</v>
      </c>
      <c r="AH532" s="12" t="e">
        <f t="shared" si="57"/>
        <v>#N/A</v>
      </c>
      <c r="AI532" s="222" t="e">
        <f>INDEX(Upload_Download!$Q$4:$AC$602,MATCH($AE532,Upload_Download!$Q$4:$Q$602,0),MATCH(AI$2,Upload_Download!$Q$3:$AC$3,0))</f>
        <v>#N/A</v>
      </c>
      <c r="AJ532" s="13" t="e">
        <f>IF(AH532="STOCK",INDEX(Upload_Download!$AR$4:$AR$861,MATCH(AI532,Upload_Download!$AQ$4:$AQ$861,0),1),INDEX(Upload_Download!$BE$4:$BE$103,MATCH(AI532,Upload_Download!$BD$4:$BD$103,0),1))</f>
        <v>#N/A</v>
      </c>
      <c r="AK532" s="47" t="e">
        <f>IF(AH532="STOCK",INDEX(Upload_Download!$AS$4:$AS$861,MATCH(AI532,Upload_Download!$AQ$4:$AQ$861,0),1),INDEX(Upload_Download!$BF$4:$BF$103,MATCH(AI532,Upload_Download!$BD$4:$BD$103,0),1))</f>
        <v>#N/A</v>
      </c>
      <c r="AL532" s="212" t="e">
        <f>INDEX(Upload_Download!$Q$4:$AC$602,MATCH($AE532,Upload_Download!$Q$4:$Q$602,0),MATCH(AL$2,Upload_Download!$Q$3:$AC$3,0))/1000000</f>
        <v>#N/A</v>
      </c>
      <c r="AM532" s="216" t="e">
        <f>INDEX(Upload_Download!$Q$4:$AC$602,MATCH($AE532,Upload_Download!$Q$4:$Q$602,0),MATCH(AM$2,Upload_Download!$Q$3:$AC$3,0))</f>
        <v>#N/A</v>
      </c>
      <c r="AN532" s="14" t="e">
        <f>INDEX(Upload_Download!$Q$4:$AC$602,MATCH($AE532,Upload_Download!$Q$4:$Q$602,0),MATCH(AN$2,Upload_Download!$Q$3:$AC$3,0))</f>
        <v>#N/A</v>
      </c>
      <c r="AO532" s="218" t="e">
        <f>INDEX(Upload_Download!$Q$4:$AC$602,MATCH($AE532,Upload_Download!$Q$4:$Q$602,0),MATCH(AO$2,Upload_Download!$Q$3:$AC$3,0))</f>
        <v>#N/A</v>
      </c>
      <c r="AP532" s="15" t="e">
        <f>INDEX(Upload_Download!$Q$4:$AC$602,MATCH($AE532,Upload_Download!$Q$4:$Q$602,0),MATCH(AP$2,Upload_Download!$Q$3:$AC$3,0))</f>
        <v>#N/A</v>
      </c>
      <c r="AQ532" s="16" t="e">
        <f>INDEX(Upload_Download!$Q$4:$AC$602,MATCH($AE532,Upload_Download!$Q$4:$Q$602,0),MATCH(AQ$2,Upload_Download!$Q$3:$AC$3,0))</f>
        <v>#N/A</v>
      </c>
      <c r="AR532" s="17" t="e">
        <f>INDEX(Upload_Download!$Q$4:$AC$602,MATCH($AE532,Upload_Download!$Q$4:$Q$602,0),MATCH(AR$2,Upload_Download!$Q$3:$AC$3,0))</f>
        <v>#N/A</v>
      </c>
      <c r="AS532" s="18" t="e">
        <f>INDEX(Upload_Download!$Q$4:$AC$602,MATCH($AE532,Upload_Download!$Q$4:$Q$602,0),MATCH(AS$2,Upload_Download!$Q$3:$AC$3,0))</f>
        <v>#N/A</v>
      </c>
    </row>
    <row r="533" spans="31:45" ht="15.5" customHeight="1">
      <c r="AE533">
        <f t="shared" si="56"/>
        <v>531</v>
      </c>
      <c r="AF533" s="10" t="e">
        <f>INDEX(Upload_Download!$Q$4:$AC$602,MATCH($AE533,Upload_Download!$Q$4:$Q$602,0),MATCH(AF$2,Upload_Download!$Q$3:$AC$3,0))</f>
        <v>#N/A</v>
      </c>
      <c r="AG533" s="3" t="e">
        <f>INDEX(Upload_Download!$Q$4:$AC$602,MATCH($AE533,Upload_Download!$Q$4:$Q$602,0),MATCH(AG$2,Upload_Download!$Q$3:$AC$3,0))</f>
        <v>#N/A</v>
      </c>
      <c r="AH533" s="3" t="e">
        <f t="shared" si="57"/>
        <v>#N/A</v>
      </c>
      <c r="AI533" s="221" t="e">
        <f>INDEX(Upload_Download!$Q$4:$AC$602,MATCH($AE533,Upload_Download!$Q$4:$Q$602,0),MATCH(AI$2,Upload_Download!$Q$3:$AC$3,0))</f>
        <v>#N/A</v>
      </c>
      <c r="AJ533" s="4" t="e">
        <f>IF(AH533="STOCK",INDEX(Upload_Download!$AR$4:$AR$861,MATCH(AI533,Upload_Download!$AQ$4:$AQ$861,0),1),INDEX(Upload_Download!$BE$4:$BE$103,MATCH(AI533,Upload_Download!$BD$4:$BD$103,0),1))</f>
        <v>#N/A</v>
      </c>
      <c r="AK533" s="46" t="e">
        <f>IF(AH533="STOCK",INDEX(Upload_Download!$AS$4:$AS$861,MATCH(AI533,Upload_Download!$AQ$4:$AQ$861,0),1),INDEX(Upload_Download!$BF$4:$BF$103,MATCH(AI533,Upload_Download!$BD$4:$BD$103,0),1))</f>
        <v>#N/A</v>
      </c>
      <c r="AL533" s="211" t="e">
        <f>INDEX(Upload_Download!$Q$4:$AC$602,MATCH($AE533,Upload_Download!$Q$4:$Q$602,0),MATCH(AL$2,Upload_Download!$Q$3:$AC$3,0))/1000000</f>
        <v>#N/A</v>
      </c>
      <c r="AM533" s="215" t="e">
        <f>INDEX(Upload_Download!$Q$4:$AC$602,MATCH($AE533,Upload_Download!$Q$4:$Q$602,0),MATCH(AM$2,Upload_Download!$Q$3:$AC$3,0))</f>
        <v>#N/A</v>
      </c>
      <c r="AN533" s="5" t="e">
        <f>INDEX(Upload_Download!$Q$4:$AC$602,MATCH($AE533,Upload_Download!$Q$4:$Q$602,0),MATCH(AN$2,Upload_Download!$Q$3:$AC$3,0))</f>
        <v>#N/A</v>
      </c>
      <c r="AO533" s="217" t="e">
        <f>INDEX(Upload_Download!$Q$4:$AC$602,MATCH($AE533,Upload_Download!$Q$4:$Q$602,0),MATCH(AO$2,Upload_Download!$Q$3:$AC$3,0))</f>
        <v>#N/A</v>
      </c>
      <c r="AP533" s="6" t="e">
        <f>INDEX(Upload_Download!$Q$4:$AC$602,MATCH($AE533,Upload_Download!$Q$4:$Q$602,0),MATCH(AP$2,Upload_Download!$Q$3:$AC$3,0))</f>
        <v>#N/A</v>
      </c>
      <c r="AQ533" s="7" t="e">
        <f>INDEX(Upload_Download!$Q$4:$AC$602,MATCH($AE533,Upload_Download!$Q$4:$Q$602,0),MATCH(AQ$2,Upload_Download!$Q$3:$AC$3,0))</f>
        <v>#N/A</v>
      </c>
      <c r="AR533" s="8" t="e">
        <f>INDEX(Upload_Download!$Q$4:$AC$602,MATCH($AE533,Upload_Download!$Q$4:$Q$602,0),MATCH(AR$2,Upload_Download!$Q$3:$AC$3,0))</f>
        <v>#N/A</v>
      </c>
      <c r="AS533" s="9" t="e">
        <f>INDEX(Upload_Download!$Q$4:$AC$602,MATCH($AE533,Upload_Download!$Q$4:$Q$602,0),MATCH(AS$2,Upload_Download!$Q$3:$AC$3,0))</f>
        <v>#N/A</v>
      </c>
    </row>
    <row r="534" spans="31:45" ht="15.5" customHeight="1">
      <c r="AE534">
        <f t="shared" si="56"/>
        <v>532</v>
      </c>
      <c r="AF534" s="10" t="e">
        <f>INDEX(Upload_Download!$Q$4:$AC$602,MATCH($AE534,Upload_Download!$Q$4:$Q$602,0),MATCH(AF$2,Upload_Download!$Q$3:$AC$3,0))</f>
        <v>#N/A</v>
      </c>
      <c r="AG534" s="3" t="e">
        <f>INDEX(Upload_Download!$Q$4:$AC$602,MATCH($AE534,Upload_Download!$Q$4:$Q$602,0),MATCH(AG$2,Upload_Download!$Q$3:$AC$3,0))</f>
        <v>#N/A</v>
      </c>
      <c r="AH534" s="3" t="e">
        <f t="shared" si="57"/>
        <v>#N/A</v>
      </c>
      <c r="AI534" s="221" t="e">
        <f>INDEX(Upload_Download!$Q$4:$AC$602,MATCH($AE534,Upload_Download!$Q$4:$Q$602,0),MATCH(AI$2,Upload_Download!$Q$3:$AC$3,0))</f>
        <v>#N/A</v>
      </c>
      <c r="AJ534" s="4" t="e">
        <f>IF(AH534="STOCK",INDEX(Upload_Download!$AR$4:$AR$861,MATCH(AI534,Upload_Download!$AQ$4:$AQ$861,0),1),INDEX(Upload_Download!$BE$4:$BE$103,MATCH(AI534,Upload_Download!$BD$4:$BD$103,0),1))</f>
        <v>#N/A</v>
      </c>
      <c r="AK534" s="46" t="e">
        <f>IF(AH534="STOCK",INDEX(Upload_Download!$AS$4:$AS$861,MATCH(AI534,Upload_Download!$AQ$4:$AQ$861,0),1),INDEX(Upload_Download!$BF$4:$BF$103,MATCH(AI534,Upload_Download!$BD$4:$BD$103,0),1))</f>
        <v>#N/A</v>
      </c>
      <c r="AL534" s="211" t="e">
        <f>INDEX(Upload_Download!$Q$4:$AC$602,MATCH($AE534,Upload_Download!$Q$4:$Q$602,0),MATCH(AL$2,Upload_Download!$Q$3:$AC$3,0))/1000000</f>
        <v>#N/A</v>
      </c>
      <c r="AM534" s="215" t="e">
        <f>INDEX(Upload_Download!$Q$4:$AC$602,MATCH($AE534,Upload_Download!$Q$4:$Q$602,0),MATCH(AM$2,Upload_Download!$Q$3:$AC$3,0))</f>
        <v>#N/A</v>
      </c>
      <c r="AN534" s="5" t="e">
        <f>INDEX(Upload_Download!$Q$4:$AC$602,MATCH($AE534,Upload_Download!$Q$4:$Q$602,0),MATCH(AN$2,Upload_Download!$Q$3:$AC$3,0))</f>
        <v>#N/A</v>
      </c>
      <c r="AO534" s="217" t="e">
        <f>INDEX(Upload_Download!$Q$4:$AC$602,MATCH($AE534,Upload_Download!$Q$4:$Q$602,0),MATCH(AO$2,Upload_Download!$Q$3:$AC$3,0))</f>
        <v>#N/A</v>
      </c>
      <c r="AP534" s="6" t="e">
        <f>INDEX(Upload_Download!$Q$4:$AC$602,MATCH($AE534,Upload_Download!$Q$4:$Q$602,0),MATCH(AP$2,Upload_Download!$Q$3:$AC$3,0))</f>
        <v>#N/A</v>
      </c>
      <c r="AQ534" s="7" t="e">
        <f>INDEX(Upload_Download!$Q$4:$AC$602,MATCH($AE534,Upload_Download!$Q$4:$Q$602,0),MATCH(AQ$2,Upload_Download!$Q$3:$AC$3,0))</f>
        <v>#N/A</v>
      </c>
      <c r="AR534" s="8" t="e">
        <f>INDEX(Upload_Download!$Q$4:$AC$602,MATCH($AE534,Upload_Download!$Q$4:$Q$602,0),MATCH(AR$2,Upload_Download!$Q$3:$AC$3,0))</f>
        <v>#N/A</v>
      </c>
      <c r="AS534" s="9" t="e">
        <f>INDEX(Upload_Download!$Q$4:$AC$602,MATCH($AE534,Upload_Download!$Q$4:$Q$602,0),MATCH(AS$2,Upload_Download!$Q$3:$AC$3,0))</f>
        <v>#N/A</v>
      </c>
    </row>
    <row r="535" spans="31:45" ht="15.5" customHeight="1">
      <c r="AE535">
        <f t="shared" si="56"/>
        <v>533</v>
      </c>
      <c r="AF535" s="10" t="e">
        <f>INDEX(Upload_Download!$Q$4:$AC$602,MATCH($AE535,Upload_Download!$Q$4:$Q$602,0),MATCH(AF$2,Upload_Download!$Q$3:$AC$3,0))</f>
        <v>#N/A</v>
      </c>
      <c r="AG535" s="3" t="e">
        <f>INDEX(Upload_Download!$Q$4:$AC$602,MATCH($AE535,Upload_Download!$Q$4:$Q$602,0),MATCH(AG$2,Upload_Download!$Q$3:$AC$3,0))</f>
        <v>#N/A</v>
      </c>
      <c r="AH535" s="3" t="e">
        <f t="shared" si="57"/>
        <v>#N/A</v>
      </c>
      <c r="AI535" s="221" t="e">
        <f>INDEX(Upload_Download!$Q$4:$AC$602,MATCH($AE535,Upload_Download!$Q$4:$Q$602,0),MATCH(AI$2,Upload_Download!$Q$3:$AC$3,0))</f>
        <v>#N/A</v>
      </c>
      <c r="AJ535" s="4" t="e">
        <f>IF(AH535="STOCK",INDEX(Upload_Download!$AR$4:$AR$861,MATCH(AI535,Upload_Download!$AQ$4:$AQ$861,0),1),INDEX(Upload_Download!$BE$4:$BE$103,MATCH(AI535,Upload_Download!$BD$4:$BD$103,0),1))</f>
        <v>#N/A</v>
      </c>
      <c r="AK535" s="46" t="e">
        <f>IF(AH535="STOCK",INDEX(Upload_Download!$AS$4:$AS$861,MATCH(AI535,Upload_Download!$AQ$4:$AQ$861,0),1),INDEX(Upload_Download!$BF$4:$BF$103,MATCH(AI535,Upload_Download!$BD$4:$BD$103,0),1))</f>
        <v>#N/A</v>
      </c>
      <c r="AL535" s="211" t="e">
        <f>INDEX(Upload_Download!$Q$4:$AC$602,MATCH($AE535,Upload_Download!$Q$4:$Q$602,0),MATCH(AL$2,Upload_Download!$Q$3:$AC$3,0))/1000000</f>
        <v>#N/A</v>
      </c>
      <c r="AM535" s="215" t="e">
        <f>INDEX(Upload_Download!$Q$4:$AC$602,MATCH($AE535,Upload_Download!$Q$4:$Q$602,0),MATCH(AM$2,Upload_Download!$Q$3:$AC$3,0))</f>
        <v>#N/A</v>
      </c>
      <c r="AN535" s="5" t="e">
        <f>INDEX(Upload_Download!$Q$4:$AC$602,MATCH($AE535,Upload_Download!$Q$4:$Q$602,0),MATCH(AN$2,Upload_Download!$Q$3:$AC$3,0))</f>
        <v>#N/A</v>
      </c>
      <c r="AO535" s="217" t="e">
        <f>INDEX(Upload_Download!$Q$4:$AC$602,MATCH($AE535,Upload_Download!$Q$4:$Q$602,0),MATCH(AO$2,Upload_Download!$Q$3:$AC$3,0))</f>
        <v>#N/A</v>
      </c>
      <c r="AP535" s="6" t="e">
        <f>INDEX(Upload_Download!$Q$4:$AC$602,MATCH($AE535,Upload_Download!$Q$4:$Q$602,0),MATCH(AP$2,Upload_Download!$Q$3:$AC$3,0))</f>
        <v>#N/A</v>
      </c>
      <c r="AQ535" s="7" t="e">
        <f>INDEX(Upload_Download!$Q$4:$AC$602,MATCH($AE535,Upload_Download!$Q$4:$Q$602,0),MATCH(AQ$2,Upload_Download!$Q$3:$AC$3,0))</f>
        <v>#N/A</v>
      </c>
      <c r="AR535" s="8" t="e">
        <f>INDEX(Upload_Download!$Q$4:$AC$602,MATCH($AE535,Upload_Download!$Q$4:$Q$602,0),MATCH(AR$2,Upload_Download!$Q$3:$AC$3,0))</f>
        <v>#N/A</v>
      </c>
      <c r="AS535" s="9" t="e">
        <f>INDEX(Upload_Download!$Q$4:$AC$602,MATCH($AE535,Upload_Download!$Q$4:$Q$602,0),MATCH(AS$2,Upload_Download!$Q$3:$AC$3,0))</f>
        <v>#N/A</v>
      </c>
    </row>
    <row r="536" spans="31:45" ht="15.5" customHeight="1">
      <c r="AE536">
        <f t="shared" si="56"/>
        <v>534</v>
      </c>
      <c r="AF536" s="10" t="e">
        <f>INDEX(Upload_Download!$Q$4:$AC$602,MATCH($AE536,Upload_Download!$Q$4:$Q$602,0),MATCH(AF$2,Upload_Download!$Q$3:$AC$3,0))</f>
        <v>#N/A</v>
      </c>
      <c r="AG536" s="3" t="e">
        <f>INDEX(Upload_Download!$Q$4:$AC$602,MATCH($AE536,Upload_Download!$Q$4:$Q$602,0),MATCH(AG$2,Upload_Download!$Q$3:$AC$3,0))</f>
        <v>#N/A</v>
      </c>
      <c r="AH536" s="3" t="e">
        <f t="shared" si="57"/>
        <v>#N/A</v>
      </c>
      <c r="AI536" s="221" t="e">
        <f>INDEX(Upload_Download!$Q$4:$AC$602,MATCH($AE536,Upload_Download!$Q$4:$Q$602,0),MATCH(AI$2,Upload_Download!$Q$3:$AC$3,0))</f>
        <v>#N/A</v>
      </c>
      <c r="AJ536" s="4" t="e">
        <f>IF(AH536="STOCK",INDEX(Upload_Download!$AR$4:$AR$861,MATCH(AI536,Upload_Download!$AQ$4:$AQ$861,0),1),INDEX(Upload_Download!$BE$4:$BE$103,MATCH(AI536,Upload_Download!$BD$4:$BD$103,0),1))</f>
        <v>#N/A</v>
      </c>
      <c r="AK536" s="46" t="e">
        <f>IF(AH536="STOCK",INDEX(Upload_Download!$AS$4:$AS$861,MATCH(AI536,Upload_Download!$AQ$4:$AQ$861,0),1),INDEX(Upload_Download!$BF$4:$BF$103,MATCH(AI536,Upload_Download!$BD$4:$BD$103,0),1))</f>
        <v>#N/A</v>
      </c>
      <c r="AL536" s="211" t="e">
        <f>INDEX(Upload_Download!$Q$4:$AC$602,MATCH($AE536,Upload_Download!$Q$4:$Q$602,0),MATCH(AL$2,Upload_Download!$Q$3:$AC$3,0))/1000000</f>
        <v>#N/A</v>
      </c>
      <c r="AM536" s="215" t="e">
        <f>INDEX(Upload_Download!$Q$4:$AC$602,MATCH($AE536,Upload_Download!$Q$4:$Q$602,0),MATCH(AM$2,Upload_Download!$Q$3:$AC$3,0))</f>
        <v>#N/A</v>
      </c>
      <c r="AN536" s="5" t="e">
        <f>INDEX(Upload_Download!$Q$4:$AC$602,MATCH($AE536,Upload_Download!$Q$4:$Q$602,0),MATCH(AN$2,Upload_Download!$Q$3:$AC$3,0))</f>
        <v>#N/A</v>
      </c>
      <c r="AO536" s="217" t="e">
        <f>INDEX(Upload_Download!$Q$4:$AC$602,MATCH($AE536,Upload_Download!$Q$4:$Q$602,0),MATCH(AO$2,Upload_Download!$Q$3:$AC$3,0))</f>
        <v>#N/A</v>
      </c>
      <c r="AP536" s="6" t="e">
        <f>INDEX(Upload_Download!$Q$4:$AC$602,MATCH($AE536,Upload_Download!$Q$4:$Q$602,0),MATCH(AP$2,Upload_Download!$Q$3:$AC$3,0))</f>
        <v>#N/A</v>
      </c>
      <c r="AQ536" s="7" t="e">
        <f>INDEX(Upload_Download!$Q$4:$AC$602,MATCH($AE536,Upload_Download!$Q$4:$Q$602,0),MATCH(AQ$2,Upload_Download!$Q$3:$AC$3,0))</f>
        <v>#N/A</v>
      </c>
      <c r="AR536" s="8" t="e">
        <f>INDEX(Upload_Download!$Q$4:$AC$602,MATCH($AE536,Upload_Download!$Q$4:$Q$602,0),MATCH(AR$2,Upload_Download!$Q$3:$AC$3,0))</f>
        <v>#N/A</v>
      </c>
      <c r="AS536" s="9" t="e">
        <f>INDEX(Upload_Download!$Q$4:$AC$602,MATCH($AE536,Upload_Download!$Q$4:$Q$602,0),MATCH(AS$2,Upload_Download!$Q$3:$AC$3,0))</f>
        <v>#N/A</v>
      </c>
    </row>
    <row r="537" spans="31:45" ht="15.5" customHeight="1" thickBot="1">
      <c r="AE537">
        <f t="shared" si="56"/>
        <v>535</v>
      </c>
      <c r="AF537" s="11" t="e">
        <f>INDEX(Upload_Download!$Q$4:$AC$602,MATCH($AE537,Upload_Download!$Q$4:$Q$602,0),MATCH(AF$2,Upload_Download!$Q$3:$AC$3,0))</f>
        <v>#N/A</v>
      </c>
      <c r="AG537" s="12" t="e">
        <f>INDEX(Upload_Download!$Q$4:$AC$602,MATCH($AE537,Upload_Download!$Q$4:$Q$602,0),MATCH(AG$2,Upload_Download!$Q$3:$AC$3,0))</f>
        <v>#N/A</v>
      </c>
      <c r="AH537" s="12" t="e">
        <f t="shared" si="57"/>
        <v>#N/A</v>
      </c>
      <c r="AI537" s="222" t="e">
        <f>INDEX(Upload_Download!$Q$4:$AC$602,MATCH($AE537,Upload_Download!$Q$4:$Q$602,0),MATCH(AI$2,Upload_Download!$Q$3:$AC$3,0))</f>
        <v>#N/A</v>
      </c>
      <c r="AJ537" s="13" t="e">
        <f>IF(AH537="STOCK",INDEX(Upload_Download!$AR$4:$AR$861,MATCH(AI537,Upload_Download!$AQ$4:$AQ$861,0),1),INDEX(Upload_Download!$BE$4:$BE$103,MATCH(AI537,Upload_Download!$BD$4:$BD$103,0),1))</f>
        <v>#N/A</v>
      </c>
      <c r="AK537" s="47" t="e">
        <f>IF(AH537="STOCK",INDEX(Upload_Download!$AS$4:$AS$861,MATCH(AI537,Upload_Download!$AQ$4:$AQ$861,0),1),INDEX(Upload_Download!$BF$4:$BF$103,MATCH(AI537,Upload_Download!$BD$4:$BD$103,0),1))</f>
        <v>#N/A</v>
      </c>
      <c r="AL537" s="212" t="e">
        <f>INDEX(Upload_Download!$Q$4:$AC$602,MATCH($AE537,Upload_Download!$Q$4:$Q$602,0),MATCH(AL$2,Upload_Download!$Q$3:$AC$3,0))/1000000</f>
        <v>#N/A</v>
      </c>
      <c r="AM537" s="216" t="e">
        <f>INDEX(Upload_Download!$Q$4:$AC$602,MATCH($AE537,Upload_Download!$Q$4:$Q$602,0),MATCH(AM$2,Upload_Download!$Q$3:$AC$3,0))</f>
        <v>#N/A</v>
      </c>
      <c r="AN537" s="14" t="e">
        <f>INDEX(Upload_Download!$Q$4:$AC$602,MATCH($AE537,Upload_Download!$Q$4:$Q$602,0),MATCH(AN$2,Upload_Download!$Q$3:$AC$3,0))</f>
        <v>#N/A</v>
      </c>
      <c r="AO537" s="218" t="e">
        <f>INDEX(Upload_Download!$Q$4:$AC$602,MATCH($AE537,Upload_Download!$Q$4:$Q$602,0),MATCH(AO$2,Upload_Download!$Q$3:$AC$3,0))</f>
        <v>#N/A</v>
      </c>
      <c r="AP537" s="15" t="e">
        <f>INDEX(Upload_Download!$Q$4:$AC$602,MATCH($AE537,Upload_Download!$Q$4:$Q$602,0),MATCH(AP$2,Upload_Download!$Q$3:$AC$3,0))</f>
        <v>#N/A</v>
      </c>
      <c r="AQ537" s="16" t="e">
        <f>INDEX(Upload_Download!$Q$4:$AC$602,MATCH($AE537,Upload_Download!$Q$4:$Q$602,0),MATCH(AQ$2,Upload_Download!$Q$3:$AC$3,0))</f>
        <v>#N/A</v>
      </c>
      <c r="AR537" s="17" t="e">
        <f>INDEX(Upload_Download!$Q$4:$AC$602,MATCH($AE537,Upload_Download!$Q$4:$Q$602,0),MATCH(AR$2,Upload_Download!$Q$3:$AC$3,0))</f>
        <v>#N/A</v>
      </c>
      <c r="AS537" s="18" t="e">
        <f>INDEX(Upload_Download!$Q$4:$AC$602,MATCH($AE537,Upload_Download!$Q$4:$Q$602,0),MATCH(AS$2,Upload_Download!$Q$3:$AC$3,0))</f>
        <v>#N/A</v>
      </c>
    </row>
    <row r="538" spans="31:45" ht="15.5" customHeight="1">
      <c r="AE538">
        <f t="shared" si="56"/>
        <v>536</v>
      </c>
      <c r="AF538" s="10" t="e">
        <f>INDEX(Upload_Download!$Q$4:$AC$602,MATCH($AE538,Upload_Download!$Q$4:$Q$602,0),MATCH(AF$2,Upload_Download!$Q$3:$AC$3,0))</f>
        <v>#N/A</v>
      </c>
      <c r="AG538" s="3" t="e">
        <f>INDEX(Upload_Download!$Q$4:$AC$602,MATCH($AE538,Upload_Download!$Q$4:$Q$602,0),MATCH(AG$2,Upload_Download!$Q$3:$AC$3,0))</f>
        <v>#N/A</v>
      </c>
      <c r="AH538" s="3" t="e">
        <f t="shared" si="57"/>
        <v>#N/A</v>
      </c>
      <c r="AI538" s="221" t="e">
        <f>INDEX(Upload_Download!$Q$4:$AC$602,MATCH($AE538,Upload_Download!$Q$4:$Q$602,0),MATCH(AI$2,Upload_Download!$Q$3:$AC$3,0))</f>
        <v>#N/A</v>
      </c>
      <c r="AJ538" s="4" t="e">
        <f>IF(AH538="STOCK",INDEX(Upload_Download!$AR$4:$AR$861,MATCH(AI538,Upload_Download!$AQ$4:$AQ$861,0),1),INDEX(Upload_Download!$BE$4:$BE$103,MATCH(AI538,Upload_Download!$BD$4:$BD$103,0),1))</f>
        <v>#N/A</v>
      </c>
      <c r="AK538" s="46" t="e">
        <f>IF(AH538="STOCK",INDEX(Upload_Download!$AS$4:$AS$861,MATCH(AI538,Upload_Download!$AQ$4:$AQ$861,0),1),INDEX(Upload_Download!$BF$4:$BF$103,MATCH(AI538,Upload_Download!$BD$4:$BD$103,0),1))</f>
        <v>#N/A</v>
      </c>
      <c r="AL538" s="211" t="e">
        <f>INDEX(Upload_Download!$Q$4:$AC$602,MATCH($AE538,Upload_Download!$Q$4:$Q$602,0),MATCH(AL$2,Upload_Download!$Q$3:$AC$3,0))/1000000</f>
        <v>#N/A</v>
      </c>
      <c r="AM538" s="215" t="e">
        <f>INDEX(Upload_Download!$Q$4:$AC$602,MATCH($AE538,Upload_Download!$Q$4:$Q$602,0),MATCH(AM$2,Upload_Download!$Q$3:$AC$3,0))</f>
        <v>#N/A</v>
      </c>
      <c r="AN538" s="5" t="e">
        <f>INDEX(Upload_Download!$Q$4:$AC$602,MATCH($AE538,Upload_Download!$Q$4:$Q$602,0),MATCH(AN$2,Upload_Download!$Q$3:$AC$3,0))</f>
        <v>#N/A</v>
      </c>
      <c r="AO538" s="217" t="e">
        <f>INDEX(Upload_Download!$Q$4:$AC$602,MATCH($AE538,Upload_Download!$Q$4:$Q$602,0),MATCH(AO$2,Upload_Download!$Q$3:$AC$3,0))</f>
        <v>#N/A</v>
      </c>
      <c r="AP538" s="6" t="e">
        <f>INDEX(Upload_Download!$Q$4:$AC$602,MATCH($AE538,Upload_Download!$Q$4:$Q$602,0),MATCH(AP$2,Upload_Download!$Q$3:$AC$3,0))</f>
        <v>#N/A</v>
      </c>
      <c r="AQ538" s="7" t="e">
        <f>INDEX(Upload_Download!$Q$4:$AC$602,MATCH($AE538,Upload_Download!$Q$4:$Q$602,0),MATCH(AQ$2,Upload_Download!$Q$3:$AC$3,0))</f>
        <v>#N/A</v>
      </c>
      <c r="AR538" s="8" t="e">
        <f>INDEX(Upload_Download!$Q$4:$AC$602,MATCH($AE538,Upload_Download!$Q$4:$Q$602,0),MATCH(AR$2,Upload_Download!$Q$3:$AC$3,0))</f>
        <v>#N/A</v>
      </c>
      <c r="AS538" s="9" t="e">
        <f>INDEX(Upload_Download!$Q$4:$AC$602,MATCH($AE538,Upload_Download!$Q$4:$Q$602,0),MATCH(AS$2,Upload_Download!$Q$3:$AC$3,0))</f>
        <v>#N/A</v>
      </c>
    </row>
    <row r="539" spans="31:45" ht="15.5" customHeight="1">
      <c r="AE539">
        <f t="shared" si="56"/>
        <v>537</v>
      </c>
      <c r="AF539" s="10" t="e">
        <f>INDEX(Upload_Download!$Q$4:$AC$602,MATCH($AE539,Upload_Download!$Q$4:$Q$602,0),MATCH(AF$2,Upload_Download!$Q$3:$AC$3,0))</f>
        <v>#N/A</v>
      </c>
      <c r="AG539" s="3" t="e">
        <f>INDEX(Upload_Download!$Q$4:$AC$602,MATCH($AE539,Upload_Download!$Q$4:$Q$602,0),MATCH(AG$2,Upload_Download!$Q$3:$AC$3,0))</f>
        <v>#N/A</v>
      </c>
      <c r="AH539" s="3" t="e">
        <f t="shared" si="57"/>
        <v>#N/A</v>
      </c>
      <c r="AI539" s="221" t="e">
        <f>INDEX(Upload_Download!$Q$4:$AC$602,MATCH($AE539,Upload_Download!$Q$4:$Q$602,0),MATCH(AI$2,Upload_Download!$Q$3:$AC$3,0))</f>
        <v>#N/A</v>
      </c>
      <c r="AJ539" s="4" t="e">
        <f>IF(AH539="STOCK",INDEX(Upload_Download!$AR$4:$AR$861,MATCH(AI539,Upload_Download!$AQ$4:$AQ$861,0),1),INDEX(Upload_Download!$BE$4:$BE$103,MATCH(AI539,Upload_Download!$BD$4:$BD$103,0),1))</f>
        <v>#N/A</v>
      </c>
      <c r="AK539" s="46" t="e">
        <f>IF(AH539="STOCK",INDEX(Upload_Download!$AS$4:$AS$861,MATCH(AI539,Upload_Download!$AQ$4:$AQ$861,0),1),INDEX(Upload_Download!$BF$4:$BF$103,MATCH(AI539,Upload_Download!$BD$4:$BD$103,0),1))</f>
        <v>#N/A</v>
      </c>
      <c r="AL539" s="211" t="e">
        <f>INDEX(Upload_Download!$Q$4:$AC$602,MATCH($AE539,Upload_Download!$Q$4:$Q$602,0),MATCH(AL$2,Upload_Download!$Q$3:$AC$3,0))/1000000</f>
        <v>#N/A</v>
      </c>
      <c r="AM539" s="215" t="e">
        <f>INDEX(Upload_Download!$Q$4:$AC$602,MATCH($AE539,Upload_Download!$Q$4:$Q$602,0),MATCH(AM$2,Upload_Download!$Q$3:$AC$3,0))</f>
        <v>#N/A</v>
      </c>
      <c r="AN539" s="5" t="e">
        <f>INDEX(Upload_Download!$Q$4:$AC$602,MATCH($AE539,Upload_Download!$Q$4:$Q$602,0),MATCH(AN$2,Upload_Download!$Q$3:$AC$3,0))</f>
        <v>#N/A</v>
      </c>
      <c r="AO539" s="217" t="e">
        <f>INDEX(Upload_Download!$Q$4:$AC$602,MATCH($AE539,Upload_Download!$Q$4:$Q$602,0),MATCH(AO$2,Upload_Download!$Q$3:$AC$3,0))</f>
        <v>#N/A</v>
      </c>
      <c r="AP539" s="6" t="e">
        <f>INDEX(Upload_Download!$Q$4:$AC$602,MATCH($AE539,Upload_Download!$Q$4:$Q$602,0),MATCH(AP$2,Upload_Download!$Q$3:$AC$3,0))</f>
        <v>#N/A</v>
      </c>
      <c r="AQ539" s="7" t="e">
        <f>INDEX(Upload_Download!$Q$4:$AC$602,MATCH($AE539,Upload_Download!$Q$4:$Q$602,0),MATCH(AQ$2,Upload_Download!$Q$3:$AC$3,0))</f>
        <v>#N/A</v>
      </c>
      <c r="AR539" s="8" t="e">
        <f>INDEX(Upload_Download!$Q$4:$AC$602,MATCH($AE539,Upload_Download!$Q$4:$Q$602,0),MATCH(AR$2,Upload_Download!$Q$3:$AC$3,0))</f>
        <v>#N/A</v>
      </c>
      <c r="AS539" s="9" t="e">
        <f>INDEX(Upload_Download!$Q$4:$AC$602,MATCH($AE539,Upload_Download!$Q$4:$Q$602,0),MATCH(AS$2,Upload_Download!$Q$3:$AC$3,0))</f>
        <v>#N/A</v>
      </c>
    </row>
    <row r="540" spans="31:45" ht="15.5" customHeight="1">
      <c r="AE540">
        <f t="shared" si="56"/>
        <v>538</v>
      </c>
      <c r="AF540" s="10" t="e">
        <f>INDEX(Upload_Download!$Q$4:$AC$602,MATCH($AE540,Upload_Download!$Q$4:$Q$602,0),MATCH(AF$2,Upload_Download!$Q$3:$AC$3,0))</f>
        <v>#N/A</v>
      </c>
      <c r="AG540" s="3" t="e">
        <f>INDEX(Upload_Download!$Q$4:$AC$602,MATCH($AE540,Upload_Download!$Q$4:$Q$602,0),MATCH(AG$2,Upload_Download!$Q$3:$AC$3,0))</f>
        <v>#N/A</v>
      </c>
      <c r="AH540" s="3" t="e">
        <f t="shared" si="57"/>
        <v>#N/A</v>
      </c>
      <c r="AI540" s="221" t="e">
        <f>INDEX(Upload_Download!$Q$4:$AC$602,MATCH($AE540,Upload_Download!$Q$4:$Q$602,0),MATCH(AI$2,Upload_Download!$Q$3:$AC$3,0))</f>
        <v>#N/A</v>
      </c>
      <c r="AJ540" s="4" t="e">
        <f>IF(AH540="STOCK",INDEX(Upload_Download!$AR$4:$AR$861,MATCH(AI540,Upload_Download!$AQ$4:$AQ$861,0),1),INDEX(Upload_Download!$BE$4:$BE$103,MATCH(AI540,Upload_Download!$BD$4:$BD$103,0),1))</f>
        <v>#N/A</v>
      </c>
      <c r="AK540" s="46" t="e">
        <f>IF(AH540="STOCK",INDEX(Upload_Download!$AS$4:$AS$861,MATCH(AI540,Upload_Download!$AQ$4:$AQ$861,0),1),INDEX(Upload_Download!$BF$4:$BF$103,MATCH(AI540,Upload_Download!$BD$4:$BD$103,0),1))</f>
        <v>#N/A</v>
      </c>
      <c r="AL540" s="211" t="e">
        <f>INDEX(Upload_Download!$Q$4:$AC$602,MATCH($AE540,Upload_Download!$Q$4:$Q$602,0),MATCH(AL$2,Upload_Download!$Q$3:$AC$3,0))/1000000</f>
        <v>#N/A</v>
      </c>
      <c r="AM540" s="215" t="e">
        <f>INDEX(Upload_Download!$Q$4:$AC$602,MATCH($AE540,Upload_Download!$Q$4:$Q$602,0),MATCH(AM$2,Upload_Download!$Q$3:$AC$3,0))</f>
        <v>#N/A</v>
      </c>
      <c r="AN540" s="5" t="e">
        <f>INDEX(Upload_Download!$Q$4:$AC$602,MATCH($AE540,Upload_Download!$Q$4:$Q$602,0),MATCH(AN$2,Upload_Download!$Q$3:$AC$3,0))</f>
        <v>#N/A</v>
      </c>
      <c r="AO540" s="217" t="e">
        <f>INDEX(Upload_Download!$Q$4:$AC$602,MATCH($AE540,Upload_Download!$Q$4:$Q$602,0),MATCH(AO$2,Upload_Download!$Q$3:$AC$3,0))</f>
        <v>#N/A</v>
      </c>
      <c r="AP540" s="6" t="e">
        <f>INDEX(Upload_Download!$Q$4:$AC$602,MATCH($AE540,Upload_Download!$Q$4:$Q$602,0),MATCH(AP$2,Upload_Download!$Q$3:$AC$3,0))</f>
        <v>#N/A</v>
      </c>
      <c r="AQ540" s="7" t="e">
        <f>INDEX(Upload_Download!$Q$4:$AC$602,MATCH($AE540,Upload_Download!$Q$4:$Q$602,0),MATCH(AQ$2,Upload_Download!$Q$3:$AC$3,0))</f>
        <v>#N/A</v>
      </c>
      <c r="AR540" s="8" t="e">
        <f>INDEX(Upload_Download!$Q$4:$AC$602,MATCH($AE540,Upload_Download!$Q$4:$Q$602,0),MATCH(AR$2,Upload_Download!$Q$3:$AC$3,0))</f>
        <v>#N/A</v>
      </c>
      <c r="AS540" s="9" t="e">
        <f>INDEX(Upload_Download!$Q$4:$AC$602,MATCH($AE540,Upload_Download!$Q$4:$Q$602,0),MATCH(AS$2,Upload_Download!$Q$3:$AC$3,0))</f>
        <v>#N/A</v>
      </c>
    </row>
    <row r="541" spans="31:45" ht="15.5" customHeight="1">
      <c r="AE541">
        <f t="shared" si="56"/>
        <v>539</v>
      </c>
      <c r="AF541" s="10" t="e">
        <f>INDEX(Upload_Download!$Q$4:$AC$602,MATCH($AE541,Upload_Download!$Q$4:$Q$602,0),MATCH(AF$2,Upload_Download!$Q$3:$AC$3,0))</f>
        <v>#N/A</v>
      </c>
      <c r="AG541" s="3" t="e">
        <f>INDEX(Upload_Download!$Q$4:$AC$602,MATCH($AE541,Upload_Download!$Q$4:$Q$602,0),MATCH(AG$2,Upload_Download!$Q$3:$AC$3,0))</f>
        <v>#N/A</v>
      </c>
      <c r="AH541" s="3" t="e">
        <f t="shared" si="57"/>
        <v>#N/A</v>
      </c>
      <c r="AI541" s="221" t="e">
        <f>INDEX(Upload_Download!$Q$4:$AC$602,MATCH($AE541,Upload_Download!$Q$4:$Q$602,0),MATCH(AI$2,Upload_Download!$Q$3:$AC$3,0))</f>
        <v>#N/A</v>
      </c>
      <c r="AJ541" s="4" t="e">
        <f>IF(AH541="STOCK",INDEX(Upload_Download!$AR$4:$AR$861,MATCH(AI541,Upload_Download!$AQ$4:$AQ$861,0),1),INDEX(Upload_Download!$BE$4:$BE$103,MATCH(AI541,Upload_Download!$BD$4:$BD$103,0),1))</f>
        <v>#N/A</v>
      </c>
      <c r="AK541" s="46" t="e">
        <f>IF(AH541="STOCK",INDEX(Upload_Download!$AS$4:$AS$861,MATCH(AI541,Upload_Download!$AQ$4:$AQ$861,0),1),INDEX(Upload_Download!$BF$4:$BF$103,MATCH(AI541,Upload_Download!$BD$4:$BD$103,0),1))</f>
        <v>#N/A</v>
      </c>
      <c r="AL541" s="211" t="e">
        <f>INDEX(Upload_Download!$Q$4:$AC$602,MATCH($AE541,Upload_Download!$Q$4:$Q$602,0),MATCH(AL$2,Upload_Download!$Q$3:$AC$3,0))/1000000</f>
        <v>#N/A</v>
      </c>
      <c r="AM541" s="215" t="e">
        <f>INDEX(Upload_Download!$Q$4:$AC$602,MATCH($AE541,Upload_Download!$Q$4:$Q$602,0),MATCH(AM$2,Upload_Download!$Q$3:$AC$3,0))</f>
        <v>#N/A</v>
      </c>
      <c r="AN541" s="5" t="e">
        <f>INDEX(Upload_Download!$Q$4:$AC$602,MATCH($AE541,Upload_Download!$Q$4:$Q$602,0),MATCH(AN$2,Upload_Download!$Q$3:$AC$3,0))</f>
        <v>#N/A</v>
      </c>
      <c r="AO541" s="217" t="e">
        <f>INDEX(Upload_Download!$Q$4:$AC$602,MATCH($AE541,Upload_Download!$Q$4:$Q$602,0),MATCH(AO$2,Upload_Download!$Q$3:$AC$3,0))</f>
        <v>#N/A</v>
      </c>
      <c r="AP541" s="6" t="e">
        <f>INDEX(Upload_Download!$Q$4:$AC$602,MATCH($AE541,Upload_Download!$Q$4:$Q$602,0),MATCH(AP$2,Upload_Download!$Q$3:$AC$3,0))</f>
        <v>#N/A</v>
      </c>
      <c r="AQ541" s="7" t="e">
        <f>INDEX(Upload_Download!$Q$4:$AC$602,MATCH($AE541,Upload_Download!$Q$4:$Q$602,0),MATCH(AQ$2,Upload_Download!$Q$3:$AC$3,0))</f>
        <v>#N/A</v>
      </c>
      <c r="AR541" s="8" t="e">
        <f>INDEX(Upload_Download!$Q$4:$AC$602,MATCH($AE541,Upload_Download!$Q$4:$Q$602,0),MATCH(AR$2,Upload_Download!$Q$3:$AC$3,0))</f>
        <v>#N/A</v>
      </c>
      <c r="AS541" s="9" t="e">
        <f>INDEX(Upload_Download!$Q$4:$AC$602,MATCH($AE541,Upload_Download!$Q$4:$Q$602,0),MATCH(AS$2,Upload_Download!$Q$3:$AC$3,0))</f>
        <v>#N/A</v>
      </c>
    </row>
    <row r="542" spans="31:45" ht="15.5" customHeight="1" thickBot="1">
      <c r="AE542">
        <f t="shared" si="56"/>
        <v>540</v>
      </c>
      <c r="AF542" s="11" t="e">
        <f>INDEX(Upload_Download!$Q$4:$AC$602,MATCH($AE542,Upload_Download!$Q$4:$Q$602,0),MATCH(AF$2,Upload_Download!$Q$3:$AC$3,0))</f>
        <v>#N/A</v>
      </c>
      <c r="AG542" s="12" t="e">
        <f>INDEX(Upload_Download!$Q$4:$AC$602,MATCH($AE542,Upload_Download!$Q$4:$Q$602,0),MATCH(AG$2,Upload_Download!$Q$3:$AC$3,0))</f>
        <v>#N/A</v>
      </c>
      <c r="AH542" s="12" t="e">
        <f t="shared" si="57"/>
        <v>#N/A</v>
      </c>
      <c r="AI542" s="222" t="e">
        <f>INDEX(Upload_Download!$Q$4:$AC$602,MATCH($AE542,Upload_Download!$Q$4:$Q$602,0),MATCH(AI$2,Upload_Download!$Q$3:$AC$3,0))</f>
        <v>#N/A</v>
      </c>
      <c r="AJ542" s="13" t="e">
        <f>IF(AH542="STOCK",INDEX(Upload_Download!$AR$4:$AR$861,MATCH(AI542,Upload_Download!$AQ$4:$AQ$861,0),1),INDEX(Upload_Download!$BE$4:$BE$103,MATCH(AI542,Upload_Download!$BD$4:$BD$103,0),1))</f>
        <v>#N/A</v>
      </c>
      <c r="AK542" s="47" t="e">
        <f>IF(AH542="STOCK",INDEX(Upload_Download!$AS$4:$AS$861,MATCH(AI542,Upload_Download!$AQ$4:$AQ$861,0),1),INDEX(Upload_Download!$BF$4:$BF$103,MATCH(AI542,Upload_Download!$BD$4:$BD$103,0),1))</f>
        <v>#N/A</v>
      </c>
      <c r="AL542" s="212" t="e">
        <f>INDEX(Upload_Download!$Q$4:$AC$602,MATCH($AE542,Upload_Download!$Q$4:$Q$602,0),MATCH(AL$2,Upload_Download!$Q$3:$AC$3,0))/1000000</f>
        <v>#N/A</v>
      </c>
      <c r="AM542" s="216" t="e">
        <f>INDEX(Upload_Download!$Q$4:$AC$602,MATCH($AE542,Upload_Download!$Q$4:$Q$602,0),MATCH(AM$2,Upload_Download!$Q$3:$AC$3,0))</f>
        <v>#N/A</v>
      </c>
      <c r="AN542" s="14" t="e">
        <f>INDEX(Upload_Download!$Q$4:$AC$602,MATCH($AE542,Upload_Download!$Q$4:$Q$602,0),MATCH(AN$2,Upload_Download!$Q$3:$AC$3,0))</f>
        <v>#N/A</v>
      </c>
      <c r="AO542" s="218" t="e">
        <f>INDEX(Upload_Download!$Q$4:$AC$602,MATCH($AE542,Upload_Download!$Q$4:$Q$602,0),MATCH(AO$2,Upload_Download!$Q$3:$AC$3,0))</f>
        <v>#N/A</v>
      </c>
      <c r="AP542" s="15" t="e">
        <f>INDEX(Upload_Download!$Q$4:$AC$602,MATCH($AE542,Upload_Download!$Q$4:$Q$602,0),MATCH(AP$2,Upload_Download!$Q$3:$AC$3,0))</f>
        <v>#N/A</v>
      </c>
      <c r="AQ542" s="16" t="e">
        <f>INDEX(Upload_Download!$Q$4:$AC$602,MATCH($AE542,Upload_Download!$Q$4:$Q$602,0),MATCH(AQ$2,Upload_Download!$Q$3:$AC$3,0))</f>
        <v>#N/A</v>
      </c>
      <c r="AR542" s="17" t="e">
        <f>INDEX(Upload_Download!$Q$4:$AC$602,MATCH($AE542,Upload_Download!$Q$4:$Q$602,0),MATCH(AR$2,Upload_Download!$Q$3:$AC$3,0))</f>
        <v>#N/A</v>
      </c>
      <c r="AS542" s="18" t="e">
        <f>INDEX(Upload_Download!$Q$4:$AC$602,MATCH($AE542,Upload_Download!$Q$4:$Q$602,0),MATCH(AS$2,Upload_Download!$Q$3:$AC$3,0))</f>
        <v>#N/A</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C9509-7919-A242-A9D4-2139AEA2D8CF}">
  <sheetPr>
    <tabColor theme="7" tint="0.39997558519241921"/>
  </sheetPr>
  <dimension ref="B1:BO861"/>
  <sheetViews>
    <sheetView topLeftCell="C1" workbookViewId="0">
      <pane ySplit="4" topLeftCell="A5" activePane="bottomLeft" state="frozen"/>
      <selection activeCell="X1" sqref="X1"/>
      <selection pane="bottomLeft" activeCell="P33" sqref="P33"/>
    </sheetView>
  </sheetViews>
  <sheetFormatPr baseColWidth="10" defaultRowHeight="13"/>
  <cols>
    <col min="2" max="2" width="6.33203125" style="26" customWidth="1"/>
    <col min="3" max="3" width="8.5" style="26" customWidth="1"/>
    <col min="4" max="4" width="10.1640625" style="26" customWidth="1"/>
    <col min="5" max="5" width="11.1640625" style="26" bestFit="1" customWidth="1"/>
    <col min="6" max="6" width="11.1640625" style="26" customWidth="1"/>
    <col min="7" max="7" width="20.6640625" customWidth="1"/>
    <col min="8" max="8" width="10.83203125" style="138" customWidth="1"/>
    <col min="9" max="9" width="12" style="139" customWidth="1"/>
    <col min="10" max="10" width="11.33203125" style="26" customWidth="1"/>
    <col min="11" max="11" width="8.33203125" style="26" customWidth="1"/>
    <col min="12" max="12" width="10" style="26" customWidth="1"/>
    <col min="13" max="13" width="8.33203125" style="142" customWidth="1"/>
    <col min="14" max="14" width="6.83203125" style="26" customWidth="1"/>
    <col min="15" max="15" width="20.1640625" style="26" customWidth="1"/>
    <col min="17" max="17" width="6.5" style="114" customWidth="1"/>
    <col min="18" max="18" width="5.83203125" style="114" customWidth="1"/>
    <col min="19" max="19" width="5.33203125" style="114" customWidth="1"/>
    <col min="20" max="20" width="12.1640625" style="114" customWidth="1"/>
    <col min="21" max="30" width="10.83203125" style="114"/>
    <col min="31" max="31" width="7.6640625" style="109" customWidth="1"/>
    <col min="32" max="32" width="12.6640625" customWidth="1"/>
    <col min="33" max="33" width="8.83203125"/>
    <col min="34" max="34" width="21.33203125" style="114" customWidth="1"/>
    <col min="35" max="35" width="56.1640625" style="114" bestFit="1" customWidth="1"/>
    <col min="36" max="40" width="14.33203125" style="26" customWidth="1"/>
    <col min="41" max="41" width="10.83203125" style="114"/>
    <col min="42" max="42" width="10.83203125" style="117"/>
    <col min="43" max="43" width="9.5" style="117" customWidth="1"/>
    <col min="44" max="44" width="64.5" style="117" customWidth="1"/>
    <col min="45" max="45" width="10.33203125" style="117" customWidth="1"/>
    <col min="46" max="46" width="8" style="117" customWidth="1"/>
    <col min="47" max="47" width="7.83203125" style="117" customWidth="1"/>
    <col min="48" max="48" width="17.6640625" style="117" customWidth="1"/>
    <col min="49" max="49" width="10.83203125" style="117"/>
    <col min="50" max="50" width="7.33203125" style="117" customWidth="1"/>
    <col min="51" max="51" width="9.33203125" style="117" customWidth="1"/>
    <col min="52" max="52" width="10.83203125" style="117"/>
    <col min="53" max="53" width="36" style="117" customWidth="1"/>
    <col min="54" max="55" width="10.83203125" style="117"/>
    <col min="56" max="56" width="18.6640625" style="117" customWidth="1"/>
    <col min="57" max="57" width="28.1640625" style="117" bestFit="1" customWidth="1"/>
    <col min="58" max="67" width="10.83203125" style="117"/>
  </cols>
  <sheetData>
    <row r="1" spans="2:67" ht="25">
      <c r="D1" s="116">
        <v>44596</v>
      </c>
      <c r="E1" s="116">
        <f>D1-7</f>
        <v>44589</v>
      </c>
      <c r="F1" s="116"/>
      <c r="G1" s="149" t="s">
        <v>2586</v>
      </c>
      <c r="H1" s="176" t="s">
        <v>2513</v>
      </c>
      <c r="R1" s="149" t="s">
        <v>2586</v>
      </c>
      <c r="S1" s="149"/>
      <c r="T1" s="118" t="s">
        <v>2587</v>
      </c>
      <c r="AE1" s="149" t="s">
        <v>2514</v>
      </c>
      <c r="AF1" s="41" t="s">
        <v>1952</v>
      </c>
      <c r="AP1" s="149" t="s">
        <v>2514</v>
      </c>
      <c r="AQ1" s="118" t="s">
        <v>1960</v>
      </c>
      <c r="BC1" s="149" t="s">
        <v>2514</v>
      </c>
      <c r="BD1" s="118" t="s">
        <v>1961</v>
      </c>
    </row>
    <row r="2" spans="2:67" ht="25">
      <c r="D2" s="116">
        <v>44598</v>
      </c>
      <c r="E2" s="116">
        <f>D2-7</f>
        <v>44591</v>
      </c>
      <c r="F2" s="116"/>
      <c r="T2" s="44" t="s">
        <v>2588</v>
      </c>
      <c r="AE2" s="149"/>
      <c r="AF2" s="41"/>
      <c r="AG2" s="114"/>
      <c r="AQ2" s="119" t="s">
        <v>1034</v>
      </c>
      <c r="AV2" s="117" t="s">
        <v>1962</v>
      </c>
      <c r="BD2" s="135" t="s">
        <v>1963</v>
      </c>
      <c r="BI2" s="117" t="s">
        <v>1964</v>
      </c>
    </row>
    <row r="3" spans="2:67" s="144" customFormat="1" ht="68">
      <c r="B3" s="28" t="s">
        <v>1873</v>
      </c>
      <c r="C3" s="28" t="s">
        <v>1951</v>
      </c>
      <c r="D3" s="28" t="s">
        <v>1955</v>
      </c>
      <c r="E3" s="28" t="s">
        <v>1015</v>
      </c>
      <c r="F3" s="116"/>
      <c r="G3" s="27" t="s">
        <v>0</v>
      </c>
      <c r="H3" s="145" t="s">
        <v>1017</v>
      </c>
      <c r="I3" s="146" t="s">
        <v>1957</v>
      </c>
      <c r="J3" s="145" t="s">
        <v>1016</v>
      </c>
      <c r="K3" s="145" t="s">
        <v>1958</v>
      </c>
      <c r="L3" s="145" t="s">
        <v>2510</v>
      </c>
      <c r="M3" s="145" t="s">
        <v>1959</v>
      </c>
      <c r="N3" s="28" t="s">
        <v>1873</v>
      </c>
      <c r="O3" s="28" t="s">
        <v>1015</v>
      </c>
      <c r="Q3" s="28" t="s">
        <v>1854</v>
      </c>
      <c r="R3" s="28" t="s">
        <v>1853</v>
      </c>
      <c r="S3" s="28" t="s">
        <v>2633</v>
      </c>
      <c r="T3" s="145" t="s">
        <v>1016</v>
      </c>
      <c r="U3" s="145" t="s">
        <v>2589</v>
      </c>
      <c r="V3" s="145" t="s">
        <v>2590</v>
      </c>
      <c r="W3" s="145" t="s">
        <v>2591</v>
      </c>
      <c r="X3" s="145" t="s">
        <v>2592</v>
      </c>
      <c r="Y3" s="145" t="s">
        <v>2593</v>
      </c>
      <c r="Z3" s="145" t="s">
        <v>2594</v>
      </c>
      <c r="AA3" s="145" t="s">
        <v>2595</v>
      </c>
      <c r="AB3" s="145" t="s">
        <v>2596</v>
      </c>
      <c r="AC3" s="145" t="s">
        <v>2597</v>
      </c>
      <c r="AE3" s="29" t="s">
        <v>1954</v>
      </c>
      <c r="AF3" s="27" t="s">
        <v>1016</v>
      </c>
      <c r="AG3" s="27" t="s">
        <v>1951</v>
      </c>
      <c r="AH3" s="27" t="s">
        <v>2599</v>
      </c>
      <c r="AI3" s="27" t="s">
        <v>2639</v>
      </c>
      <c r="AJ3" s="27">
        <v>1</v>
      </c>
      <c r="AK3" s="27">
        <v>2</v>
      </c>
      <c r="AL3" s="27">
        <v>3</v>
      </c>
      <c r="AM3" s="27">
        <v>4</v>
      </c>
      <c r="AN3" s="27">
        <v>5</v>
      </c>
      <c r="AP3" s="120" t="s">
        <v>1951</v>
      </c>
      <c r="AQ3" s="120" t="s">
        <v>1016</v>
      </c>
      <c r="AR3" s="121" t="s">
        <v>0</v>
      </c>
      <c r="AS3" s="121" t="s">
        <v>1036</v>
      </c>
      <c r="AT3" s="121" t="s">
        <v>1037</v>
      </c>
      <c r="AU3" s="121" t="s">
        <v>1038</v>
      </c>
      <c r="AV3" s="121" t="s">
        <v>1</v>
      </c>
      <c r="AW3" s="121" t="s">
        <v>1039</v>
      </c>
      <c r="AX3" s="121" t="s">
        <v>1040</v>
      </c>
      <c r="AY3" s="121" t="s">
        <v>1019</v>
      </c>
      <c r="AZ3" s="121" t="s">
        <v>1041</v>
      </c>
      <c r="BA3" s="121" t="s">
        <v>1042</v>
      </c>
      <c r="BB3" s="147"/>
      <c r="BC3" s="120" t="s">
        <v>1951</v>
      </c>
      <c r="BD3" s="120" t="s">
        <v>1016</v>
      </c>
      <c r="BE3" s="122" t="s">
        <v>0</v>
      </c>
      <c r="BF3" s="122" t="s">
        <v>1965</v>
      </c>
      <c r="BG3" s="122" t="s">
        <v>1020</v>
      </c>
      <c r="BH3" s="122" t="s">
        <v>1038</v>
      </c>
      <c r="BI3" s="122" t="s">
        <v>1</v>
      </c>
      <c r="BJ3" s="122" t="s">
        <v>1966</v>
      </c>
      <c r="BK3" s="122" t="s">
        <v>1967</v>
      </c>
      <c r="BL3" s="122" t="s">
        <v>1968</v>
      </c>
      <c r="BM3" s="122" t="s">
        <v>1969</v>
      </c>
      <c r="BN3" s="122" t="s">
        <v>1970</v>
      </c>
      <c r="BO3" s="122" t="s">
        <v>1971</v>
      </c>
    </row>
    <row r="4" spans="2:67" ht="17">
      <c r="B4" s="26">
        <v>0</v>
      </c>
      <c r="C4" s="61" t="s">
        <v>1953</v>
      </c>
      <c r="D4" s="148">
        <v>44596</v>
      </c>
      <c r="E4" s="116" t="str">
        <f>C4&amp;D4</f>
        <v>Stock44596</v>
      </c>
      <c r="F4" s="116"/>
      <c r="G4" s="227" t="str">
        <f t="shared" ref="G4:G16" si="0">INDEX($AH$4:$AH$127,MATCH(J4,$AF$4:$AF$127,0),1)</f>
        <v>Algorand</v>
      </c>
      <c r="H4" s="177">
        <v>44598</v>
      </c>
      <c r="I4" s="178">
        <v>1.0259</v>
      </c>
      <c r="J4" s="154" t="s">
        <v>1933</v>
      </c>
      <c r="K4" s="179" t="s">
        <v>1035</v>
      </c>
      <c r="L4" s="179" t="s">
        <v>2511</v>
      </c>
      <c r="M4" s="180"/>
      <c r="N4" s="26">
        <f>IFERROR(INDEX($B$4:$B$53,MATCH(K4&amp;H4,$E$4:$E$53,0),1),-99)</f>
        <v>0</v>
      </c>
      <c r="O4" s="26" t="str">
        <f t="shared" ref="O4:O14" si="1">G4&amp;N4</f>
        <v>Algorand0</v>
      </c>
      <c r="Q4" s="26" t="str">
        <f>IF(R4="Y","",1)</f>
        <v/>
      </c>
      <c r="R4" s="114" t="str">
        <f>IF(ISNUMBER(MATCH(T4,Draft!$AX$3:$AX$146,0)),"Y","")</f>
        <v>Y</v>
      </c>
      <c r="S4" s="114">
        <v>1</v>
      </c>
      <c r="T4" s="136" t="s">
        <v>596</v>
      </c>
      <c r="U4" s="137">
        <v>57</v>
      </c>
      <c r="V4" s="137">
        <v>1.008293681590928</v>
      </c>
      <c r="W4" s="137">
        <v>2.194962882335718E-2</v>
      </c>
      <c r="X4" s="137">
        <v>2.1769082980589681E-2</v>
      </c>
      <c r="Y4" s="137">
        <v>154453475328</v>
      </c>
      <c r="Z4" s="137">
        <v>172</v>
      </c>
      <c r="AA4" s="137">
        <v>29</v>
      </c>
      <c r="AB4" s="137">
        <v>62</v>
      </c>
      <c r="AC4" s="137">
        <v>110.4</v>
      </c>
      <c r="AE4" s="26">
        <f>COUNTIF(Draft!AX:AX,AF4)</f>
        <v>5</v>
      </c>
      <c r="AF4" s="62" t="s">
        <v>1913</v>
      </c>
      <c r="AG4" s="62" t="s">
        <v>1035</v>
      </c>
      <c r="AH4" s="154" t="s">
        <v>987</v>
      </c>
      <c r="AI4" s="26" t="str">
        <f>AJ4&amp;", "&amp;AK4&amp;", "&amp;AL4&amp;", "&amp;AM4&amp;", "&amp;AN4</f>
        <v>Player9, Player10, Player6, Player24, Player3</v>
      </c>
      <c r="AJ4" s="26" t="str">
        <f>INDEX(Draft!$AW$3:$AW$170,MATCH(AF4,Draft!$AX$3:$AX$170,0),1)</f>
        <v>Player9</v>
      </c>
      <c r="AK4" s="26" t="str">
        <f t="array" ref="AK4">INDEX(Draft!$AW$3:$AW$170,SMALL(IF(Draft!$AX$3:$AX$170=$AF4,ROW(Draft!$AX$3:$AX$170)-ROW(INDEX(Draft!$AX$3:$AX$170,1,1))+1),2))</f>
        <v>Player10</v>
      </c>
      <c r="AL4" s="26" t="str">
        <f t="array" ref="AL4">INDEX(Draft!$AW$3:$AW$170,SMALL(IF(Draft!$AX$3:$AX$170=$AF4,ROW(Draft!$AX$3:$AX$170)-ROW(INDEX(Draft!$AX$3:$AX$170,1,1))+1),3))</f>
        <v>Player6</v>
      </c>
      <c r="AM4" s="26" t="str">
        <f t="array" ref="AM4">INDEX(Draft!$AW$3:$AW$170,SMALL(IF(Draft!$AX$3:$AX$170=$AF4,ROW(Draft!$AX$3:$AX$170)-ROW(INDEX(Draft!$AX$3:$AX$170,1,1))+1),4))</f>
        <v>Player24</v>
      </c>
      <c r="AN4" s="26" t="str">
        <f t="array" ref="AN4">INDEX(Draft!$AW$3:$AW$170,SMALL(IF(Draft!$AX$3:$AX$170=$AF4,ROW(Draft!$AX$3:$AX$170)-ROW(INDEX(Draft!$AX$3:$AX$170,1,1))+1),5))</f>
        <v>Player3</v>
      </c>
      <c r="AP4" s="117" t="s">
        <v>1953</v>
      </c>
      <c r="AQ4" s="117" t="s">
        <v>2</v>
      </c>
      <c r="AR4" s="117" t="s">
        <v>3</v>
      </c>
      <c r="AS4" s="123">
        <v>172.12</v>
      </c>
      <c r="AT4" s="117">
        <v>-4.16</v>
      </c>
      <c r="AU4" s="124">
        <v>-2.3599999999999999E-2</v>
      </c>
      <c r="AV4" s="125">
        <v>2984102960800</v>
      </c>
      <c r="AW4" s="117" t="s">
        <v>1043</v>
      </c>
      <c r="AX4" s="117">
        <v>1980</v>
      </c>
      <c r="AY4" s="117">
        <v>90865899</v>
      </c>
      <c r="AZ4" s="117" t="s">
        <v>1044</v>
      </c>
      <c r="BA4" s="117" t="s">
        <v>1045</v>
      </c>
      <c r="BC4" s="117" t="s">
        <v>1035</v>
      </c>
      <c r="BD4" s="134" t="s">
        <v>1913</v>
      </c>
      <c r="BE4" s="126" t="s">
        <v>1972</v>
      </c>
      <c r="BF4" s="127">
        <v>43575.96</v>
      </c>
      <c r="BG4" s="128">
        <v>-669.79</v>
      </c>
      <c r="BH4" s="129">
        <v>-1.5100000000000001E-2</v>
      </c>
      <c r="BI4" s="126" t="s">
        <v>1973</v>
      </c>
      <c r="BJ4" s="126" t="s">
        <v>1974</v>
      </c>
      <c r="BK4" s="126" t="s">
        <v>1974</v>
      </c>
      <c r="BL4" s="126" t="s">
        <v>1974</v>
      </c>
      <c r="BM4" s="126" t="s">
        <v>1975</v>
      </c>
      <c r="BN4" s="126"/>
      <c r="BO4" s="119"/>
    </row>
    <row r="5" spans="2:67" ht="17">
      <c r="B5" s="26">
        <v>0</v>
      </c>
      <c r="C5" s="61" t="s">
        <v>1035</v>
      </c>
      <c r="D5" s="148">
        <v>44598</v>
      </c>
      <c r="E5" s="116" t="str">
        <f t="shared" ref="E5:E53" si="2">C5&amp;D5</f>
        <v>Crypto44598</v>
      </c>
      <c r="F5" s="116"/>
      <c r="G5" s="181" t="s">
        <v>1000</v>
      </c>
      <c r="H5" s="177">
        <v>44605</v>
      </c>
      <c r="I5" s="178">
        <v>0.89680000000000004</v>
      </c>
      <c r="J5" s="154" t="s">
        <v>1933</v>
      </c>
      <c r="K5" s="179" t="s">
        <v>1035</v>
      </c>
      <c r="L5" s="179" t="s">
        <v>2511</v>
      </c>
      <c r="M5" s="180">
        <f>I5/I4</f>
        <v>0.87415927478311728</v>
      </c>
      <c r="N5" s="26">
        <f t="shared" ref="N5" si="3">IFERROR(INDEX($B$4:$B$53,MATCH(K5&amp;H5,$E$4:$E$53,0),1),-99)</f>
        <v>1</v>
      </c>
      <c r="O5" s="26" t="str">
        <f t="shared" ref="O5" si="4">G5&amp;N5</f>
        <v>Algorand1</v>
      </c>
      <c r="Q5" s="26" t="str">
        <f>IF(R5="Y","",S5-COUNTIF(R$4:R4,"Y"))</f>
        <v/>
      </c>
      <c r="R5" s="114" t="str">
        <f>IF(ISNUMBER(MATCH(T5,Draft!$AX$3:$AX$146,0)),"Y","")</f>
        <v>Y</v>
      </c>
      <c r="S5" s="114">
        <f>S4+1</f>
        <v>2</v>
      </c>
      <c r="T5" s="136" t="s">
        <v>528</v>
      </c>
      <c r="U5" s="137">
        <v>57</v>
      </c>
      <c r="V5" s="137">
        <v>1.013876367544019</v>
      </c>
      <c r="W5" s="137">
        <v>4.5622103563151682E-2</v>
      </c>
      <c r="X5" s="137">
        <v>4.4997698953833168E-2</v>
      </c>
      <c r="Y5" s="137">
        <v>339917045760</v>
      </c>
      <c r="Z5" s="137">
        <v>104</v>
      </c>
      <c r="AA5" s="137">
        <v>338</v>
      </c>
      <c r="AB5" s="137">
        <v>20</v>
      </c>
      <c r="AC5" s="137">
        <v>125.6</v>
      </c>
      <c r="AE5" s="26">
        <f>COUNTIF(Draft!AX:AX,AF5)</f>
        <v>5</v>
      </c>
      <c r="AF5" s="62" t="s">
        <v>12</v>
      </c>
      <c r="AG5" s="62" t="s">
        <v>1953</v>
      </c>
      <c r="AH5" s="154" t="s">
        <v>2515</v>
      </c>
      <c r="AI5" s="26" t="str">
        <f t="shared" ref="AI5" si="5">AJ5&amp;", "&amp;AK5&amp;", "&amp;AL5&amp;", "&amp;AM5&amp;", "&amp;AN5</f>
        <v>Player15, Player7, Player5, Player16, Player12</v>
      </c>
      <c r="AJ5" s="26" t="str">
        <f>INDEX(Draft!$AW$3:$AW$170,MATCH(AF5,Draft!$AX$3:$AX$170,0),1)</f>
        <v>Player15</v>
      </c>
      <c r="AK5" s="26" t="str">
        <f t="array" ref="AK5">INDEX(Draft!$AW$3:$AW$170,SMALL(IF(Draft!$AX$3:$AX$170=$AF5,ROW(Draft!$AX$3:$AX$170)-ROW(INDEX(Draft!$AX$3:$AX$170,1,1))+1),2))</f>
        <v>Player7</v>
      </c>
      <c r="AL5" s="26" t="str">
        <f t="array" ref="AL5">INDEX(Draft!$AW$3:$AW$170,SMALL(IF(Draft!$AX$3:$AX$170=$AF5,ROW(Draft!$AX$3:$AX$170)-ROW(INDEX(Draft!$AX$3:$AX$170,1,1))+1),3))</f>
        <v>Player5</v>
      </c>
      <c r="AM5" s="26" t="str">
        <f t="array" ref="AM5">INDEX(Draft!$AW$3:$AW$170,SMALL(IF(Draft!$AX$3:$AX$170=$AF5,ROW(Draft!$AX$3:$AX$170)-ROW(INDEX(Draft!$AX$3:$AX$170,1,1))+1),4))</f>
        <v>Player16</v>
      </c>
      <c r="AN5" s="26" t="str">
        <f t="array" ref="AN5">INDEX(Draft!$AW$3:$AW$170,SMALL(IF(Draft!$AX$3:$AX$170=$AF5,ROW(Draft!$AX$3:$AX$170)-ROW(INDEX(Draft!$AX$3:$AX$170,1,1))+1),5))</f>
        <v>Player12</v>
      </c>
      <c r="AP5" s="117" t="s">
        <v>1953</v>
      </c>
      <c r="AQ5" s="117" t="s">
        <v>4</v>
      </c>
      <c r="AR5" s="117" t="s">
        <v>5</v>
      </c>
      <c r="AS5" s="123">
        <v>302.38</v>
      </c>
      <c r="AT5" s="117">
        <v>-8.83</v>
      </c>
      <c r="AU5" s="124">
        <v>-2.8369999999999999E-2</v>
      </c>
      <c r="AV5" s="125">
        <v>2266902470499</v>
      </c>
      <c r="AW5" s="117" t="s">
        <v>1043</v>
      </c>
      <c r="AX5" s="117">
        <v>1986</v>
      </c>
      <c r="AY5" s="117">
        <v>45386199</v>
      </c>
      <c r="AZ5" s="117" t="s">
        <v>1044</v>
      </c>
      <c r="BA5" s="117" t="s">
        <v>1048</v>
      </c>
      <c r="BC5" s="117" t="s">
        <v>1035</v>
      </c>
      <c r="BD5" s="134" t="s">
        <v>1912</v>
      </c>
      <c r="BE5" s="126" t="s">
        <v>1976</v>
      </c>
      <c r="BF5" s="127">
        <v>3100.54</v>
      </c>
      <c r="BG5" s="128">
        <v>-62.18</v>
      </c>
      <c r="BH5" s="129">
        <v>-1.9699999999999999E-2</v>
      </c>
      <c r="BI5" s="126" t="s">
        <v>1977</v>
      </c>
      <c r="BJ5" s="126" t="s">
        <v>1978</v>
      </c>
      <c r="BK5" s="126" t="s">
        <v>1978</v>
      </c>
      <c r="BL5" s="126" t="s">
        <v>1978</v>
      </c>
      <c r="BM5" s="126" t="s">
        <v>1979</v>
      </c>
      <c r="BN5" s="126"/>
      <c r="BO5" s="119"/>
    </row>
    <row r="6" spans="2:67" ht="17">
      <c r="B6" s="26">
        <f>B4+1</f>
        <v>1</v>
      </c>
      <c r="C6" s="61" t="s">
        <v>1953</v>
      </c>
      <c r="D6" s="116">
        <f>D4+7</f>
        <v>44603</v>
      </c>
      <c r="E6" s="116" t="str">
        <f t="shared" si="2"/>
        <v>Stock44603</v>
      </c>
      <c r="F6" s="116"/>
      <c r="G6" s="181" t="s">
        <v>1000</v>
      </c>
      <c r="H6" s="177">
        <v>44612</v>
      </c>
      <c r="I6" s="178">
        <v>0.84550000000000003</v>
      </c>
      <c r="J6" s="154" t="s">
        <v>1933</v>
      </c>
      <c r="K6" s="179" t="s">
        <v>1035</v>
      </c>
      <c r="L6" s="179" t="s">
        <v>2511</v>
      </c>
      <c r="M6" s="180">
        <f>I6/I5</f>
        <v>0.94279661016949157</v>
      </c>
      <c r="N6" s="26">
        <f t="shared" ref="N6:N7" si="6">IFERROR(INDEX($B$4:$B$53,MATCH(K6&amp;H6,$E$4:$E$53,0),1),-99)</f>
        <v>2</v>
      </c>
      <c r="O6" s="26" t="str">
        <f t="shared" ref="O6:O7" si="7">G6&amp;N6</f>
        <v>Algorand2</v>
      </c>
      <c r="Q6" s="26" t="str">
        <f>IF(R6="Y","",S6-COUNTIF(R$4:R5,"Y"))</f>
        <v/>
      </c>
      <c r="R6" s="114" t="str">
        <f>IF(ISNUMBER(MATCH(T6,Draft!$AX$3:$AX$146,0)),"Y","")</f>
        <v>Y</v>
      </c>
      <c r="S6" s="114">
        <f t="shared" ref="S6:S69" si="8">S5+1</f>
        <v>3</v>
      </c>
      <c r="T6" s="136" t="s">
        <v>506</v>
      </c>
      <c r="U6" s="137">
        <v>57</v>
      </c>
      <c r="V6" s="137">
        <v>1.0099403628576851</v>
      </c>
      <c r="W6" s="137">
        <v>4.0687723271904772E-2</v>
      </c>
      <c r="X6" s="137">
        <v>4.0287253355016428E-2</v>
      </c>
      <c r="Y6" s="137">
        <v>387735846912</v>
      </c>
      <c r="Z6" s="137">
        <v>136</v>
      </c>
      <c r="AA6" s="137">
        <v>292</v>
      </c>
      <c r="AB6" s="137">
        <v>14</v>
      </c>
      <c r="AC6" s="137">
        <v>130.6</v>
      </c>
      <c r="AE6" s="26">
        <f>COUNTIF(Draft!AX:AX,AF6)</f>
        <v>4</v>
      </c>
      <c r="AF6" s="62" t="s">
        <v>1912</v>
      </c>
      <c r="AG6" s="62" t="s">
        <v>1035</v>
      </c>
      <c r="AH6" s="154" t="s">
        <v>988</v>
      </c>
      <c r="AI6" s="26" t="str">
        <f>AJ6&amp;", "&amp;AK6&amp;", "&amp;AL6&amp;", "&amp;AM6</f>
        <v>Player1, Player15, Player20, Player17</v>
      </c>
      <c r="AJ6" s="26" t="str">
        <f>INDEX(Draft!$AW$3:$AW$170,MATCH(AF6,Draft!$AX$3:$AX$170,0),1)</f>
        <v>Player1</v>
      </c>
      <c r="AK6" s="26" t="str">
        <f t="array" ref="AK6">INDEX(Draft!$AW$3:$AW$170,SMALL(IF(Draft!$AX$3:$AX$170=$AF6,ROW(Draft!$AX$3:$AX$170)-ROW(INDEX(Draft!$AX$3:$AX$170,1,1))+1),2))</f>
        <v>Player15</v>
      </c>
      <c r="AL6" s="26" t="str">
        <f t="array" ref="AL6">INDEX(Draft!$AW$3:$AW$170,SMALL(IF(Draft!$AX$3:$AX$170=$AF6,ROW(Draft!$AX$3:$AX$170)-ROW(INDEX(Draft!$AX$3:$AX$170,1,1))+1),3))</f>
        <v>Player20</v>
      </c>
      <c r="AM6" s="26" t="str">
        <f t="array" ref="AM6">INDEX(Draft!$AW$3:$AW$170,SMALL(IF(Draft!$AX$3:$AX$170=$AF6,ROW(Draft!$AX$3:$AX$170)-ROW(INDEX(Draft!$AX$3:$AX$170,1,1))+1),4))</f>
        <v>Player17</v>
      </c>
      <c r="AP6" s="117" t="s">
        <v>1953</v>
      </c>
      <c r="AQ6" s="117" t="s">
        <v>8</v>
      </c>
      <c r="AR6" s="117" t="s">
        <v>9</v>
      </c>
      <c r="AS6" s="123">
        <v>2772.4</v>
      </c>
      <c r="AT6" s="117">
        <v>-59.44</v>
      </c>
      <c r="AU6" s="124">
        <v>-2.0990000000000002E-2</v>
      </c>
      <c r="AV6" s="125">
        <v>1832476890340</v>
      </c>
      <c r="AW6" s="117" t="s">
        <v>1043</v>
      </c>
      <c r="AY6" s="117">
        <v>1966533</v>
      </c>
      <c r="AZ6" s="117" t="s">
        <v>1044</v>
      </c>
      <c r="BA6" s="117" t="s">
        <v>1051</v>
      </c>
      <c r="BC6" s="117" t="s">
        <v>1035</v>
      </c>
      <c r="BD6" s="134" t="s">
        <v>1980</v>
      </c>
      <c r="BE6" s="126" t="s">
        <v>1981</v>
      </c>
      <c r="BF6" s="130">
        <v>1.0006999999999999</v>
      </c>
      <c r="BG6" s="128">
        <v>-2.9999999999999997E-4</v>
      </c>
      <c r="BH6" s="129">
        <v>-2.9999999999999997E-4</v>
      </c>
      <c r="BI6" s="126" t="s">
        <v>1982</v>
      </c>
      <c r="BJ6" s="126" t="s">
        <v>1983</v>
      </c>
      <c r="BK6" s="126" t="s">
        <v>1983</v>
      </c>
      <c r="BL6" s="126" t="s">
        <v>1983</v>
      </c>
      <c r="BM6" s="126" t="s">
        <v>1984</v>
      </c>
      <c r="BN6" s="126"/>
      <c r="BO6" s="119"/>
    </row>
    <row r="7" spans="2:67" ht="17">
      <c r="B7" s="26">
        <f>B5+1</f>
        <v>1</v>
      </c>
      <c r="C7" s="61" t="s">
        <v>1035</v>
      </c>
      <c r="D7" s="116">
        <f>D5+7</f>
        <v>44605</v>
      </c>
      <c r="E7" s="116" t="str">
        <f t="shared" si="2"/>
        <v>Crypto44605</v>
      </c>
      <c r="F7" s="116"/>
      <c r="G7" s="181" t="s">
        <v>1000</v>
      </c>
      <c r="H7" s="177">
        <v>44619</v>
      </c>
      <c r="I7" s="178">
        <v>0.79830000000000001</v>
      </c>
      <c r="J7" s="154" t="s">
        <v>1933</v>
      </c>
      <c r="K7" s="179" t="s">
        <v>1035</v>
      </c>
      <c r="L7" s="179" t="s">
        <v>2511</v>
      </c>
      <c r="M7" s="180">
        <f>I7/I6</f>
        <v>0.94417504435245414</v>
      </c>
      <c r="N7" s="26">
        <f t="shared" si="6"/>
        <v>3</v>
      </c>
      <c r="O7" s="26" t="str">
        <f t="shared" si="7"/>
        <v>Algorand3</v>
      </c>
      <c r="Q7" s="26">
        <f>IF(R7="Y","",S7-COUNTIF(R$4:R6,"Y"))</f>
        <v>1</v>
      </c>
      <c r="R7" s="114" t="str">
        <f>IF(ISNUMBER(MATCH(T7,Draft!$AX$3:$AX$146,0)),"Y","")</f>
        <v/>
      </c>
      <c r="S7" s="114">
        <f t="shared" si="8"/>
        <v>4</v>
      </c>
      <c r="T7" s="136" t="s">
        <v>624</v>
      </c>
      <c r="U7" s="137">
        <v>57</v>
      </c>
      <c r="V7" s="137">
        <v>1.008629178825585</v>
      </c>
      <c r="W7" s="137">
        <v>2.8126087170250291E-2</v>
      </c>
      <c r="X7" s="137">
        <v>2.7885458561688049E-2</v>
      </c>
      <c r="Y7" s="137">
        <v>108496232448</v>
      </c>
      <c r="Z7" s="137">
        <v>167</v>
      </c>
      <c r="AA7" s="137">
        <v>90</v>
      </c>
      <c r="AB7" s="137">
        <v>104</v>
      </c>
      <c r="AC7" s="137">
        <v>132.69999999999999</v>
      </c>
      <c r="AE7" s="26">
        <f>COUNTIF(Draft!AX:AX,AF7)</f>
        <v>3</v>
      </c>
      <c r="AF7" s="62" t="s">
        <v>1916</v>
      </c>
      <c r="AG7" s="62" t="s">
        <v>1035</v>
      </c>
      <c r="AH7" s="154" t="s">
        <v>990</v>
      </c>
      <c r="AI7" s="26" t="str">
        <f t="shared" ref="AI7:AI8" si="9">AJ7&amp;", "&amp;AK7&amp;", "&amp;AL7</f>
        <v>Player10, Player8, Player21</v>
      </c>
      <c r="AJ7" s="26" t="str">
        <f>INDEX(Draft!$AW$3:$AW$170,MATCH(AF7,Draft!$AX$3:$AX$170,0),1)</f>
        <v>Player10</v>
      </c>
      <c r="AK7" s="26" t="str">
        <f t="array" ref="AK7">INDEX(Draft!$AW$3:$AW$170,SMALL(IF(Draft!$AX$3:$AX$170=$AF7,ROW(Draft!$AX$3:$AX$170)-ROW(INDEX(Draft!$AX$3:$AX$170,1,1))+1),2))</f>
        <v>Player8</v>
      </c>
      <c r="AL7" s="26" t="str">
        <f t="array" ref="AL7">INDEX(Draft!$AW$3:$AW$170,SMALL(IF(Draft!$AX$3:$AX$170=$AF7,ROW(Draft!$AX$3:$AX$170)-ROW(INDEX(Draft!$AX$3:$AX$170,1,1))+1),3))</f>
        <v>Player21</v>
      </c>
      <c r="AM7" s="26" t="e">
        <f t="array" ref="AM7">INDEX(Draft!$AW$3:$AW$170,SMALL(IF(Draft!$AX$3:$AX$170=$AF7,ROW(Draft!$AX$3:$AX$170)-ROW(INDEX(Draft!$AX$3:$AX$170,1,1))+1),4))</f>
        <v>#NUM!</v>
      </c>
      <c r="AP7" s="117" t="s">
        <v>1953</v>
      </c>
      <c r="AQ7" s="117" t="s">
        <v>6</v>
      </c>
      <c r="AR7" s="117" t="s">
        <v>7</v>
      </c>
      <c r="AS7" s="123">
        <v>2772.05</v>
      </c>
      <c r="AT7" s="117">
        <v>-57.01</v>
      </c>
      <c r="AU7" s="124">
        <v>-2.0150000000000001E-2</v>
      </c>
      <c r="AV7" s="125">
        <v>1832245550378</v>
      </c>
      <c r="AW7" s="117" t="s">
        <v>1043</v>
      </c>
      <c r="AX7" s="117">
        <v>2004</v>
      </c>
      <c r="AY7" s="117">
        <v>1650885</v>
      </c>
      <c r="AZ7" s="117" t="s">
        <v>1044</v>
      </c>
      <c r="BA7" s="117" t="s">
        <v>1051</v>
      </c>
      <c r="BC7" s="117" t="s">
        <v>1035</v>
      </c>
      <c r="BD7" s="134" t="s">
        <v>1918</v>
      </c>
      <c r="BE7" s="126" t="s">
        <v>1985</v>
      </c>
      <c r="BF7" s="130">
        <v>415.36</v>
      </c>
      <c r="BG7" s="128">
        <v>-6.19</v>
      </c>
      <c r="BH7" s="129">
        <v>-1.47E-2</v>
      </c>
      <c r="BI7" s="126" t="s">
        <v>1986</v>
      </c>
      <c r="BJ7" s="126" t="s">
        <v>1987</v>
      </c>
      <c r="BK7" s="126" t="s">
        <v>1987</v>
      </c>
      <c r="BL7" s="126" t="s">
        <v>1987</v>
      </c>
      <c r="BM7" s="126" t="s">
        <v>1988</v>
      </c>
      <c r="BN7" s="126"/>
      <c r="BO7" s="119"/>
    </row>
    <row r="8" spans="2:67" ht="17">
      <c r="B8" s="26">
        <f t="shared" ref="B8:B53" si="10">B6+1</f>
        <v>2</v>
      </c>
      <c r="C8" s="61" t="str">
        <f>C6</f>
        <v>Stock</v>
      </c>
      <c r="D8" s="116">
        <f t="shared" ref="D8:D53" si="11">D6+7</f>
        <v>44610</v>
      </c>
      <c r="E8" s="116" t="str">
        <f t="shared" si="2"/>
        <v>Stock44610</v>
      </c>
      <c r="F8" s="116"/>
      <c r="G8" s="227" t="str">
        <f t="shared" si="0"/>
        <v>Gala Games</v>
      </c>
      <c r="H8" s="177">
        <v>44598</v>
      </c>
      <c r="I8" s="178">
        <v>0.32024999999999998</v>
      </c>
      <c r="J8" s="154" t="s">
        <v>1927</v>
      </c>
      <c r="K8" s="179" t="s">
        <v>1035</v>
      </c>
      <c r="L8" s="179" t="s">
        <v>2511</v>
      </c>
      <c r="M8" s="180"/>
      <c r="N8" s="26">
        <f t="shared" ref="N8:N14" si="12">IFERROR(INDEX($B$4:$B$53,MATCH(K8&amp;H8,$E$4:$E$53,0),1),-99)</f>
        <v>0</v>
      </c>
      <c r="O8" s="26" t="str">
        <f t="shared" si="1"/>
        <v>Gala Games0</v>
      </c>
      <c r="Q8" s="26" t="str">
        <f>IF(R8="Y","",S8-COUNTIF(R$4:R7,"Y"))</f>
        <v/>
      </c>
      <c r="R8" s="114" t="str">
        <f>IF(ISNUMBER(MATCH(T8,Draft!$AX$3:$AX$146,0)),"Y","")</f>
        <v>Y</v>
      </c>
      <c r="S8" s="114">
        <f t="shared" si="8"/>
        <v>5</v>
      </c>
      <c r="T8" s="136" t="s">
        <v>580</v>
      </c>
      <c r="U8" s="137">
        <v>57</v>
      </c>
      <c r="V8" s="137">
        <v>1.0071009860087281</v>
      </c>
      <c r="W8" s="137">
        <v>2.243354435224252E-2</v>
      </c>
      <c r="X8" s="137">
        <v>2.2275367280841979E-2</v>
      </c>
      <c r="Y8" s="137">
        <v>163317039104</v>
      </c>
      <c r="Z8" s="137">
        <v>217</v>
      </c>
      <c r="AA8" s="137">
        <v>36</v>
      </c>
      <c r="AB8" s="137">
        <v>59</v>
      </c>
      <c r="AC8" s="137">
        <v>133.4</v>
      </c>
      <c r="AE8" s="26">
        <f>COUNTIF(Draft!AX:AX,AF8)</f>
        <v>3</v>
      </c>
      <c r="AF8" s="62" t="s">
        <v>1915</v>
      </c>
      <c r="AG8" s="62" t="s">
        <v>1035</v>
      </c>
      <c r="AH8" s="154" t="s">
        <v>991</v>
      </c>
      <c r="AI8" s="26" t="str">
        <f t="shared" si="9"/>
        <v>Player8, Player11, Player2</v>
      </c>
      <c r="AJ8" s="26" t="str">
        <f>INDEX(Draft!$AW$3:$AW$170,MATCH(AF8,Draft!$AX$3:$AX$170,0),1)</f>
        <v>Player8</v>
      </c>
      <c r="AK8" s="26" t="str">
        <f t="array" ref="AK8">INDEX(Draft!$AW$3:$AW$170,SMALL(IF(Draft!$AX$3:$AX$170=$AF8,ROW(Draft!$AX$3:$AX$170)-ROW(INDEX(Draft!$AX$3:$AX$170,1,1))+1),2))</f>
        <v>Player11</v>
      </c>
      <c r="AL8" s="26" t="str">
        <f t="array" ref="AL8">INDEX(Draft!$AW$3:$AW$170,SMALL(IF(Draft!$AX$3:$AX$170=$AF8,ROW(Draft!$AX$3:$AX$170)-ROW(INDEX(Draft!$AX$3:$AX$170,1,1))+1),3))</f>
        <v>Player2</v>
      </c>
      <c r="AP8" s="117" t="s">
        <v>1953</v>
      </c>
      <c r="AQ8" s="117" t="s">
        <v>10</v>
      </c>
      <c r="AR8" s="117" t="s">
        <v>11</v>
      </c>
      <c r="AS8" s="123">
        <v>3180.07</v>
      </c>
      <c r="AT8" s="117">
        <v>-43.72</v>
      </c>
      <c r="AU8" s="124">
        <v>-1.3559999999999999E-2</v>
      </c>
      <c r="AV8" s="125">
        <v>1618160842909</v>
      </c>
      <c r="AW8" s="117" t="s">
        <v>1043</v>
      </c>
      <c r="AX8" s="117">
        <v>1997</v>
      </c>
      <c r="AY8" s="117">
        <v>3413406</v>
      </c>
      <c r="AZ8" s="117" t="s">
        <v>1054</v>
      </c>
      <c r="BA8" s="117" t="s">
        <v>1056</v>
      </c>
      <c r="BC8" s="117" t="s">
        <v>1035</v>
      </c>
      <c r="BD8" s="134" t="s">
        <v>1989</v>
      </c>
      <c r="BE8" s="126" t="s">
        <v>1990</v>
      </c>
      <c r="BF8" s="130">
        <v>0.99891200000000002</v>
      </c>
      <c r="BG8" s="128">
        <v>-1.5920000000000001E-3</v>
      </c>
      <c r="BH8" s="129">
        <v>-1.6000000000000001E-3</v>
      </c>
      <c r="BI8" s="126" t="s">
        <v>1991</v>
      </c>
      <c r="BJ8" s="126" t="s">
        <v>1992</v>
      </c>
      <c r="BK8" s="126" t="s">
        <v>1992</v>
      </c>
      <c r="BL8" s="126" t="s">
        <v>1992</v>
      </c>
      <c r="BM8" s="126" t="s">
        <v>1993</v>
      </c>
      <c r="BN8" s="126"/>
      <c r="BO8" s="119"/>
    </row>
    <row r="9" spans="2:67" ht="17">
      <c r="B9" s="26">
        <f t="shared" si="10"/>
        <v>2</v>
      </c>
      <c r="C9" s="61" t="str">
        <f t="shared" ref="C9:C53" si="13">C7</f>
        <v>Crypto</v>
      </c>
      <c r="D9" s="116">
        <f t="shared" si="11"/>
        <v>44612</v>
      </c>
      <c r="E9" s="116" t="str">
        <f t="shared" si="2"/>
        <v>Crypto44612</v>
      </c>
      <c r="F9" s="116"/>
      <c r="G9" s="227" t="str">
        <f t="shared" ref="G9" si="14">INDEX($AH$4:$AH$127,MATCH(J9,$AF$4:$AF$127,0),1)</f>
        <v>Gala Games</v>
      </c>
      <c r="H9" s="177">
        <v>44605</v>
      </c>
      <c r="I9" s="178">
        <v>0.28079999999999999</v>
      </c>
      <c r="J9" s="154" t="s">
        <v>1927</v>
      </c>
      <c r="K9" s="179" t="s">
        <v>1035</v>
      </c>
      <c r="L9" s="179" t="s">
        <v>2511</v>
      </c>
      <c r="M9" s="180">
        <f>I9/I6</f>
        <v>0.33211117681845059</v>
      </c>
      <c r="N9" s="26">
        <f t="shared" ref="N9" si="15">IFERROR(INDEX($B$4:$B$53,MATCH(K9&amp;H9,$E$4:$E$53,0),1),-99)</f>
        <v>1</v>
      </c>
      <c r="O9" s="26" t="str">
        <f t="shared" ref="O9" si="16">G9&amp;N9</f>
        <v>Gala Games1</v>
      </c>
      <c r="Q9" s="26" t="str">
        <f>IF(R9="Y","",S9-COUNTIF(R$4:R8,"Y"))</f>
        <v/>
      </c>
      <c r="R9" s="114" t="str">
        <f>IF(ISNUMBER(MATCH(T9,Draft!$AX$3:$AX$146,0)),"Y","")</f>
        <v>Y</v>
      </c>
      <c r="S9" s="114">
        <f t="shared" si="8"/>
        <v>6</v>
      </c>
      <c r="T9" s="136" t="s">
        <v>723</v>
      </c>
      <c r="U9" s="137">
        <v>57</v>
      </c>
      <c r="V9" s="137">
        <v>1.0086705009093151</v>
      </c>
      <c r="W9" s="137">
        <v>2.3247390882661971E-2</v>
      </c>
      <c r="X9" s="137">
        <v>2.304755701857493E-2</v>
      </c>
      <c r="Y9" s="137">
        <v>77313531904</v>
      </c>
      <c r="Z9" s="137">
        <v>165</v>
      </c>
      <c r="AA9" s="137">
        <v>45</v>
      </c>
      <c r="AB9" s="137">
        <v>146</v>
      </c>
      <c r="AC9" s="137">
        <v>135.30000000000001</v>
      </c>
      <c r="AE9" s="26">
        <f>COUNTIF(Draft!AX:AX,AF9)</f>
        <v>3</v>
      </c>
      <c r="AF9" s="62" t="s">
        <v>6</v>
      </c>
      <c r="AG9" s="62" t="s">
        <v>1953</v>
      </c>
      <c r="AH9" s="154" t="s">
        <v>2516</v>
      </c>
      <c r="AI9" s="26" t="str">
        <f>AJ9&amp;", "&amp;AK9&amp;", "&amp;AL9</f>
        <v>Player5, Player4, Player22</v>
      </c>
      <c r="AJ9" s="26" t="str">
        <f>INDEX(Draft!$AW$3:$AW$170,MATCH(AF9,Draft!$AX$3:$AX$170,0),1)</f>
        <v>Player5</v>
      </c>
      <c r="AK9" s="26" t="str">
        <f t="array" ref="AK9">INDEX(Draft!$AW$3:$AW$170,SMALL(IF(Draft!$AX$3:$AX$170=$AF9,ROW(Draft!$AX$3:$AX$170)-ROW(INDEX(Draft!$AX$3:$AX$170,1,1))+1),2))</f>
        <v>Player4</v>
      </c>
      <c r="AL9" s="26" t="str">
        <f t="array" ref="AL9">INDEX(Draft!$AW$3:$AW$170,SMALL(IF(Draft!$AX$3:$AX$170=$AF9,ROW(Draft!$AX$3:$AX$170)-ROW(INDEX(Draft!$AX$3:$AX$170,1,1))+1),3))</f>
        <v>Player22</v>
      </c>
      <c r="AP9" s="117" t="s">
        <v>1953</v>
      </c>
      <c r="AQ9" s="117" t="s">
        <v>12</v>
      </c>
      <c r="AR9" s="117" t="s">
        <v>13</v>
      </c>
      <c r="AS9" s="123">
        <v>904.55</v>
      </c>
      <c r="AT9" s="117">
        <v>-27.45</v>
      </c>
      <c r="AU9" s="124">
        <v>-2.945E-2</v>
      </c>
      <c r="AV9" s="125">
        <v>934859309530</v>
      </c>
      <c r="AW9" s="117" t="s">
        <v>1043</v>
      </c>
      <c r="AX9" s="117">
        <v>2010</v>
      </c>
      <c r="AY9" s="117">
        <v>22042277</v>
      </c>
      <c r="AZ9" s="117" t="s">
        <v>1059</v>
      </c>
      <c r="BA9" s="117" t="s">
        <v>1060</v>
      </c>
      <c r="BC9" s="117" t="s">
        <v>1035</v>
      </c>
      <c r="BD9" s="134" t="s">
        <v>1924</v>
      </c>
      <c r="BE9" s="126" t="s">
        <v>1994</v>
      </c>
      <c r="BF9" s="130">
        <v>0.823187</v>
      </c>
      <c r="BG9" s="128">
        <v>-3.8385000000000002E-2</v>
      </c>
      <c r="BH9" s="129">
        <v>-4.4600000000000001E-2</v>
      </c>
      <c r="BI9" s="126" t="s">
        <v>1995</v>
      </c>
      <c r="BJ9" s="126" t="s">
        <v>1996</v>
      </c>
      <c r="BK9" s="126" t="s">
        <v>1996</v>
      </c>
      <c r="BL9" s="126" t="s">
        <v>1996</v>
      </c>
      <c r="BM9" s="126" t="s">
        <v>1997</v>
      </c>
      <c r="BN9" s="126"/>
      <c r="BO9" s="119"/>
    </row>
    <row r="10" spans="2:67" ht="17">
      <c r="B10" s="26">
        <f t="shared" si="10"/>
        <v>3</v>
      </c>
      <c r="C10" s="61" t="str">
        <f t="shared" si="13"/>
        <v>Stock</v>
      </c>
      <c r="D10" s="116">
        <f t="shared" si="11"/>
        <v>44617</v>
      </c>
      <c r="E10" s="116" t="str">
        <f t="shared" si="2"/>
        <v>Stock44617</v>
      </c>
      <c r="F10" s="116"/>
      <c r="G10" s="227" t="str">
        <f t="shared" si="0"/>
        <v>Gala Games</v>
      </c>
      <c r="H10" s="177">
        <v>44612</v>
      </c>
      <c r="I10" s="178">
        <v>0.25040000000000001</v>
      </c>
      <c r="J10" s="154" t="s">
        <v>1927</v>
      </c>
      <c r="K10" s="179" t="s">
        <v>1035</v>
      </c>
      <c r="L10" s="179" t="s">
        <v>2511</v>
      </c>
      <c r="M10" s="180">
        <f>I10/I8</f>
        <v>0.78188914910226393</v>
      </c>
      <c r="N10" s="26">
        <f t="shared" si="12"/>
        <v>2</v>
      </c>
      <c r="O10" s="26" t="str">
        <f t="shared" si="1"/>
        <v>Gala Games2</v>
      </c>
      <c r="Q10" s="26" t="str">
        <f>IF(R10="Y","",S10-COUNTIF(R$4:R9,"Y"))</f>
        <v/>
      </c>
      <c r="R10" s="114" t="str">
        <f>IF(ISNUMBER(MATCH(T10,Draft!$AX$3:$AX$146,0)),"Y","")</f>
        <v>Y</v>
      </c>
      <c r="S10" s="114">
        <f t="shared" si="8"/>
        <v>7</v>
      </c>
      <c r="T10" s="136" t="s">
        <v>578</v>
      </c>
      <c r="U10" s="137">
        <v>57</v>
      </c>
      <c r="V10" s="137">
        <v>1.0114730326309449</v>
      </c>
      <c r="W10" s="137">
        <v>4.2950914922539031E-2</v>
      </c>
      <c r="X10" s="137">
        <v>4.2463727194801508E-2</v>
      </c>
      <c r="Y10" s="137">
        <v>169567911936</v>
      </c>
      <c r="Z10" s="137">
        <v>114</v>
      </c>
      <c r="AA10" s="137">
        <v>311</v>
      </c>
      <c r="AB10" s="137">
        <v>56</v>
      </c>
      <c r="AC10" s="137">
        <v>136</v>
      </c>
      <c r="AE10" s="26">
        <f>COUNTIF(Draft!AX:AX,AF10)</f>
        <v>2</v>
      </c>
      <c r="AF10" s="62" t="s">
        <v>16</v>
      </c>
      <c r="AG10" s="62" t="s">
        <v>1953</v>
      </c>
      <c r="AH10" s="154" t="s">
        <v>2517</v>
      </c>
      <c r="AI10" s="26" t="str">
        <f t="shared" ref="AI10:AI12" si="17">AJ10&amp;", "&amp;AK10</f>
        <v>Player18, Player23</v>
      </c>
      <c r="AJ10" s="26" t="str">
        <f>INDEX(Draft!$AW$3:$AW$170,MATCH(AF10,Draft!$AX$3:$AX$170,0),1)</f>
        <v>Player18</v>
      </c>
      <c r="AK10" s="26" t="str">
        <f t="array" ref="AK10">INDEX(Draft!$AW$3:$AW$170,SMALL(IF(Draft!$AX$3:$AX$170=$AF10,ROW(Draft!$AX$3:$AX$170)-ROW(INDEX(Draft!$AX$3:$AX$170,1,1))+1),2))</f>
        <v>Player23</v>
      </c>
      <c r="AP10" s="117" t="s">
        <v>1953</v>
      </c>
      <c r="AQ10" s="117" t="s">
        <v>492</v>
      </c>
      <c r="AR10" s="117" t="s">
        <v>493</v>
      </c>
      <c r="AS10" s="123">
        <v>124.71</v>
      </c>
      <c r="AT10" s="117">
        <v>-0.81</v>
      </c>
      <c r="AU10" s="124">
        <v>-6.45E-3</v>
      </c>
      <c r="AV10" s="125">
        <v>646746060000</v>
      </c>
      <c r="AW10" s="117" t="s">
        <v>1046</v>
      </c>
      <c r="AX10" s="117">
        <v>1997</v>
      </c>
      <c r="AY10" s="117">
        <v>10474922</v>
      </c>
      <c r="AZ10" s="117" t="s">
        <v>1044</v>
      </c>
      <c r="BA10" s="117" t="s">
        <v>1047</v>
      </c>
      <c r="BC10" s="117" t="s">
        <v>1035</v>
      </c>
      <c r="BD10" s="134" t="s">
        <v>1915</v>
      </c>
      <c r="BE10" s="126" t="s">
        <v>1998</v>
      </c>
      <c r="BF10" s="130">
        <v>1.1565000000000001</v>
      </c>
      <c r="BG10" s="128">
        <v>-3.5299999999999998E-2</v>
      </c>
      <c r="BH10" s="129">
        <v>-2.9700000000000001E-2</v>
      </c>
      <c r="BI10" s="126" t="s">
        <v>1999</v>
      </c>
      <c r="BJ10" s="126" t="s">
        <v>2000</v>
      </c>
      <c r="BK10" s="126" t="s">
        <v>2000</v>
      </c>
      <c r="BL10" s="126" t="s">
        <v>2000</v>
      </c>
      <c r="BM10" s="126" t="s">
        <v>2001</v>
      </c>
      <c r="BN10" s="126"/>
      <c r="BO10" s="119"/>
    </row>
    <row r="11" spans="2:67" ht="17">
      <c r="B11" s="26">
        <f t="shared" si="10"/>
        <v>3</v>
      </c>
      <c r="C11" s="61" t="str">
        <f t="shared" si="13"/>
        <v>Crypto</v>
      </c>
      <c r="D11" s="116">
        <f t="shared" si="11"/>
        <v>44619</v>
      </c>
      <c r="E11" s="116" t="str">
        <f t="shared" si="2"/>
        <v>Crypto44619</v>
      </c>
      <c r="F11" s="116"/>
      <c r="G11" s="181" t="s">
        <v>2567</v>
      </c>
      <c r="H11" s="177">
        <v>44619</v>
      </c>
      <c r="I11" s="178">
        <v>0.23200000000000001</v>
      </c>
      <c r="J11" s="154" t="s">
        <v>1927</v>
      </c>
      <c r="K11" s="154" t="s">
        <v>1035</v>
      </c>
      <c r="L11" s="154" t="s">
        <v>2511</v>
      </c>
      <c r="M11" s="180">
        <f>I11/I9</f>
        <v>0.82621082621082631</v>
      </c>
      <c r="N11" s="26">
        <f t="shared" si="12"/>
        <v>3</v>
      </c>
      <c r="O11" s="26" t="str">
        <f t="shared" si="1"/>
        <v>Gala Games3</v>
      </c>
      <c r="Q11" s="26" t="str">
        <f>IF(R11="Y","",S11-COUNTIF(R$4:R10,"Y"))</f>
        <v/>
      </c>
      <c r="R11" s="114" t="str">
        <f>IF(ISNUMBER(MATCH(T11,Draft!$AX$3:$AX$146,0)),"Y","")</f>
        <v>Y</v>
      </c>
      <c r="S11" s="114">
        <f t="shared" si="8"/>
        <v>8</v>
      </c>
      <c r="T11" s="136" t="s">
        <v>8</v>
      </c>
      <c r="U11" s="137">
        <v>57</v>
      </c>
      <c r="V11" s="137">
        <v>1.008699328053668</v>
      </c>
      <c r="W11" s="137">
        <v>3.9443337280724723E-2</v>
      </c>
      <c r="X11" s="137">
        <v>3.9103166011652313E-2</v>
      </c>
      <c r="Y11" s="137">
        <v>1784784617472</v>
      </c>
      <c r="Z11" s="137">
        <v>163</v>
      </c>
      <c r="AA11" s="137">
        <v>272</v>
      </c>
      <c r="AB11" s="137">
        <v>3</v>
      </c>
      <c r="AC11" s="137">
        <v>136.80000000000001</v>
      </c>
      <c r="AE11" s="26">
        <f>COUNTIF(Draft!AX:AX,AF11)</f>
        <v>2</v>
      </c>
      <c r="AF11" s="62" t="s">
        <v>580</v>
      </c>
      <c r="AG11" s="62" t="s">
        <v>1953</v>
      </c>
      <c r="AH11" s="154" t="s">
        <v>2518</v>
      </c>
      <c r="AI11" s="26" t="str">
        <f t="shared" si="17"/>
        <v>Player5, Player6</v>
      </c>
      <c r="AJ11" s="26" t="str">
        <f>INDEX(Draft!$AW$3:$AW$170,MATCH(AF11,Draft!$AX$3:$AX$170,0),1)</f>
        <v>Player5</v>
      </c>
      <c r="AK11" s="26" t="str">
        <f t="array" ref="AK11">INDEX(Draft!$AW$3:$AW$170,SMALL(IF(Draft!$AX$3:$AX$170=$AF11,ROW(Draft!$AX$3:$AX$170)-ROW(INDEX(Draft!$AX$3:$AX$170,1,1))+1),2))</f>
        <v>Player6</v>
      </c>
      <c r="AP11" s="117" t="s">
        <v>1953</v>
      </c>
      <c r="AQ11" s="117" t="s">
        <v>16</v>
      </c>
      <c r="AR11" s="117" t="s">
        <v>17</v>
      </c>
      <c r="AS11" s="123">
        <v>258.24</v>
      </c>
      <c r="AT11" s="117">
        <v>-8.81</v>
      </c>
      <c r="AU11" s="124">
        <v>-3.2989999999999998E-2</v>
      </c>
      <c r="AV11" s="125">
        <v>645600000000</v>
      </c>
      <c r="AW11" s="117" t="s">
        <v>1043</v>
      </c>
      <c r="AX11" s="117">
        <v>1999</v>
      </c>
      <c r="AY11" s="117">
        <v>51319972</v>
      </c>
      <c r="AZ11" s="117" t="s">
        <v>1044</v>
      </c>
      <c r="BA11" s="117" t="s">
        <v>1047</v>
      </c>
      <c r="BC11" s="117" t="s">
        <v>1035</v>
      </c>
      <c r="BD11" s="134" t="s">
        <v>2002</v>
      </c>
      <c r="BE11" s="126" t="s">
        <v>2003</v>
      </c>
      <c r="BF11" s="130">
        <v>0.208705</v>
      </c>
      <c r="BG11" s="128">
        <v>-1.1850000000000001E-3</v>
      </c>
      <c r="BH11" s="129">
        <v>-5.5999999999999999E-3</v>
      </c>
      <c r="BI11" s="126" t="s">
        <v>2004</v>
      </c>
      <c r="BJ11" s="126" t="s">
        <v>2005</v>
      </c>
      <c r="BK11" s="126" t="s">
        <v>2005</v>
      </c>
      <c r="BL11" s="126" t="s">
        <v>2005</v>
      </c>
      <c r="BM11" s="126" t="s">
        <v>2006</v>
      </c>
      <c r="BN11" s="126"/>
      <c r="BO11" s="119"/>
    </row>
    <row r="12" spans="2:67" ht="17">
      <c r="B12" s="26">
        <f t="shared" si="10"/>
        <v>4</v>
      </c>
      <c r="C12" s="61" t="str">
        <f t="shared" si="13"/>
        <v>Stock</v>
      </c>
      <c r="D12" s="116">
        <f t="shared" si="11"/>
        <v>44624</v>
      </c>
      <c r="E12" s="116" t="str">
        <f t="shared" si="2"/>
        <v>Stock44624</v>
      </c>
      <c r="F12" s="116"/>
      <c r="G12" s="227" t="str">
        <f t="shared" si="0"/>
        <v>Polkadot</v>
      </c>
      <c r="H12" s="177">
        <v>44598</v>
      </c>
      <c r="I12" s="178">
        <v>21.903335571289059</v>
      </c>
      <c r="J12" s="154" t="s">
        <v>1917</v>
      </c>
      <c r="K12" s="179" t="s">
        <v>1035</v>
      </c>
      <c r="L12" s="179" t="s">
        <v>2511</v>
      </c>
      <c r="M12" s="180"/>
      <c r="N12" s="26">
        <f t="shared" si="12"/>
        <v>0</v>
      </c>
      <c r="O12" s="26" t="str">
        <f t="shared" si="1"/>
        <v>Polkadot0</v>
      </c>
      <c r="Q12" s="26" t="str">
        <f>IF(R12="Y","",S12-COUNTIF(R$4:R11,"Y"))</f>
        <v/>
      </c>
      <c r="R12" s="114" t="str">
        <f>IF(ISNUMBER(MATCH(T12,Draft!$AX$3:$AX$146,0)),"Y","")</f>
        <v>Y</v>
      </c>
      <c r="S12" s="114">
        <f t="shared" si="8"/>
        <v>9</v>
      </c>
      <c r="T12" s="136" t="s">
        <v>4</v>
      </c>
      <c r="U12" s="137">
        <v>57</v>
      </c>
      <c r="V12" s="137">
        <v>1.006800046678936</v>
      </c>
      <c r="W12" s="137">
        <v>3.0645439147155791E-2</v>
      </c>
      <c r="X12" s="137">
        <v>3.043845622399784E-2</v>
      </c>
      <c r="Y12" s="137">
        <v>2224163913728</v>
      </c>
      <c r="Z12" s="137">
        <v>223</v>
      </c>
      <c r="AA12" s="137">
        <v>128</v>
      </c>
      <c r="AB12" s="137">
        <v>2</v>
      </c>
      <c r="AC12" s="137">
        <v>137.69999999999999</v>
      </c>
      <c r="AE12" s="26">
        <f>COUNTIF(Draft!AX:AX,AF12)</f>
        <v>2</v>
      </c>
      <c r="AF12" s="62" t="s">
        <v>2</v>
      </c>
      <c r="AG12" s="62" t="s">
        <v>1953</v>
      </c>
      <c r="AH12" s="155" t="s">
        <v>2542</v>
      </c>
      <c r="AI12" s="26" t="str">
        <f t="shared" si="17"/>
        <v>Player22, Player9</v>
      </c>
      <c r="AJ12" s="26" t="str">
        <f>INDEX(Draft!$AW$3:$AW$170,MATCH(AF12,Draft!$AX$3:$AX$170,0),1)</f>
        <v>Player22</v>
      </c>
      <c r="AK12" s="26" t="str">
        <f t="array" ref="AK12">INDEX(Draft!$AW$3:$AW$170,SMALL(IF(Draft!$AX$3:$AX$170=$AF12,ROW(Draft!$AX$3:$AX$170)-ROW(INDEX(Draft!$AX$3:$AX$170,1,1))+1),2))</f>
        <v>Player9</v>
      </c>
      <c r="AP12" s="117" t="s">
        <v>1953</v>
      </c>
      <c r="AQ12" s="117" t="s">
        <v>14</v>
      </c>
      <c r="AR12" s="117" t="s">
        <v>15</v>
      </c>
      <c r="AS12" s="123">
        <v>228.07</v>
      </c>
      <c r="AT12" s="117">
        <v>-3.93</v>
      </c>
      <c r="AU12" s="124">
        <v>-1.694E-2</v>
      </c>
      <c r="AV12" s="125">
        <v>620793302817</v>
      </c>
      <c r="AW12" s="117" t="s">
        <v>1043</v>
      </c>
      <c r="AX12" s="117">
        <v>2012</v>
      </c>
      <c r="AY12" s="117">
        <v>49310356</v>
      </c>
      <c r="AZ12" s="117" t="s">
        <v>1044</v>
      </c>
      <c r="BA12" s="117" t="s">
        <v>1051</v>
      </c>
      <c r="BC12" s="117" t="s">
        <v>1035</v>
      </c>
      <c r="BD12" s="134" t="s">
        <v>1916</v>
      </c>
      <c r="BE12" s="126" t="s">
        <v>2007</v>
      </c>
      <c r="BF12" s="130">
        <v>107.35</v>
      </c>
      <c r="BG12" s="128">
        <v>-2.27</v>
      </c>
      <c r="BH12" s="129">
        <v>-2.07E-2</v>
      </c>
      <c r="BI12" s="126" t="s">
        <v>2008</v>
      </c>
      <c r="BJ12" s="126" t="s">
        <v>2009</v>
      </c>
      <c r="BK12" s="126" t="s">
        <v>2009</v>
      </c>
      <c r="BL12" s="126" t="s">
        <v>2009</v>
      </c>
      <c r="BM12" s="126" t="s">
        <v>2010</v>
      </c>
      <c r="BN12" s="126"/>
      <c r="BO12" s="119"/>
    </row>
    <row r="13" spans="2:67" ht="17">
      <c r="B13" s="26">
        <f t="shared" si="10"/>
        <v>4</v>
      </c>
      <c r="C13" s="61" t="str">
        <f t="shared" si="13"/>
        <v>Crypto</v>
      </c>
      <c r="D13" s="116">
        <f t="shared" si="11"/>
        <v>44626</v>
      </c>
      <c r="E13" s="116" t="str">
        <f t="shared" si="2"/>
        <v>Crypto44626</v>
      </c>
      <c r="F13" s="116"/>
      <c r="G13" s="227" t="str">
        <f t="shared" ref="G13" si="18">INDEX($AH$4:$AH$127,MATCH(J13,$AF$4:$AF$127,0),1)</f>
        <v>Polkadot</v>
      </c>
      <c r="H13" s="177">
        <v>44605</v>
      </c>
      <c r="I13" s="178">
        <v>18.754999999999999</v>
      </c>
      <c r="J13" s="154" t="s">
        <v>1917</v>
      </c>
      <c r="K13" s="179" t="s">
        <v>1035</v>
      </c>
      <c r="L13" s="179" t="s">
        <v>2511</v>
      </c>
      <c r="M13" s="180">
        <f>I13/I12</f>
        <v>0.85626227744892403</v>
      </c>
      <c r="N13" s="26">
        <f t="shared" ref="N13" si="19">IFERROR(INDEX($B$4:$B$53,MATCH(K13&amp;H13,$E$4:$E$53,0),1),-99)</f>
        <v>1</v>
      </c>
      <c r="O13" s="26" t="str">
        <f t="shared" ref="O13" si="20">G13&amp;N13</f>
        <v>Polkadot1</v>
      </c>
      <c r="Q13" s="26" t="str">
        <f>IF(R13="Y","",S13-COUNTIF(R$4:R12,"Y"))</f>
        <v/>
      </c>
      <c r="R13" s="114" t="str">
        <f>IF(ISNUMBER(MATCH(T13,Draft!$AX$3:$AX$146,0)),"Y","")</f>
        <v>Y</v>
      </c>
      <c r="S13" s="114">
        <f t="shared" si="8"/>
        <v>10</v>
      </c>
      <c r="T13" s="136" t="s">
        <v>1912</v>
      </c>
      <c r="U13" s="137">
        <v>61</v>
      </c>
      <c r="V13" s="137">
        <v>1.0378265297749769</v>
      </c>
      <c r="W13" s="137">
        <v>0.14748503185679371</v>
      </c>
      <c r="X13" s="137">
        <v>0.1421095217991504</v>
      </c>
      <c r="Y13" s="137">
        <v>356813307904</v>
      </c>
      <c r="Z13" s="137">
        <v>63</v>
      </c>
      <c r="AA13" s="137">
        <v>511</v>
      </c>
      <c r="AB13" s="137">
        <v>19</v>
      </c>
      <c r="AC13" s="137">
        <v>139.4</v>
      </c>
      <c r="AE13" s="26">
        <f>COUNTIF(Draft!AX:AX,AF13)</f>
        <v>2</v>
      </c>
      <c r="AF13" s="62" t="s">
        <v>4</v>
      </c>
      <c r="AG13" s="62" t="s">
        <v>1953</v>
      </c>
      <c r="AH13" s="154" t="s">
        <v>2584</v>
      </c>
      <c r="AI13" s="26" t="str">
        <f>AJ13&amp;", "&amp;AK13</f>
        <v>Player16, Player13</v>
      </c>
      <c r="AJ13" s="26" t="str">
        <f>INDEX(Draft!$AW$3:$AW$170,MATCH(AF13,Draft!$AX$3:$AX$170,0),1)</f>
        <v>Player16</v>
      </c>
      <c r="AK13" s="26" t="str">
        <f t="array" ref="AK13">INDEX(Draft!$AW$3:$AW$170,SMALL(IF(Draft!$AX$3:$AX$170=$AF13,ROW(Draft!$AX$3:$AX$170)-ROW(INDEX(Draft!$AX$3:$AX$170,1,1))+1),2))</f>
        <v>Player13</v>
      </c>
      <c r="AP13" s="117" t="s">
        <v>1953</v>
      </c>
      <c r="AQ13" s="117" t="s">
        <v>496</v>
      </c>
      <c r="AR13" s="117" t="s">
        <v>497</v>
      </c>
      <c r="AS13" s="123">
        <v>225.59</v>
      </c>
      <c r="AT13" s="117">
        <v>-5.28</v>
      </c>
      <c r="AU13" s="124">
        <v>-2.2870000000000001E-2</v>
      </c>
      <c r="AV13" s="125">
        <v>473281219462</v>
      </c>
      <c r="AW13" s="117" t="s">
        <v>1043</v>
      </c>
      <c r="AY13" s="117">
        <v>6794620</v>
      </c>
      <c r="AZ13" s="117" t="s">
        <v>1052</v>
      </c>
      <c r="BA13" s="117" t="s">
        <v>1053</v>
      </c>
      <c r="BC13" s="117" t="s">
        <v>1035</v>
      </c>
      <c r="BD13" s="134" t="s">
        <v>1939</v>
      </c>
      <c r="BE13" s="126" t="s">
        <v>2011</v>
      </c>
      <c r="BF13" s="130">
        <v>90.43</v>
      </c>
      <c r="BG13" s="131">
        <v>1.45</v>
      </c>
      <c r="BH13" s="132">
        <v>1.6299999999999999E-2</v>
      </c>
      <c r="BI13" s="126" t="s">
        <v>2012</v>
      </c>
      <c r="BJ13" s="126" t="s">
        <v>1031</v>
      </c>
      <c r="BK13" s="126" t="s">
        <v>1031</v>
      </c>
      <c r="BL13" s="126" t="s">
        <v>1031</v>
      </c>
      <c r="BM13" s="126" t="s">
        <v>2013</v>
      </c>
      <c r="BN13" s="126"/>
      <c r="BO13" s="119"/>
    </row>
    <row r="14" spans="2:67" ht="17">
      <c r="B14" s="26">
        <f t="shared" si="10"/>
        <v>5</v>
      </c>
      <c r="C14" s="61" t="str">
        <f t="shared" si="13"/>
        <v>Stock</v>
      </c>
      <c r="D14" s="116">
        <f t="shared" si="11"/>
        <v>44631</v>
      </c>
      <c r="E14" s="116" t="str">
        <f t="shared" si="2"/>
        <v>Stock44631</v>
      </c>
      <c r="F14" s="116"/>
      <c r="G14" s="227" t="str">
        <f t="shared" si="0"/>
        <v>Polkadot</v>
      </c>
      <c r="H14" s="177">
        <v>44612</v>
      </c>
      <c r="I14" s="178">
        <v>16.905000000000001</v>
      </c>
      <c r="J14" s="154" t="s">
        <v>1917</v>
      </c>
      <c r="K14" s="179" t="s">
        <v>1035</v>
      </c>
      <c r="L14" s="179" t="s">
        <v>2511</v>
      </c>
      <c r="M14" s="180">
        <f>I14/I13</f>
        <v>0.90135963743001879</v>
      </c>
      <c r="N14" s="26">
        <f t="shared" si="12"/>
        <v>2</v>
      </c>
      <c r="O14" s="26" t="str">
        <f t="shared" si="1"/>
        <v>Polkadot2</v>
      </c>
      <c r="Q14" s="26" t="str">
        <f>IF(R14="Y","",S14-COUNTIF(R$4:R13,"Y"))</f>
        <v/>
      </c>
      <c r="R14" s="114" t="str">
        <f>IF(ISNUMBER(MATCH(T14,Draft!$AX$3:$AX$146,0)),"Y","")</f>
        <v>Y</v>
      </c>
      <c r="S14" s="114">
        <f t="shared" si="8"/>
        <v>11</v>
      </c>
      <c r="T14" s="136" t="s">
        <v>6</v>
      </c>
      <c r="U14" s="137">
        <v>57</v>
      </c>
      <c r="V14" s="137">
        <v>1.0086299368749509</v>
      </c>
      <c r="W14" s="137">
        <v>3.9574643774959513E-2</v>
      </c>
      <c r="X14" s="137">
        <v>3.9236039233154267E-2</v>
      </c>
      <c r="Y14" s="137">
        <v>1782982246400</v>
      </c>
      <c r="Z14" s="137">
        <v>166</v>
      </c>
      <c r="AA14" s="137">
        <v>277</v>
      </c>
      <c r="AB14" s="137">
        <v>4</v>
      </c>
      <c r="AC14" s="137">
        <v>139.6</v>
      </c>
      <c r="AE14" s="26">
        <f>COUNTIF(Draft!AX:AX,AF14)</f>
        <v>1</v>
      </c>
      <c r="AF14" s="62" t="s">
        <v>1919</v>
      </c>
      <c r="AG14" s="62" t="s">
        <v>1035</v>
      </c>
      <c r="AH14" s="155" t="s">
        <v>997</v>
      </c>
      <c r="AI14" s="26" t="str">
        <f>AJ14</f>
        <v>Player21</v>
      </c>
      <c r="AJ14" s="26" t="str">
        <f>INDEX(Draft!$AW$3:$AW$170,MATCH(AF14,Draft!$AX$3:$AX$170,0),1)</f>
        <v>Player21</v>
      </c>
      <c r="AP14" s="117" t="s">
        <v>1953</v>
      </c>
      <c r="AQ14" s="117" t="s">
        <v>494</v>
      </c>
      <c r="AR14" s="117" t="s">
        <v>495</v>
      </c>
      <c r="AS14" s="123">
        <v>155.94999999999999</v>
      </c>
      <c r="AT14" s="117">
        <v>-0.65</v>
      </c>
      <c r="AU14" s="124">
        <v>-4.15E-3</v>
      </c>
      <c r="AV14" s="125">
        <v>459132395000</v>
      </c>
      <c r="AW14" s="117" t="s">
        <v>1043</v>
      </c>
      <c r="AY14" s="117">
        <v>16455635</v>
      </c>
      <c r="AZ14" s="117" t="s">
        <v>1049</v>
      </c>
      <c r="BA14" s="117" t="s">
        <v>1050</v>
      </c>
      <c r="BC14" s="117" t="s">
        <v>1035</v>
      </c>
      <c r="BD14" s="134" t="s">
        <v>1919</v>
      </c>
      <c r="BE14" s="126" t="s">
        <v>2014</v>
      </c>
      <c r="BF14" s="130">
        <v>53.92</v>
      </c>
      <c r="BG14" s="128">
        <v>-2.02</v>
      </c>
      <c r="BH14" s="129">
        <v>-3.61E-2</v>
      </c>
      <c r="BI14" s="126" t="s">
        <v>2015</v>
      </c>
      <c r="BJ14" s="126" t="s">
        <v>2016</v>
      </c>
      <c r="BK14" s="126" t="s">
        <v>2016</v>
      </c>
      <c r="BL14" s="126" t="s">
        <v>2016</v>
      </c>
      <c r="BM14" s="126" t="s">
        <v>2017</v>
      </c>
      <c r="BN14" s="126"/>
      <c r="BO14" s="119"/>
    </row>
    <row r="15" spans="2:67" ht="17">
      <c r="B15" s="26">
        <f t="shared" si="10"/>
        <v>5</v>
      </c>
      <c r="C15" s="61" t="str">
        <f t="shared" si="13"/>
        <v>Crypto</v>
      </c>
      <c r="D15" s="116">
        <f t="shared" si="11"/>
        <v>44633</v>
      </c>
      <c r="E15" s="116" t="str">
        <f t="shared" si="2"/>
        <v>Crypto44633</v>
      </c>
      <c r="F15" s="116"/>
      <c r="G15" s="227" t="str">
        <f t="shared" ref="G15" si="21">INDEX($AH$4:$AH$127,MATCH(J15,$AF$4:$AF$127,0),1)</f>
        <v>Polkadot</v>
      </c>
      <c r="H15" s="177">
        <v>44619</v>
      </c>
      <c r="I15" s="178">
        <v>17.526</v>
      </c>
      <c r="J15" s="154" t="s">
        <v>1917</v>
      </c>
      <c r="K15" s="179" t="s">
        <v>1035</v>
      </c>
      <c r="L15" s="179" t="s">
        <v>2511</v>
      </c>
      <c r="M15" s="180">
        <f>I15/I14</f>
        <v>1.036734693877551</v>
      </c>
      <c r="N15" s="26">
        <f t="shared" ref="N15" si="22">IFERROR(INDEX($B$4:$B$53,MATCH(K15&amp;H15,$E$4:$E$53,0),1),-99)</f>
        <v>3</v>
      </c>
      <c r="O15" s="26" t="str">
        <f t="shared" ref="O15" si="23">G15&amp;N15</f>
        <v>Polkadot3</v>
      </c>
      <c r="Q15" s="26">
        <f>IF(R15="Y","",S15-COUNTIF(R$4:R14,"Y"))</f>
        <v>2</v>
      </c>
      <c r="R15" s="114" t="str">
        <f>IF(ISNUMBER(MATCH(T15,Draft!$AX$3:$AX$146,0)),"Y","")</f>
        <v/>
      </c>
      <c r="S15" s="114">
        <f t="shared" si="8"/>
        <v>12</v>
      </c>
      <c r="T15" s="136" t="s">
        <v>770</v>
      </c>
      <c r="U15" s="137">
        <v>57</v>
      </c>
      <c r="V15" s="137">
        <v>1.0094148839241179</v>
      </c>
      <c r="W15" s="137">
        <v>2.5525677893752999E-2</v>
      </c>
      <c r="X15" s="137">
        <v>2.5287598092987772E-2</v>
      </c>
      <c r="Y15" s="137">
        <v>62244888576</v>
      </c>
      <c r="Z15" s="137">
        <v>143</v>
      </c>
      <c r="AA15" s="137">
        <v>68</v>
      </c>
      <c r="AB15" s="137">
        <v>184</v>
      </c>
      <c r="AC15" s="137">
        <v>140.30000000000001</v>
      </c>
      <c r="AE15" s="26">
        <f>COUNTIF(Draft!AX:AX,AF15)</f>
        <v>1</v>
      </c>
      <c r="AF15" s="62" t="s">
        <v>578</v>
      </c>
      <c r="AG15" s="62" t="s">
        <v>1953</v>
      </c>
      <c r="AH15" s="154" t="s">
        <v>2541</v>
      </c>
      <c r="AI15" s="26" t="str">
        <f t="shared" ref="AI15:AI77" si="24">AJ15</f>
        <v>Player18</v>
      </c>
      <c r="AJ15" s="26" t="str">
        <f>INDEX(Draft!$AW$3:$AW$170,MATCH(AF15,Draft!$AX$3:$AX$170,0),1)</f>
        <v>Player18</v>
      </c>
      <c r="AP15" s="117" t="s">
        <v>1953</v>
      </c>
      <c r="AQ15" s="117" t="s">
        <v>502</v>
      </c>
      <c r="AR15" s="117" t="s">
        <v>503</v>
      </c>
      <c r="AS15" s="123">
        <v>486.72</v>
      </c>
      <c r="AT15" s="117">
        <v>-11.38</v>
      </c>
      <c r="AU15" s="124">
        <v>-2.2849999999999999E-2</v>
      </c>
      <c r="AV15" s="125">
        <v>458417840400</v>
      </c>
      <c r="AW15" s="117" t="s">
        <v>1043</v>
      </c>
      <c r="AY15" s="117">
        <v>2626102</v>
      </c>
      <c r="AZ15" s="117" t="s">
        <v>1057</v>
      </c>
      <c r="BA15" s="117" t="s">
        <v>1061</v>
      </c>
      <c r="BC15" s="117" t="s">
        <v>1035</v>
      </c>
      <c r="BD15" s="134" t="s">
        <v>1921</v>
      </c>
      <c r="BE15" s="126" t="s">
        <v>2018</v>
      </c>
      <c r="BF15" s="130">
        <v>0.15301400000000001</v>
      </c>
      <c r="BG15" s="128">
        <v>-1.5070000000000001E-3</v>
      </c>
      <c r="BH15" s="129">
        <v>-9.7000000000000003E-3</v>
      </c>
      <c r="BI15" s="126" t="s">
        <v>2019</v>
      </c>
      <c r="BJ15" s="126" t="s">
        <v>2020</v>
      </c>
      <c r="BK15" s="126" t="s">
        <v>2020</v>
      </c>
      <c r="BL15" s="126" t="s">
        <v>2020</v>
      </c>
      <c r="BM15" s="126" t="s">
        <v>2021</v>
      </c>
      <c r="BN15" s="126"/>
      <c r="BO15" s="119"/>
    </row>
    <row r="16" spans="2:67" ht="17">
      <c r="B16" s="26">
        <f t="shared" si="10"/>
        <v>6</v>
      </c>
      <c r="C16" s="61" t="str">
        <f t="shared" si="13"/>
        <v>Stock</v>
      </c>
      <c r="D16" s="116">
        <f t="shared" si="11"/>
        <v>44638</v>
      </c>
      <c r="E16" s="116" t="str">
        <f t="shared" si="2"/>
        <v>Stock44638</v>
      </c>
      <c r="F16" s="116"/>
      <c r="G16" s="114" t="str">
        <f t="shared" si="0"/>
        <v>Bitcoin</v>
      </c>
      <c r="H16" s="175">
        <v>44598</v>
      </c>
      <c r="I16" s="140">
        <v>42412.43359375</v>
      </c>
      <c r="J16" s="141" t="s">
        <v>1913</v>
      </c>
      <c r="K16" s="141" t="s">
        <v>1035</v>
      </c>
      <c r="L16" s="141" t="s">
        <v>2511</v>
      </c>
      <c r="M16" s="143"/>
      <c r="N16" s="26">
        <f>IFERROR(INDEX($B$4:$B$53,MATCH(K16&amp;H16,$E$4:$E$53,0),1),-99)</f>
        <v>0</v>
      </c>
      <c r="O16" s="26" t="str">
        <f>G16&amp;N16</f>
        <v>Bitcoin0</v>
      </c>
      <c r="Q16" s="26">
        <f>IF(R16="Y","",S16-COUNTIF(R$4:R15,"Y"))</f>
        <v>3</v>
      </c>
      <c r="R16" s="114" t="str">
        <f>IF(ISNUMBER(MATCH(T16,Draft!$AX$3:$AX$146,0)),"Y","")</f>
        <v/>
      </c>
      <c r="S16" s="114">
        <f t="shared" si="8"/>
        <v>13</v>
      </c>
      <c r="T16" s="136" t="s">
        <v>542</v>
      </c>
      <c r="U16" s="137">
        <v>57</v>
      </c>
      <c r="V16" s="137">
        <v>1.008164453334202</v>
      </c>
      <c r="W16" s="137">
        <v>3.6084547855253779E-2</v>
      </c>
      <c r="X16" s="137">
        <v>3.5792323103552147E-2</v>
      </c>
      <c r="Y16" s="137">
        <v>268662145024</v>
      </c>
      <c r="Z16" s="137">
        <v>176</v>
      </c>
      <c r="AA16" s="137">
        <v>226</v>
      </c>
      <c r="AB16" s="137">
        <v>24</v>
      </c>
      <c r="AC16" s="137">
        <v>140.4</v>
      </c>
      <c r="AE16" s="26">
        <f>COUNTIF(Draft!AX:AX,AF16)</f>
        <v>1</v>
      </c>
      <c r="AF16" s="62" t="s">
        <v>1939</v>
      </c>
      <c r="AG16" s="62" t="s">
        <v>1035</v>
      </c>
      <c r="AH16" s="154" t="s">
        <v>995</v>
      </c>
      <c r="AI16" s="26" t="str">
        <f t="shared" si="24"/>
        <v>Player9</v>
      </c>
      <c r="AJ16" s="26" t="str">
        <f>INDEX(Draft!$AW$3:$AW$170,MATCH(AF16,Draft!$AX$3:$AX$170,0),1)</f>
        <v>Player9</v>
      </c>
      <c r="AP16" s="117" t="s">
        <v>1953</v>
      </c>
      <c r="AQ16" s="117" t="s">
        <v>500</v>
      </c>
      <c r="AR16" s="117" t="s">
        <v>501</v>
      </c>
      <c r="AS16" s="123">
        <v>169.42</v>
      </c>
      <c r="AT16" s="117">
        <v>-2.0699999999999998</v>
      </c>
      <c r="AU16" s="124">
        <v>-1.2070000000000001E-2</v>
      </c>
      <c r="AV16" s="125">
        <v>446014578488</v>
      </c>
      <c r="AW16" s="117" t="s">
        <v>1043</v>
      </c>
      <c r="AY16" s="117">
        <v>10355349</v>
      </c>
      <c r="AZ16" s="117" t="s">
        <v>1057</v>
      </c>
      <c r="BA16" s="117" t="s">
        <v>1058</v>
      </c>
      <c r="BC16" s="117" t="s">
        <v>1035</v>
      </c>
      <c r="BD16" s="134" t="s">
        <v>1917</v>
      </c>
      <c r="BE16" s="126" t="s">
        <v>2022</v>
      </c>
      <c r="BF16" s="130">
        <v>20.54</v>
      </c>
      <c r="BG16" s="128">
        <v>-0.84</v>
      </c>
      <c r="BH16" s="129">
        <v>-3.9100000000000003E-2</v>
      </c>
      <c r="BI16" s="126" t="s">
        <v>2023</v>
      </c>
      <c r="BJ16" s="126" t="s">
        <v>2024</v>
      </c>
      <c r="BK16" s="126" t="s">
        <v>2024</v>
      </c>
      <c r="BL16" s="126" t="s">
        <v>2024</v>
      </c>
      <c r="BM16" s="126" t="s">
        <v>2025</v>
      </c>
      <c r="BN16" s="126"/>
      <c r="BO16" s="119"/>
    </row>
    <row r="17" spans="2:67" ht="17">
      <c r="B17" s="26">
        <f t="shared" si="10"/>
        <v>6</v>
      </c>
      <c r="C17" s="61" t="str">
        <f t="shared" si="13"/>
        <v>Crypto</v>
      </c>
      <c r="D17" s="116">
        <f t="shared" si="11"/>
        <v>44640</v>
      </c>
      <c r="E17" s="116" t="str">
        <f t="shared" si="2"/>
        <v>Crypto44640</v>
      </c>
      <c r="F17" s="116"/>
      <c r="G17" s="114" t="str">
        <f t="shared" ref="G17:G80" si="25">INDEX($AH$4:$AH$127,MATCH(J17,$AF$4:$AF$127,0),1)</f>
        <v>Bitcoin</v>
      </c>
      <c r="H17" s="175">
        <v>44605</v>
      </c>
      <c r="I17" s="140">
        <v>42197.515625</v>
      </c>
      <c r="J17" s="141" t="s">
        <v>1913</v>
      </c>
      <c r="K17" s="141" t="s">
        <v>1035</v>
      </c>
      <c r="L17" s="141" t="s">
        <v>2511</v>
      </c>
      <c r="M17" s="143">
        <v>0.99493266595337104</v>
      </c>
      <c r="N17" s="26">
        <f t="shared" ref="N17:N79" si="26">IFERROR(INDEX($B$4:$B$53,MATCH(K17&amp;H17,$E$4:$E$53,0),1),-99)</f>
        <v>1</v>
      </c>
      <c r="O17" s="26" t="str">
        <f t="shared" ref="O17:O79" si="27">G17&amp;N17</f>
        <v>Bitcoin1</v>
      </c>
      <c r="Q17" s="26" t="str">
        <f>IF(R17="Y","",S17-COUNTIF(R$4:R16,"Y"))</f>
        <v/>
      </c>
      <c r="R17" s="114" t="str">
        <f>IF(ISNUMBER(MATCH(T17,Draft!$AX$3:$AX$146,0)),"Y","")</f>
        <v>Y</v>
      </c>
      <c r="S17" s="114">
        <f t="shared" si="8"/>
        <v>14</v>
      </c>
      <c r="T17" s="136" t="s">
        <v>550</v>
      </c>
      <c r="U17" s="137">
        <v>57</v>
      </c>
      <c r="V17" s="137">
        <v>1.0130115409084941</v>
      </c>
      <c r="W17" s="137">
        <v>5.218312394039086E-2</v>
      </c>
      <c r="X17" s="137">
        <v>5.1512862226220757E-2</v>
      </c>
      <c r="Y17" s="137">
        <v>233691545600</v>
      </c>
      <c r="Z17" s="137">
        <v>107</v>
      </c>
      <c r="AA17" s="137">
        <v>399</v>
      </c>
      <c r="AB17" s="137">
        <v>31</v>
      </c>
      <c r="AC17" s="137">
        <v>142.6</v>
      </c>
      <c r="AE17" s="26">
        <f>COUNTIF(Draft!AX:AX,AF17)</f>
        <v>1</v>
      </c>
      <c r="AF17" s="62" t="s">
        <v>8</v>
      </c>
      <c r="AG17" s="62" t="s">
        <v>1953</v>
      </c>
      <c r="AH17" s="154" t="s">
        <v>2527</v>
      </c>
      <c r="AI17" s="26" t="str">
        <f t="shared" si="24"/>
        <v>Player24</v>
      </c>
      <c r="AJ17" s="26" t="str">
        <f>INDEX(Draft!$AW$3:$AW$170,MATCH(AF17,Draft!$AX$3:$AX$170,0),1)</f>
        <v>Player24</v>
      </c>
      <c r="AP17" s="117" t="s">
        <v>1953</v>
      </c>
      <c r="AQ17" s="117" t="s">
        <v>506</v>
      </c>
      <c r="AR17" s="117" t="s">
        <v>507</v>
      </c>
      <c r="AS17" s="123">
        <v>49.05</v>
      </c>
      <c r="AT17" s="117">
        <v>-0.23</v>
      </c>
      <c r="AU17" s="124">
        <v>-4.6699999999999997E-3</v>
      </c>
      <c r="AV17" s="125">
        <v>423166737676</v>
      </c>
      <c r="AW17" s="117" t="s">
        <v>1043</v>
      </c>
      <c r="AY17" s="117">
        <v>47082839</v>
      </c>
      <c r="AZ17" s="117" t="s">
        <v>1049</v>
      </c>
      <c r="BA17" s="117" t="s">
        <v>1050</v>
      </c>
      <c r="BC17" s="117" t="s">
        <v>1035</v>
      </c>
      <c r="BD17" s="134" t="s">
        <v>2026</v>
      </c>
      <c r="BE17" s="126" t="s">
        <v>2027</v>
      </c>
      <c r="BF17" s="130">
        <v>0.99962799999999996</v>
      </c>
      <c r="BG17" s="128">
        <v>-1.2E-4</v>
      </c>
      <c r="BH17" s="129">
        <v>-1E-4</v>
      </c>
      <c r="BI17" s="126" t="s">
        <v>2028</v>
      </c>
      <c r="BJ17" s="126" t="s">
        <v>2029</v>
      </c>
      <c r="BK17" s="126" t="s">
        <v>2029</v>
      </c>
      <c r="BL17" s="126" t="s">
        <v>2029</v>
      </c>
      <c r="BM17" s="126" t="s">
        <v>2030</v>
      </c>
      <c r="BN17" s="126"/>
      <c r="BO17" s="119"/>
    </row>
    <row r="18" spans="2:67" ht="17">
      <c r="B18" s="26">
        <f t="shared" si="10"/>
        <v>7</v>
      </c>
      <c r="C18" s="61" t="str">
        <f t="shared" si="13"/>
        <v>Stock</v>
      </c>
      <c r="D18" s="116">
        <f t="shared" si="11"/>
        <v>44645</v>
      </c>
      <c r="E18" s="116" t="str">
        <f t="shared" si="2"/>
        <v>Stock44645</v>
      </c>
      <c r="F18" s="116"/>
      <c r="G18" s="114" t="str">
        <f t="shared" si="25"/>
        <v>Bitcoin</v>
      </c>
      <c r="H18" s="175">
        <v>44612</v>
      </c>
      <c r="I18" s="140">
        <v>38431.37890625</v>
      </c>
      <c r="J18" s="141" t="s">
        <v>1913</v>
      </c>
      <c r="K18" s="141" t="s">
        <v>1035</v>
      </c>
      <c r="L18" s="141" t="s">
        <v>2511</v>
      </c>
      <c r="M18" s="143">
        <v>0.91074979976975834</v>
      </c>
      <c r="N18" s="26">
        <f t="shared" si="26"/>
        <v>2</v>
      </c>
      <c r="O18" s="26" t="str">
        <f t="shared" si="27"/>
        <v>Bitcoin2</v>
      </c>
      <c r="Q18" s="26" t="str">
        <f>IF(R18="Y","",S18-COUNTIF(R$4:R17,"Y"))</f>
        <v/>
      </c>
      <c r="R18" s="114" t="str">
        <f>IF(ISNUMBER(MATCH(T18,Draft!$AX$3:$AX$146,0)),"Y","")</f>
        <v>Y</v>
      </c>
      <c r="S18" s="114">
        <f t="shared" si="8"/>
        <v>15</v>
      </c>
      <c r="T18" s="136" t="s">
        <v>558</v>
      </c>
      <c r="U18" s="137">
        <v>57</v>
      </c>
      <c r="V18" s="137">
        <v>1.0096199146433491</v>
      </c>
      <c r="W18" s="137">
        <v>4.0398130107133758E-2</v>
      </c>
      <c r="X18" s="137">
        <v>4.0013206476225777E-2</v>
      </c>
      <c r="Y18" s="137">
        <v>189094920192</v>
      </c>
      <c r="Z18" s="137">
        <v>140</v>
      </c>
      <c r="AA18" s="137">
        <v>289</v>
      </c>
      <c r="AB18" s="137">
        <v>50</v>
      </c>
      <c r="AC18" s="137">
        <v>142.80000000000001</v>
      </c>
      <c r="AE18" s="26">
        <f>COUNTIF(Draft!AX:AX,AF18)</f>
        <v>1</v>
      </c>
      <c r="AF18" s="62" t="s">
        <v>1918</v>
      </c>
      <c r="AG18" s="62" t="s">
        <v>1035</v>
      </c>
      <c r="AH18" s="154" t="s">
        <v>989</v>
      </c>
      <c r="AI18" s="26" t="str">
        <f t="shared" si="24"/>
        <v>Player4</v>
      </c>
      <c r="AJ18" s="26" t="str">
        <f>INDEX(Draft!$AW$3:$AW$170,MATCH(AF18,Draft!$AX$3:$AX$170,0),1)</f>
        <v>Player4</v>
      </c>
      <c r="AP18" s="117" t="s">
        <v>1953</v>
      </c>
      <c r="AQ18" s="117" t="s">
        <v>504</v>
      </c>
      <c r="AR18" s="117" t="s">
        <v>505</v>
      </c>
      <c r="AS18" s="123">
        <v>136.08000000000001</v>
      </c>
      <c r="AT18" s="117">
        <v>-1.61</v>
      </c>
      <c r="AU18" s="124">
        <v>-1.1690000000000001E-2</v>
      </c>
      <c r="AV18" s="125">
        <v>377469380565</v>
      </c>
      <c r="AW18" s="117" t="s">
        <v>1043</v>
      </c>
      <c r="AY18" s="117">
        <v>9270199</v>
      </c>
      <c r="AZ18" s="117" t="s">
        <v>1054</v>
      </c>
      <c r="BA18" s="117" t="s">
        <v>1062</v>
      </c>
      <c r="BC18" s="117" t="s">
        <v>1035</v>
      </c>
      <c r="BD18" s="134" t="s">
        <v>1928</v>
      </c>
      <c r="BE18" s="126" t="s">
        <v>2031</v>
      </c>
      <c r="BF18" s="130">
        <v>3.1999999999999999E-5</v>
      </c>
      <c r="BG18" s="128">
        <v>0</v>
      </c>
      <c r="BH18" s="129">
        <v>-1.8E-3</v>
      </c>
      <c r="BI18" s="126" t="s">
        <v>2032</v>
      </c>
      <c r="BJ18" s="126" t="s">
        <v>2033</v>
      </c>
      <c r="BK18" s="126" t="s">
        <v>2033</v>
      </c>
      <c r="BL18" s="126" t="s">
        <v>2033</v>
      </c>
      <c r="BM18" s="126" t="s">
        <v>2034</v>
      </c>
      <c r="BN18" s="126"/>
      <c r="BO18" s="119"/>
    </row>
    <row r="19" spans="2:67" ht="17">
      <c r="B19" s="26">
        <f t="shared" si="10"/>
        <v>7</v>
      </c>
      <c r="C19" s="61" t="str">
        <f t="shared" si="13"/>
        <v>Crypto</v>
      </c>
      <c r="D19" s="116">
        <f t="shared" si="11"/>
        <v>44647</v>
      </c>
      <c r="E19" s="116" t="str">
        <f t="shared" si="2"/>
        <v>Crypto44647</v>
      </c>
      <c r="F19" s="116"/>
      <c r="G19" s="114" t="str">
        <f t="shared" si="25"/>
        <v>Bitcoin</v>
      </c>
      <c r="H19" s="175">
        <v>44619</v>
      </c>
      <c r="I19" s="140">
        <v>37709.78515625</v>
      </c>
      <c r="J19" s="141" t="s">
        <v>1913</v>
      </c>
      <c r="K19" s="141" t="s">
        <v>1035</v>
      </c>
      <c r="L19" s="141" t="s">
        <v>2511</v>
      </c>
      <c r="M19" s="143">
        <v>0.98122383920284861</v>
      </c>
      <c r="N19" s="26">
        <f t="shared" si="26"/>
        <v>3</v>
      </c>
      <c r="O19" s="26" t="str">
        <f t="shared" si="27"/>
        <v>Bitcoin3</v>
      </c>
      <c r="Q19" s="26" t="str">
        <f>IF(R19="Y","",S19-COUNTIF(R$4:R18,"Y"))</f>
        <v/>
      </c>
      <c r="R19" s="114" t="str">
        <f>IF(ISNUMBER(MATCH(T19,Draft!$AX$3:$AX$146,0)),"Y","")</f>
        <v>Y</v>
      </c>
      <c r="S19" s="114">
        <f t="shared" si="8"/>
        <v>16</v>
      </c>
      <c r="T19" s="136" t="s">
        <v>636</v>
      </c>
      <c r="U19" s="137">
        <v>57</v>
      </c>
      <c r="V19" s="137">
        <v>1.0153673766729581</v>
      </c>
      <c r="W19" s="137">
        <v>4.893191358157855E-2</v>
      </c>
      <c r="X19" s="137">
        <v>4.8191339120932923E-2</v>
      </c>
      <c r="Y19" s="137">
        <v>151218913280</v>
      </c>
      <c r="Z19" s="137">
        <v>98</v>
      </c>
      <c r="AA19" s="137">
        <v>372</v>
      </c>
      <c r="AB19" s="137">
        <v>69</v>
      </c>
      <c r="AC19" s="137">
        <v>144.1</v>
      </c>
      <c r="AE19" s="26">
        <f>COUNTIF(Draft!AX:AX,AF19)</f>
        <v>1</v>
      </c>
      <c r="AF19" s="62" t="s">
        <v>1917</v>
      </c>
      <c r="AG19" s="62" t="s">
        <v>1035</v>
      </c>
      <c r="AH19" s="154" t="s">
        <v>993</v>
      </c>
      <c r="AI19" s="26" t="str">
        <f t="shared" si="24"/>
        <v>Player23</v>
      </c>
      <c r="AJ19" s="26" t="str">
        <f>INDEX(Draft!$AW$3:$AW$170,MATCH(AF19,Draft!$AX$3:$AX$170,0),1)</f>
        <v>Player23</v>
      </c>
      <c r="AP19" s="117" t="s">
        <v>1953</v>
      </c>
      <c r="AQ19" s="117" t="s">
        <v>510</v>
      </c>
      <c r="AR19" s="117" t="s">
        <v>511</v>
      </c>
      <c r="AS19" s="123">
        <v>157.16999999999999</v>
      </c>
      <c r="AT19" s="117">
        <v>-2.4300000000000002</v>
      </c>
      <c r="AU19" s="124">
        <v>-1.523E-2</v>
      </c>
      <c r="AV19" s="125">
        <v>376746817012</v>
      </c>
      <c r="AW19" s="117" t="s">
        <v>1043</v>
      </c>
      <c r="AY19" s="117">
        <v>7032976</v>
      </c>
      <c r="AZ19" s="117" t="s">
        <v>1066</v>
      </c>
      <c r="BA19" s="117" t="s">
        <v>1067</v>
      </c>
      <c r="BC19" s="117" t="s">
        <v>1035</v>
      </c>
      <c r="BD19" s="134" t="s">
        <v>1938</v>
      </c>
      <c r="BE19" s="126" t="s">
        <v>2035</v>
      </c>
      <c r="BF19" s="130">
        <v>1.8755999999999999</v>
      </c>
      <c r="BG19" s="128">
        <v>-8.6499999999999994E-2</v>
      </c>
      <c r="BH19" s="129">
        <v>-4.41E-2</v>
      </c>
      <c r="BI19" s="126" t="s">
        <v>2036</v>
      </c>
      <c r="BJ19" s="126" t="s">
        <v>2037</v>
      </c>
      <c r="BK19" s="126" t="s">
        <v>2037</v>
      </c>
      <c r="BL19" s="126" t="s">
        <v>2037</v>
      </c>
      <c r="BM19" s="126" t="s">
        <v>2038</v>
      </c>
      <c r="BN19" s="126"/>
      <c r="BO19" s="119"/>
    </row>
    <row r="20" spans="2:67" ht="17">
      <c r="B20" s="26">
        <f t="shared" si="10"/>
        <v>8</v>
      </c>
      <c r="C20" s="61" t="str">
        <f t="shared" si="13"/>
        <v>Stock</v>
      </c>
      <c r="D20" s="116">
        <f t="shared" si="11"/>
        <v>44652</v>
      </c>
      <c r="E20" s="116" t="str">
        <f t="shared" si="2"/>
        <v>Stock44652</v>
      </c>
      <c r="F20" s="116"/>
      <c r="G20" s="114" t="str">
        <f t="shared" si="25"/>
        <v>Tesla</v>
      </c>
      <c r="H20" s="175">
        <v>44596</v>
      </c>
      <c r="I20" s="140">
        <v>923.32000732421875</v>
      </c>
      <c r="J20" s="141" t="s">
        <v>12</v>
      </c>
      <c r="K20" s="141" t="s">
        <v>1953</v>
      </c>
      <c r="L20" s="141" t="s">
        <v>2512</v>
      </c>
      <c r="M20" s="143"/>
      <c r="N20" s="26">
        <f t="shared" si="26"/>
        <v>0</v>
      </c>
      <c r="O20" s="26" t="str">
        <f t="shared" si="27"/>
        <v>Tesla0</v>
      </c>
      <c r="Q20" s="26">
        <f>IF(R20="Y","",S20-COUNTIF(R$4:R19,"Y"))</f>
        <v>4</v>
      </c>
      <c r="R20" s="114" t="str">
        <f>IF(ISNUMBER(MATCH(T20,Draft!$AX$3:$AX$146,0)),"Y","")</f>
        <v/>
      </c>
      <c r="S20" s="114">
        <f t="shared" si="8"/>
        <v>17</v>
      </c>
      <c r="T20" s="136" t="s">
        <v>694</v>
      </c>
      <c r="U20" s="137">
        <v>57</v>
      </c>
      <c r="V20" s="137">
        <v>1.007444169435787</v>
      </c>
      <c r="W20" s="137">
        <v>2.0983512895592488E-2</v>
      </c>
      <c r="X20" s="137">
        <v>2.082846229319504E-2</v>
      </c>
      <c r="Y20" s="137">
        <v>89002123264</v>
      </c>
      <c r="Z20" s="137">
        <v>203</v>
      </c>
      <c r="AA20" s="137">
        <v>26</v>
      </c>
      <c r="AB20" s="137">
        <v>127</v>
      </c>
      <c r="AC20" s="137">
        <v>144.80000000000001</v>
      </c>
      <c r="AE20" s="26">
        <f>COUNTIF(Draft!AX:AX,AF20)</f>
        <v>1</v>
      </c>
      <c r="AF20" s="62" t="s">
        <v>532</v>
      </c>
      <c r="AG20" s="62" t="s">
        <v>1953</v>
      </c>
      <c r="AH20" s="155" t="s">
        <v>2519</v>
      </c>
      <c r="AI20" s="26" t="str">
        <f t="shared" si="24"/>
        <v>Player7</v>
      </c>
      <c r="AJ20" s="26" t="str">
        <f>INDEX(Draft!$AW$3:$AW$170,MATCH(AF20,Draft!$AX$3:$AX$170,0),1)</f>
        <v>Player7</v>
      </c>
      <c r="AP20" s="117" t="s">
        <v>1953</v>
      </c>
      <c r="AQ20" s="117" t="s">
        <v>498</v>
      </c>
      <c r="AR20" s="117" t="s">
        <v>499</v>
      </c>
      <c r="AS20" s="123">
        <v>355.09</v>
      </c>
      <c r="AT20" s="117">
        <v>-9.2799999999999994</v>
      </c>
      <c r="AU20" s="124">
        <v>-2.547E-2</v>
      </c>
      <c r="AV20" s="125">
        <v>370798889361</v>
      </c>
      <c r="AW20" s="117" t="s">
        <v>1043</v>
      </c>
      <c r="AY20" s="117">
        <v>4291847</v>
      </c>
      <c r="AZ20" s="117" t="s">
        <v>1054</v>
      </c>
      <c r="BA20" s="117" t="s">
        <v>1055</v>
      </c>
      <c r="BC20" s="117" t="s">
        <v>1035</v>
      </c>
      <c r="BD20" s="134" t="s">
        <v>2039</v>
      </c>
      <c r="BE20" s="126" t="s">
        <v>2040</v>
      </c>
      <c r="BF20" s="130">
        <v>0.51768199999999998</v>
      </c>
      <c r="BG20" s="128">
        <v>-2.673E-3</v>
      </c>
      <c r="BH20" s="129">
        <v>-5.1000000000000004E-3</v>
      </c>
      <c r="BI20" s="126" t="s">
        <v>2041</v>
      </c>
      <c r="BJ20" s="126" t="s">
        <v>2042</v>
      </c>
      <c r="BK20" s="126" t="s">
        <v>2042</v>
      </c>
      <c r="BL20" s="126" t="s">
        <v>2042</v>
      </c>
      <c r="BM20" s="126" t="s">
        <v>2043</v>
      </c>
      <c r="BN20" s="126"/>
      <c r="BO20" s="119"/>
    </row>
    <row r="21" spans="2:67" ht="17">
      <c r="B21" s="26">
        <f t="shared" si="10"/>
        <v>8</v>
      </c>
      <c r="C21" s="61" t="str">
        <f t="shared" si="13"/>
        <v>Crypto</v>
      </c>
      <c r="D21" s="116">
        <f t="shared" si="11"/>
        <v>44654</v>
      </c>
      <c r="E21" s="116" t="str">
        <f t="shared" si="2"/>
        <v>Crypto44654</v>
      </c>
      <c r="F21" s="116"/>
      <c r="G21" s="114" t="str">
        <f t="shared" si="25"/>
        <v>Tesla</v>
      </c>
      <c r="H21" s="175">
        <v>44603</v>
      </c>
      <c r="I21" s="140">
        <v>860</v>
      </c>
      <c r="J21" s="141" t="s">
        <v>12</v>
      </c>
      <c r="K21" s="141" t="s">
        <v>1953</v>
      </c>
      <c r="L21" s="141" t="s">
        <v>2512</v>
      </c>
      <c r="M21" s="143">
        <v>0.93142138497819393</v>
      </c>
      <c r="N21" s="26">
        <f t="shared" si="26"/>
        <v>1</v>
      </c>
      <c r="O21" s="26" t="str">
        <f t="shared" si="27"/>
        <v>Tesla1</v>
      </c>
      <c r="Q21" s="26" t="str">
        <f>IF(R21="Y","",S21-COUNTIF(R$4:R20,"Y"))</f>
        <v/>
      </c>
      <c r="R21" s="114" t="str">
        <f>IF(ISNUMBER(MATCH(T21,Draft!$AX$3:$AX$146,0)),"Y","")</f>
        <v>Y</v>
      </c>
      <c r="S21" s="114">
        <f t="shared" si="8"/>
        <v>18</v>
      </c>
      <c r="T21" s="136" t="s">
        <v>16</v>
      </c>
      <c r="U21" s="137">
        <v>57</v>
      </c>
      <c r="V21" s="137">
        <v>1.0121314172356271</v>
      </c>
      <c r="W21" s="137">
        <v>6.1206807300111493E-2</v>
      </c>
      <c r="X21" s="137">
        <v>6.0473181898929633E-2</v>
      </c>
      <c r="Y21" s="137">
        <v>604060778496</v>
      </c>
      <c r="Z21" s="137">
        <v>110</v>
      </c>
      <c r="AA21" s="137">
        <v>437</v>
      </c>
      <c r="AB21" s="137">
        <v>9</v>
      </c>
      <c r="AC21" s="137">
        <v>145.1</v>
      </c>
      <c r="AE21" s="26">
        <f>COUNTIF(Draft!AX:AX,AF21)</f>
        <v>1</v>
      </c>
      <c r="AF21" s="62" t="s">
        <v>20</v>
      </c>
      <c r="AG21" s="62" t="s">
        <v>1953</v>
      </c>
      <c r="AH21" s="155" t="s">
        <v>2525</v>
      </c>
      <c r="AI21" s="26" t="str">
        <f t="shared" si="24"/>
        <v>Player20</v>
      </c>
      <c r="AJ21" s="26" t="str">
        <f>INDEX(Draft!$AW$3:$AW$170,MATCH(AF21,Draft!$AX$3:$AX$170,0),1)</f>
        <v>Player20</v>
      </c>
      <c r="AP21" s="117" t="s">
        <v>1953</v>
      </c>
      <c r="AQ21" s="117" t="s">
        <v>512</v>
      </c>
      <c r="AR21" s="117" t="s">
        <v>513</v>
      </c>
      <c r="AS21" s="123">
        <v>374.39</v>
      </c>
      <c r="AT21" s="117">
        <v>-6.98</v>
      </c>
      <c r="AU21" s="124">
        <v>-1.83E-2</v>
      </c>
      <c r="AV21" s="125">
        <v>366845402791</v>
      </c>
      <c r="AW21" s="117" t="s">
        <v>1043</v>
      </c>
      <c r="AX21" s="117">
        <v>2006</v>
      </c>
      <c r="AY21" s="117">
        <v>3994988</v>
      </c>
      <c r="AZ21" s="117" t="s">
        <v>1052</v>
      </c>
      <c r="BA21" s="117" t="s">
        <v>1053</v>
      </c>
      <c r="BC21" s="117" t="s">
        <v>1035</v>
      </c>
      <c r="BD21" s="134" t="s">
        <v>1914</v>
      </c>
      <c r="BE21" s="126" t="s">
        <v>2044</v>
      </c>
      <c r="BF21" s="127">
        <v>43583.45</v>
      </c>
      <c r="BG21" s="128">
        <v>-412.84</v>
      </c>
      <c r="BH21" s="129">
        <v>-9.4000000000000004E-3</v>
      </c>
      <c r="BI21" s="126" t="s">
        <v>2045</v>
      </c>
      <c r="BJ21" s="126" t="s">
        <v>2046</v>
      </c>
      <c r="BK21" s="126" t="s">
        <v>2046</v>
      </c>
      <c r="BL21" s="126" t="s">
        <v>2046</v>
      </c>
      <c r="BM21" s="133">
        <v>261914</v>
      </c>
      <c r="BN21" s="126"/>
      <c r="BO21" s="119"/>
    </row>
    <row r="22" spans="2:67" ht="17">
      <c r="B22" s="26">
        <f t="shared" si="10"/>
        <v>9</v>
      </c>
      <c r="C22" s="61" t="str">
        <f t="shared" si="13"/>
        <v>Stock</v>
      </c>
      <c r="D22" s="116">
        <f t="shared" si="11"/>
        <v>44659</v>
      </c>
      <c r="E22" s="116" t="str">
        <f t="shared" si="2"/>
        <v>Stock44659</v>
      </c>
      <c r="F22" s="116"/>
      <c r="G22" s="114" t="str">
        <f t="shared" si="25"/>
        <v>Tesla</v>
      </c>
      <c r="H22" s="175">
        <v>44610</v>
      </c>
      <c r="I22" s="140">
        <v>856.97998046875</v>
      </c>
      <c r="J22" s="141" t="s">
        <v>12</v>
      </c>
      <c r="K22" s="141" t="s">
        <v>1953</v>
      </c>
      <c r="L22" s="141" t="s">
        <v>2512</v>
      </c>
      <c r="M22" s="143">
        <v>0.99648834938226749</v>
      </c>
      <c r="N22" s="26">
        <f t="shared" si="26"/>
        <v>2</v>
      </c>
      <c r="O22" s="26" t="str">
        <f t="shared" si="27"/>
        <v>Tesla2</v>
      </c>
      <c r="Q22" s="26" t="str">
        <f>IF(R22="Y","",S22-COUNTIF(R$4:R21,"Y"))</f>
        <v/>
      </c>
      <c r="R22" s="114" t="str">
        <f>IF(ISNUMBER(MATCH(T22,Draft!$AX$3:$AX$146,0)),"Y","")</f>
        <v>Y</v>
      </c>
      <c r="S22" s="114">
        <f t="shared" si="8"/>
        <v>19</v>
      </c>
      <c r="T22" s="136" t="s">
        <v>1913</v>
      </c>
      <c r="U22" s="137">
        <v>61</v>
      </c>
      <c r="V22" s="137">
        <v>1.019245404934356</v>
      </c>
      <c r="W22" s="137">
        <v>0.1129515872355658</v>
      </c>
      <c r="X22" s="137">
        <v>0.1108188339027542</v>
      </c>
      <c r="Y22" s="137">
        <v>802170470400</v>
      </c>
      <c r="Z22" s="137">
        <v>87</v>
      </c>
      <c r="AA22" s="137">
        <v>504</v>
      </c>
      <c r="AB22" s="137">
        <v>7</v>
      </c>
      <c r="AC22" s="137">
        <v>146.4</v>
      </c>
      <c r="AE22" s="26">
        <f>COUNTIF(Draft!AX:AX,AF22)</f>
        <v>1</v>
      </c>
      <c r="AF22" s="62" t="s">
        <v>600</v>
      </c>
      <c r="AG22" s="62" t="s">
        <v>1953</v>
      </c>
      <c r="AH22" s="155" t="s">
        <v>2526</v>
      </c>
      <c r="AI22" s="26" t="str">
        <f t="shared" si="24"/>
        <v>Player6</v>
      </c>
      <c r="AJ22" s="26" t="str">
        <f>INDEX(Draft!$AW$3:$AW$170,MATCH(AF22,Draft!$AX$3:$AX$170,0),1)</f>
        <v>Player6</v>
      </c>
      <c r="AP22" s="117" t="s">
        <v>1953</v>
      </c>
      <c r="AQ22" s="117" t="s">
        <v>508</v>
      </c>
      <c r="AR22" s="117" t="s">
        <v>509</v>
      </c>
      <c r="AS22" s="123">
        <v>123.98</v>
      </c>
      <c r="AT22" s="117">
        <v>-2.52</v>
      </c>
      <c r="AU22" s="124">
        <v>-1.992E-2</v>
      </c>
      <c r="AV22" s="125">
        <v>336099074327</v>
      </c>
      <c r="AW22" s="117" t="s">
        <v>1063</v>
      </c>
      <c r="AX22" s="117">
        <v>2014</v>
      </c>
      <c r="AY22" s="117">
        <v>16116607</v>
      </c>
      <c r="AZ22" s="117" t="s">
        <v>1052</v>
      </c>
      <c r="BA22" s="117" t="s">
        <v>1053</v>
      </c>
      <c r="BC22" s="117" t="s">
        <v>1035</v>
      </c>
      <c r="BD22" s="134" t="s">
        <v>2047</v>
      </c>
      <c r="BE22" s="126" t="s">
        <v>2048</v>
      </c>
      <c r="BF22" s="130">
        <v>1.0001</v>
      </c>
      <c r="BG22" s="128">
        <v>-2.5999999999999999E-3</v>
      </c>
      <c r="BH22" s="129">
        <v>-2.5999999999999999E-3</v>
      </c>
      <c r="BI22" s="126" t="s">
        <v>2049</v>
      </c>
      <c r="BJ22" s="126" t="s">
        <v>2050</v>
      </c>
      <c r="BK22" s="126" t="s">
        <v>2050</v>
      </c>
      <c r="BL22" s="126" t="s">
        <v>2050</v>
      </c>
      <c r="BM22" s="126" t="s">
        <v>2051</v>
      </c>
      <c r="BN22" s="126"/>
      <c r="BO22" s="119"/>
    </row>
    <row r="23" spans="2:67" ht="17">
      <c r="B23" s="26">
        <f t="shared" si="10"/>
        <v>9</v>
      </c>
      <c r="C23" s="61" t="str">
        <f t="shared" si="13"/>
        <v>Crypto</v>
      </c>
      <c r="D23" s="116">
        <f t="shared" si="11"/>
        <v>44661</v>
      </c>
      <c r="E23" s="116" t="str">
        <f t="shared" si="2"/>
        <v>Crypto44661</v>
      </c>
      <c r="F23" s="116"/>
      <c r="G23" s="114" t="str">
        <f t="shared" si="25"/>
        <v>Tesla</v>
      </c>
      <c r="H23" s="175">
        <v>44617</v>
      </c>
      <c r="I23" s="140">
        <v>809.8699951171875</v>
      </c>
      <c r="J23" s="141" t="s">
        <v>12</v>
      </c>
      <c r="K23" s="141" t="s">
        <v>1953</v>
      </c>
      <c r="L23" s="141" t="s">
        <v>2512</v>
      </c>
      <c r="M23" s="143">
        <v>0.94502790447240748</v>
      </c>
      <c r="N23" s="26">
        <f t="shared" si="26"/>
        <v>3</v>
      </c>
      <c r="O23" s="26" t="str">
        <f t="shared" si="27"/>
        <v>Tesla3</v>
      </c>
      <c r="Q23" s="26" t="str">
        <f>IF(R23="Y","",S23-COUNTIF(R$4:R22,"Y"))</f>
        <v/>
      </c>
      <c r="R23" s="114" t="str">
        <f>IF(ISNUMBER(MATCH(T23,Draft!$AX$3:$AX$146,0)),"Y","")</f>
        <v>Y</v>
      </c>
      <c r="S23" s="114">
        <f t="shared" si="8"/>
        <v>20</v>
      </c>
      <c r="T23" s="136" t="s">
        <v>532</v>
      </c>
      <c r="U23" s="137">
        <v>57</v>
      </c>
      <c r="V23" s="137">
        <v>1.0099233388131299</v>
      </c>
      <c r="W23" s="137">
        <v>4.6087499485145927E-2</v>
      </c>
      <c r="X23" s="137">
        <v>4.5634651377903929E-2</v>
      </c>
      <c r="Y23" s="137">
        <v>225755709440</v>
      </c>
      <c r="Z23" s="137">
        <v>138</v>
      </c>
      <c r="AA23" s="137">
        <v>344</v>
      </c>
      <c r="AB23" s="137">
        <v>36</v>
      </c>
      <c r="AC23" s="137">
        <v>148.6</v>
      </c>
      <c r="AE23" s="26">
        <f>COUNTIF(Draft!AX:AX,AF23)</f>
        <v>1</v>
      </c>
      <c r="AF23" s="62" t="s">
        <v>550</v>
      </c>
      <c r="AG23" s="62" t="s">
        <v>1953</v>
      </c>
      <c r="AH23" s="155" t="s">
        <v>2585</v>
      </c>
      <c r="AI23" s="26" t="str">
        <f t="shared" si="24"/>
        <v>Player19</v>
      </c>
      <c r="AJ23" s="26" t="str">
        <f>INDEX(Draft!$AW$3:$AW$170,MATCH(AF23,Draft!$AX$3:$AX$170,0),1)</f>
        <v>Player19</v>
      </c>
      <c r="AP23" s="117" t="s">
        <v>1953</v>
      </c>
      <c r="AQ23" s="117" t="s">
        <v>528</v>
      </c>
      <c r="AR23" s="117" t="s">
        <v>529</v>
      </c>
      <c r="AS23" s="123">
        <v>78.239999999999995</v>
      </c>
      <c r="AT23" s="117">
        <v>-0.76</v>
      </c>
      <c r="AU23" s="124">
        <v>-9.6200000000000001E-3</v>
      </c>
      <c r="AV23" s="125">
        <v>331659360000</v>
      </c>
      <c r="AW23" s="117" t="s">
        <v>1043</v>
      </c>
      <c r="AY23" s="117">
        <v>28527663</v>
      </c>
      <c r="AZ23" s="117" t="s">
        <v>1076</v>
      </c>
      <c r="BA23" s="117" t="s">
        <v>1077</v>
      </c>
      <c r="BC23" s="117" t="s">
        <v>1035</v>
      </c>
      <c r="BD23" s="134" t="s">
        <v>2052</v>
      </c>
      <c r="BE23" s="126" t="s">
        <v>2053</v>
      </c>
      <c r="BF23" s="130">
        <v>0.99949900000000003</v>
      </c>
      <c r="BG23" s="128">
        <v>-7.5500000000000003E-4</v>
      </c>
      <c r="BH23" s="129">
        <v>-8.0000000000000004E-4</v>
      </c>
      <c r="BI23" s="126" t="s">
        <v>2054</v>
      </c>
      <c r="BJ23" s="126" t="s">
        <v>2055</v>
      </c>
      <c r="BK23" s="126" t="s">
        <v>2055</v>
      </c>
      <c r="BL23" s="126" t="s">
        <v>2055</v>
      </c>
      <c r="BM23" s="126" t="s">
        <v>2056</v>
      </c>
      <c r="BN23" s="126"/>
      <c r="BO23" s="119"/>
    </row>
    <row r="24" spans="2:67" ht="17">
      <c r="B24" s="26">
        <f t="shared" si="10"/>
        <v>10</v>
      </c>
      <c r="C24" s="61" t="str">
        <f t="shared" si="13"/>
        <v>Stock</v>
      </c>
      <c r="D24" s="116">
        <f t="shared" si="11"/>
        <v>44666</v>
      </c>
      <c r="E24" s="116" t="str">
        <f t="shared" si="2"/>
        <v>Stock44666</v>
      </c>
      <c r="F24" s="116"/>
      <c r="G24" s="114" t="str">
        <f t="shared" si="25"/>
        <v>Ethereum</v>
      </c>
      <c r="H24" s="175">
        <v>44598</v>
      </c>
      <c r="I24" s="140">
        <v>3057.47607421875</v>
      </c>
      <c r="J24" s="141" t="s">
        <v>1912</v>
      </c>
      <c r="K24" s="141" t="s">
        <v>1035</v>
      </c>
      <c r="L24" s="141" t="s">
        <v>2511</v>
      </c>
      <c r="M24" s="143"/>
      <c r="N24" s="26">
        <f t="shared" si="26"/>
        <v>0</v>
      </c>
      <c r="O24" s="26" t="str">
        <f t="shared" si="27"/>
        <v>Ethereum0</v>
      </c>
      <c r="Q24" s="26">
        <f>IF(R24="Y","",S24-COUNTIF(R$4:R23,"Y"))</f>
        <v>5</v>
      </c>
      <c r="R24" s="114" t="str">
        <f>IF(ISNUMBER(MATCH(T24,Draft!$AX$3:$AX$146,0)),"Y","")</f>
        <v/>
      </c>
      <c r="S24" s="114">
        <f t="shared" si="8"/>
        <v>21</v>
      </c>
      <c r="T24" s="136" t="s">
        <v>809</v>
      </c>
      <c r="U24" s="137">
        <v>57</v>
      </c>
      <c r="V24" s="137">
        <v>1.008896924208162</v>
      </c>
      <c r="W24" s="137">
        <v>2.5029041263354711E-2</v>
      </c>
      <c r="X24" s="137">
        <v>2.4808323489536752E-2</v>
      </c>
      <c r="Y24" s="137">
        <v>57740914688</v>
      </c>
      <c r="Z24" s="137">
        <v>157</v>
      </c>
      <c r="AA24" s="137">
        <v>58</v>
      </c>
      <c r="AB24" s="137">
        <v>202</v>
      </c>
      <c r="AC24" s="137">
        <v>150.69999999999999</v>
      </c>
      <c r="AE24" s="26">
        <f>COUNTIF(Draft!AX:AX,AF24)</f>
        <v>1</v>
      </c>
      <c r="AF24" s="62" t="s">
        <v>494</v>
      </c>
      <c r="AG24" s="62" t="s">
        <v>1953</v>
      </c>
      <c r="AH24" s="154" t="s">
        <v>2583</v>
      </c>
      <c r="AI24" s="26" t="str">
        <f t="shared" si="24"/>
        <v>Player11</v>
      </c>
      <c r="AJ24" s="26" t="str">
        <f>INDEX(Draft!$AW$3:$AW$170,MATCH(AF24,Draft!$AX$3:$AX$170,0),1)</f>
        <v>Player11</v>
      </c>
      <c r="AP24" s="117" t="s">
        <v>1953</v>
      </c>
      <c r="AQ24" s="117" t="s">
        <v>516</v>
      </c>
      <c r="AR24" s="117" t="s">
        <v>517</v>
      </c>
      <c r="AS24" s="123">
        <v>50.6</v>
      </c>
      <c r="AT24" s="117">
        <v>-0.87</v>
      </c>
      <c r="AU24" s="124">
        <v>-1.6899999999999998E-2</v>
      </c>
      <c r="AV24" s="125">
        <v>284011049859</v>
      </c>
      <c r="AW24" s="117" t="s">
        <v>1043</v>
      </c>
      <c r="AY24" s="117">
        <v>34200602</v>
      </c>
      <c r="AZ24" s="117" t="s">
        <v>1057</v>
      </c>
      <c r="BA24" s="117" t="s">
        <v>1058</v>
      </c>
      <c r="BC24" s="117" t="s">
        <v>1035</v>
      </c>
      <c r="BD24" s="134" t="s">
        <v>2057</v>
      </c>
      <c r="BE24" s="126" t="s">
        <v>2058</v>
      </c>
      <c r="BF24" s="130">
        <v>133.19</v>
      </c>
      <c r="BG24" s="128">
        <v>-5.64</v>
      </c>
      <c r="BH24" s="129">
        <v>-4.0599999999999997E-2</v>
      </c>
      <c r="BI24" s="126" t="s">
        <v>2059</v>
      </c>
      <c r="BJ24" s="126" t="s">
        <v>1030</v>
      </c>
      <c r="BK24" s="126" t="s">
        <v>1030</v>
      </c>
      <c r="BL24" s="126" t="s">
        <v>1030</v>
      </c>
      <c r="BM24" s="126" t="s">
        <v>2060</v>
      </c>
      <c r="BN24" s="126"/>
      <c r="BO24" s="119"/>
    </row>
    <row r="25" spans="2:67" ht="17">
      <c r="B25" s="26">
        <f t="shared" si="10"/>
        <v>10</v>
      </c>
      <c r="C25" s="61" t="str">
        <f t="shared" si="13"/>
        <v>Crypto</v>
      </c>
      <c r="D25" s="116">
        <f t="shared" si="11"/>
        <v>44668</v>
      </c>
      <c r="E25" s="116" t="str">
        <f t="shared" si="2"/>
        <v>Crypto44668</v>
      </c>
      <c r="F25" s="116"/>
      <c r="G25" s="114" t="str">
        <f t="shared" si="25"/>
        <v>Ethereum</v>
      </c>
      <c r="H25" s="175">
        <v>44605</v>
      </c>
      <c r="I25" s="140">
        <v>2883.46337890625</v>
      </c>
      <c r="J25" s="141" t="s">
        <v>1912</v>
      </c>
      <c r="K25" s="141" t="s">
        <v>1035</v>
      </c>
      <c r="L25" s="141" t="s">
        <v>2511</v>
      </c>
      <c r="M25" s="143">
        <v>0.94308616287145797</v>
      </c>
      <c r="N25" s="26">
        <f t="shared" si="26"/>
        <v>1</v>
      </c>
      <c r="O25" s="26" t="str">
        <f t="shared" si="27"/>
        <v>Ethereum1</v>
      </c>
      <c r="Q25" s="26" t="str">
        <f>IF(R25="Y","",S25-COUNTIF(R$4:R24,"Y"))</f>
        <v/>
      </c>
      <c r="R25" s="114" t="str">
        <f>IF(ISNUMBER(MATCH(T25,Draft!$AX$3:$AX$146,0)),"Y","")</f>
        <v>Y</v>
      </c>
      <c r="S25" s="114">
        <f t="shared" si="8"/>
        <v>22</v>
      </c>
      <c r="T25" s="136" t="s">
        <v>522</v>
      </c>
      <c r="U25" s="137">
        <v>57</v>
      </c>
      <c r="V25" s="137">
        <v>1.007750437069346</v>
      </c>
      <c r="W25" s="137">
        <v>3.5750480441243307E-2</v>
      </c>
      <c r="X25" s="137">
        <v>3.5475529581718471E-2</v>
      </c>
      <c r="Y25" s="137">
        <v>225404862464</v>
      </c>
      <c r="Z25" s="137">
        <v>191</v>
      </c>
      <c r="AA25" s="137">
        <v>221</v>
      </c>
      <c r="AB25" s="137">
        <v>37</v>
      </c>
      <c r="AC25" s="137">
        <v>150.80000000000001</v>
      </c>
      <c r="AE25" s="26">
        <f>COUNTIF(Draft!AX:AX,AF25)</f>
        <v>1</v>
      </c>
      <c r="AF25" s="62" t="s">
        <v>636</v>
      </c>
      <c r="AG25" s="62" t="s">
        <v>1953</v>
      </c>
      <c r="AH25" s="154" t="s">
        <v>2543</v>
      </c>
      <c r="AI25" s="26" t="str">
        <f t="shared" si="24"/>
        <v>Player14</v>
      </c>
      <c r="AJ25" s="26" t="str">
        <f>INDEX(Draft!$AW$3:$AW$170,MATCH(AF25,Draft!$AX$3:$AX$170,0),1)</f>
        <v>Player14</v>
      </c>
      <c r="AP25" s="117" t="s">
        <v>1953</v>
      </c>
      <c r="AQ25" s="117" t="s">
        <v>24</v>
      </c>
      <c r="AR25" s="117" t="s">
        <v>25</v>
      </c>
      <c r="AS25" s="123">
        <v>103.3</v>
      </c>
      <c r="AT25" s="117">
        <v>-4.5599999999999996</v>
      </c>
      <c r="AU25" s="124">
        <v>-4.2279999999999998E-2</v>
      </c>
      <c r="AV25" s="125">
        <v>277249216150</v>
      </c>
      <c r="AW25" s="117" t="s">
        <v>1063</v>
      </c>
      <c r="AY25" s="117">
        <v>2089942</v>
      </c>
      <c r="AZ25" s="117" t="s">
        <v>1052</v>
      </c>
      <c r="BA25" s="117" t="s">
        <v>1053</v>
      </c>
      <c r="BC25" s="117" t="s">
        <v>1035</v>
      </c>
      <c r="BD25" s="134" t="s">
        <v>2061</v>
      </c>
      <c r="BE25" s="126" t="s">
        <v>2062</v>
      </c>
      <c r="BF25" s="130">
        <v>29.07</v>
      </c>
      <c r="BG25" s="128">
        <v>-0.61</v>
      </c>
      <c r="BH25" s="129">
        <v>-2.06E-2</v>
      </c>
      <c r="BI25" s="126" t="s">
        <v>2063</v>
      </c>
      <c r="BJ25" s="126" t="s">
        <v>2064</v>
      </c>
      <c r="BK25" s="126" t="s">
        <v>2064</v>
      </c>
      <c r="BL25" s="126" t="s">
        <v>2064</v>
      </c>
      <c r="BM25" s="126" t="s">
        <v>2065</v>
      </c>
      <c r="BN25" s="126"/>
      <c r="BO25" s="119"/>
    </row>
    <row r="26" spans="2:67" ht="17">
      <c r="B26" s="26">
        <f t="shared" si="10"/>
        <v>11</v>
      </c>
      <c r="C26" s="61" t="str">
        <f t="shared" si="13"/>
        <v>Stock</v>
      </c>
      <c r="D26" s="116">
        <f t="shared" si="11"/>
        <v>44673</v>
      </c>
      <c r="E26" s="116" t="str">
        <f t="shared" si="2"/>
        <v>Stock44673</v>
      </c>
      <c r="F26" s="116"/>
      <c r="G26" s="114" t="str">
        <f t="shared" si="25"/>
        <v>Ethereum</v>
      </c>
      <c r="H26" s="175">
        <v>44612</v>
      </c>
      <c r="I26" s="140">
        <v>2628.6484375</v>
      </c>
      <c r="J26" s="141" t="s">
        <v>1912</v>
      </c>
      <c r="K26" s="141" t="s">
        <v>1035</v>
      </c>
      <c r="L26" s="141" t="s">
        <v>2511</v>
      </c>
      <c r="M26" s="143">
        <v>0.91162886157308998</v>
      </c>
      <c r="N26" s="26">
        <f t="shared" si="26"/>
        <v>2</v>
      </c>
      <c r="O26" s="26" t="str">
        <f t="shared" si="27"/>
        <v>Ethereum2</v>
      </c>
      <c r="Q26" s="26">
        <f>IF(R26="Y","",S26-COUNTIF(R$4:R25,"Y"))</f>
        <v>6</v>
      </c>
      <c r="R26" s="114" t="str">
        <f>IF(ISNUMBER(MATCH(T26,Draft!$AX$3:$AX$146,0)),"Y","")</f>
        <v/>
      </c>
      <c r="S26" s="114">
        <f t="shared" si="8"/>
        <v>23</v>
      </c>
      <c r="T26" s="136" t="s">
        <v>546</v>
      </c>
      <c r="U26" s="137">
        <v>57</v>
      </c>
      <c r="V26" s="137">
        <v>1.006149905586506</v>
      </c>
      <c r="W26" s="137">
        <v>2.767626241735149E-2</v>
      </c>
      <c r="X26" s="137">
        <v>2.750709637170656E-2</v>
      </c>
      <c r="Y26" s="137">
        <v>251427880960</v>
      </c>
      <c r="Z26" s="137">
        <v>252</v>
      </c>
      <c r="AA26" s="137">
        <v>84</v>
      </c>
      <c r="AB26" s="137">
        <v>28</v>
      </c>
      <c r="AC26" s="137">
        <v>151.19999999999999</v>
      </c>
      <c r="AE26" s="26">
        <f>COUNTIF(Draft!AX:AX,AF26)</f>
        <v>1</v>
      </c>
      <c r="AF26" s="62" t="s">
        <v>506</v>
      </c>
      <c r="AG26" s="62" t="s">
        <v>1953</v>
      </c>
      <c r="AH26" s="154" t="s">
        <v>2582</v>
      </c>
      <c r="AI26" s="26" t="str">
        <f t="shared" si="24"/>
        <v>Player13</v>
      </c>
      <c r="AJ26" s="26" t="str">
        <f>INDEX(Draft!$AW$3:$AW$170,MATCH(AF26,Draft!$AX$3:$AX$170,0),1)</f>
        <v>Player13</v>
      </c>
      <c r="AP26" s="117" t="s">
        <v>1953</v>
      </c>
      <c r="AQ26" s="117" t="s">
        <v>518</v>
      </c>
      <c r="AR26" s="117" t="s">
        <v>519</v>
      </c>
      <c r="AS26" s="123">
        <v>152.16</v>
      </c>
      <c r="AT26" s="117">
        <v>4.93</v>
      </c>
      <c r="AU26" s="124">
        <v>3.3489999999999999E-2</v>
      </c>
      <c r="AV26" s="125">
        <v>277027579361</v>
      </c>
      <c r="AW26" s="117" t="s">
        <v>1043</v>
      </c>
      <c r="AY26" s="117">
        <v>42500322</v>
      </c>
      <c r="AZ26" s="117" t="s">
        <v>1054</v>
      </c>
      <c r="BA26" s="117" t="s">
        <v>1068</v>
      </c>
      <c r="BC26" s="117" t="s">
        <v>1035</v>
      </c>
      <c r="BD26" s="134" t="s">
        <v>1949</v>
      </c>
      <c r="BE26" s="126" t="s">
        <v>2066</v>
      </c>
      <c r="BF26" s="130">
        <v>17.71</v>
      </c>
      <c r="BG26" s="128">
        <v>-0.32</v>
      </c>
      <c r="BH26" s="129">
        <v>-1.7999999999999999E-2</v>
      </c>
      <c r="BI26" s="126" t="s">
        <v>2067</v>
      </c>
      <c r="BJ26" s="126" t="s">
        <v>2068</v>
      </c>
      <c r="BK26" s="126" t="s">
        <v>2068</v>
      </c>
      <c r="BL26" s="126" t="s">
        <v>2068</v>
      </c>
      <c r="BM26" s="126" t="s">
        <v>2069</v>
      </c>
      <c r="BN26" s="126"/>
      <c r="BO26" s="119"/>
    </row>
    <row r="27" spans="2:67" ht="17">
      <c r="B27" s="26">
        <f t="shared" si="10"/>
        <v>11</v>
      </c>
      <c r="C27" s="61" t="str">
        <f t="shared" si="13"/>
        <v>Crypto</v>
      </c>
      <c r="D27" s="116">
        <f t="shared" si="11"/>
        <v>44675</v>
      </c>
      <c r="E27" s="116" t="str">
        <f t="shared" si="2"/>
        <v>Crypto44675</v>
      </c>
      <c r="F27" s="116"/>
      <c r="G27" s="114" t="str">
        <f t="shared" si="25"/>
        <v>Ethereum</v>
      </c>
      <c r="H27" s="175">
        <v>44619</v>
      </c>
      <c r="I27" s="140">
        <v>2621.8017578125</v>
      </c>
      <c r="J27" s="141" t="s">
        <v>1912</v>
      </c>
      <c r="K27" s="141" t="s">
        <v>1035</v>
      </c>
      <c r="L27" s="141" t="s">
        <v>2511</v>
      </c>
      <c r="M27" s="143">
        <v>0.99739536120927164</v>
      </c>
      <c r="N27" s="26">
        <f t="shared" si="26"/>
        <v>3</v>
      </c>
      <c r="O27" s="26" t="str">
        <f t="shared" si="27"/>
        <v>Ethereum3</v>
      </c>
      <c r="Q27" s="26" t="str">
        <f>IF(R27="Y","",S27-COUNTIF(R$4:R26,"Y"))</f>
        <v/>
      </c>
      <c r="R27" s="114" t="str">
        <f>IF(ISNUMBER(MATCH(T27,Draft!$AX$3:$AX$146,0)),"Y","")</f>
        <v>Y</v>
      </c>
      <c r="S27" s="114">
        <f t="shared" si="8"/>
        <v>24</v>
      </c>
      <c r="T27" s="136" t="s">
        <v>502</v>
      </c>
      <c r="U27" s="137">
        <v>57</v>
      </c>
      <c r="V27" s="137">
        <v>1.0064064747881021</v>
      </c>
      <c r="W27" s="137">
        <v>3.1311170394352557E-2</v>
      </c>
      <c r="X27" s="137">
        <v>3.1111853091908118E-2</v>
      </c>
      <c r="Y27" s="137">
        <v>450368110592</v>
      </c>
      <c r="Z27" s="137">
        <v>240</v>
      </c>
      <c r="AA27" s="137">
        <v>142</v>
      </c>
      <c r="AB27" s="137">
        <v>12</v>
      </c>
      <c r="AC27" s="137">
        <v>152</v>
      </c>
      <c r="AE27" s="26">
        <f>COUNTIF(Draft!AX:AX,AF27)</f>
        <v>1</v>
      </c>
      <c r="AF27" s="62" t="s">
        <v>616</v>
      </c>
      <c r="AG27" s="62" t="s">
        <v>1953</v>
      </c>
      <c r="AH27" s="154" t="s">
        <v>2529</v>
      </c>
      <c r="AI27" s="26" t="str">
        <f t="shared" si="24"/>
        <v>Player22</v>
      </c>
      <c r="AJ27" s="26" t="str">
        <f>INDEX(Draft!$AW$3:$AW$170,MATCH(AF27,Draft!$AX$3:$AX$170,0),1)</f>
        <v>Player22</v>
      </c>
      <c r="AP27" s="117" t="s">
        <v>1953</v>
      </c>
      <c r="AQ27" s="117" t="s">
        <v>524</v>
      </c>
      <c r="AR27" s="117" t="s">
        <v>525</v>
      </c>
      <c r="AS27" s="123">
        <v>194.41</v>
      </c>
      <c r="AT27" s="117">
        <v>-6.96</v>
      </c>
      <c r="AU27" s="124">
        <v>-3.456E-2</v>
      </c>
      <c r="AV27" s="125">
        <v>268413785546</v>
      </c>
      <c r="AW27" s="117" t="s">
        <v>1073</v>
      </c>
      <c r="AY27" s="117">
        <v>421090</v>
      </c>
      <c r="AZ27" s="117" t="s">
        <v>1059</v>
      </c>
      <c r="BA27" s="117" t="s">
        <v>1060</v>
      </c>
      <c r="BC27" s="117" t="s">
        <v>1035</v>
      </c>
      <c r="BD27" s="134" t="s">
        <v>1943</v>
      </c>
      <c r="BE27" s="126" t="s">
        <v>2070</v>
      </c>
      <c r="BF27" s="130">
        <v>11.97</v>
      </c>
      <c r="BG27" s="128">
        <v>-0.27</v>
      </c>
      <c r="BH27" s="129">
        <v>-2.2200000000000001E-2</v>
      </c>
      <c r="BI27" s="126" t="s">
        <v>2071</v>
      </c>
      <c r="BJ27" s="126" t="s">
        <v>2072</v>
      </c>
      <c r="BK27" s="126" t="s">
        <v>2072</v>
      </c>
      <c r="BL27" s="126" t="s">
        <v>2072</v>
      </c>
      <c r="BM27" s="126" t="s">
        <v>2073</v>
      </c>
      <c r="BN27" s="126"/>
      <c r="BO27" s="119"/>
    </row>
    <row r="28" spans="2:67" ht="17">
      <c r="B28" s="26">
        <f t="shared" si="10"/>
        <v>12</v>
      </c>
      <c r="C28" s="61" t="str">
        <f t="shared" si="13"/>
        <v>Stock</v>
      </c>
      <c r="D28" s="116">
        <f t="shared" si="11"/>
        <v>44680</v>
      </c>
      <c r="E28" s="116" t="str">
        <f t="shared" si="2"/>
        <v>Stock44680</v>
      </c>
      <c r="F28" s="116"/>
      <c r="G28" s="114" t="str">
        <f t="shared" si="25"/>
        <v>Solana</v>
      </c>
      <c r="H28" s="175">
        <v>44598</v>
      </c>
      <c r="I28" s="140">
        <v>115.2997589111328</v>
      </c>
      <c r="J28" s="141" t="s">
        <v>1916</v>
      </c>
      <c r="K28" s="141" t="s">
        <v>1035</v>
      </c>
      <c r="L28" s="141" t="s">
        <v>2511</v>
      </c>
      <c r="M28" s="143"/>
      <c r="N28" s="26">
        <f t="shared" si="26"/>
        <v>0</v>
      </c>
      <c r="O28" s="26" t="str">
        <f t="shared" si="27"/>
        <v>Solana0</v>
      </c>
      <c r="Q28" s="26">
        <f>IF(R28="Y","",S28-COUNTIF(R$4:R27,"Y"))</f>
        <v>7</v>
      </c>
      <c r="R28" s="114" t="str">
        <f>IF(ISNUMBER(MATCH(T28,Draft!$AX$3:$AX$146,0)),"Y","")</f>
        <v/>
      </c>
      <c r="S28" s="114">
        <f t="shared" si="8"/>
        <v>25</v>
      </c>
      <c r="T28" s="136" t="s">
        <v>582</v>
      </c>
      <c r="U28" s="137">
        <v>57</v>
      </c>
      <c r="V28" s="137">
        <v>1.0057702785574409</v>
      </c>
      <c r="W28" s="137">
        <v>2.1943129452406819E-2</v>
      </c>
      <c r="X28" s="137">
        <v>2.1817237912298889E-2</v>
      </c>
      <c r="Y28" s="137">
        <v>167242465280</v>
      </c>
      <c r="Z28" s="137">
        <v>264</v>
      </c>
      <c r="AA28" s="137">
        <v>31</v>
      </c>
      <c r="AB28" s="137">
        <v>57</v>
      </c>
      <c r="AC28" s="137">
        <v>155.30000000000001</v>
      </c>
      <c r="AE28" s="26">
        <f>COUNTIF(Draft!AX:AX,AF28)</f>
        <v>1</v>
      </c>
      <c r="AF28" s="62" t="s">
        <v>74</v>
      </c>
      <c r="AG28" s="62" t="s">
        <v>1953</v>
      </c>
      <c r="AH28" s="155" t="s">
        <v>2528</v>
      </c>
      <c r="AI28" s="26" t="str">
        <f t="shared" si="24"/>
        <v>Player12</v>
      </c>
      <c r="AJ28" s="26" t="str">
        <f>INDEX(Draft!$AW$3:$AW$170,MATCH(AF28,Draft!$AX$3:$AX$170,0),1)</f>
        <v>Player12</v>
      </c>
      <c r="AP28" s="117" t="s">
        <v>1953</v>
      </c>
      <c r="AQ28" s="117" t="s">
        <v>534</v>
      </c>
      <c r="AR28" s="117" t="s">
        <v>535</v>
      </c>
      <c r="AS28" s="123">
        <v>61.38</v>
      </c>
      <c r="AT28" s="117">
        <v>0.34</v>
      </c>
      <c r="AU28" s="124">
        <v>5.5700000000000003E-3</v>
      </c>
      <c r="AV28" s="125">
        <v>265126014086</v>
      </c>
      <c r="AW28" s="117" t="s">
        <v>1043</v>
      </c>
      <c r="AY28" s="117">
        <v>23561530</v>
      </c>
      <c r="AZ28" s="117" t="s">
        <v>1066</v>
      </c>
      <c r="BA28" s="117" t="s">
        <v>1074</v>
      </c>
      <c r="BC28" s="117" t="s">
        <v>1035</v>
      </c>
      <c r="BD28" s="134" t="s">
        <v>2074</v>
      </c>
      <c r="BE28" s="126" t="s">
        <v>2075</v>
      </c>
      <c r="BF28" s="130">
        <v>11.55</v>
      </c>
      <c r="BG28" s="128">
        <v>-0.18</v>
      </c>
      <c r="BH28" s="129">
        <v>-1.54E-2</v>
      </c>
      <c r="BI28" s="126" t="s">
        <v>2076</v>
      </c>
      <c r="BJ28" s="126" t="s">
        <v>2077</v>
      </c>
      <c r="BK28" s="126" t="s">
        <v>2077</v>
      </c>
      <c r="BL28" s="126" t="s">
        <v>2077</v>
      </c>
      <c r="BM28" s="126" t="s">
        <v>2078</v>
      </c>
      <c r="BN28" s="126"/>
      <c r="BO28" s="119"/>
    </row>
    <row r="29" spans="2:67" ht="17">
      <c r="B29" s="26">
        <f t="shared" si="10"/>
        <v>12</v>
      </c>
      <c r="C29" s="61" t="str">
        <f t="shared" si="13"/>
        <v>Crypto</v>
      </c>
      <c r="D29" s="116">
        <f t="shared" si="11"/>
        <v>44682</v>
      </c>
      <c r="E29" s="116" t="str">
        <f t="shared" si="2"/>
        <v>Crypto44682</v>
      </c>
      <c r="F29" s="116"/>
      <c r="G29" s="114" t="str">
        <f t="shared" si="25"/>
        <v>Solana</v>
      </c>
      <c r="H29" s="175">
        <v>44605</v>
      </c>
      <c r="I29" s="140">
        <v>93.244102478027344</v>
      </c>
      <c r="J29" s="141" t="s">
        <v>1916</v>
      </c>
      <c r="K29" s="141" t="s">
        <v>1035</v>
      </c>
      <c r="L29" s="141" t="s">
        <v>2511</v>
      </c>
      <c r="M29" s="143">
        <v>0.80871029877777245</v>
      </c>
      <c r="N29" s="26">
        <f t="shared" si="26"/>
        <v>1</v>
      </c>
      <c r="O29" s="26" t="str">
        <f t="shared" si="27"/>
        <v>Solana1</v>
      </c>
      <c r="Q29" s="26" t="str">
        <f>IF(R29="Y","",S29-COUNTIF(R$4:R28,"Y"))</f>
        <v/>
      </c>
      <c r="R29" s="114" t="str">
        <f>IF(ISNUMBER(MATCH(T29,Draft!$AX$3:$AX$146,0)),"Y","")</f>
        <v>Y</v>
      </c>
      <c r="S29" s="114">
        <f t="shared" si="8"/>
        <v>26</v>
      </c>
      <c r="T29" s="136" t="s">
        <v>560</v>
      </c>
      <c r="U29" s="137">
        <v>57</v>
      </c>
      <c r="V29" s="137">
        <v>1.008486043117067</v>
      </c>
      <c r="W29" s="137">
        <v>3.834007319229131E-2</v>
      </c>
      <c r="X29" s="137">
        <v>3.8017455426342189E-2</v>
      </c>
      <c r="Y29" s="137">
        <v>152236507136</v>
      </c>
      <c r="Z29" s="137">
        <v>169</v>
      </c>
      <c r="AA29" s="137">
        <v>254</v>
      </c>
      <c r="AB29" s="137">
        <v>68</v>
      </c>
      <c r="AC29" s="137">
        <v>155.69999999999999</v>
      </c>
      <c r="AE29" s="26">
        <f>COUNTIF(Draft!AX:AX,AF29)</f>
        <v>1</v>
      </c>
      <c r="AF29" s="62" t="s">
        <v>1920</v>
      </c>
      <c r="AG29" s="62" t="s">
        <v>1035</v>
      </c>
      <c r="AH29" s="154" t="s">
        <v>1026</v>
      </c>
      <c r="AI29" s="26" t="str">
        <f t="shared" si="24"/>
        <v>Player2</v>
      </c>
      <c r="AJ29" s="26" t="str">
        <f>INDEX(Draft!$AW$3:$AW$170,MATCH(AF29,Draft!$AX$3:$AX$170,0),1)</f>
        <v>Player2</v>
      </c>
      <c r="AP29" s="117" t="s">
        <v>1953</v>
      </c>
      <c r="AQ29" s="117" t="s">
        <v>20</v>
      </c>
      <c r="AR29" s="117" t="s">
        <v>21</v>
      </c>
      <c r="AS29" s="123">
        <v>656.88</v>
      </c>
      <c r="AT29" s="117">
        <v>-23.49</v>
      </c>
      <c r="AU29" s="124">
        <v>-3.4529999999999998E-2</v>
      </c>
      <c r="AV29" s="125">
        <v>264460947547</v>
      </c>
      <c r="AW29" s="117" t="s">
        <v>1064</v>
      </c>
      <c r="AX29" s="117">
        <v>1995</v>
      </c>
      <c r="AY29" s="117">
        <v>961205</v>
      </c>
      <c r="AZ29" s="117" t="s">
        <v>1044</v>
      </c>
      <c r="BA29" s="117" t="s">
        <v>1065</v>
      </c>
      <c r="BC29" s="117" t="s">
        <v>1035</v>
      </c>
      <c r="BD29" s="134" t="s">
        <v>2079</v>
      </c>
      <c r="BE29" s="126" t="s">
        <v>2080</v>
      </c>
      <c r="BF29" s="130">
        <v>6.6536999999999999E-2</v>
      </c>
      <c r="BG29" s="128">
        <v>-3.6110000000000001E-3</v>
      </c>
      <c r="BH29" s="129">
        <v>-5.1499999999999997E-2</v>
      </c>
      <c r="BI29" s="126" t="s">
        <v>2081</v>
      </c>
      <c r="BJ29" s="126" t="s">
        <v>2082</v>
      </c>
      <c r="BK29" s="126" t="s">
        <v>2082</v>
      </c>
      <c r="BL29" s="126" t="s">
        <v>2082</v>
      </c>
      <c r="BM29" s="126" t="s">
        <v>2083</v>
      </c>
      <c r="BN29" s="126"/>
      <c r="BO29" s="119"/>
    </row>
    <row r="30" spans="2:67" ht="17">
      <c r="B30" s="26">
        <f t="shared" si="10"/>
        <v>13</v>
      </c>
      <c r="C30" s="61" t="str">
        <f t="shared" si="13"/>
        <v>Stock</v>
      </c>
      <c r="D30" s="116">
        <f t="shared" si="11"/>
        <v>44687</v>
      </c>
      <c r="E30" s="116" t="str">
        <f t="shared" si="2"/>
        <v>Stock44687</v>
      </c>
      <c r="F30" s="116"/>
      <c r="G30" s="114" t="str">
        <f t="shared" si="25"/>
        <v>Solana</v>
      </c>
      <c r="H30" s="175">
        <v>44612</v>
      </c>
      <c r="I30" s="140">
        <v>90.901412963867188</v>
      </c>
      <c r="J30" s="141" t="s">
        <v>1916</v>
      </c>
      <c r="K30" s="141" t="s">
        <v>1035</v>
      </c>
      <c r="L30" s="141" t="s">
        <v>2511</v>
      </c>
      <c r="M30" s="143">
        <v>0.97487573528082161</v>
      </c>
      <c r="N30" s="26">
        <f t="shared" si="26"/>
        <v>2</v>
      </c>
      <c r="O30" s="26" t="str">
        <f t="shared" si="27"/>
        <v>Solana2</v>
      </c>
      <c r="Q30" s="26" t="str">
        <f>IF(R30="Y","",S30-COUNTIF(R$4:R29,"Y"))</f>
        <v/>
      </c>
      <c r="R30" s="114" t="str">
        <f>IF(ISNUMBER(MATCH(T30,Draft!$AX$3:$AX$146,0)),"Y","")</f>
        <v>Y</v>
      </c>
      <c r="S30" s="114">
        <f t="shared" si="8"/>
        <v>27</v>
      </c>
      <c r="T30" s="136" t="s">
        <v>30</v>
      </c>
      <c r="U30" s="137">
        <v>57</v>
      </c>
      <c r="V30" s="137">
        <v>1.006374754562315</v>
      </c>
      <c r="W30" s="137">
        <v>3.02959917065031E-2</v>
      </c>
      <c r="X30" s="137">
        <v>3.0104085549800191E-2</v>
      </c>
      <c r="Y30" s="137">
        <v>226137014272</v>
      </c>
      <c r="Z30" s="137">
        <v>243</v>
      </c>
      <c r="AA30" s="137">
        <v>120</v>
      </c>
      <c r="AB30" s="137">
        <v>35</v>
      </c>
      <c r="AC30" s="137">
        <v>156</v>
      </c>
      <c r="AE30" s="26">
        <f>COUNTIF(Draft!AX:AX,AF30)</f>
        <v>1</v>
      </c>
      <c r="AF30" s="62" t="s">
        <v>699</v>
      </c>
      <c r="AG30" s="62" t="s">
        <v>1953</v>
      </c>
      <c r="AH30" s="154" t="s">
        <v>2520</v>
      </c>
      <c r="AI30" s="26" t="str">
        <f t="shared" si="24"/>
        <v>Player3</v>
      </c>
      <c r="AJ30" s="26" t="str">
        <f>INDEX(Draft!$AW$3:$AW$170,MATCH(AF30,Draft!$AX$3:$AX$170,0),1)</f>
        <v>Player3</v>
      </c>
      <c r="AP30" s="117" t="s">
        <v>1953</v>
      </c>
      <c r="AQ30" s="117" t="s">
        <v>542</v>
      </c>
      <c r="AR30" s="117" t="s">
        <v>543</v>
      </c>
      <c r="AS30" s="123">
        <v>136.04</v>
      </c>
      <c r="AT30" s="117">
        <v>-1.75</v>
      </c>
      <c r="AU30" s="124">
        <v>-1.2699999999999999E-2</v>
      </c>
      <c r="AV30" s="125">
        <v>262242392421</v>
      </c>
      <c r="AW30" s="117" t="s">
        <v>1043</v>
      </c>
      <c r="AY30" s="117">
        <v>11012720</v>
      </c>
      <c r="AZ30" s="117" t="s">
        <v>1076</v>
      </c>
      <c r="BA30" s="117" t="s">
        <v>1083</v>
      </c>
      <c r="BC30" s="117" t="s">
        <v>1035</v>
      </c>
      <c r="BD30" s="134" t="s">
        <v>1933</v>
      </c>
      <c r="BE30" s="126" t="s">
        <v>2084</v>
      </c>
      <c r="BF30" s="130">
        <v>0.98874399999999996</v>
      </c>
      <c r="BG30" s="128">
        <v>-1.9455E-2</v>
      </c>
      <c r="BH30" s="129">
        <v>-1.9300000000000001E-2</v>
      </c>
      <c r="BI30" s="126" t="s">
        <v>2085</v>
      </c>
      <c r="BJ30" s="126" t="s">
        <v>2086</v>
      </c>
      <c r="BK30" s="126" t="s">
        <v>2086</v>
      </c>
      <c r="BL30" s="126" t="s">
        <v>2086</v>
      </c>
      <c r="BM30" s="126" t="s">
        <v>2087</v>
      </c>
      <c r="BN30" s="126"/>
      <c r="BO30" s="119"/>
    </row>
    <row r="31" spans="2:67" ht="17">
      <c r="B31" s="26">
        <f t="shared" si="10"/>
        <v>13</v>
      </c>
      <c r="C31" s="61" t="str">
        <f t="shared" si="13"/>
        <v>Crypto</v>
      </c>
      <c r="D31" s="116">
        <f t="shared" si="11"/>
        <v>44689</v>
      </c>
      <c r="E31" s="116" t="str">
        <f t="shared" si="2"/>
        <v>Crypto44689</v>
      </c>
      <c r="F31" s="116"/>
      <c r="G31" s="114" t="str">
        <f t="shared" si="25"/>
        <v>Solana</v>
      </c>
      <c r="H31" s="175">
        <v>44619</v>
      </c>
      <c r="I31" s="140">
        <v>85.519050598144531</v>
      </c>
      <c r="J31" s="141" t="s">
        <v>1916</v>
      </c>
      <c r="K31" s="141" t="s">
        <v>1035</v>
      </c>
      <c r="L31" s="141" t="s">
        <v>2511</v>
      </c>
      <c r="M31" s="143">
        <v>0.94078901317120212</v>
      </c>
      <c r="N31" s="26">
        <f t="shared" si="26"/>
        <v>3</v>
      </c>
      <c r="O31" s="26" t="str">
        <f t="shared" si="27"/>
        <v>Solana3</v>
      </c>
      <c r="Q31" s="26">
        <f>IF(R31="Y","",S31-COUNTIF(R$4:R30,"Y"))</f>
        <v>8</v>
      </c>
      <c r="R31" s="114" t="str">
        <f>IF(ISNUMBER(MATCH(T31,Draft!$AX$3:$AX$146,0)),"Y","")</f>
        <v/>
      </c>
      <c r="S31" s="114">
        <f t="shared" si="8"/>
        <v>28</v>
      </c>
      <c r="T31" s="136" t="s">
        <v>682</v>
      </c>
      <c r="U31" s="137">
        <v>57</v>
      </c>
      <c r="V31" s="137">
        <v>1.011105025396545</v>
      </c>
      <c r="W31" s="137">
        <v>5.1978538733613841E-2</v>
      </c>
      <c r="X31" s="137">
        <v>5.140765541465725E-2</v>
      </c>
      <c r="Y31" s="137">
        <v>164202577920</v>
      </c>
      <c r="Z31" s="137">
        <v>120</v>
      </c>
      <c r="AA31" s="137">
        <v>398</v>
      </c>
      <c r="AB31" s="137">
        <v>58</v>
      </c>
      <c r="AC31" s="137">
        <v>157</v>
      </c>
      <c r="AE31" s="26">
        <f>COUNTIF(Draft!AX:AX,AF31)</f>
        <v>1</v>
      </c>
      <c r="AF31" s="62" t="s">
        <v>1921</v>
      </c>
      <c r="AG31" s="62" t="s">
        <v>1035</v>
      </c>
      <c r="AH31" s="155" t="s">
        <v>994</v>
      </c>
      <c r="AI31" s="26" t="str">
        <f t="shared" si="24"/>
        <v>Player17</v>
      </c>
      <c r="AJ31" s="26" t="str">
        <f>INDEX(Draft!$AW$3:$AW$170,MATCH(AF31,Draft!$AX$3:$AX$170,0),1)</f>
        <v>Player17</v>
      </c>
      <c r="AP31" s="117" t="s">
        <v>1953</v>
      </c>
      <c r="AQ31" s="117" t="s">
        <v>546</v>
      </c>
      <c r="AR31" s="117" t="s">
        <v>547</v>
      </c>
      <c r="AS31" s="123">
        <v>142.71</v>
      </c>
      <c r="AT31" s="117">
        <v>-0.49</v>
      </c>
      <c r="AU31" s="124">
        <v>-3.4199999999999999E-3</v>
      </c>
      <c r="AV31" s="125">
        <v>252294221160</v>
      </c>
      <c r="AW31" s="117" t="s">
        <v>1043</v>
      </c>
      <c r="AX31" s="117">
        <v>2012</v>
      </c>
      <c r="AY31" s="117">
        <v>7333409</v>
      </c>
      <c r="AZ31" s="117" t="s">
        <v>1057</v>
      </c>
      <c r="BA31" s="117" t="s">
        <v>1088</v>
      </c>
      <c r="BC31" s="117" t="s">
        <v>1035</v>
      </c>
      <c r="BD31" s="134" t="s">
        <v>2088</v>
      </c>
      <c r="BE31" s="126" t="s">
        <v>2089</v>
      </c>
      <c r="BF31" s="130">
        <v>338.28</v>
      </c>
      <c r="BG31" s="128">
        <v>-16.239999999999998</v>
      </c>
      <c r="BH31" s="129">
        <v>-4.58E-2</v>
      </c>
      <c r="BI31" s="126" t="s">
        <v>2090</v>
      </c>
      <c r="BJ31" s="126" t="s">
        <v>2091</v>
      </c>
      <c r="BK31" s="126" t="s">
        <v>2091</v>
      </c>
      <c r="BL31" s="126" t="s">
        <v>2091</v>
      </c>
      <c r="BM31" s="126" t="s">
        <v>2092</v>
      </c>
      <c r="BN31" s="126"/>
      <c r="BO31" s="119"/>
    </row>
    <row r="32" spans="2:67" ht="17">
      <c r="B32" s="26">
        <f t="shared" si="10"/>
        <v>14</v>
      </c>
      <c r="C32" s="61" t="str">
        <f t="shared" si="13"/>
        <v>Stock</v>
      </c>
      <c r="D32" s="116">
        <f t="shared" si="11"/>
        <v>44694</v>
      </c>
      <c r="E32" s="116" t="str">
        <f t="shared" si="2"/>
        <v>Stock44694</v>
      </c>
      <c r="F32" s="116"/>
      <c r="G32" s="114" t="str">
        <f t="shared" si="25"/>
        <v>Cardano</v>
      </c>
      <c r="H32" s="175">
        <v>44598</v>
      </c>
      <c r="I32" s="140">
        <v>1.1445469856262209</v>
      </c>
      <c r="J32" s="141" t="s">
        <v>1915</v>
      </c>
      <c r="K32" s="141" t="s">
        <v>1035</v>
      </c>
      <c r="L32" s="141" t="s">
        <v>2511</v>
      </c>
      <c r="M32" s="143"/>
      <c r="N32" s="26">
        <f t="shared" si="26"/>
        <v>0</v>
      </c>
      <c r="O32" s="26" t="str">
        <f t="shared" si="27"/>
        <v>Cardano0</v>
      </c>
      <c r="Q32" s="26" t="str">
        <f>IF(R32="Y","",S32-COUNTIF(R$4:R31,"Y"))</f>
        <v/>
      </c>
      <c r="R32" s="114" t="str">
        <f>IF(ISNUMBER(MATCH(T32,Draft!$AX$3:$AX$146,0)),"Y","")</f>
        <v>Y</v>
      </c>
      <c r="S32" s="114">
        <f t="shared" si="8"/>
        <v>29</v>
      </c>
      <c r="T32" s="136" t="s">
        <v>2</v>
      </c>
      <c r="U32" s="137">
        <v>57</v>
      </c>
      <c r="V32" s="137">
        <v>1.006727194522298</v>
      </c>
      <c r="W32" s="137">
        <v>3.5954103255469209E-2</v>
      </c>
      <c r="X32" s="137">
        <v>3.57138492444617E-2</v>
      </c>
      <c r="Y32" s="137">
        <v>2772845461504</v>
      </c>
      <c r="Z32" s="137">
        <v>226</v>
      </c>
      <c r="AA32" s="137">
        <v>225</v>
      </c>
      <c r="AB32" s="137">
        <v>1</v>
      </c>
      <c r="AC32" s="137">
        <v>158.30000000000001</v>
      </c>
      <c r="AE32" s="26">
        <f>COUNTIF(Draft!AX:AX,AF32)</f>
        <v>1</v>
      </c>
      <c r="AF32" s="62" t="s">
        <v>575</v>
      </c>
      <c r="AG32" s="62" t="s">
        <v>1953</v>
      </c>
      <c r="AH32" s="154" t="s">
        <v>2612</v>
      </c>
      <c r="AI32" s="26" t="str">
        <f t="shared" si="24"/>
        <v>Player17</v>
      </c>
      <c r="AJ32" s="26" t="str">
        <f>INDEX(Draft!$AW$3:$AW$170,MATCH(AF32,Draft!$AX$3:$AX$170,0),1)</f>
        <v>Player17</v>
      </c>
      <c r="AP32" s="117" t="s">
        <v>1953</v>
      </c>
      <c r="AQ32" s="117" t="s">
        <v>32</v>
      </c>
      <c r="AR32" s="117" t="s">
        <v>33</v>
      </c>
      <c r="AS32" s="123">
        <v>591.36</v>
      </c>
      <c r="AT32" s="117">
        <v>-19.98</v>
      </c>
      <c r="AU32" s="124">
        <v>-3.2680000000000001E-2</v>
      </c>
      <c r="AV32" s="125">
        <v>244157149716</v>
      </c>
      <c r="AW32" s="117" t="s">
        <v>1043</v>
      </c>
      <c r="AX32" s="117">
        <v>2009</v>
      </c>
      <c r="AY32" s="117">
        <v>2491954</v>
      </c>
      <c r="AZ32" s="117" t="s">
        <v>1044</v>
      </c>
      <c r="BA32" s="117" t="s">
        <v>1047</v>
      </c>
      <c r="BC32" s="117" t="s">
        <v>1035</v>
      </c>
      <c r="BD32" s="134" t="s">
        <v>1947</v>
      </c>
      <c r="BE32" s="126" t="s">
        <v>2093</v>
      </c>
      <c r="BF32" s="130">
        <v>45.01</v>
      </c>
      <c r="BG32" s="128">
        <v>-1.5</v>
      </c>
      <c r="BH32" s="129">
        <v>-3.2199999999999999E-2</v>
      </c>
      <c r="BI32" s="126" t="s">
        <v>2094</v>
      </c>
      <c r="BJ32" s="126" t="s">
        <v>2095</v>
      </c>
      <c r="BK32" s="126" t="s">
        <v>2095</v>
      </c>
      <c r="BL32" s="126" t="s">
        <v>2095</v>
      </c>
      <c r="BM32" s="126" t="s">
        <v>2096</v>
      </c>
      <c r="BN32" s="126"/>
      <c r="BO32" s="119"/>
    </row>
    <row r="33" spans="2:67" ht="17">
      <c r="B33" s="26">
        <f t="shared" si="10"/>
        <v>14</v>
      </c>
      <c r="C33" s="61" t="str">
        <f t="shared" si="13"/>
        <v>Crypto</v>
      </c>
      <c r="D33" s="116">
        <f t="shared" si="11"/>
        <v>44696</v>
      </c>
      <c r="E33" s="116" t="str">
        <f t="shared" si="2"/>
        <v>Crypto44696</v>
      </c>
      <c r="F33" s="116"/>
      <c r="G33" s="114" t="str">
        <f t="shared" si="25"/>
        <v>Cardano</v>
      </c>
      <c r="H33" s="175">
        <v>44605</v>
      </c>
      <c r="I33" s="140">
        <v>1.045819044113159</v>
      </c>
      <c r="J33" s="141" t="s">
        <v>1915</v>
      </c>
      <c r="K33" s="141" t="s">
        <v>1035</v>
      </c>
      <c r="L33" s="141" t="s">
        <v>2511</v>
      </c>
      <c r="M33" s="143">
        <v>0.91374059540330355</v>
      </c>
      <c r="N33" s="26">
        <f t="shared" si="26"/>
        <v>1</v>
      </c>
      <c r="O33" s="26" t="str">
        <f t="shared" si="27"/>
        <v>Cardano1</v>
      </c>
      <c r="Q33" s="26" t="str">
        <f>IF(R33="Y","",S33-COUNTIF(R$4:R32,"Y"))</f>
        <v/>
      </c>
      <c r="R33" s="114" t="str">
        <f>IF(ISNUMBER(MATCH(T33,Draft!$AX$3:$AX$146,0)),"Y","")</f>
        <v>Y</v>
      </c>
      <c r="S33" s="114">
        <f t="shared" si="8"/>
        <v>30</v>
      </c>
      <c r="T33" s="136" t="s">
        <v>612</v>
      </c>
      <c r="U33" s="137">
        <v>57</v>
      </c>
      <c r="V33" s="137">
        <v>1.0077225171367521</v>
      </c>
      <c r="W33" s="137">
        <v>3.4482719645834568E-2</v>
      </c>
      <c r="X33" s="137">
        <v>3.4218466948431933E-2</v>
      </c>
      <c r="Y33" s="137">
        <v>137715105792</v>
      </c>
      <c r="Z33" s="137">
        <v>193</v>
      </c>
      <c r="AA33" s="137">
        <v>200</v>
      </c>
      <c r="AB33" s="137">
        <v>77</v>
      </c>
      <c r="AC33" s="137">
        <v>159.6</v>
      </c>
      <c r="AE33" s="26">
        <f>COUNTIF(Draft!AX:AX,AF33)</f>
        <v>1</v>
      </c>
      <c r="AF33" s="62" t="s">
        <v>831</v>
      </c>
      <c r="AG33" s="62" t="s">
        <v>1953</v>
      </c>
      <c r="AH33" s="155" t="s">
        <v>2530</v>
      </c>
      <c r="AI33" s="26" t="str">
        <f t="shared" si="24"/>
        <v>Player3</v>
      </c>
      <c r="AJ33" s="26" t="str">
        <f>INDEX(Draft!$AW$3:$AW$170,MATCH(AF33,Draft!$AX$3:$AX$170,0),1)</f>
        <v>Player3</v>
      </c>
      <c r="AP33" s="117" t="s">
        <v>1953</v>
      </c>
      <c r="AQ33" s="117" t="s">
        <v>522</v>
      </c>
      <c r="AR33" s="117" t="s">
        <v>523</v>
      </c>
      <c r="AS33" s="123">
        <v>104.06</v>
      </c>
      <c r="AT33" s="117">
        <v>-1.86</v>
      </c>
      <c r="AU33" s="124">
        <v>-1.7559999999999999E-2</v>
      </c>
      <c r="AV33" s="125">
        <v>237034581847</v>
      </c>
      <c r="AW33" s="117" t="s">
        <v>1071</v>
      </c>
      <c r="AY33" s="117">
        <v>944934</v>
      </c>
      <c r="AZ33" s="117" t="s">
        <v>1057</v>
      </c>
      <c r="BA33" s="117" t="s">
        <v>1058</v>
      </c>
      <c r="BC33" s="117" t="s">
        <v>1035</v>
      </c>
      <c r="BD33" s="134" t="s">
        <v>1920</v>
      </c>
      <c r="BE33" s="126" t="s">
        <v>2097</v>
      </c>
      <c r="BF33" s="130">
        <v>6.2301000000000002</v>
      </c>
      <c r="BG33" s="128">
        <v>-3.5299999999999998E-2</v>
      </c>
      <c r="BH33" s="129">
        <v>-5.5999999999999999E-3</v>
      </c>
      <c r="BI33" s="126" t="s">
        <v>2098</v>
      </c>
      <c r="BJ33" s="126" t="s">
        <v>2099</v>
      </c>
      <c r="BK33" s="126" t="s">
        <v>2099</v>
      </c>
      <c r="BL33" s="126" t="s">
        <v>2099</v>
      </c>
      <c r="BM33" s="126" t="s">
        <v>2100</v>
      </c>
      <c r="BN33" s="126"/>
      <c r="BO33" s="119"/>
    </row>
    <row r="34" spans="2:67" ht="17">
      <c r="B34" s="26">
        <f t="shared" si="10"/>
        <v>15</v>
      </c>
      <c r="C34" s="61" t="str">
        <f t="shared" si="13"/>
        <v>Stock</v>
      </c>
      <c r="D34" s="116">
        <f t="shared" si="11"/>
        <v>44701</v>
      </c>
      <c r="E34" s="116" t="str">
        <f t="shared" si="2"/>
        <v>Stock44701</v>
      </c>
      <c r="F34" s="116"/>
      <c r="G34" s="114" t="str">
        <f t="shared" si="25"/>
        <v>Cardano</v>
      </c>
      <c r="H34" s="175">
        <v>44612</v>
      </c>
      <c r="I34" s="140">
        <v>0.93290197849273682</v>
      </c>
      <c r="J34" s="141" t="s">
        <v>1915</v>
      </c>
      <c r="K34" s="141" t="s">
        <v>1035</v>
      </c>
      <c r="L34" s="141" t="s">
        <v>2511</v>
      </c>
      <c r="M34" s="143">
        <v>0.89203001584640818</v>
      </c>
      <c r="N34" s="26">
        <f t="shared" si="26"/>
        <v>2</v>
      </c>
      <c r="O34" s="26" t="str">
        <f t="shared" si="27"/>
        <v>Cardano2</v>
      </c>
      <c r="Q34" s="26" t="str">
        <f>IF(R34="Y","",S34-COUNTIF(R$4:R33,"Y"))</f>
        <v/>
      </c>
      <c r="R34" s="114" t="str">
        <f>IF(ISNUMBER(MATCH(T34,Draft!$AX$3:$AX$146,0)),"Y","")</f>
        <v>Y</v>
      </c>
      <c r="S34" s="114">
        <f t="shared" si="8"/>
        <v>31</v>
      </c>
      <c r="T34" s="136" t="s">
        <v>32</v>
      </c>
      <c r="U34" s="137">
        <v>57</v>
      </c>
      <c r="V34" s="137">
        <v>1.007444117778455</v>
      </c>
      <c r="W34" s="137">
        <v>3.7370247907023903E-2</v>
      </c>
      <c r="X34" s="137">
        <v>3.7094114946474778E-2</v>
      </c>
      <c r="Y34" s="137">
        <v>237893861376</v>
      </c>
      <c r="Z34" s="137">
        <v>204</v>
      </c>
      <c r="AA34" s="137">
        <v>243</v>
      </c>
      <c r="AB34" s="137">
        <v>30</v>
      </c>
      <c r="AC34" s="137">
        <v>159.6</v>
      </c>
      <c r="AE34" s="26">
        <f>COUNTIF(Draft!AX:AX,AF34)</f>
        <v>1</v>
      </c>
      <c r="AF34" s="62" t="s">
        <v>1922</v>
      </c>
      <c r="AG34" s="62" t="s">
        <v>1035</v>
      </c>
      <c r="AH34" s="154" t="s">
        <v>1008</v>
      </c>
      <c r="AI34" s="26" t="str">
        <f t="shared" si="24"/>
        <v>Player2</v>
      </c>
      <c r="AJ34" s="26" t="str">
        <f>INDEX(Draft!$AW$3:$AW$170,MATCH(AF34,Draft!$AX$3:$AX$170,0),1)</f>
        <v>Player2</v>
      </c>
      <c r="AP34" s="117" t="s">
        <v>1953</v>
      </c>
      <c r="AQ34" s="117" t="s">
        <v>22</v>
      </c>
      <c r="AR34" s="117" t="s">
        <v>23</v>
      </c>
      <c r="AS34" s="123">
        <v>495.02</v>
      </c>
      <c r="AT34" s="117">
        <v>-26.73</v>
      </c>
      <c r="AU34" s="124">
        <v>-5.1229999999999998E-2</v>
      </c>
      <c r="AV34" s="125">
        <v>233821570334</v>
      </c>
      <c r="AW34" s="117" t="s">
        <v>1043</v>
      </c>
      <c r="AX34" s="117">
        <v>1986</v>
      </c>
      <c r="AY34" s="117">
        <v>4735802</v>
      </c>
      <c r="AZ34" s="117" t="s">
        <v>1044</v>
      </c>
      <c r="BA34" s="117" t="s">
        <v>1048</v>
      </c>
      <c r="BC34" s="117" t="s">
        <v>1035</v>
      </c>
      <c r="BD34" s="134" t="s">
        <v>1937</v>
      </c>
      <c r="BE34" s="126" t="s">
        <v>2101</v>
      </c>
      <c r="BF34" s="130">
        <v>3.2282999999999999</v>
      </c>
      <c r="BG34" s="131">
        <v>2.0999999999999999E-3</v>
      </c>
      <c r="BH34" s="132">
        <v>6.9999999999999999E-4</v>
      </c>
      <c r="BI34" s="126" t="s">
        <v>2102</v>
      </c>
      <c r="BJ34" s="126" t="s">
        <v>2103</v>
      </c>
      <c r="BK34" s="126" t="s">
        <v>2103</v>
      </c>
      <c r="BL34" s="126" t="s">
        <v>2103</v>
      </c>
      <c r="BM34" s="126" t="s">
        <v>2104</v>
      </c>
      <c r="BN34" s="126"/>
      <c r="BO34" s="119"/>
    </row>
    <row r="35" spans="2:67" ht="17">
      <c r="B35" s="26">
        <f t="shared" si="10"/>
        <v>15</v>
      </c>
      <c r="C35" s="61" t="str">
        <f t="shared" si="13"/>
        <v>Crypto</v>
      </c>
      <c r="D35" s="116">
        <f t="shared" si="11"/>
        <v>44703</v>
      </c>
      <c r="E35" s="116" t="str">
        <f t="shared" si="2"/>
        <v>Crypto44703</v>
      </c>
      <c r="F35" s="116"/>
      <c r="G35" s="114" t="str">
        <f t="shared" si="25"/>
        <v>Cardano</v>
      </c>
      <c r="H35" s="175">
        <v>44619</v>
      </c>
      <c r="I35" s="140">
        <v>0.85833501815795898</v>
      </c>
      <c r="J35" s="141" t="s">
        <v>1915</v>
      </c>
      <c r="K35" s="141" t="s">
        <v>1035</v>
      </c>
      <c r="L35" s="141" t="s">
        <v>2511</v>
      </c>
      <c r="M35" s="143">
        <v>0.92006988724018623</v>
      </c>
      <c r="N35" s="26">
        <f t="shared" si="26"/>
        <v>3</v>
      </c>
      <c r="O35" s="26" t="str">
        <f t="shared" si="27"/>
        <v>Cardano3</v>
      </c>
      <c r="Q35" s="26" t="str">
        <f>IF(R35="Y","",S35-COUNTIF(R$4:R34,"Y"))</f>
        <v/>
      </c>
      <c r="R35" s="114" t="str">
        <f>IF(ISNUMBER(MATCH(T35,Draft!$AX$3:$AX$146,0)),"Y","")</f>
        <v>Y</v>
      </c>
      <c r="S35" s="114">
        <f t="shared" si="8"/>
        <v>32</v>
      </c>
      <c r="T35" s="136" t="s">
        <v>657</v>
      </c>
      <c r="U35" s="137">
        <v>57</v>
      </c>
      <c r="V35" s="137">
        <v>1.014992850311123</v>
      </c>
      <c r="W35" s="137">
        <v>5.587166506486399E-2</v>
      </c>
      <c r="X35" s="137">
        <v>5.5046363181511883E-2</v>
      </c>
      <c r="Y35" s="137">
        <v>120952045568</v>
      </c>
      <c r="Z35" s="137">
        <v>100</v>
      </c>
      <c r="AA35" s="137">
        <v>416</v>
      </c>
      <c r="AB35" s="137">
        <v>89</v>
      </c>
      <c r="AC35" s="137">
        <v>159.9</v>
      </c>
      <c r="AE35" s="26">
        <f>COUNTIF(Draft!AX:AX,AF35)</f>
        <v>1</v>
      </c>
      <c r="AF35" s="62" t="s">
        <v>60</v>
      </c>
      <c r="AG35" s="62" t="s">
        <v>1953</v>
      </c>
      <c r="AH35" s="154" t="s">
        <v>2544</v>
      </c>
      <c r="AI35" s="26" t="str">
        <f t="shared" si="24"/>
        <v>Player12</v>
      </c>
      <c r="AJ35" s="26" t="str">
        <f>INDEX(Draft!$AW$3:$AW$170,MATCH(AF35,Draft!$AX$3:$AX$170,0),1)</f>
        <v>Player12</v>
      </c>
      <c r="AP35" s="117" t="s">
        <v>1953</v>
      </c>
      <c r="AQ35" s="117" t="s">
        <v>36</v>
      </c>
      <c r="AR35" s="117" t="s">
        <v>37</v>
      </c>
      <c r="AS35" s="123">
        <v>168.37</v>
      </c>
      <c r="AT35" s="117">
        <v>-3.57</v>
      </c>
      <c r="AU35" s="124">
        <v>-2.0760000000000001E-2</v>
      </c>
      <c r="AV35" s="125">
        <v>232931712218</v>
      </c>
      <c r="AW35" s="117" t="s">
        <v>1043</v>
      </c>
      <c r="AY35" s="117">
        <v>7899839</v>
      </c>
      <c r="AZ35" s="117" t="s">
        <v>1066</v>
      </c>
      <c r="BA35" s="117" t="s">
        <v>1074</v>
      </c>
      <c r="BC35" s="117" t="s">
        <v>1035</v>
      </c>
      <c r="BD35" s="134" t="s">
        <v>2105</v>
      </c>
      <c r="BE35" s="126" t="s">
        <v>2106</v>
      </c>
      <c r="BF35" s="127">
        <v>3089.61</v>
      </c>
      <c r="BG35" s="128">
        <v>-54.83</v>
      </c>
      <c r="BH35" s="129">
        <v>-1.7399999999999999E-2</v>
      </c>
      <c r="BI35" s="126" t="s">
        <v>2107</v>
      </c>
      <c r="BJ35" s="126" t="s">
        <v>2108</v>
      </c>
      <c r="BK35" s="126" t="s">
        <v>2108</v>
      </c>
      <c r="BL35" s="126" t="s">
        <v>2108</v>
      </c>
      <c r="BM35" s="126" t="s">
        <v>2109</v>
      </c>
      <c r="BN35" s="126"/>
      <c r="BO35" s="119"/>
    </row>
    <row r="36" spans="2:67" ht="17">
      <c r="B36" s="26">
        <f t="shared" si="10"/>
        <v>16</v>
      </c>
      <c r="C36" s="61" t="str">
        <f t="shared" si="13"/>
        <v>Stock</v>
      </c>
      <c r="D36" s="116">
        <f t="shared" si="11"/>
        <v>44708</v>
      </c>
      <c r="E36" s="116" t="str">
        <f t="shared" si="2"/>
        <v>Stock44708</v>
      </c>
      <c r="F36" s="116"/>
      <c r="G36" s="114" t="str">
        <f t="shared" si="25"/>
        <v>Alphabet Class C</v>
      </c>
      <c r="H36" s="175">
        <v>44596</v>
      </c>
      <c r="I36" s="140">
        <v>2860.320068359375</v>
      </c>
      <c r="J36" s="141" t="s">
        <v>6</v>
      </c>
      <c r="K36" s="141" t="s">
        <v>1953</v>
      </c>
      <c r="L36" s="141" t="s">
        <v>2512</v>
      </c>
      <c r="M36" s="143"/>
      <c r="N36" s="26">
        <f t="shared" si="26"/>
        <v>0</v>
      </c>
      <c r="O36" s="26" t="str">
        <f t="shared" si="27"/>
        <v>Alphabet Class C0</v>
      </c>
      <c r="Q36" s="26" t="str">
        <f>IF(R36="Y","",S36-COUNTIF(R$4:R35,"Y"))</f>
        <v/>
      </c>
      <c r="R36" s="114" t="str">
        <f>IF(ISNUMBER(MATCH(T36,Draft!$AX$3:$AX$146,0)),"Y","")</f>
        <v>Y</v>
      </c>
      <c r="S36" s="114">
        <f t="shared" si="8"/>
        <v>33</v>
      </c>
      <c r="T36" s="136" t="s">
        <v>12</v>
      </c>
      <c r="U36" s="137">
        <v>57</v>
      </c>
      <c r="V36" s="137">
        <v>1.010982086154393</v>
      </c>
      <c r="W36" s="137">
        <v>8.4140098735131244E-2</v>
      </c>
      <c r="X36" s="137">
        <v>8.3226102507103911E-2</v>
      </c>
      <c r="Y36" s="137">
        <v>868715069440</v>
      </c>
      <c r="Z36" s="137">
        <v>124</v>
      </c>
      <c r="AA36" s="137">
        <v>483</v>
      </c>
      <c r="AB36" s="137">
        <v>6</v>
      </c>
      <c r="AC36" s="137">
        <v>160.4</v>
      </c>
      <c r="AE36" s="26">
        <f>COUNTIF(Draft!AX:AX,AF36)</f>
        <v>1</v>
      </c>
      <c r="AF36" s="62" t="s">
        <v>498</v>
      </c>
      <c r="AG36" s="62" t="s">
        <v>1953</v>
      </c>
      <c r="AH36" s="155" t="s">
        <v>2531</v>
      </c>
      <c r="AI36" s="26" t="str">
        <f t="shared" si="24"/>
        <v>Player22</v>
      </c>
      <c r="AJ36" s="26" t="str">
        <f>INDEX(Draft!$AW$3:$AW$170,MATCH(AF36,Draft!$AX$3:$AX$170,0),1)</f>
        <v>Player22</v>
      </c>
      <c r="AP36" s="117" t="s">
        <v>1953</v>
      </c>
      <c r="AQ36" s="117" t="s">
        <v>38</v>
      </c>
      <c r="AR36" s="117" t="s">
        <v>39</v>
      </c>
      <c r="AS36" s="123">
        <v>54.87</v>
      </c>
      <c r="AT36" s="117">
        <v>-1.42</v>
      </c>
      <c r="AU36" s="124">
        <v>-2.5229999999999999E-2</v>
      </c>
      <c r="AV36" s="125">
        <v>231420071673</v>
      </c>
      <c r="AW36" s="117" t="s">
        <v>1043</v>
      </c>
      <c r="AX36" s="117">
        <v>1990</v>
      </c>
      <c r="AY36" s="117">
        <v>19730640</v>
      </c>
      <c r="AZ36" s="117" t="s">
        <v>1044</v>
      </c>
      <c r="BA36" s="117" t="s">
        <v>1075</v>
      </c>
      <c r="BC36" s="117" t="s">
        <v>1035</v>
      </c>
      <c r="BD36" s="134" t="s">
        <v>1926</v>
      </c>
      <c r="BE36" s="126" t="s">
        <v>2110</v>
      </c>
      <c r="BF36" s="130">
        <v>0.229939</v>
      </c>
      <c r="BG36" s="128">
        <v>-4.4060000000000002E-3</v>
      </c>
      <c r="BH36" s="129">
        <v>-1.8800000000000001E-2</v>
      </c>
      <c r="BI36" s="126" t="s">
        <v>2111</v>
      </c>
      <c r="BJ36" s="126" t="s">
        <v>2112</v>
      </c>
      <c r="BK36" s="126" t="s">
        <v>2112</v>
      </c>
      <c r="BL36" s="126" t="s">
        <v>2112</v>
      </c>
      <c r="BM36" s="126" t="s">
        <v>2113</v>
      </c>
      <c r="BN36" s="126"/>
      <c r="BO36" s="119"/>
    </row>
    <row r="37" spans="2:67" ht="17">
      <c r="B37" s="26">
        <f t="shared" si="10"/>
        <v>16</v>
      </c>
      <c r="C37" s="61" t="str">
        <f t="shared" si="13"/>
        <v>Crypto</v>
      </c>
      <c r="D37" s="116">
        <f t="shared" si="11"/>
        <v>44710</v>
      </c>
      <c r="E37" s="116" t="str">
        <f t="shared" si="2"/>
        <v>Crypto44710</v>
      </c>
      <c r="F37" s="116"/>
      <c r="G37" s="114" t="str">
        <f t="shared" si="25"/>
        <v>Alphabet Class C</v>
      </c>
      <c r="H37" s="175">
        <v>44603</v>
      </c>
      <c r="I37" s="140">
        <v>2682.60009765625</v>
      </c>
      <c r="J37" s="141" t="s">
        <v>6</v>
      </c>
      <c r="K37" s="141" t="s">
        <v>1953</v>
      </c>
      <c r="L37" s="141" t="s">
        <v>2512</v>
      </c>
      <c r="M37" s="143">
        <v>0.93786710352136859</v>
      </c>
      <c r="N37" s="26">
        <f t="shared" si="26"/>
        <v>1</v>
      </c>
      <c r="O37" s="26" t="str">
        <f t="shared" si="27"/>
        <v>Alphabet Class C1</v>
      </c>
      <c r="Q37" s="26">
        <f>IF(R37="Y","",S37-COUNTIF(R$4:R36,"Y"))</f>
        <v>9</v>
      </c>
      <c r="R37" s="114" t="str">
        <f>IF(ISNUMBER(MATCH(T37,Draft!$AX$3:$AX$146,0)),"Y","")</f>
        <v/>
      </c>
      <c r="S37" s="114">
        <f t="shared" si="8"/>
        <v>34</v>
      </c>
      <c r="T37" s="136" t="s">
        <v>524</v>
      </c>
      <c r="U37" s="137">
        <v>57</v>
      </c>
      <c r="V37" s="137">
        <v>1.00714266304855</v>
      </c>
      <c r="W37" s="137">
        <v>3.638542244804905E-2</v>
      </c>
      <c r="X37" s="137">
        <v>3.6127376768960343E-2</v>
      </c>
      <c r="Y37" s="137">
        <v>266679123968</v>
      </c>
      <c r="Z37" s="137">
        <v>215</v>
      </c>
      <c r="AA37" s="137">
        <v>231</v>
      </c>
      <c r="AB37" s="137">
        <v>25</v>
      </c>
      <c r="AC37" s="137">
        <v>161.19999999999999</v>
      </c>
      <c r="AE37" s="26">
        <f>COUNTIF(Draft!AX:AX,AF37)</f>
        <v>1</v>
      </c>
      <c r="AF37" s="150" t="s">
        <v>2074</v>
      </c>
      <c r="AG37" s="62" t="s">
        <v>1035</v>
      </c>
      <c r="AH37" s="155" t="s">
        <v>998</v>
      </c>
      <c r="AI37" s="26" t="str">
        <f t="shared" si="24"/>
        <v>Player21</v>
      </c>
      <c r="AJ37" s="26" t="str">
        <f>INDEX(Draft!$AW$3:$AW$170,MATCH(AF37,Draft!$AX$3:$AX$170,0),1)</f>
        <v>Player21</v>
      </c>
      <c r="AP37" s="117" t="s">
        <v>1953</v>
      </c>
      <c r="AQ37" s="117" t="s">
        <v>30</v>
      </c>
      <c r="AR37" s="117" t="s">
        <v>31</v>
      </c>
      <c r="AS37" s="123">
        <v>518.48</v>
      </c>
      <c r="AT37" s="117">
        <v>-10.35</v>
      </c>
      <c r="AU37" s="124">
        <v>-1.9570000000000001E-2</v>
      </c>
      <c r="AV37" s="125">
        <v>229910875341</v>
      </c>
      <c r="AW37" s="117" t="s">
        <v>1043</v>
      </c>
      <c r="AY37" s="117">
        <v>2558857</v>
      </c>
      <c r="AZ37" s="117" t="s">
        <v>1054</v>
      </c>
      <c r="BA37" s="117" t="s">
        <v>1062</v>
      </c>
      <c r="BC37" s="117" t="s">
        <v>1035</v>
      </c>
      <c r="BD37" s="134" t="s">
        <v>1941</v>
      </c>
      <c r="BE37" s="126" t="s">
        <v>2114</v>
      </c>
      <c r="BF37" s="130">
        <v>2.1535000000000002</v>
      </c>
      <c r="BG37" s="128">
        <v>-1.54E-2</v>
      </c>
      <c r="BH37" s="129">
        <v>-7.1000000000000004E-3</v>
      </c>
      <c r="BI37" s="126" t="s">
        <v>2115</v>
      </c>
      <c r="BJ37" s="126" t="s">
        <v>2116</v>
      </c>
      <c r="BK37" s="126" t="s">
        <v>2116</v>
      </c>
      <c r="BL37" s="126" t="s">
        <v>2116</v>
      </c>
      <c r="BM37" s="126" t="s">
        <v>2117</v>
      </c>
      <c r="BN37" s="126"/>
      <c r="BO37" s="119"/>
    </row>
    <row r="38" spans="2:67" ht="17">
      <c r="B38" s="26">
        <f t="shared" si="10"/>
        <v>17</v>
      </c>
      <c r="C38" s="61" t="str">
        <f t="shared" si="13"/>
        <v>Stock</v>
      </c>
      <c r="D38" s="116">
        <f t="shared" si="11"/>
        <v>44715</v>
      </c>
      <c r="E38" s="116" t="str">
        <f t="shared" si="2"/>
        <v>Stock44715</v>
      </c>
      <c r="F38" s="116"/>
      <c r="G38" s="114" t="str">
        <f t="shared" si="25"/>
        <v>Alphabet Class C</v>
      </c>
      <c r="H38" s="175">
        <v>44610</v>
      </c>
      <c r="I38" s="140">
        <v>2609.35009765625</v>
      </c>
      <c r="J38" s="141" t="s">
        <v>6</v>
      </c>
      <c r="K38" s="141" t="s">
        <v>1953</v>
      </c>
      <c r="L38" s="141" t="s">
        <v>2512</v>
      </c>
      <c r="M38" s="143">
        <v>0.97269440194831969</v>
      </c>
      <c r="N38" s="26">
        <f t="shared" si="26"/>
        <v>2</v>
      </c>
      <c r="O38" s="26" t="str">
        <f t="shared" si="27"/>
        <v>Alphabet Class C2</v>
      </c>
      <c r="Q38" s="26">
        <f>IF(R38="Y","",S38-COUNTIF(R$4:R37,"Y"))</f>
        <v>10</v>
      </c>
      <c r="R38" s="114" t="str">
        <f>IF(ISNUMBER(MATCH(T38,Draft!$AX$3:$AX$146,0)),"Y","")</f>
        <v/>
      </c>
      <c r="S38" s="114">
        <f t="shared" si="8"/>
        <v>35</v>
      </c>
      <c r="T38" s="136" t="s">
        <v>688</v>
      </c>
      <c r="U38" s="137">
        <v>57</v>
      </c>
      <c r="V38" s="137">
        <v>1.0114194231253719</v>
      </c>
      <c r="W38" s="137">
        <v>4.6856312158967003E-2</v>
      </c>
      <c r="X38" s="137">
        <v>4.6327281331197893E-2</v>
      </c>
      <c r="Y38" s="137">
        <v>103510310912</v>
      </c>
      <c r="Z38" s="137">
        <v>115</v>
      </c>
      <c r="AA38" s="137">
        <v>351</v>
      </c>
      <c r="AB38" s="137">
        <v>113</v>
      </c>
      <c r="AC38" s="137">
        <v>161.6</v>
      </c>
      <c r="AE38" s="26">
        <f>COUNTIF(Draft!AX:AX,AF38)</f>
        <v>1</v>
      </c>
      <c r="AF38" s="62" t="s">
        <v>44</v>
      </c>
      <c r="AG38" s="62" t="s">
        <v>1953</v>
      </c>
      <c r="AH38" s="154" t="s">
        <v>2545</v>
      </c>
      <c r="AI38" s="26" t="str">
        <f t="shared" si="24"/>
        <v>Player13</v>
      </c>
      <c r="AJ38" s="26" t="str">
        <f>INDEX(Draft!$AW$3:$AW$170,MATCH(AF38,Draft!$AX$3:$AX$170,0),1)</f>
        <v>Player13</v>
      </c>
      <c r="AP38" s="117" t="s">
        <v>1953</v>
      </c>
      <c r="AQ38" s="117" t="s">
        <v>550</v>
      </c>
      <c r="AR38" s="117" t="s">
        <v>551</v>
      </c>
      <c r="AS38" s="123">
        <v>59.05</v>
      </c>
      <c r="AT38" s="117">
        <v>-0.01</v>
      </c>
      <c r="AU38" s="124">
        <v>-1.7000000000000001E-4</v>
      </c>
      <c r="AV38" s="125">
        <v>229456578398</v>
      </c>
      <c r="AW38" s="117" t="s">
        <v>1043</v>
      </c>
      <c r="AY38" s="117">
        <v>36092028</v>
      </c>
      <c r="AZ38" s="117" t="s">
        <v>1049</v>
      </c>
      <c r="BA38" s="117" t="s">
        <v>1050</v>
      </c>
      <c r="BC38" s="117" t="s">
        <v>1035</v>
      </c>
      <c r="BD38" s="134" t="s">
        <v>2118</v>
      </c>
      <c r="BE38" s="126" t="s">
        <v>2119</v>
      </c>
      <c r="BF38" s="130">
        <v>36.11</v>
      </c>
      <c r="BG38" s="131">
        <v>0.01</v>
      </c>
      <c r="BH38" s="132">
        <v>4.0000000000000002E-4</v>
      </c>
      <c r="BI38" s="126" t="s">
        <v>2120</v>
      </c>
      <c r="BJ38" s="126" t="s">
        <v>2121</v>
      </c>
      <c r="BK38" s="126" t="s">
        <v>2121</v>
      </c>
      <c r="BL38" s="126" t="s">
        <v>2121</v>
      </c>
      <c r="BM38" s="126" t="s">
        <v>2122</v>
      </c>
      <c r="BN38" s="126"/>
      <c r="BO38" s="119"/>
    </row>
    <row r="39" spans="2:67" ht="17">
      <c r="B39" s="26">
        <f t="shared" si="10"/>
        <v>17</v>
      </c>
      <c r="C39" s="61" t="str">
        <f t="shared" si="13"/>
        <v>Crypto</v>
      </c>
      <c r="D39" s="116">
        <f t="shared" si="11"/>
        <v>44717</v>
      </c>
      <c r="E39" s="116" t="str">
        <f t="shared" si="2"/>
        <v>Crypto44717</v>
      </c>
      <c r="F39" s="116"/>
      <c r="G39" s="114" t="str">
        <f t="shared" si="25"/>
        <v>Alphabet Class C</v>
      </c>
      <c r="H39" s="175">
        <v>44617</v>
      </c>
      <c r="I39" s="140">
        <v>2690.389892578125</v>
      </c>
      <c r="J39" s="141" t="s">
        <v>6</v>
      </c>
      <c r="K39" s="141" t="s">
        <v>1953</v>
      </c>
      <c r="L39" s="141" t="s">
        <v>2512</v>
      </c>
      <c r="M39" s="143">
        <v>1.031057463310372</v>
      </c>
      <c r="N39" s="26">
        <f t="shared" si="26"/>
        <v>3</v>
      </c>
      <c r="O39" s="26" t="str">
        <f t="shared" si="27"/>
        <v>Alphabet Class C3</v>
      </c>
      <c r="Q39" s="26" t="str">
        <f>IF(R39="Y","",S39-COUNTIF(R$4:R38,"Y"))</f>
        <v/>
      </c>
      <c r="R39" s="114" t="str">
        <f>IF(ISNUMBER(MATCH(T39,Draft!$AX$3:$AX$146,0)),"Y","")</f>
        <v>Y</v>
      </c>
      <c r="S39" s="114">
        <f t="shared" si="8"/>
        <v>36</v>
      </c>
      <c r="T39" s="136" t="s">
        <v>498</v>
      </c>
      <c r="U39" s="137">
        <v>57</v>
      </c>
      <c r="V39" s="137">
        <v>1.006449530134425</v>
      </c>
      <c r="W39" s="137">
        <v>3.629982033470866E-2</v>
      </c>
      <c r="X39" s="137">
        <v>3.6067203816827591E-2</v>
      </c>
      <c r="Y39" s="137">
        <v>366507360256</v>
      </c>
      <c r="Z39" s="137">
        <v>236</v>
      </c>
      <c r="AA39" s="137">
        <v>230</v>
      </c>
      <c r="AB39" s="137">
        <v>17</v>
      </c>
      <c r="AC39" s="137">
        <v>169.1</v>
      </c>
      <c r="AE39" s="26">
        <f>COUNTIF(Draft!AX:AX,AF39)</f>
        <v>1</v>
      </c>
      <c r="AF39" s="62" t="s">
        <v>522</v>
      </c>
      <c r="AG39" s="62" t="s">
        <v>1953</v>
      </c>
      <c r="AH39" s="154" t="s">
        <v>2521</v>
      </c>
      <c r="AI39" s="26" t="str">
        <f t="shared" si="24"/>
        <v>Player14</v>
      </c>
      <c r="AJ39" s="26" t="str">
        <f>INDEX(Draft!$AW$3:$AW$170,MATCH(AF39,Draft!$AX$3:$AX$170,0),1)</f>
        <v>Player14</v>
      </c>
      <c r="AP39" s="117" t="s">
        <v>1953</v>
      </c>
      <c r="AQ39" s="117" t="s">
        <v>532</v>
      </c>
      <c r="AR39" s="117" t="s">
        <v>533</v>
      </c>
      <c r="AS39" s="123">
        <v>239.64</v>
      </c>
      <c r="AT39" s="117">
        <v>-3.63</v>
      </c>
      <c r="AU39" s="124">
        <v>-1.4919999999999999E-2</v>
      </c>
      <c r="AV39" s="125">
        <v>229237801059</v>
      </c>
      <c r="AW39" s="117" t="s">
        <v>1043</v>
      </c>
      <c r="AY39" s="117">
        <v>2283142</v>
      </c>
      <c r="AZ39" s="117" t="s">
        <v>1057</v>
      </c>
      <c r="BA39" s="117" t="s">
        <v>1058</v>
      </c>
      <c r="BC39" s="117" t="s">
        <v>1035</v>
      </c>
      <c r="BD39" s="134" t="s">
        <v>1925</v>
      </c>
      <c r="BE39" s="126" t="s">
        <v>2123</v>
      </c>
      <c r="BF39" s="130">
        <v>4.4943999999999997</v>
      </c>
      <c r="BG39" s="128">
        <v>-4.7399999999999998E-2</v>
      </c>
      <c r="BH39" s="129">
        <v>-1.04E-2</v>
      </c>
      <c r="BI39" s="126" t="s">
        <v>2124</v>
      </c>
      <c r="BJ39" s="126" t="s">
        <v>2125</v>
      </c>
      <c r="BK39" s="126" t="s">
        <v>2125</v>
      </c>
      <c r="BL39" s="126" t="s">
        <v>2125</v>
      </c>
      <c r="BM39" s="126" t="s">
        <v>2126</v>
      </c>
      <c r="BN39" s="126"/>
      <c r="BO39" s="119"/>
    </row>
    <row r="40" spans="2:67" ht="17">
      <c r="B40" s="26">
        <f t="shared" si="10"/>
        <v>18</v>
      </c>
      <c r="C40" s="61" t="str">
        <f t="shared" si="13"/>
        <v>Stock</v>
      </c>
      <c r="D40" s="116">
        <f t="shared" si="11"/>
        <v>44722</v>
      </c>
      <c r="E40" s="116" t="str">
        <f t="shared" si="2"/>
        <v>Stock44722</v>
      </c>
      <c r="F40" s="116"/>
      <c r="G40" s="114" t="str">
        <f t="shared" si="25"/>
        <v>NVDIA</v>
      </c>
      <c r="H40" s="175">
        <v>44596</v>
      </c>
      <c r="I40" s="140">
        <v>243.19000244140619</v>
      </c>
      <c r="J40" s="141" t="s">
        <v>16</v>
      </c>
      <c r="K40" s="141" t="s">
        <v>1953</v>
      </c>
      <c r="L40" s="141" t="s">
        <v>2512</v>
      </c>
      <c r="M40" s="143"/>
      <c r="N40" s="26">
        <f t="shared" si="26"/>
        <v>0</v>
      </c>
      <c r="O40" s="26" t="str">
        <f t="shared" si="27"/>
        <v>NVDIA0</v>
      </c>
      <c r="Q40" s="26" t="str">
        <f>IF(R40="Y","",S40-COUNTIF(R$4:R39,"Y"))</f>
        <v/>
      </c>
      <c r="R40" s="114" t="str">
        <f>IF(ISNUMBER(MATCH(T40,Draft!$AX$3:$AX$146,0)),"Y","")</f>
        <v>Y</v>
      </c>
      <c r="S40" s="114">
        <f t="shared" si="8"/>
        <v>37</v>
      </c>
      <c r="T40" s="136" t="s">
        <v>536</v>
      </c>
      <c r="U40" s="137">
        <v>57</v>
      </c>
      <c r="V40" s="137">
        <v>1.006353570932953</v>
      </c>
      <c r="W40" s="137">
        <v>3.2999689964694358E-2</v>
      </c>
      <c r="X40" s="137">
        <v>3.2791347810393903E-2</v>
      </c>
      <c r="Y40" s="137">
        <v>208452894720</v>
      </c>
      <c r="Z40" s="137">
        <v>244</v>
      </c>
      <c r="AA40" s="137">
        <v>172</v>
      </c>
      <c r="AB40" s="137">
        <v>43</v>
      </c>
      <c r="AC40" s="137">
        <v>169.3</v>
      </c>
      <c r="AE40" s="26">
        <f>COUNTIF(Draft!AX:AX,AF40)</f>
        <v>1</v>
      </c>
      <c r="AF40" s="62" t="s">
        <v>1923</v>
      </c>
      <c r="AG40" s="62" t="s">
        <v>1035</v>
      </c>
      <c r="AH40" s="155" t="s">
        <v>2532</v>
      </c>
      <c r="AI40" s="26" t="str">
        <f t="shared" si="24"/>
        <v>Player11</v>
      </c>
      <c r="AJ40" s="26" t="str">
        <f>INDEX(Draft!$AW$3:$AW$170,MATCH(AF40,Draft!$AX$3:$AX$170,0),1)</f>
        <v>Player11</v>
      </c>
      <c r="AP40" s="117" t="s">
        <v>1953</v>
      </c>
      <c r="AQ40" s="117" t="s">
        <v>520</v>
      </c>
      <c r="AR40" s="117" t="s">
        <v>521</v>
      </c>
      <c r="AS40" s="123">
        <v>144.82</v>
      </c>
      <c r="AT40" s="117">
        <v>-1.44</v>
      </c>
      <c r="AU40" s="124">
        <v>-9.8499999999999994E-3</v>
      </c>
      <c r="AV40" s="125">
        <v>229003181436</v>
      </c>
      <c r="AW40" s="117" t="s">
        <v>1043</v>
      </c>
      <c r="AY40" s="117">
        <v>5142578</v>
      </c>
      <c r="AZ40" s="117" t="s">
        <v>1066</v>
      </c>
      <c r="BA40" s="117" t="s">
        <v>1070</v>
      </c>
      <c r="BC40" s="117" t="s">
        <v>1035</v>
      </c>
      <c r="BD40" s="134" t="s">
        <v>2127</v>
      </c>
      <c r="BE40" s="126" t="s">
        <v>2128</v>
      </c>
      <c r="BF40" s="127">
        <v>43694.27</v>
      </c>
      <c r="BG40" s="131">
        <v>8.1</v>
      </c>
      <c r="BH40" s="132">
        <v>2.0000000000000001E-4</v>
      </c>
      <c r="BI40" s="126" t="s">
        <v>2129</v>
      </c>
      <c r="BJ40" s="126" t="s">
        <v>2130</v>
      </c>
      <c r="BK40" s="126" t="s">
        <v>2130</v>
      </c>
      <c r="BL40" s="126" t="s">
        <v>2130</v>
      </c>
      <c r="BM40" s="133">
        <v>105148</v>
      </c>
      <c r="BN40" s="126"/>
      <c r="BO40" s="119"/>
    </row>
    <row r="41" spans="2:67" ht="17">
      <c r="B41" s="26">
        <f t="shared" si="10"/>
        <v>18</v>
      </c>
      <c r="C41" s="61" t="str">
        <f t="shared" si="13"/>
        <v>Crypto</v>
      </c>
      <c r="D41" s="116">
        <f t="shared" si="11"/>
        <v>44724</v>
      </c>
      <c r="E41" s="116" t="str">
        <f t="shared" si="2"/>
        <v>Crypto44724</v>
      </c>
      <c r="F41" s="116"/>
      <c r="G41" s="114" t="str">
        <f t="shared" si="25"/>
        <v>NVDIA</v>
      </c>
      <c r="H41" s="175">
        <v>44603</v>
      </c>
      <c r="I41" s="140">
        <v>239.49000549316409</v>
      </c>
      <c r="J41" s="141" t="s">
        <v>16</v>
      </c>
      <c r="K41" s="141" t="s">
        <v>1953</v>
      </c>
      <c r="L41" s="141" t="s">
        <v>2512</v>
      </c>
      <c r="M41" s="143">
        <v>0.98478557131832067</v>
      </c>
      <c r="N41" s="26">
        <f t="shared" si="26"/>
        <v>1</v>
      </c>
      <c r="O41" s="26" t="str">
        <f t="shared" si="27"/>
        <v>NVDIA1</v>
      </c>
      <c r="Q41" s="26" t="str">
        <f>IF(R41="Y","",S41-COUNTIF(R$4:R40,"Y"))</f>
        <v/>
      </c>
      <c r="R41" s="114" t="str">
        <f>IF(ISNUMBER(MATCH(T41,Draft!$AX$3:$AX$146,0)),"Y","")</f>
        <v>Y</v>
      </c>
      <c r="S41" s="114">
        <f t="shared" si="8"/>
        <v>38</v>
      </c>
      <c r="T41" s="136" t="s">
        <v>600</v>
      </c>
      <c r="U41" s="137">
        <v>57</v>
      </c>
      <c r="V41" s="137">
        <v>1.0088197034206969</v>
      </c>
      <c r="W41" s="137">
        <v>4.524380048521439E-2</v>
      </c>
      <c r="X41" s="137">
        <v>4.484825220185739E-2</v>
      </c>
      <c r="Y41" s="137">
        <v>122122903552</v>
      </c>
      <c r="Z41" s="137">
        <v>159</v>
      </c>
      <c r="AA41" s="137">
        <v>336</v>
      </c>
      <c r="AB41" s="137">
        <v>88</v>
      </c>
      <c r="AC41" s="137">
        <v>173.1</v>
      </c>
      <c r="AE41" s="26">
        <f>COUNTIF(Draft!AX:AX,AF41)</f>
        <v>1</v>
      </c>
      <c r="AF41" s="62" t="s">
        <v>560</v>
      </c>
      <c r="AG41" s="62" t="s">
        <v>1953</v>
      </c>
      <c r="AH41" s="154" t="s">
        <v>2614</v>
      </c>
      <c r="AI41" s="26" t="str">
        <f t="shared" si="24"/>
        <v>Player16</v>
      </c>
      <c r="AJ41" s="26" t="str">
        <f>INDEX(Draft!$AW$3:$AW$170,MATCH(AF41,Draft!$AX$3:$AX$170,0),1)</f>
        <v>Player16</v>
      </c>
      <c r="AP41" s="117" t="s">
        <v>1953</v>
      </c>
      <c r="AQ41" s="117" t="s">
        <v>530</v>
      </c>
      <c r="AR41" s="117" t="s">
        <v>531</v>
      </c>
      <c r="AS41" s="123">
        <v>580.28</v>
      </c>
      <c r="AT41" s="117">
        <v>-9.57</v>
      </c>
      <c r="AU41" s="124">
        <v>-1.6219999999999998E-2</v>
      </c>
      <c r="AV41" s="125">
        <v>228658223924</v>
      </c>
      <c r="AW41" s="117" t="s">
        <v>1043</v>
      </c>
      <c r="AY41" s="117">
        <v>1931140</v>
      </c>
      <c r="AZ41" s="117" t="s">
        <v>1059</v>
      </c>
      <c r="BA41" s="117" t="s">
        <v>1078</v>
      </c>
      <c r="BC41" s="117" t="s">
        <v>1035</v>
      </c>
      <c r="BD41" s="134" t="s">
        <v>1932</v>
      </c>
      <c r="BE41" s="126" t="s">
        <v>2131</v>
      </c>
      <c r="BF41" s="130">
        <v>0.25190099999999999</v>
      </c>
      <c r="BG41" s="128">
        <v>-1.0330000000000001E-3</v>
      </c>
      <c r="BH41" s="129">
        <v>-4.1000000000000003E-3</v>
      </c>
      <c r="BI41" s="126" t="s">
        <v>2132</v>
      </c>
      <c r="BJ41" s="126" t="s">
        <v>2133</v>
      </c>
      <c r="BK41" s="126" t="s">
        <v>2133</v>
      </c>
      <c r="BL41" s="126" t="s">
        <v>2133</v>
      </c>
      <c r="BM41" s="126" t="s">
        <v>2134</v>
      </c>
      <c r="BN41" s="126"/>
      <c r="BO41" s="119"/>
    </row>
    <row r="42" spans="2:67" ht="17">
      <c r="B42" s="26">
        <f t="shared" si="10"/>
        <v>19</v>
      </c>
      <c r="C42" s="61" t="str">
        <f t="shared" si="13"/>
        <v>Stock</v>
      </c>
      <c r="D42" s="116">
        <f t="shared" si="11"/>
        <v>44729</v>
      </c>
      <c r="E42" s="116" t="str">
        <f t="shared" si="2"/>
        <v>Stock44729</v>
      </c>
      <c r="F42" s="116"/>
      <c r="G42" s="114" t="str">
        <f t="shared" si="25"/>
        <v>NVDIA</v>
      </c>
      <c r="H42" s="175">
        <v>44610</v>
      </c>
      <c r="I42" s="140">
        <v>236.41999816894531</v>
      </c>
      <c r="J42" s="141" t="s">
        <v>16</v>
      </c>
      <c r="K42" s="141" t="s">
        <v>1953</v>
      </c>
      <c r="L42" s="141" t="s">
        <v>2512</v>
      </c>
      <c r="M42" s="143">
        <v>0.98718106286775131</v>
      </c>
      <c r="N42" s="26">
        <f t="shared" si="26"/>
        <v>2</v>
      </c>
      <c r="O42" s="26" t="str">
        <f t="shared" si="27"/>
        <v>NVDIA2</v>
      </c>
      <c r="Q42" s="26">
        <f>IF(R42="Y","",S42-COUNTIF(R$4:R41,"Y"))</f>
        <v>11</v>
      </c>
      <c r="R42" s="114" t="str">
        <f>IF(ISNUMBER(MATCH(T42,Draft!$AX$3:$AX$146,0)),"Y","")</f>
        <v/>
      </c>
      <c r="S42" s="114">
        <f t="shared" si="8"/>
        <v>39</v>
      </c>
      <c r="T42" s="136" t="s">
        <v>707</v>
      </c>
      <c r="U42" s="137">
        <v>57</v>
      </c>
      <c r="V42" s="137">
        <v>1.0080718280137111</v>
      </c>
      <c r="W42" s="137">
        <v>3.4217328021683931E-2</v>
      </c>
      <c r="X42" s="137">
        <v>3.3943343193217908E-2</v>
      </c>
      <c r="Y42" s="137">
        <v>73961275392</v>
      </c>
      <c r="Z42" s="137">
        <v>181</v>
      </c>
      <c r="AA42" s="137">
        <v>194</v>
      </c>
      <c r="AB42" s="137">
        <v>152</v>
      </c>
      <c r="AC42" s="137">
        <v>174.9</v>
      </c>
      <c r="AE42" s="26">
        <f>COUNTIF(Draft!AX:AX,AF42)</f>
        <v>1</v>
      </c>
      <c r="AF42" s="62" t="s">
        <v>526</v>
      </c>
      <c r="AG42" s="62" t="s">
        <v>1953</v>
      </c>
      <c r="AH42" s="154" t="s">
        <v>2613</v>
      </c>
      <c r="AI42" s="26" t="str">
        <f t="shared" si="24"/>
        <v>Player5</v>
      </c>
      <c r="AJ42" s="26" t="str">
        <f>INDEX(Draft!$AW$3:$AW$170,MATCH(AF42,Draft!$AX$3:$AX$170,0),1)</f>
        <v>Player5</v>
      </c>
      <c r="AP42" s="117" t="s">
        <v>1953</v>
      </c>
      <c r="AQ42" s="117" t="s">
        <v>538</v>
      </c>
      <c r="AR42" s="117" t="s">
        <v>539</v>
      </c>
      <c r="AS42" s="123">
        <v>127.76</v>
      </c>
      <c r="AT42" s="117">
        <v>-2.73</v>
      </c>
      <c r="AU42" s="124">
        <v>-2.0920000000000001E-2</v>
      </c>
      <c r="AV42" s="125">
        <v>225916343159</v>
      </c>
      <c r="AW42" s="117" t="s">
        <v>1043</v>
      </c>
      <c r="AY42" s="117">
        <v>5917727</v>
      </c>
      <c r="AZ42" s="117" t="s">
        <v>1057</v>
      </c>
      <c r="BA42" s="117" t="s">
        <v>1081</v>
      </c>
      <c r="BC42" s="117" t="s">
        <v>1035</v>
      </c>
      <c r="BD42" s="134" t="s">
        <v>2135</v>
      </c>
      <c r="BE42" s="126" t="s">
        <v>2136</v>
      </c>
      <c r="BF42" s="130">
        <v>209.14</v>
      </c>
      <c r="BG42" s="131">
        <v>25.71</v>
      </c>
      <c r="BH42" s="132">
        <v>0.14019999999999999</v>
      </c>
      <c r="BI42" s="126" t="s">
        <v>2137</v>
      </c>
      <c r="BJ42" s="126" t="s">
        <v>2138</v>
      </c>
      <c r="BK42" s="126" t="s">
        <v>2138</v>
      </c>
      <c r="BL42" s="126" t="s">
        <v>2138</v>
      </c>
      <c r="BM42" s="126" t="s">
        <v>2139</v>
      </c>
      <c r="BN42" s="126"/>
      <c r="BO42" s="119"/>
    </row>
    <row r="43" spans="2:67" ht="17">
      <c r="B43" s="26">
        <f t="shared" si="10"/>
        <v>19</v>
      </c>
      <c r="C43" s="61" t="str">
        <f t="shared" si="13"/>
        <v>Crypto</v>
      </c>
      <c r="D43" s="116">
        <f t="shared" si="11"/>
        <v>44731</v>
      </c>
      <c r="E43" s="116" t="str">
        <f t="shared" si="2"/>
        <v>Crypto44731</v>
      </c>
      <c r="F43" s="116"/>
      <c r="G43" s="114" t="str">
        <f t="shared" si="25"/>
        <v>NVDIA</v>
      </c>
      <c r="H43" s="175">
        <v>44617</v>
      </c>
      <c r="I43" s="140">
        <v>241.57000732421881</v>
      </c>
      <c r="J43" s="141" t="s">
        <v>16</v>
      </c>
      <c r="K43" s="141" t="s">
        <v>1953</v>
      </c>
      <c r="L43" s="141" t="s">
        <v>2512</v>
      </c>
      <c r="M43" s="143">
        <v>1.0217833059604089</v>
      </c>
      <c r="N43" s="26">
        <f t="shared" si="26"/>
        <v>3</v>
      </c>
      <c r="O43" s="26" t="str">
        <f t="shared" si="27"/>
        <v>NVDIA3</v>
      </c>
      <c r="Q43" s="26" t="str">
        <f>IF(R43="Y","",S43-COUNTIF(R$4:R42,"Y"))</f>
        <v/>
      </c>
      <c r="R43" s="114" t="str">
        <f>IF(ISNUMBER(MATCH(T43,Draft!$AX$3:$AX$146,0)),"Y","")</f>
        <v>Y</v>
      </c>
      <c r="S43" s="114">
        <f t="shared" si="8"/>
        <v>40</v>
      </c>
      <c r="T43" s="136" t="s">
        <v>588</v>
      </c>
      <c r="U43" s="137">
        <v>57</v>
      </c>
      <c r="V43" s="137">
        <v>1.0082162129679231</v>
      </c>
      <c r="W43" s="137">
        <v>4.5021878473297007E-2</v>
      </c>
      <c r="X43" s="137">
        <v>4.4654983617813927E-2</v>
      </c>
      <c r="Y43" s="137">
        <v>146340298752</v>
      </c>
      <c r="Z43" s="137">
        <v>174</v>
      </c>
      <c r="AA43" s="137">
        <v>335</v>
      </c>
      <c r="AB43" s="137">
        <v>71</v>
      </c>
      <c r="AC43" s="137">
        <v>175.3</v>
      </c>
      <c r="AE43" s="26">
        <f>COUNTIF(Draft!AX:AX,AF43)</f>
        <v>1</v>
      </c>
      <c r="AF43" s="62" t="s">
        <v>88</v>
      </c>
      <c r="AG43" s="62" t="s">
        <v>1953</v>
      </c>
      <c r="AH43" s="155" t="s">
        <v>2546</v>
      </c>
      <c r="AI43" s="26" t="str">
        <f t="shared" si="24"/>
        <v>Player8</v>
      </c>
      <c r="AJ43" s="26" t="str">
        <f>INDEX(Draft!$AW$3:$AW$170,MATCH(AF43,Draft!$AX$3:$AX$170,0),1)</f>
        <v>Player8</v>
      </c>
      <c r="AP43" s="117" t="s">
        <v>1953</v>
      </c>
      <c r="AQ43" s="117" t="s">
        <v>28</v>
      </c>
      <c r="AR43" s="117" t="s">
        <v>29</v>
      </c>
      <c r="AS43" s="123">
        <v>48.92</v>
      </c>
      <c r="AT43" s="117">
        <v>-0.85</v>
      </c>
      <c r="AU43" s="124">
        <v>-1.7080000000000001E-2</v>
      </c>
      <c r="AV43" s="125">
        <v>221765627499</v>
      </c>
      <c r="AW43" s="117" t="s">
        <v>1043</v>
      </c>
      <c r="AY43" s="117">
        <v>21583393</v>
      </c>
      <c r="AZ43" s="117" t="s">
        <v>1054</v>
      </c>
      <c r="BA43" s="117" t="s">
        <v>1069</v>
      </c>
      <c r="BC43" s="117" t="s">
        <v>1035</v>
      </c>
      <c r="BD43" s="134" t="s">
        <v>2140</v>
      </c>
      <c r="BE43" s="126" t="s">
        <v>2141</v>
      </c>
      <c r="BF43" s="130">
        <v>6.3983999999999999E-2</v>
      </c>
      <c r="BG43" s="128">
        <v>-7.7200000000000001E-4</v>
      </c>
      <c r="BH43" s="129">
        <v>-1.1900000000000001E-2</v>
      </c>
      <c r="BI43" s="126" t="s">
        <v>2142</v>
      </c>
      <c r="BJ43" s="126" t="s">
        <v>2143</v>
      </c>
      <c r="BK43" s="126" t="s">
        <v>2143</v>
      </c>
      <c r="BL43" s="126" t="s">
        <v>2143</v>
      </c>
      <c r="BM43" s="126" t="s">
        <v>2144</v>
      </c>
      <c r="BN43" s="126"/>
      <c r="BO43" s="119"/>
    </row>
    <row r="44" spans="2:67" ht="17">
      <c r="B44" s="26">
        <f t="shared" si="10"/>
        <v>20</v>
      </c>
      <c r="C44" s="61" t="str">
        <f t="shared" si="13"/>
        <v>Stock</v>
      </c>
      <c r="D44" s="116">
        <f t="shared" si="11"/>
        <v>44736</v>
      </c>
      <c r="E44" s="116" t="str">
        <f t="shared" si="2"/>
        <v>Stock44736</v>
      </c>
      <c r="F44" s="116"/>
      <c r="G44" s="114" t="str">
        <f t="shared" si="25"/>
        <v>Royal Bank Of Canada</v>
      </c>
      <c r="H44" s="175">
        <v>44596</v>
      </c>
      <c r="I44" s="140">
        <v>115.11000061035161</v>
      </c>
      <c r="J44" s="141" t="s">
        <v>580</v>
      </c>
      <c r="K44" s="141" t="s">
        <v>1953</v>
      </c>
      <c r="L44" s="141" t="s">
        <v>2512</v>
      </c>
      <c r="M44" s="143"/>
      <c r="N44" s="26">
        <f t="shared" si="26"/>
        <v>0</v>
      </c>
      <c r="O44" s="26" t="str">
        <f t="shared" si="27"/>
        <v>Royal Bank Of Canada0</v>
      </c>
      <c r="Q44" s="26" t="str">
        <f>IF(R44="Y","",S44-COUNTIF(R$4:R43,"Y"))</f>
        <v/>
      </c>
      <c r="R44" s="114" t="str">
        <f>IF(ISNUMBER(MATCH(T44,Draft!$AX$3:$AX$146,0)),"Y","")</f>
        <v>Y</v>
      </c>
      <c r="S44" s="114">
        <f t="shared" si="8"/>
        <v>41</v>
      </c>
      <c r="T44" s="136" t="s">
        <v>44</v>
      </c>
      <c r="U44" s="137">
        <v>57</v>
      </c>
      <c r="V44" s="137">
        <v>1.0077867420090789</v>
      </c>
      <c r="W44" s="137">
        <v>4.1858835242431579E-2</v>
      </c>
      <c r="X44" s="137">
        <v>4.1535409722679682E-2</v>
      </c>
      <c r="Y44" s="137">
        <v>152324030464</v>
      </c>
      <c r="Z44" s="137">
        <v>190</v>
      </c>
      <c r="AA44" s="137">
        <v>301</v>
      </c>
      <c r="AB44" s="137">
        <v>67</v>
      </c>
      <c r="AC44" s="137">
        <v>175.3</v>
      </c>
      <c r="AE44" s="26">
        <f>COUNTIF(Draft!AX:AX,AF44)</f>
        <v>1</v>
      </c>
      <c r="AF44" s="62" t="s">
        <v>571</v>
      </c>
      <c r="AG44" s="62" t="s">
        <v>1953</v>
      </c>
      <c r="AH44" s="155" t="s">
        <v>2547</v>
      </c>
      <c r="AI44" s="26" t="str">
        <f t="shared" si="24"/>
        <v>Player19</v>
      </c>
      <c r="AJ44" s="26" t="str">
        <f>INDEX(Draft!$AW$3:$AW$170,MATCH(AF44,Draft!$AX$3:$AX$170,0),1)</f>
        <v>Player19</v>
      </c>
      <c r="AP44" s="117" t="s">
        <v>1953</v>
      </c>
      <c r="AQ44" s="117" t="s">
        <v>526</v>
      </c>
      <c r="AR44" s="117" t="s">
        <v>527</v>
      </c>
      <c r="AS44" s="123">
        <v>81.849999999999994</v>
      </c>
      <c r="AT44" s="117">
        <v>-1.6</v>
      </c>
      <c r="AU44" s="124">
        <v>-1.917E-2</v>
      </c>
      <c r="AV44" s="125">
        <v>218576086950</v>
      </c>
      <c r="AW44" s="117" t="s">
        <v>1043</v>
      </c>
      <c r="AX44" s="117">
        <v>1986</v>
      </c>
      <c r="AY44" s="117">
        <v>6336287</v>
      </c>
      <c r="AZ44" s="117" t="s">
        <v>1044</v>
      </c>
      <c r="BA44" s="117" t="s">
        <v>1048</v>
      </c>
      <c r="BC44" s="117" t="s">
        <v>1035</v>
      </c>
      <c r="BD44" s="134" t="s">
        <v>2145</v>
      </c>
      <c r="BE44" s="126" t="s">
        <v>2146</v>
      </c>
      <c r="BF44" s="130">
        <v>4.03</v>
      </c>
      <c r="BG44" s="131">
        <v>0.1699</v>
      </c>
      <c r="BH44" s="132">
        <v>4.3999999999999997E-2</v>
      </c>
      <c r="BI44" s="126" t="s">
        <v>1029</v>
      </c>
      <c r="BJ44" s="126" t="s">
        <v>2147</v>
      </c>
      <c r="BK44" s="126" t="s">
        <v>2147</v>
      </c>
      <c r="BL44" s="126" t="s">
        <v>2147</v>
      </c>
      <c r="BM44" s="126" t="s">
        <v>2148</v>
      </c>
      <c r="BN44" s="126"/>
      <c r="BO44" s="119"/>
    </row>
    <row r="45" spans="2:67" ht="17">
      <c r="B45" s="26">
        <f t="shared" si="10"/>
        <v>20</v>
      </c>
      <c r="C45" s="61" t="str">
        <f t="shared" si="13"/>
        <v>Crypto</v>
      </c>
      <c r="D45" s="116">
        <f t="shared" si="11"/>
        <v>44738</v>
      </c>
      <c r="E45" s="116" t="str">
        <f t="shared" si="2"/>
        <v>Crypto44738</v>
      </c>
      <c r="F45" s="116"/>
      <c r="G45" s="114" t="str">
        <f t="shared" si="25"/>
        <v>Royal Bank Of Canada</v>
      </c>
      <c r="H45" s="175">
        <v>44603</v>
      </c>
      <c r="I45" s="140">
        <v>114.69000244140619</v>
      </c>
      <c r="J45" s="141" t="s">
        <v>580</v>
      </c>
      <c r="K45" s="141" t="s">
        <v>1953</v>
      </c>
      <c r="L45" s="141" t="s">
        <v>2512</v>
      </c>
      <c r="M45" s="143">
        <v>0.99635133205874082</v>
      </c>
      <c r="N45" s="26">
        <f t="shared" si="26"/>
        <v>1</v>
      </c>
      <c r="O45" s="26" t="str">
        <f t="shared" si="27"/>
        <v>Royal Bank Of Canada1</v>
      </c>
      <c r="Q45" s="26">
        <f>IF(R45="Y","",S45-COUNTIF(R$4:R44,"Y"))</f>
        <v>12</v>
      </c>
      <c r="R45" s="114" t="str">
        <f>IF(ISNUMBER(MATCH(T45,Draft!$AX$3:$AX$146,0)),"Y","")</f>
        <v/>
      </c>
      <c r="S45" s="114">
        <f t="shared" si="8"/>
        <v>42</v>
      </c>
      <c r="T45" s="136" t="s">
        <v>686</v>
      </c>
      <c r="U45" s="137">
        <v>57</v>
      </c>
      <c r="V45" s="137">
        <v>1.0061578860237479</v>
      </c>
      <c r="W45" s="137">
        <v>2.531125566143308E-2</v>
      </c>
      <c r="X45" s="137">
        <v>2.515634575152122E-2</v>
      </c>
      <c r="Y45" s="137">
        <v>88628486144</v>
      </c>
      <c r="Z45" s="137">
        <v>251</v>
      </c>
      <c r="AA45" s="137">
        <v>65</v>
      </c>
      <c r="AB45" s="137">
        <v>128</v>
      </c>
      <c r="AC45" s="137">
        <v>176.9</v>
      </c>
      <c r="AE45" s="26">
        <f>COUNTIF(Draft!AX:AX,AF45)</f>
        <v>1</v>
      </c>
      <c r="AF45" s="62" t="s">
        <v>731</v>
      </c>
      <c r="AG45" s="62" t="s">
        <v>1953</v>
      </c>
      <c r="AH45" s="155" t="s">
        <v>2533</v>
      </c>
      <c r="AI45" s="26" t="str">
        <f t="shared" si="24"/>
        <v>Player24</v>
      </c>
      <c r="AJ45" s="26" t="str">
        <f>INDEX(Draft!$AW$3:$AW$170,MATCH(AF45,Draft!$AX$3:$AX$170,0),1)</f>
        <v>Player24</v>
      </c>
      <c r="AP45" s="117" t="s">
        <v>1953</v>
      </c>
      <c r="AQ45" s="117" t="s">
        <v>536</v>
      </c>
      <c r="AR45" s="117" t="s">
        <v>537</v>
      </c>
      <c r="AS45" s="123">
        <v>342.39</v>
      </c>
      <c r="AT45" s="117">
        <v>-13.14</v>
      </c>
      <c r="AU45" s="124">
        <v>-3.696E-2</v>
      </c>
      <c r="AV45" s="125">
        <v>216390731999</v>
      </c>
      <c r="AW45" s="117" t="s">
        <v>1079</v>
      </c>
      <c r="AX45" s="117">
        <v>2001</v>
      </c>
      <c r="AY45" s="117">
        <v>2457672</v>
      </c>
      <c r="AZ45" s="117" t="s">
        <v>1044</v>
      </c>
      <c r="BA45" s="117" t="s">
        <v>1080</v>
      </c>
      <c r="BC45" s="117" t="s">
        <v>1035</v>
      </c>
      <c r="BD45" s="134" t="s">
        <v>1935</v>
      </c>
      <c r="BE45" s="126" t="s">
        <v>2149</v>
      </c>
      <c r="BF45" s="130">
        <v>63.86</v>
      </c>
      <c r="BG45" s="128">
        <v>-1.9</v>
      </c>
      <c r="BH45" s="129">
        <v>-2.8899999999999999E-2</v>
      </c>
      <c r="BI45" s="126" t="s">
        <v>1028</v>
      </c>
      <c r="BJ45" s="126" t="s">
        <v>2150</v>
      </c>
      <c r="BK45" s="126" t="s">
        <v>2150</v>
      </c>
      <c r="BL45" s="126" t="s">
        <v>2150</v>
      </c>
      <c r="BM45" s="126" t="s">
        <v>2151</v>
      </c>
      <c r="BN45" s="126"/>
      <c r="BO45" s="119"/>
    </row>
    <row r="46" spans="2:67" ht="17">
      <c r="B46" s="26">
        <f t="shared" si="10"/>
        <v>21</v>
      </c>
      <c r="C46" s="61" t="str">
        <f t="shared" si="13"/>
        <v>Stock</v>
      </c>
      <c r="D46" s="116">
        <f t="shared" si="11"/>
        <v>44743</v>
      </c>
      <c r="E46" s="116" t="str">
        <f t="shared" si="2"/>
        <v>Stock44743</v>
      </c>
      <c r="F46" s="116"/>
      <c r="G46" s="114" t="str">
        <f t="shared" si="25"/>
        <v>Royal Bank Of Canada</v>
      </c>
      <c r="H46" s="175">
        <v>44610</v>
      </c>
      <c r="I46" s="140">
        <v>110.51999664306641</v>
      </c>
      <c r="J46" s="141" t="s">
        <v>580</v>
      </c>
      <c r="K46" s="141" t="s">
        <v>1953</v>
      </c>
      <c r="L46" s="141" t="s">
        <v>2512</v>
      </c>
      <c r="M46" s="143">
        <v>0.96364106975697161</v>
      </c>
      <c r="N46" s="26">
        <f t="shared" si="26"/>
        <v>2</v>
      </c>
      <c r="O46" s="26" t="str">
        <f t="shared" si="27"/>
        <v>Royal Bank Of Canada2</v>
      </c>
      <c r="Q46" s="26" t="str">
        <f>IF(R46="Y","",S46-COUNTIF(R$4:R45,"Y"))</f>
        <v/>
      </c>
      <c r="R46" s="114" t="str">
        <f>IF(ISNUMBER(MATCH(T46,Draft!$AX$3:$AX$146,0)),"Y","")</f>
        <v>Y</v>
      </c>
      <c r="S46" s="114">
        <f t="shared" si="8"/>
        <v>43</v>
      </c>
      <c r="T46" s="136" t="s">
        <v>1918</v>
      </c>
      <c r="U46" s="137">
        <v>61</v>
      </c>
      <c r="V46" s="137">
        <v>1.069558078531744</v>
      </c>
      <c r="W46" s="137">
        <v>0.25207904398037417</v>
      </c>
      <c r="X46" s="137">
        <v>0.23568523209737291</v>
      </c>
      <c r="Y46" s="137">
        <v>66616877056</v>
      </c>
      <c r="Z46" s="137">
        <v>30</v>
      </c>
      <c r="AA46" s="137">
        <v>559</v>
      </c>
      <c r="AB46" s="137">
        <v>172</v>
      </c>
      <c r="AC46" s="137">
        <v>178.4</v>
      </c>
      <c r="AE46" s="26">
        <f>COUNTIF(Draft!AX:AX,AF46)</f>
        <v>1</v>
      </c>
      <c r="AF46" s="62" t="s">
        <v>657</v>
      </c>
      <c r="AG46" s="62" t="s">
        <v>1953</v>
      </c>
      <c r="AH46" s="155" t="s">
        <v>2522</v>
      </c>
      <c r="AI46" s="26" t="str">
        <f t="shared" si="24"/>
        <v>Player6</v>
      </c>
      <c r="AJ46" s="26" t="str">
        <f>INDEX(Draft!$AW$3:$AW$170,MATCH(AF46,Draft!$AX$3:$AX$170,0),1)</f>
        <v>Player6</v>
      </c>
      <c r="AP46" s="117" t="s">
        <v>1953</v>
      </c>
      <c r="AQ46" s="117" t="s">
        <v>514</v>
      </c>
      <c r="AR46" s="117" t="s">
        <v>515</v>
      </c>
      <c r="AS46" s="123">
        <v>217.67</v>
      </c>
      <c r="AT46" s="117">
        <v>-4.37</v>
      </c>
      <c r="AU46" s="124">
        <v>-1.968E-2</v>
      </c>
      <c r="AV46" s="125">
        <v>214404950000</v>
      </c>
      <c r="AW46" s="117" t="s">
        <v>1043</v>
      </c>
      <c r="AX46" s="117">
        <v>2004</v>
      </c>
      <c r="AY46" s="117">
        <v>5312607</v>
      </c>
      <c r="AZ46" s="117" t="s">
        <v>1044</v>
      </c>
      <c r="BA46" s="117" t="s">
        <v>1048</v>
      </c>
      <c r="BC46" s="117" t="s">
        <v>1035</v>
      </c>
      <c r="BD46" s="134" t="s">
        <v>2152</v>
      </c>
      <c r="BE46" s="126" t="s">
        <v>2153</v>
      </c>
      <c r="BF46" s="130">
        <v>4.2994000000000003</v>
      </c>
      <c r="BG46" s="131">
        <v>5.7999999999999996E-3</v>
      </c>
      <c r="BH46" s="132">
        <v>1.2999999999999999E-3</v>
      </c>
      <c r="BI46" s="126" t="s">
        <v>2154</v>
      </c>
      <c r="BJ46" s="126" t="s">
        <v>2155</v>
      </c>
      <c r="BK46" s="126" t="s">
        <v>2155</v>
      </c>
      <c r="BL46" s="126" t="s">
        <v>2155</v>
      </c>
      <c r="BM46" s="126" t="s">
        <v>2156</v>
      </c>
      <c r="BN46" s="126"/>
      <c r="BO46" s="119"/>
    </row>
    <row r="47" spans="2:67" ht="17">
      <c r="B47" s="26">
        <f t="shared" si="10"/>
        <v>21</v>
      </c>
      <c r="C47" s="61" t="str">
        <f t="shared" si="13"/>
        <v>Crypto</v>
      </c>
      <c r="D47" s="116">
        <f t="shared" si="11"/>
        <v>44745</v>
      </c>
      <c r="E47" s="116" t="str">
        <f t="shared" si="2"/>
        <v>Crypto44745</v>
      </c>
      <c r="F47" s="116"/>
      <c r="G47" s="114" t="str">
        <f t="shared" si="25"/>
        <v>Royal Bank Of Canada</v>
      </c>
      <c r="H47" s="175">
        <v>44617</v>
      </c>
      <c r="I47" s="140">
        <v>110.4899978637695</v>
      </c>
      <c r="J47" s="141" t="s">
        <v>580</v>
      </c>
      <c r="K47" s="141" t="s">
        <v>1953</v>
      </c>
      <c r="L47" s="141" t="s">
        <v>2512</v>
      </c>
      <c r="M47" s="143">
        <v>0.99972856695432444</v>
      </c>
      <c r="N47" s="26">
        <f t="shared" si="26"/>
        <v>3</v>
      </c>
      <c r="O47" s="26" t="str">
        <f t="shared" si="27"/>
        <v>Royal Bank Of Canada3</v>
      </c>
      <c r="Q47" s="26" t="str">
        <f>IF(R47="Y","",S47-COUNTIF(R$4:R46,"Y"))</f>
        <v/>
      </c>
      <c r="R47" s="114" t="str">
        <f>IF(ISNUMBER(MATCH(T47,Draft!$AX$3:$AX$146,0)),"Y","")</f>
        <v>Y</v>
      </c>
      <c r="S47" s="114">
        <f t="shared" si="8"/>
        <v>44</v>
      </c>
      <c r="T47" s="136" t="s">
        <v>516</v>
      </c>
      <c r="U47" s="137">
        <v>57</v>
      </c>
      <c r="V47" s="137">
        <v>1.0062784673510961</v>
      </c>
      <c r="W47" s="137">
        <v>3.7336234157144599E-2</v>
      </c>
      <c r="X47" s="137">
        <v>3.710328240991545E-2</v>
      </c>
      <c r="Y47" s="137">
        <v>282271252480</v>
      </c>
      <c r="Z47" s="137">
        <v>247</v>
      </c>
      <c r="AA47" s="137">
        <v>244</v>
      </c>
      <c r="AB47" s="137">
        <v>22</v>
      </c>
      <c r="AC47" s="137">
        <v>178.9</v>
      </c>
      <c r="AE47" s="26">
        <f>COUNTIF(Draft!AX:AX,AF47)</f>
        <v>1</v>
      </c>
      <c r="AF47" s="62" t="s">
        <v>528</v>
      </c>
      <c r="AG47" s="62" t="s">
        <v>1953</v>
      </c>
      <c r="AH47" s="154" t="s">
        <v>2611</v>
      </c>
      <c r="AI47" s="26" t="str">
        <f t="shared" si="24"/>
        <v>Player20</v>
      </c>
      <c r="AJ47" s="26" t="str">
        <f>INDEX(Draft!$AW$3:$AW$170,MATCH(AF47,Draft!$AX$3:$AX$170,0),1)</f>
        <v>Player20</v>
      </c>
      <c r="AP47" s="117" t="s">
        <v>1953</v>
      </c>
      <c r="AQ47" s="117" t="s">
        <v>540</v>
      </c>
      <c r="AR47" s="117" t="s">
        <v>541</v>
      </c>
      <c r="AS47" s="123">
        <v>282.2</v>
      </c>
      <c r="AT47" s="117">
        <v>-9.81</v>
      </c>
      <c r="AU47" s="124">
        <v>-3.3590000000000002E-2</v>
      </c>
      <c r="AV47" s="125">
        <v>201653592150</v>
      </c>
      <c r="AW47" s="117" t="s">
        <v>1043</v>
      </c>
      <c r="AY47" s="117">
        <v>2559145</v>
      </c>
      <c r="AZ47" s="117" t="s">
        <v>1057</v>
      </c>
      <c r="BA47" s="117" t="s">
        <v>1061</v>
      </c>
      <c r="BC47" s="117" t="s">
        <v>1035</v>
      </c>
      <c r="BD47" s="134" t="s">
        <v>2157</v>
      </c>
      <c r="BE47" s="126" t="s">
        <v>2158</v>
      </c>
      <c r="BF47" s="130">
        <v>23.25</v>
      </c>
      <c r="BG47" s="128">
        <v>-0.42</v>
      </c>
      <c r="BH47" s="129">
        <v>-1.78E-2</v>
      </c>
      <c r="BI47" s="126" t="s">
        <v>2159</v>
      </c>
      <c r="BJ47" s="126" t="s">
        <v>2160</v>
      </c>
      <c r="BK47" s="126" t="s">
        <v>2160</v>
      </c>
      <c r="BL47" s="126" t="s">
        <v>2160</v>
      </c>
      <c r="BM47" s="126" t="s">
        <v>2161</v>
      </c>
      <c r="BN47" s="126"/>
      <c r="BO47" s="119"/>
    </row>
    <row r="48" spans="2:67" ht="17">
      <c r="B48" s="26">
        <f t="shared" si="10"/>
        <v>22</v>
      </c>
      <c r="C48" s="61" t="str">
        <f t="shared" si="13"/>
        <v>Stock</v>
      </c>
      <c r="D48" s="116">
        <f t="shared" si="11"/>
        <v>44750</v>
      </c>
      <c r="E48" s="116" t="str">
        <f t="shared" si="2"/>
        <v>Stock44750</v>
      </c>
      <c r="F48" s="116"/>
      <c r="G48" s="114" t="str">
        <f t="shared" si="25"/>
        <v>Apple</v>
      </c>
      <c r="H48" s="175">
        <v>44596</v>
      </c>
      <c r="I48" s="140">
        <v>172.38999938964841</v>
      </c>
      <c r="J48" s="141" t="s">
        <v>2</v>
      </c>
      <c r="K48" s="141" t="s">
        <v>1953</v>
      </c>
      <c r="L48" s="141" t="s">
        <v>2512</v>
      </c>
      <c r="M48" s="143"/>
      <c r="N48" s="26">
        <f t="shared" si="26"/>
        <v>0</v>
      </c>
      <c r="O48" s="26" t="str">
        <f t="shared" si="27"/>
        <v>Apple0</v>
      </c>
      <c r="Q48" s="26">
        <f>IF(R48="Y","",S48-COUNTIF(R$4:R47,"Y"))</f>
        <v>13</v>
      </c>
      <c r="R48" s="114" t="str">
        <f>IF(ISNUMBER(MATCH(T48,Draft!$AX$3:$AX$146,0)),"Y","")</f>
        <v/>
      </c>
      <c r="S48" s="114">
        <f t="shared" si="8"/>
        <v>45</v>
      </c>
      <c r="T48" s="136" t="s">
        <v>665</v>
      </c>
      <c r="U48" s="137">
        <v>57</v>
      </c>
      <c r="V48" s="137">
        <v>1.00876888252981</v>
      </c>
      <c r="W48" s="137">
        <v>4.6240119980306957E-2</v>
      </c>
      <c r="X48" s="137">
        <v>4.5838170448264728E-2</v>
      </c>
      <c r="Y48" s="137">
        <v>110766923776</v>
      </c>
      <c r="Z48" s="137">
        <v>161</v>
      </c>
      <c r="AA48" s="137">
        <v>347</v>
      </c>
      <c r="AB48" s="137">
        <v>98</v>
      </c>
      <c r="AC48" s="137">
        <v>179.3</v>
      </c>
      <c r="AE48" s="26">
        <f>COUNTIF(Draft!AX:AX,AF48)</f>
        <v>1</v>
      </c>
      <c r="AF48" s="62" t="s">
        <v>588</v>
      </c>
      <c r="AG48" s="62" t="s">
        <v>1953</v>
      </c>
      <c r="AH48" s="154" t="s">
        <v>2610</v>
      </c>
      <c r="AI48" s="26" t="str">
        <f t="shared" si="24"/>
        <v>Player7</v>
      </c>
      <c r="AJ48" s="26" t="str">
        <f>INDEX(Draft!$AW$3:$AW$170,MATCH(AF48,Draft!$AX$3:$AX$170,0),1)</f>
        <v>Player7</v>
      </c>
      <c r="AP48" s="117" t="s">
        <v>1953</v>
      </c>
      <c r="AQ48" s="117" t="s">
        <v>42</v>
      </c>
      <c r="AR48" s="117" t="s">
        <v>43</v>
      </c>
      <c r="AS48" s="123">
        <v>48.86</v>
      </c>
      <c r="AT48" s="117">
        <v>-1.05</v>
      </c>
      <c r="AU48" s="124">
        <v>-2.104E-2</v>
      </c>
      <c r="AV48" s="125">
        <v>198957920000</v>
      </c>
      <c r="AW48" s="117" t="s">
        <v>1043</v>
      </c>
      <c r="AY48" s="117">
        <v>32762682</v>
      </c>
      <c r="AZ48" s="117" t="s">
        <v>1044</v>
      </c>
      <c r="BA48" s="117" t="s">
        <v>1047</v>
      </c>
      <c r="BC48" s="117" t="s">
        <v>1035</v>
      </c>
      <c r="BD48" s="134" t="s">
        <v>2162</v>
      </c>
      <c r="BE48" s="126" t="s">
        <v>2163</v>
      </c>
      <c r="BF48" s="130">
        <v>2.7745000000000002</v>
      </c>
      <c r="BG48" s="131">
        <v>2.8299999999999999E-2</v>
      </c>
      <c r="BH48" s="132">
        <v>1.03E-2</v>
      </c>
      <c r="BI48" s="126" t="s">
        <v>2164</v>
      </c>
      <c r="BJ48" s="126" t="s">
        <v>2165</v>
      </c>
      <c r="BK48" s="126" t="s">
        <v>2165</v>
      </c>
      <c r="BL48" s="126" t="s">
        <v>2165</v>
      </c>
      <c r="BM48" s="126" t="s">
        <v>2166</v>
      </c>
      <c r="BN48" s="126"/>
      <c r="BO48" s="119"/>
    </row>
    <row r="49" spans="2:67" ht="17">
      <c r="B49" s="26">
        <f t="shared" si="10"/>
        <v>22</v>
      </c>
      <c r="C49" s="61" t="str">
        <f t="shared" si="13"/>
        <v>Crypto</v>
      </c>
      <c r="D49" s="116">
        <f t="shared" si="11"/>
        <v>44752</v>
      </c>
      <c r="E49" s="116" t="str">
        <f t="shared" si="2"/>
        <v>Crypto44752</v>
      </c>
      <c r="F49" s="116"/>
      <c r="G49" s="114" t="str">
        <f t="shared" si="25"/>
        <v>Apple</v>
      </c>
      <c r="H49" s="175">
        <v>44603</v>
      </c>
      <c r="I49" s="140">
        <v>168.63999938964841</v>
      </c>
      <c r="J49" s="141" t="s">
        <v>2</v>
      </c>
      <c r="K49" s="141" t="s">
        <v>1953</v>
      </c>
      <c r="L49" s="141" t="s">
        <v>2512</v>
      </c>
      <c r="M49" s="143">
        <v>0.97824699800871873</v>
      </c>
      <c r="N49" s="26">
        <f t="shared" si="26"/>
        <v>1</v>
      </c>
      <c r="O49" s="26" t="str">
        <f t="shared" si="27"/>
        <v>Apple1</v>
      </c>
      <c r="Q49" s="26" t="str">
        <f>IF(R49="Y","",S49-COUNTIF(R$4:R48,"Y"))</f>
        <v/>
      </c>
      <c r="R49" s="114" t="str">
        <f>IF(ISNUMBER(MATCH(T49,Draft!$AX$3:$AX$146,0)),"Y","")</f>
        <v>Y</v>
      </c>
      <c r="S49" s="114">
        <f t="shared" si="8"/>
        <v>46</v>
      </c>
      <c r="T49" s="136" t="s">
        <v>677</v>
      </c>
      <c r="U49" s="137">
        <v>57</v>
      </c>
      <c r="V49" s="137">
        <v>1.008160251310894</v>
      </c>
      <c r="W49" s="137">
        <v>3.927322210891724E-2</v>
      </c>
      <c r="X49" s="137">
        <v>3.8955336770965653E-2</v>
      </c>
      <c r="Y49" s="137">
        <v>88232648704</v>
      </c>
      <c r="Z49" s="137">
        <v>177</v>
      </c>
      <c r="AA49" s="137">
        <v>268</v>
      </c>
      <c r="AB49" s="137">
        <v>129</v>
      </c>
      <c r="AC49" s="137">
        <v>180.8</v>
      </c>
      <c r="AE49" s="26">
        <f>COUNTIF(Draft!AX:AX,AF49)</f>
        <v>1</v>
      </c>
      <c r="AF49" s="62" t="s">
        <v>1924</v>
      </c>
      <c r="AG49" s="62" t="s">
        <v>1035</v>
      </c>
      <c r="AH49" s="155" t="s">
        <v>992</v>
      </c>
      <c r="AI49" s="26" t="str">
        <f t="shared" si="24"/>
        <v>Player23</v>
      </c>
      <c r="AJ49" s="26" t="str">
        <f>INDEX(Draft!$AW$3:$AW$170,MATCH(AF49,Draft!$AX$3:$AX$170,0),1)</f>
        <v>Player23</v>
      </c>
      <c r="AP49" s="117" t="s">
        <v>1953</v>
      </c>
      <c r="AQ49" s="117" t="s">
        <v>40</v>
      </c>
      <c r="AR49" s="117" t="s">
        <v>41</v>
      </c>
      <c r="AS49" s="123">
        <v>174.07</v>
      </c>
      <c r="AT49" s="117">
        <v>-9.8800000000000008</v>
      </c>
      <c r="AU49" s="124">
        <v>-5.3710000000000001E-2</v>
      </c>
      <c r="AV49" s="125">
        <v>196176890000</v>
      </c>
      <c r="AW49" s="117" t="s">
        <v>1043</v>
      </c>
      <c r="AX49" s="117">
        <v>1991</v>
      </c>
      <c r="AY49" s="117">
        <v>14362161</v>
      </c>
      <c r="AZ49" s="117" t="s">
        <v>1044</v>
      </c>
      <c r="BA49" s="117" t="s">
        <v>1075</v>
      </c>
      <c r="BC49" s="117" t="s">
        <v>1035</v>
      </c>
      <c r="BD49" s="134" t="s">
        <v>2167</v>
      </c>
      <c r="BE49" s="126" t="s">
        <v>2168</v>
      </c>
      <c r="BF49" s="130">
        <v>29.97</v>
      </c>
      <c r="BG49" s="131">
        <v>0.17</v>
      </c>
      <c r="BH49" s="132">
        <v>5.7000000000000002E-3</v>
      </c>
      <c r="BI49" s="126" t="s">
        <v>2169</v>
      </c>
      <c r="BJ49" s="126" t="s">
        <v>2170</v>
      </c>
      <c r="BK49" s="126" t="s">
        <v>2170</v>
      </c>
      <c r="BL49" s="126" t="s">
        <v>2170</v>
      </c>
      <c r="BM49" s="126" t="s">
        <v>2171</v>
      </c>
      <c r="BN49" s="126"/>
      <c r="BO49" s="119"/>
    </row>
    <row r="50" spans="2:67" ht="17">
      <c r="B50" s="26">
        <f t="shared" si="10"/>
        <v>23</v>
      </c>
      <c r="C50" s="61" t="str">
        <f t="shared" si="13"/>
        <v>Stock</v>
      </c>
      <c r="D50" s="116">
        <f t="shared" si="11"/>
        <v>44757</v>
      </c>
      <c r="E50" s="116" t="str">
        <f t="shared" si="2"/>
        <v>Stock44757</v>
      </c>
      <c r="F50" s="116"/>
      <c r="G50" s="114" t="str">
        <f t="shared" si="25"/>
        <v>Apple</v>
      </c>
      <c r="H50" s="175">
        <v>44610</v>
      </c>
      <c r="I50" s="140">
        <v>167.30000305175781</v>
      </c>
      <c r="J50" s="141" t="s">
        <v>2</v>
      </c>
      <c r="K50" s="141" t="s">
        <v>1953</v>
      </c>
      <c r="L50" s="141" t="s">
        <v>2512</v>
      </c>
      <c r="M50" s="143">
        <v>0.99205410138318062</v>
      </c>
      <c r="N50" s="26">
        <f t="shared" si="26"/>
        <v>2</v>
      </c>
      <c r="O50" s="26" t="str">
        <f t="shared" si="27"/>
        <v>Apple2</v>
      </c>
      <c r="Q50" s="26">
        <f>IF(R50="Y","",S50-COUNTIF(R$4:R49,"Y"))</f>
        <v>14</v>
      </c>
      <c r="R50" s="114" t="str">
        <f>IF(ISNUMBER(MATCH(T50,Draft!$AX$3:$AX$146,0)),"Y","")</f>
        <v/>
      </c>
      <c r="S50" s="114">
        <f t="shared" si="8"/>
        <v>47</v>
      </c>
      <c r="T50" s="136" t="s">
        <v>614</v>
      </c>
      <c r="U50" s="137">
        <v>57</v>
      </c>
      <c r="V50" s="137">
        <v>1.0050783199210651</v>
      </c>
      <c r="W50" s="137">
        <v>2.2452099187511239E-2</v>
      </c>
      <c r="X50" s="137">
        <v>2.2338656343989741E-2</v>
      </c>
      <c r="Y50" s="137">
        <v>117935505408</v>
      </c>
      <c r="Z50" s="137">
        <v>294</v>
      </c>
      <c r="AA50" s="137">
        <v>38</v>
      </c>
      <c r="AB50" s="137">
        <v>93</v>
      </c>
      <c r="AC50" s="137">
        <v>182.5</v>
      </c>
      <c r="AE50" s="26">
        <f>COUNTIF(Draft!AX:AX,AF50)</f>
        <v>1</v>
      </c>
      <c r="AF50" s="62" t="s">
        <v>622</v>
      </c>
      <c r="AG50" s="62" t="s">
        <v>1953</v>
      </c>
      <c r="AH50" s="155" t="s">
        <v>2538</v>
      </c>
      <c r="AI50" s="26" t="str">
        <f t="shared" si="24"/>
        <v>Player10</v>
      </c>
      <c r="AJ50" s="26" t="str">
        <f>INDEX(Draft!$AW$3:$AW$170,MATCH(AF50,Draft!$AX$3:$AX$170,0),1)</f>
        <v>Player10</v>
      </c>
      <c r="AP50" s="117" t="s">
        <v>1953</v>
      </c>
      <c r="AQ50" s="117" t="s">
        <v>548</v>
      </c>
      <c r="AR50" s="117" t="s">
        <v>549</v>
      </c>
      <c r="AS50" s="123">
        <v>76.56</v>
      </c>
      <c r="AT50" s="117">
        <v>0.03</v>
      </c>
      <c r="AU50" s="124">
        <v>3.8999999999999999E-4</v>
      </c>
      <c r="AV50" s="125">
        <v>193386267740</v>
      </c>
      <c r="AW50" s="117" t="s">
        <v>1043</v>
      </c>
      <c r="AY50" s="117">
        <v>12437552</v>
      </c>
      <c r="AZ50" s="117" t="s">
        <v>1057</v>
      </c>
      <c r="BA50" s="117" t="s">
        <v>1058</v>
      </c>
      <c r="BC50" s="117" t="s">
        <v>1035</v>
      </c>
      <c r="BD50" s="134" t="s">
        <v>2172</v>
      </c>
      <c r="BE50" s="126" t="s">
        <v>2173</v>
      </c>
      <c r="BF50" s="130">
        <v>179.55</v>
      </c>
      <c r="BG50" s="128">
        <v>-1.48</v>
      </c>
      <c r="BH50" s="129">
        <v>-8.2000000000000007E-3</v>
      </c>
      <c r="BI50" s="126" t="s">
        <v>2174</v>
      </c>
      <c r="BJ50" s="126" t="s">
        <v>2175</v>
      </c>
      <c r="BK50" s="126" t="s">
        <v>2175</v>
      </c>
      <c r="BL50" s="126" t="s">
        <v>2175</v>
      </c>
      <c r="BM50" s="126" t="s">
        <v>2176</v>
      </c>
      <c r="BN50" s="126"/>
      <c r="BO50" s="119"/>
    </row>
    <row r="51" spans="2:67" ht="17">
      <c r="B51" s="26">
        <f t="shared" si="10"/>
        <v>23</v>
      </c>
      <c r="C51" s="61" t="str">
        <f t="shared" si="13"/>
        <v>Crypto</v>
      </c>
      <c r="D51" s="116">
        <f t="shared" si="11"/>
        <v>44759</v>
      </c>
      <c r="E51" s="116" t="str">
        <f t="shared" si="2"/>
        <v>Crypto44759</v>
      </c>
      <c r="F51" s="116"/>
      <c r="G51" s="114" t="str">
        <f t="shared" si="25"/>
        <v>Apple</v>
      </c>
      <c r="H51" s="175">
        <v>44617</v>
      </c>
      <c r="I51" s="140">
        <v>164.8500061035156</v>
      </c>
      <c r="J51" s="141" t="s">
        <v>2</v>
      </c>
      <c r="K51" s="141" t="s">
        <v>1953</v>
      </c>
      <c r="L51" s="141" t="s">
        <v>2512</v>
      </c>
      <c r="M51" s="143">
        <v>0.98535566704392574</v>
      </c>
      <c r="N51" s="26">
        <f t="shared" si="26"/>
        <v>3</v>
      </c>
      <c r="O51" s="26" t="str">
        <f t="shared" si="27"/>
        <v>Apple3</v>
      </c>
      <c r="Q51" s="26">
        <f>IF(R51="Y","",S51-COUNTIF(R$4:R50,"Y"))</f>
        <v>15</v>
      </c>
      <c r="R51" s="114" t="str">
        <f>IF(ISNUMBER(MATCH(T51,Draft!$AX$3:$AX$146,0)),"Y","")</f>
        <v/>
      </c>
      <c r="S51" s="114">
        <f t="shared" si="8"/>
        <v>48</v>
      </c>
      <c r="T51" s="136" t="s">
        <v>632</v>
      </c>
      <c r="U51" s="137">
        <v>57</v>
      </c>
      <c r="V51" s="137">
        <v>1.0076719468554081</v>
      </c>
      <c r="W51" s="137">
        <v>4.0212315563316538E-2</v>
      </c>
      <c r="X51" s="137">
        <v>3.9906157642678373E-2</v>
      </c>
      <c r="Y51" s="137">
        <v>120030396416</v>
      </c>
      <c r="Z51" s="137">
        <v>197</v>
      </c>
      <c r="AA51" s="137">
        <v>286</v>
      </c>
      <c r="AB51" s="137">
        <v>90</v>
      </c>
      <c r="AC51" s="137">
        <v>182.7</v>
      </c>
      <c r="AE51" s="26">
        <f>COUNTIF(Draft!AX:AX,AF51)</f>
        <v>1</v>
      </c>
      <c r="AF51" s="62" t="s">
        <v>46</v>
      </c>
      <c r="AG51" s="62" t="s">
        <v>1953</v>
      </c>
      <c r="AH51" s="155" t="s">
        <v>2548</v>
      </c>
      <c r="AI51" s="26" t="str">
        <f t="shared" si="24"/>
        <v>Player4</v>
      </c>
      <c r="AJ51" s="26" t="str">
        <f>INDEX(Draft!$AW$3:$AW$170,MATCH(AF51,Draft!$AX$3:$AX$170,0),1)</f>
        <v>Player4</v>
      </c>
      <c r="AP51" s="117" t="s">
        <v>1953</v>
      </c>
      <c r="AQ51" s="117" t="s">
        <v>552</v>
      </c>
      <c r="AR51" s="117" t="s">
        <v>553</v>
      </c>
      <c r="AS51" s="123">
        <v>256.87</v>
      </c>
      <c r="AT51" s="117">
        <v>-2.99</v>
      </c>
      <c r="AU51" s="124">
        <v>-1.1509999999999999E-2</v>
      </c>
      <c r="AV51" s="125">
        <v>191944932833</v>
      </c>
      <c r="AW51" s="117" t="s">
        <v>1043</v>
      </c>
      <c r="AY51" s="117">
        <v>3246762</v>
      </c>
      <c r="AZ51" s="117" t="s">
        <v>1054</v>
      </c>
      <c r="BA51" s="117" t="s">
        <v>1089</v>
      </c>
      <c r="BC51" s="117" t="s">
        <v>1035</v>
      </c>
      <c r="BD51" s="134" t="s">
        <v>2177</v>
      </c>
      <c r="BE51" s="126" t="s">
        <v>2178</v>
      </c>
      <c r="BF51" s="130">
        <v>1.2264999999999999</v>
      </c>
      <c r="BG51" s="131">
        <v>2.69E-2</v>
      </c>
      <c r="BH51" s="132">
        <v>2.24E-2</v>
      </c>
      <c r="BI51" s="126" t="s">
        <v>2179</v>
      </c>
      <c r="BJ51" s="126" t="s">
        <v>2180</v>
      </c>
      <c r="BK51" s="126" t="s">
        <v>2180</v>
      </c>
      <c r="BL51" s="126" t="s">
        <v>2180</v>
      </c>
      <c r="BM51" s="126" t="s">
        <v>2181</v>
      </c>
      <c r="BN51" s="126"/>
      <c r="BO51" s="119"/>
    </row>
    <row r="52" spans="2:67" ht="17">
      <c r="B52" s="26">
        <f t="shared" si="10"/>
        <v>24</v>
      </c>
      <c r="C52" s="61" t="str">
        <f t="shared" si="13"/>
        <v>Stock</v>
      </c>
      <c r="D52" s="116">
        <f t="shared" si="11"/>
        <v>44764</v>
      </c>
      <c r="E52" s="116" t="str">
        <f t="shared" si="2"/>
        <v>Stock44764</v>
      </c>
      <c r="F52" s="116"/>
      <c r="G52" s="114" t="str">
        <f t="shared" si="25"/>
        <v>Microsoft</v>
      </c>
      <c r="H52" s="175">
        <v>44596</v>
      </c>
      <c r="I52" s="140">
        <v>305.3087158203125</v>
      </c>
      <c r="J52" s="141" t="s">
        <v>4</v>
      </c>
      <c r="K52" s="141" t="s">
        <v>1953</v>
      </c>
      <c r="L52" s="141" t="s">
        <v>2512</v>
      </c>
      <c r="M52" s="143"/>
      <c r="N52" s="26">
        <f t="shared" si="26"/>
        <v>0</v>
      </c>
      <c r="O52" s="26" t="str">
        <f t="shared" si="27"/>
        <v>Microsoft0</v>
      </c>
      <c r="Q52" s="26">
        <f>IF(R52="Y","",S52-COUNTIF(R$4:R51,"Y"))</f>
        <v>16</v>
      </c>
      <c r="R52" s="114" t="str">
        <f>IF(ISNUMBER(MATCH(T52,Draft!$AX$3:$AX$146,0)),"Y","")</f>
        <v/>
      </c>
      <c r="S52" s="114">
        <f t="shared" si="8"/>
        <v>49</v>
      </c>
      <c r="T52" s="136" t="s">
        <v>840</v>
      </c>
      <c r="U52" s="137">
        <v>57</v>
      </c>
      <c r="V52" s="137">
        <v>1.0081407136883289</v>
      </c>
      <c r="W52" s="137">
        <v>3.2520971555230808E-2</v>
      </c>
      <c r="X52" s="137">
        <v>3.2258365438145392E-2</v>
      </c>
      <c r="Y52" s="137">
        <v>54776504320</v>
      </c>
      <c r="Z52" s="137">
        <v>178</v>
      </c>
      <c r="AA52" s="137">
        <v>162</v>
      </c>
      <c r="AB52" s="137">
        <v>212</v>
      </c>
      <c r="AC52" s="137">
        <v>185</v>
      </c>
      <c r="AE52" s="26">
        <f>COUNTIF(Draft!AX:AX,AF52)</f>
        <v>1</v>
      </c>
      <c r="AF52" s="62" t="s">
        <v>1938</v>
      </c>
      <c r="AG52" s="62" t="s">
        <v>1035</v>
      </c>
      <c r="AH52" s="154" t="s">
        <v>1001</v>
      </c>
      <c r="AI52" s="26" t="str">
        <f t="shared" si="24"/>
        <v>Player15</v>
      </c>
      <c r="AJ52" s="26" t="str">
        <f>INDEX(Draft!$AW$3:$AW$170,MATCH(AF52,Draft!$AX$3:$AX$170,0),1)</f>
        <v>Player15</v>
      </c>
      <c r="AP52" s="117" t="s">
        <v>1953</v>
      </c>
      <c r="AQ52" s="117" t="s">
        <v>554</v>
      </c>
      <c r="AR52" s="117" t="s">
        <v>555</v>
      </c>
      <c r="AS52" s="123">
        <v>85.83</v>
      </c>
      <c r="AT52" s="117">
        <v>-1.37</v>
      </c>
      <c r="AU52" s="124">
        <v>-1.5709999999999998E-2</v>
      </c>
      <c r="AV52" s="125">
        <v>191824895737</v>
      </c>
      <c r="AW52" s="117" t="s">
        <v>1091</v>
      </c>
      <c r="AY52" s="117">
        <v>4060543</v>
      </c>
      <c r="AZ52" s="117" t="s">
        <v>1057</v>
      </c>
      <c r="BA52" s="117" t="s">
        <v>1058</v>
      </c>
      <c r="BC52" s="117" t="s">
        <v>1035</v>
      </c>
      <c r="BD52" s="134" t="s">
        <v>2182</v>
      </c>
      <c r="BE52" s="126" t="s">
        <v>2183</v>
      </c>
      <c r="BF52" s="130">
        <v>0.96533199999999997</v>
      </c>
      <c r="BG52" s="128">
        <v>-1.0917E-2</v>
      </c>
      <c r="BH52" s="129">
        <v>-1.12E-2</v>
      </c>
      <c r="BI52" s="126" t="s">
        <v>2184</v>
      </c>
      <c r="BJ52" s="126" t="s">
        <v>2185</v>
      </c>
      <c r="BK52" s="126" t="s">
        <v>2185</v>
      </c>
      <c r="BL52" s="126" t="s">
        <v>2185</v>
      </c>
      <c r="BM52" s="126" t="s">
        <v>1032</v>
      </c>
      <c r="BN52" s="126"/>
      <c r="BO52" s="119"/>
    </row>
    <row r="53" spans="2:67" ht="17">
      <c r="B53" s="26">
        <f t="shared" si="10"/>
        <v>24</v>
      </c>
      <c r="C53" s="61" t="str">
        <f t="shared" si="13"/>
        <v>Crypto</v>
      </c>
      <c r="D53" s="116">
        <f t="shared" si="11"/>
        <v>44766</v>
      </c>
      <c r="E53" s="116" t="str">
        <f t="shared" si="2"/>
        <v>Crypto44766</v>
      </c>
      <c r="F53" s="116"/>
      <c r="G53" s="114" t="str">
        <f t="shared" si="25"/>
        <v>Microsoft</v>
      </c>
      <c r="H53" s="175">
        <v>44603</v>
      </c>
      <c r="I53" s="140">
        <v>294.43121337890619</v>
      </c>
      <c r="J53" s="141" t="s">
        <v>4</v>
      </c>
      <c r="K53" s="141" t="s">
        <v>1953</v>
      </c>
      <c r="L53" s="141" t="s">
        <v>2512</v>
      </c>
      <c r="M53" s="143">
        <v>0.96437211950474377</v>
      </c>
      <c r="N53" s="26">
        <f t="shared" si="26"/>
        <v>1</v>
      </c>
      <c r="O53" s="26" t="str">
        <f t="shared" si="27"/>
        <v>Microsoft1</v>
      </c>
      <c r="Q53" s="26">
        <f>IF(R53="Y","",S53-COUNTIF(R$4:R52,"Y"))</f>
        <v>17</v>
      </c>
      <c r="R53" s="114" t="str">
        <f>IF(ISNUMBER(MATCH(T53,Draft!$AX$3:$AX$146,0)),"Y","")</f>
        <v/>
      </c>
      <c r="S53" s="114">
        <f t="shared" si="8"/>
        <v>50</v>
      </c>
      <c r="T53" s="136" t="s">
        <v>823</v>
      </c>
      <c r="U53" s="137">
        <v>57</v>
      </c>
      <c r="V53" s="137">
        <v>1.016454643797793</v>
      </c>
      <c r="W53" s="137">
        <v>6.1731645299073441E-2</v>
      </c>
      <c r="X53" s="137">
        <v>6.0732316661395433E-2</v>
      </c>
      <c r="Y53" s="137">
        <v>67677356032</v>
      </c>
      <c r="Z53" s="137">
        <v>95</v>
      </c>
      <c r="AA53" s="137">
        <v>439</v>
      </c>
      <c r="AB53" s="137">
        <v>169</v>
      </c>
      <c r="AC53" s="137">
        <v>186</v>
      </c>
      <c r="AE53" s="26">
        <f>COUNTIF(Draft!AX:AX,AF53)</f>
        <v>1</v>
      </c>
      <c r="AF53" s="62" t="s">
        <v>441</v>
      </c>
      <c r="AG53" s="62" t="s">
        <v>1953</v>
      </c>
      <c r="AH53" s="155" t="s">
        <v>2539</v>
      </c>
      <c r="AI53" s="26" t="str">
        <f t="shared" si="24"/>
        <v>Player9</v>
      </c>
      <c r="AJ53" s="26" t="str">
        <f>INDEX(Draft!$AW$3:$AW$170,MATCH(AF53,Draft!$AX$3:$AX$170,0),1)</f>
        <v>Player9</v>
      </c>
      <c r="AP53" s="117" t="s">
        <v>1953</v>
      </c>
      <c r="AQ53" s="117" t="s">
        <v>556</v>
      </c>
      <c r="AR53" s="117" t="s">
        <v>557</v>
      </c>
      <c r="AS53" s="123">
        <v>220.68</v>
      </c>
      <c r="AT53" s="117">
        <v>-4.3899999999999997</v>
      </c>
      <c r="AU53" s="124">
        <v>-1.951E-2</v>
      </c>
      <c r="AV53" s="125">
        <v>191802289662</v>
      </c>
      <c r="AW53" s="117" t="s">
        <v>1043</v>
      </c>
      <c r="AX53" s="117">
        <v>1999</v>
      </c>
      <c r="AY53" s="117">
        <v>3379487</v>
      </c>
      <c r="AZ53" s="117" t="s">
        <v>1092</v>
      </c>
      <c r="BA53" s="117" t="s">
        <v>1093</v>
      </c>
      <c r="BC53" s="117" t="s">
        <v>1035</v>
      </c>
      <c r="BD53" s="134" t="s">
        <v>2186</v>
      </c>
      <c r="BE53" s="126" t="s">
        <v>2187</v>
      </c>
      <c r="BF53" s="130">
        <v>0.99817599999999995</v>
      </c>
      <c r="BG53" s="128">
        <v>-1.6119999999999999E-3</v>
      </c>
      <c r="BH53" s="129">
        <v>-1.6000000000000001E-3</v>
      </c>
      <c r="BI53" s="126" t="s">
        <v>2188</v>
      </c>
      <c r="BJ53" s="126" t="s">
        <v>2189</v>
      </c>
      <c r="BK53" s="126" t="s">
        <v>2189</v>
      </c>
      <c r="BL53" s="126" t="s">
        <v>2189</v>
      </c>
      <c r="BM53" s="126" t="s">
        <v>2190</v>
      </c>
      <c r="BN53" s="126"/>
      <c r="BO53" s="119"/>
    </row>
    <row r="54" spans="2:67" ht="17">
      <c r="G54" s="114" t="str">
        <f t="shared" si="25"/>
        <v>Microsoft</v>
      </c>
      <c r="H54" s="175">
        <v>44610</v>
      </c>
      <c r="I54" s="140">
        <v>287.92999267578119</v>
      </c>
      <c r="J54" s="141" t="s">
        <v>4</v>
      </c>
      <c r="K54" s="141" t="s">
        <v>1953</v>
      </c>
      <c r="L54" s="141" t="s">
        <v>2512</v>
      </c>
      <c r="M54" s="143">
        <v>0.97791939031016217</v>
      </c>
      <c r="N54" s="26">
        <f t="shared" si="26"/>
        <v>2</v>
      </c>
      <c r="O54" s="26" t="str">
        <f t="shared" si="27"/>
        <v>Microsoft2</v>
      </c>
      <c r="Q54" s="26" t="str">
        <f>IF(R54="Y","",S54-COUNTIF(R$4:R53,"Y"))</f>
        <v/>
      </c>
      <c r="R54" s="114" t="str">
        <f>IF(ISNUMBER(MATCH(T54,Draft!$AX$3:$AX$146,0)),"Y","")</f>
        <v>Y</v>
      </c>
      <c r="S54" s="114">
        <f t="shared" si="8"/>
        <v>51</v>
      </c>
      <c r="T54" s="136" t="s">
        <v>60</v>
      </c>
      <c r="U54" s="137">
        <v>57</v>
      </c>
      <c r="V54" s="137">
        <v>1.009324147059971</v>
      </c>
      <c r="W54" s="137">
        <v>6.064397270232854E-2</v>
      </c>
      <c r="X54" s="137">
        <v>6.0083743046251803E-2</v>
      </c>
      <c r="Y54" s="137">
        <v>118839967744</v>
      </c>
      <c r="Z54" s="137">
        <v>146</v>
      </c>
      <c r="AA54" s="137">
        <v>433</v>
      </c>
      <c r="AB54" s="137">
        <v>92</v>
      </c>
      <c r="AC54" s="137">
        <v>187.2</v>
      </c>
      <c r="AE54" s="26">
        <f>COUNTIF(Draft!AX:AX,AF54)</f>
        <v>1</v>
      </c>
      <c r="AF54" s="62" t="s">
        <v>558</v>
      </c>
      <c r="AG54" s="62" t="s">
        <v>1953</v>
      </c>
      <c r="AH54" s="155" t="s">
        <v>2523</v>
      </c>
      <c r="AI54" s="26" t="str">
        <f t="shared" si="24"/>
        <v>Player18</v>
      </c>
      <c r="AJ54" s="26" t="str">
        <f>INDEX(Draft!$AW$3:$AW$170,MATCH(AF54,Draft!$AX$3:$AX$170,0),1)</f>
        <v>Player18</v>
      </c>
      <c r="AP54" s="117" t="s">
        <v>1953</v>
      </c>
      <c r="AQ54" s="117" t="s">
        <v>558</v>
      </c>
      <c r="AR54" s="117" t="s">
        <v>559</v>
      </c>
      <c r="AS54" s="123">
        <v>107.57</v>
      </c>
      <c r="AT54" s="117">
        <v>-1.1599999999999999</v>
      </c>
      <c r="AU54" s="124">
        <v>-1.0670000000000001E-2</v>
      </c>
      <c r="AV54" s="125">
        <v>190614040000</v>
      </c>
      <c r="AW54" s="117" t="s">
        <v>1043</v>
      </c>
      <c r="AY54" s="117">
        <v>8116211</v>
      </c>
      <c r="AZ54" s="117" t="s">
        <v>1049</v>
      </c>
      <c r="BA54" s="117" t="s">
        <v>1094</v>
      </c>
      <c r="BC54" s="117" t="s">
        <v>1035</v>
      </c>
      <c r="BD54" s="134" t="s">
        <v>2191</v>
      </c>
      <c r="BE54" s="126" t="s">
        <v>2192</v>
      </c>
      <c r="BF54" s="130">
        <v>2.5771000000000002</v>
      </c>
      <c r="BG54" s="128">
        <v>-7.6399999999999996E-2</v>
      </c>
      <c r="BH54" s="129">
        <v>-2.8799999999999999E-2</v>
      </c>
      <c r="BI54" s="126" t="s">
        <v>2193</v>
      </c>
      <c r="BJ54" s="126" t="s">
        <v>2194</v>
      </c>
      <c r="BK54" s="126" t="s">
        <v>2194</v>
      </c>
      <c r="BL54" s="126" t="s">
        <v>2194</v>
      </c>
      <c r="BM54" s="126" t="s">
        <v>2195</v>
      </c>
      <c r="BN54" s="126"/>
      <c r="BO54" s="119"/>
    </row>
    <row r="55" spans="2:67" ht="17">
      <c r="G55" s="114" t="str">
        <f t="shared" si="25"/>
        <v>Microsoft</v>
      </c>
      <c r="H55" s="175">
        <v>44617</v>
      </c>
      <c r="I55" s="140">
        <v>297.30999755859381</v>
      </c>
      <c r="J55" s="141" t="s">
        <v>4</v>
      </c>
      <c r="K55" s="141" t="s">
        <v>1953</v>
      </c>
      <c r="L55" s="141" t="s">
        <v>2512</v>
      </c>
      <c r="M55" s="143">
        <v>1.032577380340417</v>
      </c>
      <c r="N55" s="26">
        <f t="shared" si="26"/>
        <v>3</v>
      </c>
      <c r="O55" s="26" t="str">
        <f t="shared" si="27"/>
        <v>Microsoft3</v>
      </c>
      <c r="Q55" s="26">
        <f>IF(R55="Y","",S55-COUNTIF(R$4:R54,"Y"))</f>
        <v>18</v>
      </c>
      <c r="R55" s="114" t="str">
        <f>IF(ISNUMBER(MATCH(T55,Draft!$AX$3:$AX$146,0)),"Y","")</f>
        <v/>
      </c>
      <c r="S55" s="114">
        <f t="shared" si="8"/>
        <v>52</v>
      </c>
      <c r="T55" s="136" t="s">
        <v>850</v>
      </c>
      <c r="U55" s="137">
        <v>57</v>
      </c>
      <c r="V55" s="137">
        <v>1.016096517638146</v>
      </c>
      <c r="W55" s="137">
        <v>5.7176645358265617E-2</v>
      </c>
      <c r="X55" s="137">
        <v>5.6270880143521412E-2</v>
      </c>
      <c r="Y55" s="137">
        <v>62371459072</v>
      </c>
      <c r="Z55" s="137">
        <v>96</v>
      </c>
      <c r="AA55" s="137">
        <v>422</v>
      </c>
      <c r="AB55" s="137">
        <v>183</v>
      </c>
      <c r="AC55" s="137">
        <v>187.3</v>
      </c>
      <c r="AE55" s="26">
        <f>COUNTIF(Draft!AX:AX,AF55)</f>
        <v>1</v>
      </c>
      <c r="AF55" s="62" t="s">
        <v>26</v>
      </c>
      <c r="AG55" s="62" t="s">
        <v>1953</v>
      </c>
      <c r="AH55" s="154" t="s">
        <v>2540</v>
      </c>
      <c r="AI55" s="26" t="str">
        <f t="shared" si="24"/>
        <v>Player1</v>
      </c>
      <c r="AJ55" s="26" t="str">
        <f>INDEX(Draft!$AW$3:$AW$170,MATCH(AF55,Draft!$AX$3:$AX$170,0),1)</f>
        <v>Player1</v>
      </c>
      <c r="AP55" s="117" t="s">
        <v>1953</v>
      </c>
      <c r="AQ55" s="117" t="s">
        <v>50</v>
      </c>
      <c r="AR55" s="117" t="s">
        <v>51</v>
      </c>
      <c r="AS55" s="123">
        <v>58.6</v>
      </c>
      <c r="AT55" s="117">
        <v>1.4</v>
      </c>
      <c r="AU55" s="124">
        <v>2.4479999999999998E-2</v>
      </c>
      <c r="AV55" s="125">
        <v>181592041228</v>
      </c>
      <c r="AW55" s="117" t="s">
        <v>1082</v>
      </c>
      <c r="AY55" s="117">
        <v>14540174</v>
      </c>
      <c r="AZ55" s="117" t="s">
        <v>1057</v>
      </c>
      <c r="BA55" s="117" t="s">
        <v>1058</v>
      </c>
      <c r="BC55" s="117" t="s">
        <v>1035</v>
      </c>
      <c r="BD55" s="134" t="s">
        <v>2196</v>
      </c>
      <c r="BE55" s="126" t="s">
        <v>2197</v>
      </c>
      <c r="BF55" s="130">
        <v>0.212729</v>
      </c>
      <c r="BG55" s="128">
        <v>-8.6110000000000006E-3</v>
      </c>
      <c r="BH55" s="129">
        <v>-3.8899999999999997E-2</v>
      </c>
      <c r="BI55" s="126" t="s">
        <v>2198</v>
      </c>
      <c r="BJ55" s="126" t="s">
        <v>2199</v>
      </c>
      <c r="BK55" s="126" t="s">
        <v>2199</v>
      </c>
      <c r="BL55" s="126" t="s">
        <v>2199</v>
      </c>
      <c r="BM55" s="126" t="s">
        <v>2200</v>
      </c>
      <c r="BN55" s="126"/>
      <c r="BO55" s="119"/>
    </row>
    <row r="56" spans="2:67" ht="17">
      <c r="G56" s="114" t="str">
        <f t="shared" si="25"/>
        <v>Terra</v>
      </c>
      <c r="H56" s="175">
        <v>44598</v>
      </c>
      <c r="I56" s="140">
        <v>56.102279663085938</v>
      </c>
      <c r="J56" s="141" t="s">
        <v>1919</v>
      </c>
      <c r="K56" s="141" t="s">
        <v>1035</v>
      </c>
      <c r="L56" s="141" t="s">
        <v>2511</v>
      </c>
      <c r="M56" s="143"/>
      <c r="N56" s="26">
        <f t="shared" si="26"/>
        <v>0</v>
      </c>
      <c r="O56" s="26" t="str">
        <f t="shared" si="27"/>
        <v>Terra0</v>
      </c>
      <c r="Q56" s="26">
        <f>IF(R56="Y","",S56-COUNTIF(R$4:R55,"Y"))</f>
        <v>19</v>
      </c>
      <c r="R56" s="114" t="str">
        <f>IF(ISNUMBER(MATCH(T56,Draft!$AX$3:$AX$146,0)),"Y","")</f>
        <v/>
      </c>
      <c r="S56" s="114">
        <f t="shared" si="8"/>
        <v>53</v>
      </c>
      <c r="T56" s="136" t="s">
        <v>552</v>
      </c>
      <c r="U56" s="137">
        <v>57</v>
      </c>
      <c r="V56" s="137">
        <v>1.0042867523912531</v>
      </c>
      <c r="W56" s="137">
        <v>1.9854447118582089E-2</v>
      </c>
      <c r="X56" s="137">
        <v>1.976969931277869E-2</v>
      </c>
      <c r="Y56" s="137">
        <v>190741757952</v>
      </c>
      <c r="Z56" s="137">
        <v>339</v>
      </c>
      <c r="AA56" s="137">
        <v>21</v>
      </c>
      <c r="AB56" s="137">
        <v>49</v>
      </c>
      <c r="AC56" s="137">
        <v>188.4</v>
      </c>
      <c r="AE56" s="26">
        <f>COUNTIF(Draft!AX:AX,AF56)</f>
        <v>1</v>
      </c>
      <c r="AF56" s="62" t="s">
        <v>757</v>
      </c>
      <c r="AG56" s="62" t="s">
        <v>1953</v>
      </c>
      <c r="AH56" s="155" t="s">
        <v>757</v>
      </c>
      <c r="AI56" s="26" t="str">
        <f t="shared" si="24"/>
        <v>Player1</v>
      </c>
      <c r="AJ56" s="26" t="str">
        <f>INDEX(Draft!$AW$3:$AW$170,MATCH(AF56,Draft!$AX$3:$AX$170,0),1)</f>
        <v>Player1</v>
      </c>
      <c r="AP56" s="117" t="s">
        <v>1953</v>
      </c>
      <c r="AQ56" s="117" t="s">
        <v>26</v>
      </c>
      <c r="AR56" s="117" t="s">
        <v>27</v>
      </c>
      <c r="AS56" s="123">
        <v>406.27</v>
      </c>
      <c r="AT56" s="117">
        <v>-6.62</v>
      </c>
      <c r="AU56" s="124">
        <v>-1.6029999999999999E-2</v>
      </c>
      <c r="AV56" s="125">
        <v>180368891481</v>
      </c>
      <c r="AW56" s="117" t="s">
        <v>1043</v>
      </c>
      <c r="AX56" s="117">
        <v>2002</v>
      </c>
      <c r="AY56" s="117">
        <v>8452915</v>
      </c>
      <c r="AZ56" s="117" t="s">
        <v>1054</v>
      </c>
      <c r="BA56" s="117" t="s">
        <v>1068</v>
      </c>
      <c r="BC56" s="117" t="s">
        <v>1035</v>
      </c>
      <c r="BD56" s="134" t="s">
        <v>2201</v>
      </c>
      <c r="BE56" s="126" t="s">
        <v>2202</v>
      </c>
      <c r="BF56" s="130">
        <v>8.7558000000000007</v>
      </c>
      <c r="BG56" s="128">
        <v>-6.8900000000000003E-2</v>
      </c>
      <c r="BH56" s="129">
        <v>-7.7999999999999996E-3</v>
      </c>
      <c r="BI56" s="126" t="s">
        <v>2203</v>
      </c>
      <c r="BJ56" s="126" t="s">
        <v>2204</v>
      </c>
      <c r="BK56" s="126" t="s">
        <v>2204</v>
      </c>
      <c r="BL56" s="126" t="s">
        <v>2204</v>
      </c>
      <c r="BM56" s="126" t="s">
        <v>2205</v>
      </c>
      <c r="BN56" s="126"/>
      <c r="BO56" s="119"/>
    </row>
    <row r="57" spans="2:67" ht="17">
      <c r="G57" s="114" t="str">
        <f t="shared" si="25"/>
        <v>Terra</v>
      </c>
      <c r="H57" s="175">
        <v>44605</v>
      </c>
      <c r="I57" s="140">
        <v>51.794986724853523</v>
      </c>
      <c r="J57" s="141" t="s">
        <v>1919</v>
      </c>
      <c r="K57" s="141" t="s">
        <v>1035</v>
      </c>
      <c r="L57" s="141" t="s">
        <v>2511</v>
      </c>
      <c r="M57" s="143">
        <v>0.92322427958187725</v>
      </c>
      <c r="N57" s="26">
        <f t="shared" si="26"/>
        <v>1</v>
      </c>
      <c r="O57" s="26" t="str">
        <f t="shared" si="27"/>
        <v>Terra1</v>
      </c>
      <c r="Q57" s="26" t="str">
        <f>IF(R57="Y","",S57-COUNTIF(R$4:R56,"Y"))</f>
        <v/>
      </c>
      <c r="R57" s="114" t="str">
        <f>IF(ISNUMBER(MATCH(T57,Draft!$AX$3:$AX$146,0)),"Y","")</f>
        <v>Y</v>
      </c>
      <c r="S57" s="114">
        <f t="shared" si="8"/>
        <v>54</v>
      </c>
      <c r="T57" s="136" t="s">
        <v>20</v>
      </c>
      <c r="U57" s="137">
        <v>57</v>
      </c>
      <c r="V57" s="137">
        <v>1.0072099522571301</v>
      </c>
      <c r="W57" s="137">
        <v>4.8569410669099748E-2</v>
      </c>
      <c r="X57" s="137">
        <v>4.8221734267276682E-2</v>
      </c>
      <c r="Y57" s="137">
        <v>258302017536</v>
      </c>
      <c r="Z57" s="137">
        <v>212</v>
      </c>
      <c r="AA57" s="137">
        <v>373</v>
      </c>
      <c r="AB57" s="137">
        <v>27</v>
      </c>
      <c r="AC57" s="137">
        <v>188.7</v>
      </c>
      <c r="AE57" s="26">
        <f>COUNTIF(Draft!AX:AX,AF57)</f>
        <v>1</v>
      </c>
      <c r="AF57" s="62" t="s">
        <v>564</v>
      </c>
      <c r="AG57" s="62" t="s">
        <v>1953</v>
      </c>
      <c r="AH57" s="154" t="s">
        <v>2534</v>
      </c>
      <c r="AI57" s="26" t="str">
        <f t="shared" si="24"/>
        <v>Player15</v>
      </c>
      <c r="AJ57" s="26" t="str">
        <f>INDEX(Draft!$AW$3:$AW$170,MATCH(AF57,Draft!$AX$3:$AX$170,0),1)</f>
        <v>Player15</v>
      </c>
      <c r="AP57" s="117" t="s">
        <v>1953</v>
      </c>
      <c r="AQ57" s="117" t="s">
        <v>590</v>
      </c>
      <c r="AR57" s="117" t="s">
        <v>591</v>
      </c>
      <c r="AS57" s="123">
        <v>69.94</v>
      </c>
      <c r="AT57" s="117">
        <v>1.04</v>
      </c>
      <c r="AU57" s="124">
        <v>1.5089999999999999E-2</v>
      </c>
      <c r="AV57" s="125">
        <v>177029441954</v>
      </c>
      <c r="AW57" s="117" t="s">
        <v>1106</v>
      </c>
      <c r="AY57" s="117">
        <v>7782390</v>
      </c>
      <c r="AZ57" s="117" t="s">
        <v>1096</v>
      </c>
      <c r="BA57" s="117" t="s">
        <v>1107</v>
      </c>
      <c r="BC57" s="117" t="s">
        <v>1035</v>
      </c>
      <c r="BD57" s="134" t="s">
        <v>1936</v>
      </c>
      <c r="BE57" s="126" t="s">
        <v>2206</v>
      </c>
      <c r="BF57" s="130">
        <v>7.7766999999999999</v>
      </c>
      <c r="BG57" s="128">
        <v>-0.18210000000000001</v>
      </c>
      <c r="BH57" s="129">
        <v>-2.29E-2</v>
      </c>
      <c r="BI57" s="126" t="s">
        <v>2207</v>
      </c>
      <c r="BJ57" s="126" t="s">
        <v>2208</v>
      </c>
      <c r="BK57" s="126" t="s">
        <v>2208</v>
      </c>
      <c r="BL57" s="126" t="s">
        <v>2208</v>
      </c>
      <c r="BM57" s="126" t="s">
        <v>2209</v>
      </c>
      <c r="BN57" s="126"/>
      <c r="BO57" s="119"/>
    </row>
    <row r="58" spans="2:67" ht="17">
      <c r="G58" s="114" t="str">
        <f t="shared" si="25"/>
        <v>Terra</v>
      </c>
      <c r="H58" s="175">
        <v>44612</v>
      </c>
      <c r="I58" s="140">
        <v>49.364559173583977</v>
      </c>
      <c r="J58" s="141" t="s">
        <v>1919</v>
      </c>
      <c r="K58" s="141" t="s">
        <v>1035</v>
      </c>
      <c r="L58" s="141" t="s">
        <v>2511</v>
      </c>
      <c r="M58" s="143">
        <v>0.95307600783487978</v>
      </c>
      <c r="N58" s="26">
        <f t="shared" si="26"/>
        <v>2</v>
      </c>
      <c r="O58" s="26" t="str">
        <f t="shared" si="27"/>
        <v>Terra2</v>
      </c>
      <c r="Q58" s="26">
        <f>IF(R58="Y","",S58-COUNTIF(R$4:R57,"Y"))</f>
        <v>20</v>
      </c>
      <c r="R58" s="114" t="str">
        <f>IF(ISNUMBER(MATCH(T58,Draft!$AX$3:$AX$146,0)),"Y","")</f>
        <v/>
      </c>
      <c r="S58" s="114">
        <f t="shared" si="8"/>
        <v>55</v>
      </c>
      <c r="T58" s="136" t="s">
        <v>721</v>
      </c>
      <c r="U58" s="137">
        <v>57</v>
      </c>
      <c r="V58" s="137">
        <v>1.008702166819361</v>
      </c>
      <c r="W58" s="137">
        <v>4.1902690989045643E-2</v>
      </c>
      <c r="X58" s="137">
        <v>4.15411926011552E-2</v>
      </c>
      <c r="Y58" s="137">
        <v>71638908928</v>
      </c>
      <c r="Z58" s="137">
        <v>162</v>
      </c>
      <c r="AA58" s="137">
        <v>302</v>
      </c>
      <c r="AB58" s="137">
        <v>158</v>
      </c>
      <c r="AC58" s="137">
        <v>188.8</v>
      </c>
      <c r="AE58" s="26">
        <f>COUNTIF(Draft!AX:AX,AF58)</f>
        <v>1</v>
      </c>
      <c r="AF58" s="62" t="s">
        <v>32</v>
      </c>
      <c r="AG58" s="62" t="s">
        <v>1953</v>
      </c>
      <c r="AH58" s="155" t="s">
        <v>2549</v>
      </c>
      <c r="AI58" s="26" t="str">
        <f t="shared" si="24"/>
        <v>Player4</v>
      </c>
      <c r="AJ58" s="26" t="str">
        <f>INDEX(Draft!$AW$3:$AW$170,MATCH(AF58,Draft!$AX$3:$AX$170,0),1)</f>
        <v>Player4</v>
      </c>
      <c r="AP58" s="117" t="s">
        <v>1953</v>
      </c>
      <c r="AQ58" s="117" t="s">
        <v>578</v>
      </c>
      <c r="AR58" s="117" t="s">
        <v>579</v>
      </c>
      <c r="AS58" s="123">
        <v>92.85</v>
      </c>
      <c r="AT58" s="117">
        <v>-1.67</v>
      </c>
      <c r="AU58" s="124">
        <v>-1.7670000000000002E-2</v>
      </c>
      <c r="AV58" s="125">
        <v>175542205358</v>
      </c>
      <c r="AW58" s="117" t="s">
        <v>1043</v>
      </c>
      <c r="AY58" s="117">
        <v>9336373</v>
      </c>
      <c r="AZ58" s="117" t="s">
        <v>1049</v>
      </c>
      <c r="BA58" s="117" t="s">
        <v>1094</v>
      </c>
      <c r="BC58" s="117" t="s">
        <v>1035</v>
      </c>
      <c r="BD58" s="134" t="s">
        <v>2210</v>
      </c>
      <c r="BE58" s="126" t="s">
        <v>2211</v>
      </c>
      <c r="BF58" s="130">
        <v>179.13</v>
      </c>
      <c r="BG58" s="128">
        <v>-1.58</v>
      </c>
      <c r="BH58" s="129">
        <v>-8.8000000000000005E-3</v>
      </c>
      <c r="BI58" s="126" t="s">
        <v>2212</v>
      </c>
      <c r="BJ58" s="126" t="s">
        <v>2213</v>
      </c>
      <c r="BK58" s="126" t="s">
        <v>2213</v>
      </c>
      <c r="BL58" s="126" t="s">
        <v>2213</v>
      </c>
      <c r="BM58" s="126" t="s">
        <v>2214</v>
      </c>
      <c r="BN58" s="126"/>
      <c r="BO58" s="119"/>
    </row>
    <row r="59" spans="2:67" ht="17">
      <c r="G59" s="114" t="str">
        <f t="shared" si="25"/>
        <v>Terra</v>
      </c>
      <c r="H59" s="175">
        <v>44619</v>
      </c>
      <c r="I59" s="140">
        <v>72.642112731933594</v>
      </c>
      <c r="J59" s="141" t="s">
        <v>1919</v>
      </c>
      <c r="K59" s="141" t="s">
        <v>1035</v>
      </c>
      <c r="L59" s="141" t="s">
        <v>2511</v>
      </c>
      <c r="M59" s="143">
        <v>1.4715438352543</v>
      </c>
      <c r="N59" s="26">
        <f t="shared" si="26"/>
        <v>3</v>
      </c>
      <c r="O59" s="26" t="str">
        <f t="shared" si="27"/>
        <v>Terra3</v>
      </c>
      <c r="Q59" s="26">
        <f>IF(R59="Y","",S59-COUNTIF(R$4:R58,"Y"))</f>
        <v>21</v>
      </c>
      <c r="R59" s="114" t="str">
        <f>IF(ISNUMBER(MATCH(T59,Draft!$AX$3:$AX$146,0)),"Y","")</f>
        <v/>
      </c>
      <c r="S59" s="114">
        <f t="shared" si="8"/>
        <v>56</v>
      </c>
      <c r="T59" s="136" t="s">
        <v>760</v>
      </c>
      <c r="U59" s="137">
        <v>57</v>
      </c>
      <c r="V59" s="137">
        <v>1.0070151910325289</v>
      </c>
      <c r="W59" s="137">
        <v>3.2828302194545113E-2</v>
      </c>
      <c r="X59" s="137">
        <v>3.259960970487949E-2</v>
      </c>
      <c r="Y59" s="137">
        <v>71857364992</v>
      </c>
      <c r="Z59" s="137">
        <v>218</v>
      </c>
      <c r="AA59" s="137">
        <v>167</v>
      </c>
      <c r="AB59" s="137">
        <v>155</v>
      </c>
      <c r="AC59" s="137">
        <v>188.9</v>
      </c>
      <c r="AE59" s="26">
        <f>COUNTIF(Draft!AX:AX,AF59)</f>
        <v>1</v>
      </c>
      <c r="AF59" s="62" t="s">
        <v>30</v>
      </c>
      <c r="AG59" s="62" t="s">
        <v>1953</v>
      </c>
      <c r="AH59" s="154" t="s">
        <v>2535</v>
      </c>
      <c r="AI59" s="26" t="str">
        <f t="shared" si="24"/>
        <v>Player10</v>
      </c>
      <c r="AJ59" s="26" t="str">
        <f>INDEX(Draft!$AW$3:$AW$170,MATCH(AF59,Draft!$AX$3:$AX$170,0),1)</f>
        <v>Player10</v>
      </c>
      <c r="AP59" s="117" t="s">
        <v>1953</v>
      </c>
      <c r="AQ59" s="117" t="s">
        <v>566</v>
      </c>
      <c r="AR59" s="117" t="s">
        <v>567</v>
      </c>
      <c r="AS59" s="123">
        <v>24.25</v>
      </c>
      <c r="AT59" s="117">
        <v>-0.25</v>
      </c>
      <c r="AU59" s="124">
        <v>-1.0200000000000001E-2</v>
      </c>
      <c r="AV59" s="125">
        <v>173169250000</v>
      </c>
      <c r="AW59" s="117" t="s">
        <v>1043</v>
      </c>
      <c r="AY59" s="117">
        <v>44132811</v>
      </c>
      <c r="AZ59" s="117" t="s">
        <v>1054</v>
      </c>
      <c r="BA59" s="117" t="s">
        <v>1085</v>
      </c>
      <c r="BC59" s="117" t="s">
        <v>1035</v>
      </c>
      <c r="BD59" s="134" t="s">
        <v>1927</v>
      </c>
      <c r="BE59" s="126" t="s">
        <v>2215</v>
      </c>
      <c r="BF59" s="130">
        <v>0.34490399999999999</v>
      </c>
      <c r="BG59" s="131">
        <v>3.4299999999999999E-4</v>
      </c>
      <c r="BH59" s="132">
        <v>1E-3</v>
      </c>
      <c r="BI59" s="126" t="s">
        <v>2216</v>
      </c>
      <c r="BJ59" s="126" t="s">
        <v>2217</v>
      </c>
      <c r="BK59" s="126" t="s">
        <v>2217</v>
      </c>
      <c r="BL59" s="126" t="s">
        <v>2217</v>
      </c>
      <c r="BM59" s="126" t="s">
        <v>2218</v>
      </c>
      <c r="BN59" s="126"/>
      <c r="BO59" s="119"/>
    </row>
    <row r="60" spans="2:67" ht="17">
      <c r="G60" s="114" t="str">
        <f t="shared" si="25"/>
        <v>Charles Schwab</v>
      </c>
      <c r="H60" s="175">
        <v>44596</v>
      </c>
      <c r="I60" s="140">
        <v>91.705543518066406</v>
      </c>
      <c r="J60" s="141" t="s">
        <v>578</v>
      </c>
      <c r="K60" s="141" t="s">
        <v>1953</v>
      </c>
      <c r="L60" s="141" t="s">
        <v>2512</v>
      </c>
      <c r="M60" s="143"/>
      <c r="N60" s="26">
        <f t="shared" si="26"/>
        <v>0</v>
      </c>
      <c r="O60" s="26" t="str">
        <f t="shared" si="27"/>
        <v>Charles Schwab0</v>
      </c>
      <c r="Q60" s="26">
        <f>IF(R60="Y","",S60-COUNTIF(R$4:R59,"Y"))</f>
        <v>22</v>
      </c>
      <c r="R60" s="114" t="str">
        <f>IF(ISNUMBER(MATCH(T60,Draft!$AX$3:$AX$146,0)),"Y","")</f>
        <v/>
      </c>
      <c r="S60" s="114">
        <f t="shared" si="8"/>
        <v>57</v>
      </c>
      <c r="T60" s="136" t="s">
        <v>715</v>
      </c>
      <c r="U60" s="137">
        <v>57</v>
      </c>
      <c r="V60" s="137">
        <v>1.007256464457623</v>
      </c>
      <c r="W60" s="137">
        <v>3.5770367928310502E-2</v>
      </c>
      <c r="X60" s="137">
        <v>3.5512671489849157E-2</v>
      </c>
      <c r="Y60" s="137">
        <v>85934538752</v>
      </c>
      <c r="Z60" s="137">
        <v>209</v>
      </c>
      <c r="AA60" s="137">
        <v>222</v>
      </c>
      <c r="AB60" s="137">
        <v>136</v>
      </c>
      <c r="AC60" s="137">
        <v>189.7</v>
      </c>
      <c r="AE60" s="26">
        <f>COUNTIF(Draft!AX:AX,AF60)</f>
        <v>1</v>
      </c>
      <c r="AF60" s="62" t="s">
        <v>544</v>
      </c>
      <c r="AG60" s="62" t="s">
        <v>1953</v>
      </c>
      <c r="AH60" s="155" t="s">
        <v>2536</v>
      </c>
      <c r="AI60" s="26" t="str">
        <f t="shared" si="24"/>
        <v>Player23</v>
      </c>
      <c r="AJ60" s="26" t="str">
        <f>INDEX(Draft!$AW$3:$AW$170,MATCH(AF60,Draft!$AX$3:$AX$170,0),1)</f>
        <v>Player23</v>
      </c>
      <c r="AP60" s="117" t="s">
        <v>1953</v>
      </c>
      <c r="AQ60" s="117" t="s">
        <v>582</v>
      </c>
      <c r="AR60" s="117" t="s">
        <v>583</v>
      </c>
      <c r="AS60" s="123">
        <v>105.07</v>
      </c>
      <c r="AT60" s="117">
        <v>0.97</v>
      </c>
      <c r="AU60" s="124">
        <v>9.3200000000000002E-3</v>
      </c>
      <c r="AV60" s="125">
        <v>163575884338</v>
      </c>
      <c r="AW60" s="117" t="s">
        <v>1043</v>
      </c>
      <c r="AY60" s="117">
        <v>7008271</v>
      </c>
      <c r="AZ60" s="117" t="s">
        <v>1066</v>
      </c>
      <c r="BA60" s="117" t="s">
        <v>1104</v>
      </c>
      <c r="BC60" s="117" t="s">
        <v>1035</v>
      </c>
      <c r="BD60" s="134" t="s">
        <v>2219</v>
      </c>
      <c r="BE60" s="126" t="s">
        <v>2220</v>
      </c>
      <c r="BF60" s="130">
        <v>414.85</v>
      </c>
      <c r="BG60" s="128">
        <v>-3.61</v>
      </c>
      <c r="BH60" s="129">
        <v>-8.6E-3</v>
      </c>
      <c r="BI60" s="126" t="s">
        <v>2221</v>
      </c>
      <c r="BJ60" s="126" t="s">
        <v>2222</v>
      </c>
      <c r="BK60" s="126" t="s">
        <v>2222</v>
      </c>
      <c r="BL60" s="126" t="s">
        <v>2222</v>
      </c>
      <c r="BM60" s="126" t="s">
        <v>2223</v>
      </c>
      <c r="BN60" s="126"/>
      <c r="BO60" s="119"/>
    </row>
    <row r="61" spans="2:67" ht="17">
      <c r="G61" s="114" t="str">
        <f t="shared" si="25"/>
        <v>Charles Schwab</v>
      </c>
      <c r="H61" s="175">
        <v>44603</v>
      </c>
      <c r="I61" s="140">
        <v>89.110000610351562</v>
      </c>
      <c r="J61" s="141" t="s">
        <v>578</v>
      </c>
      <c r="K61" s="141" t="s">
        <v>1953</v>
      </c>
      <c r="L61" s="141" t="s">
        <v>2512</v>
      </c>
      <c r="M61" s="143">
        <v>0.97169699008213706</v>
      </c>
      <c r="N61" s="26">
        <f t="shared" si="26"/>
        <v>1</v>
      </c>
      <c r="O61" s="26" t="str">
        <f t="shared" si="27"/>
        <v>Charles Schwab1</v>
      </c>
      <c r="Q61" s="26">
        <f>IF(R61="Y","",S61-COUNTIF(R$4:R60,"Y"))</f>
        <v>23</v>
      </c>
      <c r="R61" s="114" t="str">
        <f>IF(ISNUMBER(MATCH(T61,Draft!$AX$3:$AX$146,0)),"Y","")</f>
        <v/>
      </c>
      <c r="S61" s="114">
        <f t="shared" si="8"/>
        <v>58</v>
      </c>
      <c r="T61" s="136" t="s">
        <v>620</v>
      </c>
      <c r="U61" s="137">
        <v>57</v>
      </c>
      <c r="V61" s="137">
        <v>1.0059689580589659</v>
      </c>
      <c r="W61" s="137">
        <v>3.5104850039165567E-2</v>
      </c>
      <c r="X61" s="137">
        <v>3.4896553972103631E-2</v>
      </c>
      <c r="Y61" s="137">
        <v>154810023936</v>
      </c>
      <c r="Z61" s="137">
        <v>258</v>
      </c>
      <c r="AA61" s="137">
        <v>212</v>
      </c>
      <c r="AB61" s="137">
        <v>61</v>
      </c>
      <c r="AC61" s="137">
        <v>189.7</v>
      </c>
      <c r="AE61" s="26">
        <f>COUNTIF(Draft!AX:AX,AF61)</f>
        <v>1</v>
      </c>
      <c r="AF61" s="62" t="s">
        <v>536</v>
      </c>
      <c r="AG61" s="62" t="s">
        <v>1953</v>
      </c>
      <c r="AH61" s="154" t="s">
        <v>2537</v>
      </c>
      <c r="AI61" s="26" t="str">
        <f t="shared" si="24"/>
        <v>Player7</v>
      </c>
      <c r="AJ61" s="26" t="str">
        <f>INDEX(Draft!$AW$3:$AW$170,MATCH(AF61,Draft!$AX$3:$AX$170,0),1)</f>
        <v>Player7</v>
      </c>
      <c r="AP61" s="117" t="s">
        <v>1953</v>
      </c>
      <c r="AQ61" s="117" t="s">
        <v>580</v>
      </c>
      <c r="AR61" s="117" t="s">
        <v>581</v>
      </c>
      <c r="AS61" s="123">
        <v>114.46</v>
      </c>
      <c r="AT61" s="117">
        <v>-1.1200000000000001</v>
      </c>
      <c r="AU61" s="124">
        <v>-9.6900000000000007E-3</v>
      </c>
      <c r="AV61" s="125">
        <v>163067654831</v>
      </c>
      <c r="AW61" s="117" t="s">
        <v>1086</v>
      </c>
      <c r="AY61" s="117">
        <v>1187464</v>
      </c>
      <c r="BC61" s="117" t="s">
        <v>1035</v>
      </c>
      <c r="BD61" s="134" t="s">
        <v>2224</v>
      </c>
      <c r="BE61" s="126" t="s">
        <v>2225</v>
      </c>
      <c r="BF61" s="130">
        <v>2.2759999999999998E-3</v>
      </c>
      <c r="BG61" s="128">
        <v>-6.6000000000000005E-5</v>
      </c>
      <c r="BH61" s="129">
        <v>-2.8000000000000001E-2</v>
      </c>
      <c r="BI61" s="126" t="s">
        <v>2226</v>
      </c>
      <c r="BJ61" s="133">
        <v>207128</v>
      </c>
      <c r="BK61" s="133">
        <v>207128</v>
      </c>
      <c r="BL61" s="133">
        <v>207128</v>
      </c>
      <c r="BM61" s="126" t="s">
        <v>2227</v>
      </c>
      <c r="BN61" s="126"/>
      <c r="BO61" s="119"/>
    </row>
    <row r="62" spans="2:67" ht="17">
      <c r="G62" s="114" t="str">
        <f t="shared" si="25"/>
        <v>Charles Schwab</v>
      </c>
      <c r="H62" s="175">
        <v>44610</v>
      </c>
      <c r="I62" s="140">
        <v>85.610000610351562</v>
      </c>
      <c r="J62" s="141" t="s">
        <v>578</v>
      </c>
      <c r="K62" s="141" t="s">
        <v>1953</v>
      </c>
      <c r="L62" s="141" t="s">
        <v>2512</v>
      </c>
      <c r="M62" s="143">
        <v>0.9607227025471099</v>
      </c>
      <c r="N62" s="26">
        <f t="shared" si="26"/>
        <v>2</v>
      </c>
      <c r="O62" s="26" t="str">
        <f t="shared" si="27"/>
        <v>Charles Schwab2</v>
      </c>
      <c r="Q62" s="26" t="str">
        <f>IF(R62="Y","",S62-COUNTIF(R$4:R61,"Y"))</f>
        <v/>
      </c>
      <c r="R62" s="114" t="str">
        <f>IF(ISNUMBER(MATCH(T62,Draft!$AX$3:$AX$146,0)),"Y","")</f>
        <v>Y</v>
      </c>
      <c r="S62" s="114">
        <f t="shared" si="8"/>
        <v>59</v>
      </c>
      <c r="T62" s="136" t="s">
        <v>526</v>
      </c>
      <c r="U62" s="137">
        <v>57</v>
      </c>
      <c r="V62" s="137">
        <v>1.006829707239191</v>
      </c>
      <c r="W62" s="137">
        <v>4.4759665971441293E-2</v>
      </c>
      <c r="X62" s="137">
        <v>4.4456044204511942E-2</v>
      </c>
      <c r="Y62" s="137">
        <v>212808155136</v>
      </c>
      <c r="Z62" s="137">
        <v>222</v>
      </c>
      <c r="AA62" s="137">
        <v>334</v>
      </c>
      <c r="AB62" s="137">
        <v>42</v>
      </c>
      <c r="AC62" s="137">
        <v>190.4</v>
      </c>
      <c r="AE62" s="26">
        <f>COUNTIF(Draft!AX:AX,AF62)</f>
        <v>1</v>
      </c>
      <c r="AF62" s="62" t="s">
        <v>793</v>
      </c>
      <c r="AG62" s="62" t="s">
        <v>1953</v>
      </c>
      <c r="AH62" s="154" t="s">
        <v>2550</v>
      </c>
      <c r="AI62" s="26" t="str">
        <f t="shared" si="24"/>
        <v>Player20</v>
      </c>
      <c r="AJ62" s="26" t="str">
        <f>INDEX(Draft!$AW$3:$AW$170,MATCH(AF62,Draft!$AX$3:$AX$170,0),1)</f>
        <v>Player20</v>
      </c>
      <c r="AP62" s="117" t="s">
        <v>1953</v>
      </c>
      <c r="AQ62" s="117" t="s">
        <v>568</v>
      </c>
      <c r="AR62" s="117" t="s">
        <v>569</v>
      </c>
      <c r="AS62" s="123">
        <v>308.85000000000002</v>
      </c>
      <c r="AT62" s="117">
        <v>4.7</v>
      </c>
      <c r="AU62" s="124">
        <v>1.545E-2</v>
      </c>
      <c r="AV62" s="125">
        <v>158302528669</v>
      </c>
      <c r="AX62" s="117">
        <v>2018</v>
      </c>
      <c r="AY62" s="117">
        <v>2497991</v>
      </c>
      <c r="AZ62" s="117" t="s">
        <v>1096</v>
      </c>
      <c r="BA62" s="117" t="s">
        <v>1097</v>
      </c>
      <c r="BC62" s="117" t="s">
        <v>1035</v>
      </c>
      <c r="BD62" s="134" t="s">
        <v>2228</v>
      </c>
      <c r="BE62" s="126" t="s">
        <v>2229</v>
      </c>
      <c r="BF62" s="130">
        <v>8.1151</v>
      </c>
      <c r="BG62" s="128">
        <v>-5.5E-2</v>
      </c>
      <c r="BH62" s="129">
        <v>-6.7000000000000002E-3</v>
      </c>
      <c r="BI62" s="126" t="s">
        <v>2230</v>
      </c>
      <c r="BJ62" s="126" t="s">
        <v>2231</v>
      </c>
      <c r="BK62" s="126" t="s">
        <v>2231</v>
      </c>
      <c r="BL62" s="126" t="s">
        <v>2231</v>
      </c>
      <c r="BM62" s="126" t="s">
        <v>2232</v>
      </c>
      <c r="BN62" s="126"/>
      <c r="BO62" s="119"/>
    </row>
    <row r="63" spans="2:67" ht="17">
      <c r="G63" s="114" t="str">
        <f t="shared" si="25"/>
        <v>Charles Schwab</v>
      </c>
      <c r="H63" s="175">
        <v>44617</v>
      </c>
      <c r="I63" s="140">
        <v>85.75</v>
      </c>
      <c r="J63" s="141" t="s">
        <v>578</v>
      </c>
      <c r="K63" s="141" t="s">
        <v>1953</v>
      </c>
      <c r="L63" s="141" t="s">
        <v>2512</v>
      </c>
      <c r="M63" s="143">
        <v>1.0016353158351869</v>
      </c>
      <c r="N63" s="26">
        <f t="shared" si="26"/>
        <v>3</v>
      </c>
      <c r="O63" s="26" t="str">
        <f t="shared" si="27"/>
        <v>Charles Schwab3</v>
      </c>
      <c r="Q63" s="26">
        <f>IF(R63="Y","",S63-COUNTIF(R$4:R62,"Y"))</f>
        <v>24</v>
      </c>
      <c r="R63" s="114" t="str">
        <f>IF(ISNUMBER(MATCH(T63,Draft!$AX$3:$AX$146,0)),"Y","")</f>
        <v/>
      </c>
      <c r="S63" s="114">
        <f t="shared" si="8"/>
        <v>60</v>
      </c>
      <c r="T63" s="136" t="s">
        <v>791</v>
      </c>
      <c r="U63" s="137">
        <v>57</v>
      </c>
      <c r="V63" s="137">
        <v>1.0062188922966351</v>
      </c>
      <c r="W63" s="137">
        <v>2.245357821944045E-2</v>
      </c>
      <c r="X63" s="137">
        <v>2.231480485144886E-2</v>
      </c>
      <c r="Y63" s="137">
        <v>59277414400</v>
      </c>
      <c r="Z63" s="137">
        <v>248</v>
      </c>
      <c r="AA63" s="137">
        <v>37</v>
      </c>
      <c r="AB63" s="137">
        <v>198</v>
      </c>
      <c r="AC63" s="137">
        <v>190.8</v>
      </c>
      <c r="AE63" s="26">
        <f>COUNTIF(Draft!AX:AX,AF63)</f>
        <v>1</v>
      </c>
      <c r="AF63" s="62" t="s">
        <v>781</v>
      </c>
      <c r="AG63" s="62" t="s">
        <v>1953</v>
      </c>
      <c r="AH63" s="154" t="s">
        <v>2551</v>
      </c>
      <c r="AI63" s="26" t="str">
        <f t="shared" si="24"/>
        <v>Player6</v>
      </c>
      <c r="AJ63" s="26" t="str">
        <f>INDEX(Draft!$AW$3:$AW$170,MATCH(AF63,Draft!$AX$3:$AX$170,0),1)</f>
        <v>Player6</v>
      </c>
      <c r="AP63" s="117" t="s">
        <v>1953</v>
      </c>
      <c r="AQ63" s="117" t="s">
        <v>44</v>
      </c>
      <c r="AR63" s="117" t="s">
        <v>45</v>
      </c>
      <c r="AS63" s="123">
        <v>557.58000000000004</v>
      </c>
      <c r="AT63" s="117">
        <v>-21.82</v>
      </c>
      <c r="AU63" s="124">
        <v>-3.7659999999999999E-2</v>
      </c>
      <c r="AV63" s="125">
        <v>157888200102</v>
      </c>
      <c r="AW63" s="117" t="s">
        <v>1043</v>
      </c>
      <c r="AX63" s="117">
        <v>1993</v>
      </c>
      <c r="AY63" s="117">
        <v>1594277</v>
      </c>
      <c r="AZ63" s="117" t="s">
        <v>1044</v>
      </c>
      <c r="BA63" s="117" t="s">
        <v>1048</v>
      </c>
      <c r="BC63" s="117" t="s">
        <v>1035</v>
      </c>
      <c r="BD63" s="134" t="s">
        <v>2233</v>
      </c>
      <c r="BE63" s="126" t="s">
        <v>2234</v>
      </c>
      <c r="BF63" s="130">
        <v>0.45935399999999998</v>
      </c>
      <c r="BG63" s="128">
        <v>-6.4199999999999999E-4</v>
      </c>
      <c r="BH63" s="129">
        <v>-1.4E-3</v>
      </c>
      <c r="BI63" s="126" t="s">
        <v>2235</v>
      </c>
      <c r="BJ63" s="126" t="s">
        <v>2236</v>
      </c>
      <c r="BK63" s="126" t="s">
        <v>2236</v>
      </c>
      <c r="BL63" s="126" t="s">
        <v>2236</v>
      </c>
      <c r="BM63" s="126" t="s">
        <v>2237</v>
      </c>
      <c r="BN63" s="126"/>
      <c r="BO63" s="119"/>
    </row>
    <row r="64" spans="2:67" ht="17">
      <c r="G64" s="114" t="str">
        <f t="shared" si="25"/>
        <v>Avalanche</v>
      </c>
      <c r="H64" s="175">
        <v>44598</v>
      </c>
      <c r="I64" s="140">
        <v>78.75726318359375</v>
      </c>
      <c r="J64" s="141" t="s">
        <v>1939</v>
      </c>
      <c r="K64" s="141" t="s">
        <v>1035</v>
      </c>
      <c r="L64" s="141" t="s">
        <v>2511</v>
      </c>
      <c r="M64" s="143"/>
      <c r="N64" s="26">
        <f t="shared" si="26"/>
        <v>0</v>
      </c>
      <c r="O64" s="26" t="str">
        <f t="shared" si="27"/>
        <v>Avalanche0</v>
      </c>
      <c r="Q64" s="26" t="str">
        <f>IF(R64="Y","",S64-COUNTIF(R$4:R63,"Y"))</f>
        <v/>
      </c>
      <c r="R64" s="114" t="str">
        <f>IF(ISNUMBER(MATCH(T64,Draft!$AX$3:$AX$146,0)),"Y","")</f>
        <v>Y</v>
      </c>
      <c r="S64" s="114">
        <f t="shared" si="8"/>
        <v>61</v>
      </c>
      <c r="T64" s="136" t="s">
        <v>1916</v>
      </c>
      <c r="U64" s="137">
        <v>61</v>
      </c>
      <c r="V64" s="137">
        <v>1.093879661514098</v>
      </c>
      <c r="W64" s="137">
        <v>0.22972191282400381</v>
      </c>
      <c r="X64" s="137">
        <v>0.2100065673641224</v>
      </c>
      <c r="Y64" s="137">
        <v>47190794240</v>
      </c>
      <c r="Z64" s="137">
        <v>17</v>
      </c>
      <c r="AA64" s="137">
        <v>545</v>
      </c>
      <c r="AB64" s="137">
        <v>245</v>
      </c>
      <c r="AC64" s="137">
        <v>191</v>
      </c>
      <c r="AE64" s="26">
        <f>COUNTIF(Draft!AX:AX,AF64)</f>
        <v>1</v>
      </c>
      <c r="AF64" s="62" t="s">
        <v>150</v>
      </c>
      <c r="AG64" s="62" t="s">
        <v>1953</v>
      </c>
      <c r="AH64" s="155" t="s">
        <v>2552</v>
      </c>
      <c r="AI64" s="26" t="str">
        <f t="shared" si="24"/>
        <v>Player24</v>
      </c>
      <c r="AJ64" s="26" t="str">
        <f>INDEX(Draft!$AW$3:$AW$170,MATCH(AF64,Draft!$AX$3:$AX$170,0),1)</f>
        <v>Player24</v>
      </c>
      <c r="AP64" s="117" t="s">
        <v>1953</v>
      </c>
      <c r="AQ64" s="117" t="s">
        <v>48</v>
      </c>
      <c r="AR64" s="117" t="s">
        <v>49</v>
      </c>
      <c r="AS64" s="123">
        <v>170.66</v>
      </c>
      <c r="AT64" s="117">
        <v>-6.05</v>
      </c>
      <c r="AU64" s="124">
        <v>-3.424E-2</v>
      </c>
      <c r="AV64" s="125">
        <v>157612541601</v>
      </c>
      <c r="AW64" s="117" t="s">
        <v>1043</v>
      </c>
      <c r="AY64" s="117">
        <v>7583414</v>
      </c>
      <c r="AZ64" s="117" t="s">
        <v>1044</v>
      </c>
      <c r="BA64" s="117" t="s">
        <v>1047</v>
      </c>
      <c r="BC64" s="117" t="s">
        <v>1035</v>
      </c>
      <c r="BD64" s="134" t="s">
        <v>2238</v>
      </c>
      <c r="BE64" s="126" t="s">
        <v>2239</v>
      </c>
      <c r="BF64" s="130">
        <v>1.6128</v>
      </c>
      <c r="BG64" s="128">
        <v>-5.3900000000000003E-2</v>
      </c>
      <c r="BH64" s="129">
        <v>-3.2399999999999998E-2</v>
      </c>
      <c r="BI64" s="126" t="s">
        <v>2240</v>
      </c>
      <c r="BJ64" s="126" t="s">
        <v>2241</v>
      </c>
      <c r="BK64" s="126" t="s">
        <v>2241</v>
      </c>
      <c r="BL64" s="126" t="s">
        <v>2241</v>
      </c>
      <c r="BM64" s="126" t="s">
        <v>2242</v>
      </c>
      <c r="BN64" s="126"/>
      <c r="BO64" s="119"/>
    </row>
    <row r="65" spans="7:67" ht="17">
      <c r="G65" s="114" t="str">
        <f t="shared" si="25"/>
        <v>Avalanche</v>
      </c>
      <c r="H65" s="175">
        <v>44605</v>
      </c>
      <c r="I65" s="140">
        <v>78.243118286132812</v>
      </c>
      <c r="J65" s="141" t="s">
        <v>1939</v>
      </c>
      <c r="K65" s="141" t="s">
        <v>1035</v>
      </c>
      <c r="L65" s="141" t="s">
        <v>2511</v>
      </c>
      <c r="M65" s="143">
        <v>0.99347177800906572</v>
      </c>
      <c r="N65" s="26">
        <f t="shared" si="26"/>
        <v>1</v>
      </c>
      <c r="O65" s="26" t="str">
        <f t="shared" si="27"/>
        <v>Avalanche1</v>
      </c>
      <c r="Q65" s="26" t="str">
        <f>IF(R65="Y","",S65-COUNTIF(R$4:R64,"Y"))</f>
        <v/>
      </c>
      <c r="R65" s="114" t="str">
        <f>IF(ISNUMBER(MATCH(T65,Draft!$AX$3:$AX$146,0)),"Y","")</f>
        <v>Y</v>
      </c>
      <c r="S65" s="114">
        <f t="shared" si="8"/>
        <v>62</v>
      </c>
      <c r="T65" s="136" t="s">
        <v>699</v>
      </c>
      <c r="U65" s="137">
        <v>57</v>
      </c>
      <c r="V65" s="137">
        <v>1.013876176108514</v>
      </c>
      <c r="W65" s="137">
        <v>6.6757408984748329E-2</v>
      </c>
      <c r="X65" s="137">
        <v>6.5843749520753489E-2</v>
      </c>
      <c r="Y65" s="137">
        <v>71063429120</v>
      </c>
      <c r="Z65" s="137">
        <v>105</v>
      </c>
      <c r="AA65" s="137">
        <v>457</v>
      </c>
      <c r="AB65" s="137">
        <v>159</v>
      </c>
      <c r="AC65" s="137">
        <v>191.6</v>
      </c>
      <c r="AE65" s="26">
        <f>COUNTIF(Draft!AX:AX,AF65)</f>
        <v>1</v>
      </c>
      <c r="AF65" s="62" t="s">
        <v>154</v>
      </c>
      <c r="AG65" s="62" t="s">
        <v>1953</v>
      </c>
      <c r="AH65" s="155" t="s">
        <v>2553</v>
      </c>
      <c r="AI65" s="26" t="str">
        <f t="shared" si="24"/>
        <v>Player19</v>
      </c>
      <c r="AJ65" s="26" t="str">
        <f>INDEX(Draft!$AW$3:$AW$170,MATCH(AF65,Draft!$AX$3:$AX$170,0),1)</f>
        <v>Player19</v>
      </c>
      <c r="AP65" s="117" t="s">
        <v>1953</v>
      </c>
      <c r="AQ65" s="117" t="s">
        <v>54</v>
      </c>
      <c r="AR65" s="117" t="s">
        <v>55</v>
      </c>
      <c r="AS65" s="123">
        <v>125.13</v>
      </c>
      <c r="AT65" s="117">
        <v>-2.95</v>
      </c>
      <c r="AU65" s="124">
        <v>-2.3029999999999998E-2</v>
      </c>
      <c r="AV65" s="125">
        <v>156294068084</v>
      </c>
      <c r="AW65" s="117" t="s">
        <v>1043</v>
      </c>
      <c r="AY65" s="117">
        <v>6901571</v>
      </c>
      <c r="AZ65" s="117" t="s">
        <v>1084</v>
      </c>
      <c r="BA65" s="117" t="s">
        <v>1085</v>
      </c>
      <c r="BC65" s="117" t="s">
        <v>1035</v>
      </c>
      <c r="BD65" s="134" t="s">
        <v>2243</v>
      </c>
      <c r="BE65" s="126" t="s">
        <v>2244</v>
      </c>
      <c r="BF65" s="127">
        <v>2116.52</v>
      </c>
      <c r="BG65" s="128">
        <v>-104.1</v>
      </c>
      <c r="BH65" s="129">
        <v>-4.6899999999999997E-2</v>
      </c>
      <c r="BI65" s="126" t="s">
        <v>2245</v>
      </c>
      <c r="BJ65" s="126" t="s">
        <v>2246</v>
      </c>
      <c r="BK65" s="126" t="s">
        <v>2246</v>
      </c>
      <c r="BL65" s="126" t="s">
        <v>2246</v>
      </c>
      <c r="BM65" s="133">
        <v>977631</v>
      </c>
      <c r="BN65" s="126"/>
      <c r="BO65" s="119"/>
    </row>
    <row r="66" spans="7:67" ht="17">
      <c r="G66" s="114" t="str">
        <f t="shared" si="25"/>
        <v>Avalanche</v>
      </c>
      <c r="H66" s="175">
        <v>44612</v>
      </c>
      <c r="I66" s="140">
        <v>77.336784362792969</v>
      </c>
      <c r="J66" s="141" t="s">
        <v>1939</v>
      </c>
      <c r="K66" s="141" t="s">
        <v>1035</v>
      </c>
      <c r="L66" s="141" t="s">
        <v>2511</v>
      </c>
      <c r="M66" s="143">
        <v>0.98841643912982347</v>
      </c>
      <c r="N66" s="26">
        <f t="shared" si="26"/>
        <v>2</v>
      </c>
      <c r="O66" s="26" t="str">
        <f t="shared" si="27"/>
        <v>Avalanche2</v>
      </c>
      <c r="Q66" s="26">
        <f>IF(R66="Y","",S66-COUNTIF(R$4:R65,"Y"))</f>
        <v>25</v>
      </c>
      <c r="R66" s="114" t="str">
        <f>IF(ISNUMBER(MATCH(T66,Draft!$AX$3:$AX$146,0)),"Y","")</f>
        <v/>
      </c>
      <c r="S66" s="114">
        <f t="shared" si="8"/>
        <v>63</v>
      </c>
      <c r="T66" s="136" t="s">
        <v>649</v>
      </c>
      <c r="U66" s="137">
        <v>57</v>
      </c>
      <c r="V66" s="137">
        <v>1.0078070618920449</v>
      </c>
      <c r="W66" s="137">
        <v>4.2706809015935293E-2</v>
      </c>
      <c r="X66" s="137">
        <v>4.237597713967E-2</v>
      </c>
      <c r="Y66" s="137">
        <v>96202825728</v>
      </c>
      <c r="Z66" s="137">
        <v>189</v>
      </c>
      <c r="AA66" s="137">
        <v>310</v>
      </c>
      <c r="AB66" s="137">
        <v>117</v>
      </c>
      <c r="AC66" s="137">
        <v>191.6</v>
      </c>
      <c r="AE66" s="26">
        <f>COUNTIF(Draft!AX:AX,AF66)</f>
        <v>1</v>
      </c>
      <c r="AF66" s="62" t="s">
        <v>1925</v>
      </c>
      <c r="AG66" s="62" t="s">
        <v>1035</v>
      </c>
      <c r="AH66" s="155" t="s">
        <v>1006</v>
      </c>
      <c r="AI66" s="26" t="str">
        <f t="shared" si="24"/>
        <v>Player8</v>
      </c>
      <c r="AJ66" s="26" t="str">
        <f>INDEX(Draft!$AW$3:$AW$170,MATCH(AF66,Draft!$AX$3:$AX$170,0),1)</f>
        <v>Player8</v>
      </c>
      <c r="AP66" s="117" t="s">
        <v>1953</v>
      </c>
      <c r="AQ66" s="117" t="s">
        <v>596</v>
      </c>
      <c r="AR66" s="117" t="s">
        <v>597</v>
      </c>
      <c r="AS66" s="123">
        <v>84.78</v>
      </c>
      <c r="AT66" s="117">
        <v>0.13</v>
      </c>
      <c r="AU66" s="124">
        <v>1.5399999999999999E-3</v>
      </c>
      <c r="AV66" s="125">
        <v>154695745232</v>
      </c>
      <c r="AW66" s="117" t="s">
        <v>1086</v>
      </c>
      <c r="AY66" s="117">
        <v>2264628</v>
      </c>
      <c r="BC66" s="117" t="s">
        <v>1035</v>
      </c>
      <c r="BD66" s="134" t="s">
        <v>2247</v>
      </c>
      <c r="BE66" s="126" t="s">
        <v>2248</v>
      </c>
      <c r="BF66" s="130">
        <v>99.77</v>
      </c>
      <c r="BG66" s="128">
        <v>-0.78</v>
      </c>
      <c r="BH66" s="129">
        <v>-7.7999999999999996E-3</v>
      </c>
      <c r="BI66" s="126" t="s">
        <v>2249</v>
      </c>
      <c r="BJ66" s="126" t="s">
        <v>2250</v>
      </c>
      <c r="BK66" s="126" t="s">
        <v>2250</v>
      </c>
      <c r="BL66" s="126" t="s">
        <v>2250</v>
      </c>
      <c r="BM66" s="126" t="s">
        <v>2251</v>
      </c>
      <c r="BN66" s="126"/>
      <c r="BO66" s="119"/>
    </row>
    <row r="67" spans="7:67" ht="17">
      <c r="G67" s="114" t="str">
        <f t="shared" si="25"/>
        <v>Avalanche</v>
      </c>
      <c r="H67" s="175">
        <v>44619</v>
      </c>
      <c r="I67" s="140">
        <v>74.991188049316406</v>
      </c>
      <c r="J67" s="141" t="s">
        <v>1939</v>
      </c>
      <c r="K67" s="141" t="s">
        <v>1035</v>
      </c>
      <c r="L67" s="141" t="s">
        <v>2511</v>
      </c>
      <c r="M67" s="143">
        <v>0.96967036665924478</v>
      </c>
      <c r="N67" s="26">
        <f t="shared" si="26"/>
        <v>3</v>
      </c>
      <c r="O67" s="26" t="str">
        <f t="shared" si="27"/>
        <v>Avalanche3</v>
      </c>
      <c r="Q67" s="26" t="str">
        <f>IF(R67="Y","",S67-COUNTIF(R$4:R66,"Y"))</f>
        <v/>
      </c>
      <c r="R67" s="114" t="str">
        <f>IF(ISNUMBER(MATCH(T67,Draft!$AX$3:$AX$146,0)),"Y","")</f>
        <v>Y</v>
      </c>
      <c r="S67" s="114">
        <f t="shared" si="8"/>
        <v>64</v>
      </c>
      <c r="T67" s="136" t="s">
        <v>38</v>
      </c>
      <c r="U67" s="137">
        <v>57</v>
      </c>
      <c r="V67" s="137">
        <v>1.0046260349403211</v>
      </c>
      <c r="W67" s="137">
        <v>2.916522458373914E-2</v>
      </c>
      <c r="X67" s="137">
        <v>2.903092650338459E-2</v>
      </c>
      <c r="Y67" s="137">
        <v>228805345280</v>
      </c>
      <c r="Z67" s="137">
        <v>324</v>
      </c>
      <c r="AA67" s="137">
        <v>106</v>
      </c>
      <c r="AB67" s="137">
        <v>33</v>
      </c>
      <c r="AC67" s="137">
        <v>193.1</v>
      </c>
      <c r="AE67" s="26">
        <f>COUNTIF(Draft!AX:AX,AF67)</f>
        <v>1</v>
      </c>
      <c r="AF67" s="62" t="s">
        <v>22</v>
      </c>
      <c r="AG67" s="62" t="s">
        <v>1953</v>
      </c>
      <c r="AH67" s="155" t="s">
        <v>2554</v>
      </c>
      <c r="AI67" s="26" t="str">
        <f t="shared" si="24"/>
        <v>Player5</v>
      </c>
      <c r="AJ67" s="26" t="str">
        <f>INDEX(Draft!$AW$3:$AW$170,MATCH(AF67,Draft!$AX$3:$AX$170,0),1)</f>
        <v>Player5</v>
      </c>
      <c r="AP67" s="117" t="s">
        <v>1953</v>
      </c>
      <c r="AQ67" s="117" t="s">
        <v>576</v>
      </c>
      <c r="AR67" s="117" t="s">
        <v>577</v>
      </c>
      <c r="AS67" s="123">
        <v>242.12</v>
      </c>
      <c r="AT67" s="117">
        <v>-4.37</v>
      </c>
      <c r="AU67" s="124">
        <v>-1.7729999999999999E-2</v>
      </c>
      <c r="AV67" s="125">
        <v>154205975469</v>
      </c>
      <c r="AW67" s="117" t="s">
        <v>1043</v>
      </c>
      <c r="AY67" s="117">
        <v>2034787</v>
      </c>
      <c r="AZ67" s="117" t="s">
        <v>1092</v>
      </c>
      <c r="BA67" s="117" t="s">
        <v>1102</v>
      </c>
      <c r="BC67" s="117" t="s">
        <v>1035</v>
      </c>
      <c r="BD67" s="134" t="s">
        <v>2252</v>
      </c>
      <c r="BE67" s="126" t="s">
        <v>2253</v>
      </c>
      <c r="BF67" s="130">
        <v>24.86</v>
      </c>
      <c r="BG67" s="131">
        <v>0.1</v>
      </c>
      <c r="BH67" s="132">
        <v>4.1000000000000003E-3</v>
      </c>
      <c r="BI67" s="126" t="s">
        <v>2254</v>
      </c>
      <c r="BJ67" s="126" t="s">
        <v>2255</v>
      </c>
      <c r="BK67" s="126" t="s">
        <v>2255</v>
      </c>
      <c r="BL67" s="126" t="s">
        <v>2255</v>
      </c>
      <c r="BM67" s="126" t="s">
        <v>2256</v>
      </c>
      <c r="BN67" s="126"/>
      <c r="BO67" s="119"/>
    </row>
    <row r="68" spans="7:67" ht="17">
      <c r="G68" s="114" t="str">
        <f t="shared" si="25"/>
        <v>Alphabet Class A</v>
      </c>
      <c r="H68" s="175">
        <v>44596</v>
      </c>
      <c r="I68" s="140">
        <v>2865.860107421875</v>
      </c>
      <c r="J68" s="141" t="s">
        <v>8</v>
      </c>
      <c r="K68" s="141" t="s">
        <v>1953</v>
      </c>
      <c r="L68" s="141" t="s">
        <v>2512</v>
      </c>
      <c r="M68" s="143"/>
      <c r="N68" s="26">
        <f t="shared" si="26"/>
        <v>0</v>
      </c>
      <c r="O68" s="26" t="str">
        <f t="shared" si="27"/>
        <v>Alphabet Class A0</v>
      </c>
      <c r="Q68" s="26">
        <f>IF(R68="Y","",S68-COUNTIF(R$4:R67,"Y"))</f>
        <v>26</v>
      </c>
      <c r="R68" s="114" t="str">
        <f>IF(ISNUMBER(MATCH(T68,Draft!$AX$3:$AX$146,0)),"Y","")</f>
        <v/>
      </c>
      <c r="S68" s="114">
        <f t="shared" si="8"/>
        <v>65</v>
      </c>
      <c r="T68" s="136" t="s">
        <v>132</v>
      </c>
      <c r="U68" s="137">
        <v>57</v>
      </c>
      <c r="V68" s="137">
        <v>1.0172184860310149</v>
      </c>
      <c r="W68" s="137">
        <v>5.1849960593543888E-2</v>
      </c>
      <c r="X68" s="137">
        <v>5.0972294846756243E-2</v>
      </c>
      <c r="Y68" s="137">
        <v>50907357184</v>
      </c>
      <c r="Z68" s="137">
        <v>91</v>
      </c>
      <c r="AA68" s="137">
        <v>396</v>
      </c>
      <c r="AB68" s="137">
        <v>230</v>
      </c>
      <c r="AC68" s="137">
        <v>193.7</v>
      </c>
      <c r="AE68" s="26">
        <f>COUNTIF(Draft!AX:AX,AF68)</f>
        <v>1</v>
      </c>
      <c r="AF68" s="62" t="s">
        <v>596</v>
      </c>
      <c r="AG68" s="62" t="s">
        <v>1953</v>
      </c>
      <c r="AH68" s="155" t="s">
        <v>2561</v>
      </c>
      <c r="AI68" s="26" t="str">
        <f t="shared" si="24"/>
        <v>Player16</v>
      </c>
      <c r="AJ68" s="26" t="str">
        <f>INDEX(Draft!$AW$3:$AW$170,MATCH(AF68,Draft!$AX$3:$AX$170,0),1)</f>
        <v>Player16</v>
      </c>
      <c r="AP68" s="117" t="s">
        <v>1953</v>
      </c>
      <c r="AQ68" s="117" t="s">
        <v>610</v>
      </c>
      <c r="AR68" s="117" t="s">
        <v>611</v>
      </c>
      <c r="AS68" s="123">
        <v>59.04</v>
      </c>
      <c r="AT68" s="117">
        <v>-0.99</v>
      </c>
      <c r="AU68" s="124">
        <v>-1.6490000000000001E-2</v>
      </c>
      <c r="AV68" s="125">
        <v>153704168508</v>
      </c>
      <c r="AW68" s="117" t="s">
        <v>1090</v>
      </c>
      <c r="AY68" s="117">
        <v>3722995</v>
      </c>
      <c r="AZ68" s="117" t="s">
        <v>1076</v>
      </c>
      <c r="BA68" s="117" t="s">
        <v>1077</v>
      </c>
      <c r="BC68" s="117" t="s">
        <v>1035</v>
      </c>
      <c r="BD68" s="134" t="s">
        <v>2257</v>
      </c>
      <c r="BE68" s="126" t="s">
        <v>2258</v>
      </c>
      <c r="BF68" s="127">
        <v>43549.5</v>
      </c>
      <c r="BG68" s="128">
        <v>-735.48</v>
      </c>
      <c r="BH68" s="129">
        <v>-1.66E-2</v>
      </c>
      <c r="BI68" s="126" t="s">
        <v>2259</v>
      </c>
      <c r="BJ68" s="126" t="s">
        <v>2260</v>
      </c>
      <c r="BK68" s="126" t="s">
        <v>2260</v>
      </c>
      <c r="BL68" s="126" t="s">
        <v>2260</v>
      </c>
      <c r="BM68" s="133">
        <v>39884</v>
      </c>
      <c r="BN68" s="126"/>
      <c r="BO68" s="119"/>
    </row>
    <row r="69" spans="7:67" ht="17">
      <c r="G69" s="114" t="str">
        <f t="shared" si="25"/>
        <v>Alphabet Class A</v>
      </c>
      <c r="H69" s="175">
        <v>44603</v>
      </c>
      <c r="I69" s="140">
        <v>2685.64990234375</v>
      </c>
      <c r="J69" s="141" t="s">
        <v>8</v>
      </c>
      <c r="K69" s="141" t="s">
        <v>1953</v>
      </c>
      <c r="L69" s="141" t="s">
        <v>2512</v>
      </c>
      <c r="M69" s="143">
        <v>0.93711828270632447</v>
      </c>
      <c r="N69" s="26">
        <f t="shared" si="26"/>
        <v>1</v>
      </c>
      <c r="O69" s="26" t="str">
        <f t="shared" si="27"/>
        <v>Alphabet Class A1</v>
      </c>
      <c r="Q69" s="26">
        <f>IF(R69="Y","",S69-COUNTIF(R$4:R68,"Y"))</f>
        <v>27</v>
      </c>
      <c r="R69" s="114" t="str">
        <f>IF(ISNUMBER(MATCH(T69,Draft!$AX$3:$AX$146,0)),"Y","")</f>
        <v/>
      </c>
      <c r="S69" s="114">
        <f t="shared" si="8"/>
        <v>66</v>
      </c>
      <c r="T69" s="136" t="s">
        <v>696</v>
      </c>
      <c r="U69" s="137">
        <v>57</v>
      </c>
      <c r="V69" s="137">
        <v>1.005398914922589</v>
      </c>
      <c r="W69" s="137">
        <v>2.8984330559334501E-2</v>
      </c>
      <c r="X69" s="137">
        <v>2.882868693126267E-2</v>
      </c>
      <c r="Y69" s="137">
        <v>106255622144</v>
      </c>
      <c r="Z69" s="137">
        <v>282</v>
      </c>
      <c r="AA69" s="137">
        <v>103</v>
      </c>
      <c r="AB69" s="137">
        <v>109</v>
      </c>
      <c r="AC69" s="137">
        <v>194.3</v>
      </c>
      <c r="AE69" s="26">
        <f>COUNTIF(Draft!AX:AX,AF69)</f>
        <v>1</v>
      </c>
      <c r="AF69" s="62" t="s">
        <v>1956</v>
      </c>
      <c r="AG69" s="62" t="s">
        <v>1035</v>
      </c>
      <c r="AH69" s="155" t="s">
        <v>2562</v>
      </c>
      <c r="AI69" s="26" t="str">
        <f t="shared" si="24"/>
        <v>Player11</v>
      </c>
      <c r="AJ69" s="26" t="str">
        <f>INDEX(Draft!$AW$3:$AW$170,MATCH(AF69,Draft!$AX$3:$AX$170,0),1)</f>
        <v>Player11</v>
      </c>
      <c r="AP69" s="117" t="s">
        <v>1953</v>
      </c>
      <c r="AQ69" s="117" t="s">
        <v>620</v>
      </c>
      <c r="AR69" s="117" t="s">
        <v>621</v>
      </c>
      <c r="AS69" s="123">
        <v>37.86</v>
      </c>
      <c r="AT69" s="117">
        <v>0.06</v>
      </c>
      <c r="AU69" s="124">
        <v>1.5900000000000001E-3</v>
      </c>
      <c r="AV69" s="125">
        <v>153514822044</v>
      </c>
      <c r="AW69" s="117" t="s">
        <v>1082</v>
      </c>
      <c r="AY69" s="117">
        <v>2859242</v>
      </c>
      <c r="AZ69" s="117" t="s">
        <v>1049</v>
      </c>
      <c r="BA69" s="117" t="s">
        <v>1120</v>
      </c>
      <c r="BC69" s="117" t="s">
        <v>1035</v>
      </c>
      <c r="BD69" s="134" t="s">
        <v>1948</v>
      </c>
      <c r="BE69" s="126" t="s">
        <v>2261</v>
      </c>
      <c r="BF69" s="130">
        <v>2.0406</v>
      </c>
      <c r="BG69" s="128">
        <v>-1.5299999999999999E-2</v>
      </c>
      <c r="BH69" s="129">
        <v>-7.4999999999999997E-3</v>
      </c>
      <c r="BI69" s="126" t="s">
        <v>2262</v>
      </c>
      <c r="BJ69" s="126" t="s">
        <v>2263</v>
      </c>
      <c r="BK69" s="126" t="s">
        <v>2263</v>
      </c>
      <c r="BL69" s="126" t="s">
        <v>2263</v>
      </c>
      <c r="BM69" s="126" t="s">
        <v>2264</v>
      </c>
      <c r="BN69" s="126"/>
      <c r="BO69" s="119"/>
    </row>
    <row r="70" spans="7:67" ht="17">
      <c r="G70" s="114" t="str">
        <f t="shared" si="25"/>
        <v>Alphabet Class A</v>
      </c>
      <c r="H70" s="175">
        <v>44610</v>
      </c>
      <c r="I70" s="140">
        <v>2608.06005859375</v>
      </c>
      <c r="J70" s="141" t="s">
        <v>8</v>
      </c>
      <c r="K70" s="141" t="s">
        <v>1953</v>
      </c>
      <c r="L70" s="141" t="s">
        <v>2512</v>
      </c>
      <c r="M70" s="143">
        <v>0.97110947198207487</v>
      </c>
      <c r="N70" s="26">
        <f t="shared" si="26"/>
        <v>2</v>
      </c>
      <c r="O70" s="26" t="str">
        <f t="shared" si="27"/>
        <v>Alphabet Class A2</v>
      </c>
      <c r="Q70" s="26">
        <f>IF(R70="Y","",S70-COUNTIF(R$4:R69,"Y"))</f>
        <v>28</v>
      </c>
      <c r="R70" s="114" t="str">
        <f>IF(ISNUMBER(MATCH(T70,Draft!$AX$3:$AX$146,0)),"Y","")</f>
        <v/>
      </c>
      <c r="S70" s="114">
        <f t="shared" ref="S70:S133" si="28">S69+1</f>
        <v>67</v>
      </c>
      <c r="T70" s="136" t="s">
        <v>785</v>
      </c>
      <c r="U70" s="137">
        <v>57</v>
      </c>
      <c r="V70" s="137">
        <v>1.008913857580116</v>
      </c>
      <c r="W70" s="137">
        <v>3.9912378467511618E-2</v>
      </c>
      <c r="X70" s="137">
        <v>3.95597485034467E-2</v>
      </c>
      <c r="Y70" s="137">
        <v>56947662848</v>
      </c>
      <c r="Z70" s="137">
        <v>155</v>
      </c>
      <c r="AA70" s="137">
        <v>282</v>
      </c>
      <c r="AB70" s="137">
        <v>203</v>
      </c>
      <c r="AC70" s="137">
        <v>194.8</v>
      </c>
      <c r="AE70" s="26">
        <f>COUNTIF(Draft!AX:AX,AF70)</f>
        <v>1</v>
      </c>
      <c r="AF70" s="62" t="s">
        <v>655</v>
      </c>
      <c r="AG70" s="62" t="s">
        <v>1953</v>
      </c>
      <c r="AH70" s="154" t="s">
        <v>2615</v>
      </c>
      <c r="AI70" s="26" t="str">
        <f t="shared" si="24"/>
        <v>Player14</v>
      </c>
      <c r="AJ70" s="26" t="str">
        <f>INDEX(Draft!$AW$3:$AW$170,MATCH(AF70,Draft!$AX$3:$AX$170,0),1)</f>
        <v>Player14</v>
      </c>
      <c r="AP70" s="117" t="s">
        <v>1953</v>
      </c>
      <c r="AQ70" s="117" t="s">
        <v>560</v>
      </c>
      <c r="AR70" s="117" t="s">
        <v>561</v>
      </c>
      <c r="AS70" s="123">
        <v>227.4</v>
      </c>
      <c r="AT70" s="117">
        <v>-6.26</v>
      </c>
      <c r="AU70" s="124">
        <v>-2.6790000000000001E-2</v>
      </c>
      <c r="AV70" s="125">
        <v>153210110779</v>
      </c>
      <c r="AW70" s="117" t="s">
        <v>1043</v>
      </c>
      <c r="AY70" s="117">
        <v>3053766</v>
      </c>
      <c r="AZ70" s="117" t="s">
        <v>1054</v>
      </c>
      <c r="BA70" s="117" t="s">
        <v>1055</v>
      </c>
      <c r="BC70" s="117" t="s">
        <v>1035</v>
      </c>
      <c r="BD70" s="134" t="s">
        <v>2265</v>
      </c>
      <c r="BE70" s="126" t="s">
        <v>2266</v>
      </c>
      <c r="BF70" s="130">
        <v>9.2E-5</v>
      </c>
      <c r="BG70" s="128">
        <v>-9.9999999999999995E-7</v>
      </c>
      <c r="BH70" s="129">
        <v>-8.3999999999999995E-3</v>
      </c>
      <c r="BI70" s="126" t="s">
        <v>2267</v>
      </c>
      <c r="BJ70" s="126" t="s">
        <v>2268</v>
      </c>
      <c r="BK70" s="126" t="s">
        <v>2268</v>
      </c>
      <c r="BL70" s="126" t="s">
        <v>2268</v>
      </c>
      <c r="BM70" s="126" t="s">
        <v>2269</v>
      </c>
      <c r="BN70" s="126"/>
      <c r="BO70" s="119"/>
    </row>
    <row r="71" spans="7:67" ht="17">
      <c r="G71" s="114" t="str">
        <f t="shared" si="25"/>
        <v>Alphabet Class A</v>
      </c>
      <c r="H71" s="175">
        <v>44617</v>
      </c>
      <c r="I71" s="140">
        <v>2689.18994140625</v>
      </c>
      <c r="J71" s="141" t="s">
        <v>8</v>
      </c>
      <c r="K71" s="141" t="s">
        <v>1953</v>
      </c>
      <c r="L71" s="141" t="s">
        <v>2512</v>
      </c>
      <c r="M71" s="143">
        <v>1.0311073675413149</v>
      </c>
      <c r="N71" s="26">
        <f t="shared" si="26"/>
        <v>3</v>
      </c>
      <c r="O71" s="26" t="str">
        <f t="shared" si="27"/>
        <v>Alphabet Class A3</v>
      </c>
      <c r="Q71" s="26" t="str">
        <f>IF(R71="Y","",S71-COUNTIF(R$4:R70,"Y"))</f>
        <v/>
      </c>
      <c r="R71" s="114" t="str">
        <f>IF(ISNUMBER(MATCH(T71,Draft!$AX$3:$AX$146,0)),"Y","")</f>
        <v>Y</v>
      </c>
      <c r="S71" s="114">
        <f t="shared" si="28"/>
        <v>68</v>
      </c>
      <c r="T71" s="136" t="s">
        <v>510</v>
      </c>
      <c r="U71" s="137">
        <v>57</v>
      </c>
      <c r="V71" s="137">
        <v>1.0035249150626311</v>
      </c>
      <c r="W71" s="137">
        <v>1.8072048208560159E-2</v>
      </c>
      <c r="X71" s="137">
        <v>1.800856953056543E-2</v>
      </c>
      <c r="Y71" s="137">
        <v>378068795392</v>
      </c>
      <c r="Z71" s="137">
        <v>377</v>
      </c>
      <c r="AA71" s="137">
        <v>11</v>
      </c>
      <c r="AB71" s="137">
        <v>15</v>
      </c>
      <c r="AC71" s="137">
        <v>195.2</v>
      </c>
      <c r="AE71" s="26">
        <f>COUNTIF(Draft!AX:AX,AF71)</f>
        <v>1</v>
      </c>
      <c r="AF71" s="150" t="s">
        <v>723</v>
      </c>
      <c r="AG71" s="150" t="s">
        <v>1953</v>
      </c>
      <c r="AH71" s="154" t="s">
        <v>2524</v>
      </c>
      <c r="AI71" s="26" t="str">
        <f t="shared" si="24"/>
        <v>Player13</v>
      </c>
      <c r="AJ71" s="26" t="str">
        <f>INDEX(Draft!$AW$3:$AW$170,MATCH(AF71,Draft!$AX$3:$AX$170,0),1)</f>
        <v>Player13</v>
      </c>
      <c r="AP71" s="117" t="s">
        <v>1953</v>
      </c>
      <c r="AQ71" s="117" t="s">
        <v>46</v>
      </c>
      <c r="AR71" s="117" t="s">
        <v>47</v>
      </c>
      <c r="AS71" s="123">
        <v>125.77</v>
      </c>
      <c r="AT71" s="117">
        <v>-7.08</v>
      </c>
      <c r="AU71" s="124">
        <v>-5.3289999999999997E-2</v>
      </c>
      <c r="AV71" s="125">
        <v>150836391385</v>
      </c>
      <c r="AW71" s="117" t="s">
        <v>1043</v>
      </c>
      <c r="AY71" s="117">
        <v>108939859</v>
      </c>
      <c r="AZ71" s="117" t="s">
        <v>1044</v>
      </c>
      <c r="BA71" s="117" t="s">
        <v>1047</v>
      </c>
      <c r="BC71" s="117" t="s">
        <v>1035</v>
      </c>
      <c r="BD71" s="134" t="s">
        <v>2270</v>
      </c>
      <c r="BE71" s="126" t="s">
        <v>2271</v>
      </c>
      <c r="BF71" s="130">
        <v>126.28</v>
      </c>
      <c r="BG71" s="131">
        <v>2.74</v>
      </c>
      <c r="BH71" s="132">
        <v>2.2200000000000001E-2</v>
      </c>
      <c r="BI71" s="126" t="s">
        <v>2272</v>
      </c>
      <c r="BJ71" s="126" t="s">
        <v>2273</v>
      </c>
      <c r="BK71" s="126" t="s">
        <v>2273</v>
      </c>
      <c r="BL71" s="126" t="s">
        <v>2273</v>
      </c>
      <c r="BM71" s="126" t="s">
        <v>2274</v>
      </c>
      <c r="BN71" s="126"/>
      <c r="BO71" s="119"/>
    </row>
    <row r="72" spans="7:67" ht="17">
      <c r="G72" s="114" t="str">
        <f t="shared" si="25"/>
        <v>Binance Coin</v>
      </c>
      <c r="H72" s="175">
        <v>44598</v>
      </c>
      <c r="I72" s="140">
        <v>419.54556274414062</v>
      </c>
      <c r="J72" s="141" t="s">
        <v>1918</v>
      </c>
      <c r="K72" s="141" t="s">
        <v>1035</v>
      </c>
      <c r="L72" s="141" t="s">
        <v>2511</v>
      </c>
      <c r="M72" s="143"/>
      <c r="N72" s="26">
        <f t="shared" si="26"/>
        <v>0</v>
      </c>
      <c r="O72" s="26" t="str">
        <f t="shared" si="27"/>
        <v>Binance Coin0</v>
      </c>
      <c r="Q72" s="26" t="str">
        <f>IF(R72="Y","",S72-COUNTIF(R$4:R71,"Y"))</f>
        <v/>
      </c>
      <c r="R72" s="114" t="str">
        <f>IF(ISNUMBER(MATCH(T72,Draft!$AX$3:$AX$146,0)),"Y","")</f>
        <v>Y</v>
      </c>
      <c r="S72" s="114">
        <f t="shared" si="28"/>
        <v>69</v>
      </c>
      <c r="T72" s="136" t="s">
        <v>556</v>
      </c>
      <c r="U72" s="137">
        <v>57</v>
      </c>
      <c r="V72" s="137">
        <v>1.0064393127517191</v>
      </c>
      <c r="W72" s="137">
        <v>4.2321582857297098E-2</v>
      </c>
      <c r="X72" s="137">
        <v>4.205080457517614E-2</v>
      </c>
      <c r="Y72" s="137">
        <v>186065928192</v>
      </c>
      <c r="Z72" s="137">
        <v>238</v>
      </c>
      <c r="AA72" s="137">
        <v>307</v>
      </c>
      <c r="AB72" s="137">
        <v>51</v>
      </c>
      <c r="AC72" s="137">
        <v>195.7</v>
      </c>
      <c r="AE72" s="26">
        <f>COUNTIF(Draft!AX:AX,AF72)</f>
        <v>1</v>
      </c>
      <c r="AF72" s="62" t="s">
        <v>1926</v>
      </c>
      <c r="AG72" s="62" t="s">
        <v>1035</v>
      </c>
      <c r="AH72" s="155" t="s">
        <v>2563</v>
      </c>
      <c r="AI72" s="26" t="str">
        <f t="shared" si="24"/>
        <v>Player21</v>
      </c>
      <c r="AJ72" s="26" t="str">
        <f>INDEX(Draft!$AW$3:$AW$170,MATCH(AF72,Draft!$AX$3:$AX$170,0),1)</f>
        <v>Player21</v>
      </c>
      <c r="AP72" s="117" t="s">
        <v>1953</v>
      </c>
      <c r="AQ72" s="117" t="s">
        <v>588</v>
      </c>
      <c r="AR72" s="117" t="s">
        <v>589</v>
      </c>
      <c r="AS72" s="123">
        <v>195.51</v>
      </c>
      <c r="AT72" s="117">
        <v>-0.89</v>
      </c>
      <c r="AU72" s="124">
        <v>-4.5300000000000002E-3</v>
      </c>
      <c r="AV72" s="125">
        <v>148783110000</v>
      </c>
      <c r="AW72" s="117" t="s">
        <v>1043</v>
      </c>
      <c r="AY72" s="117">
        <v>4511139</v>
      </c>
      <c r="AZ72" s="117" t="s">
        <v>1049</v>
      </c>
      <c r="BA72" s="117" t="s">
        <v>1105</v>
      </c>
      <c r="BC72" s="117" t="s">
        <v>1035</v>
      </c>
      <c r="BD72" s="134" t="s">
        <v>1930</v>
      </c>
      <c r="BE72" s="126" t="s">
        <v>2275</v>
      </c>
      <c r="BF72" s="130">
        <v>142.13999999999999</v>
      </c>
      <c r="BG72" s="128">
        <v>-4.34</v>
      </c>
      <c r="BH72" s="129">
        <v>-2.9600000000000001E-2</v>
      </c>
      <c r="BI72" s="126" t="s">
        <v>2276</v>
      </c>
      <c r="BJ72" s="126" t="s">
        <v>2277</v>
      </c>
      <c r="BK72" s="126" t="s">
        <v>2277</v>
      </c>
      <c r="BL72" s="126" t="s">
        <v>2277</v>
      </c>
      <c r="BM72" s="126" t="s">
        <v>2278</v>
      </c>
      <c r="BN72" s="126"/>
      <c r="BO72" s="119"/>
    </row>
    <row r="73" spans="7:67" ht="17">
      <c r="G73" s="114" t="str">
        <f t="shared" si="25"/>
        <v>Binance Coin</v>
      </c>
      <c r="H73" s="175">
        <v>44605</v>
      </c>
      <c r="I73" s="140">
        <v>398.88677978515619</v>
      </c>
      <c r="J73" s="141" t="s">
        <v>1918</v>
      </c>
      <c r="K73" s="141" t="s">
        <v>1035</v>
      </c>
      <c r="L73" s="141" t="s">
        <v>2511</v>
      </c>
      <c r="M73" s="143">
        <v>0.9507591432409378</v>
      </c>
      <c r="N73" s="26">
        <f t="shared" si="26"/>
        <v>1</v>
      </c>
      <c r="O73" s="26" t="str">
        <f t="shared" si="27"/>
        <v>Binance Coin1</v>
      </c>
      <c r="Q73" s="26" t="str">
        <f>IF(R73="Y","",S73-COUNTIF(R$4:R72,"Y"))</f>
        <v/>
      </c>
      <c r="R73" s="114" t="str">
        <f>IF(ISNUMBER(MATCH(T73,Draft!$AX$3:$AX$146,0)),"Y","")</f>
        <v>Y</v>
      </c>
      <c r="S73" s="114">
        <f t="shared" si="28"/>
        <v>70</v>
      </c>
      <c r="T73" s="136" t="s">
        <v>963</v>
      </c>
      <c r="U73" s="137">
        <v>57</v>
      </c>
      <c r="V73" s="137">
        <v>1.012369785172341</v>
      </c>
      <c r="W73" s="137">
        <v>4.701033714952095E-2</v>
      </c>
      <c r="X73" s="137">
        <v>4.6435934614068072E-2</v>
      </c>
      <c r="Y73" s="137">
        <v>49954963456</v>
      </c>
      <c r="Z73" s="137">
        <v>108</v>
      </c>
      <c r="AA73" s="137">
        <v>354</v>
      </c>
      <c r="AB73" s="137">
        <v>238</v>
      </c>
      <c r="AC73" s="137">
        <v>196.2</v>
      </c>
      <c r="AE73" s="26">
        <f>COUNTIF(Draft!AX:AX,AF73)</f>
        <v>1</v>
      </c>
      <c r="AF73" s="62" t="s">
        <v>502</v>
      </c>
      <c r="AG73" s="62" t="s">
        <v>1953</v>
      </c>
      <c r="AH73" s="154" t="s">
        <v>2617</v>
      </c>
      <c r="AI73" s="26" t="str">
        <f t="shared" si="24"/>
        <v>Player22</v>
      </c>
      <c r="AJ73" s="26" t="str">
        <f>INDEX(Draft!$AW$3:$AW$170,MATCH(AF73,Draft!$AX$3:$AX$170,0),1)</f>
        <v>Player22</v>
      </c>
      <c r="AP73" s="117" t="s">
        <v>1953</v>
      </c>
      <c r="AQ73" s="117" t="s">
        <v>562</v>
      </c>
      <c r="AR73" s="117" t="s">
        <v>563</v>
      </c>
      <c r="AS73" s="123">
        <v>75.45</v>
      </c>
      <c r="AT73" s="117">
        <v>-1.21</v>
      </c>
      <c r="AU73" s="124">
        <v>-1.5779999999999999E-2</v>
      </c>
      <c r="AV73" s="125">
        <v>148043243742</v>
      </c>
      <c r="AW73" s="117" t="s">
        <v>1043</v>
      </c>
      <c r="AY73" s="117">
        <v>9673297</v>
      </c>
      <c r="AZ73" s="117" t="s">
        <v>1084</v>
      </c>
      <c r="BA73" s="117" t="s">
        <v>1095</v>
      </c>
      <c r="BC73" s="117" t="s">
        <v>1035</v>
      </c>
      <c r="BD73" s="134" t="s">
        <v>2280</v>
      </c>
      <c r="BE73" s="126" t="s">
        <v>2281</v>
      </c>
      <c r="BF73" s="130">
        <v>20.38</v>
      </c>
      <c r="BG73" s="128">
        <v>-0.23</v>
      </c>
      <c r="BH73" s="129">
        <v>-1.0999999999999999E-2</v>
      </c>
      <c r="BI73" s="126" t="s">
        <v>2282</v>
      </c>
      <c r="BJ73" s="126" t="s">
        <v>2283</v>
      </c>
      <c r="BK73" s="126" t="s">
        <v>2283</v>
      </c>
      <c r="BL73" s="126" t="s">
        <v>2283</v>
      </c>
      <c r="BM73" s="126" t="s">
        <v>2284</v>
      </c>
      <c r="BN73" s="126"/>
      <c r="BO73" s="119"/>
    </row>
    <row r="74" spans="7:67" ht="17">
      <c r="G74" s="114" t="str">
        <f t="shared" si="25"/>
        <v>Binance Coin</v>
      </c>
      <c r="H74" s="175">
        <v>44612</v>
      </c>
      <c r="I74" s="140">
        <v>380.825927734375</v>
      </c>
      <c r="J74" s="141" t="s">
        <v>1918</v>
      </c>
      <c r="K74" s="141" t="s">
        <v>1035</v>
      </c>
      <c r="L74" s="141" t="s">
        <v>2511</v>
      </c>
      <c r="M74" s="143">
        <v>0.95472185851707347</v>
      </c>
      <c r="N74" s="26">
        <f t="shared" si="26"/>
        <v>2</v>
      </c>
      <c r="O74" s="26" t="str">
        <f t="shared" si="27"/>
        <v>Binance Coin2</v>
      </c>
      <c r="Q74" s="26">
        <f>IF(R74="Y","",S74-COUNTIF(R$4:R73,"Y"))</f>
        <v>29</v>
      </c>
      <c r="R74" s="114" t="str">
        <f>IF(ISNUMBER(MATCH(T74,Draft!$AX$3:$AX$146,0)),"Y","")</f>
        <v/>
      </c>
      <c r="S74" s="114">
        <f t="shared" si="28"/>
        <v>71</v>
      </c>
      <c r="T74" s="136" t="s">
        <v>96</v>
      </c>
      <c r="U74" s="137">
        <v>57</v>
      </c>
      <c r="V74" s="137">
        <v>1.00607339860348</v>
      </c>
      <c r="W74" s="137">
        <v>3.1690445976758082E-2</v>
      </c>
      <c r="X74" s="137">
        <v>3.1499139149039478E-2</v>
      </c>
      <c r="Y74" s="137">
        <v>86521716736</v>
      </c>
      <c r="Z74" s="137">
        <v>254</v>
      </c>
      <c r="AA74" s="137">
        <v>147</v>
      </c>
      <c r="AB74" s="137">
        <v>133</v>
      </c>
      <c r="AC74" s="137">
        <v>196.3</v>
      </c>
      <c r="AE74" s="26">
        <f>COUNTIF(Draft!AX:AX,AF74)</f>
        <v>1</v>
      </c>
      <c r="AF74" s="62" t="s">
        <v>709</v>
      </c>
      <c r="AG74" s="62" t="s">
        <v>1953</v>
      </c>
      <c r="AH74" s="154" t="s">
        <v>2564</v>
      </c>
      <c r="AI74" s="26" t="str">
        <f t="shared" si="24"/>
        <v>Player12</v>
      </c>
      <c r="AJ74" s="26" t="str">
        <f>INDEX(Draft!$AW$3:$AW$170,MATCH(AF74,Draft!$AX$3:$AX$170,0),1)</f>
        <v>Player12</v>
      </c>
      <c r="AP74" s="117" t="s">
        <v>1953</v>
      </c>
      <c r="AQ74" s="117" t="s">
        <v>570</v>
      </c>
      <c r="AR74" s="117" t="s">
        <v>2279</v>
      </c>
      <c r="AS74" s="123">
        <v>123.85</v>
      </c>
      <c r="AT74" s="117">
        <v>-2.44</v>
      </c>
      <c r="AU74" s="124">
        <v>-1.932E-2</v>
      </c>
      <c r="AV74" s="125">
        <v>146090901259</v>
      </c>
      <c r="AW74" s="117" t="s">
        <v>1098</v>
      </c>
      <c r="AY74" s="117">
        <v>679479</v>
      </c>
      <c r="AZ74" s="117" t="s">
        <v>1044</v>
      </c>
      <c r="BA74" s="117" t="s">
        <v>1080</v>
      </c>
      <c r="BC74" s="117" t="s">
        <v>1035</v>
      </c>
      <c r="BD74" s="134" t="s">
        <v>2285</v>
      </c>
      <c r="BE74" s="126" t="s">
        <v>2286</v>
      </c>
      <c r="BF74" s="130">
        <v>9.9656000000000002</v>
      </c>
      <c r="BG74" s="128">
        <v>-9.2999999999999992E-3</v>
      </c>
      <c r="BH74" s="129">
        <v>-8.9999999999999998E-4</v>
      </c>
      <c r="BI74" s="126" t="s">
        <v>2287</v>
      </c>
      <c r="BJ74" s="126" t="s">
        <v>2288</v>
      </c>
      <c r="BK74" s="126" t="s">
        <v>2288</v>
      </c>
      <c r="BL74" s="126" t="s">
        <v>2288</v>
      </c>
      <c r="BM74" s="126" t="s">
        <v>2289</v>
      </c>
      <c r="BN74" s="126"/>
      <c r="BO74" s="119"/>
    </row>
    <row r="75" spans="7:67" ht="17">
      <c r="G75" s="114" t="str">
        <f t="shared" si="25"/>
        <v>Binance Coin</v>
      </c>
      <c r="H75" s="175">
        <v>44619</v>
      </c>
      <c r="I75" s="140">
        <v>360.53103637695312</v>
      </c>
      <c r="J75" s="141" t="s">
        <v>1918</v>
      </c>
      <c r="K75" s="141" t="s">
        <v>1035</v>
      </c>
      <c r="L75" s="141" t="s">
        <v>2511</v>
      </c>
      <c r="M75" s="143">
        <v>0.94670822052962345</v>
      </c>
      <c r="N75" s="26">
        <f t="shared" si="26"/>
        <v>3</v>
      </c>
      <c r="O75" s="26" t="str">
        <f t="shared" si="27"/>
        <v>Binance Coin3</v>
      </c>
      <c r="Q75" s="26">
        <f>IF(R75="Y","",S75-COUNTIF(R$4:R74,"Y"))</f>
        <v>30</v>
      </c>
      <c r="R75" s="114" t="str">
        <f>IF(ISNUMBER(MATCH(T75,Draft!$AX$3:$AX$146,0)),"Y","")</f>
        <v/>
      </c>
      <c r="S75" s="114">
        <f t="shared" si="28"/>
        <v>72</v>
      </c>
      <c r="T75" s="136" t="s">
        <v>753</v>
      </c>
      <c r="U75" s="137">
        <v>57</v>
      </c>
      <c r="V75" s="137">
        <v>1.009488038600862</v>
      </c>
      <c r="W75" s="137">
        <v>6.3161440793024479E-2</v>
      </c>
      <c r="X75" s="137">
        <v>6.2567795137588228E-2</v>
      </c>
      <c r="Y75" s="137">
        <v>92744269824</v>
      </c>
      <c r="Z75" s="137">
        <v>142</v>
      </c>
      <c r="AA75" s="137">
        <v>445</v>
      </c>
      <c r="AB75" s="137">
        <v>122</v>
      </c>
      <c r="AC75" s="137">
        <v>196.6</v>
      </c>
      <c r="AE75" s="26">
        <f>COUNTIF(Draft!AX:AX,AF75)</f>
        <v>1</v>
      </c>
      <c r="AF75" s="62" t="s">
        <v>1927</v>
      </c>
      <c r="AG75" s="62" t="s">
        <v>1035</v>
      </c>
      <c r="AH75" s="154" t="s">
        <v>2567</v>
      </c>
      <c r="AI75" s="26" t="str">
        <f t="shared" si="24"/>
        <v>Player2</v>
      </c>
      <c r="AJ75" s="26" t="str">
        <f>INDEX(Draft!$AW$3:$AW$170,MATCH(AF75,Draft!$AX$3:$AX$170,0),1)</f>
        <v>Player2</v>
      </c>
      <c r="AP75" s="117" t="s">
        <v>1953</v>
      </c>
      <c r="AQ75" s="117" t="s">
        <v>602</v>
      </c>
      <c r="AR75" s="117" t="s">
        <v>603</v>
      </c>
      <c r="AS75" s="123">
        <v>66.510000000000005</v>
      </c>
      <c r="AT75" s="117">
        <v>-0.63</v>
      </c>
      <c r="AU75" s="124">
        <v>-9.3799999999999994E-3</v>
      </c>
      <c r="AV75" s="125">
        <v>144972699658</v>
      </c>
      <c r="AW75" s="117" t="s">
        <v>1043</v>
      </c>
      <c r="AY75" s="117">
        <v>21184508</v>
      </c>
      <c r="AZ75" s="117" t="s">
        <v>1057</v>
      </c>
      <c r="BA75" s="117" t="s">
        <v>1058</v>
      </c>
      <c r="BC75" s="117" t="s">
        <v>1035</v>
      </c>
      <c r="BD75" s="134" t="s">
        <v>1944</v>
      </c>
      <c r="BE75" s="126" t="s">
        <v>2290</v>
      </c>
      <c r="BF75" s="130">
        <v>182.1</v>
      </c>
      <c r="BG75" s="128">
        <v>-0.69</v>
      </c>
      <c r="BH75" s="129">
        <v>-3.8E-3</v>
      </c>
      <c r="BI75" s="126" t="s">
        <v>2291</v>
      </c>
      <c r="BJ75" s="126" t="s">
        <v>2292</v>
      </c>
      <c r="BK75" s="126" t="s">
        <v>2292</v>
      </c>
      <c r="BL75" s="126" t="s">
        <v>2292</v>
      </c>
      <c r="BM75" s="126" t="s">
        <v>2293</v>
      </c>
      <c r="BN75" s="126"/>
      <c r="BO75" s="119"/>
    </row>
    <row r="76" spans="7:67" ht="17">
      <c r="G76" s="114" t="str">
        <f t="shared" si="25"/>
        <v>Polkadot</v>
      </c>
      <c r="H76" s="175">
        <v>44598</v>
      </c>
      <c r="I76" s="140">
        <v>21.903335571289059</v>
      </c>
      <c r="J76" s="141" t="s">
        <v>1917</v>
      </c>
      <c r="K76" s="141" t="s">
        <v>1035</v>
      </c>
      <c r="L76" s="141" t="s">
        <v>2511</v>
      </c>
      <c r="M76" s="143"/>
      <c r="N76" s="26">
        <f t="shared" si="26"/>
        <v>0</v>
      </c>
      <c r="O76" s="26" t="str">
        <f t="shared" si="27"/>
        <v>Polkadot0</v>
      </c>
      <c r="Q76" s="26">
        <f>IF(R76="Y","",S76-COUNTIF(R$4:R75,"Y"))</f>
        <v>31</v>
      </c>
      <c r="R76" s="114" t="str">
        <f>IF(ISNUMBER(MATCH(T76,Draft!$AX$3:$AX$146,0)),"Y","")</f>
        <v/>
      </c>
      <c r="S76" s="114">
        <f t="shared" si="28"/>
        <v>73</v>
      </c>
      <c r="T76" s="136" t="s">
        <v>894</v>
      </c>
      <c r="U76" s="137">
        <v>57</v>
      </c>
      <c r="V76" s="137">
        <v>1.014567770322983</v>
      </c>
      <c r="W76" s="137">
        <v>5.6474189354830458E-2</v>
      </c>
      <c r="X76" s="137">
        <v>5.5663299196713277E-2</v>
      </c>
      <c r="Y76" s="137">
        <v>55838326784</v>
      </c>
      <c r="Z76" s="137">
        <v>101</v>
      </c>
      <c r="AA76" s="137">
        <v>420</v>
      </c>
      <c r="AB76" s="137">
        <v>208</v>
      </c>
      <c r="AC76" s="137">
        <v>196.9</v>
      </c>
      <c r="AE76" s="26">
        <f>COUNTIF(Draft!AX:AX,AF76)</f>
        <v>1</v>
      </c>
      <c r="AF76" s="62" t="s">
        <v>1928</v>
      </c>
      <c r="AG76" s="62" t="s">
        <v>1035</v>
      </c>
      <c r="AH76" s="155" t="s">
        <v>2568</v>
      </c>
      <c r="AI76" s="26" t="str">
        <f t="shared" si="24"/>
        <v>Player3</v>
      </c>
      <c r="AJ76" s="26" t="str">
        <f>INDEX(Draft!$AW$3:$AW$170,MATCH(AF76,Draft!$AX$3:$AX$170,0),1)</f>
        <v>Player3</v>
      </c>
      <c r="AP76" s="117" t="s">
        <v>1953</v>
      </c>
      <c r="AQ76" s="117" t="s">
        <v>604</v>
      </c>
      <c r="AR76" s="117" t="s">
        <v>605</v>
      </c>
      <c r="AS76" s="123">
        <v>95.06</v>
      </c>
      <c r="AT76" s="117">
        <v>-0.94</v>
      </c>
      <c r="AU76" s="124">
        <v>-9.7900000000000001E-3</v>
      </c>
      <c r="AV76" s="125">
        <v>142283692155</v>
      </c>
      <c r="AW76" s="117" t="s">
        <v>1043</v>
      </c>
      <c r="AY76" s="117">
        <v>6534377</v>
      </c>
      <c r="AZ76" s="117" t="s">
        <v>1059</v>
      </c>
      <c r="BA76" s="117" t="s">
        <v>1113</v>
      </c>
      <c r="BC76" s="117" t="s">
        <v>1035</v>
      </c>
      <c r="BD76" s="134" t="s">
        <v>2294</v>
      </c>
      <c r="BE76" s="126" t="s">
        <v>2295</v>
      </c>
      <c r="BF76" s="130">
        <v>4.5145</v>
      </c>
      <c r="BG76" s="128">
        <v>-0.20830000000000001</v>
      </c>
      <c r="BH76" s="129">
        <v>-4.41E-2</v>
      </c>
      <c r="BI76" s="126" t="s">
        <v>2296</v>
      </c>
      <c r="BJ76" s="126" t="s">
        <v>2297</v>
      </c>
      <c r="BK76" s="126" t="s">
        <v>2297</v>
      </c>
      <c r="BL76" s="126" t="s">
        <v>2297</v>
      </c>
      <c r="BM76" s="126" t="s">
        <v>2298</v>
      </c>
      <c r="BN76" s="126"/>
      <c r="BO76" s="119"/>
    </row>
    <row r="77" spans="7:67" ht="17">
      <c r="G77" s="114" t="str">
        <f t="shared" si="25"/>
        <v>Eli Lilly and Company</v>
      </c>
      <c r="H77" s="175">
        <v>44596</v>
      </c>
      <c r="I77" s="140">
        <v>241.26286315917969</v>
      </c>
      <c r="J77" s="141" t="s">
        <v>532</v>
      </c>
      <c r="K77" s="141" t="s">
        <v>1953</v>
      </c>
      <c r="L77" s="141" t="s">
        <v>2512</v>
      </c>
      <c r="M77" s="143"/>
      <c r="N77" s="26">
        <f t="shared" si="26"/>
        <v>0</v>
      </c>
      <c r="O77" s="26" t="str">
        <f t="shared" si="27"/>
        <v>Eli Lilly and Company0</v>
      </c>
      <c r="Q77" s="26" t="str">
        <f>IF(R77="Y","",S77-COUNTIF(R$4:R76,"Y"))</f>
        <v/>
      </c>
      <c r="R77" s="114" t="str">
        <f>IF(ISNUMBER(MATCH(T77,Draft!$AX$3:$AX$146,0)),"Y","")</f>
        <v>Y</v>
      </c>
      <c r="S77" s="114">
        <f t="shared" si="28"/>
        <v>74</v>
      </c>
      <c r="T77" s="136" t="s">
        <v>494</v>
      </c>
      <c r="U77" s="137">
        <v>57</v>
      </c>
      <c r="V77" s="137">
        <v>1.005088524342125</v>
      </c>
      <c r="W77" s="137">
        <v>3.7190351823640458E-2</v>
      </c>
      <c r="X77" s="137">
        <v>3.700206591054573E-2</v>
      </c>
      <c r="Y77" s="137">
        <v>454186336256</v>
      </c>
      <c r="Z77" s="137">
        <v>291</v>
      </c>
      <c r="AA77" s="137">
        <v>241</v>
      </c>
      <c r="AB77" s="137">
        <v>11</v>
      </c>
      <c r="AC77" s="137">
        <v>197</v>
      </c>
      <c r="AE77" s="26">
        <f>COUNTIF(Draft!AX:AX,AF77)</f>
        <v>1</v>
      </c>
      <c r="AF77" s="62" t="s">
        <v>1910</v>
      </c>
      <c r="AG77" s="62" t="s">
        <v>1953</v>
      </c>
      <c r="AH77" s="154" t="s">
        <v>2569</v>
      </c>
      <c r="AI77" s="26" t="str">
        <f t="shared" si="24"/>
        <v>Player17</v>
      </c>
      <c r="AJ77" s="26" t="str">
        <f>INDEX(Draft!$AW$3:$AW$170,MATCH(AF77,Draft!$AX$3:$AX$170,0),1)</f>
        <v>Player17</v>
      </c>
      <c r="AP77" s="117" t="s">
        <v>1953</v>
      </c>
      <c r="AQ77" s="117" t="s">
        <v>573</v>
      </c>
      <c r="AR77" s="117" t="s">
        <v>574</v>
      </c>
      <c r="AS77" s="123">
        <v>104.88</v>
      </c>
      <c r="AT77" s="117">
        <v>-1.21</v>
      </c>
      <c r="AU77" s="124">
        <v>-1.141E-2</v>
      </c>
      <c r="AV77" s="125">
        <v>141017220386</v>
      </c>
      <c r="AW77" s="117" t="s">
        <v>1043</v>
      </c>
      <c r="AY77" s="117">
        <v>6516774</v>
      </c>
      <c r="AZ77" s="117" t="s">
        <v>1057</v>
      </c>
      <c r="BA77" s="117" t="s">
        <v>1100</v>
      </c>
      <c r="BC77" s="117" t="s">
        <v>1035</v>
      </c>
      <c r="BD77" s="134" t="s">
        <v>2299</v>
      </c>
      <c r="BE77" s="126" t="s">
        <v>2300</v>
      </c>
      <c r="BF77" s="130">
        <v>0.99946999999999997</v>
      </c>
      <c r="BG77" s="128">
        <v>-8.5300000000000003E-4</v>
      </c>
      <c r="BH77" s="129">
        <v>-8.9999999999999998E-4</v>
      </c>
      <c r="BI77" s="126" t="s">
        <v>2301</v>
      </c>
      <c r="BJ77" s="126" t="s">
        <v>2302</v>
      </c>
      <c r="BK77" s="126" t="s">
        <v>2302</v>
      </c>
      <c r="BL77" s="126" t="s">
        <v>2302</v>
      </c>
      <c r="BM77" s="126" t="s">
        <v>2303</v>
      </c>
      <c r="BN77" s="126"/>
      <c r="BO77" s="119"/>
    </row>
    <row r="78" spans="7:67" ht="17">
      <c r="G78" s="114" t="str">
        <f t="shared" si="25"/>
        <v>Eli Lilly and Company</v>
      </c>
      <c r="H78" s="175">
        <v>44603</v>
      </c>
      <c r="I78" s="140">
        <v>234.760009765625</v>
      </c>
      <c r="J78" s="141" t="s">
        <v>532</v>
      </c>
      <c r="K78" s="141" t="s">
        <v>1953</v>
      </c>
      <c r="L78" s="141" t="s">
        <v>2512</v>
      </c>
      <c r="M78" s="143">
        <v>0.97304660440316393</v>
      </c>
      <c r="N78" s="26">
        <f t="shared" si="26"/>
        <v>1</v>
      </c>
      <c r="O78" s="26" t="str">
        <f t="shared" si="27"/>
        <v>Eli Lilly and Company1</v>
      </c>
      <c r="Q78" s="26">
        <f>IF(R78="Y","",S78-COUNTIF(R$4:R77,"Y"))</f>
        <v>32</v>
      </c>
      <c r="R78" s="114" t="str">
        <f>IF(ISNUMBER(MATCH(T78,Draft!$AX$3:$AX$146,0)),"Y","")</f>
        <v/>
      </c>
      <c r="S78" s="114">
        <f t="shared" si="28"/>
        <v>75</v>
      </c>
      <c r="T78" s="136" t="s">
        <v>144</v>
      </c>
      <c r="U78" s="137">
        <v>57</v>
      </c>
      <c r="V78" s="137">
        <v>1.0078491990998939</v>
      </c>
      <c r="W78" s="137">
        <v>2.7129372441538211E-2</v>
      </c>
      <c r="X78" s="137">
        <v>2.6918087017152311E-2</v>
      </c>
      <c r="Y78" s="137">
        <v>41290821632</v>
      </c>
      <c r="Z78" s="137">
        <v>188</v>
      </c>
      <c r="AA78" s="137">
        <v>78</v>
      </c>
      <c r="AB78" s="137">
        <v>293</v>
      </c>
      <c r="AC78" s="137">
        <v>197.5</v>
      </c>
      <c r="AE78" s="26">
        <f>COUNTIF(Draft!AX:AX,AF78)</f>
        <v>1</v>
      </c>
      <c r="AF78" s="62" t="s">
        <v>1587</v>
      </c>
      <c r="AG78" s="62" t="s">
        <v>1953</v>
      </c>
      <c r="AH78" s="154" t="s">
        <v>2571</v>
      </c>
      <c r="AI78" s="26" t="str">
        <f t="shared" ref="AI78:AI126" si="29">AJ78</f>
        <v>Player17</v>
      </c>
      <c r="AJ78" s="26" t="str">
        <f>INDEX(Draft!$AW$3:$AW$170,MATCH(AF78,Draft!$AX$3:$AX$170,0),1)</f>
        <v>Player17</v>
      </c>
      <c r="AP78" s="117" t="s">
        <v>1953</v>
      </c>
      <c r="AQ78" s="117" t="s">
        <v>34</v>
      </c>
      <c r="AR78" s="117" t="s">
        <v>35</v>
      </c>
      <c r="AS78" s="123">
        <v>119.02</v>
      </c>
      <c r="AT78" s="117">
        <v>-3.92</v>
      </c>
      <c r="AU78" s="124">
        <v>-3.1890000000000002E-2</v>
      </c>
      <c r="AV78" s="125">
        <v>138658884745</v>
      </c>
      <c r="AW78" s="117" t="s">
        <v>1043</v>
      </c>
      <c r="AY78" s="117">
        <v>30012632</v>
      </c>
      <c r="AZ78" s="117" t="s">
        <v>1052</v>
      </c>
      <c r="BA78" s="117" t="s">
        <v>1053</v>
      </c>
      <c r="BC78" s="117" t="s">
        <v>1035</v>
      </c>
      <c r="BD78" s="134" t="s">
        <v>2304</v>
      </c>
      <c r="BE78" s="126" t="s">
        <v>2305</v>
      </c>
      <c r="BF78" s="130">
        <v>1.0882000000000001</v>
      </c>
      <c r="BG78" s="131">
        <v>3.95E-2</v>
      </c>
      <c r="BH78" s="132">
        <v>3.7699999999999997E-2</v>
      </c>
      <c r="BI78" s="126" t="s">
        <v>2306</v>
      </c>
      <c r="BJ78" s="126" t="s">
        <v>2307</v>
      </c>
      <c r="BK78" s="126" t="s">
        <v>2307</v>
      </c>
      <c r="BL78" s="126" t="s">
        <v>2307</v>
      </c>
      <c r="BM78" s="126" t="s">
        <v>2308</v>
      </c>
      <c r="BN78" s="126"/>
      <c r="BO78" s="119"/>
    </row>
    <row r="79" spans="7:67" ht="17">
      <c r="G79" s="114" t="str">
        <f t="shared" si="25"/>
        <v>Eli Lilly and Company</v>
      </c>
      <c r="H79" s="175">
        <v>44610</v>
      </c>
      <c r="I79" s="140">
        <v>240.30999755859381</v>
      </c>
      <c r="J79" s="141" t="s">
        <v>532</v>
      </c>
      <c r="K79" s="141" t="s">
        <v>1953</v>
      </c>
      <c r="L79" s="141" t="s">
        <v>2512</v>
      </c>
      <c r="M79" s="143">
        <v>1.023641112464212</v>
      </c>
      <c r="N79" s="26">
        <f t="shared" si="26"/>
        <v>2</v>
      </c>
      <c r="O79" s="26" t="str">
        <f t="shared" si="27"/>
        <v>Eli Lilly and Company2</v>
      </c>
      <c r="Q79" s="26" t="str">
        <f>IF(R79="Y","",S79-COUNTIF(R$4:R78,"Y"))</f>
        <v/>
      </c>
      <c r="R79" s="114" t="str">
        <f>IF(ISNUMBER(MATCH(T79,Draft!$AX$3:$AX$146,0)),"Y","")</f>
        <v>Y</v>
      </c>
      <c r="S79" s="114">
        <f t="shared" si="28"/>
        <v>76</v>
      </c>
      <c r="T79" s="136" t="s">
        <v>905</v>
      </c>
      <c r="U79" s="137">
        <v>57</v>
      </c>
      <c r="V79" s="137">
        <v>1.008994263268973</v>
      </c>
      <c r="W79" s="137">
        <v>3.592073666768713E-2</v>
      </c>
      <c r="X79" s="137">
        <v>3.5600536073723509E-2</v>
      </c>
      <c r="Y79" s="137">
        <v>45856014336</v>
      </c>
      <c r="Z79" s="137">
        <v>153</v>
      </c>
      <c r="AA79" s="137">
        <v>223</v>
      </c>
      <c r="AB79" s="137">
        <v>255</v>
      </c>
      <c r="AC79" s="137">
        <v>197.6</v>
      </c>
      <c r="AE79" s="26">
        <f>COUNTIF(Draft!AX:AX,AF79)</f>
        <v>1</v>
      </c>
      <c r="AF79" s="62" t="s">
        <v>1929</v>
      </c>
      <c r="AG79" s="62" t="s">
        <v>1035</v>
      </c>
      <c r="AH79" s="154" t="s">
        <v>2572</v>
      </c>
      <c r="AI79" s="26" t="str">
        <f t="shared" si="29"/>
        <v>Player2</v>
      </c>
      <c r="AJ79" s="26" t="str">
        <f>INDEX(Draft!$AW$3:$AW$170,MATCH(AF79,Draft!$AX$3:$AX$170,0),1)</f>
        <v>Player2</v>
      </c>
      <c r="AP79" s="117" t="s">
        <v>1953</v>
      </c>
      <c r="AQ79" s="117" t="s">
        <v>612</v>
      </c>
      <c r="AR79" s="117" t="s">
        <v>613</v>
      </c>
      <c r="AS79" s="123">
        <v>105.32</v>
      </c>
      <c r="AT79" s="117">
        <v>0.53</v>
      </c>
      <c r="AU79" s="124">
        <v>5.0600000000000003E-3</v>
      </c>
      <c r="AV79" s="125">
        <v>138233598066</v>
      </c>
      <c r="AW79" s="117" t="s">
        <v>1043</v>
      </c>
      <c r="AY79" s="117">
        <v>8605711</v>
      </c>
      <c r="AZ79" s="117" t="s">
        <v>1057</v>
      </c>
      <c r="BA79" s="117" t="s">
        <v>1116</v>
      </c>
      <c r="BC79" s="117" t="s">
        <v>1035</v>
      </c>
      <c r="BD79" s="134" t="s">
        <v>2310</v>
      </c>
      <c r="BE79" s="126" t="s">
        <v>2311</v>
      </c>
      <c r="BF79" s="130">
        <v>8.5648</v>
      </c>
      <c r="BG79" s="128">
        <v>-0.53480000000000005</v>
      </c>
      <c r="BH79" s="129">
        <v>-5.8799999999999998E-2</v>
      </c>
      <c r="BI79" s="126" t="s">
        <v>2312</v>
      </c>
      <c r="BJ79" s="126" t="s">
        <v>2313</v>
      </c>
      <c r="BK79" s="126" t="s">
        <v>2313</v>
      </c>
      <c r="BL79" s="126" t="s">
        <v>2313</v>
      </c>
      <c r="BM79" s="126" t="s">
        <v>2314</v>
      </c>
      <c r="BN79" s="126"/>
      <c r="BO79" s="119"/>
    </row>
    <row r="80" spans="7:67" ht="17">
      <c r="G80" s="114" t="str">
        <f t="shared" si="25"/>
        <v>Eli Lilly and Company</v>
      </c>
      <c r="H80" s="175">
        <v>44617</v>
      </c>
      <c r="I80" s="140">
        <v>250.8500061035156</v>
      </c>
      <c r="J80" s="141" t="s">
        <v>532</v>
      </c>
      <c r="K80" s="141" t="s">
        <v>1953</v>
      </c>
      <c r="L80" s="141" t="s">
        <v>2512</v>
      </c>
      <c r="M80" s="143">
        <v>1.043860050151896</v>
      </c>
      <c r="N80" s="26">
        <f t="shared" ref="N80:N147" si="30">IFERROR(INDEX($B$4:$B$53,MATCH(K80&amp;H80,$E$4:$E$53,0),1),-99)</f>
        <v>3</v>
      </c>
      <c r="O80" s="26" t="str">
        <f t="shared" ref="O80:O147" si="31">G80&amp;N80</f>
        <v>Eli Lilly and Company3</v>
      </c>
      <c r="Q80" s="26">
        <f>IF(R80="Y","",S80-COUNTIF(R$4:R79,"Y"))</f>
        <v>33</v>
      </c>
      <c r="R80" s="114" t="str">
        <f>IF(ISNUMBER(MATCH(T80,Draft!$AX$3:$AX$146,0)),"Y","")</f>
        <v/>
      </c>
      <c r="S80" s="114">
        <f t="shared" si="28"/>
        <v>77</v>
      </c>
      <c r="T80" s="136" t="s">
        <v>645</v>
      </c>
      <c r="U80" s="137">
        <v>57</v>
      </c>
      <c r="V80" s="137">
        <v>1.006597398214506</v>
      </c>
      <c r="W80" s="137">
        <v>3.8436863248563088E-2</v>
      </c>
      <c r="X80" s="137">
        <v>3.8184941980519811E-2</v>
      </c>
      <c r="Y80" s="137">
        <v>109293355008</v>
      </c>
      <c r="Z80" s="137">
        <v>232</v>
      </c>
      <c r="AA80" s="137">
        <v>259</v>
      </c>
      <c r="AB80" s="137">
        <v>100</v>
      </c>
      <c r="AC80" s="137">
        <v>197.8</v>
      </c>
      <c r="AE80" s="26">
        <f>COUNTIF(Draft!AX:AX,AF80)</f>
        <v>1</v>
      </c>
      <c r="AF80" s="62" t="s">
        <v>1930</v>
      </c>
      <c r="AG80" s="62" t="s">
        <v>1035</v>
      </c>
      <c r="AH80" s="154" t="s">
        <v>2573</v>
      </c>
      <c r="AI80" s="26" t="str">
        <f t="shared" si="29"/>
        <v>Player12</v>
      </c>
      <c r="AJ80" s="26" t="str">
        <f>INDEX(Draft!$AW$3:$AW$170,MATCH(AF80,Draft!$AX$3:$AX$170,0),1)</f>
        <v>Player12</v>
      </c>
      <c r="AP80" s="117" t="s">
        <v>1953</v>
      </c>
      <c r="AQ80" s="117" t="s">
        <v>575</v>
      </c>
      <c r="AR80" s="117" t="s">
        <v>2309</v>
      </c>
      <c r="AS80" s="123">
        <v>109.91</v>
      </c>
      <c r="AT80" s="117">
        <v>-1.55</v>
      </c>
      <c r="AU80" s="124">
        <v>-1.391E-2</v>
      </c>
      <c r="AV80" s="125">
        <v>136234124354</v>
      </c>
      <c r="AW80" s="117" t="s">
        <v>1073</v>
      </c>
      <c r="AY80" s="117">
        <v>530987</v>
      </c>
      <c r="AZ80" s="117" t="s">
        <v>1066</v>
      </c>
      <c r="BA80" s="117" t="s">
        <v>1101</v>
      </c>
      <c r="BC80" s="117" t="s">
        <v>1035</v>
      </c>
      <c r="BD80" s="134" t="s">
        <v>2315</v>
      </c>
      <c r="BE80" s="126" t="s">
        <v>2316</v>
      </c>
      <c r="BF80" s="130">
        <v>3.2164000000000001</v>
      </c>
      <c r="BG80" s="128">
        <v>-8.5999999999999993E-2</v>
      </c>
      <c r="BH80" s="129">
        <v>-2.5999999999999999E-2</v>
      </c>
      <c r="BI80" s="126" t="s">
        <v>2317</v>
      </c>
      <c r="BJ80" s="126" t="s">
        <v>2318</v>
      </c>
      <c r="BK80" s="126" t="s">
        <v>2318</v>
      </c>
      <c r="BL80" s="126" t="s">
        <v>2318</v>
      </c>
      <c r="BM80" s="126" t="s">
        <v>2319</v>
      </c>
      <c r="BN80" s="126"/>
      <c r="BO80" s="119"/>
    </row>
    <row r="81" spans="7:67" ht="17">
      <c r="G81" s="114" t="str">
        <f t="shared" ref="G81:G144" si="32">INDEX($AH$4:$AH$127,MATCH(J81,$AF$4:$AF$127,0),1)</f>
        <v>ASML Holding</v>
      </c>
      <c r="H81" s="175">
        <v>44596</v>
      </c>
      <c r="I81" s="140">
        <v>652.80999755859375</v>
      </c>
      <c r="J81" s="141" t="s">
        <v>20</v>
      </c>
      <c r="K81" s="141" t="s">
        <v>1953</v>
      </c>
      <c r="L81" s="141" t="s">
        <v>2512</v>
      </c>
      <c r="M81" s="143"/>
      <c r="N81" s="26">
        <f t="shared" si="30"/>
        <v>0</v>
      </c>
      <c r="O81" s="26" t="str">
        <f t="shared" si="31"/>
        <v>ASML Holding0</v>
      </c>
      <c r="Q81" s="26" t="str">
        <f>IF(R81="Y","",S81-COUNTIF(R$4:R80,"Y"))</f>
        <v/>
      </c>
      <c r="R81" s="114" t="str">
        <f>IF(ISNUMBER(MATCH(T81,Draft!$AX$3:$AX$146,0)),"Y","")</f>
        <v>Y</v>
      </c>
      <c r="S81" s="114">
        <f t="shared" si="28"/>
        <v>78</v>
      </c>
      <c r="T81" s="136" t="s">
        <v>604</v>
      </c>
      <c r="U81" s="137">
        <v>57</v>
      </c>
      <c r="V81" s="137">
        <v>1.0048693970777871</v>
      </c>
      <c r="W81" s="137">
        <v>2.8894034631677511E-2</v>
      </c>
      <c r="X81" s="137">
        <v>2.8754019891244459E-2</v>
      </c>
      <c r="Y81" s="137">
        <v>141490618368</v>
      </c>
      <c r="Z81" s="137">
        <v>311</v>
      </c>
      <c r="AA81" s="137">
        <v>102</v>
      </c>
      <c r="AB81" s="137">
        <v>74</v>
      </c>
      <c r="AC81" s="137">
        <v>198.1</v>
      </c>
      <c r="AE81" s="26">
        <f>COUNTIF(Draft!AX:AX,AF81)</f>
        <v>1</v>
      </c>
      <c r="AF81" s="62" t="s">
        <v>18</v>
      </c>
      <c r="AG81" s="62" t="s">
        <v>1953</v>
      </c>
      <c r="AH81" s="154" t="s">
        <v>2555</v>
      </c>
      <c r="AI81" s="26" t="str">
        <f t="shared" si="29"/>
        <v>Player22</v>
      </c>
      <c r="AJ81" s="26" t="str">
        <f>INDEX(Draft!$AW$3:$AW$170,MATCH(AF81,Draft!$AX$3:$AX$170,0),1)</f>
        <v>Player22</v>
      </c>
      <c r="AP81" s="117" t="s">
        <v>1953</v>
      </c>
      <c r="AQ81" s="117" t="s">
        <v>594</v>
      </c>
      <c r="AR81" s="117" t="s">
        <v>595</v>
      </c>
      <c r="AS81" s="123">
        <v>67.5</v>
      </c>
      <c r="AT81" s="117">
        <v>-0.34</v>
      </c>
      <c r="AU81" s="124">
        <v>-5.0099999999999997E-3</v>
      </c>
      <c r="AV81" s="125">
        <v>133938038633</v>
      </c>
      <c r="AW81" s="117" t="s">
        <v>1043</v>
      </c>
      <c r="AY81" s="117">
        <v>22522291</v>
      </c>
      <c r="AZ81" s="117" t="s">
        <v>1049</v>
      </c>
      <c r="BA81" s="117" t="s">
        <v>1050</v>
      </c>
      <c r="BC81" s="117" t="s">
        <v>1035</v>
      </c>
      <c r="BD81" s="134" t="s">
        <v>1946</v>
      </c>
      <c r="BE81" s="126" t="s">
        <v>2320</v>
      </c>
      <c r="BF81" s="130">
        <v>0.22606399999999999</v>
      </c>
      <c r="BG81" s="128">
        <v>-4.4850000000000003E-3</v>
      </c>
      <c r="BH81" s="129">
        <v>-1.95E-2</v>
      </c>
      <c r="BI81" s="126" t="s">
        <v>2321</v>
      </c>
      <c r="BJ81" s="126" t="s">
        <v>2322</v>
      </c>
      <c r="BK81" s="126" t="s">
        <v>2322</v>
      </c>
      <c r="BL81" s="126" t="s">
        <v>2322</v>
      </c>
      <c r="BM81" s="126" t="s">
        <v>2323</v>
      </c>
      <c r="BN81" s="126"/>
      <c r="BO81" s="119"/>
    </row>
    <row r="82" spans="7:67" ht="17">
      <c r="G82" s="114" t="str">
        <f t="shared" si="32"/>
        <v>ASML Holding</v>
      </c>
      <c r="H82" s="175">
        <v>44603</v>
      </c>
      <c r="I82" s="140">
        <v>628.239990234375</v>
      </c>
      <c r="J82" s="141" t="s">
        <v>20</v>
      </c>
      <c r="K82" s="141" t="s">
        <v>1953</v>
      </c>
      <c r="L82" s="141" t="s">
        <v>2512</v>
      </c>
      <c r="M82" s="143">
        <v>0.96236269754429815</v>
      </c>
      <c r="N82" s="26">
        <f t="shared" si="30"/>
        <v>1</v>
      </c>
      <c r="O82" s="26" t="str">
        <f t="shared" si="31"/>
        <v>ASML Holding1</v>
      </c>
      <c r="Q82" s="26">
        <f>IF(R82="Y","",S82-COUNTIF(R$4:R81,"Y"))</f>
        <v>34</v>
      </c>
      <c r="R82" s="114" t="str">
        <f>IF(ISNUMBER(MATCH(T82,Draft!$AX$3:$AX$146,0)),"Y","")</f>
        <v/>
      </c>
      <c r="S82" s="114">
        <f t="shared" si="28"/>
        <v>79</v>
      </c>
      <c r="T82" s="136" t="s">
        <v>751</v>
      </c>
      <c r="U82" s="137">
        <v>57</v>
      </c>
      <c r="V82" s="137">
        <v>1.0101311201114631</v>
      </c>
      <c r="W82" s="137">
        <v>5.1747237194535493E-2</v>
      </c>
      <c r="X82" s="137">
        <v>5.1228237764643289E-2</v>
      </c>
      <c r="Y82" s="137">
        <v>64733958144</v>
      </c>
      <c r="Z82" s="137">
        <v>134</v>
      </c>
      <c r="AA82" s="137">
        <v>397</v>
      </c>
      <c r="AB82" s="137">
        <v>176</v>
      </c>
      <c r="AC82" s="137">
        <v>199.2</v>
      </c>
      <c r="AE82" s="26">
        <f>COUNTIF(Draft!AX:AX,AF82)</f>
        <v>1</v>
      </c>
      <c r="AF82" s="62" t="s">
        <v>90</v>
      </c>
      <c r="AG82" s="62" t="s">
        <v>1953</v>
      </c>
      <c r="AH82" s="155" t="s">
        <v>2570</v>
      </c>
      <c r="AI82" s="26" t="str">
        <f t="shared" si="29"/>
        <v>Player14</v>
      </c>
      <c r="AJ82" s="26" t="str">
        <f>INDEX(Draft!$AW$3:$AW$170,MATCH(AF82,Draft!$AX$3:$AX$170,0),1)</f>
        <v>Player14</v>
      </c>
      <c r="AP82" s="117" t="s">
        <v>1953</v>
      </c>
      <c r="AQ82" s="117" t="s">
        <v>64</v>
      </c>
      <c r="AR82" s="117" t="s">
        <v>65</v>
      </c>
      <c r="AS82" s="123">
        <v>52.93</v>
      </c>
      <c r="AT82" s="117">
        <v>-0.72</v>
      </c>
      <c r="AU82" s="124">
        <v>-1.342E-2</v>
      </c>
      <c r="AV82" s="125">
        <v>132594173821</v>
      </c>
      <c r="AW82" s="117" t="s">
        <v>1090</v>
      </c>
      <c r="AY82" s="117">
        <v>3182047</v>
      </c>
      <c r="AZ82" s="117" t="s">
        <v>1057</v>
      </c>
      <c r="BA82" s="117" t="s">
        <v>1058</v>
      </c>
      <c r="BC82" s="117" t="s">
        <v>1035</v>
      </c>
      <c r="BD82" s="134" t="s">
        <v>1940</v>
      </c>
      <c r="BE82" s="126" t="s">
        <v>2324</v>
      </c>
      <c r="BF82" s="130">
        <v>26.95</v>
      </c>
      <c r="BG82" s="128">
        <v>-0.74</v>
      </c>
      <c r="BH82" s="129">
        <v>-2.6599999999999999E-2</v>
      </c>
      <c r="BI82" s="126" t="s">
        <v>2325</v>
      </c>
      <c r="BJ82" s="126" t="s">
        <v>2326</v>
      </c>
      <c r="BK82" s="126" t="s">
        <v>2326</v>
      </c>
      <c r="BL82" s="126" t="s">
        <v>2326</v>
      </c>
      <c r="BM82" s="126" t="s">
        <v>2327</v>
      </c>
      <c r="BN82" s="126"/>
      <c r="BO82" s="119"/>
    </row>
    <row r="83" spans="7:67" ht="17">
      <c r="G83" s="114" t="str">
        <f t="shared" si="32"/>
        <v>ASML Holding</v>
      </c>
      <c r="H83" s="175">
        <v>44610</v>
      </c>
      <c r="I83" s="140">
        <v>647.83001708984375</v>
      </c>
      <c r="J83" s="141" t="s">
        <v>20</v>
      </c>
      <c r="K83" s="141" t="s">
        <v>1953</v>
      </c>
      <c r="L83" s="141" t="s">
        <v>2512</v>
      </c>
      <c r="M83" s="143">
        <v>1.0311823939258631</v>
      </c>
      <c r="N83" s="26">
        <f t="shared" si="30"/>
        <v>2</v>
      </c>
      <c r="O83" s="26" t="str">
        <f t="shared" si="31"/>
        <v>ASML Holding2</v>
      </c>
      <c r="Q83" s="26">
        <f>IF(R83="Y","",S83-COUNTIF(R$4:R82,"Y"))</f>
        <v>35</v>
      </c>
      <c r="R83" s="114" t="str">
        <f>IF(ISNUMBER(MATCH(T83,Draft!$AX$3:$AX$146,0)),"Y","")</f>
        <v/>
      </c>
      <c r="S83" s="114">
        <f t="shared" si="28"/>
        <v>80</v>
      </c>
      <c r="T83" s="136" t="s">
        <v>669</v>
      </c>
      <c r="U83" s="137">
        <v>57</v>
      </c>
      <c r="V83" s="137">
        <v>1.005339203470655</v>
      </c>
      <c r="W83" s="137">
        <v>2.5333779623569249E-2</v>
      </c>
      <c r="X83" s="137">
        <v>2.5199235776453738E-2</v>
      </c>
      <c r="Y83" s="137">
        <v>76976300032</v>
      </c>
      <c r="Z83" s="137">
        <v>284</v>
      </c>
      <c r="AA83" s="137">
        <v>66</v>
      </c>
      <c r="AB83" s="137">
        <v>149</v>
      </c>
      <c r="AC83" s="137">
        <v>199.9</v>
      </c>
      <c r="AE83" s="26">
        <f>COUNTIF(Draft!AX:AX,AF83)</f>
        <v>1</v>
      </c>
      <c r="AF83" s="62" t="s">
        <v>1931</v>
      </c>
      <c r="AG83" s="62" t="s">
        <v>1035</v>
      </c>
      <c r="AH83" s="155" t="s">
        <v>2574</v>
      </c>
      <c r="AI83" s="26" t="str">
        <f t="shared" si="29"/>
        <v>Player11</v>
      </c>
      <c r="AJ83" s="26" t="str">
        <f>INDEX(Draft!$AW$3:$AW$170,MATCH(AF83,Draft!$AX$3:$AX$170,0),1)</f>
        <v>Player11</v>
      </c>
      <c r="AP83" s="117" t="s">
        <v>1953</v>
      </c>
      <c r="AQ83" s="117" t="s">
        <v>52</v>
      </c>
      <c r="AR83" s="117" t="s">
        <v>53</v>
      </c>
      <c r="AS83" s="123">
        <v>191.75</v>
      </c>
      <c r="AT83" s="117">
        <v>-4.87</v>
      </c>
      <c r="AU83" s="124">
        <v>-2.477E-2</v>
      </c>
      <c r="AV83" s="125">
        <v>132005105456</v>
      </c>
      <c r="AW83" s="117" t="s">
        <v>1043</v>
      </c>
      <c r="AY83" s="117">
        <v>3659592</v>
      </c>
      <c r="BC83" s="117" t="s">
        <v>1035</v>
      </c>
      <c r="BD83" s="134" t="s">
        <v>2328</v>
      </c>
      <c r="BE83" s="126" t="s">
        <v>2329</v>
      </c>
      <c r="BF83" s="130">
        <v>0.16994799999999999</v>
      </c>
      <c r="BG83" s="131">
        <v>1.333E-3</v>
      </c>
      <c r="BH83" s="132">
        <v>7.9000000000000008E-3</v>
      </c>
      <c r="BI83" s="126" t="s">
        <v>2330</v>
      </c>
      <c r="BJ83" s="133">
        <v>303366</v>
      </c>
      <c r="BK83" s="133">
        <v>303366</v>
      </c>
      <c r="BL83" s="133">
        <v>303366</v>
      </c>
      <c r="BM83" s="126" t="s">
        <v>2331</v>
      </c>
      <c r="BN83" s="126"/>
      <c r="BO83" s="119"/>
    </row>
    <row r="84" spans="7:67" ht="17">
      <c r="G84" s="114" t="str">
        <f t="shared" si="32"/>
        <v>ASML Holding</v>
      </c>
      <c r="H84" s="175">
        <v>44617</v>
      </c>
      <c r="I84" s="140">
        <v>667.1199951171875</v>
      </c>
      <c r="J84" s="141" t="s">
        <v>20</v>
      </c>
      <c r="K84" s="141" t="s">
        <v>1953</v>
      </c>
      <c r="L84" s="141" t="s">
        <v>2512</v>
      </c>
      <c r="M84" s="143">
        <v>1.0297762955072649</v>
      </c>
      <c r="N84" s="26">
        <f t="shared" si="30"/>
        <v>3</v>
      </c>
      <c r="O84" s="26" t="str">
        <f t="shared" si="31"/>
        <v>ASML Holding3</v>
      </c>
      <c r="Q84" s="26">
        <f>IF(R84="Y","",S84-COUNTIF(R$4:R83,"Y"))</f>
        <v>36</v>
      </c>
      <c r="R84" s="114" t="str">
        <f>IF(ISNUMBER(MATCH(T84,Draft!$AX$3:$AX$146,0)),"Y","")</f>
        <v/>
      </c>
      <c r="S84" s="114">
        <f t="shared" si="28"/>
        <v>81</v>
      </c>
      <c r="T84" s="136" t="s">
        <v>775</v>
      </c>
      <c r="U84" s="137">
        <v>57</v>
      </c>
      <c r="V84" s="137">
        <v>1.0076788817596041</v>
      </c>
      <c r="W84" s="137">
        <v>3.2178927749621777E-2</v>
      </c>
      <c r="X84" s="137">
        <v>3.1933712546829487E-2</v>
      </c>
      <c r="Y84" s="137">
        <v>46841458688</v>
      </c>
      <c r="Z84" s="137">
        <v>195</v>
      </c>
      <c r="AA84" s="137">
        <v>151</v>
      </c>
      <c r="AB84" s="137">
        <v>246</v>
      </c>
      <c r="AC84" s="137">
        <v>201.5</v>
      </c>
      <c r="AE84" s="26">
        <f>COUNTIF(Draft!AX:AX,AF84)</f>
        <v>1</v>
      </c>
      <c r="AF84" s="62" t="s">
        <v>556</v>
      </c>
      <c r="AG84" s="62" t="s">
        <v>1953</v>
      </c>
      <c r="AH84" s="154" t="s">
        <v>2556</v>
      </c>
      <c r="AI84" s="26" t="str">
        <f t="shared" si="29"/>
        <v>Player16</v>
      </c>
      <c r="AJ84" s="26" t="str">
        <f>INDEX(Draft!$AW$3:$AW$170,MATCH(AF84,Draft!$AX$3:$AX$170,0),1)</f>
        <v>Player16</v>
      </c>
      <c r="AP84" s="117" t="s">
        <v>1953</v>
      </c>
      <c r="AQ84" s="117" t="s">
        <v>598</v>
      </c>
      <c r="AR84" s="117" t="s">
        <v>599</v>
      </c>
      <c r="AS84" s="123">
        <v>51.22</v>
      </c>
      <c r="AT84" s="117">
        <v>-0.92</v>
      </c>
      <c r="AU84" s="124">
        <v>-1.7639999999999999E-2</v>
      </c>
      <c r="AV84" s="125">
        <v>131444227855</v>
      </c>
      <c r="AW84" s="117" t="s">
        <v>1082</v>
      </c>
      <c r="AY84" s="117">
        <v>3709561</v>
      </c>
      <c r="AZ84" s="117" t="s">
        <v>1066</v>
      </c>
      <c r="BA84" s="117" t="s">
        <v>1067</v>
      </c>
      <c r="BC84" s="117" t="s">
        <v>1035</v>
      </c>
      <c r="BD84" s="134" t="s">
        <v>2332</v>
      </c>
      <c r="BE84" s="126" t="s">
        <v>2333</v>
      </c>
      <c r="BF84" s="130">
        <v>3.2479</v>
      </c>
      <c r="BG84" s="128">
        <v>-5.0000000000000001E-3</v>
      </c>
      <c r="BH84" s="129">
        <v>-1.5E-3</v>
      </c>
      <c r="BI84" s="126" t="s">
        <v>2334</v>
      </c>
      <c r="BJ84" s="126" t="s">
        <v>2335</v>
      </c>
      <c r="BK84" s="126" t="s">
        <v>2335</v>
      </c>
      <c r="BL84" s="126" t="s">
        <v>2335</v>
      </c>
      <c r="BM84" s="126" t="s">
        <v>2336</v>
      </c>
      <c r="BN84" s="126"/>
      <c r="BO84" s="119"/>
    </row>
    <row r="85" spans="7:67" ht="17">
      <c r="G85" s="114" t="str">
        <f t="shared" si="32"/>
        <v>Goldman Sachs</v>
      </c>
      <c r="H85" s="175">
        <v>44596</v>
      </c>
      <c r="I85" s="140">
        <v>367.60000610351562</v>
      </c>
      <c r="J85" s="141" t="s">
        <v>600</v>
      </c>
      <c r="K85" s="141" t="s">
        <v>1953</v>
      </c>
      <c r="L85" s="141" t="s">
        <v>2512</v>
      </c>
      <c r="M85" s="143"/>
      <c r="N85" s="26">
        <f t="shared" si="30"/>
        <v>0</v>
      </c>
      <c r="O85" s="26" t="str">
        <f t="shared" si="31"/>
        <v>Goldman Sachs0</v>
      </c>
      <c r="Q85" s="26">
        <f>IF(R85="Y","",S85-COUNTIF(R$4:R84,"Y"))</f>
        <v>37</v>
      </c>
      <c r="R85" s="114" t="str">
        <f>IF(ISNUMBER(MATCH(T85,Draft!$AX$3:$AX$146,0)),"Y","")</f>
        <v/>
      </c>
      <c r="S85" s="114">
        <f t="shared" si="28"/>
        <v>82</v>
      </c>
      <c r="T85" s="136" t="s">
        <v>681</v>
      </c>
      <c r="U85" s="137">
        <v>57</v>
      </c>
      <c r="V85" s="137">
        <v>1.0059149700185031</v>
      </c>
      <c r="W85" s="137">
        <v>3.2232173396765713E-2</v>
      </c>
      <c r="X85" s="137">
        <v>3.2042642129257552E-2</v>
      </c>
      <c r="Y85" s="137">
        <v>85361557504</v>
      </c>
      <c r="Z85" s="137">
        <v>260</v>
      </c>
      <c r="AA85" s="137">
        <v>156</v>
      </c>
      <c r="AB85" s="137">
        <v>138</v>
      </c>
      <c r="AC85" s="137">
        <v>202.6</v>
      </c>
      <c r="AE85" s="26">
        <f>COUNTIF(Draft!AX:AX,AF85)</f>
        <v>1</v>
      </c>
      <c r="AF85" s="62" t="s">
        <v>1932</v>
      </c>
      <c r="AG85" s="62" t="s">
        <v>1035</v>
      </c>
      <c r="AH85" s="154" t="s">
        <v>2646</v>
      </c>
      <c r="AI85" s="26" t="str">
        <f t="shared" si="29"/>
        <v>Player8</v>
      </c>
      <c r="AJ85" s="26" t="str">
        <f>INDEX(Draft!$AW$3:$AW$170,MATCH(AF85,Draft!$AX$3:$AX$170,0),1)</f>
        <v>Player8</v>
      </c>
      <c r="AP85" s="117" t="s">
        <v>1953</v>
      </c>
      <c r="AQ85" s="117" t="s">
        <v>651</v>
      </c>
      <c r="AR85" s="117" t="s">
        <v>652</v>
      </c>
      <c r="AS85" s="123">
        <v>78.959999999999994</v>
      </c>
      <c r="AT85" s="117">
        <v>0.63</v>
      </c>
      <c r="AU85" s="124">
        <v>8.0400000000000003E-3</v>
      </c>
      <c r="AV85" s="125">
        <v>127870365486</v>
      </c>
      <c r="AW85" s="117" t="s">
        <v>1106</v>
      </c>
      <c r="AX85" s="117">
        <v>2002</v>
      </c>
      <c r="AY85" s="117">
        <v>4340079</v>
      </c>
      <c r="AZ85" s="117" t="s">
        <v>1096</v>
      </c>
      <c r="BA85" s="117" t="s">
        <v>1131</v>
      </c>
      <c r="BC85" s="117" t="s">
        <v>1035</v>
      </c>
      <c r="BD85" s="134" t="s">
        <v>2337</v>
      </c>
      <c r="BE85" s="126" t="s">
        <v>2338</v>
      </c>
      <c r="BF85" s="130">
        <v>0.88351500000000005</v>
      </c>
      <c r="BG85" s="128">
        <v>-2.3404000000000001E-2</v>
      </c>
      <c r="BH85" s="129">
        <v>-2.58E-2</v>
      </c>
      <c r="BI85" s="126" t="s">
        <v>2339</v>
      </c>
      <c r="BJ85" s="126" t="s">
        <v>2340</v>
      </c>
      <c r="BK85" s="126" t="s">
        <v>2340</v>
      </c>
      <c r="BL85" s="126" t="s">
        <v>2340</v>
      </c>
      <c r="BM85" s="126" t="s">
        <v>2341</v>
      </c>
      <c r="BN85" s="126"/>
      <c r="BO85" s="119"/>
    </row>
    <row r="86" spans="7:67" ht="17">
      <c r="G86" s="114" t="str">
        <f t="shared" si="32"/>
        <v>Goldman Sachs</v>
      </c>
      <c r="H86" s="175">
        <v>44603</v>
      </c>
      <c r="I86" s="140">
        <v>363.05999755859381</v>
      </c>
      <c r="J86" s="141" t="s">
        <v>600</v>
      </c>
      <c r="K86" s="141" t="s">
        <v>1953</v>
      </c>
      <c r="L86" s="141" t="s">
        <v>2512</v>
      </c>
      <c r="M86" s="143">
        <v>0.98764959611115077</v>
      </c>
      <c r="N86" s="26">
        <f t="shared" si="30"/>
        <v>1</v>
      </c>
      <c r="O86" s="26" t="str">
        <f t="shared" si="31"/>
        <v>Goldman Sachs1</v>
      </c>
      <c r="Q86" s="26" t="str">
        <f>IF(R86="Y","",S86-COUNTIF(R$4:R85,"Y"))</f>
        <v/>
      </c>
      <c r="R86" s="114" t="str">
        <f>IF(ISNUMBER(MATCH(T86,Draft!$AX$3:$AX$146,0)),"Y","")</f>
        <v>Y</v>
      </c>
      <c r="S86" s="114">
        <f t="shared" si="28"/>
        <v>83</v>
      </c>
      <c r="T86" s="136" t="s">
        <v>856</v>
      </c>
      <c r="U86" s="137">
        <v>57</v>
      </c>
      <c r="V86" s="137">
        <v>1.0086742386081551</v>
      </c>
      <c r="W86" s="137">
        <v>3.8235991409298863E-2</v>
      </c>
      <c r="X86" s="137">
        <v>3.7907175523843831E-2</v>
      </c>
      <c r="Y86" s="137">
        <v>50419892224</v>
      </c>
      <c r="Z86" s="137">
        <v>164</v>
      </c>
      <c r="AA86" s="137">
        <v>252</v>
      </c>
      <c r="AB86" s="137">
        <v>235</v>
      </c>
      <c r="AC86" s="137">
        <v>202.9</v>
      </c>
      <c r="AE86" s="26">
        <f>COUNTIF(Draft!AX:AX,AF86)</f>
        <v>1</v>
      </c>
      <c r="AF86" s="62" t="s">
        <v>697</v>
      </c>
      <c r="AG86" s="62" t="s">
        <v>1953</v>
      </c>
      <c r="AH86" s="154" t="s">
        <v>2565</v>
      </c>
      <c r="AI86" s="26" t="str">
        <f t="shared" si="29"/>
        <v>Player19</v>
      </c>
      <c r="AJ86" s="26" t="str">
        <f>INDEX(Draft!$AW$3:$AW$170,MATCH(AF86,Draft!$AX$3:$AX$170,0),1)</f>
        <v>Player19</v>
      </c>
      <c r="AP86" s="117" t="s">
        <v>1953</v>
      </c>
      <c r="AQ86" s="117" t="s">
        <v>70</v>
      </c>
      <c r="AR86" s="117" t="s">
        <v>71</v>
      </c>
      <c r="AS86" s="123">
        <v>228.82</v>
      </c>
      <c r="AT86" s="117">
        <v>-8.3699999999999992</v>
      </c>
      <c r="AU86" s="124">
        <v>-3.5290000000000002E-2</v>
      </c>
      <c r="AV86" s="125">
        <v>127681560000</v>
      </c>
      <c r="AW86" s="117" t="s">
        <v>1043</v>
      </c>
      <c r="AX86" s="117">
        <v>1983</v>
      </c>
      <c r="AY86" s="117">
        <v>5035244</v>
      </c>
      <c r="AZ86" s="117" t="s">
        <v>1057</v>
      </c>
      <c r="BA86" s="117" t="s">
        <v>1058</v>
      </c>
      <c r="BC86" s="117" t="s">
        <v>1035</v>
      </c>
      <c r="BD86" s="134" t="s">
        <v>2342</v>
      </c>
      <c r="BE86" s="126" t="s">
        <v>2343</v>
      </c>
      <c r="BF86" s="130">
        <v>21.92</v>
      </c>
      <c r="BG86" s="128">
        <v>-0.7</v>
      </c>
      <c r="BH86" s="129">
        <v>-3.1099999999999999E-2</v>
      </c>
      <c r="BI86" s="126" t="s">
        <v>2344</v>
      </c>
      <c r="BJ86" s="126" t="s">
        <v>2345</v>
      </c>
      <c r="BK86" s="126" t="s">
        <v>2345</v>
      </c>
      <c r="BL86" s="126" t="s">
        <v>2345</v>
      </c>
      <c r="BM86" s="126" t="s">
        <v>2346</v>
      </c>
      <c r="BN86" s="126"/>
      <c r="BO86" s="119"/>
    </row>
    <row r="87" spans="7:67" ht="17">
      <c r="G87" s="114" t="str">
        <f t="shared" si="32"/>
        <v>Goldman Sachs</v>
      </c>
      <c r="H87" s="175">
        <v>44610</v>
      </c>
      <c r="I87" s="140">
        <v>346.04000854492188</v>
      </c>
      <c r="J87" s="141" t="s">
        <v>600</v>
      </c>
      <c r="K87" s="141" t="s">
        <v>1953</v>
      </c>
      <c r="L87" s="141" t="s">
        <v>2512</v>
      </c>
      <c r="M87" s="143">
        <v>0.95312072624876543</v>
      </c>
      <c r="N87" s="26">
        <f t="shared" si="30"/>
        <v>2</v>
      </c>
      <c r="O87" s="26" t="str">
        <f t="shared" si="31"/>
        <v>Goldman Sachs2</v>
      </c>
      <c r="Q87" s="26">
        <f>IF(R87="Y","",S87-COUNTIF(R$4:R86,"Y"))</f>
        <v>38</v>
      </c>
      <c r="R87" s="114" t="str">
        <f>IF(ISNUMBER(MATCH(T87,Draft!$AX$3:$AX$146,0)),"Y","")</f>
        <v/>
      </c>
      <c r="S87" s="114">
        <f t="shared" si="28"/>
        <v>84</v>
      </c>
      <c r="T87" s="136" t="s">
        <v>916</v>
      </c>
      <c r="U87" s="137">
        <v>57</v>
      </c>
      <c r="V87" s="137">
        <v>1.007973267147948</v>
      </c>
      <c r="W87" s="137">
        <v>3.2965329546407962E-2</v>
      </c>
      <c r="X87" s="137">
        <v>3.2704567294411582E-2</v>
      </c>
      <c r="Y87" s="137">
        <v>45405360128</v>
      </c>
      <c r="Z87" s="137">
        <v>184</v>
      </c>
      <c r="AA87" s="137">
        <v>170</v>
      </c>
      <c r="AB87" s="137">
        <v>257</v>
      </c>
      <c r="AC87" s="137">
        <v>203.1</v>
      </c>
      <c r="AE87" s="26">
        <f>COUNTIF(Draft!AX:AX,AF87)</f>
        <v>1</v>
      </c>
      <c r="AF87" s="62" t="s">
        <v>677</v>
      </c>
      <c r="AG87" s="62" t="s">
        <v>1953</v>
      </c>
      <c r="AH87" s="154" t="s">
        <v>2578</v>
      </c>
      <c r="AI87" s="26" t="str">
        <f t="shared" si="29"/>
        <v>Player7</v>
      </c>
      <c r="AJ87" s="26" t="str">
        <f>INDEX(Draft!$AW$3:$AW$170,MATCH(AF87,Draft!$AX$3:$AX$170,0),1)</f>
        <v>Player7</v>
      </c>
      <c r="AP87" s="117" t="s">
        <v>1953</v>
      </c>
      <c r="AQ87" s="117" t="s">
        <v>608</v>
      </c>
      <c r="AR87" s="117" t="s">
        <v>609</v>
      </c>
      <c r="AS87" s="123">
        <v>218.75</v>
      </c>
      <c r="AT87" s="117">
        <v>2.89</v>
      </c>
      <c r="AU87" s="124">
        <v>1.3390000000000001E-2</v>
      </c>
      <c r="AV87" s="125">
        <v>127531198594</v>
      </c>
      <c r="AW87" s="117" t="s">
        <v>1043</v>
      </c>
      <c r="AY87" s="117">
        <v>11695860</v>
      </c>
      <c r="AZ87" s="117" t="s">
        <v>1059</v>
      </c>
      <c r="BA87" s="117" t="s">
        <v>1115</v>
      </c>
      <c r="BC87" s="117" t="s">
        <v>1035</v>
      </c>
      <c r="BD87" s="134" t="s">
        <v>2347</v>
      </c>
      <c r="BE87" s="126" t="s">
        <v>2348</v>
      </c>
      <c r="BF87" s="130">
        <v>3.0845999999999998E-2</v>
      </c>
      <c r="BG87" s="131">
        <v>1.9999999999999999E-6</v>
      </c>
      <c r="BH87" s="132">
        <v>1E-4</v>
      </c>
      <c r="BI87" s="126" t="s">
        <v>2349</v>
      </c>
      <c r="BJ87" s="126" t="s">
        <v>2350</v>
      </c>
      <c r="BK87" s="126" t="s">
        <v>2350</v>
      </c>
      <c r="BL87" s="126" t="s">
        <v>2350</v>
      </c>
      <c r="BM87" s="126" t="s">
        <v>2351</v>
      </c>
      <c r="BN87" s="126"/>
      <c r="BO87" s="119"/>
    </row>
    <row r="88" spans="7:67" ht="17">
      <c r="G88" s="114" t="str">
        <f t="shared" si="32"/>
        <v>Goldman Sachs</v>
      </c>
      <c r="H88" s="175">
        <v>44617</v>
      </c>
      <c r="I88" s="140">
        <v>350.1199951171875</v>
      </c>
      <c r="J88" s="141" t="s">
        <v>600</v>
      </c>
      <c r="K88" s="141" t="s">
        <v>1953</v>
      </c>
      <c r="L88" s="141" t="s">
        <v>2512</v>
      </c>
      <c r="M88" s="143">
        <v>1.011790505350586</v>
      </c>
      <c r="N88" s="26">
        <f t="shared" si="30"/>
        <v>3</v>
      </c>
      <c r="O88" s="26" t="str">
        <f t="shared" si="31"/>
        <v>Goldman Sachs3</v>
      </c>
      <c r="Q88" s="26">
        <f>IF(R88="Y","",S88-COUNTIF(R$4:R87,"Y"))</f>
        <v>39</v>
      </c>
      <c r="R88" s="114" t="str">
        <f>IF(ISNUMBER(MATCH(T88,Draft!$AX$3:$AX$146,0)),"Y","")</f>
        <v/>
      </c>
      <c r="S88" s="114">
        <f t="shared" si="28"/>
        <v>85</v>
      </c>
      <c r="T88" s="136" t="s">
        <v>931</v>
      </c>
      <c r="U88" s="137">
        <v>57</v>
      </c>
      <c r="V88" s="137">
        <v>1.01040654637984</v>
      </c>
      <c r="W88" s="137">
        <v>3.7268846270909498E-2</v>
      </c>
      <c r="X88" s="137">
        <v>3.6885000799370397E-2</v>
      </c>
      <c r="Y88" s="137">
        <v>40376569856</v>
      </c>
      <c r="Z88" s="137">
        <v>130</v>
      </c>
      <c r="AA88" s="137">
        <v>238</v>
      </c>
      <c r="AB88" s="137">
        <v>302</v>
      </c>
      <c r="AC88" s="137">
        <v>203.2</v>
      </c>
      <c r="AE88" s="26">
        <f>COUNTIF(Draft!AX:AX,AF88)</f>
        <v>1</v>
      </c>
      <c r="AF88" s="62" t="s">
        <v>604</v>
      </c>
      <c r="AG88" s="62" t="s">
        <v>1953</v>
      </c>
      <c r="AH88" s="154" t="s">
        <v>2577</v>
      </c>
      <c r="AI88" s="26" t="str">
        <f t="shared" si="29"/>
        <v>Player23</v>
      </c>
      <c r="AJ88" s="26" t="str">
        <f>INDEX(Draft!$AW$3:$AW$170,MATCH(AF88,Draft!$AX$3:$AX$170,0),1)</f>
        <v>Player23</v>
      </c>
      <c r="AP88" s="117" t="s">
        <v>1953</v>
      </c>
      <c r="AQ88" s="117" t="s">
        <v>592</v>
      </c>
      <c r="AR88" s="117" t="s">
        <v>593</v>
      </c>
      <c r="AS88" s="123">
        <v>67.569999999999993</v>
      </c>
      <c r="AT88" s="117">
        <v>-1.9</v>
      </c>
      <c r="AU88" s="124">
        <v>-2.7349999999999999E-2</v>
      </c>
      <c r="AV88" s="125">
        <v>124851381312</v>
      </c>
      <c r="AW88" s="117" t="s">
        <v>1109</v>
      </c>
      <c r="AX88" s="117">
        <v>2001</v>
      </c>
      <c r="AY88" s="117">
        <v>2326467</v>
      </c>
      <c r="AZ88" s="117" t="s">
        <v>1049</v>
      </c>
      <c r="BA88" s="117" t="s">
        <v>1110</v>
      </c>
      <c r="BC88" s="117" t="s">
        <v>1035</v>
      </c>
      <c r="BD88" s="134" t="s">
        <v>2352</v>
      </c>
      <c r="BE88" s="126" t="s">
        <v>2353</v>
      </c>
      <c r="BF88" s="130">
        <v>0.34792200000000001</v>
      </c>
      <c r="BG88" s="128">
        <v>-1.1696E-2</v>
      </c>
      <c r="BH88" s="129">
        <v>-3.2500000000000001E-2</v>
      </c>
      <c r="BI88" s="126" t="s">
        <v>2354</v>
      </c>
      <c r="BJ88" s="126" t="s">
        <v>2355</v>
      </c>
      <c r="BK88" s="126" t="s">
        <v>2355</v>
      </c>
      <c r="BL88" s="126" t="s">
        <v>2355</v>
      </c>
      <c r="BM88" s="126" t="s">
        <v>2356</v>
      </c>
      <c r="BN88" s="126"/>
      <c r="BO88" s="119"/>
    </row>
    <row r="89" spans="7:67" ht="17">
      <c r="G89" s="114" t="str">
        <f t="shared" si="32"/>
        <v>Wells Fargo</v>
      </c>
      <c r="H89" s="175">
        <v>44596</v>
      </c>
      <c r="I89" s="140">
        <v>56.330001831054688</v>
      </c>
      <c r="J89" s="141" t="s">
        <v>550</v>
      </c>
      <c r="K89" s="141" t="s">
        <v>1953</v>
      </c>
      <c r="L89" s="141" t="s">
        <v>2512</v>
      </c>
      <c r="M89" s="143"/>
      <c r="N89" s="26">
        <f t="shared" si="30"/>
        <v>0</v>
      </c>
      <c r="O89" s="26" t="str">
        <f t="shared" si="31"/>
        <v>Wells Fargo0</v>
      </c>
      <c r="Q89" s="26">
        <f>IF(R89="Y","",S89-COUNTIF(R$4:R88,"Y"))</f>
        <v>40</v>
      </c>
      <c r="R89" s="114" t="str">
        <f>IF(ISNUMBER(MATCH(T89,Draft!$AX$3:$AX$146,0)),"Y","")</f>
        <v/>
      </c>
      <c r="S89" s="114">
        <f t="shared" si="28"/>
        <v>86</v>
      </c>
      <c r="T89" s="136" t="s">
        <v>610</v>
      </c>
      <c r="U89" s="137">
        <v>57</v>
      </c>
      <c r="V89" s="137">
        <v>1.0055063497281049</v>
      </c>
      <c r="W89" s="137">
        <v>3.6070737175365762E-2</v>
      </c>
      <c r="X89" s="137">
        <v>3.5873206753114492E-2</v>
      </c>
      <c r="Y89" s="137">
        <v>153393348608</v>
      </c>
      <c r="Z89" s="137">
        <v>278</v>
      </c>
      <c r="AA89" s="137">
        <v>227</v>
      </c>
      <c r="AB89" s="137">
        <v>64</v>
      </c>
      <c r="AC89" s="137">
        <v>203.6</v>
      </c>
      <c r="AE89" s="26">
        <f>COUNTIF(Draft!AX:AX,AF89)</f>
        <v>1</v>
      </c>
      <c r="AF89" s="62" t="s">
        <v>876</v>
      </c>
      <c r="AG89" s="62" t="s">
        <v>1953</v>
      </c>
      <c r="AH89" s="155" t="s">
        <v>2557</v>
      </c>
      <c r="AI89" s="26" t="str">
        <f t="shared" si="29"/>
        <v>Player10</v>
      </c>
      <c r="AJ89" s="26" t="str">
        <f>INDEX(Draft!$AW$3:$AW$170,MATCH(AF89,Draft!$AX$3:$AX$170,0),1)</f>
        <v>Player10</v>
      </c>
      <c r="AP89" s="117" t="s">
        <v>1953</v>
      </c>
      <c r="AQ89" s="117" t="s">
        <v>58</v>
      </c>
      <c r="AR89" s="117" t="s">
        <v>59</v>
      </c>
      <c r="AS89" s="123">
        <v>606.52</v>
      </c>
      <c r="AT89" s="117">
        <v>-8.23</v>
      </c>
      <c r="AU89" s="124">
        <v>-1.3390000000000001E-2</v>
      </c>
      <c r="AV89" s="125">
        <v>124275448834</v>
      </c>
      <c r="AW89" s="117" t="s">
        <v>1043</v>
      </c>
      <c r="AY89" s="117">
        <v>1514780</v>
      </c>
      <c r="AZ89" s="117" t="s">
        <v>1054</v>
      </c>
      <c r="BA89" s="117" t="s">
        <v>1069</v>
      </c>
      <c r="BC89" s="117" t="s">
        <v>1035</v>
      </c>
      <c r="BD89" s="134" t="s">
        <v>2357</v>
      </c>
      <c r="BE89" s="126" t="s">
        <v>2358</v>
      </c>
      <c r="BF89" s="130">
        <v>113.31</v>
      </c>
      <c r="BG89" s="128">
        <v>-7.0000000000000007E-2</v>
      </c>
      <c r="BH89" s="129">
        <v>-5.9999999999999995E-4</v>
      </c>
      <c r="BI89" s="126" t="s">
        <v>2359</v>
      </c>
      <c r="BJ89" s="126" t="s">
        <v>2360</v>
      </c>
      <c r="BK89" s="126" t="s">
        <v>2360</v>
      </c>
      <c r="BL89" s="126" t="s">
        <v>2360</v>
      </c>
      <c r="BM89" s="126" t="s">
        <v>2361</v>
      </c>
      <c r="BN89" s="126"/>
      <c r="BO89" s="119"/>
    </row>
    <row r="90" spans="7:67" ht="17">
      <c r="G90" s="114" t="str">
        <f t="shared" si="32"/>
        <v>Wells Fargo</v>
      </c>
      <c r="H90" s="175">
        <v>44603</v>
      </c>
      <c r="I90" s="140">
        <v>58.310001373291023</v>
      </c>
      <c r="J90" s="141" t="s">
        <v>550</v>
      </c>
      <c r="K90" s="141" t="s">
        <v>1953</v>
      </c>
      <c r="L90" s="141" t="s">
        <v>2512</v>
      </c>
      <c r="M90" s="143">
        <v>1.0351499996072211</v>
      </c>
      <c r="N90" s="26">
        <f t="shared" si="30"/>
        <v>1</v>
      </c>
      <c r="O90" s="26" t="str">
        <f t="shared" si="31"/>
        <v>Wells Fargo1</v>
      </c>
      <c r="Q90" s="26">
        <f>IF(R90="Y","",S90-COUNTIF(R$4:R89,"Y"))</f>
        <v>41</v>
      </c>
      <c r="R90" s="114" t="str">
        <f>IF(ISNUMBER(MATCH(T90,Draft!$AX$3:$AX$146,0)),"Y","")</f>
        <v/>
      </c>
      <c r="S90" s="114">
        <f t="shared" si="28"/>
        <v>87</v>
      </c>
      <c r="T90" s="136" t="s">
        <v>690</v>
      </c>
      <c r="U90" s="137">
        <v>57</v>
      </c>
      <c r="V90" s="137">
        <v>1.0055234934827659</v>
      </c>
      <c r="W90" s="137">
        <v>3.1934727343193137E-2</v>
      </c>
      <c r="X90" s="137">
        <v>3.1759305028849133E-2</v>
      </c>
      <c r="Y90" s="137">
        <v>92731252736</v>
      </c>
      <c r="Z90" s="137">
        <v>274</v>
      </c>
      <c r="AA90" s="137">
        <v>149</v>
      </c>
      <c r="AB90" s="137">
        <v>123</v>
      </c>
      <c r="AC90" s="137">
        <v>203.7</v>
      </c>
      <c r="AE90" s="26">
        <f>COUNTIF(Draft!AX:AX,AF90)</f>
        <v>1</v>
      </c>
      <c r="AF90" s="62" t="s">
        <v>1914</v>
      </c>
      <c r="AG90" s="62" t="s">
        <v>1035</v>
      </c>
      <c r="AH90" s="155" t="s">
        <v>1021</v>
      </c>
      <c r="AI90" s="26" t="str">
        <f t="shared" si="29"/>
        <v>Player15</v>
      </c>
      <c r="AJ90" s="26" t="str">
        <f>INDEX(Draft!$AW$3:$AW$170,MATCH(AF90,Draft!$AX$3:$AX$170,0),1)</f>
        <v>Player15</v>
      </c>
      <c r="AP90" s="117" t="s">
        <v>1953</v>
      </c>
      <c r="AQ90" s="117" t="s">
        <v>60</v>
      </c>
      <c r="AR90" s="117" t="s">
        <v>61</v>
      </c>
      <c r="AS90" s="123">
        <v>139.77000000000001</v>
      </c>
      <c r="AT90" s="117">
        <v>-4.43</v>
      </c>
      <c r="AU90" s="124">
        <v>-3.0720000000000001E-2</v>
      </c>
      <c r="AV90" s="125">
        <v>124114701522</v>
      </c>
      <c r="AW90" s="117" t="s">
        <v>1043</v>
      </c>
      <c r="AX90" s="117">
        <v>1972</v>
      </c>
      <c r="AY90" s="117">
        <v>8525688</v>
      </c>
      <c r="AZ90" s="117" t="s">
        <v>1059</v>
      </c>
      <c r="BA90" s="117" t="s">
        <v>1065</v>
      </c>
      <c r="BC90" s="117" t="s">
        <v>1035</v>
      </c>
      <c r="BD90" s="134" t="s">
        <v>2362</v>
      </c>
      <c r="BE90" s="126" t="s">
        <v>2363</v>
      </c>
      <c r="BF90" s="130">
        <v>35.65</v>
      </c>
      <c r="BG90" s="128">
        <v>-0.94</v>
      </c>
      <c r="BH90" s="129">
        <v>-2.5700000000000001E-2</v>
      </c>
      <c r="BI90" s="126" t="s">
        <v>2364</v>
      </c>
      <c r="BJ90" s="126" t="s">
        <v>2365</v>
      </c>
      <c r="BK90" s="126" t="s">
        <v>2365</v>
      </c>
      <c r="BL90" s="126" t="s">
        <v>2365</v>
      </c>
      <c r="BM90" s="126" t="s">
        <v>2366</v>
      </c>
      <c r="BN90" s="126"/>
      <c r="BO90" s="119"/>
    </row>
    <row r="91" spans="7:67" ht="17">
      <c r="G91" s="114" t="str">
        <f t="shared" si="32"/>
        <v>Wells Fargo</v>
      </c>
      <c r="H91" s="175">
        <v>44610</v>
      </c>
      <c r="I91" s="140">
        <v>55.630001068115227</v>
      </c>
      <c r="J91" s="141" t="s">
        <v>550</v>
      </c>
      <c r="K91" s="141" t="s">
        <v>1953</v>
      </c>
      <c r="L91" s="141" t="s">
        <v>2512</v>
      </c>
      <c r="M91" s="143">
        <v>0.95403875420926743</v>
      </c>
      <c r="N91" s="26">
        <f t="shared" si="30"/>
        <v>2</v>
      </c>
      <c r="O91" s="26" t="str">
        <f t="shared" si="31"/>
        <v>Wells Fargo2</v>
      </c>
      <c r="Q91" s="26">
        <f>IF(R91="Y","",S91-COUNTIF(R$4:R90,"Y"))</f>
        <v>42</v>
      </c>
      <c r="R91" s="114" t="str">
        <f>IF(ISNUMBER(MATCH(T91,Draft!$AX$3:$AX$146,0)),"Y","")</f>
        <v/>
      </c>
      <c r="S91" s="114">
        <f t="shared" si="28"/>
        <v>88</v>
      </c>
      <c r="T91" s="136" t="s">
        <v>813</v>
      </c>
      <c r="U91" s="137">
        <v>57</v>
      </c>
      <c r="V91" s="137">
        <v>1.007390338702985</v>
      </c>
      <c r="W91" s="137">
        <v>3.5455238683658352E-2</v>
      </c>
      <c r="X91" s="137">
        <v>3.5195134717399587E-2</v>
      </c>
      <c r="Y91" s="137">
        <v>60058824704</v>
      </c>
      <c r="Z91" s="137">
        <v>206</v>
      </c>
      <c r="AA91" s="137">
        <v>218</v>
      </c>
      <c r="AB91" s="137">
        <v>191</v>
      </c>
      <c r="AC91" s="137">
        <v>203.9</v>
      </c>
      <c r="AE91" s="26">
        <f>COUNTIF(Draft!AX:AX,AF91)</f>
        <v>1</v>
      </c>
      <c r="AF91" s="150" t="s">
        <v>40</v>
      </c>
      <c r="AG91" s="150" t="s">
        <v>1953</v>
      </c>
      <c r="AH91" s="154" t="s">
        <v>2640</v>
      </c>
      <c r="AI91" s="26" t="str">
        <f t="shared" si="29"/>
        <v>Player1</v>
      </c>
      <c r="AJ91" s="26" t="str">
        <f>INDEX(Draft!$AW$3:$AW$170,MATCH(AF91,Draft!$AX$3:$AX$170,0),1)</f>
        <v>Player1</v>
      </c>
      <c r="AP91" s="117" t="s">
        <v>1953</v>
      </c>
      <c r="AQ91" s="117" t="s">
        <v>600</v>
      </c>
      <c r="AR91" s="117" t="s">
        <v>601</v>
      </c>
      <c r="AS91" s="123">
        <v>370.57</v>
      </c>
      <c r="AT91" s="117">
        <v>-3.96</v>
      </c>
      <c r="AU91" s="124">
        <v>-1.057E-2</v>
      </c>
      <c r="AV91" s="125">
        <v>123613897183</v>
      </c>
      <c r="AW91" s="117" t="s">
        <v>1043</v>
      </c>
      <c r="AX91" s="117">
        <v>1999</v>
      </c>
      <c r="AY91" s="117">
        <v>2406181</v>
      </c>
      <c r="AZ91" s="117" t="s">
        <v>1049</v>
      </c>
      <c r="BA91" s="117" t="s">
        <v>1094</v>
      </c>
      <c r="BC91" s="117" t="s">
        <v>1035</v>
      </c>
      <c r="BD91" s="134" t="s">
        <v>2367</v>
      </c>
      <c r="BE91" s="126" t="s">
        <v>2368</v>
      </c>
      <c r="BF91" s="130">
        <v>2.1095999999999999</v>
      </c>
      <c r="BG91" s="128">
        <v>-0.1409</v>
      </c>
      <c r="BH91" s="129">
        <v>-6.2600000000000003E-2</v>
      </c>
      <c r="BI91" s="126" t="s">
        <v>2369</v>
      </c>
      <c r="BJ91" s="126" t="s">
        <v>2370</v>
      </c>
      <c r="BK91" s="126" t="s">
        <v>2370</v>
      </c>
      <c r="BL91" s="126" t="s">
        <v>2370</v>
      </c>
      <c r="BM91" s="126" t="s">
        <v>2371</v>
      </c>
      <c r="BN91" s="126"/>
      <c r="BO91" s="119"/>
    </row>
    <row r="92" spans="7:67" ht="17">
      <c r="G92" s="114" t="str">
        <f t="shared" si="32"/>
        <v>Wells Fargo</v>
      </c>
      <c r="H92" s="175">
        <v>44617</v>
      </c>
      <c r="I92" s="140">
        <v>54.110000610351562</v>
      </c>
      <c r="J92" s="141" t="s">
        <v>550</v>
      </c>
      <c r="K92" s="141" t="s">
        <v>1953</v>
      </c>
      <c r="L92" s="141" t="s">
        <v>2512</v>
      </c>
      <c r="M92" s="143">
        <v>0.97267660563402591</v>
      </c>
      <c r="N92" s="26">
        <f t="shared" si="30"/>
        <v>3</v>
      </c>
      <c r="O92" s="26" t="str">
        <f t="shared" si="31"/>
        <v>Wells Fargo3</v>
      </c>
      <c r="Q92" s="26">
        <f>IF(R92="Y","",S92-COUNTIF(R$4:R91,"Y"))</f>
        <v>43</v>
      </c>
      <c r="R92" s="114" t="str">
        <f>IF(ISNUMBER(MATCH(T92,Draft!$AX$3:$AX$146,0)),"Y","")</f>
        <v/>
      </c>
      <c r="S92" s="114">
        <f t="shared" si="28"/>
        <v>89</v>
      </c>
      <c r="T92" s="136" t="s">
        <v>540</v>
      </c>
      <c r="U92" s="137">
        <v>57</v>
      </c>
      <c r="V92" s="137">
        <v>1.0050400224104961</v>
      </c>
      <c r="W92" s="137">
        <v>3.4997072202010412E-2</v>
      </c>
      <c r="X92" s="137">
        <v>3.4821570705287103E-2</v>
      </c>
      <c r="Y92" s="137">
        <v>194908028928</v>
      </c>
      <c r="Z92" s="137">
        <v>296</v>
      </c>
      <c r="AA92" s="137">
        <v>211</v>
      </c>
      <c r="AB92" s="137">
        <v>46</v>
      </c>
      <c r="AC92" s="137">
        <v>204</v>
      </c>
      <c r="AE92" s="26">
        <f>COUNTIF(Draft!AX:AX,AF92)</f>
        <v>1</v>
      </c>
      <c r="AF92" s="150" t="s">
        <v>963</v>
      </c>
      <c r="AG92" s="150" t="s">
        <v>1953</v>
      </c>
      <c r="AH92" s="154" t="s">
        <v>2641</v>
      </c>
      <c r="AI92" s="26" t="str">
        <f t="shared" ref="AI92" si="33">AJ92</f>
        <v>Player1</v>
      </c>
      <c r="AJ92" s="26" t="str">
        <f>INDEX(Draft!$AW$3:$AW$170,MATCH(AF92,Draft!$AX$3:$AX$170,0),1)</f>
        <v>Player1</v>
      </c>
      <c r="AP92" s="117" t="s">
        <v>1953</v>
      </c>
      <c r="AQ92" s="117" t="s">
        <v>586</v>
      </c>
      <c r="AR92" s="117" t="s">
        <v>587</v>
      </c>
      <c r="AS92" s="123">
        <v>610.46</v>
      </c>
      <c r="AT92" s="117">
        <v>-3.51</v>
      </c>
      <c r="AU92" s="124">
        <v>-5.7200000000000003E-3</v>
      </c>
      <c r="AV92" s="125">
        <v>122092000000</v>
      </c>
      <c r="AW92" s="117" t="s">
        <v>1043</v>
      </c>
      <c r="AX92" s="117">
        <v>2012</v>
      </c>
      <c r="AY92" s="117">
        <v>1981306</v>
      </c>
      <c r="AZ92" s="117" t="s">
        <v>1044</v>
      </c>
      <c r="BA92" s="117" t="s">
        <v>1048</v>
      </c>
      <c r="BC92" s="117" t="s">
        <v>1035</v>
      </c>
      <c r="BD92" s="134" t="s">
        <v>2372</v>
      </c>
      <c r="BE92" s="126" t="s">
        <v>2373</v>
      </c>
      <c r="BF92" s="130">
        <v>0.21890899999999999</v>
      </c>
      <c r="BG92" s="128">
        <v>-3.2789999999999998E-3</v>
      </c>
      <c r="BH92" s="129">
        <v>-1.4800000000000001E-2</v>
      </c>
      <c r="BI92" s="126" t="s">
        <v>1033</v>
      </c>
      <c r="BJ92" s="126" t="s">
        <v>2374</v>
      </c>
      <c r="BK92" s="126" t="s">
        <v>2374</v>
      </c>
      <c r="BL92" s="126" t="s">
        <v>2374</v>
      </c>
      <c r="BM92" s="126" t="s">
        <v>2375</v>
      </c>
      <c r="BN92" s="126"/>
      <c r="BO92" s="119"/>
    </row>
    <row r="93" spans="7:67" ht="17">
      <c r="G93" s="114" t="str">
        <f t="shared" si="32"/>
        <v>JP Morgan Chase</v>
      </c>
      <c r="H93" s="175">
        <v>44596</v>
      </c>
      <c r="I93" s="140">
        <v>152.55999755859381</v>
      </c>
      <c r="J93" s="141" t="s">
        <v>494</v>
      </c>
      <c r="K93" s="141" t="s">
        <v>1953</v>
      </c>
      <c r="L93" s="141" t="s">
        <v>2512</v>
      </c>
      <c r="M93" s="143"/>
      <c r="N93" s="26">
        <f t="shared" si="30"/>
        <v>0</v>
      </c>
      <c r="O93" s="26" t="str">
        <f t="shared" si="31"/>
        <v>JP Morgan Chase0</v>
      </c>
      <c r="Q93" s="26">
        <f>IF(R93="Y","",S93-COUNTIF(R$4:R92,"Y"))</f>
        <v>44</v>
      </c>
      <c r="R93" s="114" t="str">
        <f>IF(ISNUMBER(MATCH(T93,Draft!$AX$3:$AX$146,0)),"Y","")</f>
        <v/>
      </c>
      <c r="S93" s="114">
        <f t="shared" si="28"/>
        <v>90</v>
      </c>
      <c r="T93" s="136" t="s">
        <v>638</v>
      </c>
      <c r="U93" s="137">
        <v>57</v>
      </c>
      <c r="V93" s="137">
        <v>1.004365575301398</v>
      </c>
      <c r="W93" s="137">
        <v>2.245545758542327E-2</v>
      </c>
      <c r="X93" s="137">
        <v>2.235785269590174E-2</v>
      </c>
      <c r="Y93" s="137">
        <v>111662424064</v>
      </c>
      <c r="Z93" s="137">
        <v>335</v>
      </c>
      <c r="AA93" s="137">
        <v>39</v>
      </c>
      <c r="AB93" s="137">
        <v>97</v>
      </c>
      <c r="AC93" s="137">
        <v>204.4</v>
      </c>
      <c r="AE93" s="26">
        <f>COUNTIF(Draft!AX:AX,AF93)</f>
        <v>1</v>
      </c>
      <c r="AF93" s="62" t="s">
        <v>1947</v>
      </c>
      <c r="AG93" s="62" t="s">
        <v>1035</v>
      </c>
      <c r="AH93" s="155" t="s">
        <v>1005</v>
      </c>
      <c r="AI93" s="26" t="str">
        <f t="shared" si="29"/>
        <v>Player18</v>
      </c>
      <c r="AJ93" s="26" t="str">
        <f>INDEX(Draft!$AW$3:$AW$170,MATCH(AF93,Draft!$AX$3:$AX$170,0),1)</f>
        <v>Player18</v>
      </c>
      <c r="AP93" s="117" t="s">
        <v>1953</v>
      </c>
      <c r="AQ93" s="117" t="s">
        <v>632</v>
      </c>
      <c r="AR93" s="117" t="s">
        <v>633</v>
      </c>
      <c r="AS93" s="123">
        <v>393.15</v>
      </c>
      <c r="AT93" s="117">
        <v>-2.25</v>
      </c>
      <c r="AU93" s="124">
        <v>-5.6899999999999997E-3</v>
      </c>
      <c r="AV93" s="125">
        <v>121167489752</v>
      </c>
      <c r="AW93" s="117" t="s">
        <v>1043</v>
      </c>
      <c r="AY93" s="117">
        <v>1402281</v>
      </c>
      <c r="AZ93" s="117" t="s">
        <v>1059</v>
      </c>
      <c r="BA93" s="117" t="s">
        <v>1065</v>
      </c>
      <c r="BC93" s="117" t="s">
        <v>1035</v>
      </c>
      <c r="BD93" s="134" t="s">
        <v>2376</v>
      </c>
      <c r="BE93" s="126" t="s">
        <v>2377</v>
      </c>
      <c r="BF93" s="130">
        <v>10.78</v>
      </c>
      <c r="BG93" s="128">
        <v>-0.66</v>
      </c>
      <c r="BH93" s="129">
        <v>-5.8099999999999999E-2</v>
      </c>
      <c r="BI93" s="126" t="s">
        <v>2378</v>
      </c>
      <c r="BJ93" s="126" t="s">
        <v>2379</v>
      </c>
      <c r="BK93" s="126" t="s">
        <v>2379</v>
      </c>
      <c r="BL93" s="126" t="s">
        <v>2379</v>
      </c>
      <c r="BM93" s="126" t="s">
        <v>2380</v>
      </c>
      <c r="BN93" s="126"/>
      <c r="BO93" s="119"/>
    </row>
    <row r="94" spans="7:67" ht="17">
      <c r="G94" s="114" t="str">
        <f t="shared" si="32"/>
        <v>JP Morgan Chase</v>
      </c>
      <c r="H94" s="175">
        <v>44603</v>
      </c>
      <c r="I94" s="140">
        <v>153.91999816894531</v>
      </c>
      <c r="J94" s="141" t="s">
        <v>494</v>
      </c>
      <c r="K94" s="141" t="s">
        <v>1953</v>
      </c>
      <c r="L94" s="141" t="s">
        <v>2512</v>
      </c>
      <c r="M94" s="143">
        <v>1.008914529576006</v>
      </c>
      <c r="N94" s="26">
        <f t="shared" si="30"/>
        <v>1</v>
      </c>
      <c r="O94" s="26" t="str">
        <f t="shared" si="31"/>
        <v>JP Morgan Chase1</v>
      </c>
      <c r="Q94" s="26">
        <f>IF(R94="Y","",S94-COUNTIF(R$4:R93,"Y"))</f>
        <v>45</v>
      </c>
      <c r="R94" s="114" t="str">
        <f>IF(ISNUMBER(MATCH(T94,Draft!$AX$3:$AX$146,0)),"Y","")</f>
        <v/>
      </c>
      <c r="S94" s="114">
        <f t="shared" si="28"/>
        <v>91</v>
      </c>
      <c r="T94" s="136" t="s">
        <v>36</v>
      </c>
      <c r="U94" s="137">
        <v>57</v>
      </c>
      <c r="V94" s="137">
        <v>1.0033982828615999</v>
      </c>
      <c r="W94" s="137">
        <v>1.93474491622691E-2</v>
      </c>
      <c r="X94" s="137">
        <v>1.928192373131429E-2</v>
      </c>
      <c r="Y94" s="137">
        <v>233432793088</v>
      </c>
      <c r="Z94" s="137">
        <v>384</v>
      </c>
      <c r="AA94" s="137">
        <v>16</v>
      </c>
      <c r="AB94" s="137">
        <v>32</v>
      </c>
      <c r="AC94" s="137">
        <v>204.8</v>
      </c>
      <c r="AE94" s="26">
        <f>COUNTIF(Draft!AX:AX,AF94)</f>
        <v>1</v>
      </c>
      <c r="AF94" s="62" t="s">
        <v>1949</v>
      </c>
      <c r="AG94" s="62" t="s">
        <v>1035</v>
      </c>
      <c r="AH94" s="154" t="s">
        <v>999</v>
      </c>
      <c r="AI94" s="26" t="str">
        <f t="shared" si="29"/>
        <v>Player9</v>
      </c>
      <c r="AJ94" s="26" t="str">
        <f>INDEX(Draft!$AW$3:$AW$170,MATCH(AF94,Draft!$AX$3:$AX$170,0),1)</f>
        <v>Player9</v>
      </c>
      <c r="AP94" s="117" t="s">
        <v>1953</v>
      </c>
      <c r="AQ94" s="117" t="s">
        <v>657</v>
      </c>
      <c r="AR94" s="117" t="s">
        <v>658</v>
      </c>
      <c r="AS94" s="123">
        <v>91.91</v>
      </c>
      <c r="AT94" s="117">
        <v>-1.04</v>
      </c>
      <c r="AU94" s="124">
        <v>-1.119E-2</v>
      </c>
      <c r="AV94" s="125">
        <v>119689154130</v>
      </c>
      <c r="AW94" s="117" t="s">
        <v>1043</v>
      </c>
      <c r="AY94" s="117">
        <v>7149932</v>
      </c>
      <c r="AZ94" s="117" t="s">
        <v>1076</v>
      </c>
      <c r="BA94" s="117" t="s">
        <v>1083</v>
      </c>
      <c r="BC94" s="117" t="s">
        <v>1035</v>
      </c>
      <c r="BD94" s="134" t="s">
        <v>2381</v>
      </c>
      <c r="BE94" s="126" t="s">
        <v>2382</v>
      </c>
      <c r="BF94" s="130">
        <v>6.7520000000000002E-3</v>
      </c>
      <c r="BG94" s="128">
        <v>-2.6499999999999999E-4</v>
      </c>
      <c r="BH94" s="129">
        <v>-3.78E-2</v>
      </c>
      <c r="BI94" s="126" t="s">
        <v>2383</v>
      </c>
      <c r="BJ94" s="126" t="s">
        <v>2384</v>
      </c>
      <c r="BK94" s="126" t="s">
        <v>2384</v>
      </c>
      <c r="BL94" s="126" t="s">
        <v>2384</v>
      </c>
      <c r="BM94" s="126" t="s">
        <v>2385</v>
      </c>
      <c r="BN94" s="126"/>
      <c r="BO94" s="119"/>
    </row>
    <row r="95" spans="7:67" ht="17">
      <c r="G95" s="114" t="str">
        <f t="shared" si="32"/>
        <v>JP Morgan Chase</v>
      </c>
      <c r="H95" s="175">
        <v>44610</v>
      </c>
      <c r="I95" s="140">
        <v>152.13999938964841</v>
      </c>
      <c r="J95" s="141" t="s">
        <v>494</v>
      </c>
      <c r="K95" s="141" t="s">
        <v>1953</v>
      </c>
      <c r="L95" s="141" t="s">
        <v>2512</v>
      </c>
      <c r="M95" s="143">
        <v>0.98843555872874223</v>
      </c>
      <c r="N95" s="26">
        <f t="shared" si="30"/>
        <v>2</v>
      </c>
      <c r="O95" s="26" t="str">
        <f t="shared" si="31"/>
        <v>JP Morgan Chase2</v>
      </c>
      <c r="Q95" s="26">
        <f>IF(R95="Y","",S95-COUNTIF(R$4:R94,"Y"))</f>
        <v>46</v>
      </c>
      <c r="R95" s="114" t="str">
        <f>IF(ISNUMBER(MATCH(T95,Draft!$AX$3:$AX$146,0)),"Y","")</f>
        <v/>
      </c>
      <c r="S95" s="114">
        <f t="shared" si="28"/>
        <v>92</v>
      </c>
      <c r="T95" s="136" t="s">
        <v>530</v>
      </c>
      <c r="U95" s="137">
        <v>57</v>
      </c>
      <c r="V95" s="137">
        <v>1.0045097959142339</v>
      </c>
      <c r="W95" s="137">
        <v>3.2142836406371007E-2</v>
      </c>
      <c r="X95" s="137">
        <v>3.1998529568461657E-2</v>
      </c>
      <c r="Y95" s="137">
        <v>223269552128</v>
      </c>
      <c r="Z95" s="137">
        <v>331</v>
      </c>
      <c r="AA95" s="137">
        <v>154</v>
      </c>
      <c r="AB95" s="137">
        <v>38</v>
      </c>
      <c r="AC95" s="137">
        <v>207.7</v>
      </c>
      <c r="AE95" s="26">
        <f>COUNTIF(Draft!AX:AX,AF95)</f>
        <v>1</v>
      </c>
      <c r="AF95" s="62" t="s">
        <v>1911</v>
      </c>
      <c r="AG95" s="62" t="s">
        <v>1953</v>
      </c>
      <c r="AH95" s="154" t="s">
        <v>2576</v>
      </c>
      <c r="AI95" s="26" t="str">
        <f t="shared" si="29"/>
        <v>Player15</v>
      </c>
      <c r="AJ95" s="26" t="str">
        <f>INDEX(Draft!$AW$3:$AW$170,MATCH(AF95,Draft!$AX$3:$AX$170,0),1)</f>
        <v>Player15</v>
      </c>
      <c r="AP95" s="117" t="s">
        <v>1953</v>
      </c>
      <c r="AQ95" s="117" t="s">
        <v>56</v>
      </c>
      <c r="AR95" s="117" t="s">
        <v>57</v>
      </c>
      <c r="AS95" s="123">
        <v>76.400000000000006</v>
      </c>
      <c r="AT95" s="117">
        <v>-1.89</v>
      </c>
      <c r="AU95" s="124">
        <v>-2.4140000000000002E-2</v>
      </c>
      <c r="AV95" s="125">
        <v>118669789800</v>
      </c>
      <c r="AW95" s="117" t="s">
        <v>1063</v>
      </c>
      <c r="AX95" s="117">
        <v>2014</v>
      </c>
      <c r="AY95" s="117">
        <v>6432184</v>
      </c>
      <c r="AZ95" s="117" t="s">
        <v>1052</v>
      </c>
      <c r="BA95" s="117" t="s">
        <v>1053</v>
      </c>
      <c r="BC95" s="117" t="s">
        <v>1035</v>
      </c>
      <c r="BD95" s="134" t="s">
        <v>1922</v>
      </c>
      <c r="BE95" s="126" t="s">
        <v>2386</v>
      </c>
      <c r="BF95" s="130">
        <v>0.116455</v>
      </c>
      <c r="BG95" s="131">
        <v>1.2271000000000001E-2</v>
      </c>
      <c r="BH95" s="132">
        <v>0.1178</v>
      </c>
      <c r="BI95" s="126" t="s">
        <v>2387</v>
      </c>
      <c r="BJ95" s="126" t="s">
        <v>2388</v>
      </c>
      <c r="BK95" s="126" t="s">
        <v>2388</v>
      </c>
      <c r="BL95" s="126" t="s">
        <v>2388</v>
      </c>
      <c r="BM95" s="126" t="s">
        <v>2389</v>
      </c>
      <c r="BN95" s="126"/>
      <c r="BO95" s="119"/>
    </row>
    <row r="96" spans="7:67" ht="17">
      <c r="G96" s="114" t="str">
        <f t="shared" si="32"/>
        <v>JP Morgan Chase</v>
      </c>
      <c r="H96" s="175">
        <v>44617</v>
      </c>
      <c r="I96" s="140">
        <v>147.9700012207031</v>
      </c>
      <c r="J96" s="141" t="s">
        <v>494</v>
      </c>
      <c r="K96" s="141" t="s">
        <v>1953</v>
      </c>
      <c r="L96" s="141" t="s">
        <v>2512</v>
      </c>
      <c r="M96" s="143">
        <v>0.97259104649878791</v>
      </c>
      <c r="N96" s="26">
        <f t="shared" si="30"/>
        <v>3</v>
      </c>
      <c r="O96" s="26" t="str">
        <f t="shared" si="31"/>
        <v>JP Morgan Chase3</v>
      </c>
      <c r="Q96" s="26" t="str">
        <f>IF(R96="Y","",S96-COUNTIF(R$4:R95,"Y"))</f>
        <v/>
      </c>
      <c r="R96" s="114" t="str">
        <f>IF(ISNUMBER(MATCH(T96,Draft!$AX$3:$AX$146,0)),"Y","")</f>
        <v>Y</v>
      </c>
      <c r="S96" s="114">
        <f t="shared" si="28"/>
        <v>93</v>
      </c>
      <c r="T96" s="136" t="s">
        <v>793</v>
      </c>
      <c r="U96" s="137">
        <v>57</v>
      </c>
      <c r="V96" s="137">
        <v>1.009629213167661</v>
      </c>
      <c r="W96" s="137">
        <v>4.364050116568486E-2</v>
      </c>
      <c r="X96" s="137">
        <v>4.3224285308430213E-2</v>
      </c>
      <c r="Y96" s="137">
        <v>46637608960</v>
      </c>
      <c r="Z96" s="137">
        <v>139</v>
      </c>
      <c r="AA96" s="137">
        <v>320</v>
      </c>
      <c r="AB96" s="137">
        <v>252</v>
      </c>
      <c r="AC96" s="137">
        <v>209.1</v>
      </c>
      <c r="AE96" s="26">
        <f>COUNTIF(Draft!AX:AX,AF96)</f>
        <v>1</v>
      </c>
      <c r="AF96" s="150" t="s">
        <v>2642</v>
      </c>
      <c r="AG96" s="150" t="s">
        <v>1953</v>
      </c>
      <c r="AH96" s="154" t="s">
        <v>2644</v>
      </c>
      <c r="AI96" s="26" t="str">
        <f t="shared" si="29"/>
        <v>Player21</v>
      </c>
      <c r="AJ96" s="26" t="str">
        <f>INDEX(Draft!$AW$3:$AW$170,MATCH(AF96,Draft!$AX$3:$AX$170,0),1)</f>
        <v>Player21</v>
      </c>
      <c r="AP96" s="117" t="s">
        <v>1953</v>
      </c>
      <c r="AQ96" s="117" t="s">
        <v>614</v>
      </c>
      <c r="AR96" s="117" t="s">
        <v>615</v>
      </c>
      <c r="AS96" s="123">
        <v>204.18</v>
      </c>
      <c r="AT96" s="117">
        <v>-3.46</v>
      </c>
      <c r="AU96" s="124">
        <v>-1.6660000000000001E-2</v>
      </c>
      <c r="AV96" s="125">
        <v>118331094232</v>
      </c>
      <c r="AW96" s="117" t="s">
        <v>1082</v>
      </c>
      <c r="AY96" s="117">
        <v>274171</v>
      </c>
      <c r="AZ96" s="117" t="s">
        <v>1066</v>
      </c>
      <c r="BA96" s="117" t="s">
        <v>1074</v>
      </c>
      <c r="BC96" s="117" t="s">
        <v>1035</v>
      </c>
      <c r="BD96" s="134" t="s">
        <v>2390</v>
      </c>
      <c r="BE96" s="126" t="s">
        <v>2391</v>
      </c>
      <c r="BF96" s="130">
        <v>3.6316000000000002</v>
      </c>
      <c r="BG96" s="131">
        <v>1.5299999999999999E-2</v>
      </c>
      <c r="BH96" s="132">
        <v>4.1999999999999997E-3</v>
      </c>
      <c r="BI96" s="126" t="s">
        <v>2392</v>
      </c>
      <c r="BJ96" s="126" t="s">
        <v>2393</v>
      </c>
      <c r="BK96" s="126" t="s">
        <v>2393</v>
      </c>
      <c r="BL96" s="126" t="s">
        <v>2393</v>
      </c>
      <c r="BM96" s="126" t="s">
        <v>2394</v>
      </c>
      <c r="BN96" s="126"/>
      <c r="BO96" s="119"/>
    </row>
    <row r="97" spans="7:67" ht="17">
      <c r="G97" s="114" t="str">
        <f t="shared" si="32"/>
        <v>Blackstone</v>
      </c>
      <c r="H97" s="175">
        <v>44596</v>
      </c>
      <c r="I97" s="140">
        <v>132.25</v>
      </c>
      <c r="J97" s="141" t="s">
        <v>636</v>
      </c>
      <c r="K97" s="141" t="s">
        <v>1953</v>
      </c>
      <c r="L97" s="141" t="s">
        <v>2512</v>
      </c>
      <c r="M97" s="143"/>
      <c r="N97" s="26">
        <f t="shared" si="30"/>
        <v>0</v>
      </c>
      <c r="O97" s="26" t="str">
        <f t="shared" si="31"/>
        <v>Blackstone0</v>
      </c>
      <c r="Q97" s="26">
        <f>IF(R97="Y","",S97-COUNTIF(R$4:R96,"Y"))</f>
        <v>47</v>
      </c>
      <c r="R97" s="114" t="str">
        <f>IF(ISNUMBER(MATCH(T97,Draft!$AX$3:$AX$146,0)),"Y","")</f>
        <v/>
      </c>
      <c r="S97" s="114">
        <f t="shared" si="28"/>
        <v>94</v>
      </c>
      <c r="T97" s="136" t="s">
        <v>969</v>
      </c>
      <c r="U97" s="137">
        <v>57</v>
      </c>
      <c r="V97" s="137">
        <v>1.008060506274518</v>
      </c>
      <c r="W97" s="137">
        <v>3.3044331856355628E-2</v>
      </c>
      <c r="X97" s="137">
        <v>3.278010759341949E-2</v>
      </c>
      <c r="Y97" s="137">
        <v>42660241408</v>
      </c>
      <c r="Z97" s="137">
        <v>183</v>
      </c>
      <c r="AA97" s="137">
        <v>171</v>
      </c>
      <c r="AB97" s="137">
        <v>279</v>
      </c>
      <c r="AC97" s="137">
        <v>209.4</v>
      </c>
      <c r="AE97" s="26">
        <f>COUNTIF(Draft!AX:AX,AF97)</f>
        <v>1</v>
      </c>
      <c r="AF97" s="150" t="s">
        <v>2643</v>
      </c>
      <c r="AG97" s="150" t="s">
        <v>1953</v>
      </c>
      <c r="AH97" s="154" t="s">
        <v>2645</v>
      </c>
      <c r="AI97" s="26" t="str">
        <f t="shared" ref="AI97" si="34">AJ97</f>
        <v>Player21</v>
      </c>
      <c r="AJ97" s="26" t="str">
        <f>INDEX(Draft!$AW$3:$AW$170,MATCH(AF97,Draft!$AX$3:$AX$170,0),1)</f>
        <v>Player21</v>
      </c>
      <c r="AP97" s="117" t="s">
        <v>1953</v>
      </c>
      <c r="AQ97" s="117" t="s">
        <v>584</v>
      </c>
      <c r="AR97" s="117" t="s">
        <v>585</v>
      </c>
      <c r="AS97" s="123">
        <v>778.19</v>
      </c>
      <c r="AT97" s="117">
        <v>-34.81</v>
      </c>
      <c r="AU97" s="124">
        <v>-4.2819999999999997E-2</v>
      </c>
      <c r="AV97" s="125">
        <v>118039354051</v>
      </c>
      <c r="AW97" s="117" t="s">
        <v>1043</v>
      </c>
      <c r="AX97" s="117">
        <v>1999</v>
      </c>
      <c r="AY97" s="117">
        <v>2082171</v>
      </c>
      <c r="AZ97" s="117" t="s">
        <v>1049</v>
      </c>
      <c r="BA97" s="117" t="s">
        <v>1094</v>
      </c>
      <c r="BC97" s="117" t="s">
        <v>1035</v>
      </c>
      <c r="BD97" s="134" t="s">
        <v>2395</v>
      </c>
      <c r="BE97" s="126" t="s">
        <v>2396</v>
      </c>
      <c r="BF97" s="130">
        <v>0.116369</v>
      </c>
      <c r="BG97" s="128">
        <v>-1.35E-4</v>
      </c>
      <c r="BH97" s="129">
        <v>-1.1999999999999999E-3</v>
      </c>
      <c r="BI97" s="126" t="s">
        <v>2397</v>
      </c>
      <c r="BJ97" s="126" t="s">
        <v>2398</v>
      </c>
      <c r="BK97" s="126" t="s">
        <v>2398</v>
      </c>
      <c r="BL97" s="126" t="s">
        <v>2398</v>
      </c>
      <c r="BM97" s="126" t="s">
        <v>2399</v>
      </c>
      <c r="BN97" s="126"/>
      <c r="BO97" s="119"/>
    </row>
    <row r="98" spans="7:67" ht="17">
      <c r="G98" s="114" t="str">
        <f t="shared" si="32"/>
        <v>Blackstone</v>
      </c>
      <c r="H98" s="175">
        <v>44603</v>
      </c>
      <c r="I98" s="140">
        <v>123.5699996948242</v>
      </c>
      <c r="J98" s="141" t="s">
        <v>636</v>
      </c>
      <c r="K98" s="141" t="s">
        <v>1953</v>
      </c>
      <c r="L98" s="141" t="s">
        <v>2512</v>
      </c>
      <c r="M98" s="143">
        <v>0.93436672737107163</v>
      </c>
      <c r="N98" s="26">
        <f t="shared" si="30"/>
        <v>1</v>
      </c>
      <c r="O98" s="26" t="str">
        <f t="shared" si="31"/>
        <v>Blackstone1</v>
      </c>
      <c r="Q98" s="26">
        <f>IF(R98="Y","",S98-COUNTIF(R$4:R97,"Y"))</f>
        <v>48</v>
      </c>
      <c r="R98" s="114" t="str">
        <f>IF(ISNUMBER(MATCH(T98,Draft!$AX$3:$AX$146,0)),"Y","")</f>
        <v/>
      </c>
      <c r="S98" s="114">
        <f t="shared" si="28"/>
        <v>95</v>
      </c>
      <c r="T98" s="136" t="s">
        <v>844</v>
      </c>
      <c r="U98" s="137">
        <v>57</v>
      </c>
      <c r="V98" s="137">
        <v>1.0054142509769171</v>
      </c>
      <c r="W98" s="137">
        <v>1.9497424347221778E-2</v>
      </c>
      <c r="X98" s="137">
        <v>1.9392428870266161E-2</v>
      </c>
      <c r="Y98" s="137">
        <v>53703876608</v>
      </c>
      <c r="Z98" s="137">
        <v>281</v>
      </c>
      <c r="AA98" s="137">
        <v>19</v>
      </c>
      <c r="AB98" s="137">
        <v>217</v>
      </c>
      <c r="AC98" s="137">
        <v>209.4</v>
      </c>
      <c r="AE98" s="26">
        <f>COUNTIF(Draft!AX:AX,AF98)</f>
        <v>1</v>
      </c>
      <c r="AF98" s="62" t="s">
        <v>905</v>
      </c>
      <c r="AG98" s="62" t="s">
        <v>1953</v>
      </c>
      <c r="AH98" s="154" t="s">
        <v>2580</v>
      </c>
      <c r="AI98" s="26" t="str">
        <f t="shared" si="29"/>
        <v>Player10</v>
      </c>
      <c r="AJ98" s="26" t="str">
        <f>INDEX(Draft!$AW$3:$AW$170,MATCH(AF98,Draft!$AX$3:$AX$170,0),1)</f>
        <v>Player10</v>
      </c>
      <c r="AP98" s="117" t="s">
        <v>1953</v>
      </c>
      <c r="AQ98" s="117" t="s">
        <v>606</v>
      </c>
      <c r="AR98" s="117" t="s">
        <v>607</v>
      </c>
      <c r="AS98" s="123">
        <v>315.61</v>
      </c>
      <c r="AT98" s="117">
        <v>-4.43</v>
      </c>
      <c r="AU98" s="124">
        <v>-1.384E-2</v>
      </c>
      <c r="AV98" s="125">
        <v>113198740377</v>
      </c>
      <c r="AW98" s="117" t="s">
        <v>1043</v>
      </c>
      <c r="AX98" s="117">
        <v>1995</v>
      </c>
      <c r="AY98" s="117">
        <v>1418209</v>
      </c>
      <c r="AZ98" s="117" t="s">
        <v>1066</v>
      </c>
      <c r="BA98" s="117" t="s">
        <v>1067</v>
      </c>
      <c r="BC98" s="117" t="s">
        <v>1035</v>
      </c>
      <c r="BD98" s="134" t="s">
        <v>2400</v>
      </c>
      <c r="BE98" s="126" t="s">
        <v>2401</v>
      </c>
      <c r="BF98" s="130">
        <v>6.9493999999999998</v>
      </c>
      <c r="BG98" s="128">
        <v>-8.0500000000000002E-2</v>
      </c>
      <c r="BH98" s="129">
        <v>-1.14E-2</v>
      </c>
      <c r="BI98" s="126" t="s">
        <v>2402</v>
      </c>
      <c r="BJ98" s="126" t="s">
        <v>2403</v>
      </c>
      <c r="BK98" s="126" t="s">
        <v>2403</v>
      </c>
      <c r="BL98" s="126" t="s">
        <v>2403</v>
      </c>
      <c r="BM98" s="126" t="s">
        <v>2404</v>
      </c>
      <c r="BN98" s="126"/>
      <c r="BO98" s="119"/>
    </row>
    <row r="99" spans="7:67" ht="17">
      <c r="G99" s="114" t="str">
        <f t="shared" si="32"/>
        <v>Blackstone</v>
      </c>
      <c r="H99" s="175">
        <v>44610</v>
      </c>
      <c r="I99" s="140">
        <v>123.86000061035161</v>
      </c>
      <c r="J99" s="141" t="s">
        <v>636</v>
      </c>
      <c r="K99" s="141" t="s">
        <v>1953</v>
      </c>
      <c r="L99" s="141" t="s">
        <v>2512</v>
      </c>
      <c r="M99" s="143">
        <v>1.002346855355212</v>
      </c>
      <c r="N99" s="26">
        <f t="shared" si="30"/>
        <v>2</v>
      </c>
      <c r="O99" s="26" t="str">
        <f t="shared" si="31"/>
        <v>Blackstone2</v>
      </c>
      <c r="Q99" s="26">
        <f>IF(R99="Y","",S99-COUNTIF(R$4:R98,"Y"))</f>
        <v>49</v>
      </c>
      <c r="R99" s="114" t="str">
        <f>IF(ISNUMBER(MATCH(T99,Draft!$AX$3:$AX$146,0)),"Y","")</f>
        <v/>
      </c>
      <c r="S99" s="114">
        <f t="shared" si="28"/>
        <v>96</v>
      </c>
      <c r="T99" s="136" t="s">
        <v>500</v>
      </c>
      <c r="U99" s="137">
        <v>57</v>
      </c>
      <c r="V99" s="137">
        <v>1.002952163851671</v>
      </c>
      <c r="W99" s="137">
        <v>1.9141167108416408E-2</v>
      </c>
      <c r="X99" s="137">
        <v>1.9084825576234799E-2</v>
      </c>
      <c r="Y99" s="137">
        <v>443672100864</v>
      </c>
      <c r="Z99" s="137">
        <v>405</v>
      </c>
      <c r="AA99" s="137">
        <v>15</v>
      </c>
      <c r="AB99" s="137">
        <v>13</v>
      </c>
      <c r="AC99" s="137">
        <v>209.4</v>
      </c>
      <c r="AE99" s="26">
        <f>COUNTIF(Draft!AX:AX,AF99)</f>
        <v>1</v>
      </c>
      <c r="AF99" s="62" t="s">
        <v>612</v>
      </c>
      <c r="AG99" s="62" t="s">
        <v>1953</v>
      </c>
      <c r="AH99" s="154" t="s">
        <v>612</v>
      </c>
      <c r="AI99" s="26" t="str">
        <f t="shared" si="29"/>
        <v>Player23</v>
      </c>
      <c r="AJ99" s="26" t="str">
        <f>INDEX(Draft!$AW$3:$AW$170,MATCH(AF99,Draft!$AX$3:$AX$170,0),1)</f>
        <v>Player23</v>
      </c>
      <c r="AP99" s="117" t="s">
        <v>1953</v>
      </c>
      <c r="AQ99" s="117" t="s">
        <v>544</v>
      </c>
      <c r="AR99" s="117" t="s">
        <v>545</v>
      </c>
      <c r="AS99" s="123">
        <v>893.34</v>
      </c>
      <c r="AT99" s="117">
        <v>-31.63</v>
      </c>
      <c r="AU99" s="124">
        <v>-3.4200000000000001E-2</v>
      </c>
      <c r="AV99" s="125">
        <v>112203803269</v>
      </c>
      <c r="AW99" s="117" t="s">
        <v>1086</v>
      </c>
      <c r="AX99" s="117">
        <v>2015</v>
      </c>
      <c r="AY99" s="117">
        <v>1913548</v>
      </c>
      <c r="BC99" s="117" t="s">
        <v>1035</v>
      </c>
      <c r="BD99" s="134" t="s">
        <v>2405</v>
      </c>
      <c r="BE99" s="126" t="s">
        <v>2406</v>
      </c>
      <c r="BF99" s="130">
        <v>2.7635999999999998</v>
      </c>
      <c r="BG99" s="128">
        <v>-9.8699999999999996E-2</v>
      </c>
      <c r="BH99" s="129">
        <v>-3.4500000000000003E-2</v>
      </c>
      <c r="BI99" s="126" t="s">
        <v>2126</v>
      </c>
      <c r="BJ99" s="126" t="s">
        <v>2407</v>
      </c>
      <c r="BK99" s="126" t="s">
        <v>2407</v>
      </c>
      <c r="BL99" s="126" t="s">
        <v>2407</v>
      </c>
      <c r="BM99" s="126" t="s">
        <v>2408</v>
      </c>
      <c r="BN99" s="126"/>
      <c r="BO99" s="119"/>
    </row>
    <row r="100" spans="7:67" ht="17">
      <c r="G100" s="114" t="str">
        <f t="shared" si="32"/>
        <v>Blackstone</v>
      </c>
      <c r="H100" s="175">
        <v>44617</v>
      </c>
      <c r="I100" s="140">
        <v>128.7799987792969</v>
      </c>
      <c r="J100" s="141" t="s">
        <v>636</v>
      </c>
      <c r="K100" s="141" t="s">
        <v>1953</v>
      </c>
      <c r="L100" s="141" t="s">
        <v>2512</v>
      </c>
      <c r="M100" s="143">
        <v>1.039722252096728</v>
      </c>
      <c r="N100" s="26">
        <f t="shared" si="30"/>
        <v>3</v>
      </c>
      <c r="O100" s="26" t="str">
        <f t="shared" si="31"/>
        <v>Blackstone3</v>
      </c>
      <c r="Q100" s="26">
        <f>IF(R100="Y","",S100-COUNTIF(R$4:R99,"Y"))</f>
        <v>50</v>
      </c>
      <c r="R100" s="114" t="str">
        <f>IF(ISNUMBER(MATCH(T100,Draft!$AX$3:$AX$146,0)),"Y","")</f>
        <v/>
      </c>
      <c r="S100" s="114">
        <f t="shared" si="28"/>
        <v>97</v>
      </c>
      <c r="T100" s="136" t="s">
        <v>538</v>
      </c>
      <c r="U100" s="137">
        <v>57</v>
      </c>
      <c r="V100" s="137">
        <v>1.0039901368158231</v>
      </c>
      <c r="W100" s="137">
        <v>2.948083473954291E-2</v>
      </c>
      <c r="X100" s="137">
        <v>2.9363669680104669E-2</v>
      </c>
      <c r="Y100" s="137">
        <v>222212177920</v>
      </c>
      <c r="Z100" s="137">
        <v>351</v>
      </c>
      <c r="AA100" s="137">
        <v>112</v>
      </c>
      <c r="AB100" s="137">
        <v>39</v>
      </c>
      <c r="AC100" s="137">
        <v>209.6</v>
      </c>
      <c r="AE100" s="26">
        <f>COUNTIF(Draft!AX:AX,AF100)</f>
        <v>1</v>
      </c>
      <c r="AF100" s="62" t="s">
        <v>516</v>
      </c>
      <c r="AG100" s="62" t="s">
        <v>1953</v>
      </c>
      <c r="AH100" s="155" t="s">
        <v>2558</v>
      </c>
      <c r="AI100" s="26" t="str">
        <f t="shared" si="29"/>
        <v>Player7</v>
      </c>
      <c r="AJ100" s="26" t="str">
        <f>INDEX(Draft!$AW$3:$AW$170,MATCH(AF100,Draft!$AX$3:$AX$170,0),1)</f>
        <v>Player7</v>
      </c>
      <c r="AP100" s="117" t="s">
        <v>1953</v>
      </c>
      <c r="AQ100" s="117" t="s">
        <v>638</v>
      </c>
      <c r="AR100" s="117" t="s">
        <v>639</v>
      </c>
      <c r="AS100" s="123">
        <v>44.44</v>
      </c>
      <c r="AT100" s="117">
        <v>0.18</v>
      </c>
      <c r="AU100" s="124">
        <v>4.0699999999999998E-3</v>
      </c>
      <c r="AV100" s="125">
        <v>111838720209</v>
      </c>
      <c r="AW100" s="117" t="s">
        <v>1082</v>
      </c>
      <c r="AY100" s="117">
        <v>7592392</v>
      </c>
      <c r="AZ100" s="117" t="s">
        <v>1057</v>
      </c>
      <c r="BA100" s="117" t="s">
        <v>1058</v>
      </c>
      <c r="BC100" s="117" t="s">
        <v>1035</v>
      </c>
      <c r="BD100" s="134" t="s">
        <v>2409</v>
      </c>
      <c r="BE100" s="126" t="s">
        <v>2410</v>
      </c>
      <c r="BF100" s="130">
        <v>57.58</v>
      </c>
      <c r="BG100" s="128">
        <v>-0.02</v>
      </c>
      <c r="BH100" s="129">
        <v>-2.9999999999999997E-4</v>
      </c>
      <c r="BI100" s="126" t="s">
        <v>2411</v>
      </c>
      <c r="BJ100" s="126">
        <v>551</v>
      </c>
      <c r="BK100" s="126">
        <v>551</v>
      </c>
      <c r="BL100" s="126">
        <v>551</v>
      </c>
      <c r="BM100" s="126" t="s">
        <v>2412</v>
      </c>
      <c r="BN100" s="126"/>
      <c r="BO100" s="119"/>
    </row>
    <row r="101" spans="7:67" ht="17">
      <c r="G101" s="114" t="str">
        <f t="shared" si="32"/>
        <v>Bank of America</v>
      </c>
      <c r="H101" s="175">
        <v>44596</v>
      </c>
      <c r="I101" s="140">
        <v>48.279998779296882</v>
      </c>
      <c r="J101" s="141" t="s">
        <v>506</v>
      </c>
      <c r="K101" s="141" t="s">
        <v>1953</v>
      </c>
      <c r="L101" s="141" t="s">
        <v>2512</v>
      </c>
      <c r="M101" s="143"/>
      <c r="N101" s="26">
        <f t="shared" si="30"/>
        <v>0</v>
      </c>
      <c r="O101" s="26" t="str">
        <f t="shared" si="31"/>
        <v>Bank of America0</v>
      </c>
      <c r="Q101" s="26">
        <f>IF(R101="Y","",S101-COUNTIF(R$4:R100,"Y"))</f>
        <v>51</v>
      </c>
      <c r="R101" s="114" t="str">
        <f>IF(ISNUMBER(MATCH(T101,Draft!$AX$3:$AX$146,0)),"Y","")</f>
        <v/>
      </c>
      <c r="S101" s="114">
        <f t="shared" si="28"/>
        <v>98</v>
      </c>
      <c r="T101" s="136" t="s">
        <v>854</v>
      </c>
      <c r="U101" s="137">
        <v>57</v>
      </c>
      <c r="V101" s="137">
        <v>1.008489183699361</v>
      </c>
      <c r="W101" s="137">
        <v>4.0159347473728388E-2</v>
      </c>
      <c r="X101" s="137">
        <v>3.9821297166931453E-2</v>
      </c>
      <c r="Y101" s="137">
        <v>50789326848</v>
      </c>
      <c r="Z101" s="137">
        <v>168</v>
      </c>
      <c r="AA101" s="137">
        <v>284</v>
      </c>
      <c r="AB101" s="137">
        <v>231</v>
      </c>
      <c r="AC101" s="137">
        <v>210.1</v>
      </c>
      <c r="AE101" s="26">
        <f>COUNTIF(Draft!AX:AX,AF101)</f>
        <v>1</v>
      </c>
      <c r="AF101" s="150" t="s">
        <v>2649</v>
      </c>
      <c r="AG101" s="62" t="s">
        <v>1035</v>
      </c>
      <c r="AH101" s="154" t="s">
        <v>1010</v>
      </c>
      <c r="AI101" s="26" t="str">
        <f t="shared" si="29"/>
        <v>Player20</v>
      </c>
      <c r="AJ101" s="26" t="str">
        <f>INDEX(Draft!$AW$3:$AW$170,MATCH(AF101,Draft!$AX$3:$AX$170,0),1)</f>
        <v>Player20</v>
      </c>
      <c r="AP101" s="117" t="s">
        <v>1953</v>
      </c>
      <c r="AQ101" s="117" t="s">
        <v>645</v>
      </c>
      <c r="AR101" s="117" t="s">
        <v>646</v>
      </c>
      <c r="AS101" s="123">
        <v>457.6</v>
      </c>
      <c r="AT101" s="117">
        <v>-10.41</v>
      </c>
      <c r="AU101" s="124">
        <v>-2.2239999999999999E-2</v>
      </c>
      <c r="AV101" s="125">
        <v>111066235738</v>
      </c>
      <c r="AW101" s="117" t="s">
        <v>1043</v>
      </c>
      <c r="AY101" s="117">
        <v>880512</v>
      </c>
      <c r="AZ101" s="117" t="s">
        <v>1057</v>
      </c>
      <c r="BA101" s="117" t="s">
        <v>1061</v>
      </c>
      <c r="BC101" s="117" t="s">
        <v>1035</v>
      </c>
      <c r="BD101" s="134" t="s">
        <v>2413</v>
      </c>
      <c r="BE101" s="126" t="s">
        <v>2414</v>
      </c>
      <c r="BF101" s="130">
        <v>0.18157000000000001</v>
      </c>
      <c r="BG101" s="128">
        <v>-2.3890000000000001E-3</v>
      </c>
      <c r="BH101" s="129">
        <v>-1.2999999999999999E-2</v>
      </c>
      <c r="BI101" s="126" t="s">
        <v>2415</v>
      </c>
      <c r="BJ101" s="126" t="s">
        <v>2416</v>
      </c>
      <c r="BK101" s="126" t="s">
        <v>2416</v>
      </c>
      <c r="BL101" s="126" t="s">
        <v>2416</v>
      </c>
      <c r="BM101" s="126" t="s">
        <v>2417</v>
      </c>
    </row>
    <row r="102" spans="7:67" ht="17">
      <c r="G102" s="114" t="str">
        <f t="shared" si="32"/>
        <v>Bank of America</v>
      </c>
      <c r="H102" s="175">
        <v>44603</v>
      </c>
      <c r="I102" s="140">
        <v>47.919998168945312</v>
      </c>
      <c r="J102" s="141" t="s">
        <v>506</v>
      </c>
      <c r="K102" s="141" t="s">
        <v>1953</v>
      </c>
      <c r="L102" s="141" t="s">
        <v>2512</v>
      </c>
      <c r="M102" s="143">
        <v>0.99254348344130583</v>
      </c>
      <c r="N102" s="26">
        <f t="shared" si="30"/>
        <v>1</v>
      </c>
      <c r="O102" s="26" t="str">
        <f t="shared" si="31"/>
        <v>Bank of America1</v>
      </c>
      <c r="Q102" s="26" t="str">
        <f>IF(R102="Y","",S102-COUNTIF(R$4:R101,"Y"))</f>
        <v/>
      </c>
      <c r="R102" s="114" t="str">
        <f>IF(ISNUMBER(MATCH(T102,Draft!$AX$3:$AX$146,0)),"Y","")</f>
        <v>Y</v>
      </c>
      <c r="S102" s="114">
        <f t="shared" si="28"/>
        <v>99</v>
      </c>
      <c r="T102" s="136" t="s">
        <v>122</v>
      </c>
      <c r="U102" s="137">
        <v>57</v>
      </c>
      <c r="V102" s="137">
        <v>1.0103435306802351</v>
      </c>
      <c r="W102" s="137">
        <v>5.6707047655415732E-2</v>
      </c>
      <c r="X102" s="137">
        <v>5.6126501465532733E-2</v>
      </c>
      <c r="Y102" s="137">
        <v>58268610560</v>
      </c>
      <c r="Z102" s="137">
        <v>132</v>
      </c>
      <c r="AA102" s="137">
        <v>421</v>
      </c>
      <c r="AB102" s="137">
        <v>201</v>
      </c>
      <c r="AC102" s="137">
        <v>210.5</v>
      </c>
      <c r="AE102" s="26">
        <f>COUNTIF(Draft!AX:AX,AF102)</f>
        <v>1</v>
      </c>
      <c r="AF102" s="62" t="s">
        <v>38</v>
      </c>
      <c r="AG102" s="62" t="s">
        <v>1953</v>
      </c>
      <c r="AH102" s="154" t="s">
        <v>2581</v>
      </c>
      <c r="AI102" s="26" t="str">
        <f t="shared" si="29"/>
        <v>Player6</v>
      </c>
      <c r="AJ102" s="26" t="str">
        <f>INDEX(Draft!$AW$3:$AW$170,MATCH(AF102,Draft!$AX$3:$AX$170,0),1)</f>
        <v>Player6</v>
      </c>
      <c r="AP102" s="117" t="s">
        <v>1953</v>
      </c>
      <c r="AQ102" s="117" t="s">
        <v>643</v>
      </c>
      <c r="AR102" s="117" t="s">
        <v>644</v>
      </c>
      <c r="AS102" s="123">
        <v>63.68</v>
      </c>
      <c r="AT102" s="117">
        <v>1.82</v>
      </c>
      <c r="AU102" s="124">
        <v>2.9420000000000002E-2</v>
      </c>
      <c r="AV102" s="125">
        <v>110623499179</v>
      </c>
      <c r="AW102" s="117" t="s">
        <v>1130</v>
      </c>
      <c r="AY102" s="117">
        <v>2002722</v>
      </c>
      <c r="AZ102" s="117" t="s">
        <v>1066</v>
      </c>
      <c r="BA102" s="117" t="s">
        <v>1074</v>
      </c>
      <c r="BC102" s="117" t="s">
        <v>1035</v>
      </c>
      <c r="BD102" s="134" t="s">
        <v>1945</v>
      </c>
      <c r="BE102" s="126" t="s">
        <v>2508</v>
      </c>
    </row>
    <row r="103" spans="7:67" ht="17">
      <c r="G103" s="114" t="str">
        <f t="shared" si="32"/>
        <v>Bank of America</v>
      </c>
      <c r="H103" s="175">
        <v>44610</v>
      </c>
      <c r="I103" s="140">
        <v>45.959999084472663</v>
      </c>
      <c r="J103" s="141" t="s">
        <v>506</v>
      </c>
      <c r="K103" s="141" t="s">
        <v>1953</v>
      </c>
      <c r="L103" s="141" t="s">
        <v>2512</v>
      </c>
      <c r="M103" s="143">
        <v>0.95909851503828225</v>
      </c>
      <c r="N103" s="26">
        <f t="shared" si="30"/>
        <v>2</v>
      </c>
      <c r="O103" s="26" t="str">
        <f t="shared" si="31"/>
        <v>Bank of America2</v>
      </c>
      <c r="Q103" s="26">
        <f>IF(R103="Y","",S103-COUNTIF(R$4:R102,"Y"))</f>
        <v>52</v>
      </c>
      <c r="R103" s="114" t="str">
        <f>IF(ISNUMBER(MATCH(T103,Draft!$AX$3:$AX$146,0)),"Y","")</f>
        <v/>
      </c>
      <c r="S103" s="114">
        <f t="shared" si="28"/>
        <v>100</v>
      </c>
      <c r="T103" s="136" t="s">
        <v>906</v>
      </c>
      <c r="U103" s="137">
        <v>57</v>
      </c>
      <c r="V103" s="137">
        <v>1.011142189790551</v>
      </c>
      <c r="W103" s="137">
        <v>6.637047324800846E-2</v>
      </c>
      <c r="X103" s="137">
        <v>6.5639109828615219E-2</v>
      </c>
      <c r="Y103" s="137">
        <v>56834568192</v>
      </c>
      <c r="Z103" s="137">
        <v>119</v>
      </c>
      <c r="AA103" s="137">
        <v>456</v>
      </c>
      <c r="AB103" s="137">
        <v>204</v>
      </c>
      <c r="AC103" s="137">
        <v>211.9</v>
      </c>
      <c r="AE103" s="26">
        <f>COUNTIF(Draft!AX:AX,AF103)</f>
        <v>1</v>
      </c>
      <c r="AF103" s="62" t="s">
        <v>1933</v>
      </c>
      <c r="AG103" s="62" t="s">
        <v>1035</v>
      </c>
      <c r="AH103" s="155" t="s">
        <v>1000</v>
      </c>
      <c r="AI103" s="26" t="str">
        <f t="shared" si="29"/>
        <v>Player8</v>
      </c>
      <c r="AJ103" s="26" t="str">
        <f>INDEX(Draft!$AW$3:$AW$170,MATCH(AF103,Draft!$AX$3:$AX$170,0),1)</f>
        <v>Player8</v>
      </c>
      <c r="AP103" s="117" t="s">
        <v>1953</v>
      </c>
      <c r="AQ103" s="117" t="s">
        <v>618</v>
      </c>
      <c r="AR103" s="117" t="s">
        <v>619</v>
      </c>
      <c r="AS103" s="123">
        <v>242.51</v>
      </c>
      <c r="AT103" s="117">
        <v>-7.38</v>
      </c>
      <c r="AU103" s="124">
        <v>-2.9530000000000001E-2</v>
      </c>
      <c r="AV103" s="125">
        <v>110442375659</v>
      </c>
      <c r="AW103" s="117" t="s">
        <v>1043</v>
      </c>
      <c r="AY103" s="117">
        <v>1453093</v>
      </c>
      <c r="AZ103" s="117" t="s">
        <v>1049</v>
      </c>
      <c r="BA103" s="117" t="s">
        <v>1118</v>
      </c>
      <c r="BC103" s="117" t="s">
        <v>1035</v>
      </c>
      <c r="BD103" s="134" t="s">
        <v>1942</v>
      </c>
      <c r="BE103" s="126" t="s">
        <v>2509</v>
      </c>
    </row>
    <row r="104" spans="7:67" ht="15">
      <c r="G104" s="114" t="str">
        <f t="shared" si="32"/>
        <v>Bank of America</v>
      </c>
      <c r="H104" s="175">
        <v>44617</v>
      </c>
      <c r="I104" s="140">
        <v>45.020000457763672</v>
      </c>
      <c r="J104" s="141" t="s">
        <v>506</v>
      </c>
      <c r="K104" s="141" t="s">
        <v>1953</v>
      </c>
      <c r="L104" s="141" t="s">
        <v>2512</v>
      </c>
      <c r="M104" s="143">
        <v>0.97954746202276233</v>
      </c>
      <c r="N104" s="26">
        <f t="shared" si="30"/>
        <v>3</v>
      </c>
      <c r="O104" s="26" t="str">
        <f t="shared" si="31"/>
        <v>Bank of America3</v>
      </c>
      <c r="Q104" s="26" t="str">
        <f>IF(R104="Y","",S104-COUNTIF(R$4:R103,"Y"))</f>
        <v/>
      </c>
      <c r="R104" s="114" t="str">
        <f>IF(ISNUMBER(MATCH(T104,Draft!$AX$3:$AX$146,0)),"Y","")</f>
        <v>Y</v>
      </c>
      <c r="S104" s="114">
        <f t="shared" si="28"/>
        <v>101</v>
      </c>
      <c r="T104" s="136" t="s">
        <v>781</v>
      </c>
      <c r="U104" s="137">
        <v>57</v>
      </c>
      <c r="V104" s="137">
        <v>1.010942048573144</v>
      </c>
      <c r="W104" s="137">
        <v>8.3261811846622957E-2</v>
      </c>
      <c r="X104" s="137">
        <v>8.236061796434295E-2</v>
      </c>
      <c r="Y104" s="137">
        <v>63144210432</v>
      </c>
      <c r="Z104" s="137">
        <v>125</v>
      </c>
      <c r="AA104" s="137">
        <v>481</v>
      </c>
      <c r="AB104" s="137">
        <v>181</v>
      </c>
      <c r="AC104" s="137">
        <v>213</v>
      </c>
      <c r="AE104" s="26">
        <f>COUNTIF(Draft!AX:AX,AF104)</f>
        <v>1</v>
      </c>
      <c r="AF104" s="62" t="s">
        <v>122</v>
      </c>
      <c r="AG104" s="62" t="s">
        <v>1953</v>
      </c>
      <c r="AH104" s="155" t="s">
        <v>2559</v>
      </c>
      <c r="AI104" s="26" t="str">
        <f t="shared" si="29"/>
        <v>Player5</v>
      </c>
      <c r="AJ104" s="26" t="str">
        <f>INDEX(Draft!$AW$3:$AW$170,MATCH(AF104,Draft!$AX$3:$AX$170,0),1)</f>
        <v>Player5</v>
      </c>
      <c r="AP104" s="117" t="s">
        <v>1953</v>
      </c>
      <c r="AQ104" s="117" t="s">
        <v>630</v>
      </c>
      <c r="AR104" s="117" t="s">
        <v>631</v>
      </c>
      <c r="AS104" s="123">
        <v>203.07</v>
      </c>
      <c r="AT104" s="117">
        <v>-0.53</v>
      </c>
      <c r="AU104" s="124">
        <v>-2.5999999999999999E-3</v>
      </c>
      <c r="AV104" s="125">
        <v>109849010712</v>
      </c>
      <c r="AW104" s="117" t="s">
        <v>1043</v>
      </c>
      <c r="AY104" s="117">
        <v>3538497</v>
      </c>
      <c r="AZ104" s="117" t="s">
        <v>1059</v>
      </c>
      <c r="BA104" s="117" t="s">
        <v>1127</v>
      </c>
    </row>
    <row r="105" spans="7:67" ht="15">
      <c r="G105" s="114" t="str">
        <f t="shared" si="32"/>
        <v>Target</v>
      </c>
      <c r="H105" s="175">
        <v>44596</v>
      </c>
      <c r="I105" s="140">
        <v>213.11639404296881</v>
      </c>
      <c r="J105" s="141" t="s">
        <v>616</v>
      </c>
      <c r="K105" s="141" t="s">
        <v>1953</v>
      </c>
      <c r="L105" s="141" t="s">
        <v>2512</v>
      </c>
      <c r="M105" s="143"/>
      <c r="N105" s="26">
        <f t="shared" si="30"/>
        <v>0</v>
      </c>
      <c r="O105" s="26" t="str">
        <f t="shared" si="31"/>
        <v>Target0</v>
      </c>
      <c r="Q105" s="26" t="str">
        <f>IF(R105="Y","",S105-COUNTIF(R$4:R104,"Y"))</f>
        <v/>
      </c>
      <c r="R105" s="114" t="str">
        <f>IF(ISNUMBER(MATCH(T105,Draft!$AX$3:$AX$146,0)),"Y","")</f>
        <v>Y</v>
      </c>
      <c r="S105" s="114">
        <f t="shared" si="28"/>
        <v>102</v>
      </c>
      <c r="T105" s="136" t="s">
        <v>655</v>
      </c>
      <c r="U105" s="137">
        <v>57</v>
      </c>
      <c r="V105" s="137">
        <v>1.0050880983346051</v>
      </c>
      <c r="W105" s="137">
        <v>3.2123504551524247E-2</v>
      </c>
      <c r="X105" s="137">
        <v>3.1960884428690127E-2</v>
      </c>
      <c r="Y105" s="137">
        <v>92225421312</v>
      </c>
      <c r="Z105" s="137">
        <v>292</v>
      </c>
      <c r="AA105" s="137">
        <v>153</v>
      </c>
      <c r="AB105" s="137">
        <v>124</v>
      </c>
      <c r="AC105" s="137">
        <v>213.8</v>
      </c>
      <c r="AE105" s="26">
        <f>COUNTIF(Draft!AX:AX,AF105)</f>
        <v>1</v>
      </c>
      <c r="AF105" s="62" t="s">
        <v>244</v>
      </c>
      <c r="AG105" s="62" t="s">
        <v>1953</v>
      </c>
      <c r="AH105" s="155" t="s">
        <v>2560</v>
      </c>
      <c r="AI105" s="26" t="str">
        <f t="shared" si="29"/>
        <v>Player16</v>
      </c>
      <c r="AJ105" s="26" t="str">
        <f>INDEX(Draft!$AW$3:$AW$170,MATCH(AF105,Draft!$AX$3:$AX$170,0),1)</f>
        <v>Player16</v>
      </c>
      <c r="AP105" s="117" t="s">
        <v>1953</v>
      </c>
      <c r="AQ105" s="117" t="s">
        <v>624</v>
      </c>
      <c r="AR105" s="117" t="s">
        <v>625</v>
      </c>
      <c r="AS105" s="123">
        <v>148.43</v>
      </c>
      <c r="AT105" s="117">
        <v>-6.94</v>
      </c>
      <c r="AU105" s="124">
        <v>-4.4670000000000001E-2</v>
      </c>
      <c r="AV105" s="125">
        <v>109838200000</v>
      </c>
      <c r="AW105" s="117" t="s">
        <v>1043</v>
      </c>
      <c r="AY105" s="117">
        <v>3094092</v>
      </c>
      <c r="AZ105" s="117" t="s">
        <v>1054</v>
      </c>
      <c r="BA105" s="117" t="s">
        <v>1108</v>
      </c>
    </row>
    <row r="106" spans="7:67" ht="15">
      <c r="G106" s="114" t="str">
        <f t="shared" si="32"/>
        <v>Target</v>
      </c>
      <c r="H106" s="175">
        <v>44603</v>
      </c>
      <c r="I106" s="140">
        <v>210.6470947265625</v>
      </c>
      <c r="J106" s="141" t="s">
        <v>616</v>
      </c>
      <c r="K106" s="141" t="s">
        <v>1953</v>
      </c>
      <c r="L106" s="141" t="s">
        <v>2512</v>
      </c>
      <c r="M106" s="143">
        <v>0.98841337698352583</v>
      </c>
      <c r="N106" s="26">
        <f t="shared" si="30"/>
        <v>1</v>
      </c>
      <c r="O106" s="26" t="str">
        <f t="shared" si="31"/>
        <v>Target1</v>
      </c>
      <c r="Q106" s="26">
        <f>IF(R106="Y","",S106-COUNTIF(R$4:R105,"Y"))</f>
        <v>53</v>
      </c>
      <c r="R106" s="114" t="str">
        <f>IF(ISNUMBER(MATCH(T106,Draft!$AX$3:$AX$146,0)),"Y","")</f>
        <v/>
      </c>
      <c r="S106" s="114">
        <f t="shared" si="28"/>
        <v>103</v>
      </c>
      <c r="T106" s="136" t="s">
        <v>148</v>
      </c>
      <c r="U106" s="137">
        <v>57</v>
      </c>
      <c r="V106" s="137">
        <v>1.0105754567294389</v>
      </c>
      <c r="W106" s="137">
        <v>5.2824095894829143E-2</v>
      </c>
      <c r="X106" s="137">
        <v>5.2271302991847443E-2</v>
      </c>
      <c r="Y106" s="137">
        <v>50365251584</v>
      </c>
      <c r="Z106" s="137">
        <v>127</v>
      </c>
      <c r="AA106" s="137">
        <v>402</v>
      </c>
      <c r="AB106" s="137">
        <v>236</v>
      </c>
      <c r="AC106" s="137">
        <v>214.7</v>
      </c>
      <c r="AE106" s="26">
        <f>COUNTIF(Draft!AX:AX,AF106)</f>
        <v>1</v>
      </c>
      <c r="AF106" s="62" t="s">
        <v>1934</v>
      </c>
      <c r="AG106" s="62" t="s">
        <v>1035</v>
      </c>
      <c r="AH106" s="154" t="s">
        <v>2575</v>
      </c>
      <c r="AI106" s="26" t="str">
        <f t="shared" si="29"/>
        <v>Player11</v>
      </c>
      <c r="AJ106" s="26" t="str">
        <f>INDEX(Draft!$AW$3:$AW$170,MATCH(AF106,Draft!$AX$3:$AX$170,0),1)</f>
        <v>Player11</v>
      </c>
      <c r="AP106" s="117" t="s">
        <v>1953</v>
      </c>
      <c r="AQ106" s="117" t="s">
        <v>62</v>
      </c>
      <c r="AR106" s="117" t="s">
        <v>63</v>
      </c>
      <c r="AS106" s="123">
        <v>95.31</v>
      </c>
      <c r="AT106" s="117">
        <v>-1.33</v>
      </c>
      <c r="AU106" s="124">
        <v>-1.376E-2</v>
      </c>
      <c r="AV106" s="125">
        <v>109635093000</v>
      </c>
      <c r="AW106" s="117" t="s">
        <v>1043</v>
      </c>
      <c r="AX106" s="117">
        <v>1992</v>
      </c>
      <c r="AY106" s="117">
        <v>9098759</v>
      </c>
    </row>
    <row r="107" spans="7:67" ht="15">
      <c r="G107" s="114" t="str">
        <f t="shared" si="32"/>
        <v>Target</v>
      </c>
      <c r="H107" s="175">
        <v>44610</v>
      </c>
      <c r="I107" s="140">
        <v>204.38999938964841</v>
      </c>
      <c r="J107" s="141" t="s">
        <v>616</v>
      </c>
      <c r="K107" s="141" t="s">
        <v>1953</v>
      </c>
      <c r="L107" s="141" t="s">
        <v>2512</v>
      </c>
      <c r="M107" s="143">
        <v>0.97029583842570299</v>
      </c>
      <c r="N107" s="26">
        <f t="shared" si="30"/>
        <v>2</v>
      </c>
      <c r="O107" s="26" t="str">
        <f t="shared" si="31"/>
        <v>Target2</v>
      </c>
      <c r="Q107" s="26">
        <f>IF(R107="Y","",S107-COUNTIF(R$4:R106,"Y"))</f>
        <v>54</v>
      </c>
      <c r="R107" s="114" t="str">
        <f>IF(ISNUMBER(MATCH(T107,Draft!$AX$3:$AX$146,0)),"Y","")</f>
        <v/>
      </c>
      <c r="S107" s="114">
        <f t="shared" si="28"/>
        <v>104</v>
      </c>
      <c r="T107" s="136" t="s">
        <v>758</v>
      </c>
      <c r="U107" s="137">
        <v>57</v>
      </c>
      <c r="V107" s="137">
        <v>1.005255973825103</v>
      </c>
      <c r="W107" s="137">
        <v>2.5251299765672031E-2</v>
      </c>
      <c r="X107" s="137">
        <v>2.5119273521537221E-2</v>
      </c>
      <c r="Y107" s="137">
        <v>59319128064</v>
      </c>
      <c r="Z107" s="137">
        <v>287</v>
      </c>
      <c r="AA107" s="137">
        <v>62</v>
      </c>
      <c r="AB107" s="137">
        <v>197</v>
      </c>
      <c r="AC107" s="137">
        <v>215</v>
      </c>
      <c r="AE107" s="26">
        <f>COUNTIF(Draft!AX:AX,AF107)</f>
        <v>1</v>
      </c>
      <c r="AF107" s="62" t="s">
        <v>1937</v>
      </c>
      <c r="AG107" s="62" t="s">
        <v>1035</v>
      </c>
      <c r="AH107" s="155" t="s">
        <v>1022</v>
      </c>
      <c r="AI107" s="26" t="str">
        <f t="shared" si="29"/>
        <v>Player14</v>
      </c>
      <c r="AJ107" s="26" t="str">
        <f>INDEX(Draft!$AW$3:$AW$170,MATCH(AF107,Draft!$AX$3:$AX$170,0),1)</f>
        <v>Player14</v>
      </c>
      <c r="AP107" s="117" t="s">
        <v>1953</v>
      </c>
      <c r="AQ107" s="117" t="s">
        <v>628</v>
      </c>
      <c r="AR107" s="117" t="s">
        <v>629</v>
      </c>
      <c r="AS107" s="123">
        <v>98.79</v>
      </c>
      <c r="AT107" s="117">
        <v>-0.46</v>
      </c>
      <c r="AU107" s="124">
        <v>-4.6299999999999996E-3</v>
      </c>
      <c r="AV107" s="125">
        <v>108484966875</v>
      </c>
      <c r="AW107" s="117" t="s">
        <v>1043</v>
      </c>
      <c r="AY107" s="117">
        <v>5512914</v>
      </c>
      <c r="AZ107" s="117" t="s">
        <v>1124</v>
      </c>
      <c r="BA107" s="117" t="s">
        <v>1125</v>
      </c>
    </row>
    <row r="108" spans="7:67" ht="15">
      <c r="G108" s="114" t="str">
        <f t="shared" si="32"/>
        <v>Target</v>
      </c>
      <c r="H108" s="175">
        <v>44617</v>
      </c>
      <c r="I108" s="140">
        <v>199.2200012207031</v>
      </c>
      <c r="J108" s="141" t="s">
        <v>616</v>
      </c>
      <c r="K108" s="141" t="s">
        <v>1953</v>
      </c>
      <c r="L108" s="141" t="s">
        <v>2512</v>
      </c>
      <c r="M108" s="143">
        <v>0.97470522929505354</v>
      </c>
      <c r="N108" s="26">
        <f t="shared" si="30"/>
        <v>3</v>
      </c>
      <c r="O108" s="26" t="str">
        <f t="shared" si="31"/>
        <v>Target3</v>
      </c>
      <c r="Q108" s="26">
        <f>IF(R108="Y","",S108-COUNTIF(R$4:R107,"Y"))</f>
        <v>55</v>
      </c>
      <c r="R108" s="114" t="str">
        <f>IF(ISNUMBER(MATCH(T108,Draft!$AX$3:$AX$146,0)),"Y","")</f>
        <v/>
      </c>
      <c r="S108" s="114">
        <f t="shared" si="28"/>
        <v>105</v>
      </c>
      <c r="T108" s="136" t="s">
        <v>534</v>
      </c>
      <c r="U108" s="137">
        <v>57</v>
      </c>
      <c r="V108" s="137">
        <v>1.0029290307897769</v>
      </c>
      <c r="W108" s="137">
        <v>2.0434983514010321E-2</v>
      </c>
      <c r="X108" s="137">
        <v>2.0375303622349399E-2</v>
      </c>
      <c r="Y108" s="137">
        <v>261670469632</v>
      </c>
      <c r="Z108" s="137">
        <v>407</v>
      </c>
      <c r="AA108" s="137">
        <v>24</v>
      </c>
      <c r="AB108" s="137">
        <v>26</v>
      </c>
      <c r="AC108" s="137">
        <v>216.1</v>
      </c>
      <c r="AE108" s="26">
        <f>COUNTIF(Draft!AX:AX,AF108)</f>
        <v>1</v>
      </c>
      <c r="AF108" s="62" t="s">
        <v>1935</v>
      </c>
      <c r="AG108" s="62" t="s">
        <v>1035</v>
      </c>
      <c r="AH108" s="155" t="s">
        <v>1004</v>
      </c>
      <c r="AI108" s="26" t="str">
        <f t="shared" si="29"/>
        <v>Player12</v>
      </c>
      <c r="AJ108" s="26" t="str">
        <f>INDEX(Draft!$AW$3:$AW$170,MATCH(AF108,Draft!$AX$3:$AX$170,0),1)</f>
        <v>Player12</v>
      </c>
      <c r="AP108" s="117" t="s">
        <v>1953</v>
      </c>
      <c r="AQ108" s="117" t="s">
        <v>665</v>
      </c>
      <c r="AR108" s="117" t="s">
        <v>666</v>
      </c>
      <c r="AS108" s="123">
        <v>33.06</v>
      </c>
      <c r="AT108" s="117">
        <v>7.0000000000000007E-2</v>
      </c>
      <c r="AU108" s="124">
        <v>2.1199999999999999E-3</v>
      </c>
      <c r="AV108" s="125">
        <v>108217219712</v>
      </c>
      <c r="AW108" s="117" t="s">
        <v>1082</v>
      </c>
      <c r="AY108" s="117">
        <v>13024328</v>
      </c>
      <c r="AZ108" s="117" t="s">
        <v>1076</v>
      </c>
      <c r="BA108" s="117" t="s">
        <v>1083</v>
      </c>
    </row>
    <row r="109" spans="7:67" ht="15">
      <c r="G109" s="114" t="str">
        <f t="shared" si="32"/>
        <v>Atlassian</v>
      </c>
      <c r="H109" s="175">
        <v>44596</v>
      </c>
      <c r="I109" s="140">
        <v>320.91000366210938</v>
      </c>
      <c r="J109" s="141" t="s">
        <v>74</v>
      </c>
      <c r="K109" s="141" t="s">
        <v>1953</v>
      </c>
      <c r="L109" s="141" t="s">
        <v>2512</v>
      </c>
      <c r="M109" s="143"/>
      <c r="N109" s="26">
        <f t="shared" si="30"/>
        <v>0</v>
      </c>
      <c r="O109" s="26" t="str">
        <f t="shared" si="31"/>
        <v>Atlassian0</v>
      </c>
      <c r="Q109" s="26">
        <f>IF(R109="Y","",S109-COUNTIF(R$4:R108,"Y"))</f>
        <v>56</v>
      </c>
      <c r="R109" s="114" t="str">
        <f>IF(ISNUMBER(MATCH(T109,Draft!$AX$3:$AX$146,0)),"Y","")</f>
        <v/>
      </c>
      <c r="S109" s="114">
        <f t="shared" si="28"/>
        <v>106</v>
      </c>
      <c r="T109" s="136" t="s">
        <v>180</v>
      </c>
      <c r="U109" s="137">
        <v>57</v>
      </c>
      <c r="V109" s="137">
        <v>1.0068501455294341</v>
      </c>
      <c r="W109" s="137">
        <v>3.107468826257978E-2</v>
      </c>
      <c r="X109" s="137">
        <v>3.0863270369037601E-2</v>
      </c>
      <c r="Y109" s="137">
        <v>44966322176</v>
      </c>
      <c r="Z109" s="137">
        <v>221</v>
      </c>
      <c r="AA109" s="137">
        <v>137</v>
      </c>
      <c r="AB109" s="137">
        <v>263</v>
      </c>
      <c r="AC109" s="137">
        <v>216.8</v>
      </c>
      <c r="AE109" s="26">
        <f>COUNTIF(Draft!AX:AX,AF109)</f>
        <v>1</v>
      </c>
      <c r="AF109" s="62" t="s">
        <v>1936</v>
      </c>
      <c r="AG109" s="62" t="s">
        <v>1035</v>
      </c>
      <c r="AH109" s="155" t="s">
        <v>1025</v>
      </c>
      <c r="AI109" s="26" t="str">
        <f t="shared" si="29"/>
        <v>Player2</v>
      </c>
      <c r="AJ109" s="26" t="str">
        <f>INDEX(Draft!$AW$3:$AW$170,MATCH(AF109,Draft!$AX$3:$AX$170,0),1)</f>
        <v>Player2</v>
      </c>
      <c r="AP109" s="117" t="s">
        <v>1953</v>
      </c>
      <c r="AQ109" s="117" t="s">
        <v>82</v>
      </c>
      <c r="AR109" s="117" t="s">
        <v>83</v>
      </c>
      <c r="AS109" s="123">
        <v>2628.38</v>
      </c>
      <c r="AT109" s="117">
        <v>1.4</v>
      </c>
      <c r="AU109" s="124">
        <v>5.2999999999999998E-4</v>
      </c>
      <c r="AV109" s="125">
        <v>107930442704</v>
      </c>
      <c r="AW109" s="117" t="s">
        <v>1043</v>
      </c>
      <c r="AY109" s="117">
        <v>473432</v>
      </c>
      <c r="AZ109" s="117" t="s">
        <v>1092</v>
      </c>
      <c r="BA109" s="117" t="s">
        <v>1099</v>
      </c>
    </row>
    <row r="110" spans="7:67" ht="15">
      <c r="G110" s="114" t="str">
        <f t="shared" si="32"/>
        <v>Atlassian</v>
      </c>
      <c r="H110" s="175">
        <v>44603</v>
      </c>
      <c r="I110" s="140">
        <v>321.760009765625</v>
      </c>
      <c r="J110" s="141" t="s">
        <v>74</v>
      </c>
      <c r="K110" s="141" t="s">
        <v>1953</v>
      </c>
      <c r="L110" s="141" t="s">
        <v>2512</v>
      </c>
      <c r="M110" s="143">
        <v>1.002648736698188</v>
      </c>
      <c r="N110" s="26">
        <f t="shared" si="30"/>
        <v>1</v>
      </c>
      <c r="O110" s="26" t="str">
        <f t="shared" si="31"/>
        <v>Atlassian1</v>
      </c>
      <c r="Q110" s="26">
        <f>IF(R110="Y","",S110-COUNTIF(R$4:R109,"Y"))</f>
        <v>57</v>
      </c>
      <c r="R110" s="114" t="str">
        <f>IF(ISNUMBER(MATCH(T110,Draft!$AX$3:$AX$146,0)),"Y","")</f>
        <v/>
      </c>
      <c r="S110" s="114">
        <f t="shared" si="28"/>
        <v>107</v>
      </c>
      <c r="T110" s="136" t="s">
        <v>967</v>
      </c>
      <c r="U110" s="137">
        <v>57</v>
      </c>
      <c r="V110" s="137">
        <v>1.0067245468066111</v>
      </c>
      <c r="W110" s="137">
        <v>2.871373021124575E-2</v>
      </c>
      <c r="X110" s="137">
        <v>2.852193313685196E-2</v>
      </c>
      <c r="Y110" s="137">
        <v>42577698816</v>
      </c>
      <c r="Z110" s="137">
        <v>227</v>
      </c>
      <c r="AA110" s="137">
        <v>98</v>
      </c>
      <c r="AB110" s="137">
        <v>281</v>
      </c>
      <c r="AC110" s="137">
        <v>217.4</v>
      </c>
      <c r="AE110" s="26">
        <f>COUNTIF(Draft!AX:AX,AF110)</f>
        <v>1</v>
      </c>
      <c r="AF110" s="62" t="s">
        <v>1943</v>
      </c>
      <c r="AG110" s="62" t="s">
        <v>1035</v>
      </c>
      <c r="AH110" s="154" t="s">
        <v>1023</v>
      </c>
      <c r="AI110" s="26" t="str">
        <f t="shared" si="29"/>
        <v>Player4</v>
      </c>
      <c r="AJ110" s="26" t="str">
        <f>INDEX(Draft!$AW$3:$AW$170,MATCH(AF110,Draft!$AX$3:$AX$170,0),1)</f>
        <v>Player4</v>
      </c>
      <c r="AP110" s="117" t="s">
        <v>1953</v>
      </c>
      <c r="AQ110" s="117" t="s">
        <v>653</v>
      </c>
      <c r="AR110" s="117" t="s">
        <v>654</v>
      </c>
      <c r="AS110" s="123">
        <v>385.43</v>
      </c>
      <c r="AT110" s="117">
        <v>-9.11</v>
      </c>
      <c r="AU110" s="124">
        <v>-2.3089999999999999E-2</v>
      </c>
      <c r="AV110" s="125">
        <v>104962966703</v>
      </c>
      <c r="AW110" s="117" t="s">
        <v>1043</v>
      </c>
      <c r="AY110" s="117">
        <v>2301132</v>
      </c>
      <c r="AZ110" s="117" t="s">
        <v>1059</v>
      </c>
      <c r="BA110" s="117" t="s">
        <v>1115</v>
      </c>
    </row>
    <row r="111" spans="7:67" ht="15">
      <c r="G111" s="114" t="str">
        <f t="shared" si="32"/>
        <v>Atlassian</v>
      </c>
      <c r="H111" s="175">
        <v>44610</v>
      </c>
      <c r="I111" s="140">
        <v>298.07000732421881</v>
      </c>
      <c r="J111" s="141" t="s">
        <v>74</v>
      </c>
      <c r="K111" s="141" t="s">
        <v>1953</v>
      </c>
      <c r="L111" s="141" t="s">
        <v>2512</v>
      </c>
      <c r="M111" s="143">
        <v>0.92637368932620801</v>
      </c>
      <c r="N111" s="26">
        <f t="shared" si="30"/>
        <v>2</v>
      </c>
      <c r="O111" s="26" t="str">
        <f t="shared" si="31"/>
        <v>Atlassian2</v>
      </c>
      <c r="Q111" s="26">
        <f>IF(R111="Y","",S111-COUNTIF(R$4:R110,"Y"))</f>
        <v>58</v>
      </c>
      <c r="R111" s="114" t="str">
        <f>IF(ISNUMBER(MATCH(T111,Draft!$AX$3:$AX$146,0)),"Y","")</f>
        <v/>
      </c>
      <c r="S111" s="114">
        <f t="shared" si="28"/>
        <v>108</v>
      </c>
      <c r="T111" s="136" t="s">
        <v>1296</v>
      </c>
      <c r="U111" s="137">
        <v>57</v>
      </c>
      <c r="V111" s="137">
        <v>1.009187082503979</v>
      </c>
      <c r="W111" s="137">
        <v>3.2727989191867063E-2</v>
      </c>
      <c r="X111" s="137">
        <v>3.2430051631916361E-2</v>
      </c>
      <c r="Y111" s="137">
        <v>33961336832</v>
      </c>
      <c r="Z111" s="137">
        <v>150</v>
      </c>
      <c r="AA111" s="137">
        <v>165</v>
      </c>
      <c r="AB111" s="137">
        <v>365</v>
      </c>
      <c r="AC111" s="137">
        <v>217.5</v>
      </c>
      <c r="AE111" s="26">
        <f>COUNTIF(Draft!AX:AX,AF111)</f>
        <v>1</v>
      </c>
      <c r="AF111" s="62" t="s">
        <v>518</v>
      </c>
      <c r="AG111" s="62" t="s">
        <v>1953</v>
      </c>
      <c r="AH111" s="155" t="s">
        <v>2579</v>
      </c>
      <c r="AI111" s="26" t="str">
        <f t="shared" si="29"/>
        <v>Player17</v>
      </c>
      <c r="AJ111" s="26" t="str">
        <f>INDEX(Draft!$AW$3:$AW$170,MATCH(AF111,Draft!$AX$3:$AX$170,0),1)</f>
        <v>Player17</v>
      </c>
      <c r="AP111" s="117" t="s">
        <v>1953</v>
      </c>
      <c r="AQ111" s="117" t="s">
        <v>66</v>
      </c>
      <c r="AR111" s="117" t="s">
        <v>67</v>
      </c>
      <c r="AS111" s="123">
        <v>292.49</v>
      </c>
      <c r="AT111" s="117">
        <v>0.31</v>
      </c>
      <c r="AU111" s="124">
        <v>1.06E-3</v>
      </c>
      <c r="AV111" s="125">
        <v>104636551627</v>
      </c>
      <c r="AW111" s="117" t="s">
        <v>1043</v>
      </c>
      <c r="AX111" s="117">
        <v>2000</v>
      </c>
      <c r="AY111" s="117">
        <v>2882855</v>
      </c>
      <c r="AZ111" s="117" t="s">
        <v>1057</v>
      </c>
      <c r="BA111" s="117" t="s">
        <v>1081</v>
      </c>
    </row>
    <row r="112" spans="7:67" ht="15">
      <c r="G112" s="114" t="str">
        <f t="shared" si="32"/>
        <v>Atlassian</v>
      </c>
      <c r="H112" s="175">
        <v>44617</v>
      </c>
      <c r="I112" s="140">
        <v>305.02999877929688</v>
      </c>
      <c r="J112" s="141" t="s">
        <v>74</v>
      </c>
      <c r="K112" s="141" t="s">
        <v>1953</v>
      </c>
      <c r="L112" s="141" t="s">
        <v>2512</v>
      </c>
      <c r="M112" s="143">
        <v>1.023350190505774</v>
      </c>
      <c r="N112" s="26">
        <f t="shared" si="30"/>
        <v>3</v>
      </c>
      <c r="O112" s="26" t="str">
        <f t="shared" si="31"/>
        <v>Atlassian3</v>
      </c>
      <c r="Q112" s="26">
        <f>IF(R112="Y","",S112-COUNTIF(R$4:R111,"Y"))</f>
        <v>59</v>
      </c>
      <c r="R112" s="114" t="str">
        <f>IF(ISNUMBER(MATCH(T112,Draft!$AX$3:$AX$146,0)),"Y","")</f>
        <v/>
      </c>
      <c r="S112" s="114">
        <f t="shared" si="28"/>
        <v>109</v>
      </c>
      <c r="T112" s="136" t="s">
        <v>815</v>
      </c>
      <c r="U112" s="137">
        <v>57</v>
      </c>
      <c r="V112" s="137">
        <v>1.007292833463874</v>
      </c>
      <c r="W112" s="137">
        <v>3.4210186182658593E-2</v>
      </c>
      <c r="X112" s="137">
        <v>3.3962503302060382E-2</v>
      </c>
      <c r="Y112" s="137">
        <v>46718832640</v>
      </c>
      <c r="Z112" s="137">
        <v>208</v>
      </c>
      <c r="AA112" s="137">
        <v>196</v>
      </c>
      <c r="AB112" s="137">
        <v>248</v>
      </c>
      <c r="AC112" s="137">
        <v>217.6</v>
      </c>
      <c r="AE112" s="26">
        <f>COUNTIF(Draft!AX:AX,AF112)</f>
        <v>1</v>
      </c>
      <c r="AF112" s="62" t="s">
        <v>14</v>
      </c>
      <c r="AG112" s="62" t="s">
        <v>1953</v>
      </c>
      <c r="AH112" s="155" t="s">
        <v>2566</v>
      </c>
      <c r="AI112" s="26" t="str">
        <f t="shared" si="29"/>
        <v>Player1</v>
      </c>
      <c r="AJ112" s="26" t="str">
        <f>INDEX(Draft!$AW$3:$AW$170,MATCH(AF112,Draft!$AX$3:$AX$170,0),1)</f>
        <v>Player1</v>
      </c>
      <c r="AP112" s="117" t="s">
        <v>1953</v>
      </c>
      <c r="AQ112" s="117" t="s">
        <v>68</v>
      </c>
      <c r="AR112" s="117" t="s">
        <v>69</v>
      </c>
      <c r="AS112" s="123">
        <v>171.95</v>
      </c>
      <c r="AT112" s="117">
        <v>2.42</v>
      </c>
      <c r="AU112" s="124">
        <v>1.427E-2</v>
      </c>
      <c r="AV112" s="125">
        <v>102550809254</v>
      </c>
      <c r="AW112" s="117" t="s">
        <v>1043</v>
      </c>
      <c r="AX112" s="117">
        <v>2020</v>
      </c>
      <c r="AY112" s="117">
        <v>8261379</v>
      </c>
      <c r="AZ112" s="117" t="s">
        <v>1092</v>
      </c>
      <c r="BA112" s="117" t="s">
        <v>1099</v>
      </c>
    </row>
    <row r="113" spans="7:53" ht="15">
      <c r="G113" s="114" t="str">
        <f t="shared" si="32"/>
        <v>UNUS SED LEO</v>
      </c>
      <c r="H113" s="175">
        <v>44598</v>
      </c>
      <c r="I113" s="140">
        <v>5.0949411392211914</v>
      </c>
      <c r="J113" s="141" t="s">
        <v>1920</v>
      </c>
      <c r="K113" s="141" t="s">
        <v>1035</v>
      </c>
      <c r="L113" s="141" t="s">
        <v>2511</v>
      </c>
      <c r="M113" s="143"/>
      <c r="N113" s="26">
        <f t="shared" si="30"/>
        <v>0</v>
      </c>
      <c r="O113" s="26" t="str">
        <f t="shared" si="31"/>
        <v>UNUS SED LEO0</v>
      </c>
      <c r="Q113" s="26" t="str">
        <f>IF(R113="Y","",S113-COUNTIF(R$4:R112,"Y"))</f>
        <v/>
      </c>
      <c r="R113" s="114" t="str">
        <f>IF(ISNUMBER(MATCH(T113,Draft!$AX$3:$AX$146,0)),"Y","")</f>
        <v>Y</v>
      </c>
      <c r="S113" s="114">
        <f t="shared" si="28"/>
        <v>110</v>
      </c>
      <c r="T113" s="136" t="s">
        <v>74</v>
      </c>
      <c r="U113" s="137">
        <v>57</v>
      </c>
      <c r="V113" s="137">
        <v>1.0082379926461891</v>
      </c>
      <c r="W113" s="137">
        <v>6.3348056542849182E-2</v>
      </c>
      <c r="X113" s="137">
        <v>6.2830459678064596E-2</v>
      </c>
      <c r="Y113" s="137">
        <v>81982636032</v>
      </c>
      <c r="Z113" s="137">
        <v>173</v>
      </c>
      <c r="AA113" s="137">
        <v>447</v>
      </c>
      <c r="AB113" s="137">
        <v>142</v>
      </c>
      <c r="AC113" s="137">
        <v>218.5</v>
      </c>
      <c r="AE113" s="26">
        <f>COUNTIF(Draft!AX:AX,AF113)</f>
        <v>1</v>
      </c>
      <c r="AF113" s="62" t="s">
        <v>856</v>
      </c>
      <c r="AG113" s="62" t="s">
        <v>1953</v>
      </c>
      <c r="AH113" s="154" t="s">
        <v>2616</v>
      </c>
      <c r="AI113" s="26" t="str">
        <f t="shared" si="29"/>
        <v>Player3</v>
      </c>
      <c r="AJ113" s="26" t="str">
        <f>INDEX(Draft!$AW$3:$AW$170,MATCH(AF113,Draft!$AX$3:$AX$170,0),1)</f>
        <v>Player3</v>
      </c>
      <c r="AP113" s="117" t="s">
        <v>1953</v>
      </c>
      <c r="AQ113" s="117" t="s">
        <v>616</v>
      </c>
      <c r="AR113" s="117" t="s">
        <v>617</v>
      </c>
      <c r="AS113" s="123">
        <v>213.84</v>
      </c>
      <c r="AT113" s="117">
        <v>-2.8</v>
      </c>
      <c r="AU113" s="124">
        <v>-1.2919999999999999E-2</v>
      </c>
      <c r="AV113" s="125">
        <v>102455858625</v>
      </c>
      <c r="AW113" s="117" t="s">
        <v>1043</v>
      </c>
      <c r="AY113" s="117">
        <v>3038137</v>
      </c>
      <c r="AZ113" s="117" t="s">
        <v>1054</v>
      </c>
      <c r="BA113" s="117" t="s">
        <v>1062</v>
      </c>
    </row>
    <row r="114" spans="7:53" ht="15">
      <c r="G114" s="114" t="str">
        <f t="shared" si="32"/>
        <v>UNUS SED LEO</v>
      </c>
      <c r="H114" s="175">
        <v>44605</v>
      </c>
      <c r="I114" s="140">
        <v>5.8354887962341309</v>
      </c>
      <c r="J114" s="141" t="s">
        <v>1920</v>
      </c>
      <c r="K114" s="141" t="s">
        <v>1035</v>
      </c>
      <c r="L114" s="141" t="s">
        <v>2511</v>
      </c>
      <c r="M114" s="143">
        <v>1.1453496000792149</v>
      </c>
      <c r="N114" s="26">
        <f t="shared" si="30"/>
        <v>1</v>
      </c>
      <c r="O114" s="26" t="str">
        <f t="shared" si="31"/>
        <v>UNUS SED LEO1</v>
      </c>
      <c r="Q114" s="26" t="str">
        <f>IF(R114="Y","",S114-COUNTIF(R$4:R113,"Y"))</f>
        <v/>
      </c>
      <c r="R114" s="114" t="str">
        <f>IF(ISNUMBER(MATCH(T114,Draft!$AX$3:$AX$146,0)),"Y","")</f>
        <v>Y</v>
      </c>
      <c r="S114" s="114">
        <f t="shared" si="28"/>
        <v>111</v>
      </c>
      <c r="T114" s="136" t="s">
        <v>876</v>
      </c>
      <c r="U114" s="137">
        <v>57</v>
      </c>
      <c r="V114" s="137">
        <v>1.0113377122683529</v>
      </c>
      <c r="W114" s="137">
        <v>4.2806128057199508E-2</v>
      </c>
      <c r="X114" s="137">
        <v>4.232624526696295E-2</v>
      </c>
      <c r="Y114" s="137">
        <v>37622136832</v>
      </c>
      <c r="Z114" s="137">
        <v>116</v>
      </c>
      <c r="AA114" s="137">
        <v>309</v>
      </c>
      <c r="AB114" s="137">
        <v>331</v>
      </c>
      <c r="AC114" s="137">
        <v>219.1</v>
      </c>
      <c r="AE114" s="26">
        <f>COUNTIF(Draft!AX:AX,AF114)</f>
        <v>1</v>
      </c>
      <c r="AF114" s="150" t="s">
        <v>492</v>
      </c>
      <c r="AG114" s="62" t="s">
        <v>1953</v>
      </c>
      <c r="AH114" s="154" t="s">
        <v>2636</v>
      </c>
      <c r="AI114" s="26" t="str">
        <f t="shared" si="29"/>
        <v>Player14</v>
      </c>
      <c r="AJ114" s="26" t="str">
        <f>INDEX(Draft!$AW$3:$AW$170,MATCH(AF114,Draft!$AX$3:$AX$170,0),1)</f>
        <v>Player14</v>
      </c>
      <c r="AP114" s="117" t="s">
        <v>1953</v>
      </c>
      <c r="AQ114" s="117" t="s">
        <v>696</v>
      </c>
      <c r="AR114" s="117" t="s">
        <v>2418</v>
      </c>
      <c r="AS114" s="123">
        <v>44.46</v>
      </c>
      <c r="AT114" s="117">
        <v>0.26</v>
      </c>
      <c r="AU114" s="124">
        <v>5.8799999999999998E-3</v>
      </c>
      <c r="AV114" s="125">
        <v>102021916111</v>
      </c>
      <c r="AW114" s="117" t="s">
        <v>1082</v>
      </c>
      <c r="AY114" s="117">
        <v>2932788</v>
      </c>
      <c r="AZ114" s="117" t="s">
        <v>1066</v>
      </c>
      <c r="BA114" s="117" t="s">
        <v>1104</v>
      </c>
    </row>
    <row r="115" spans="7:53" ht="15">
      <c r="G115" s="114" t="str">
        <f t="shared" si="32"/>
        <v>UNUS SED LEO</v>
      </c>
      <c r="H115" s="175">
        <v>44612</v>
      </c>
      <c r="I115" s="140">
        <v>5.7721757888793954</v>
      </c>
      <c r="J115" s="141" t="s">
        <v>1920</v>
      </c>
      <c r="K115" s="141" t="s">
        <v>1035</v>
      </c>
      <c r="L115" s="141" t="s">
        <v>2511</v>
      </c>
      <c r="M115" s="143">
        <v>0.98915035062776668</v>
      </c>
      <c r="N115" s="26">
        <f t="shared" si="30"/>
        <v>2</v>
      </c>
      <c r="O115" s="26" t="str">
        <f t="shared" si="31"/>
        <v>UNUS SED LEO2</v>
      </c>
      <c r="Q115" s="26">
        <f>IF(R115="Y","",S115-COUNTIF(R$4:R114,"Y"))</f>
        <v>60</v>
      </c>
      <c r="R115" s="114" t="str">
        <f>IF(ISNUMBER(MATCH(T115,Draft!$AX$3:$AX$146,0)),"Y","")</f>
        <v/>
      </c>
      <c r="S115" s="114">
        <f t="shared" si="28"/>
        <v>112</v>
      </c>
      <c r="T115" s="136" t="s">
        <v>568</v>
      </c>
      <c r="U115" s="137">
        <v>57</v>
      </c>
      <c r="V115" s="137">
        <v>1.003671958060727</v>
      </c>
      <c r="W115" s="137">
        <v>2.7749558256591759E-2</v>
      </c>
      <c r="X115" s="137">
        <v>2.7648035828567789E-2</v>
      </c>
      <c r="Y115" s="137">
        <v>152536367104</v>
      </c>
      <c r="Z115" s="137">
        <v>366</v>
      </c>
      <c r="AA115" s="137">
        <v>88</v>
      </c>
      <c r="AB115" s="137">
        <v>66</v>
      </c>
      <c r="AC115" s="137">
        <v>220.4</v>
      </c>
      <c r="AE115" s="26">
        <f>COUNTIF(Draft!AX:AX,AF115)</f>
        <v>1</v>
      </c>
      <c r="AF115" s="150" t="s">
        <v>496</v>
      </c>
      <c r="AG115" s="62" t="s">
        <v>1953</v>
      </c>
      <c r="AH115" s="154" t="s">
        <v>2637</v>
      </c>
      <c r="AI115" s="26" t="str">
        <f t="shared" si="29"/>
        <v>Player19</v>
      </c>
      <c r="AJ115" s="26" t="str">
        <f>INDEX(Draft!$AW$3:$AW$170,MATCH(AF115,Draft!$AX$3:$AX$170,0),1)</f>
        <v>Player19</v>
      </c>
      <c r="AP115" s="117" t="s">
        <v>1953</v>
      </c>
      <c r="AQ115" s="117" t="s">
        <v>84</v>
      </c>
      <c r="AR115" s="117" t="s">
        <v>85</v>
      </c>
      <c r="AS115" s="123">
        <v>91.02</v>
      </c>
      <c r="AT115" s="117">
        <v>2.9</v>
      </c>
      <c r="AU115" s="124">
        <v>3.2910000000000002E-2</v>
      </c>
      <c r="AV115" s="125">
        <v>101922112552</v>
      </c>
      <c r="AW115" s="117" t="s">
        <v>1043</v>
      </c>
      <c r="AY115" s="117">
        <v>33820696</v>
      </c>
      <c r="AZ115" s="117" t="s">
        <v>1044</v>
      </c>
      <c r="BA115" s="117" t="s">
        <v>1047</v>
      </c>
    </row>
    <row r="116" spans="7:53" ht="15">
      <c r="G116" s="114" t="str">
        <f t="shared" si="32"/>
        <v>UNUS SED LEO</v>
      </c>
      <c r="H116" s="175">
        <v>44619</v>
      </c>
      <c r="I116" s="140">
        <v>5.9554009437561044</v>
      </c>
      <c r="J116" s="61" t="s">
        <v>1920</v>
      </c>
      <c r="K116" s="141" t="s">
        <v>1035</v>
      </c>
      <c r="L116" s="141" t="s">
        <v>2511</v>
      </c>
      <c r="M116" s="143">
        <v>1.031742823084097</v>
      </c>
      <c r="N116" s="26">
        <f t="shared" ref="N116:N117" si="35">IFERROR(INDEX($B$4:$B$53,MATCH(K116&amp;H116,$E$4:$E$53,0),1),-99)</f>
        <v>3</v>
      </c>
      <c r="O116" s="26" t="str">
        <f t="shared" ref="O116:O117" si="36">G116&amp;N116</f>
        <v>UNUS SED LEO3</v>
      </c>
      <c r="Q116" s="26">
        <f>IF(R116="Y","",S116-COUNTIF(R$4:R115,"Y"))</f>
        <v>61</v>
      </c>
      <c r="R116" s="114" t="str">
        <f>IF(ISNUMBER(MATCH(T116,Draft!$AX$3:$AX$146,0)),"Y","")</f>
        <v/>
      </c>
      <c r="S116" s="114">
        <f t="shared" si="28"/>
        <v>113</v>
      </c>
      <c r="T116" s="136" t="s">
        <v>1218</v>
      </c>
      <c r="U116" s="137">
        <v>57</v>
      </c>
      <c r="V116" s="137">
        <v>1.0074454080616579</v>
      </c>
      <c r="W116" s="137">
        <v>3.2484650110894943E-2</v>
      </c>
      <c r="X116" s="137">
        <v>3.2244576084173082E-2</v>
      </c>
      <c r="Y116" s="137">
        <v>41570725888</v>
      </c>
      <c r="Z116" s="137">
        <v>202</v>
      </c>
      <c r="AA116" s="137">
        <v>161</v>
      </c>
      <c r="AB116" s="137">
        <v>291</v>
      </c>
      <c r="AC116" s="137">
        <v>220.5</v>
      </c>
      <c r="AE116" s="26">
        <f>COUNTIF(Draft!AX:AX,AF116)</f>
        <v>1</v>
      </c>
      <c r="AF116" s="62" t="s">
        <v>68</v>
      </c>
      <c r="AG116" s="62" t="s">
        <v>1953</v>
      </c>
      <c r="AH116" s="154" t="s">
        <v>2606</v>
      </c>
      <c r="AI116" s="26" t="str">
        <f t="shared" si="29"/>
        <v>Player24</v>
      </c>
      <c r="AJ116" s="26" t="str">
        <f>INDEX(Draft!$AW$3:$AW$170,MATCH(AF116,Draft!$AX$3:$AX$170,0),1)</f>
        <v>Player24</v>
      </c>
      <c r="AP116" s="117" t="s">
        <v>1953</v>
      </c>
      <c r="AQ116" s="117" t="s">
        <v>636</v>
      </c>
      <c r="AR116" s="117" t="s">
        <v>637</v>
      </c>
      <c r="AS116" s="123">
        <v>134.53</v>
      </c>
      <c r="AT116" s="117">
        <v>-7.0000000000000007E-2</v>
      </c>
      <c r="AU116" s="124">
        <v>-5.1999999999999995E-4</v>
      </c>
      <c r="AV116" s="125">
        <v>98480964112</v>
      </c>
      <c r="AW116" s="117" t="s">
        <v>1043</v>
      </c>
      <c r="AX116" s="117">
        <v>2007</v>
      </c>
      <c r="AY116" s="117">
        <v>6082016</v>
      </c>
      <c r="AZ116" s="117" t="s">
        <v>1049</v>
      </c>
      <c r="BA116" s="117" t="s">
        <v>1128</v>
      </c>
    </row>
    <row r="117" spans="7:53" ht="15">
      <c r="G117" s="114" t="str">
        <f t="shared" si="32"/>
        <v>Ford Motor Company</v>
      </c>
      <c r="H117" s="175">
        <v>44596</v>
      </c>
      <c r="I117" s="140">
        <v>17.95999908447266</v>
      </c>
      <c r="J117" s="61" t="s">
        <v>699</v>
      </c>
      <c r="K117" s="141" t="s">
        <v>1953</v>
      </c>
      <c r="L117" s="141" t="s">
        <v>2512</v>
      </c>
      <c r="M117" s="143"/>
      <c r="N117" s="26">
        <f t="shared" si="35"/>
        <v>0</v>
      </c>
      <c r="O117" s="26" t="str">
        <f t="shared" si="36"/>
        <v>Ford Motor Company0</v>
      </c>
      <c r="Q117" s="26">
        <f>IF(R117="Y","",S117-COUNTIF(R$4:R116,"Y"))</f>
        <v>62</v>
      </c>
      <c r="R117" s="114" t="str">
        <f>IF(ISNUMBER(MATCH(T117,Draft!$AX$3:$AX$146,0)),"Y","")</f>
        <v/>
      </c>
      <c r="S117" s="114">
        <f t="shared" si="28"/>
        <v>114</v>
      </c>
      <c r="T117" s="136" t="s">
        <v>673</v>
      </c>
      <c r="U117" s="137">
        <v>57</v>
      </c>
      <c r="V117" s="137">
        <v>1.006393223791298</v>
      </c>
      <c r="W117" s="137">
        <v>4.1770987793894467E-2</v>
      </c>
      <c r="X117" s="137">
        <v>4.1505632993567111E-2</v>
      </c>
      <c r="Y117" s="137">
        <v>87021084672</v>
      </c>
      <c r="Z117" s="137">
        <v>242</v>
      </c>
      <c r="AA117" s="137">
        <v>300</v>
      </c>
      <c r="AB117" s="137">
        <v>132</v>
      </c>
      <c r="AC117" s="137">
        <v>220.6</v>
      </c>
      <c r="AE117" s="26">
        <f>COUNTIF(Draft!AX:AX,AF117)</f>
        <v>1</v>
      </c>
      <c r="AF117" s="62" t="s">
        <v>76</v>
      </c>
      <c r="AG117" s="62" t="s">
        <v>1953</v>
      </c>
      <c r="AH117" s="154" t="s">
        <v>2602</v>
      </c>
      <c r="AI117" s="26" t="str">
        <f t="shared" si="29"/>
        <v>Player4</v>
      </c>
      <c r="AJ117" s="26" t="str">
        <f>INDEX(Draft!$AW$3:$AW$170,MATCH(AF117,Draft!$AX$3:$AX$170,0),1)</f>
        <v>Player4</v>
      </c>
      <c r="AP117" s="117" t="s">
        <v>1953</v>
      </c>
      <c r="AQ117" s="117" t="s">
        <v>688</v>
      </c>
      <c r="AR117" s="117" t="s">
        <v>689</v>
      </c>
      <c r="AS117" s="123">
        <v>30.34</v>
      </c>
      <c r="AT117" s="117">
        <v>0.75</v>
      </c>
      <c r="AU117" s="124">
        <v>2.5350000000000001E-2</v>
      </c>
      <c r="AV117" s="125">
        <v>98044829607</v>
      </c>
      <c r="AW117" s="117" t="s">
        <v>1140</v>
      </c>
      <c r="AY117" s="117">
        <v>5423538</v>
      </c>
      <c r="AZ117" s="117" t="s">
        <v>1076</v>
      </c>
      <c r="BA117" s="117" t="s">
        <v>1083</v>
      </c>
    </row>
    <row r="118" spans="7:53" ht="15">
      <c r="G118" s="114" t="str">
        <f t="shared" si="32"/>
        <v>Ford Motor Company</v>
      </c>
      <c r="H118" s="175">
        <v>44603</v>
      </c>
      <c r="I118" s="140">
        <v>17.54999923706055</v>
      </c>
      <c r="J118" s="141" t="s">
        <v>699</v>
      </c>
      <c r="K118" s="141" t="s">
        <v>1953</v>
      </c>
      <c r="L118" s="141" t="s">
        <v>2512</v>
      </c>
      <c r="M118" s="143">
        <v>0.97717149953718119</v>
      </c>
      <c r="N118" s="26">
        <f t="shared" si="30"/>
        <v>1</v>
      </c>
      <c r="O118" s="26" t="str">
        <f t="shared" si="31"/>
        <v>Ford Motor Company1</v>
      </c>
      <c r="Q118" s="26" t="str">
        <f>IF(R118="Y","",S118-COUNTIF(R$4:R117,"Y"))</f>
        <v/>
      </c>
      <c r="R118" s="114" t="str">
        <f>IF(ISNUMBER(MATCH(T118,Draft!$AX$3:$AX$146,0)),"Y","")</f>
        <v>Y</v>
      </c>
      <c r="S118" s="114">
        <f t="shared" si="28"/>
        <v>115</v>
      </c>
      <c r="T118" s="136" t="s">
        <v>88</v>
      </c>
      <c r="U118" s="137">
        <v>57</v>
      </c>
      <c r="V118" s="137">
        <v>1.033637945031245</v>
      </c>
      <c r="W118" s="137">
        <v>0.19043904776923079</v>
      </c>
      <c r="X118" s="137">
        <v>0.184241540942534</v>
      </c>
      <c r="Y118" s="137">
        <v>43101966336</v>
      </c>
      <c r="Z118" s="137">
        <v>65</v>
      </c>
      <c r="AA118" s="137">
        <v>524</v>
      </c>
      <c r="AB118" s="137">
        <v>278</v>
      </c>
      <c r="AC118" s="137">
        <v>220.7</v>
      </c>
      <c r="AE118" s="26">
        <f>COUNTIF(Draft!AX:AX,AF118)</f>
        <v>1</v>
      </c>
      <c r="AF118" s="150" t="s">
        <v>1941</v>
      </c>
      <c r="AG118" s="62" t="s">
        <v>1953</v>
      </c>
      <c r="AH118" s="154" t="s">
        <v>1024</v>
      </c>
      <c r="AI118" s="26" t="str">
        <f t="shared" si="29"/>
        <v>Player13</v>
      </c>
      <c r="AJ118" s="26" t="str">
        <f>INDEX(Draft!$AW$3:$AW$170,MATCH(AF118,Draft!$AX$3:$AX$170,0),1)</f>
        <v>Player13</v>
      </c>
      <c r="AP118" s="117" t="s">
        <v>1953</v>
      </c>
      <c r="AQ118" s="117" t="s">
        <v>675</v>
      </c>
      <c r="AR118" s="117" t="s">
        <v>676</v>
      </c>
      <c r="AS118" s="123">
        <v>133.52000000000001</v>
      </c>
      <c r="AT118" s="117">
        <v>-4.2699999999999996</v>
      </c>
      <c r="AU118" s="124">
        <v>-3.099E-2</v>
      </c>
      <c r="AV118" s="125">
        <v>97682347697</v>
      </c>
      <c r="AW118" s="117" t="s">
        <v>1043</v>
      </c>
      <c r="AY118" s="117">
        <v>5978640</v>
      </c>
      <c r="AZ118" s="117" t="s">
        <v>1044</v>
      </c>
      <c r="BA118" s="117" t="s">
        <v>1080</v>
      </c>
    </row>
    <row r="119" spans="7:53" ht="15">
      <c r="G119" s="114" t="str">
        <f t="shared" si="32"/>
        <v>Ford Motor Company</v>
      </c>
      <c r="H119" s="175">
        <v>44610</v>
      </c>
      <c r="I119" s="140">
        <v>18.04000091552734</v>
      </c>
      <c r="J119" s="141" t="s">
        <v>699</v>
      </c>
      <c r="K119" s="141" t="s">
        <v>1953</v>
      </c>
      <c r="L119" s="141" t="s">
        <v>2512</v>
      </c>
      <c r="M119" s="143">
        <v>1.027920324773123</v>
      </c>
      <c r="N119" s="26">
        <f t="shared" si="30"/>
        <v>2</v>
      </c>
      <c r="O119" s="26" t="str">
        <f t="shared" si="31"/>
        <v>Ford Motor Company2</v>
      </c>
      <c r="Q119" s="26">
        <f>IF(R119="Y","",S119-COUNTIF(R$4:R118,"Y"))</f>
        <v>63</v>
      </c>
      <c r="R119" s="114" t="str">
        <f>IF(ISNUMBER(MATCH(T119,Draft!$AX$3:$AX$146,0)),"Y","")</f>
        <v/>
      </c>
      <c r="S119" s="114">
        <f t="shared" si="28"/>
        <v>116</v>
      </c>
      <c r="T119" s="136" t="s">
        <v>981</v>
      </c>
      <c r="U119" s="137">
        <v>57</v>
      </c>
      <c r="V119" s="137">
        <v>1.009549242148468</v>
      </c>
      <c r="W119" s="137">
        <v>4.207919568414533E-2</v>
      </c>
      <c r="X119" s="137">
        <v>4.1681172078931641E-2</v>
      </c>
      <c r="Y119" s="137">
        <v>40547864576</v>
      </c>
      <c r="Z119" s="137">
        <v>141</v>
      </c>
      <c r="AA119" s="137">
        <v>304</v>
      </c>
      <c r="AB119" s="137">
        <v>301</v>
      </c>
      <c r="AC119" s="137">
        <v>221.6</v>
      </c>
      <c r="AE119" s="26">
        <f>COUNTIF(Draft!AX:AX,AF119)</f>
        <v>1</v>
      </c>
      <c r="AF119" s="62" t="s">
        <v>510</v>
      </c>
      <c r="AG119" s="62" t="s">
        <v>1953</v>
      </c>
      <c r="AH119" s="154" t="s">
        <v>2603</v>
      </c>
      <c r="AI119" s="26" t="str">
        <f t="shared" si="29"/>
        <v>Player9</v>
      </c>
      <c r="AJ119" s="26" t="str">
        <f>INDEX(Draft!$AW$3:$AW$170,MATCH(AF119,Draft!$AX$3:$AX$170,0),1)</f>
        <v>Player9</v>
      </c>
      <c r="AP119" s="117" t="s">
        <v>1953</v>
      </c>
      <c r="AQ119" s="117" t="s">
        <v>682</v>
      </c>
      <c r="AR119" s="117" t="s">
        <v>683</v>
      </c>
      <c r="AS119" s="123">
        <v>52.77</v>
      </c>
      <c r="AT119" s="117">
        <v>-0.72</v>
      </c>
      <c r="AU119" s="124">
        <v>-1.346E-2</v>
      </c>
      <c r="AV119" s="125">
        <v>96580169985</v>
      </c>
      <c r="AW119" s="117" t="s">
        <v>1063</v>
      </c>
      <c r="AY119" s="117">
        <v>160917</v>
      </c>
      <c r="AZ119" s="117" t="s">
        <v>1076</v>
      </c>
      <c r="BA119" s="117" t="s">
        <v>1077</v>
      </c>
    </row>
    <row r="120" spans="7:53" ht="15">
      <c r="G120" s="114" t="str">
        <f t="shared" si="32"/>
        <v>Ford Motor Company</v>
      </c>
      <c r="H120" s="175">
        <v>44617</v>
      </c>
      <c r="I120" s="140">
        <v>17.829999923706051</v>
      </c>
      <c r="J120" s="141" t="s">
        <v>699</v>
      </c>
      <c r="K120" s="141" t="s">
        <v>1953</v>
      </c>
      <c r="L120" s="141" t="s">
        <v>2512</v>
      </c>
      <c r="M120" s="143">
        <v>0.98835914738560027</v>
      </c>
      <c r="N120" s="26">
        <f t="shared" si="30"/>
        <v>3</v>
      </c>
      <c r="O120" s="26" t="str">
        <f t="shared" si="31"/>
        <v>Ford Motor Company3</v>
      </c>
      <c r="Q120" s="26">
        <f>IF(R120="Y","",S120-COUNTIF(R$4:R119,"Y"))</f>
        <v>64</v>
      </c>
      <c r="R120" s="114" t="str">
        <f>IF(ISNUMBER(MATCH(T120,Draft!$AX$3:$AX$146,0)),"Y","")</f>
        <v/>
      </c>
      <c r="S120" s="114">
        <f t="shared" si="28"/>
        <v>117</v>
      </c>
      <c r="T120" s="136" t="s">
        <v>965</v>
      </c>
      <c r="U120" s="137">
        <v>57</v>
      </c>
      <c r="V120" s="137">
        <v>1.0057031842635149</v>
      </c>
      <c r="W120" s="137">
        <v>1.7374992197846731E-2</v>
      </c>
      <c r="X120" s="137">
        <v>1.727646135531587E-2</v>
      </c>
      <c r="Y120" s="137">
        <v>42192711680</v>
      </c>
      <c r="Z120" s="137">
        <v>267</v>
      </c>
      <c r="AA120" s="137">
        <v>10</v>
      </c>
      <c r="AB120" s="137">
        <v>287</v>
      </c>
      <c r="AC120" s="137">
        <v>221.6</v>
      </c>
      <c r="AE120" s="26">
        <f>COUNTIF(Draft!AX:AX,AF120)</f>
        <v>1</v>
      </c>
      <c r="AF120" s="150" t="s">
        <v>2315</v>
      </c>
      <c r="AG120" s="62" t="s">
        <v>1953</v>
      </c>
      <c r="AH120" s="154" t="s">
        <v>1009</v>
      </c>
      <c r="AI120" s="26" t="str">
        <f t="shared" si="29"/>
        <v>Player20</v>
      </c>
      <c r="AJ120" s="26" t="str">
        <f>INDEX(Draft!$AW$3:$AW$170,MATCH(AF120,Draft!$AX$3:$AX$170,0),1)</f>
        <v>Player20</v>
      </c>
      <c r="AP120" s="117" t="s">
        <v>1953</v>
      </c>
      <c r="AQ120" s="117" t="s">
        <v>647</v>
      </c>
      <c r="AR120" s="117" t="s">
        <v>648</v>
      </c>
      <c r="AS120" s="123">
        <v>255.44</v>
      </c>
      <c r="AT120" s="117">
        <v>-4.78</v>
      </c>
      <c r="AU120" s="124">
        <v>-1.8370000000000001E-2</v>
      </c>
      <c r="AV120" s="125">
        <v>96362174872</v>
      </c>
      <c r="AW120" s="117" t="s">
        <v>1043</v>
      </c>
      <c r="AY120" s="117">
        <v>1890748</v>
      </c>
      <c r="AZ120" s="117" t="s">
        <v>1057</v>
      </c>
      <c r="BA120" s="117" t="s">
        <v>1081</v>
      </c>
    </row>
    <row r="121" spans="7:53" ht="15">
      <c r="G121" s="114" t="str">
        <f t="shared" si="32"/>
        <v>Dogecoin</v>
      </c>
      <c r="H121" s="175">
        <v>44598</v>
      </c>
      <c r="I121" s="140">
        <v>0.15376999974250791</v>
      </c>
      <c r="J121" s="141" t="s">
        <v>1921</v>
      </c>
      <c r="K121" s="141" t="s">
        <v>1035</v>
      </c>
      <c r="L121" s="141" t="s">
        <v>2511</v>
      </c>
      <c r="M121" s="143"/>
      <c r="N121" s="26">
        <f t="shared" si="30"/>
        <v>0</v>
      </c>
      <c r="O121" s="26" t="str">
        <f t="shared" si="31"/>
        <v>Dogecoin0</v>
      </c>
      <c r="Q121" s="26">
        <f>IF(R121="Y","",S121-COUNTIF(R$4:R120,"Y"))</f>
        <v>65</v>
      </c>
      <c r="R121" s="114" t="str">
        <f>IF(ISNUMBER(MATCH(T121,Draft!$AX$3:$AX$146,0)),"Y","")</f>
        <v/>
      </c>
      <c r="S121" s="114">
        <f t="shared" si="28"/>
        <v>118</v>
      </c>
      <c r="T121" s="136" t="s">
        <v>684</v>
      </c>
      <c r="U121" s="137">
        <v>57</v>
      </c>
      <c r="V121" s="137">
        <v>1.0063090340677789</v>
      </c>
      <c r="W121" s="137">
        <v>4.009829110170858E-2</v>
      </c>
      <c r="X121" s="137">
        <v>3.9846895679372198E-2</v>
      </c>
      <c r="Y121" s="137">
        <v>85139283968</v>
      </c>
      <c r="Z121" s="137">
        <v>246</v>
      </c>
      <c r="AA121" s="137">
        <v>285</v>
      </c>
      <c r="AB121" s="137">
        <v>139</v>
      </c>
      <c r="AC121" s="137">
        <v>221.7</v>
      </c>
      <c r="AE121" s="26">
        <f>COUNTIF(Draft!AX:AX,AF121)</f>
        <v>1</v>
      </c>
      <c r="AF121" s="62" t="s">
        <v>520</v>
      </c>
      <c r="AG121" s="62" t="s">
        <v>1953</v>
      </c>
      <c r="AH121" s="154" t="s">
        <v>2604</v>
      </c>
      <c r="AI121" s="26" t="str">
        <f t="shared" si="29"/>
        <v>Player18</v>
      </c>
      <c r="AJ121" s="26" t="str">
        <f>INDEX(Draft!$AW$3:$AW$170,MATCH(AF121,Draft!$AX$3:$AX$170,0),1)</f>
        <v>Player18</v>
      </c>
      <c r="AP121" s="117" t="s">
        <v>1953</v>
      </c>
      <c r="AQ121" s="117" t="s">
        <v>649</v>
      </c>
      <c r="AR121" s="117" t="s">
        <v>650</v>
      </c>
      <c r="AS121" s="123">
        <v>22.94</v>
      </c>
      <c r="AT121" s="117">
        <v>-0.47</v>
      </c>
      <c r="AU121" s="124">
        <v>-2.0080000000000001E-2</v>
      </c>
      <c r="AV121" s="125">
        <v>96145740612</v>
      </c>
      <c r="AW121" s="117" t="s">
        <v>1109</v>
      </c>
      <c r="AY121" s="117">
        <v>10600800</v>
      </c>
      <c r="AZ121" s="117" t="s">
        <v>1044</v>
      </c>
      <c r="BA121" s="117" t="s">
        <v>1080</v>
      </c>
    </row>
    <row r="122" spans="7:53" ht="15">
      <c r="G122" s="114" t="str">
        <f t="shared" si="32"/>
        <v>Dogecoin</v>
      </c>
      <c r="H122" s="175">
        <v>44605</v>
      </c>
      <c r="I122" s="140">
        <v>0.14894799888134</v>
      </c>
      <c r="J122" s="141" t="s">
        <v>1921</v>
      </c>
      <c r="K122" s="141" t="s">
        <v>1035</v>
      </c>
      <c r="L122" s="141" t="s">
        <v>2511</v>
      </c>
      <c r="M122" s="143">
        <v>0.96864147187850369</v>
      </c>
      <c r="N122" s="26">
        <f t="shared" si="30"/>
        <v>1</v>
      </c>
      <c r="O122" s="26" t="str">
        <f t="shared" si="31"/>
        <v>Dogecoin1</v>
      </c>
      <c r="Q122" s="26">
        <f>IF(R122="Y","",S122-COUNTIF(R$4:R121,"Y"))</f>
        <v>66</v>
      </c>
      <c r="R122" s="114" t="str">
        <f>IF(ISNUMBER(MATCH(T122,Draft!$AX$3:$AX$146,0)),"Y","")</f>
        <v/>
      </c>
      <c r="S122" s="114">
        <f t="shared" si="28"/>
        <v>119</v>
      </c>
      <c r="T122" s="136" t="s">
        <v>1434</v>
      </c>
      <c r="U122" s="137">
        <v>57</v>
      </c>
      <c r="V122" s="137">
        <v>1.0103484827733209</v>
      </c>
      <c r="W122" s="137">
        <v>2.57416610521339E-2</v>
      </c>
      <c r="X122" s="137">
        <v>2.547800238337096E-2</v>
      </c>
      <c r="Y122" s="137">
        <v>24183584768</v>
      </c>
      <c r="Z122" s="137">
        <v>131</v>
      </c>
      <c r="AA122" s="137">
        <v>69</v>
      </c>
      <c r="AB122" s="137">
        <v>477</v>
      </c>
      <c r="AC122" s="137">
        <v>222.4</v>
      </c>
      <c r="AE122" s="26">
        <f>COUNTIF(Draft!AX:AX,AF122)</f>
        <v>1</v>
      </c>
      <c r="AF122" s="62" t="s">
        <v>10</v>
      </c>
      <c r="AG122" s="62" t="s">
        <v>1953</v>
      </c>
      <c r="AH122" s="154" t="s">
        <v>2605</v>
      </c>
      <c r="AI122" s="26" t="str">
        <f t="shared" si="29"/>
        <v>Player18</v>
      </c>
      <c r="AJ122" s="26" t="str">
        <f>INDEX(Draft!$AW$3:$AW$170,MATCH(AF122,Draft!$AX$3:$AX$170,0),1)</f>
        <v>Player18</v>
      </c>
      <c r="AP122" s="117" t="s">
        <v>1953</v>
      </c>
      <c r="AQ122" s="117" t="s">
        <v>626</v>
      </c>
      <c r="AR122" s="117" t="s">
        <v>627</v>
      </c>
      <c r="AS122" s="123">
        <v>396.45</v>
      </c>
      <c r="AT122" s="117">
        <v>-10.84</v>
      </c>
      <c r="AU122" s="124">
        <v>-2.6610000000000002E-2</v>
      </c>
      <c r="AV122" s="125">
        <v>95584095000</v>
      </c>
      <c r="AW122" s="117" t="s">
        <v>1043</v>
      </c>
      <c r="AY122" s="117">
        <v>2420547</v>
      </c>
      <c r="AZ122" s="117" t="s">
        <v>1044</v>
      </c>
      <c r="BA122" s="117" t="s">
        <v>1122</v>
      </c>
    </row>
    <row r="123" spans="7:53" ht="15">
      <c r="G123" s="114" t="str">
        <f t="shared" si="32"/>
        <v>Dogecoin</v>
      </c>
      <c r="H123" s="175">
        <v>44612</v>
      </c>
      <c r="I123" s="140">
        <v>0.13686800003051761</v>
      </c>
      <c r="J123" s="141" t="s">
        <v>1921</v>
      </c>
      <c r="K123" s="141" t="s">
        <v>1035</v>
      </c>
      <c r="L123" s="141" t="s">
        <v>2511</v>
      </c>
      <c r="M123" s="143">
        <v>0.91889787750390639</v>
      </c>
      <c r="N123" s="26">
        <f t="shared" si="30"/>
        <v>2</v>
      </c>
      <c r="O123" s="26" t="str">
        <f t="shared" si="31"/>
        <v>Dogecoin2</v>
      </c>
      <c r="Q123" s="26">
        <f>IF(R123="Y","",S123-COUNTIF(R$4:R122,"Y"))</f>
        <v>67</v>
      </c>
      <c r="R123" s="114" t="str">
        <f>IF(ISNUMBER(MATCH(T123,Draft!$AX$3:$AX$146,0)),"Y","")</f>
        <v/>
      </c>
      <c r="S123" s="114">
        <f t="shared" si="28"/>
        <v>120</v>
      </c>
      <c r="T123" s="136" t="s">
        <v>576</v>
      </c>
      <c r="U123" s="137">
        <v>57</v>
      </c>
      <c r="V123" s="137">
        <v>1.003551403733681</v>
      </c>
      <c r="W123" s="137">
        <v>2.739118225538497E-2</v>
      </c>
      <c r="X123" s="137">
        <v>2.729424935631293E-2</v>
      </c>
      <c r="Y123" s="137">
        <v>154052378624</v>
      </c>
      <c r="Z123" s="137">
        <v>375</v>
      </c>
      <c r="AA123" s="137">
        <v>82</v>
      </c>
      <c r="AB123" s="137">
        <v>63</v>
      </c>
      <c r="AC123" s="137">
        <v>222.8</v>
      </c>
      <c r="AE123" s="26">
        <f>COUNTIF(Draft!AX:AX,AF123)</f>
        <v>1</v>
      </c>
      <c r="AF123" s="62" t="s">
        <v>1384</v>
      </c>
      <c r="AG123" s="62" t="s">
        <v>1953</v>
      </c>
      <c r="AH123" s="154" t="s">
        <v>2600</v>
      </c>
      <c r="AI123" s="26" t="str">
        <f t="shared" si="29"/>
        <v>Player24</v>
      </c>
      <c r="AJ123" s="26" t="str">
        <f>INDEX(Draft!$AW$3:$AW$170,MATCH(AF123,Draft!$AX$3:$AX$170,0),1)</f>
        <v>Player24</v>
      </c>
      <c r="AP123" s="117" t="s">
        <v>1953</v>
      </c>
      <c r="AQ123" s="117" t="s">
        <v>622</v>
      </c>
      <c r="AR123" s="117" t="s">
        <v>623</v>
      </c>
      <c r="AS123" s="123">
        <v>311.11</v>
      </c>
      <c r="AT123" s="117">
        <v>3.17</v>
      </c>
      <c r="AU123" s="124">
        <v>1.0290000000000001E-2</v>
      </c>
      <c r="AV123" s="125">
        <v>95292993000</v>
      </c>
      <c r="AW123" s="117" t="s">
        <v>1043</v>
      </c>
      <c r="AX123" s="117">
        <v>2020</v>
      </c>
      <c r="AY123" s="117">
        <v>6054355</v>
      </c>
      <c r="AZ123" s="117" t="s">
        <v>1044</v>
      </c>
      <c r="BA123" s="117" t="s">
        <v>1048</v>
      </c>
    </row>
    <row r="124" spans="7:53" ht="15">
      <c r="G124" s="114" t="str">
        <f t="shared" si="32"/>
        <v>Dogecoin</v>
      </c>
      <c r="H124" s="175">
        <v>44619</v>
      </c>
      <c r="I124" s="140">
        <v>0.1231110021471977</v>
      </c>
      <c r="J124" s="141" t="s">
        <v>1921</v>
      </c>
      <c r="K124" s="141" t="s">
        <v>1035</v>
      </c>
      <c r="L124" s="141" t="s">
        <v>2511</v>
      </c>
      <c r="M124" s="143">
        <v>0.8994871125445506</v>
      </c>
      <c r="N124" s="26">
        <f t="shared" si="30"/>
        <v>3</v>
      </c>
      <c r="O124" s="26" t="str">
        <f t="shared" si="31"/>
        <v>Dogecoin3</v>
      </c>
      <c r="Q124" s="26">
        <f>IF(R124="Y","",S124-COUNTIF(R$4:R123,"Y"))</f>
        <v>68</v>
      </c>
      <c r="R124" s="114" t="str">
        <f>IF(ISNUMBER(MATCH(T124,Draft!$AX$3:$AX$146,0)),"Y","")</f>
        <v/>
      </c>
      <c r="S124" s="114">
        <f t="shared" si="28"/>
        <v>121</v>
      </c>
      <c r="T124" s="136" t="s">
        <v>1351</v>
      </c>
      <c r="U124" s="137">
        <v>57</v>
      </c>
      <c r="V124" s="137">
        <v>1.0110776870511069</v>
      </c>
      <c r="W124" s="137">
        <v>3.1128072495225732E-2</v>
      </c>
      <c r="X124" s="137">
        <v>3.0787023483836721E-2</v>
      </c>
      <c r="Y124" s="137">
        <v>26139734016</v>
      </c>
      <c r="Z124" s="137">
        <v>122</v>
      </c>
      <c r="AA124" s="137">
        <v>135</v>
      </c>
      <c r="AB124" s="137">
        <v>451</v>
      </c>
      <c r="AC124" s="137">
        <v>223.3</v>
      </c>
      <c r="AE124" s="26">
        <f>COUNTIF(Draft!AX:AX,AF124)</f>
        <v>1</v>
      </c>
      <c r="AF124" s="62" t="s">
        <v>2140</v>
      </c>
      <c r="AG124" s="62" t="s">
        <v>1035</v>
      </c>
      <c r="AH124" s="154" t="s">
        <v>1003</v>
      </c>
      <c r="AI124" s="26" t="str">
        <f t="shared" si="29"/>
        <v>Player19</v>
      </c>
      <c r="AJ124" s="26" t="str">
        <f>INDEX(Draft!$AW$3:$AW$170,MATCH(AF124,Draft!$AX$3:$AX$170,0),1)</f>
        <v>Player19</v>
      </c>
      <c r="AP124" s="117" t="s">
        <v>1953</v>
      </c>
      <c r="AQ124" s="117" t="s">
        <v>634</v>
      </c>
      <c r="AR124" s="117" t="s">
        <v>635</v>
      </c>
      <c r="AS124" s="123">
        <v>199.37</v>
      </c>
      <c r="AT124" s="117">
        <v>-2.92</v>
      </c>
      <c r="AU124" s="124">
        <v>-1.443E-2</v>
      </c>
      <c r="AV124" s="125">
        <v>94327095132</v>
      </c>
      <c r="AW124" s="117" t="s">
        <v>1043</v>
      </c>
      <c r="AX124" s="117">
        <v>2013</v>
      </c>
      <c r="AY124" s="117">
        <v>2808959</v>
      </c>
      <c r="AZ124" s="117" t="s">
        <v>1057</v>
      </c>
      <c r="BA124" s="117" t="s">
        <v>1058</v>
      </c>
    </row>
    <row r="125" spans="7:53" ht="15">
      <c r="G125" s="114" t="str">
        <f t="shared" si="32"/>
        <v>Sony</v>
      </c>
      <c r="H125" s="175">
        <v>44596</v>
      </c>
      <c r="I125" s="140">
        <v>109.120002746582</v>
      </c>
      <c r="J125" s="141" t="s">
        <v>575</v>
      </c>
      <c r="K125" s="141" t="s">
        <v>1953</v>
      </c>
      <c r="L125" s="141" t="s">
        <v>2512</v>
      </c>
      <c r="M125" s="143"/>
      <c r="N125" s="26">
        <f t="shared" si="30"/>
        <v>0</v>
      </c>
      <c r="O125" s="26" t="str">
        <f t="shared" si="31"/>
        <v>Sony0</v>
      </c>
      <c r="Q125" s="26">
        <f>IF(R125="Y","",S125-COUNTIF(R$4:R124,"Y"))</f>
        <v>69</v>
      </c>
      <c r="R125" s="114" t="str">
        <f>IF(ISNUMBER(MATCH(T125,Draft!$AX$3:$AX$146,0)),"Y","")</f>
        <v/>
      </c>
      <c r="S125" s="114">
        <f t="shared" si="28"/>
        <v>122</v>
      </c>
      <c r="T125" s="136" t="s">
        <v>2002</v>
      </c>
      <c r="U125" s="137">
        <v>61</v>
      </c>
      <c r="V125" s="137">
        <v>1.1016949412111221</v>
      </c>
      <c r="W125" s="137">
        <v>0.27767611903546341</v>
      </c>
      <c r="X125" s="137">
        <v>0.25204447133995789</v>
      </c>
      <c r="Y125" s="137">
        <v>35993309184</v>
      </c>
      <c r="Z125" s="137">
        <v>13</v>
      </c>
      <c r="AA125" s="137">
        <v>566</v>
      </c>
      <c r="AB125" s="137">
        <v>347</v>
      </c>
      <c r="AC125" s="137">
        <v>223.8</v>
      </c>
      <c r="AE125" s="26">
        <f>COUNTIF(Draft!AX:AX,AF125)</f>
        <v>1</v>
      </c>
      <c r="AF125" s="62" t="s">
        <v>2061</v>
      </c>
      <c r="AG125" s="62" t="s">
        <v>1035</v>
      </c>
      <c r="AH125" s="154" t="s">
        <v>2601</v>
      </c>
      <c r="AI125" s="26" t="str">
        <f t="shared" si="29"/>
        <v>Player13</v>
      </c>
      <c r="AJ125" s="26" t="str">
        <f>INDEX(Draft!$AW$3:$AW$170,MATCH(AF125,Draft!$AX$3:$AX$170,0),1)</f>
        <v>Player13</v>
      </c>
      <c r="AP125" s="117" t="s">
        <v>1953</v>
      </c>
      <c r="AQ125" s="117" t="s">
        <v>655</v>
      </c>
      <c r="AR125" s="117" t="s">
        <v>656</v>
      </c>
      <c r="AS125" s="123">
        <v>59.72</v>
      </c>
      <c r="AT125" s="117">
        <v>2.82</v>
      </c>
      <c r="AU125" s="124">
        <v>4.956E-2</v>
      </c>
      <c r="AV125" s="125">
        <v>93657736005</v>
      </c>
      <c r="AW125" s="117" t="s">
        <v>1086</v>
      </c>
      <c r="AY125" s="117">
        <v>5876172</v>
      </c>
      <c r="AZ125" s="117" t="s">
        <v>1052</v>
      </c>
      <c r="BA125" s="117" t="s">
        <v>1099</v>
      </c>
    </row>
    <row r="126" spans="7:53" ht="15">
      <c r="G126" s="114" t="str">
        <f t="shared" si="32"/>
        <v>Sony</v>
      </c>
      <c r="H126" s="175">
        <v>44603</v>
      </c>
      <c r="I126" s="140">
        <v>107.7900009155273</v>
      </c>
      <c r="J126" s="141" t="s">
        <v>575</v>
      </c>
      <c r="K126" s="141" t="s">
        <v>1953</v>
      </c>
      <c r="L126" s="141" t="s">
        <v>2512</v>
      </c>
      <c r="M126" s="143">
        <v>0.98781156710430573</v>
      </c>
      <c r="N126" s="26">
        <f t="shared" si="30"/>
        <v>1</v>
      </c>
      <c r="O126" s="26" t="str">
        <f t="shared" si="31"/>
        <v>Sony1</v>
      </c>
      <c r="Q126" s="26">
        <f>IF(R126="Y","",S126-COUNTIF(R$4:R125,"Y"))</f>
        <v>70</v>
      </c>
      <c r="R126" s="114" t="str">
        <f>IF(ISNUMBER(MATCH(T126,Draft!$AX$3:$AX$146,0)),"Y","")</f>
        <v/>
      </c>
      <c r="S126" s="114">
        <f t="shared" si="28"/>
        <v>123</v>
      </c>
      <c r="T126" s="136" t="s">
        <v>1007</v>
      </c>
      <c r="U126" s="137">
        <v>57</v>
      </c>
      <c r="V126" s="137">
        <v>1.008803029330952</v>
      </c>
      <c r="W126" s="137">
        <v>3.3548476567903711E-2</v>
      </c>
      <c r="X126" s="137">
        <v>3.3255725441420809E-2</v>
      </c>
      <c r="Y126" s="137">
        <v>33969223680</v>
      </c>
      <c r="Z126" s="137">
        <v>160</v>
      </c>
      <c r="AA126" s="137">
        <v>181</v>
      </c>
      <c r="AB126" s="137">
        <v>364</v>
      </c>
      <c r="AC126" s="137">
        <v>225.4</v>
      </c>
      <c r="AE126" s="26">
        <f>COUNTIF(Draft!AX:AX,AF126)</f>
        <v>1</v>
      </c>
      <c r="AF126" s="62" t="s">
        <v>2039</v>
      </c>
      <c r="AG126" s="62" t="s">
        <v>1035</v>
      </c>
      <c r="AH126" s="154" t="s">
        <v>996</v>
      </c>
      <c r="AI126" s="26" t="str">
        <f t="shared" si="29"/>
        <v>Player3</v>
      </c>
      <c r="AJ126" s="26" t="str">
        <f>INDEX(Draft!$AW$3:$AW$170,MATCH(AF126,Draft!$AX$3:$AX$170,0),1)</f>
        <v>Player3</v>
      </c>
      <c r="AP126" s="117" t="s">
        <v>1953</v>
      </c>
      <c r="AQ126" s="117" t="s">
        <v>94</v>
      </c>
      <c r="AR126" s="117" t="s">
        <v>95</v>
      </c>
      <c r="AS126" s="123">
        <v>66.77</v>
      </c>
      <c r="AT126" s="117">
        <v>-1.19</v>
      </c>
      <c r="AU126" s="124">
        <v>-1.7510000000000001E-2</v>
      </c>
      <c r="AV126" s="125">
        <v>92698663498</v>
      </c>
      <c r="AW126" s="117" t="s">
        <v>1043</v>
      </c>
      <c r="AY126" s="117">
        <v>7609229</v>
      </c>
      <c r="AZ126" s="117" t="s">
        <v>1066</v>
      </c>
      <c r="BA126" s="117" t="s">
        <v>1103</v>
      </c>
    </row>
    <row r="127" spans="7:53" ht="15">
      <c r="G127" s="114" t="str">
        <f t="shared" si="32"/>
        <v>Sony</v>
      </c>
      <c r="H127" s="175">
        <v>44610</v>
      </c>
      <c r="I127" s="140">
        <v>104.23000335693359</v>
      </c>
      <c r="J127" s="141" t="s">
        <v>575</v>
      </c>
      <c r="K127" s="141" t="s">
        <v>1953</v>
      </c>
      <c r="L127" s="141" t="s">
        <v>2512</v>
      </c>
      <c r="M127" s="143">
        <v>0.96697284044571408</v>
      </c>
      <c r="N127" s="26">
        <f t="shared" si="30"/>
        <v>2</v>
      </c>
      <c r="O127" s="26" t="str">
        <f t="shared" si="31"/>
        <v>Sony2</v>
      </c>
      <c r="Q127" s="26">
        <f>IF(R127="Y","",S127-COUNTIF(R$4:R126,"Y"))</f>
        <v>71</v>
      </c>
      <c r="R127" s="114" t="str">
        <f>IF(ISNUMBER(MATCH(T127,Draft!$AX$3:$AX$146,0)),"Y","")</f>
        <v/>
      </c>
      <c r="S127" s="114">
        <f t="shared" si="28"/>
        <v>124</v>
      </c>
      <c r="T127" s="136" t="s">
        <v>745</v>
      </c>
      <c r="U127" s="137">
        <v>57</v>
      </c>
      <c r="V127" s="137">
        <v>1.006523988058563</v>
      </c>
      <c r="W127" s="137">
        <v>3.874986290401445E-2</v>
      </c>
      <c r="X127" s="137">
        <v>3.8498697858912682E-2</v>
      </c>
      <c r="Y127" s="137">
        <v>60867874816</v>
      </c>
      <c r="Z127" s="137">
        <v>233</v>
      </c>
      <c r="AA127" s="137">
        <v>261</v>
      </c>
      <c r="AB127" s="137">
        <v>189</v>
      </c>
      <c r="AC127" s="137">
        <v>225.4</v>
      </c>
      <c r="AE127" s="26"/>
      <c r="AF127" s="114"/>
      <c r="AG127" s="114"/>
      <c r="AP127" s="117" t="s">
        <v>1953</v>
      </c>
      <c r="AQ127" s="117" t="s">
        <v>905</v>
      </c>
      <c r="AR127" s="117" t="s">
        <v>2419</v>
      </c>
      <c r="AS127" s="123">
        <v>60.72</v>
      </c>
      <c r="AT127" s="117">
        <v>-0.05</v>
      </c>
      <c r="AU127" s="124">
        <v>-8.1999999999999998E-4</v>
      </c>
      <c r="AV127" s="125">
        <v>91861964729</v>
      </c>
      <c r="AX127" s="117">
        <v>2018</v>
      </c>
      <c r="AY127" s="117">
        <v>3676756</v>
      </c>
      <c r="AZ127" s="117" t="s">
        <v>1044</v>
      </c>
      <c r="BA127" s="117" t="s">
        <v>1045</v>
      </c>
    </row>
    <row r="128" spans="7:53" ht="15">
      <c r="G128" s="114" t="str">
        <f t="shared" si="32"/>
        <v>Sony</v>
      </c>
      <c r="H128" s="175">
        <v>44617</v>
      </c>
      <c r="I128" s="140">
        <v>104.0899963378906</v>
      </c>
      <c r="J128" s="141" t="s">
        <v>575</v>
      </c>
      <c r="K128" s="141" t="s">
        <v>1953</v>
      </c>
      <c r="L128" s="141" t="s">
        <v>2512</v>
      </c>
      <c r="M128" s="143">
        <v>0.99865674935686688</v>
      </c>
      <c r="N128" s="26">
        <f t="shared" si="30"/>
        <v>3</v>
      </c>
      <c r="O128" s="26" t="str">
        <f t="shared" si="31"/>
        <v>Sony3</v>
      </c>
      <c r="Q128" s="26" t="str">
        <f>IF(R128="Y","",S128-COUNTIF(R$4:R127,"Y"))</f>
        <v/>
      </c>
      <c r="R128" s="114" t="str">
        <f>IF(ISNUMBER(MATCH(T128,Draft!$AX$3:$AX$146,0)),"Y","")</f>
        <v>Y</v>
      </c>
      <c r="S128" s="114">
        <f t="shared" si="28"/>
        <v>125</v>
      </c>
      <c r="T128" s="136" t="s">
        <v>46</v>
      </c>
      <c r="U128" s="137">
        <v>57</v>
      </c>
      <c r="V128" s="137">
        <v>1.0066756109100881</v>
      </c>
      <c r="W128" s="137">
        <v>6.2166728711983241E-2</v>
      </c>
      <c r="X128" s="137">
        <v>6.1754479832665472E-2</v>
      </c>
      <c r="Y128" s="137">
        <v>137739010048</v>
      </c>
      <c r="Z128" s="137">
        <v>229</v>
      </c>
      <c r="AA128" s="137">
        <v>441</v>
      </c>
      <c r="AB128" s="137">
        <v>76</v>
      </c>
      <c r="AC128" s="137">
        <v>225.5</v>
      </c>
      <c r="AH128"/>
      <c r="AP128" s="117" t="s">
        <v>1953</v>
      </c>
      <c r="AQ128" s="117" t="s">
        <v>564</v>
      </c>
      <c r="AR128" s="117" t="s">
        <v>565</v>
      </c>
      <c r="AS128" s="123">
        <v>164.66</v>
      </c>
      <c r="AT128" s="117">
        <v>-9.2899999999999991</v>
      </c>
      <c r="AU128" s="124">
        <v>-5.3409999999999999E-2</v>
      </c>
      <c r="AV128" s="125">
        <v>91837132494</v>
      </c>
      <c r="AW128" s="117" t="s">
        <v>1043</v>
      </c>
      <c r="AX128" s="117">
        <v>2017</v>
      </c>
      <c r="AY128" s="117">
        <v>7502519</v>
      </c>
      <c r="AZ128" s="117" t="s">
        <v>1044</v>
      </c>
      <c r="BA128" s="117" t="s">
        <v>1048</v>
      </c>
    </row>
    <row r="129" spans="7:53" ht="15">
      <c r="G129" s="114" t="str">
        <f t="shared" si="32"/>
        <v>Spotify</v>
      </c>
      <c r="H129" s="175">
        <v>44596</v>
      </c>
      <c r="I129" s="140">
        <v>174.42999267578119</v>
      </c>
      <c r="J129" s="141" t="s">
        <v>831</v>
      </c>
      <c r="K129" s="141" t="s">
        <v>1953</v>
      </c>
      <c r="L129" s="141" t="s">
        <v>2512</v>
      </c>
      <c r="M129" s="143"/>
      <c r="N129" s="26">
        <f t="shared" si="30"/>
        <v>0</v>
      </c>
      <c r="O129" s="26" t="str">
        <f t="shared" si="31"/>
        <v>Spotify0</v>
      </c>
      <c r="Q129" s="26">
        <f>IF(R129="Y","",S129-COUNTIF(R$4:R128,"Y"))</f>
        <v>72</v>
      </c>
      <c r="R129" s="114" t="str">
        <f>IF(ISNUMBER(MATCH(T129,Draft!$AX$3:$AX$146,0)),"Y","")</f>
        <v/>
      </c>
      <c r="S129" s="114">
        <f t="shared" si="28"/>
        <v>126</v>
      </c>
      <c r="T129" s="136" t="s">
        <v>764</v>
      </c>
      <c r="U129" s="137">
        <v>57</v>
      </c>
      <c r="V129" s="137">
        <v>1.005098064079528</v>
      </c>
      <c r="W129" s="137">
        <v>2.4197261878195351E-2</v>
      </c>
      <c r="X129" s="137">
        <v>2.4074528389779831E-2</v>
      </c>
      <c r="Y129" s="137">
        <v>50179809280</v>
      </c>
      <c r="Z129" s="137">
        <v>290</v>
      </c>
      <c r="AA129" s="137">
        <v>50</v>
      </c>
      <c r="AB129" s="137">
        <v>237</v>
      </c>
      <c r="AC129" s="137">
        <v>226.1</v>
      </c>
      <c r="AH129"/>
      <c r="AP129" s="117" t="s">
        <v>1953</v>
      </c>
      <c r="AQ129" s="117" t="s">
        <v>690</v>
      </c>
      <c r="AR129" s="117" t="s">
        <v>691</v>
      </c>
      <c r="AS129" s="123">
        <v>50.18</v>
      </c>
      <c r="AT129" s="117">
        <v>-0.42</v>
      </c>
      <c r="AU129" s="124">
        <v>-8.3000000000000001E-3</v>
      </c>
      <c r="AV129" s="125">
        <v>91486952511</v>
      </c>
      <c r="AW129" s="117" t="s">
        <v>1043</v>
      </c>
      <c r="AY129" s="117">
        <v>7728132</v>
      </c>
      <c r="AZ129" s="117" t="s">
        <v>1066</v>
      </c>
      <c r="BA129" s="117" t="s">
        <v>1104</v>
      </c>
    </row>
    <row r="130" spans="7:53" ht="15">
      <c r="G130" s="114" t="str">
        <f t="shared" si="32"/>
        <v>Spotify</v>
      </c>
      <c r="H130" s="175">
        <v>44603</v>
      </c>
      <c r="I130" s="140">
        <v>161.92999267578119</v>
      </c>
      <c r="J130" s="141" t="s">
        <v>831</v>
      </c>
      <c r="K130" s="141" t="s">
        <v>1953</v>
      </c>
      <c r="L130" s="141" t="s">
        <v>2512</v>
      </c>
      <c r="M130" s="143">
        <v>0.92833801224062329</v>
      </c>
      <c r="N130" s="26">
        <f t="shared" si="30"/>
        <v>1</v>
      </c>
      <c r="O130" s="26" t="str">
        <f t="shared" si="31"/>
        <v>Spotify1</v>
      </c>
      <c r="Q130" s="26">
        <f>IF(R130="Y","",S130-COUNTIF(R$4:R129,"Y"))</f>
        <v>73</v>
      </c>
      <c r="R130" s="114" t="str">
        <f>IF(ISNUMBER(MATCH(T130,Draft!$AX$3:$AX$146,0)),"Y","")</f>
        <v/>
      </c>
      <c r="S130" s="114">
        <f t="shared" si="28"/>
        <v>127</v>
      </c>
      <c r="T130" s="136" t="s">
        <v>803</v>
      </c>
      <c r="U130" s="137">
        <v>57</v>
      </c>
      <c r="V130" s="137">
        <v>1.005107130306975</v>
      </c>
      <c r="W130" s="137">
        <v>3.074834152431663E-2</v>
      </c>
      <c r="X130" s="137">
        <v>3.0592103664537351E-2</v>
      </c>
      <c r="Y130" s="137">
        <v>62139252736</v>
      </c>
      <c r="Z130" s="137">
        <v>289</v>
      </c>
      <c r="AA130" s="137">
        <v>132</v>
      </c>
      <c r="AB130" s="137">
        <v>185</v>
      </c>
      <c r="AC130" s="137">
        <v>226.4</v>
      </c>
      <c r="AH130"/>
      <c r="AP130" s="117" t="s">
        <v>1953</v>
      </c>
      <c r="AQ130" s="117" t="s">
        <v>641</v>
      </c>
      <c r="AR130" s="117" t="s">
        <v>642</v>
      </c>
      <c r="AS130" s="123">
        <v>159.74</v>
      </c>
      <c r="AT130" s="117">
        <v>-3.9</v>
      </c>
      <c r="AU130" s="124">
        <v>-2.383E-2</v>
      </c>
      <c r="AV130" s="125">
        <v>91227514000</v>
      </c>
      <c r="AW130" s="117" t="s">
        <v>1043</v>
      </c>
      <c r="AY130" s="117">
        <v>3633165</v>
      </c>
    </row>
    <row r="131" spans="7:53" ht="15">
      <c r="G131" s="114" t="str">
        <f t="shared" si="32"/>
        <v>Spotify</v>
      </c>
      <c r="H131" s="175">
        <v>44610</v>
      </c>
      <c r="I131" s="140">
        <v>152.27000427246091</v>
      </c>
      <c r="J131" s="141" t="s">
        <v>831</v>
      </c>
      <c r="K131" s="141" t="s">
        <v>1953</v>
      </c>
      <c r="L131" s="141" t="s">
        <v>2512</v>
      </c>
      <c r="M131" s="143">
        <v>0.94034466225993296</v>
      </c>
      <c r="N131" s="26">
        <f t="shared" si="30"/>
        <v>2</v>
      </c>
      <c r="O131" s="26" t="str">
        <f t="shared" si="31"/>
        <v>Spotify2</v>
      </c>
      <c r="Q131" s="26">
        <f>IF(R131="Y","",S131-COUNTIF(R$4:R130,"Y"))</f>
        <v>74</v>
      </c>
      <c r="R131" s="114" t="str">
        <f>IF(ISNUMBER(MATCH(T131,Draft!$AX$3:$AX$146,0)),"Y","")</f>
        <v/>
      </c>
      <c r="S131" s="114">
        <f t="shared" si="28"/>
        <v>128</v>
      </c>
      <c r="T131" s="136" t="s">
        <v>626</v>
      </c>
      <c r="U131" s="137">
        <v>57</v>
      </c>
      <c r="V131" s="137">
        <v>1.0039828371782029</v>
      </c>
      <c r="W131" s="137">
        <v>2.6234539819112689E-2</v>
      </c>
      <c r="X131" s="137">
        <v>2.613046642594764E-2</v>
      </c>
      <c r="Y131" s="137">
        <v>93674897408</v>
      </c>
      <c r="Z131" s="137">
        <v>352</v>
      </c>
      <c r="AA131" s="137">
        <v>72</v>
      </c>
      <c r="AB131" s="137">
        <v>120</v>
      </c>
      <c r="AC131" s="137">
        <v>226.4</v>
      </c>
      <c r="AH131"/>
      <c r="AP131" s="117" t="s">
        <v>1953</v>
      </c>
      <c r="AQ131" s="117" t="s">
        <v>694</v>
      </c>
      <c r="AR131" s="117" t="s">
        <v>695</v>
      </c>
      <c r="AS131" s="123">
        <v>73.239999999999995</v>
      </c>
      <c r="AT131" s="117">
        <v>-0.98</v>
      </c>
      <c r="AU131" s="124">
        <v>-1.32E-2</v>
      </c>
      <c r="AV131" s="125">
        <v>89038241378</v>
      </c>
      <c r="AW131" s="117" t="s">
        <v>1086</v>
      </c>
      <c r="AY131" s="117">
        <v>1352330</v>
      </c>
    </row>
    <row r="132" spans="7:53" ht="15">
      <c r="G132" s="114" t="str">
        <f t="shared" si="32"/>
        <v>Spotify</v>
      </c>
      <c r="H132" s="175">
        <v>44617</v>
      </c>
      <c r="I132" s="140">
        <v>151.9100036621094</v>
      </c>
      <c r="J132" s="141" t="s">
        <v>831</v>
      </c>
      <c r="K132" s="141" t="s">
        <v>1953</v>
      </c>
      <c r="L132" s="141" t="s">
        <v>2512</v>
      </c>
      <c r="M132" s="143">
        <v>0.99763577460924346</v>
      </c>
      <c r="N132" s="26">
        <f t="shared" si="30"/>
        <v>3</v>
      </c>
      <c r="O132" s="26" t="str">
        <f t="shared" si="31"/>
        <v>Spotify3</v>
      </c>
      <c r="Q132" s="26">
        <f>IF(R132="Y","",S132-COUNTIF(R$4:R131,"Y"))</f>
        <v>75</v>
      </c>
      <c r="R132" s="114" t="str">
        <f>IF(ISNUMBER(MATCH(T132,Draft!$AX$3:$AX$146,0)),"Y","")</f>
        <v/>
      </c>
      <c r="S132" s="114">
        <f t="shared" si="28"/>
        <v>129</v>
      </c>
      <c r="T132" s="136" t="s">
        <v>978</v>
      </c>
      <c r="U132" s="137">
        <v>57</v>
      </c>
      <c r="V132" s="137">
        <v>1.0105710411139699</v>
      </c>
      <c r="W132" s="137">
        <v>5.5813196257680303E-2</v>
      </c>
      <c r="X132" s="137">
        <v>5.5229364376161452E-2</v>
      </c>
      <c r="Y132" s="137">
        <v>43653214208</v>
      </c>
      <c r="Z132" s="137">
        <v>128</v>
      </c>
      <c r="AA132" s="137">
        <v>417</v>
      </c>
      <c r="AB132" s="137">
        <v>269</v>
      </c>
      <c r="AC132" s="137">
        <v>228.1</v>
      </c>
      <c r="AH132"/>
      <c r="AP132" s="117" t="s">
        <v>1953</v>
      </c>
      <c r="AQ132" s="117" t="s">
        <v>753</v>
      </c>
      <c r="AR132" s="117" t="s">
        <v>754</v>
      </c>
      <c r="AS132" s="123">
        <v>13.59</v>
      </c>
      <c r="AT132" s="117">
        <v>0.17</v>
      </c>
      <c r="AU132" s="124">
        <v>1.2670000000000001E-2</v>
      </c>
      <c r="AV132" s="125">
        <v>88635347562</v>
      </c>
      <c r="AW132" s="117" t="s">
        <v>1150</v>
      </c>
      <c r="AY132" s="117">
        <v>30712196</v>
      </c>
      <c r="AZ132" s="117" t="s">
        <v>1076</v>
      </c>
      <c r="BA132" s="117" t="s">
        <v>1077</v>
      </c>
    </row>
    <row r="133" spans="7:53" ht="15">
      <c r="G133" s="114" t="str">
        <f t="shared" si="32"/>
        <v>IoTeX</v>
      </c>
      <c r="H133" s="175">
        <v>44598</v>
      </c>
      <c r="I133" s="140">
        <v>8.3398997783660889E-2</v>
      </c>
      <c r="J133" s="141" t="s">
        <v>1922</v>
      </c>
      <c r="K133" s="141" t="s">
        <v>1035</v>
      </c>
      <c r="L133" s="141" t="s">
        <v>2511</v>
      </c>
      <c r="M133" s="143"/>
      <c r="N133" s="26">
        <f t="shared" si="30"/>
        <v>0</v>
      </c>
      <c r="O133" s="26" t="str">
        <f t="shared" si="31"/>
        <v>IoTeX0</v>
      </c>
      <c r="Q133" s="26">
        <f>IF(R133="Y","",S133-COUNTIF(R$4:R132,"Y"))</f>
        <v>76</v>
      </c>
      <c r="R133" s="114" t="str">
        <f>IF(ISNUMBER(MATCH(T133,Draft!$AX$3:$AX$146,0)),"Y","")</f>
        <v/>
      </c>
      <c r="S133" s="114">
        <f t="shared" si="28"/>
        <v>130</v>
      </c>
      <c r="T133" s="136" t="s">
        <v>634</v>
      </c>
      <c r="U133" s="137">
        <v>57</v>
      </c>
      <c r="V133" s="137">
        <v>1.004794232489822</v>
      </c>
      <c r="W133" s="137">
        <v>3.3223383414952123E-2</v>
      </c>
      <c r="X133" s="137">
        <v>3.3064862775562032E-2</v>
      </c>
      <c r="Y133" s="137">
        <v>93783040000</v>
      </c>
      <c r="Z133" s="137">
        <v>317</v>
      </c>
      <c r="AA133" s="137">
        <v>176</v>
      </c>
      <c r="AB133" s="137">
        <v>119</v>
      </c>
      <c r="AC133" s="137">
        <v>229.4</v>
      </c>
      <c r="AH133"/>
      <c r="AP133" s="117" t="s">
        <v>1953</v>
      </c>
      <c r="AQ133" s="117" t="s">
        <v>677</v>
      </c>
      <c r="AR133" s="117" t="s">
        <v>678</v>
      </c>
      <c r="AS133" s="123">
        <v>210.63</v>
      </c>
      <c r="AT133" s="117">
        <v>-0.13</v>
      </c>
      <c r="AU133" s="124">
        <v>-6.2E-4</v>
      </c>
      <c r="AV133" s="125">
        <v>88464600000</v>
      </c>
      <c r="AW133" s="117" t="s">
        <v>1043</v>
      </c>
      <c r="AY133" s="117">
        <v>1894164</v>
      </c>
      <c r="AZ133" s="117" t="s">
        <v>1049</v>
      </c>
      <c r="BA133" s="117" t="s">
        <v>1050</v>
      </c>
    </row>
    <row r="134" spans="7:53" ht="15">
      <c r="G134" s="114" t="str">
        <f t="shared" si="32"/>
        <v>IoTeX</v>
      </c>
      <c r="H134" s="175">
        <v>44605</v>
      </c>
      <c r="I134" s="140">
        <v>8.864700049161911E-2</v>
      </c>
      <c r="J134" s="141" t="s">
        <v>1922</v>
      </c>
      <c r="K134" s="141" t="s">
        <v>1035</v>
      </c>
      <c r="L134" s="141" t="s">
        <v>2511</v>
      </c>
      <c r="M134" s="143">
        <v>1.0629264481279701</v>
      </c>
      <c r="N134" s="26">
        <f t="shared" si="30"/>
        <v>1</v>
      </c>
      <c r="O134" s="26" t="str">
        <f t="shared" si="31"/>
        <v>IoTeX1</v>
      </c>
      <c r="Q134" s="26">
        <f>IF(R134="Y","",S134-COUNTIF(R$4:R133,"Y"))</f>
        <v>77</v>
      </c>
      <c r="R134" s="114" t="str">
        <f>IF(ISNUMBER(MATCH(T134,Draft!$AX$3:$AX$146,0)),"Y","")</f>
        <v/>
      </c>
      <c r="S134" s="114">
        <f t="shared" ref="S134:S197" si="37">S133+1</f>
        <v>131</v>
      </c>
      <c r="T134" s="136" t="s">
        <v>1211</v>
      </c>
      <c r="U134" s="137">
        <v>57</v>
      </c>
      <c r="V134" s="137">
        <v>1.007210524248235</v>
      </c>
      <c r="W134" s="137">
        <v>2.5001580511878368E-2</v>
      </c>
      <c r="X134" s="137">
        <v>2.4822596577353209E-2</v>
      </c>
      <c r="Y134" s="137">
        <v>33455390720</v>
      </c>
      <c r="Z134" s="137">
        <v>211</v>
      </c>
      <c r="AA134" s="137">
        <v>60</v>
      </c>
      <c r="AB134" s="137">
        <v>374</v>
      </c>
      <c r="AC134" s="137">
        <v>229.7</v>
      </c>
      <c r="AH134"/>
      <c r="AP134" s="117" t="s">
        <v>1953</v>
      </c>
      <c r="AQ134" s="117" t="s">
        <v>673</v>
      </c>
      <c r="AR134" s="117" t="s">
        <v>674</v>
      </c>
      <c r="AS134" s="123">
        <v>59.21</v>
      </c>
      <c r="AT134" s="117">
        <v>-0.54</v>
      </c>
      <c r="AU134" s="124">
        <v>-9.0399999999999994E-3</v>
      </c>
      <c r="AV134" s="125">
        <v>87838163545</v>
      </c>
      <c r="AW134" s="117" t="s">
        <v>1043</v>
      </c>
      <c r="AY134" s="117">
        <v>6952959</v>
      </c>
      <c r="AZ134" s="117" t="s">
        <v>1049</v>
      </c>
      <c r="BA134" s="117" t="s">
        <v>1050</v>
      </c>
    </row>
    <row r="135" spans="7:53" ht="15">
      <c r="G135" s="114" t="str">
        <f t="shared" si="32"/>
        <v>IoTeX</v>
      </c>
      <c r="H135" s="175">
        <v>44612</v>
      </c>
      <c r="I135" s="140">
        <v>7.8433997929096222E-2</v>
      </c>
      <c r="J135" s="141" t="s">
        <v>1922</v>
      </c>
      <c r="K135" s="141" t="s">
        <v>1035</v>
      </c>
      <c r="L135" s="141" t="s">
        <v>2511</v>
      </c>
      <c r="M135" s="143">
        <v>0.88479020716004431</v>
      </c>
      <c r="N135" s="26">
        <f t="shared" si="30"/>
        <v>2</v>
      </c>
      <c r="O135" s="26" t="str">
        <f t="shared" si="31"/>
        <v>IoTeX2</v>
      </c>
      <c r="Q135" s="26" t="str">
        <f>IF(R135="Y","",S135-COUNTIF(R$4:R134,"Y"))</f>
        <v/>
      </c>
      <c r="R135" s="114" t="str">
        <f>IF(ISNUMBER(MATCH(T135,Draft!$AX$3:$AX$146,0)),"Y","")</f>
        <v>Y</v>
      </c>
      <c r="S135" s="114">
        <f t="shared" si="37"/>
        <v>132</v>
      </c>
      <c r="T135" s="136" t="s">
        <v>1915</v>
      </c>
      <c r="U135" s="137">
        <v>61</v>
      </c>
      <c r="V135" s="137">
        <v>1.050237042666077</v>
      </c>
      <c r="W135" s="137">
        <v>0.20354553569884781</v>
      </c>
      <c r="X135" s="137">
        <v>0.193809137775352</v>
      </c>
      <c r="Y135" s="137">
        <v>37403193344</v>
      </c>
      <c r="Z135" s="137">
        <v>48</v>
      </c>
      <c r="AA135" s="137">
        <v>533</v>
      </c>
      <c r="AB135" s="137">
        <v>332</v>
      </c>
      <c r="AC135" s="137">
        <v>230.2</v>
      </c>
      <c r="AH135"/>
      <c r="AP135" s="117" t="s">
        <v>1953</v>
      </c>
      <c r="AQ135" s="117" t="s">
        <v>74</v>
      </c>
      <c r="AR135" s="117" t="s">
        <v>75</v>
      </c>
      <c r="AS135" s="123">
        <v>346.16</v>
      </c>
      <c r="AT135" s="117">
        <v>10.56</v>
      </c>
      <c r="AU135" s="124">
        <v>3.1469999999999998E-2</v>
      </c>
      <c r="AV135" s="125">
        <v>87746975111</v>
      </c>
      <c r="AW135" s="117" t="s">
        <v>1082</v>
      </c>
      <c r="AX135" s="117">
        <v>2015</v>
      </c>
      <c r="AY135" s="117">
        <v>2236695</v>
      </c>
      <c r="AZ135" s="117" t="s">
        <v>1044</v>
      </c>
      <c r="BA135" s="117" t="s">
        <v>1048</v>
      </c>
    </row>
    <row r="136" spans="7:53" ht="15">
      <c r="G136" s="114" t="str">
        <f t="shared" si="32"/>
        <v>IoTeX</v>
      </c>
      <c r="H136" s="175">
        <v>44619</v>
      </c>
      <c r="I136" s="140">
        <v>7.0822000503540039E-2</v>
      </c>
      <c r="J136" s="141" t="s">
        <v>1922</v>
      </c>
      <c r="K136" s="141" t="s">
        <v>1035</v>
      </c>
      <c r="L136" s="141" t="s">
        <v>2511</v>
      </c>
      <c r="M136" s="143">
        <v>0.90295028142722789</v>
      </c>
      <c r="N136" s="26">
        <f t="shared" si="30"/>
        <v>3</v>
      </c>
      <c r="O136" s="26" t="str">
        <f t="shared" si="31"/>
        <v>IoTeX3</v>
      </c>
      <c r="Q136" s="26" t="str">
        <f>IF(R136="Y","",S136-COUNTIF(R$4:R135,"Y"))</f>
        <v/>
      </c>
      <c r="R136" s="114" t="str">
        <f>IF(ISNUMBER(MATCH(T136,Draft!$AX$3:$AX$146,0)),"Y","")</f>
        <v>Y</v>
      </c>
      <c r="S136" s="114">
        <f t="shared" si="37"/>
        <v>133</v>
      </c>
      <c r="T136" s="136" t="s">
        <v>76</v>
      </c>
      <c r="U136" s="137">
        <v>57</v>
      </c>
      <c r="V136" s="137">
        <v>1.0089413006624841</v>
      </c>
      <c r="W136" s="137">
        <v>0.1251469605172971</v>
      </c>
      <c r="X136" s="137">
        <v>0.124037900356665</v>
      </c>
      <c r="Y136" s="137">
        <v>65555181568</v>
      </c>
      <c r="Z136" s="137">
        <v>154</v>
      </c>
      <c r="AA136" s="137">
        <v>509</v>
      </c>
      <c r="AB136" s="137">
        <v>174</v>
      </c>
      <c r="AC136" s="137">
        <v>231</v>
      </c>
      <c r="AH136"/>
      <c r="AP136" s="117" t="s">
        <v>1953</v>
      </c>
      <c r="AQ136" s="117" t="s">
        <v>96</v>
      </c>
      <c r="AR136" s="117" t="s">
        <v>97</v>
      </c>
      <c r="AS136" s="123">
        <v>244.05</v>
      </c>
      <c r="AT136" s="117">
        <v>-5.46</v>
      </c>
      <c r="AU136" s="124">
        <v>-2.188E-2</v>
      </c>
      <c r="AV136" s="125">
        <v>87711400873</v>
      </c>
      <c r="AW136" s="117" t="s">
        <v>1043</v>
      </c>
      <c r="AX136" s="117">
        <v>2002</v>
      </c>
      <c r="AY136" s="117">
        <v>2366732</v>
      </c>
      <c r="AZ136" s="117" t="s">
        <v>1049</v>
      </c>
      <c r="BA136" s="117" t="s">
        <v>1094</v>
      </c>
    </row>
    <row r="137" spans="7:53" ht="15">
      <c r="G137" s="114" t="str">
        <f t="shared" si="32"/>
        <v>Applied Materials</v>
      </c>
      <c r="H137" s="175">
        <v>44596</v>
      </c>
      <c r="I137" s="140">
        <v>135.3260192871094</v>
      </c>
      <c r="J137" s="141" t="s">
        <v>60</v>
      </c>
      <c r="K137" s="141" t="s">
        <v>1953</v>
      </c>
      <c r="L137" s="141" t="s">
        <v>2512</v>
      </c>
      <c r="M137" s="143"/>
      <c r="N137" s="26">
        <f t="shared" si="30"/>
        <v>0</v>
      </c>
      <c r="O137" s="26" t="str">
        <f t="shared" si="31"/>
        <v>Applied Materials0</v>
      </c>
      <c r="Q137" s="26">
        <f>IF(R137="Y","",S137-COUNTIF(R$4:R136,"Y"))</f>
        <v>78</v>
      </c>
      <c r="R137" s="114" t="str">
        <f>IF(ISNUMBER(MATCH(T137,Draft!$AX$3:$AX$146,0)),"Y","")</f>
        <v/>
      </c>
      <c r="S137" s="114">
        <f t="shared" si="37"/>
        <v>134</v>
      </c>
      <c r="T137" s="136" t="s">
        <v>1256</v>
      </c>
      <c r="U137" s="137">
        <v>57</v>
      </c>
      <c r="V137" s="137">
        <v>1.0072443952382479</v>
      </c>
      <c r="W137" s="137">
        <v>2.6084749795471599E-2</v>
      </c>
      <c r="X137" s="137">
        <v>2.5897140672896619E-2</v>
      </c>
      <c r="Y137" s="137">
        <v>33441568768</v>
      </c>
      <c r="Z137" s="137">
        <v>210</v>
      </c>
      <c r="AA137" s="137">
        <v>71</v>
      </c>
      <c r="AB137" s="137">
        <v>375</v>
      </c>
      <c r="AC137" s="137">
        <v>231.7</v>
      </c>
      <c r="AH137"/>
      <c r="AP137" s="117" t="s">
        <v>1953</v>
      </c>
      <c r="AQ137" s="117" t="s">
        <v>681</v>
      </c>
      <c r="AR137" s="117" t="s">
        <v>2420</v>
      </c>
      <c r="AS137" s="123">
        <v>208.6</v>
      </c>
      <c r="AT137" s="117">
        <v>-0.36</v>
      </c>
      <c r="AU137" s="124">
        <v>-1.72E-3</v>
      </c>
      <c r="AV137" s="125">
        <v>86835148568</v>
      </c>
      <c r="AW137" s="117" t="s">
        <v>1091</v>
      </c>
      <c r="AY137" s="117">
        <v>2613782</v>
      </c>
      <c r="AZ137" s="117" t="s">
        <v>1049</v>
      </c>
      <c r="BA137" s="117" t="s">
        <v>1138</v>
      </c>
    </row>
    <row r="138" spans="7:53" ht="15">
      <c r="G138" s="114" t="str">
        <f t="shared" si="32"/>
        <v>Applied Materials</v>
      </c>
      <c r="H138" s="175">
        <v>44603</v>
      </c>
      <c r="I138" s="140">
        <v>132.2515563964844</v>
      </c>
      <c r="J138" s="61" t="s">
        <v>60</v>
      </c>
      <c r="K138" s="141" t="s">
        <v>1953</v>
      </c>
      <c r="L138" s="141" t="s">
        <v>2512</v>
      </c>
      <c r="M138" s="143">
        <v>0.97728106607420273</v>
      </c>
      <c r="N138" s="26">
        <f t="shared" ref="N138:N139" si="38">IFERROR(INDEX($B$4:$B$53,MATCH(K138&amp;H138,$E$4:$E$53,0),1),-99)</f>
        <v>1</v>
      </c>
      <c r="O138" s="26" t="str">
        <f t="shared" ref="O138:O139" si="39">G138&amp;N138</f>
        <v>Applied Materials1</v>
      </c>
      <c r="Q138" s="26">
        <f>IF(R138="Y","",S138-COUNTIF(R$4:R137,"Y"))</f>
        <v>79</v>
      </c>
      <c r="R138" s="114" t="str">
        <f>IF(ISNUMBER(MATCH(T138,Draft!$AX$3:$AX$146,0)),"Y","")</f>
        <v/>
      </c>
      <c r="S138" s="114">
        <f t="shared" si="37"/>
        <v>135</v>
      </c>
      <c r="T138" s="136" t="s">
        <v>719</v>
      </c>
      <c r="U138" s="137">
        <v>57</v>
      </c>
      <c r="V138" s="137">
        <v>1.005036243105534</v>
      </c>
      <c r="W138" s="137">
        <v>3.2754251297477603E-2</v>
      </c>
      <c r="X138" s="137">
        <v>3.2590119532672657E-2</v>
      </c>
      <c r="Y138" s="137">
        <v>67889639424</v>
      </c>
      <c r="Z138" s="137">
        <v>298</v>
      </c>
      <c r="AA138" s="137">
        <v>166</v>
      </c>
      <c r="AB138" s="137">
        <v>167</v>
      </c>
      <c r="AC138" s="137">
        <v>232.3</v>
      </c>
      <c r="AH138"/>
      <c r="AP138" s="117" t="s">
        <v>1953</v>
      </c>
      <c r="AQ138" s="117" t="s">
        <v>686</v>
      </c>
      <c r="AR138" s="117" t="s">
        <v>687</v>
      </c>
      <c r="AS138" s="123">
        <v>42.85</v>
      </c>
      <c r="AT138" s="117">
        <v>-0.09</v>
      </c>
      <c r="AU138" s="124">
        <v>-2.0999999999999999E-3</v>
      </c>
      <c r="AV138" s="125">
        <v>86817749920</v>
      </c>
      <c r="AW138" s="117" t="s">
        <v>1086</v>
      </c>
      <c r="AY138" s="117">
        <v>5458311</v>
      </c>
      <c r="AZ138" s="117" t="s">
        <v>1076</v>
      </c>
      <c r="BA138" s="117" t="s">
        <v>1077</v>
      </c>
    </row>
    <row r="139" spans="7:53" ht="15">
      <c r="G139" s="114" t="str">
        <f t="shared" si="32"/>
        <v>Applied Materials</v>
      </c>
      <c r="H139" s="175">
        <v>44610</v>
      </c>
      <c r="I139" s="140">
        <v>133.11000061035159</v>
      </c>
      <c r="J139" s="61" t="s">
        <v>60</v>
      </c>
      <c r="K139" s="141" t="s">
        <v>1953</v>
      </c>
      <c r="L139" s="141" t="s">
        <v>2512</v>
      </c>
      <c r="M139" s="143">
        <v>1.006490995170549</v>
      </c>
      <c r="N139" s="26">
        <f t="shared" si="38"/>
        <v>2</v>
      </c>
      <c r="O139" s="26" t="str">
        <f t="shared" si="39"/>
        <v>Applied Materials2</v>
      </c>
      <c r="Q139" s="26">
        <f>IF(R139="Y","",S139-COUNTIF(R$4:R138,"Y"))</f>
        <v>80</v>
      </c>
      <c r="R139" s="114" t="str">
        <f>IF(ISNUMBER(MATCH(T139,Draft!$AX$3:$AX$146,0)),"Y","")</f>
        <v/>
      </c>
      <c r="S139" s="114">
        <f t="shared" si="37"/>
        <v>136</v>
      </c>
      <c r="T139" s="136" t="s">
        <v>124</v>
      </c>
      <c r="U139" s="137">
        <v>57</v>
      </c>
      <c r="V139" s="137">
        <v>1.0092853410412219</v>
      </c>
      <c r="W139" s="137">
        <v>6.9462155782919477E-2</v>
      </c>
      <c r="X139" s="137">
        <v>6.8823109737489438E-2</v>
      </c>
      <c r="Y139" s="137">
        <v>52215877632</v>
      </c>
      <c r="Z139" s="137">
        <v>148</v>
      </c>
      <c r="AA139" s="137">
        <v>460</v>
      </c>
      <c r="AB139" s="137">
        <v>222</v>
      </c>
      <c r="AC139" s="137">
        <v>232.6</v>
      </c>
      <c r="AH139"/>
      <c r="AP139" s="117" t="s">
        <v>1953</v>
      </c>
      <c r="AQ139" s="117" t="s">
        <v>80</v>
      </c>
      <c r="AR139" s="117" t="s">
        <v>81</v>
      </c>
      <c r="AS139" s="123">
        <v>205.54</v>
      </c>
      <c r="AT139" s="117">
        <v>-5.62</v>
      </c>
      <c r="AU139" s="124">
        <v>-2.6610000000000002E-2</v>
      </c>
      <c r="AV139" s="125">
        <v>86336103768</v>
      </c>
      <c r="AW139" s="117" t="s">
        <v>1043</v>
      </c>
      <c r="AY139" s="117">
        <v>2270554</v>
      </c>
      <c r="AZ139" s="117" t="s">
        <v>1052</v>
      </c>
      <c r="BA139" s="117" t="s">
        <v>1053</v>
      </c>
    </row>
    <row r="140" spans="7:53" ht="15">
      <c r="G140" s="114" t="str">
        <f t="shared" si="32"/>
        <v>Applied Materials</v>
      </c>
      <c r="H140" s="175">
        <v>44617</v>
      </c>
      <c r="I140" s="140">
        <v>135.7200012207031</v>
      </c>
      <c r="J140" s="141" t="s">
        <v>60</v>
      </c>
      <c r="K140" s="141" t="s">
        <v>1953</v>
      </c>
      <c r="L140" s="141" t="s">
        <v>2512</v>
      </c>
      <c r="M140" s="143">
        <v>1.019607847632664</v>
      </c>
      <c r="N140" s="26">
        <f t="shared" si="30"/>
        <v>3</v>
      </c>
      <c r="O140" s="26" t="str">
        <f t="shared" si="31"/>
        <v>Applied Materials3</v>
      </c>
      <c r="Q140" s="26">
        <f>IF(R140="Y","",S140-COUNTIF(R$4:R139,"Y"))</f>
        <v>81</v>
      </c>
      <c r="R140" s="114" t="str">
        <f>IF(ISNUMBER(MATCH(T140,Draft!$AX$3:$AX$146,0)),"Y","")</f>
        <v/>
      </c>
      <c r="S140" s="114">
        <f t="shared" si="37"/>
        <v>137</v>
      </c>
      <c r="T140" s="136" t="s">
        <v>1339</v>
      </c>
      <c r="U140" s="137">
        <v>57</v>
      </c>
      <c r="V140" s="137">
        <v>1.0241975006012709</v>
      </c>
      <c r="W140" s="137">
        <v>7.7657137709194884E-2</v>
      </c>
      <c r="X140" s="137">
        <v>7.5822424545661446E-2</v>
      </c>
      <c r="Y140" s="137">
        <v>36469989376</v>
      </c>
      <c r="Z140" s="137">
        <v>74</v>
      </c>
      <c r="AA140" s="137">
        <v>471</v>
      </c>
      <c r="AB140" s="137">
        <v>339</v>
      </c>
      <c r="AC140" s="137">
        <v>232.9</v>
      </c>
      <c r="AH140"/>
      <c r="AP140" s="117" t="s">
        <v>1953</v>
      </c>
      <c r="AQ140" s="117" t="s">
        <v>659</v>
      </c>
      <c r="AR140" s="117" t="s">
        <v>660</v>
      </c>
      <c r="AS140" s="123">
        <v>123.03</v>
      </c>
      <c r="AT140" s="117">
        <v>-1.66</v>
      </c>
      <c r="AU140" s="124">
        <v>-1.3310000000000001E-2</v>
      </c>
      <c r="AV140" s="125">
        <v>86096394000</v>
      </c>
      <c r="AW140" s="117" t="s">
        <v>1086</v>
      </c>
      <c r="AY140" s="117">
        <v>1440951</v>
      </c>
    </row>
    <row r="141" spans="7:53" ht="15">
      <c r="G141" s="114" t="str">
        <f t="shared" si="32"/>
        <v>The Home Depot</v>
      </c>
      <c r="H141" s="175">
        <v>44596</v>
      </c>
      <c r="I141" s="140">
        <v>359.67001342773438</v>
      </c>
      <c r="J141" s="141" t="s">
        <v>498</v>
      </c>
      <c r="K141" s="141" t="s">
        <v>1953</v>
      </c>
      <c r="L141" s="141" t="s">
        <v>2512</v>
      </c>
      <c r="M141" s="143"/>
      <c r="N141" s="26">
        <f t="shared" si="30"/>
        <v>0</v>
      </c>
      <c r="O141" s="26" t="str">
        <f t="shared" si="31"/>
        <v>The Home Depot0</v>
      </c>
      <c r="Q141" s="26">
        <f>IF(R141="Y","",S141-COUNTIF(R$4:R140,"Y"))</f>
        <v>82</v>
      </c>
      <c r="R141" s="114" t="str">
        <f>IF(ISNUMBER(MATCH(T141,Draft!$AX$3:$AX$146,0)),"Y","")</f>
        <v/>
      </c>
      <c r="S141" s="114">
        <f t="shared" si="37"/>
        <v>138</v>
      </c>
      <c r="T141" s="136" t="s">
        <v>606</v>
      </c>
      <c r="U141" s="137">
        <v>57</v>
      </c>
      <c r="V141" s="137">
        <v>1.0053206637115299</v>
      </c>
      <c r="W141" s="137">
        <v>4.0991217737759107E-2</v>
      </c>
      <c r="X141" s="137">
        <v>4.0774271550754942E-2</v>
      </c>
      <c r="Y141" s="137">
        <v>108464488448</v>
      </c>
      <c r="Z141" s="137">
        <v>286</v>
      </c>
      <c r="AA141" s="137">
        <v>294</v>
      </c>
      <c r="AB141" s="137">
        <v>105</v>
      </c>
      <c r="AC141" s="137">
        <v>233.3</v>
      </c>
      <c r="AH141"/>
      <c r="AP141" s="117" t="s">
        <v>1953</v>
      </c>
      <c r="AQ141" s="117" t="s">
        <v>684</v>
      </c>
      <c r="AR141" s="117" t="s">
        <v>685</v>
      </c>
      <c r="AS141" s="123">
        <v>64.62</v>
      </c>
      <c r="AT141" s="117">
        <v>-0.88</v>
      </c>
      <c r="AU141" s="124">
        <v>-1.3440000000000001E-2</v>
      </c>
      <c r="AV141" s="125">
        <v>85803599160</v>
      </c>
      <c r="AW141" s="117" t="s">
        <v>1043</v>
      </c>
      <c r="AY141" s="117">
        <v>5761444</v>
      </c>
      <c r="AZ141" s="117" t="s">
        <v>1049</v>
      </c>
      <c r="BA141" s="117" t="s">
        <v>1050</v>
      </c>
    </row>
    <row r="142" spans="7:53" ht="15">
      <c r="G142" s="114" t="str">
        <f t="shared" si="32"/>
        <v>The Home Depot</v>
      </c>
      <c r="H142" s="175">
        <v>44603</v>
      </c>
      <c r="I142" s="140">
        <v>350.29000854492188</v>
      </c>
      <c r="J142" s="141" t="s">
        <v>498</v>
      </c>
      <c r="K142" s="141" t="s">
        <v>1953</v>
      </c>
      <c r="L142" s="141" t="s">
        <v>2512</v>
      </c>
      <c r="M142" s="143">
        <v>0.9739205256690181</v>
      </c>
      <c r="N142" s="26">
        <f t="shared" si="30"/>
        <v>1</v>
      </c>
      <c r="O142" s="26" t="str">
        <f t="shared" si="31"/>
        <v>The Home Depot1</v>
      </c>
      <c r="Q142" s="26">
        <f>IF(R142="Y","",S142-COUNTIF(R$4:R141,"Y"))</f>
        <v>83</v>
      </c>
      <c r="R142" s="114" t="str">
        <f>IF(ISNUMBER(MATCH(T142,Draft!$AX$3:$AX$146,0)),"Y","")</f>
        <v/>
      </c>
      <c r="S142" s="114">
        <f t="shared" si="37"/>
        <v>139</v>
      </c>
      <c r="T142" s="136" t="s">
        <v>1347</v>
      </c>
      <c r="U142" s="137">
        <v>57</v>
      </c>
      <c r="V142" s="137">
        <v>1.017117135068085</v>
      </c>
      <c r="W142" s="137">
        <v>8.1278005404934975E-2</v>
      </c>
      <c r="X142" s="137">
        <v>7.9910172194173359E-2</v>
      </c>
      <c r="Y142" s="137">
        <v>39941697536</v>
      </c>
      <c r="Z142" s="137">
        <v>92</v>
      </c>
      <c r="AA142" s="137">
        <v>477</v>
      </c>
      <c r="AB142" s="137">
        <v>307</v>
      </c>
      <c r="AC142" s="137">
        <v>233.5</v>
      </c>
      <c r="AH142"/>
      <c r="AP142" s="117" t="s">
        <v>1953</v>
      </c>
      <c r="AQ142" s="117" t="s">
        <v>18</v>
      </c>
      <c r="AR142" s="117" t="s">
        <v>19</v>
      </c>
      <c r="AS142" s="123">
        <v>161.66999999999999</v>
      </c>
      <c r="AT142" s="117">
        <v>-6.54</v>
      </c>
      <c r="AU142" s="124">
        <v>-3.8879999999999998E-2</v>
      </c>
      <c r="AV142" s="125">
        <v>84930209742</v>
      </c>
      <c r="AW142" s="117" t="s">
        <v>1043</v>
      </c>
      <c r="AY142" s="117">
        <v>3462561</v>
      </c>
      <c r="AZ142" s="117" t="s">
        <v>1044</v>
      </c>
      <c r="BA142" s="117" t="s">
        <v>1047</v>
      </c>
    </row>
    <row r="143" spans="7:53" ht="15">
      <c r="G143" s="114" t="str">
        <f t="shared" si="32"/>
        <v>The Home Depot</v>
      </c>
      <c r="H143" s="175">
        <v>44610</v>
      </c>
      <c r="I143" s="140">
        <v>346.8699951171875</v>
      </c>
      <c r="J143" s="141" t="s">
        <v>498</v>
      </c>
      <c r="K143" s="141" t="s">
        <v>1953</v>
      </c>
      <c r="L143" s="141" t="s">
        <v>2512</v>
      </c>
      <c r="M143" s="143">
        <v>0.9902366229572438</v>
      </c>
      <c r="N143" s="26">
        <f t="shared" si="30"/>
        <v>2</v>
      </c>
      <c r="O143" s="26" t="str">
        <f t="shared" si="31"/>
        <v>The Home Depot2</v>
      </c>
      <c r="Q143" s="26">
        <f>IF(R143="Y","",S143-COUNTIF(R$4:R142,"Y"))</f>
        <v>84</v>
      </c>
      <c r="R143" s="114" t="str">
        <f>IF(ISNUMBER(MATCH(T143,Draft!$AX$3:$AX$146,0)),"Y","")</f>
        <v/>
      </c>
      <c r="S143" s="114">
        <f t="shared" si="37"/>
        <v>140</v>
      </c>
      <c r="T143" s="136" t="s">
        <v>158</v>
      </c>
      <c r="U143" s="137">
        <v>57</v>
      </c>
      <c r="V143" s="137">
        <v>1.004652776173321</v>
      </c>
      <c r="W143" s="137">
        <v>2.2958360273639691E-2</v>
      </c>
      <c r="X143" s="137">
        <v>2.2852034870283339E-2</v>
      </c>
      <c r="Y143" s="137">
        <v>54080991232</v>
      </c>
      <c r="Z143" s="137">
        <v>322</v>
      </c>
      <c r="AA143" s="137">
        <v>44</v>
      </c>
      <c r="AB143" s="137">
        <v>214</v>
      </c>
      <c r="AC143" s="137">
        <v>234</v>
      </c>
      <c r="AH143"/>
      <c r="AP143" s="117" t="s">
        <v>1953</v>
      </c>
      <c r="AQ143" s="117" t="s">
        <v>671</v>
      </c>
      <c r="AR143" s="117" t="s">
        <v>672</v>
      </c>
      <c r="AS143" s="123">
        <v>70.64</v>
      </c>
      <c r="AT143" s="117">
        <v>-0.83</v>
      </c>
      <c r="AU143" s="124">
        <v>-1.1610000000000001E-2</v>
      </c>
      <c r="AV143" s="125">
        <v>84264929752</v>
      </c>
      <c r="AW143" s="117" t="s">
        <v>1043</v>
      </c>
      <c r="AY143" s="117">
        <v>3856045</v>
      </c>
      <c r="AZ143" s="117" t="s">
        <v>1054</v>
      </c>
      <c r="BA143" s="117" t="s">
        <v>1062</v>
      </c>
    </row>
    <row r="144" spans="7:53" ht="15">
      <c r="G144" s="114" t="str">
        <f t="shared" si="32"/>
        <v>The Home Depot</v>
      </c>
      <c r="H144" s="175">
        <v>44617</v>
      </c>
      <c r="I144" s="140">
        <v>316.64999389648438</v>
      </c>
      <c r="J144" s="141" t="s">
        <v>498</v>
      </c>
      <c r="K144" s="141" t="s">
        <v>1953</v>
      </c>
      <c r="L144" s="141" t="s">
        <v>2512</v>
      </c>
      <c r="M144" s="143">
        <v>0.91287801872141316</v>
      </c>
      <c r="N144" s="26">
        <f t="shared" si="30"/>
        <v>3</v>
      </c>
      <c r="O144" s="26" t="str">
        <f t="shared" si="31"/>
        <v>The Home Depot3</v>
      </c>
      <c r="Q144" s="26">
        <f>IF(R144="Y","",S144-COUNTIF(R$4:R143,"Y"))</f>
        <v>85</v>
      </c>
      <c r="R144" s="114" t="str">
        <f>IF(ISNUMBER(MATCH(T144,Draft!$AX$3:$AX$146,0)),"Y","")</f>
        <v/>
      </c>
      <c r="S144" s="114">
        <f t="shared" si="37"/>
        <v>141</v>
      </c>
      <c r="T144" s="136" t="s">
        <v>727</v>
      </c>
      <c r="U144" s="137">
        <v>57</v>
      </c>
      <c r="V144" s="137">
        <v>1.0050399911172889</v>
      </c>
      <c r="W144" s="137">
        <v>3.1334987054147612E-2</v>
      </c>
      <c r="X144" s="137">
        <v>3.1177850962241759E-2</v>
      </c>
      <c r="Y144" s="137">
        <v>59897622528</v>
      </c>
      <c r="Z144" s="137">
        <v>297</v>
      </c>
      <c r="AA144" s="137">
        <v>143</v>
      </c>
      <c r="AB144" s="137">
        <v>193</v>
      </c>
      <c r="AC144" s="137">
        <v>235</v>
      </c>
      <c r="AH144"/>
      <c r="AP144" s="117" t="s">
        <v>1953</v>
      </c>
      <c r="AQ144" s="117" t="s">
        <v>774</v>
      </c>
      <c r="AR144" s="117" t="s">
        <v>2421</v>
      </c>
      <c r="AS144" s="123">
        <v>17.850000000000001</v>
      </c>
      <c r="AT144" s="117">
        <v>0.34</v>
      </c>
      <c r="AU144" s="124">
        <v>1.942E-2</v>
      </c>
      <c r="AV144" s="125">
        <v>83903174300</v>
      </c>
      <c r="AW144" s="117" t="s">
        <v>1150</v>
      </c>
      <c r="AY144" s="117">
        <v>55181882</v>
      </c>
      <c r="AZ144" s="117" t="s">
        <v>1096</v>
      </c>
      <c r="BA144" s="117" t="s">
        <v>1131</v>
      </c>
    </row>
    <row r="145" spans="7:53" ht="15">
      <c r="G145" s="114" t="str">
        <f t="shared" ref="G145:G208" si="40">INDEX($AH$4:$AH$127,MATCH(J145,$AF$4:$AF$127,0),1)</f>
        <v>Uniswap</v>
      </c>
      <c r="H145" s="175">
        <v>44598</v>
      </c>
      <c r="I145" s="140">
        <v>11.646064758300779</v>
      </c>
      <c r="J145" s="141" t="s">
        <v>2074</v>
      </c>
      <c r="K145" s="141" t="s">
        <v>1035</v>
      </c>
      <c r="L145" s="141" t="s">
        <v>2511</v>
      </c>
      <c r="M145" s="143"/>
      <c r="N145" s="26">
        <f t="shared" si="30"/>
        <v>0</v>
      </c>
      <c r="O145" s="26" t="str">
        <f t="shared" si="31"/>
        <v>Uniswap0</v>
      </c>
      <c r="Q145" s="26">
        <f>IF(R145="Y","",S145-COUNTIF(R$4:R144,"Y"))</f>
        <v>86</v>
      </c>
      <c r="R145" s="114" t="str">
        <f>IF(ISNUMBER(MATCH(T145,Draft!$AX$3:$AX$146,0)),"Y","")</f>
        <v/>
      </c>
      <c r="S145" s="114">
        <f t="shared" si="37"/>
        <v>142</v>
      </c>
      <c r="T145" s="136" t="s">
        <v>116</v>
      </c>
      <c r="U145" s="137">
        <v>57</v>
      </c>
      <c r="V145" s="137">
        <v>1.0080910879669509</v>
      </c>
      <c r="W145" s="137">
        <v>5.8607574676385783E-2</v>
      </c>
      <c r="X145" s="137">
        <v>5.8137181625701639E-2</v>
      </c>
      <c r="Y145" s="137">
        <v>56831614976</v>
      </c>
      <c r="Z145" s="137">
        <v>180</v>
      </c>
      <c r="AA145" s="137">
        <v>426</v>
      </c>
      <c r="AB145" s="137">
        <v>205</v>
      </c>
      <c r="AC145" s="137">
        <v>236.7</v>
      </c>
      <c r="AH145"/>
      <c r="AP145" s="117" t="s">
        <v>1953</v>
      </c>
      <c r="AQ145" s="117" t="s">
        <v>715</v>
      </c>
      <c r="AR145" s="117" t="s">
        <v>716</v>
      </c>
      <c r="AS145" s="123">
        <v>6.54</v>
      </c>
      <c r="AT145" s="117">
        <v>-0.04</v>
      </c>
      <c r="AU145" s="124">
        <v>-6.0800000000000003E-3</v>
      </c>
      <c r="AV145" s="125">
        <v>83421610940</v>
      </c>
      <c r="AW145" s="117" t="s">
        <v>1073</v>
      </c>
      <c r="AY145" s="117">
        <v>2559756</v>
      </c>
      <c r="AZ145" s="117" t="s">
        <v>1049</v>
      </c>
      <c r="BA145" s="117" t="s">
        <v>1110</v>
      </c>
    </row>
    <row r="146" spans="7:53" ht="15">
      <c r="G146" s="114" t="str">
        <f t="shared" si="40"/>
        <v>Uniswap</v>
      </c>
      <c r="H146" s="175">
        <v>44605</v>
      </c>
      <c r="I146" s="140">
        <v>10.39058685302734</v>
      </c>
      <c r="J146" s="141" t="s">
        <v>2074</v>
      </c>
      <c r="K146" s="141" t="s">
        <v>1035</v>
      </c>
      <c r="L146" s="141" t="s">
        <v>2511</v>
      </c>
      <c r="M146" s="143">
        <v>0.89219724161514813</v>
      </c>
      <c r="N146" s="26">
        <f t="shared" si="30"/>
        <v>1</v>
      </c>
      <c r="O146" s="26" t="str">
        <f t="shared" si="31"/>
        <v>Uniswap1</v>
      </c>
      <c r="Q146" s="26">
        <f>IF(R146="Y","",S146-COUNTIF(R$4:R145,"Y"))</f>
        <v>87</v>
      </c>
      <c r="R146" s="114" t="str">
        <f>IF(ISNUMBER(MATCH(T146,Draft!$AX$3:$AX$146,0)),"Y","")</f>
        <v/>
      </c>
      <c r="S146" s="114">
        <f t="shared" si="37"/>
        <v>143</v>
      </c>
      <c r="T146" s="136" t="s">
        <v>868</v>
      </c>
      <c r="U146" s="137">
        <v>57</v>
      </c>
      <c r="V146" s="137">
        <v>1.004624191321815</v>
      </c>
      <c r="W146" s="137">
        <v>1.5155017817057271E-2</v>
      </c>
      <c r="X146" s="137">
        <v>1.508526068550802E-2</v>
      </c>
      <c r="Y146" s="137">
        <v>47728574464</v>
      </c>
      <c r="Z146" s="137">
        <v>325</v>
      </c>
      <c r="AA146" s="137">
        <v>9</v>
      </c>
      <c r="AB146" s="137">
        <v>244</v>
      </c>
      <c r="AC146" s="137">
        <v>237.5</v>
      </c>
      <c r="AH146"/>
      <c r="AP146" s="117" t="s">
        <v>1953</v>
      </c>
      <c r="AQ146" s="117" t="s">
        <v>1908</v>
      </c>
      <c r="AR146" s="117" t="s">
        <v>2422</v>
      </c>
      <c r="AS146" s="123">
        <v>54.52</v>
      </c>
      <c r="AT146" s="117">
        <v>-0.24</v>
      </c>
      <c r="AU146" s="124">
        <v>-4.3800000000000002E-3</v>
      </c>
      <c r="AV146" s="125">
        <v>83342987320</v>
      </c>
      <c r="AW146" s="117" t="s">
        <v>1064</v>
      </c>
      <c r="AY146" s="117">
        <v>5972711</v>
      </c>
      <c r="AZ146" s="117" t="s">
        <v>1076</v>
      </c>
      <c r="BA146" s="117" t="s">
        <v>1077</v>
      </c>
    </row>
    <row r="147" spans="7:53" ht="15">
      <c r="G147" s="114" t="str">
        <f t="shared" si="40"/>
        <v>Uniswap</v>
      </c>
      <c r="H147" s="175">
        <v>44612</v>
      </c>
      <c r="I147" s="140">
        <v>9.3702898025512695</v>
      </c>
      <c r="J147" s="141" t="s">
        <v>2074</v>
      </c>
      <c r="K147" s="141" t="s">
        <v>1035</v>
      </c>
      <c r="L147" s="141" t="s">
        <v>2511</v>
      </c>
      <c r="M147" s="143">
        <v>0.90180563764992672</v>
      </c>
      <c r="N147" s="26">
        <f t="shared" si="30"/>
        <v>2</v>
      </c>
      <c r="O147" s="26" t="str">
        <f t="shared" si="31"/>
        <v>Uniswap2</v>
      </c>
      <c r="Q147" s="26">
        <f>IF(R147="Y","",S147-COUNTIF(R$4:R146,"Y"))</f>
        <v>88</v>
      </c>
      <c r="R147" s="114" t="str">
        <f>IF(ISNUMBER(MATCH(T147,Draft!$AX$3:$AX$146,0)),"Y","")</f>
        <v/>
      </c>
      <c r="S147" s="114">
        <f t="shared" si="37"/>
        <v>144</v>
      </c>
      <c r="T147" s="136" t="s">
        <v>935</v>
      </c>
      <c r="U147" s="137">
        <v>57</v>
      </c>
      <c r="V147" s="137">
        <v>1.007857779356744</v>
      </c>
      <c r="W147" s="137">
        <v>4.2450757125149917E-2</v>
      </c>
      <c r="X147" s="137">
        <v>4.2119789115725982E-2</v>
      </c>
      <c r="Y147" s="137">
        <v>43179962368</v>
      </c>
      <c r="Z147" s="137">
        <v>187</v>
      </c>
      <c r="AA147" s="137">
        <v>308</v>
      </c>
      <c r="AB147" s="137">
        <v>276</v>
      </c>
      <c r="AC147" s="137">
        <v>237.9</v>
      </c>
      <c r="AH147"/>
      <c r="AP147" s="117" t="s">
        <v>1953</v>
      </c>
      <c r="AQ147" s="117" t="s">
        <v>86</v>
      </c>
      <c r="AR147" s="117" t="s">
        <v>87</v>
      </c>
      <c r="AS147" s="123">
        <v>594.87</v>
      </c>
      <c r="AT147" s="117">
        <v>-12.57</v>
      </c>
      <c r="AU147" s="124">
        <v>-2.069E-2</v>
      </c>
      <c r="AV147" s="125">
        <v>82984450066</v>
      </c>
      <c r="AW147" s="117" t="s">
        <v>1043</v>
      </c>
      <c r="AX147" s="117">
        <v>1984</v>
      </c>
      <c r="AY147" s="117">
        <v>1514800</v>
      </c>
      <c r="AZ147" s="117" t="s">
        <v>1044</v>
      </c>
      <c r="BA147" s="117" t="s">
        <v>1065</v>
      </c>
    </row>
    <row r="148" spans="7:53" ht="15">
      <c r="G148" s="114" t="str">
        <f t="shared" si="40"/>
        <v>Uniswap</v>
      </c>
      <c r="H148" s="175">
        <v>44619</v>
      </c>
      <c r="I148" s="140">
        <v>9.7723331451416016</v>
      </c>
      <c r="J148" s="141" t="s">
        <v>2074</v>
      </c>
      <c r="K148" s="141" t="s">
        <v>1035</v>
      </c>
      <c r="L148" s="141" t="s">
        <v>2511</v>
      </c>
      <c r="M148" s="143">
        <v>1.042906180178212</v>
      </c>
      <c r="N148" s="26">
        <f t="shared" ref="N148:N211" si="41">IFERROR(INDEX($B$4:$B$53,MATCH(K148&amp;H148,$E$4:$E$53,0),1),-99)</f>
        <v>3</v>
      </c>
      <c r="O148" s="26" t="str">
        <f t="shared" ref="O148:O211" si="42">G148&amp;N148</f>
        <v>Uniswap3</v>
      </c>
      <c r="Q148" s="26">
        <f>IF(R148="Y","",S148-COUNTIF(R$4:R147,"Y"))</f>
        <v>89</v>
      </c>
      <c r="R148" s="114" t="str">
        <f>IF(ISNUMBER(MATCH(T148,Draft!$AX$3:$AX$146,0)),"Y","")</f>
        <v/>
      </c>
      <c r="S148" s="114">
        <f t="shared" si="37"/>
        <v>145</v>
      </c>
      <c r="T148" s="136" t="s">
        <v>729</v>
      </c>
      <c r="U148" s="137">
        <v>57</v>
      </c>
      <c r="V148" s="137">
        <v>1.004230283007687</v>
      </c>
      <c r="W148" s="137">
        <v>2.281152705579367E-2</v>
      </c>
      <c r="X148" s="137">
        <v>2.2715434339893391E-2</v>
      </c>
      <c r="Y148" s="137">
        <v>59477385216</v>
      </c>
      <c r="Z148" s="137">
        <v>343</v>
      </c>
      <c r="AA148" s="137">
        <v>42</v>
      </c>
      <c r="AB148" s="137">
        <v>195</v>
      </c>
      <c r="AC148" s="137">
        <v>238.4</v>
      </c>
      <c r="AH148"/>
      <c r="AP148" s="117" t="s">
        <v>1953</v>
      </c>
      <c r="AQ148" s="117" t="s">
        <v>78</v>
      </c>
      <c r="AR148" s="117" t="s">
        <v>79</v>
      </c>
      <c r="AS148" s="123">
        <v>63.2</v>
      </c>
      <c r="AT148" s="117">
        <v>0.92</v>
      </c>
      <c r="AU148" s="124">
        <v>1.477E-2</v>
      </c>
      <c r="AV148" s="125">
        <v>79207852223</v>
      </c>
      <c r="AW148" s="117" t="s">
        <v>1063</v>
      </c>
      <c r="AX148" s="117">
        <v>2018</v>
      </c>
      <c r="AY148" s="117">
        <v>6766096</v>
      </c>
      <c r="AZ148" s="117" t="s">
        <v>1052</v>
      </c>
      <c r="BA148" s="117" t="s">
        <v>1053</v>
      </c>
    </row>
    <row r="149" spans="7:53" ht="15">
      <c r="G149" s="114" t="str">
        <f t="shared" si="40"/>
        <v>Intuit</v>
      </c>
      <c r="H149" s="175">
        <v>44596</v>
      </c>
      <c r="I149" s="140">
        <v>544.02001953125</v>
      </c>
      <c r="J149" s="141" t="s">
        <v>44</v>
      </c>
      <c r="K149" s="141" t="s">
        <v>1953</v>
      </c>
      <c r="L149" s="141" t="s">
        <v>2512</v>
      </c>
      <c r="M149" s="143"/>
      <c r="N149" s="26">
        <f t="shared" si="41"/>
        <v>0</v>
      </c>
      <c r="O149" s="26" t="str">
        <f t="shared" si="42"/>
        <v>Intuit0</v>
      </c>
      <c r="Q149" s="26" t="str">
        <f>IF(R149="Y","",S149-COUNTIF(R$4:R148,"Y"))</f>
        <v/>
      </c>
      <c r="R149" s="114" t="str">
        <f>IF(ISNUMBER(MATCH(T149,Draft!$AX$3:$AX$146,0)),"Y","")</f>
        <v>Y</v>
      </c>
      <c r="S149" s="114">
        <f t="shared" si="37"/>
        <v>146</v>
      </c>
      <c r="T149" s="136" t="s">
        <v>571</v>
      </c>
      <c r="U149" s="137">
        <v>57</v>
      </c>
      <c r="V149" s="137">
        <v>1.0118263251630899</v>
      </c>
      <c r="W149" s="137">
        <v>5.4410981616908917E-2</v>
      </c>
      <c r="X149" s="137">
        <v>5.3775020736032672E-2</v>
      </c>
      <c r="Y149" s="137">
        <v>37134131200</v>
      </c>
      <c r="Z149" s="137">
        <v>113</v>
      </c>
      <c r="AA149" s="137">
        <v>408</v>
      </c>
      <c r="AB149" s="137">
        <v>335</v>
      </c>
      <c r="AC149" s="137">
        <v>238.6</v>
      </c>
      <c r="AH149"/>
      <c r="AP149" s="117" t="s">
        <v>1953</v>
      </c>
      <c r="AQ149" s="117" t="s">
        <v>92</v>
      </c>
      <c r="AR149" s="117" t="s">
        <v>93</v>
      </c>
      <c r="AS149" s="123">
        <v>61.79</v>
      </c>
      <c r="AT149" s="117">
        <v>-1.59</v>
      </c>
      <c r="AU149" s="124">
        <v>-2.5090000000000001E-2</v>
      </c>
      <c r="AV149" s="125">
        <v>77484660000</v>
      </c>
      <c r="AW149" s="117" t="s">
        <v>1043</v>
      </c>
      <c r="AX149" s="117">
        <v>1992</v>
      </c>
      <c r="AY149" s="117">
        <v>14977958</v>
      </c>
      <c r="AZ149" s="117" t="s">
        <v>1057</v>
      </c>
      <c r="BA149" s="117" t="s">
        <v>1058</v>
      </c>
    </row>
    <row r="150" spans="7:53" ht="15">
      <c r="G150" s="114" t="str">
        <f t="shared" si="40"/>
        <v>Intuit</v>
      </c>
      <c r="H150" s="175">
        <v>44603</v>
      </c>
      <c r="I150" s="140">
        <v>535.80999755859375</v>
      </c>
      <c r="J150" s="141" t="s">
        <v>44</v>
      </c>
      <c r="K150" s="141" t="s">
        <v>1953</v>
      </c>
      <c r="L150" s="141" t="s">
        <v>2512</v>
      </c>
      <c r="M150" s="143">
        <v>0.98490860321697293</v>
      </c>
      <c r="N150" s="26">
        <f t="shared" si="41"/>
        <v>1</v>
      </c>
      <c r="O150" s="26" t="str">
        <f t="shared" si="42"/>
        <v>Intuit1</v>
      </c>
      <c r="Q150" s="26">
        <f>IF(R150="Y","",S150-COUNTIF(R$4:R149,"Y"))</f>
        <v>90</v>
      </c>
      <c r="R150" s="114" t="str">
        <f>IF(ISNUMBER(MATCH(T150,Draft!$AX$3:$AX$146,0)),"Y","")</f>
        <v/>
      </c>
      <c r="S150" s="114">
        <f t="shared" si="37"/>
        <v>147</v>
      </c>
      <c r="T150" s="136" t="s">
        <v>1233</v>
      </c>
      <c r="U150" s="137">
        <v>57</v>
      </c>
      <c r="V150" s="137">
        <v>1.00818484454512</v>
      </c>
      <c r="W150" s="137">
        <v>3.4698020423212683E-2</v>
      </c>
      <c r="X150" s="137">
        <v>3.441632812767384E-2</v>
      </c>
      <c r="Y150" s="137">
        <v>33889949696</v>
      </c>
      <c r="Z150" s="137">
        <v>175</v>
      </c>
      <c r="AA150" s="137">
        <v>205</v>
      </c>
      <c r="AB150" s="137">
        <v>367</v>
      </c>
      <c r="AC150" s="137">
        <v>238.6</v>
      </c>
      <c r="AH150"/>
      <c r="AP150" s="117" t="s">
        <v>1953</v>
      </c>
      <c r="AQ150" s="117" t="s">
        <v>717</v>
      </c>
      <c r="AR150" s="117" t="s">
        <v>718</v>
      </c>
      <c r="AS150" s="123">
        <v>271.94</v>
      </c>
      <c r="AT150" s="117">
        <v>-5.3</v>
      </c>
      <c r="AU150" s="124">
        <v>-1.9120000000000002E-2</v>
      </c>
      <c r="AV150" s="125">
        <v>77440646679</v>
      </c>
      <c r="AW150" s="117" t="s">
        <v>1043</v>
      </c>
      <c r="AY150" s="117">
        <v>1366710</v>
      </c>
      <c r="AZ150" s="117" t="s">
        <v>1057</v>
      </c>
      <c r="BA150" s="117" t="s">
        <v>1081</v>
      </c>
    </row>
    <row r="151" spans="7:53" ht="15">
      <c r="G151" s="114" t="str">
        <f t="shared" si="40"/>
        <v>Intuit</v>
      </c>
      <c r="H151" s="175">
        <v>44610</v>
      </c>
      <c r="I151" s="140">
        <v>481.20001220703119</v>
      </c>
      <c r="J151" s="141" t="s">
        <v>44</v>
      </c>
      <c r="K151" s="141" t="s">
        <v>1953</v>
      </c>
      <c r="L151" s="141" t="s">
        <v>2512</v>
      </c>
      <c r="M151" s="143">
        <v>0.89807956999609628</v>
      </c>
      <c r="N151" s="26">
        <f t="shared" si="41"/>
        <v>2</v>
      </c>
      <c r="O151" s="26" t="str">
        <f t="shared" si="42"/>
        <v>Intuit2</v>
      </c>
      <c r="Q151" s="26">
        <f>IF(R151="Y","",S151-COUNTIF(R$4:R150,"Y"))</f>
        <v>91</v>
      </c>
      <c r="R151" s="114" t="str">
        <f>IF(ISNUMBER(MATCH(T151,Draft!$AX$3:$AX$146,0)),"Y","")</f>
        <v/>
      </c>
      <c r="S151" s="114">
        <f t="shared" si="37"/>
        <v>148</v>
      </c>
      <c r="T151" s="136" t="s">
        <v>1235</v>
      </c>
      <c r="U151" s="137">
        <v>57</v>
      </c>
      <c r="V151" s="137">
        <v>1.007384723647571</v>
      </c>
      <c r="W151" s="137">
        <v>3.3426778982271442E-2</v>
      </c>
      <c r="X151" s="137">
        <v>3.3181740994878993E-2</v>
      </c>
      <c r="Y151" s="137">
        <v>37149544448</v>
      </c>
      <c r="Z151" s="137">
        <v>207</v>
      </c>
      <c r="AA151" s="137">
        <v>179</v>
      </c>
      <c r="AB151" s="137">
        <v>334</v>
      </c>
      <c r="AC151" s="137">
        <v>239.5</v>
      </c>
      <c r="AH151"/>
      <c r="AP151" s="117" t="s">
        <v>1953</v>
      </c>
      <c r="AQ151" s="117" t="s">
        <v>669</v>
      </c>
      <c r="AR151" s="117" t="s">
        <v>670</v>
      </c>
      <c r="AS151" s="123">
        <v>153.51</v>
      </c>
      <c r="AT151" s="117">
        <v>-2.93</v>
      </c>
      <c r="AU151" s="124">
        <v>-1.873E-2</v>
      </c>
      <c r="AV151" s="125">
        <v>77369040000</v>
      </c>
      <c r="AW151" s="117" t="s">
        <v>1043</v>
      </c>
      <c r="AY151" s="117">
        <v>1818342</v>
      </c>
      <c r="AZ151" s="117" t="s">
        <v>1049</v>
      </c>
      <c r="BA151" s="117" t="s">
        <v>1134</v>
      </c>
    </row>
    <row r="152" spans="7:53" ht="15">
      <c r="G152" s="114" t="str">
        <f t="shared" si="40"/>
        <v>Intuit</v>
      </c>
      <c r="H152" s="175">
        <v>44617</v>
      </c>
      <c r="I152" s="140">
        <v>487.17999267578119</v>
      </c>
      <c r="J152" s="141" t="s">
        <v>44</v>
      </c>
      <c r="K152" s="141" t="s">
        <v>1953</v>
      </c>
      <c r="L152" s="141" t="s">
        <v>2512</v>
      </c>
      <c r="M152" s="143">
        <v>1.012427224266522</v>
      </c>
      <c r="N152" s="26">
        <f t="shared" si="41"/>
        <v>3</v>
      </c>
      <c r="O152" s="26" t="str">
        <f t="shared" si="42"/>
        <v>Intuit3</v>
      </c>
      <c r="Q152" s="26">
        <f>IF(R152="Y","",S152-COUNTIF(R$4:R151,"Y"))</f>
        <v>92</v>
      </c>
      <c r="R152" s="114" t="str">
        <f>IF(ISNUMBER(MATCH(T152,Draft!$AX$3:$AX$146,0)),"Y","")</f>
        <v/>
      </c>
      <c r="S152" s="114">
        <f t="shared" si="37"/>
        <v>149</v>
      </c>
      <c r="T152" s="136" t="s">
        <v>108</v>
      </c>
      <c r="U152" s="137">
        <v>57</v>
      </c>
      <c r="V152" s="137">
        <v>1.014289078690557</v>
      </c>
      <c r="W152" s="137">
        <v>0.1222793610213438</v>
      </c>
      <c r="X152" s="137">
        <v>0.1205567166110139</v>
      </c>
      <c r="Y152" s="137">
        <v>41189085184</v>
      </c>
      <c r="Z152" s="137">
        <v>103</v>
      </c>
      <c r="AA152" s="137">
        <v>508</v>
      </c>
      <c r="AB152" s="137">
        <v>294</v>
      </c>
      <c r="AC152" s="137">
        <v>241.3</v>
      </c>
      <c r="AH152"/>
      <c r="AP152" s="117" t="s">
        <v>1953</v>
      </c>
      <c r="AQ152" s="117" t="s">
        <v>723</v>
      </c>
      <c r="AR152" s="117" t="s">
        <v>724</v>
      </c>
      <c r="AS152" s="123">
        <v>119.16</v>
      </c>
      <c r="AT152" s="117">
        <v>0.15</v>
      </c>
      <c r="AU152" s="124">
        <v>1.2600000000000001E-3</v>
      </c>
      <c r="AV152" s="125">
        <v>77246589508</v>
      </c>
      <c r="AW152" s="117" t="s">
        <v>1086</v>
      </c>
      <c r="AY152" s="117">
        <v>581601</v>
      </c>
    </row>
    <row r="153" spans="7:53" ht="15">
      <c r="G153" s="114" t="str">
        <f t="shared" si="40"/>
        <v>Novo Nordisk A/S</v>
      </c>
      <c r="H153" s="175">
        <v>44596</v>
      </c>
      <c r="I153" s="140">
        <v>99.669998168945312</v>
      </c>
      <c r="J153" s="141" t="s">
        <v>522</v>
      </c>
      <c r="K153" s="141" t="s">
        <v>1953</v>
      </c>
      <c r="L153" s="141" t="s">
        <v>2512</v>
      </c>
      <c r="M153" s="143"/>
      <c r="N153" s="26">
        <f t="shared" si="41"/>
        <v>0</v>
      </c>
      <c r="O153" s="26" t="str">
        <f t="shared" si="42"/>
        <v>Novo Nordisk A/S0</v>
      </c>
      <c r="Q153" s="26">
        <f>IF(R153="Y","",S153-COUNTIF(R$4:R152,"Y"))</f>
        <v>93</v>
      </c>
      <c r="R153" s="114" t="str">
        <f>IF(ISNUMBER(MATCH(T153,Draft!$AX$3:$AX$146,0)),"Y","")</f>
        <v/>
      </c>
      <c r="S153" s="114">
        <f t="shared" si="37"/>
        <v>150</v>
      </c>
      <c r="T153" s="136" t="s">
        <v>898</v>
      </c>
      <c r="U153" s="137">
        <v>57</v>
      </c>
      <c r="V153" s="137">
        <v>1.0063937611234051</v>
      </c>
      <c r="W153" s="137">
        <v>2.8136654710571848E-2</v>
      </c>
      <c r="X153" s="137">
        <v>2.7957898585503752E-2</v>
      </c>
      <c r="Y153" s="137">
        <v>36350009344</v>
      </c>
      <c r="Z153" s="137">
        <v>241</v>
      </c>
      <c r="AA153" s="137">
        <v>92</v>
      </c>
      <c r="AB153" s="137">
        <v>342</v>
      </c>
      <c r="AC153" s="137">
        <v>241.5</v>
      </c>
      <c r="AH153"/>
      <c r="AP153" s="117" t="s">
        <v>1953</v>
      </c>
      <c r="AQ153" s="117" t="s">
        <v>703</v>
      </c>
      <c r="AR153" s="117" t="s">
        <v>704</v>
      </c>
      <c r="AS153" s="123">
        <v>99.79</v>
      </c>
      <c r="AT153" s="117">
        <v>-4.92</v>
      </c>
      <c r="AU153" s="124">
        <v>-4.6989999999999997E-2</v>
      </c>
      <c r="AV153" s="125">
        <v>76772775092</v>
      </c>
      <c r="AW153" s="117" t="s">
        <v>1043</v>
      </c>
      <c r="AY153" s="117">
        <v>5918179</v>
      </c>
      <c r="AZ153" s="117" t="s">
        <v>1084</v>
      </c>
      <c r="BA153" s="117" t="s">
        <v>1126</v>
      </c>
    </row>
    <row r="154" spans="7:53" ht="15">
      <c r="G154" s="114" t="str">
        <f t="shared" si="40"/>
        <v>Novo Nordisk A/S</v>
      </c>
      <c r="H154" s="175">
        <v>44603</v>
      </c>
      <c r="I154" s="140">
        <v>98.910003662109375</v>
      </c>
      <c r="J154" s="141" t="s">
        <v>522</v>
      </c>
      <c r="K154" s="141" t="s">
        <v>1953</v>
      </c>
      <c r="L154" s="141" t="s">
        <v>2512</v>
      </c>
      <c r="M154" s="143">
        <v>0.99237489193540762</v>
      </c>
      <c r="N154" s="26">
        <f t="shared" si="41"/>
        <v>1</v>
      </c>
      <c r="O154" s="26" t="str">
        <f t="shared" si="42"/>
        <v>Novo Nordisk A/S1</v>
      </c>
      <c r="Q154" s="26">
        <f>IF(R154="Y","",S154-COUNTIF(R$4:R153,"Y"))</f>
        <v>94</v>
      </c>
      <c r="R154" s="114" t="str">
        <f>IF(ISNUMBER(MATCH(T154,Draft!$AX$3:$AX$146,0)),"Y","")</f>
        <v/>
      </c>
      <c r="S154" s="114">
        <f t="shared" si="37"/>
        <v>151</v>
      </c>
      <c r="T154" s="136" t="s">
        <v>890</v>
      </c>
      <c r="U154" s="137">
        <v>57</v>
      </c>
      <c r="V154" s="137">
        <v>1.005480804365664</v>
      </c>
      <c r="W154" s="137">
        <v>2.1572918550068262E-2</v>
      </c>
      <c r="X154" s="137">
        <v>2.1455326105084761E-2</v>
      </c>
      <c r="Y154" s="137">
        <v>38092623872</v>
      </c>
      <c r="Z154" s="137">
        <v>279</v>
      </c>
      <c r="AA154" s="137">
        <v>27</v>
      </c>
      <c r="AB154" s="137">
        <v>324</v>
      </c>
      <c r="AC154" s="137">
        <v>242.1</v>
      </c>
      <c r="AH154"/>
      <c r="AP154" s="117" t="s">
        <v>1953</v>
      </c>
      <c r="AQ154" s="117" t="s">
        <v>98</v>
      </c>
      <c r="AR154" s="117" t="s">
        <v>99</v>
      </c>
      <c r="AS154" s="123">
        <v>33.99</v>
      </c>
      <c r="AT154" s="117">
        <v>-0.75</v>
      </c>
      <c r="AU154" s="124">
        <v>-2.1590000000000002E-2</v>
      </c>
      <c r="AV154" s="125">
        <v>75389256140</v>
      </c>
      <c r="AW154" s="117" t="s">
        <v>1043</v>
      </c>
      <c r="AY154" s="117">
        <v>10937669</v>
      </c>
      <c r="AZ154" s="117" t="s">
        <v>1092</v>
      </c>
      <c r="BA154" s="117" t="s">
        <v>1102</v>
      </c>
    </row>
    <row r="155" spans="7:53" ht="15">
      <c r="G155" s="114" t="str">
        <f t="shared" si="40"/>
        <v>Novo Nordisk A/S</v>
      </c>
      <c r="H155" s="175">
        <v>44610</v>
      </c>
      <c r="I155" s="140">
        <v>100.80999755859381</v>
      </c>
      <c r="J155" s="141" t="s">
        <v>522</v>
      </c>
      <c r="K155" s="141" t="s">
        <v>1953</v>
      </c>
      <c r="L155" s="141" t="s">
        <v>2512</v>
      </c>
      <c r="M155" s="143">
        <v>1.0192093198477179</v>
      </c>
      <c r="N155" s="26">
        <f t="shared" si="41"/>
        <v>2</v>
      </c>
      <c r="O155" s="26" t="str">
        <f t="shared" si="42"/>
        <v>Novo Nordisk A/S2</v>
      </c>
      <c r="Q155" s="26">
        <f>IF(R155="Y","",S155-COUNTIF(R$4:R154,"Y"))</f>
        <v>95</v>
      </c>
      <c r="R155" s="114" t="str">
        <f>IF(ISNUMBER(MATCH(T155,Draft!$AX$3:$AX$146,0)),"Y","")</f>
        <v/>
      </c>
      <c r="S155" s="114">
        <f t="shared" si="37"/>
        <v>152</v>
      </c>
      <c r="T155" s="136" t="s">
        <v>703</v>
      </c>
      <c r="U155" s="137">
        <v>57</v>
      </c>
      <c r="V155" s="137">
        <v>1.003227273339435</v>
      </c>
      <c r="W155" s="137">
        <v>1.9414869713360761E-2</v>
      </c>
      <c r="X155" s="137">
        <v>1.9352414183014231E-2</v>
      </c>
      <c r="Y155" s="137">
        <v>76988153856</v>
      </c>
      <c r="Z155" s="137">
        <v>391</v>
      </c>
      <c r="AA155" s="137">
        <v>18</v>
      </c>
      <c r="AB155" s="137">
        <v>148</v>
      </c>
      <c r="AC155" s="137">
        <v>243.5</v>
      </c>
      <c r="AH155"/>
      <c r="AP155" s="117" t="s">
        <v>1953</v>
      </c>
      <c r="AQ155" s="117" t="s">
        <v>692</v>
      </c>
      <c r="AR155" s="117" t="s">
        <v>693</v>
      </c>
      <c r="AS155" s="123">
        <v>173.05</v>
      </c>
      <c r="AT155" s="117">
        <v>-6.59</v>
      </c>
      <c r="AU155" s="124">
        <v>-3.6679999999999997E-2</v>
      </c>
      <c r="AV155" s="125">
        <v>74792772066</v>
      </c>
      <c r="AW155" s="117" t="s">
        <v>1043</v>
      </c>
      <c r="AY155" s="117">
        <v>1877404</v>
      </c>
      <c r="AZ155" s="117" t="s">
        <v>1054</v>
      </c>
      <c r="BA155" s="117" t="s">
        <v>1108</v>
      </c>
    </row>
    <row r="156" spans="7:53" ht="15">
      <c r="G156" s="114" t="str">
        <f t="shared" si="40"/>
        <v>Novo Nordisk A/S</v>
      </c>
      <c r="H156" s="175">
        <v>44617</v>
      </c>
      <c r="I156" s="140">
        <v>102.75</v>
      </c>
      <c r="J156" s="141" t="s">
        <v>522</v>
      </c>
      <c r="K156" s="141" t="s">
        <v>1953</v>
      </c>
      <c r="L156" s="141" t="s">
        <v>2512</v>
      </c>
      <c r="M156" s="143">
        <v>1.019244147290834</v>
      </c>
      <c r="N156" s="26">
        <f t="shared" si="41"/>
        <v>3</v>
      </c>
      <c r="O156" s="26" t="str">
        <f t="shared" si="42"/>
        <v>Novo Nordisk A/S3</v>
      </c>
      <c r="Q156" s="26">
        <f>IF(R156="Y","",S156-COUNTIF(R$4:R155,"Y"))</f>
        <v>96</v>
      </c>
      <c r="R156" s="114" t="str">
        <f>IF(ISNUMBER(MATCH(T156,Draft!$AX$3:$AX$146,0)),"Y","")</f>
        <v/>
      </c>
      <c r="S156" s="114">
        <f t="shared" si="37"/>
        <v>153</v>
      </c>
      <c r="T156" s="136" t="s">
        <v>248</v>
      </c>
      <c r="U156" s="137">
        <v>57</v>
      </c>
      <c r="V156" s="137">
        <v>1.011169236627911</v>
      </c>
      <c r="W156" s="137">
        <v>4.8011214508509502E-2</v>
      </c>
      <c r="X156" s="137">
        <v>4.7480889221491053E-2</v>
      </c>
      <c r="Y156" s="137">
        <v>33200078848</v>
      </c>
      <c r="Z156" s="137">
        <v>118</v>
      </c>
      <c r="AA156" s="137">
        <v>364</v>
      </c>
      <c r="AB156" s="137">
        <v>379</v>
      </c>
      <c r="AC156" s="137">
        <v>245.5</v>
      </c>
      <c r="AH156"/>
      <c r="AP156" s="117" t="s">
        <v>1953</v>
      </c>
      <c r="AQ156" s="117" t="s">
        <v>707</v>
      </c>
      <c r="AR156" s="117" t="s">
        <v>708</v>
      </c>
      <c r="AS156" s="123">
        <v>240.01</v>
      </c>
      <c r="AT156" s="117">
        <v>-3.41</v>
      </c>
      <c r="AU156" s="124">
        <v>-1.401E-2</v>
      </c>
      <c r="AV156" s="125">
        <v>74648582228</v>
      </c>
      <c r="AW156" s="117" t="s">
        <v>1043</v>
      </c>
      <c r="AX156" s="117">
        <v>2011</v>
      </c>
      <c r="AY156" s="117">
        <v>1214660</v>
      </c>
      <c r="AZ156" s="117" t="s">
        <v>1057</v>
      </c>
      <c r="BA156" s="117" t="s">
        <v>1143</v>
      </c>
    </row>
    <row r="157" spans="7:53" ht="15">
      <c r="G157" s="114" t="str">
        <f t="shared" si="40"/>
        <v>Potcoin</v>
      </c>
      <c r="H157" s="175">
        <v>44598</v>
      </c>
      <c r="I157" s="140">
        <v>7.6339999213814744E-3</v>
      </c>
      <c r="J157" s="141" t="s">
        <v>1923</v>
      </c>
      <c r="K157" s="141" t="s">
        <v>1035</v>
      </c>
      <c r="L157" s="141" t="s">
        <v>2511</v>
      </c>
      <c r="M157" s="143"/>
      <c r="N157" s="26">
        <f t="shared" si="41"/>
        <v>0</v>
      </c>
      <c r="O157" s="26" t="str">
        <f t="shared" si="42"/>
        <v>Potcoin0</v>
      </c>
      <c r="Q157" s="26">
        <f>IF(R157="Y","",S157-COUNTIF(R$4:R156,"Y"))</f>
        <v>97</v>
      </c>
      <c r="R157" s="114" t="str">
        <f>IF(ISNUMBER(MATCH(T157,Draft!$AX$3:$AX$146,0)),"Y","")</f>
        <v/>
      </c>
      <c r="S157" s="114">
        <f t="shared" si="37"/>
        <v>154</v>
      </c>
      <c r="T157" s="136" t="s">
        <v>711</v>
      </c>
      <c r="U157" s="137">
        <v>57</v>
      </c>
      <c r="V157" s="137">
        <v>1.005480106945299</v>
      </c>
      <c r="W157" s="137">
        <v>3.9536573972177393E-2</v>
      </c>
      <c r="X157" s="137">
        <v>3.9321090192715583E-2</v>
      </c>
      <c r="Y157" s="137">
        <v>68252192768</v>
      </c>
      <c r="Z157" s="137">
        <v>280</v>
      </c>
      <c r="AA157" s="137">
        <v>280</v>
      </c>
      <c r="AB157" s="137">
        <v>165</v>
      </c>
      <c r="AC157" s="137">
        <v>245.5</v>
      </c>
      <c r="AH157"/>
      <c r="AP157" s="117" t="s">
        <v>1953</v>
      </c>
      <c r="AQ157" s="117" t="s">
        <v>725</v>
      </c>
      <c r="AR157" s="117" t="s">
        <v>726</v>
      </c>
      <c r="AS157" s="123">
        <v>230.27</v>
      </c>
      <c r="AT157" s="117">
        <v>-2.11</v>
      </c>
      <c r="AU157" s="124">
        <v>-9.0799999999999995E-3</v>
      </c>
      <c r="AV157" s="125">
        <v>74365235960</v>
      </c>
      <c r="AW157" s="117" t="s">
        <v>1043</v>
      </c>
      <c r="AY157" s="117">
        <v>1358090</v>
      </c>
      <c r="AZ157" s="117" t="s">
        <v>1057</v>
      </c>
      <c r="BA157" s="117" t="s">
        <v>1061</v>
      </c>
    </row>
    <row r="158" spans="7:53" ht="15">
      <c r="G158" s="114" t="str">
        <f t="shared" si="40"/>
        <v>Potcoin</v>
      </c>
      <c r="H158" s="175">
        <v>44605</v>
      </c>
      <c r="I158" s="140">
        <v>7.1740001440048218E-3</v>
      </c>
      <c r="J158" s="141" t="s">
        <v>1923</v>
      </c>
      <c r="K158" s="141" t="s">
        <v>1035</v>
      </c>
      <c r="L158" s="141" t="s">
        <v>2511</v>
      </c>
      <c r="M158" s="143">
        <v>0.93974328240582317</v>
      </c>
      <c r="N158" s="26">
        <f t="shared" si="41"/>
        <v>1</v>
      </c>
      <c r="O158" s="26" t="str">
        <f t="shared" si="42"/>
        <v>Potcoin1</v>
      </c>
      <c r="Q158" s="26">
        <f>IF(R158="Y","",S158-COUNTIF(R$4:R157,"Y"))</f>
        <v>98</v>
      </c>
      <c r="R158" s="114" t="str">
        <f>IF(ISNUMBER(MATCH(T158,Draft!$AX$3:$AX$146,0)),"Y","")</f>
        <v/>
      </c>
      <c r="S158" s="114">
        <f t="shared" si="37"/>
        <v>155</v>
      </c>
      <c r="T158" s="136" t="s">
        <v>182</v>
      </c>
      <c r="U158" s="137">
        <v>57</v>
      </c>
      <c r="V158" s="137">
        <v>1.011249668366502</v>
      </c>
      <c r="W158" s="137">
        <v>6.0145839532412433E-2</v>
      </c>
      <c r="X158" s="137">
        <v>5.9476745865902327E-2</v>
      </c>
      <c r="Y158" s="137">
        <v>36821061632</v>
      </c>
      <c r="Z158" s="137">
        <v>117</v>
      </c>
      <c r="AA158" s="137">
        <v>432</v>
      </c>
      <c r="AB158" s="137">
        <v>337</v>
      </c>
      <c r="AC158" s="137">
        <v>246</v>
      </c>
      <c r="AH158"/>
      <c r="AP158" s="117" t="s">
        <v>1953</v>
      </c>
      <c r="AQ158" s="117" t="s">
        <v>663</v>
      </c>
      <c r="AR158" s="117" t="s">
        <v>664</v>
      </c>
      <c r="AS158" s="123">
        <v>279.93</v>
      </c>
      <c r="AT158" s="117">
        <v>-6.69</v>
      </c>
      <c r="AU158" s="124">
        <v>-2.334E-2</v>
      </c>
      <c r="AV158" s="125">
        <v>73396581146</v>
      </c>
      <c r="AW158" s="117" t="s">
        <v>1043</v>
      </c>
      <c r="AY158" s="117">
        <v>1215167</v>
      </c>
      <c r="AZ158" s="117" t="s">
        <v>1096</v>
      </c>
      <c r="BA158" s="117" t="s">
        <v>1132</v>
      </c>
    </row>
    <row r="159" spans="7:53" ht="15">
      <c r="G159" s="114" t="str">
        <f t="shared" si="40"/>
        <v>Potcoin</v>
      </c>
      <c r="H159" s="175">
        <v>44612</v>
      </c>
      <c r="I159" s="140">
        <v>5.5439998395740986E-3</v>
      </c>
      <c r="J159" s="141" t="s">
        <v>1923</v>
      </c>
      <c r="K159" s="141" t="s">
        <v>1035</v>
      </c>
      <c r="L159" s="141" t="s">
        <v>2511</v>
      </c>
      <c r="M159" s="143">
        <v>0.7727905949663405</v>
      </c>
      <c r="N159" s="26">
        <f t="shared" si="41"/>
        <v>2</v>
      </c>
      <c r="O159" s="26" t="str">
        <f t="shared" si="42"/>
        <v>Potcoin2</v>
      </c>
      <c r="Q159" s="26" t="str">
        <f>IF(R159="Y","",S159-COUNTIF(R$4:R158,"Y"))</f>
        <v/>
      </c>
      <c r="R159" s="114" t="str">
        <f>IF(ISNUMBER(MATCH(T159,Draft!$AX$3:$AX$146,0)),"Y","")</f>
        <v>Y</v>
      </c>
      <c r="S159" s="114">
        <f t="shared" si="37"/>
        <v>156</v>
      </c>
      <c r="T159" s="136" t="s">
        <v>616</v>
      </c>
      <c r="U159" s="137">
        <v>57</v>
      </c>
      <c r="V159" s="137">
        <v>1.004393152458811</v>
      </c>
      <c r="W159" s="137">
        <v>3.5834041877183712E-2</v>
      </c>
      <c r="X159" s="137">
        <v>3.5677306032463441E-2</v>
      </c>
      <c r="Y159" s="137">
        <v>101286813696</v>
      </c>
      <c r="Z159" s="137">
        <v>333</v>
      </c>
      <c r="AA159" s="137">
        <v>224</v>
      </c>
      <c r="AB159" s="137">
        <v>116</v>
      </c>
      <c r="AC159" s="137">
        <v>246.1</v>
      </c>
      <c r="AH159"/>
      <c r="AP159" s="117" t="s">
        <v>1953</v>
      </c>
      <c r="AQ159" s="117" t="s">
        <v>667</v>
      </c>
      <c r="AR159" s="117" t="s">
        <v>668</v>
      </c>
      <c r="AS159" s="123">
        <v>37.75</v>
      </c>
      <c r="AT159" s="117">
        <v>-2.44</v>
      </c>
      <c r="AU159" s="124">
        <v>-6.071E-2</v>
      </c>
      <c r="AV159" s="125">
        <v>73239463862</v>
      </c>
      <c r="AX159" s="117">
        <v>2019</v>
      </c>
      <c r="AY159" s="117">
        <v>113914950</v>
      </c>
      <c r="AZ159" s="117" t="s">
        <v>1044</v>
      </c>
      <c r="BA159" s="117" t="s">
        <v>1080</v>
      </c>
    </row>
    <row r="160" spans="7:53" ht="15">
      <c r="G160" s="114" t="str">
        <f t="shared" si="40"/>
        <v>Potcoin</v>
      </c>
      <c r="H160" s="175">
        <v>44619</v>
      </c>
      <c r="I160" s="140">
        <v>5.2789999172091484E-3</v>
      </c>
      <c r="J160" s="141" t="s">
        <v>1923</v>
      </c>
      <c r="K160" s="141" t="s">
        <v>1035</v>
      </c>
      <c r="L160" s="141" t="s">
        <v>2511</v>
      </c>
      <c r="M160" s="143">
        <v>0.95220058982084888</v>
      </c>
      <c r="N160" s="26">
        <f t="shared" si="41"/>
        <v>3</v>
      </c>
      <c r="O160" s="26" t="str">
        <f t="shared" si="42"/>
        <v>Potcoin3</v>
      </c>
      <c r="Q160" s="26">
        <f>IF(R160="Y","",S160-COUNTIF(R$4:R159,"Y"))</f>
        <v>99</v>
      </c>
      <c r="R160" s="114" t="str">
        <f>IF(ISNUMBER(MATCH(T160,Draft!$AX$3:$AX$146,0)),"Y","")</f>
        <v/>
      </c>
      <c r="S160" s="114">
        <f t="shared" si="37"/>
        <v>157</v>
      </c>
      <c r="T160" s="136" t="s">
        <v>1402</v>
      </c>
      <c r="U160" s="137">
        <v>57</v>
      </c>
      <c r="V160" s="137">
        <v>1.019788855373617</v>
      </c>
      <c r="W160" s="137">
        <v>6.1313887114329571E-2</v>
      </c>
      <c r="X160" s="137">
        <v>6.012409999505846E-2</v>
      </c>
      <c r="Y160" s="137">
        <v>31743555584</v>
      </c>
      <c r="Z160" s="137">
        <v>84</v>
      </c>
      <c r="AA160" s="137">
        <v>435</v>
      </c>
      <c r="AB160" s="137">
        <v>391</v>
      </c>
      <c r="AC160" s="137">
        <v>246.3</v>
      </c>
      <c r="AH160"/>
      <c r="AP160" s="117" t="s">
        <v>1953</v>
      </c>
      <c r="AQ160" s="117" t="s">
        <v>661</v>
      </c>
      <c r="AR160" s="117" t="s">
        <v>662</v>
      </c>
      <c r="AS160" s="123">
        <v>50.34</v>
      </c>
      <c r="AT160" s="117">
        <v>-0.38</v>
      </c>
      <c r="AU160" s="124">
        <v>-7.4900000000000001E-3</v>
      </c>
      <c r="AV160" s="125">
        <v>73145094105</v>
      </c>
      <c r="AW160" s="117" t="s">
        <v>1043</v>
      </c>
      <c r="AX160" s="117">
        <v>2010</v>
      </c>
      <c r="AY160" s="117">
        <v>17017570</v>
      </c>
      <c r="AZ160" s="117" t="s">
        <v>1059</v>
      </c>
      <c r="BA160" s="117" t="s">
        <v>1060</v>
      </c>
    </row>
    <row r="161" spans="7:53" ht="15">
      <c r="G161" s="114" t="str">
        <f t="shared" si="40"/>
        <v>Lowe's</v>
      </c>
      <c r="H161" s="175">
        <v>44596</v>
      </c>
      <c r="I161" s="140">
        <v>229.07000732421881</v>
      </c>
      <c r="J161" s="141" t="s">
        <v>560</v>
      </c>
      <c r="K161" s="141" t="s">
        <v>1953</v>
      </c>
      <c r="L161" s="141" t="s">
        <v>2512</v>
      </c>
      <c r="M161" s="143"/>
      <c r="N161" s="26">
        <f t="shared" si="41"/>
        <v>0</v>
      </c>
      <c r="O161" s="26" t="str">
        <f t="shared" si="42"/>
        <v>Lowe's0</v>
      </c>
      <c r="Q161" s="26">
        <f>IF(R161="Y","",S161-COUNTIF(R$4:R160,"Y"))</f>
        <v>100</v>
      </c>
      <c r="R161" s="114" t="str">
        <f>IF(ISNUMBER(MATCH(T161,Draft!$AX$3:$AX$146,0)),"Y","")</f>
        <v/>
      </c>
      <c r="S161" s="114">
        <f t="shared" si="37"/>
        <v>158</v>
      </c>
      <c r="T161" s="136" t="s">
        <v>755</v>
      </c>
      <c r="U161" s="137">
        <v>57</v>
      </c>
      <c r="V161" s="137">
        <v>1.006495316563262</v>
      </c>
      <c r="W161" s="137">
        <v>4.6522721054513973E-2</v>
      </c>
      <c r="X161" s="137">
        <v>4.6222491340912143E-2</v>
      </c>
      <c r="Y161" s="137">
        <v>58532069376</v>
      </c>
      <c r="Z161" s="137">
        <v>234</v>
      </c>
      <c r="AA161" s="137">
        <v>349</v>
      </c>
      <c r="AB161" s="137">
        <v>199</v>
      </c>
      <c r="AC161" s="137">
        <v>246.5</v>
      </c>
      <c r="AH161"/>
      <c r="AP161" s="117" t="s">
        <v>1953</v>
      </c>
      <c r="AQ161" s="117" t="s">
        <v>721</v>
      </c>
      <c r="AR161" s="117" t="s">
        <v>722</v>
      </c>
      <c r="AS161" s="123">
        <v>21</v>
      </c>
      <c r="AT161" s="117">
        <v>-0.48</v>
      </c>
      <c r="AU161" s="124">
        <v>-2.2349999999999998E-2</v>
      </c>
      <c r="AV161" s="125">
        <v>72923835579</v>
      </c>
      <c r="AW161" s="117" t="s">
        <v>1109</v>
      </c>
      <c r="AY161" s="117">
        <v>12991632</v>
      </c>
      <c r="AZ161" s="117" t="s">
        <v>1049</v>
      </c>
      <c r="BA161" s="117" t="s">
        <v>1110</v>
      </c>
    </row>
    <row r="162" spans="7:53" ht="15">
      <c r="G162" s="114" t="str">
        <f t="shared" si="40"/>
        <v>Lowe's</v>
      </c>
      <c r="H162" s="175">
        <v>44603</v>
      </c>
      <c r="I162" s="140">
        <v>225.9100036621094</v>
      </c>
      <c r="J162" s="141" t="s">
        <v>560</v>
      </c>
      <c r="K162" s="141" t="s">
        <v>1953</v>
      </c>
      <c r="L162" s="141" t="s">
        <v>2512</v>
      </c>
      <c r="M162" s="143">
        <v>0.98620507460133444</v>
      </c>
      <c r="N162" s="26">
        <f t="shared" si="41"/>
        <v>1</v>
      </c>
      <c r="O162" s="26" t="str">
        <f t="shared" si="42"/>
        <v>Lowe's1</v>
      </c>
      <c r="Q162" s="26">
        <f>IF(R162="Y","",S162-COUNTIF(R$4:R161,"Y"))</f>
        <v>101</v>
      </c>
      <c r="R162" s="114" t="str">
        <f>IF(ISNUMBER(MATCH(T162,Draft!$AX$3:$AX$146,0)),"Y","")</f>
        <v/>
      </c>
      <c r="S162" s="114">
        <f t="shared" si="37"/>
        <v>159</v>
      </c>
      <c r="T162" s="136" t="s">
        <v>1536</v>
      </c>
      <c r="U162" s="137">
        <v>57</v>
      </c>
      <c r="V162" s="137">
        <v>1.0080645360105061</v>
      </c>
      <c r="W162" s="137">
        <v>4.3509372080662058E-2</v>
      </c>
      <c r="X162" s="137">
        <v>4.3161296252771472E-2</v>
      </c>
      <c r="Y162" s="137">
        <v>39978000384</v>
      </c>
      <c r="Z162" s="137">
        <v>182</v>
      </c>
      <c r="AA162" s="137">
        <v>319</v>
      </c>
      <c r="AB162" s="137">
        <v>306</v>
      </c>
      <c r="AC162" s="137">
        <v>246.6</v>
      </c>
      <c r="AH162"/>
      <c r="AP162" s="117" t="s">
        <v>1953</v>
      </c>
      <c r="AQ162" s="117" t="s">
        <v>699</v>
      </c>
      <c r="AR162" s="117" t="s">
        <v>700</v>
      </c>
      <c r="AS162" s="123">
        <v>18.079999999999998</v>
      </c>
      <c r="AT162" s="117">
        <v>-0.27</v>
      </c>
      <c r="AU162" s="124">
        <v>-1.4710000000000001E-2</v>
      </c>
      <c r="AV162" s="125">
        <v>72396795740</v>
      </c>
      <c r="AW162" s="117" t="s">
        <v>1043</v>
      </c>
      <c r="AY162" s="117">
        <v>76195321</v>
      </c>
      <c r="AZ162" s="117" t="s">
        <v>1059</v>
      </c>
      <c r="BA162" s="117" t="s">
        <v>1060</v>
      </c>
    </row>
    <row r="163" spans="7:53" ht="15">
      <c r="G163" s="114" t="str">
        <f t="shared" si="40"/>
        <v>Lowe's</v>
      </c>
      <c r="H163" s="175">
        <v>44610</v>
      </c>
      <c r="I163" s="140">
        <v>222.69000244140619</v>
      </c>
      <c r="J163" s="141" t="s">
        <v>560</v>
      </c>
      <c r="K163" s="141" t="s">
        <v>1953</v>
      </c>
      <c r="L163" s="141" t="s">
        <v>2512</v>
      </c>
      <c r="M163" s="143">
        <v>0.98574653105880505</v>
      </c>
      <c r="N163" s="26">
        <f t="shared" si="41"/>
        <v>2</v>
      </c>
      <c r="O163" s="26" t="str">
        <f t="shared" si="42"/>
        <v>Lowe's2</v>
      </c>
      <c r="Q163" s="26">
        <f>IF(R163="Y","",S163-COUNTIF(R$4:R162,"Y"))</f>
        <v>102</v>
      </c>
      <c r="R163" s="114" t="str">
        <f>IF(ISNUMBER(MATCH(T163,Draft!$AX$3:$AX$146,0)),"Y","")</f>
        <v/>
      </c>
      <c r="S163" s="114">
        <f t="shared" si="37"/>
        <v>160</v>
      </c>
      <c r="T163" s="136" t="s">
        <v>675</v>
      </c>
      <c r="U163" s="137">
        <v>57</v>
      </c>
      <c r="V163" s="137">
        <v>1.0035103643038319</v>
      </c>
      <c r="W163" s="137">
        <v>3.1744822931539317E-2</v>
      </c>
      <c r="X163" s="137">
        <v>3.1633776850487988E-2</v>
      </c>
      <c r="Y163" s="137">
        <v>118995435520</v>
      </c>
      <c r="Z163" s="137">
        <v>380</v>
      </c>
      <c r="AA163" s="137">
        <v>148</v>
      </c>
      <c r="AB163" s="137">
        <v>91</v>
      </c>
      <c r="AC163" s="137">
        <v>246.9</v>
      </c>
      <c r="AH163"/>
      <c r="AP163" s="117" t="s">
        <v>1953</v>
      </c>
      <c r="AQ163" s="117" t="s">
        <v>760</v>
      </c>
      <c r="AR163" s="117" t="s">
        <v>761</v>
      </c>
      <c r="AS163" s="123">
        <v>21.18</v>
      </c>
      <c r="AT163" s="117">
        <v>-0.12</v>
      </c>
      <c r="AU163" s="124">
        <v>-5.6299999999999996E-3</v>
      </c>
      <c r="AV163" s="125">
        <v>72003690387</v>
      </c>
      <c r="AW163" s="117" t="s">
        <v>1091</v>
      </c>
      <c r="AX163" s="117">
        <v>2014</v>
      </c>
      <c r="AY163" s="117">
        <v>4029349</v>
      </c>
      <c r="AZ163" s="117" t="s">
        <v>1049</v>
      </c>
      <c r="BA163" s="117" t="s">
        <v>1050</v>
      </c>
    </row>
    <row r="164" spans="7:53" ht="15">
      <c r="G164" s="114" t="str">
        <f t="shared" si="40"/>
        <v>Lowe's</v>
      </c>
      <c r="H164" s="175">
        <v>44617</v>
      </c>
      <c r="I164" s="140">
        <v>219.17999267578119</v>
      </c>
      <c r="J164" s="141" t="s">
        <v>560</v>
      </c>
      <c r="K164" s="141" t="s">
        <v>1953</v>
      </c>
      <c r="L164" s="141" t="s">
        <v>2512</v>
      </c>
      <c r="M164" s="143">
        <v>0.98423813495377488</v>
      </c>
      <c r="N164" s="26">
        <f t="shared" si="41"/>
        <v>3</v>
      </c>
      <c r="O164" s="26" t="str">
        <f t="shared" si="42"/>
        <v>Lowe's3</v>
      </c>
      <c r="Q164" s="26" t="str">
        <f>IF(R164="Y","",S164-COUNTIF(R$4:R163,"Y"))</f>
        <v/>
      </c>
      <c r="R164" s="114" t="str">
        <f>IF(ISNUMBER(MATCH(T164,Draft!$AX$3:$AX$146,0)),"Y","")</f>
        <v>Y</v>
      </c>
      <c r="S164" s="114">
        <f t="shared" si="37"/>
        <v>161</v>
      </c>
      <c r="T164" s="136" t="s">
        <v>1924</v>
      </c>
      <c r="U164" s="137">
        <v>61</v>
      </c>
      <c r="V164" s="137">
        <v>1.028908189644538</v>
      </c>
      <c r="W164" s="137">
        <v>0.25798495326388449</v>
      </c>
      <c r="X164" s="137">
        <v>0.25073661174085099</v>
      </c>
      <c r="Y164" s="137">
        <v>37660966912</v>
      </c>
      <c r="Z164" s="137">
        <v>70</v>
      </c>
      <c r="AA164" s="137">
        <v>565</v>
      </c>
      <c r="AB164" s="137">
        <v>330</v>
      </c>
      <c r="AC164" s="137">
        <v>247</v>
      </c>
      <c r="AH164"/>
      <c r="AP164" s="117" t="s">
        <v>1953</v>
      </c>
      <c r="AQ164" s="117" t="s">
        <v>705</v>
      </c>
      <c r="AR164" s="117" t="s">
        <v>706</v>
      </c>
      <c r="AS164" s="123">
        <v>126.72</v>
      </c>
      <c r="AT164" s="117">
        <v>-2.33</v>
      </c>
      <c r="AU164" s="124">
        <v>-1.806E-2</v>
      </c>
      <c r="AV164" s="125">
        <v>71197924723</v>
      </c>
      <c r="AW164" s="117" t="s">
        <v>1043</v>
      </c>
      <c r="AX164" s="117">
        <v>2005</v>
      </c>
      <c r="AY164" s="117">
        <v>2670109</v>
      </c>
      <c r="AZ164" s="117" t="s">
        <v>1049</v>
      </c>
      <c r="BA164" s="117" t="s">
        <v>1094</v>
      </c>
    </row>
    <row r="165" spans="7:53" ht="15">
      <c r="G165" s="114" t="str">
        <f t="shared" si="40"/>
        <v>Oracle</v>
      </c>
      <c r="H165" s="175">
        <v>44596</v>
      </c>
      <c r="I165" s="140">
        <v>82.110000610351562</v>
      </c>
      <c r="J165" s="141" t="s">
        <v>526</v>
      </c>
      <c r="K165" s="141" t="s">
        <v>1953</v>
      </c>
      <c r="L165" s="141" t="s">
        <v>2512</v>
      </c>
      <c r="M165" s="143"/>
      <c r="N165" s="26">
        <f t="shared" si="41"/>
        <v>0</v>
      </c>
      <c r="O165" s="26" t="str">
        <f t="shared" si="42"/>
        <v>Oracle0</v>
      </c>
      <c r="Q165" s="26">
        <f>IF(R165="Y","",S165-COUNTIF(R$4:R164,"Y"))</f>
        <v>103</v>
      </c>
      <c r="R165" s="114" t="str">
        <f>IF(ISNUMBER(MATCH(T165,Draft!$AX$3:$AX$146,0)),"Y","")</f>
        <v/>
      </c>
      <c r="S165" s="114">
        <f t="shared" si="37"/>
        <v>162</v>
      </c>
      <c r="T165" s="136" t="s">
        <v>874</v>
      </c>
      <c r="U165" s="137">
        <v>57</v>
      </c>
      <c r="V165" s="137">
        <v>1.006776622686963</v>
      </c>
      <c r="W165" s="137">
        <v>4.5451032160677668E-2</v>
      </c>
      <c r="X165" s="137">
        <v>4.5145100846078902E-2</v>
      </c>
      <c r="Y165" s="137">
        <v>51558395904</v>
      </c>
      <c r="Z165" s="137">
        <v>224</v>
      </c>
      <c r="AA165" s="137">
        <v>340</v>
      </c>
      <c r="AB165" s="137">
        <v>228</v>
      </c>
      <c r="AC165" s="137">
        <v>248.4</v>
      </c>
      <c r="AH165"/>
      <c r="AP165" s="117" t="s">
        <v>1953</v>
      </c>
      <c r="AQ165" s="117" t="s">
        <v>741</v>
      </c>
      <c r="AR165" s="117" t="s">
        <v>742</v>
      </c>
      <c r="AS165" s="123">
        <v>65.95</v>
      </c>
      <c r="AT165" s="117">
        <v>-2.13</v>
      </c>
      <c r="AU165" s="124">
        <v>-3.1289999999999998E-2</v>
      </c>
      <c r="AV165" s="125">
        <v>69894069249</v>
      </c>
      <c r="AW165" s="117" t="s">
        <v>1043</v>
      </c>
      <c r="AY165" s="117">
        <v>7823138</v>
      </c>
      <c r="AZ165" s="117" t="s">
        <v>1084</v>
      </c>
      <c r="BA165" s="117" t="s">
        <v>1126</v>
      </c>
    </row>
    <row r="166" spans="7:53" ht="15">
      <c r="G166" s="114" t="str">
        <f t="shared" si="40"/>
        <v>Oracle</v>
      </c>
      <c r="H166" s="175">
        <v>44603</v>
      </c>
      <c r="I166" s="140">
        <v>79.75</v>
      </c>
      <c r="J166" s="141" t="s">
        <v>526</v>
      </c>
      <c r="K166" s="141" t="s">
        <v>1953</v>
      </c>
      <c r="L166" s="141" t="s">
        <v>2512</v>
      </c>
      <c r="M166" s="143">
        <v>0.97125806122507763</v>
      </c>
      <c r="N166" s="26">
        <f t="shared" si="41"/>
        <v>1</v>
      </c>
      <c r="O166" s="26" t="str">
        <f t="shared" si="42"/>
        <v>Oracle1</v>
      </c>
      <c r="Q166" s="26">
        <f>IF(R166="Y","",S166-COUNTIF(R$4:R165,"Y"))</f>
        <v>104</v>
      </c>
      <c r="R166" s="114" t="str">
        <f>IF(ISNUMBER(MATCH(T166,Draft!$AX$3:$AX$146,0)),"Y","")</f>
        <v/>
      </c>
      <c r="S166" s="114">
        <f t="shared" si="37"/>
        <v>163</v>
      </c>
      <c r="T166" s="136" t="s">
        <v>713</v>
      </c>
      <c r="U166" s="137">
        <v>57</v>
      </c>
      <c r="V166" s="137">
        <v>1.0038824265354189</v>
      </c>
      <c r="W166" s="137">
        <v>2.6278991868548561E-2</v>
      </c>
      <c r="X166" s="137">
        <v>2.6177360190716901E-2</v>
      </c>
      <c r="Y166" s="137">
        <v>62027395072</v>
      </c>
      <c r="Z166" s="137">
        <v>356</v>
      </c>
      <c r="AA166" s="137">
        <v>73</v>
      </c>
      <c r="AB166" s="137">
        <v>186</v>
      </c>
      <c r="AC166" s="137">
        <v>248.4</v>
      </c>
      <c r="AH166"/>
      <c r="AP166" s="117" t="s">
        <v>1953</v>
      </c>
      <c r="AQ166" s="117" t="s">
        <v>737</v>
      </c>
      <c r="AR166" s="117" t="s">
        <v>738</v>
      </c>
      <c r="AS166" s="123">
        <v>113.69</v>
      </c>
      <c r="AT166" s="117">
        <v>-1.3</v>
      </c>
      <c r="AU166" s="124">
        <v>-1.1310000000000001E-2</v>
      </c>
      <c r="AV166" s="125">
        <v>69230065834</v>
      </c>
      <c r="AW166" s="117" t="s">
        <v>1043</v>
      </c>
      <c r="AY166" s="117">
        <v>2799548</v>
      </c>
      <c r="AZ166" s="117" t="s">
        <v>1052</v>
      </c>
      <c r="BA166" s="117" t="s">
        <v>1053</v>
      </c>
    </row>
    <row r="167" spans="7:53" ht="15">
      <c r="G167" s="114" t="str">
        <f t="shared" si="40"/>
        <v>Oracle</v>
      </c>
      <c r="H167" s="175">
        <v>44610</v>
      </c>
      <c r="I167" s="140">
        <v>74.569999694824219</v>
      </c>
      <c r="J167" s="141" t="s">
        <v>526</v>
      </c>
      <c r="K167" s="141" t="s">
        <v>1953</v>
      </c>
      <c r="L167" s="141" t="s">
        <v>2512</v>
      </c>
      <c r="M167" s="143">
        <v>0.93504701811691815</v>
      </c>
      <c r="N167" s="26">
        <f t="shared" si="41"/>
        <v>2</v>
      </c>
      <c r="O167" s="26" t="str">
        <f t="shared" si="42"/>
        <v>Oracle2</v>
      </c>
      <c r="Q167" s="26">
        <f>IF(R167="Y","",S167-COUNTIF(R$4:R166,"Y"))</f>
        <v>105</v>
      </c>
      <c r="R167" s="114" t="str">
        <f>IF(ISNUMBER(MATCH(T167,Draft!$AX$3:$AX$146,0)),"Y","")</f>
        <v/>
      </c>
      <c r="S167" s="114">
        <f t="shared" si="37"/>
        <v>164</v>
      </c>
      <c r="T167" s="136" t="s">
        <v>80</v>
      </c>
      <c r="U167" s="137">
        <v>57</v>
      </c>
      <c r="V167" s="137">
        <v>1.003596301684748</v>
      </c>
      <c r="W167" s="137">
        <v>2.9137301693754301E-2</v>
      </c>
      <c r="X167" s="137">
        <v>2.9032890660160061E-2</v>
      </c>
      <c r="Y167" s="137">
        <v>86336045056</v>
      </c>
      <c r="Z167" s="137">
        <v>374</v>
      </c>
      <c r="AA167" s="137">
        <v>107</v>
      </c>
      <c r="AB167" s="137">
        <v>134</v>
      </c>
      <c r="AC167" s="137">
        <v>248.6</v>
      </c>
      <c r="AH167"/>
      <c r="AP167" s="117" t="s">
        <v>1953</v>
      </c>
      <c r="AQ167" s="117" t="s">
        <v>711</v>
      </c>
      <c r="AR167" s="117" t="s">
        <v>712</v>
      </c>
      <c r="AS167" s="123">
        <v>110.64</v>
      </c>
      <c r="AT167" s="117">
        <v>-1.95</v>
      </c>
      <c r="AU167" s="124">
        <v>-1.7319999999999999E-2</v>
      </c>
      <c r="AV167" s="125">
        <v>69076368637</v>
      </c>
      <c r="AW167" s="117" t="s">
        <v>1043</v>
      </c>
      <c r="AY167" s="117">
        <v>2338200</v>
      </c>
      <c r="AZ167" s="117" t="s">
        <v>1057</v>
      </c>
      <c r="BA167" s="117" t="s">
        <v>1121</v>
      </c>
    </row>
    <row r="168" spans="7:53" ht="15">
      <c r="G168" s="114" t="str">
        <f t="shared" si="40"/>
        <v>Oracle</v>
      </c>
      <c r="H168" s="175">
        <v>44617</v>
      </c>
      <c r="I168" s="140">
        <v>76.349998474121094</v>
      </c>
      <c r="J168" s="141" t="s">
        <v>526</v>
      </c>
      <c r="K168" s="141" t="s">
        <v>1953</v>
      </c>
      <c r="L168" s="141" t="s">
        <v>2512</v>
      </c>
      <c r="M168" s="143">
        <v>1.023870172811874</v>
      </c>
      <c r="N168" s="26">
        <f t="shared" si="41"/>
        <v>3</v>
      </c>
      <c r="O168" s="26" t="str">
        <f t="shared" si="42"/>
        <v>Oracle3</v>
      </c>
      <c r="Q168" s="26">
        <f>IF(R168="Y","",S168-COUNTIF(R$4:R167,"Y"))</f>
        <v>106</v>
      </c>
      <c r="R168" s="114" t="str">
        <f>IF(ISNUMBER(MATCH(T168,Draft!$AX$3:$AX$146,0)),"Y","")</f>
        <v/>
      </c>
      <c r="S168" s="114">
        <f t="shared" si="37"/>
        <v>165</v>
      </c>
      <c r="T168" s="136" t="s">
        <v>492</v>
      </c>
      <c r="U168" s="137">
        <v>57</v>
      </c>
      <c r="V168" s="137">
        <v>1.0041248658517079</v>
      </c>
      <c r="W168" s="137">
        <v>4.6960496464448102E-2</v>
      </c>
      <c r="X168" s="137">
        <v>4.676758644415778E-2</v>
      </c>
      <c r="Y168" s="137">
        <v>631197728768</v>
      </c>
      <c r="Z168" s="137">
        <v>349</v>
      </c>
      <c r="AA168" s="137">
        <v>359</v>
      </c>
      <c r="AB168" s="137">
        <v>8</v>
      </c>
      <c r="AC168" s="137">
        <v>248.7</v>
      </c>
      <c r="AH168"/>
      <c r="AP168" s="117" t="s">
        <v>1953</v>
      </c>
      <c r="AQ168" s="117" t="s">
        <v>701</v>
      </c>
      <c r="AR168" s="117" t="s">
        <v>702</v>
      </c>
      <c r="AS168" s="123">
        <v>219.83</v>
      </c>
      <c r="AT168" s="117">
        <v>-6.92</v>
      </c>
      <c r="AU168" s="124">
        <v>-3.0519999999999999E-2</v>
      </c>
      <c r="AV168" s="125">
        <v>69000399777</v>
      </c>
      <c r="AW168" s="117" t="s">
        <v>1043</v>
      </c>
      <c r="AY168" s="117">
        <v>1483211</v>
      </c>
      <c r="AZ168" s="117" t="s">
        <v>1059</v>
      </c>
      <c r="BA168" s="117" t="s">
        <v>1065</v>
      </c>
    </row>
    <row r="169" spans="7:53" ht="15">
      <c r="G169" s="114" t="str">
        <f t="shared" si="40"/>
        <v>Lucid Group</v>
      </c>
      <c r="H169" s="175">
        <v>44596</v>
      </c>
      <c r="I169" s="140">
        <v>27.54999923706055</v>
      </c>
      <c r="J169" s="141" t="s">
        <v>88</v>
      </c>
      <c r="K169" s="141" t="s">
        <v>1953</v>
      </c>
      <c r="L169" s="141" t="s">
        <v>2512</v>
      </c>
      <c r="M169" s="143"/>
      <c r="N169" s="26">
        <f t="shared" si="41"/>
        <v>0</v>
      </c>
      <c r="O169" s="26" t="str">
        <f t="shared" si="42"/>
        <v>Lucid Group0</v>
      </c>
      <c r="Q169" s="26">
        <f>IF(R169="Y","",S169-COUNTIF(R$4:R168,"Y"))</f>
        <v>107</v>
      </c>
      <c r="R169" s="114" t="str">
        <f>IF(ISNUMBER(MATCH(T169,Draft!$AX$3:$AX$146,0)),"Y","")</f>
        <v/>
      </c>
      <c r="S169" s="114">
        <f t="shared" si="37"/>
        <v>166</v>
      </c>
      <c r="T169" s="136" t="s">
        <v>190</v>
      </c>
      <c r="U169" s="137">
        <v>57</v>
      </c>
      <c r="V169" s="137">
        <v>1.0075208720825679</v>
      </c>
      <c r="W169" s="137">
        <v>3.4858445946164912E-2</v>
      </c>
      <c r="X169" s="137">
        <v>3.459823703117109E-2</v>
      </c>
      <c r="Y169" s="137">
        <v>34088112128</v>
      </c>
      <c r="Z169" s="137">
        <v>198</v>
      </c>
      <c r="AA169" s="137">
        <v>208</v>
      </c>
      <c r="AB169" s="137">
        <v>361</v>
      </c>
      <c r="AC169" s="137">
        <v>248.9</v>
      </c>
      <c r="AH169"/>
      <c r="AP169" s="117" t="s">
        <v>1953</v>
      </c>
      <c r="AQ169" s="117" t="s">
        <v>719</v>
      </c>
      <c r="AR169" s="117" t="s">
        <v>720</v>
      </c>
      <c r="AS169" s="123">
        <v>35.19</v>
      </c>
      <c r="AT169" s="117">
        <v>-0.62</v>
      </c>
      <c r="AU169" s="124">
        <v>-1.7309999999999999E-2</v>
      </c>
      <c r="AV169" s="125">
        <v>68616105438</v>
      </c>
      <c r="AW169" s="117" t="s">
        <v>1091</v>
      </c>
      <c r="AY169" s="117">
        <v>2274779</v>
      </c>
      <c r="AZ169" s="117" t="s">
        <v>1124</v>
      </c>
      <c r="BA169" s="117" t="s">
        <v>1142</v>
      </c>
    </row>
    <row r="170" spans="7:53" ht="15">
      <c r="G170" s="114" t="str">
        <f t="shared" si="40"/>
        <v>Lucid Group</v>
      </c>
      <c r="H170" s="175">
        <v>44603</v>
      </c>
      <c r="I170" s="140">
        <v>25.840000152587891</v>
      </c>
      <c r="J170" s="141" t="s">
        <v>88</v>
      </c>
      <c r="K170" s="141" t="s">
        <v>1953</v>
      </c>
      <c r="L170" s="141" t="s">
        <v>2512</v>
      </c>
      <c r="M170" s="143">
        <v>0.93793106599537224</v>
      </c>
      <c r="N170" s="26">
        <f t="shared" si="41"/>
        <v>1</v>
      </c>
      <c r="O170" s="26" t="str">
        <f t="shared" si="42"/>
        <v>Lucid Group1</v>
      </c>
      <c r="Q170" s="26">
        <f>IF(R170="Y","",S170-COUNTIF(R$4:R169,"Y"))</f>
        <v>108</v>
      </c>
      <c r="R170" s="114" t="str">
        <f>IF(ISNUMBER(MATCH(T170,Draft!$AX$3:$AX$146,0)),"Y","")</f>
        <v/>
      </c>
      <c r="S170" s="114">
        <f t="shared" si="37"/>
        <v>167</v>
      </c>
      <c r="T170" s="136" t="s">
        <v>94</v>
      </c>
      <c r="U170" s="137">
        <v>57</v>
      </c>
      <c r="V170" s="137">
        <v>1.0026895043820041</v>
      </c>
      <c r="W170" s="137">
        <v>1.939540782811025E-2</v>
      </c>
      <c r="X170" s="137">
        <v>1.9343383712851749E-2</v>
      </c>
      <c r="Y170" s="137">
        <v>93344415744</v>
      </c>
      <c r="Z170" s="137">
        <v>419</v>
      </c>
      <c r="AA170" s="137">
        <v>17</v>
      </c>
      <c r="AB170" s="137">
        <v>121</v>
      </c>
      <c r="AC170" s="137">
        <v>249.2</v>
      </c>
      <c r="AH170"/>
      <c r="AP170" s="117" t="s">
        <v>1953</v>
      </c>
      <c r="AQ170" s="117" t="s">
        <v>766</v>
      </c>
      <c r="AR170" s="117" t="s">
        <v>767</v>
      </c>
      <c r="AS170" s="123">
        <v>3.98</v>
      </c>
      <c r="AT170" s="117">
        <v>0.04</v>
      </c>
      <c r="AU170" s="124">
        <v>1.0149999999999999E-2</v>
      </c>
      <c r="AV170" s="125">
        <v>67910740000</v>
      </c>
      <c r="AW170" s="117" t="s">
        <v>1153</v>
      </c>
      <c r="AY170" s="117">
        <v>7673709</v>
      </c>
      <c r="AZ170" s="117" t="s">
        <v>1049</v>
      </c>
      <c r="BA170" s="117" t="s">
        <v>1110</v>
      </c>
    </row>
    <row r="171" spans="7:53" ht="15">
      <c r="G171" s="114" t="str">
        <f t="shared" si="40"/>
        <v>Lucid Group</v>
      </c>
      <c r="H171" s="175">
        <v>44610</v>
      </c>
      <c r="I171" s="140">
        <v>26.590000152587891</v>
      </c>
      <c r="J171" s="141" t="s">
        <v>88</v>
      </c>
      <c r="K171" s="141" t="s">
        <v>1953</v>
      </c>
      <c r="L171" s="141" t="s">
        <v>2512</v>
      </c>
      <c r="M171" s="143">
        <v>1.0290247676304629</v>
      </c>
      <c r="N171" s="26">
        <f t="shared" si="41"/>
        <v>2</v>
      </c>
      <c r="O171" s="26" t="str">
        <f t="shared" si="42"/>
        <v>Lucid Group2</v>
      </c>
      <c r="Q171" s="26">
        <f>IF(R171="Y","",S171-COUNTIF(R$4:R170,"Y"))</f>
        <v>109</v>
      </c>
      <c r="R171" s="114" t="str">
        <f>IF(ISNUMBER(MATCH(T171,Draft!$AX$3:$AX$146,0)),"Y","")</f>
        <v/>
      </c>
      <c r="S171" s="114">
        <f t="shared" si="37"/>
        <v>168</v>
      </c>
      <c r="T171" s="136" t="s">
        <v>663</v>
      </c>
      <c r="U171" s="137">
        <v>57</v>
      </c>
      <c r="V171" s="137">
        <v>1.0037320677034329</v>
      </c>
      <c r="W171" s="137">
        <v>2.9496270661209259E-2</v>
      </c>
      <c r="X171" s="137">
        <v>2.9386597888316501E-2</v>
      </c>
      <c r="Y171" s="137">
        <v>71802380288</v>
      </c>
      <c r="Z171" s="137">
        <v>360</v>
      </c>
      <c r="AA171" s="137">
        <v>113</v>
      </c>
      <c r="AB171" s="137">
        <v>156</v>
      </c>
      <c r="AC171" s="137">
        <v>249.4</v>
      </c>
      <c r="AH171"/>
      <c r="AP171" s="117" t="s">
        <v>1953</v>
      </c>
      <c r="AQ171" s="117" t="s">
        <v>825</v>
      </c>
      <c r="AR171" s="117" t="s">
        <v>826</v>
      </c>
      <c r="AS171" s="123">
        <v>72.849999999999994</v>
      </c>
      <c r="AT171" s="117">
        <v>-0.48</v>
      </c>
      <c r="AU171" s="124">
        <v>-6.5500000000000003E-3</v>
      </c>
      <c r="AV171" s="125">
        <v>67728645000</v>
      </c>
      <c r="AW171" s="117" t="s">
        <v>1086</v>
      </c>
      <c r="AY171" s="117">
        <v>2807010</v>
      </c>
    </row>
    <row r="172" spans="7:53" ht="15">
      <c r="G172" s="114" t="str">
        <f t="shared" si="40"/>
        <v>Lucid Group</v>
      </c>
      <c r="H172" s="175">
        <v>44617</v>
      </c>
      <c r="I172" s="140">
        <v>26.35000038146973</v>
      </c>
      <c r="J172" s="141" t="s">
        <v>88</v>
      </c>
      <c r="K172" s="141" t="s">
        <v>1953</v>
      </c>
      <c r="L172" s="141" t="s">
        <v>2512</v>
      </c>
      <c r="M172" s="143">
        <v>0.99097405905449742</v>
      </c>
      <c r="N172" s="26">
        <f t="shared" si="41"/>
        <v>3</v>
      </c>
      <c r="O172" s="26" t="str">
        <f t="shared" si="42"/>
        <v>Lucid Group3</v>
      </c>
      <c r="Q172" s="26">
        <f>IF(R172="Y","",S172-COUNTIF(R$4:R171,"Y"))</f>
        <v>110</v>
      </c>
      <c r="R172" s="114" t="str">
        <f>IF(ISNUMBER(MATCH(T172,Draft!$AX$3:$AX$146,0)),"Y","")</f>
        <v/>
      </c>
      <c r="S172" s="114">
        <f t="shared" si="37"/>
        <v>169</v>
      </c>
      <c r="T172" s="136" t="s">
        <v>768</v>
      </c>
      <c r="U172" s="137">
        <v>57</v>
      </c>
      <c r="V172" s="137">
        <v>1.004248741378226</v>
      </c>
      <c r="W172" s="137">
        <v>2.965085892100134E-2</v>
      </c>
      <c r="X172" s="137">
        <v>2.952541307675291E-2</v>
      </c>
      <c r="Y172" s="137">
        <v>61459816448</v>
      </c>
      <c r="Z172" s="137">
        <v>342</v>
      </c>
      <c r="AA172" s="137">
        <v>114</v>
      </c>
      <c r="AB172" s="137">
        <v>188</v>
      </c>
      <c r="AC172" s="137">
        <v>250.2</v>
      </c>
      <c r="AH172"/>
      <c r="AP172" s="117" t="s">
        <v>1953</v>
      </c>
      <c r="AQ172" s="117" t="s">
        <v>747</v>
      </c>
      <c r="AR172" s="117" t="s">
        <v>748</v>
      </c>
      <c r="AS172" s="123">
        <v>79.72</v>
      </c>
      <c r="AT172" s="117">
        <v>-1.1499999999999999</v>
      </c>
      <c r="AU172" s="124">
        <v>-1.422E-2</v>
      </c>
      <c r="AV172" s="125">
        <v>67191897647</v>
      </c>
      <c r="AW172" s="117" t="s">
        <v>1043</v>
      </c>
      <c r="AY172" s="117">
        <v>3728256</v>
      </c>
      <c r="AZ172" s="117" t="s">
        <v>1066</v>
      </c>
      <c r="BA172" s="117" t="s">
        <v>1067</v>
      </c>
    </row>
    <row r="173" spans="7:53" ht="15">
      <c r="G173" s="114" t="str">
        <f t="shared" si="40"/>
        <v>Arista Networks</v>
      </c>
      <c r="H173" s="175">
        <v>44596</v>
      </c>
      <c r="I173" s="140">
        <v>122.3199996948242</v>
      </c>
      <c r="J173" s="141" t="s">
        <v>571</v>
      </c>
      <c r="K173" s="141" t="s">
        <v>1953</v>
      </c>
      <c r="L173" s="141" t="s">
        <v>2512</v>
      </c>
      <c r="M173" s="143"/>
      <c r="N173" s="26">
        <f t="shared" si="41"/>
        <v>0</v>
      </c>
      <c r="O173" s="26" t="str">
        <f t="shared" si="42"/>
        <v>Arista Networks0</v>
      </c>
      <c r="Q173" s="26">
        <f>IF(R173="Y","",S173-COUNTIF(R$4:R172,"Y"))</f>
        <v>111</v>
      </c>
      <c r="R173" s="114" t="str">
        <f>IF(ISNUMBER(MATCH(T173,Draft!$AX$3:$AX$146,0)),"Y","")</f>
        <v/>
      </c>
      <c r="S173" s="114">
        <f t="shared" si="37"/>
        <v>170</v>
      </c>
      <c r="T173" s="136" t="s">
        <v>584</v>
      </c>
      <c r="U173" s="137">
        <v>57</v>
      </c>
      <c r="V173" s="137">
        <v>1.0032982243442341</v>
      </c>
      <c r="W173" s="137">
        <v>3.1438692737791991E-2</v>
      </c>
      <c r="X173" s="137">
        <v>3.1335341750794617E-2</v>
      </c>
      <c r="Y173" s="137">
        <v>117414797312</v>
      </c>
      <c r="Z173" s="137">
        <v>386</v>
      </c>
      <c r="AA173" s="137">
        <v>145</v>
      </c>
      <c r="AB173" s="137">
        <v>94</v>
      </c>
      <c r="AC173" s="137">
        <v>250.2</v>
      </c>
      <c r="AH173"/>
      <c r="AP173" s="117" t="s">
        <v>1953</v>
      </c>
      <c r="AQ173" s="117" t="s">
        <v>110</v>
      </c>
      <c r="AR173" s="117" t="s">
        <v>111</v>
      </c>
      <c r="AS173" s="123">
        <v>618.22</v>
      </c>
      <c r="AT173" s="117">
        <v>-1.55</v>
      </c>
      <c r="AU173" s="124">
        <v>-2.5000000000000001E-3</v>
      </c>
      <c r="AV173" s="125">
        <v>67101154918</v>
      </c>
      <c r="AW173" s="117" t="s">
        <v>1043</v>
      </c>
      <c r="AX173" s="117">
        <v>1991</v>
      </c>
      <c r="AY173" s="117">
        <v>769513</v>
      </c>
      <c r="AZ173" s="117" t="s">
        <v>1057</v>
      </c>
      <c r="BA173" s="117" t="s">
        <v>1058</v>
      </c>
    </row>
    <row r="174" spans="7:53" ht="15">
      <c r="G174" s="114" t="str">
        <f t="shared" si="40"/>
        <v>Arista Networks</v>
      </c>
      <c r="H174" s="175">
        <v>44603</v>
      </c>
      <c r="I174" s="140">
        <v>120.9199981689453</v>
      </c>
      <c r="J174" s="141" t="s">
        <v>571</v>
      </c>
      <c r="K174" s="141" t="s">
        <v>1953</v>
      </c>
      <c r="L174" s="141" t="s">
        <v>2512</v>
      </c>
      <c r="M174" s="143">
        <v>0.98855459835372983</v>
      </c>
      <c r="N174" s="26">
        <f t="shared" si="41"/>
        <v>1</v>
      </c>
      <c r="O174" s="26" t="str">
        <f t="shared" si="42"/>
        <v>Arista Networks1</v>
      </c>
      <c r="Q174" s="26">
        <f>IF(R174="Y","",S174-COUNTIF(R$4:R173,"Y"))</f>
        <v>112</v>
      </c>
      <c r="R174" s="114" t="str">
        <f>IF(ISNUMBER(MATCH(T174,Draft!$AX$3:$AX$146,0)),"Y","")</f>
        <v/>
      </c>
      <c r="S174" s="114">
        <f t="shared" si="37"/>
        <v>171</v>
      </c>
      <c r="T174" s="136" t="s">
        <v>1294</v>
      </c>
      <c r="U174" s="137">
        <v>57</v>
      </c>
      <c r="V174" s="137">
        <v>1.0076744978267489</v>
      </c>
      <c r="W174" s="137">
        <v>3.5217734254374827E-2</v>
      </c>
      <c r="X174" s="137">
        <v>3.4949514282964292E-2</v>
      </c>
      <c r="Y174" s="137">
        <v>33910005760</v>
      </c>
      <c r="Z174" s="137">
        <v>196</v>
      </c>
      <c r="AA174" s="137">
        <v>213</v>
      </c>
      <c r="AB174" s="137">
        <v>366</v>
      </c>
      <c r="AC174" s="137">
        <v>250.4</v>
      </c>
      <c r="AH174"/>
      <c r="AP174" s="117" t="s">
        <v>1953</v>
      </c>
      <c r="AQ174" s="117" t="s">
        <v>679</v>
      </c>
      <c r="AR174" s="117" t="s">
        <v>680</v>
      </c>
      <c r="AS174" s="123">
        <v>40.619999999999997</v>
      </c>
      <c r="AT174" s="117">
        <v>0.34</v>
      </c>
      <c r="AU174" s="124">
        <v>8.4399999999999996E-3</v>
      </c>
      <c r="AV174" s="125">
        <v>65978935569</v>
      </c>
      <c r="AW174" s="117" t="s">
        <v>1043</v>
      </c>
      <c r="AX174" s="117">
        <v>2017</v>
      </c>
      <c r="AY174" s="117">
        <v>65264309</v>
      </c>
      <c r="AZ174" s="117" t="s">
        <v>1044</v>
      </c>
      <c r="BA174" s="117" t="s">
        <v>1051</v>
      </c>
    </row>
    <row r="175" spans="7:53" ht="15">
      <c r="G175" s="114" t="str">
        <f t="shared" si="40"/>
        <v>Arista Networks</v>
      </c>
      <c r="H175" s="175">
        <v>44610</v>
      </c>
      <c r="I175" s="140">
        <v>125.9199981689453</v>
      </c>
      <c r="J175" s="141" t="s">
        <v>571</v>
      </c>
      <c r="K175" s="141" t="s">
        <v>1953</v>
      </c>
      <c r="L175" s="141" t="s">
        <v>2512</v>
      </c>
      <c r="M175" s="143">
        <v>1.0413496532890629</v>
      </c>
      <c r="N175" s="26">
        <f t="shared" si="41"/>
        <v>2</v>
      </c>
      <c r="O175" s="26" t="str">
        <f t="shared" si="42"/>
        <v>Arista Networks2</v>
      </c>
      <c r="Q175" s="26">
        <f>IF(R175="Y","",S175-COUNTIF(R$4:R174,"Y"))</f>
        <v>113</v>
      </c>
      <c r="R175" s="114" t="str">
        <f>IF(ISNUMBER(MATCH(T175,Draft!$AX$3:$AX$146,0)),"Y","")</f>
        <v/>
      </c>
      <c r="S175" s="114">
        <f t="shared" si="37"/>
        <v>172</v>
      </c>
      <c r="T175" s="136" t="s">
        <v>1260</v>
      </c>
      <c r="U175" s="137">
        <v>57</v>
      </c>
      <c r="V175" s="137">
        <v>1.0145556612766209</v>
      </c>
      <c r="W175" s="137">
        <v>6.6382769147011411E-2</v>
      </c>
      <c r="X175" s="137">
        <v>6.5430386602428114E-2</v>
      </c>
      <c r="Y175" s="137">
        <v>34064384000</v>
      </c>
      <c r="Z175" s="137">
        <v>102</v>
      </c>
      <c r="AA175" s="137">
        <v>455</v>
      </c>
      <c r="AB175" s="137">
        <v>362</v>
      </c>
      <c r="AC175" s="137">
        <v>250.6</v>
      </c>
      <c r="AH175"/>
      <c r="AP175" s="117" t="s">
        <v>1953</v>
      </c>
      <c r="AQ175" s="117" t="s">
        <v>823</v>
      </c>
      <c r="AR175" s="117" t="s">
        <v>824</v>
      </c>
      <c r="AS175" s="123">
        <v>112.66</v>
      </c>
      <c r="AT175" s="117">
        <v>-0.65</v>
      </c>
      <c r="AU175" s="124">
        <v>-5.7400000000000003E-3</v>
      </c>
      <c r="AV175" s="125">
        <v>65916237259</v>
      </c>
      <c r="AW175" s="117" t="s">
        <v>1043</v>
      </c>
      <c r="AY175" s="117">
        <v>3861945</v>
      </c>
      <c r="AZ175" s="117" t="s">
        <v>1076</v>
      </c>
      <c r="BA175" s="117" t="s">
        <v>1077</v>
      </c>
    </row>
    <row r="176" spans="7:53" ht="15">
      <c r="G176" s="114" t="str">
        <f t="shared" si="40"/>
        <v>Arista Networks</v>
      </c>
      <c r="H176" s="175">
        <v>44617</v>
      </c>
      <c r="I176" s="140">
        <v>123.5</v>
      </c>
      <c r="J176" s="141" t="s">
        <v>571</v>
      </c>
      <c r="K176" s="141" t="s">
        <v>1953</v>
      </c>
      <c r="L176" s="141" t="s">
        <v>2512</v>
      </c>
      <c r="M176" s="143">
        <v>0.98078146280070277</v>
      </c>
      <c r="N176" s="26">
        <f t="shared" si="41"/>
        <v>3</v>
      </c>
      <c r="O176" s="26" t="str">
        <f t="shared" si="42"/>
        <v>Arista Networks3</v>
      </c>
      <c r="Q176" s="26">
        <f>IF(R176="Y","",S176-COUNTIF(R$4:R175,"Y"))</f>
        <v>114</v>
      </c>
      <c r="R176" s="114" t="str">
        <f>IF(ISNUMBER(MATCH(T176,Draft!$AX$3:$AX$146,0)),"Y","")</f>
        <v/>
      </c>
      <c r="S176" s="114">
        <f t="shared" si="37"/>
        <v>173</v>
      </c>
      <c r="T176" s="136" t="s">
        <v>779</v>
      </c>
      <c r="U176" s="137">
        <v>57</v>
      </c>
      <c r="V176" s="137">
        <v>1.0049386061780701</v>
      </c>
      <c r="W176" s="137">
        <v>4.1087746667358482E-2</v>
      </c>
      <c r="X176" s="137">
        <v>4.0885827666250443E-2</v>
      </c>
      <c r="Y176" s="137">
        <v>87110352896</v>
      </c>
      <c r="Z176" s="137">
        <v>305</v>
      </c>
      <c r="AA176" s="137">
        <v>295</v>
      </c>
      <c r="AB176" s="137">
        <v>131</v>
      </c>
      <c r="AC176" s="137">
        <v>250.8</v>
      </c>
      <c r="AP176" s="117" t="s">
        <v>1953</v>
      </c>
      <c r="AQ176" s="117" t="s">
        <v>114</v>
      </c>
      <c r="AR176" s="117" t="s">
        <v>115</v>
      </c>
      <c r="AS176" s="123">
        <v>99.18</v>
      </c>
      <c r="AT176" s="117">
        <v>-3</v>
      </c>
      <c r="AU176" s="124">
        <v>-2.9360000000000001E-2</v>
      </c>
      <c r="AV176" s="125">
        <v>65481802619</v>
      </c>
      <c r="AW176" s="117" t="s">
        <v>1043</v>
      </c>
      <c r="AX176" s="117">
        <v>1986</v>
      </c>
      <c r="AY176" s="117">
        <v>4352753</v>
      </c>
      <c r="AZ176" s="117" t="s">
        <v>1044</v>
      </c>
      <c r="BA176" s="117" t="s">
        <v>1080</v>
      </c>
    </row>
    <row r="177" spans="7:53" ht="15">
      <c r="G177" s="114" t="str">
        <f t="shared" si="40"/>
        <v>Cloudflare</v>
      </c>
      <c r="H177" s="175">
        <v>44596</v>
      </c>
      <c r="I177" s="140">
        <v>103.19000244140619</v>
      </c>
      <c r="J177" s="141" t="s">
        <v>731</v>
      </c>
      <c r="K177" s="141" t="s">
        <v>1953</v>
      </c>
      <c r="L177" s="141" t="s">
        <v>2512</v>
      </c>
      <c r="M177" s="143"/>
      <c r="N177" s="26">
        <f t="shared" si="41"/>
        <v>0</v>
      </c>
      <c r="O177" s="26" t="str">
        <f t="shared" si="42"/>
        <v>Cloudflare0</v>
      </c>
      <c r="Q177" s="26">
        <f>IF(R177="Y","",S177-COUNTIF(R$4:R176,"Y"))</f>
        <v>115</v>
      </c>
      <c r="R177" s="114" t="str">
        <f>IF(ISNUMBER(MATCH(T177,Draft!$AX$3:$AX$146,0)),"Y","")</f>
        <v/>
      </c>
      <c r="S177" s="114">
        <f t="shared" si="37"/>
        <v>174</v>
      </c>
      <c r="T177" s="136" t="s">
        <v>705</v>
      </c>
      <c r="U177" s="137">
        <v>57</v>
      </c>
      <c r="V177" s="137">
        <v>1.003664921085706</v>
      </c>
      <c r="W177" s="137">
        <v>2.871097502258468E-2</v>
      </c>
      <c r="X177" s="137">
        <v>2.8606135792338751E-2</v>
      </c>
      <c r="Y177" s="137">
        <v>70793355264</v>
      </c>
      <c r="Z177" s="137">
        <v>367</v>
      </c>
      <c r="AA177" s="137">
        <v>99</v>
      </c>
      <c r="AB177" s="137">
        <v>160</v>
      </c>
      <c r="AC177" s="137">
        <v>251.3</v>
      </c>
      <c r="AP177" s="117" t="s">
        <v>1953</v>
      </c>
      <c r="AQ177" s="117" t="s">
        <v>779</v>
      </c>
      <c r="AR177" s="117" t="s">
        <v>780</v>
      </c>
      <c r="AS177" s="123">
        <v>54.05</v>
      </c>
      <c r="AT177" s="117">
        <v>-0.15</v>
      </c>
      <c r="AU177" s="124">
        <v>-2.7699999999999999E-3</v>
      </c>
      <c r="AV177" s="125">
        <v>65438988789</v>
      </c>
      <c r="AW177" s="117" t="s">
        <v>1063</v>
      </c>
      <c r="AY177" s="117">
        <v>137298</v>
      </c>
      <c r="AZ177" s="117" t="s">
        <v>1076</v>
      </c>
      <c r="BA177" s="117" t="s">
        <v>1083</v>
      </c>
    </row>
    <row r="178" spans="7:53" ht="15">
      <c r="G178" s="114" t="str">
        <f t="shared" si="40"/>
        <v>Cloudflare</v>
      </c>
      <c r="H178" s="175">
        <v>44603</v>
      </c>
      <c r="I178" s="140">
        <v>104.9199981689453</v>
      </c>
      <c r="J178" s="141" t="s">
        <v>731</v>
      </c>
      <c r="K178" s="141" t="s">
        <v>1953</v>
      </c>
      <c r="L178" s="141" t="s">
        <v>2512</v>
      </c>
      <c r="M178" s="143">
        <v>1.0167651486249489</v>
      </c>
      <c r="N178" s="26">
        <f t="shared" si="41"/>
        <v>1</v>
      </c>
      <c r="O178" s="26" t="str">
        <f t="shared" si="42"/>
        <v>Cloudflare1</v>
      </c>
      <c r="Q178" s="26">
        <f>IF(R178="Y","",S178-COUNTIF(R$4:R177,"Y"))</f>
        <v>116</v>
      </c>
      <c r="R178" s="114" t="str">
        <f>IF(ISNUMBER(MATCH(T178,Draft!$AX$3:$AX$146,0)),"Y","")</f>
        <v/>
      </c>
      <c r="S178" s="114">
        <f t="shared" si="37"/>
        <v>175</v>
      </c>
      <c r="T178" s="136" t="s">
        <v>1228</v>
      </c>
      <c r="U178" s="137">
        <v>57</v>
      </c>
      <c r="V178" s="137">
        <v>1.008132995652927</v>
      </c>
      <c r="W178" s="137">
        <v>4.47847079163338E-2</v>
      </c>
      <c r="X178" s="137">
        <v>4.4423412495618743E-2</v>
      </c>
      <c r="Y178" s="137">
        <v>38564028416</v>
      </c>
      <c r="Z178" s="137">
        <v>179</v>
      </c>
      <c r="AA178" s="137">
        <v>332</v>
      </c>
      <c r="AB178" s="137">
        <v>320</v>
      </c>
      <c r="AC178" s="137">
        <v>251.9</v>
      </c>
      <c r="AP178" s="117" t="s">
        <v>1953</v>
      </c>
      <c r="AQ178" s="117" t="s">
        <v>739</v>
      </c>
      <c r="AR178" s="117" t="s">
        <v>740</v>
      </c>
      <c r="AS178" s="123">
        <v>272.33</v>
      </c>
      <c r="AT178" s="117">
        <v>-1.63</v>
      </c>
      <c r="AU178" s="124">
        <v>-5.9500000000000004E-3</v>
      </c>
      <c r="AV178" s="125">
        <v>65298591325</v>
      </c>
      <c r="AW178" s="117" t="s">
        <v>1043</v>
      </c>
      <c r="AY178" s="117">
        <v>2161337</v>
      </c>
      <c r="AZ178" s="117" t="s">
        <v>1092</v>
      </c>
      <c r="BA178" s="117" t="s">
        <v>1102</v>
      </c>
    </row>
    <row r="179" spans="7:53" ht="15">
      <c r="G179" s="114" t="str">
        <f t="shared" si="40"/>
        <v>Cloudflare</v>
      </c>
      <c r="H179" s="175">
        <v>44610</v>
      </c>
      <c r="I179" s="140">
        <v>95.870002746582031</v>
      </c>
      <c r="J179" s="141" t="s">
        <v>731</v>
      </c>
      <c r="K179" s="141" t="s">
        <v>1953</v>
      </c>
      <c r="L179" s="141" t="s">
        <v>2512</v>
      </c>
      <c r="M179" s="143">
        <v>0.91374384692810695</v>
      </c>
      <c r="N179" s="26">
        <f t="shared" si="41"/>
        <v>2</v>
      </c>
      <c r="O179" s="26" t="str">
        <f t="shared" si="42"/>
        <v>Cloudflare2</v>
      </c>
      <c r="Q179" s="26">
        <f>IF(R179="Y","",S179-COUNTIF(R$4:R178,"Y"))</f>
        <v>117</v>
      </c>
      <c r="R179" s="114" t="str">
        <f>IF(ISNUMBER(MATCH(T179,Draft!$AX$3:$AX$146,0)),"Y","")</f>
        <v/>
      </c>
      <c r="S179" s="114">
        <f t="shared" si="37"/>
        <v>176</v>
      </c>
      <c r="T179" s="136" t="s">
        <v>888</v>
      </c>
      <c r="U179" s="137">
        <v>57</v>
      </c>
      <c r="V179" s="137">
        <v>1.0071625509019579</v>
      </c>
      <c r="W179" s="137">
        <v>4.7193825249234961E-2</v>
      </c>
      <c r="X179" s="137">
        <v>4.685820099940257E-2</v>
      </c>
      <c r="Y179" s="137">
        <v>46771748864</v>
      </c>
      <c r="Z179" s="137">
        <v>213</v>
      </c>
      <c r="AA179" s="137">
        <v>360</v>
      </c>
      <c r="AB179" s="137">
        <v>247</v>
      </c>
      <c r="AC179" s="137">
        <v>252.6</v>
      </c>
      <c r="AP179" s="117" t="s">
        <v>1953</v>
      </c>
      <c r="AQ179" s="117" t="s">
        <v>751</v>
      </c>
      <c r="AR179" s="117" t="s">
        <v>752</v>
      </c>
      <c r="AS179" s="123">
        <v>157.51</v>
      </c>
      <c r="AT179" s="117">
        <v>-1.33</v>
      </c>
      <c r="AU179" s="124">
        <v>-8.3700000000000007E-3</v>
      </c>
      <c r="AV179" s="125">
        <v>65193389000</v>
      </c>
      <c r="AW179" s="117" t="s">
        <v>1043</v>
      </c>
      <c r="AX179" s="117">
        <v>1994</v>
      </c>
      <c r="AY179" s="117">
        <v>2865526</v>
      </c>
      <c r="AZ179" s="117" t="s">
        <v>1049</v>
      </c>
      <c r="BA179" s="117" t="s">
        <v>1149</v>
      </c>
    </row>
    <row r="180" spans="7:53" ht="15">
      <c r="G180" s="114" t="str">
        <f t="shared" si="40"/>
        <v>Cloudflare</v>
      </c>
      <c r="H180" s="175">
        <v>44617</v>
      </c>
      <c r="I180" s="140">
        <v>109.26999664306641</v>
      </c>
      <c r="J180" s="141" t="s">
        <v>731</v>
      </c>
      <c r="K180" s="141" t="s">
        <v>1953</v>
      </c>
      <c r="L180" s="141" t="s">
        <v>2512</v>
      </c>
      <c r="M180" s="143">
        <v>1.139772541072156</v>
      </c>
      <c r="N180" s="26">
        <f t="shared" si="41"/>
        <v>3</v>
      </c>
      <c r="O180" s="26" t="str">
        <f t="shared" si="42"/>
        <v>Cloudflare3</v>
      </c>
      <c r="Q180" s="26">
        <f>IF(R180="Y","",S180-COUNTIF(R$4:R179,"Y"))</f>
        <v>118</v>
      </c>
      <c r="R180" s="114" t="str">
        <f>IF(ISNUMBER(MATCH(T180,Draft!$AX$3:$AX$146,0)),"Y","")</f>
        <v/>
      </c>
      <c r="S180" s="114">
        <f t="shared" si="37"/>
        <v>177</v>
      </c>
      <c r="T180" s="136" t="s">
        <v>136</v>
      </c>
      <c r="U180" s="137">
        <v>57</v>
      </c>
      <c r="V180" s="137">
        <v>1.0075165654414691</v>
      </c>
      <c r="W180" s="137">
        <v>5.4419085166542987E-2</v>
      </c>
      <c r="X180" s="137">
        <v>5.4013092224144112E-2</v>
      </c>
      <c r="Y180" s="137">
        <v>48968695808</v>
      </c>
      <c r="Z180" s="137">
        <v>199</v>
      </c>
      <c r="AA180" s="137">
        <v>410</v>
      </c>
      <c r="AB180" s="137">
        <v>242</v>
      </c>
      <c r="AC180" s="137">
        <v>254.1</v>
      </c>
      <c r="AP180" s="117" t="s">
        <v>1953</v>
      </c>
      <c r="AQ180" s="117" t="s">
        <v>713</v>
      </c>
      <c r="AR180" s="117" t="s">
        <v>714</v>
      </c>
      <c r="AS180" s="123">
        <v>350.14</v>
      </c>
      <c r="AT180" s="117">
        <v>6.88</v>
      </c>
      <c r="AU180" s="124">
        <v>2.0039999999999999E-2</v>
      </c>
      <c r="AV180" s="125">
        <v>65091026000</v>
      </c>
      <c r="AW180" s="117" t="s">
        <v>1043</v>
      </c>
      <c r="AY180" s="117">
        <v>2323032</v>
      </c>
      <c r="AZ180" s="117" t="s">
        <v>1044</v>
      </c>
      <c r="BA180" s="117" t="s">
        <v>1122</v>
      </c>
    </row>
    <row r="181" spans="7:53" ht="15">
      <c r="G181" s="114" t="str">
        <f t="shared" si="40"/>
        <v>ConocoPhillips</v>
      </c>
      <c r="H181" s="175">
        <v>44596</v>
      </c>
      <c r="I181" s="140">
        <v>91.410202026367188</v>
      </c>
      <c r="J181" s="141" t="s">
        <v>657</v>
      </c>
      <c r="K181" s="141" t="s">
        <v>1953</v>
      </c>
      <c r="L181" s="141" t="s">
        <v>2512</v>
      </c>
      <c r="M181" s="143"/>
      <c r="N181" s="26">
        <f t="shared" si="41"/>
        <v>0</v>
      </c>
      <c r="O181" s="26" t="str">
        <f t="shared" si="42"/>
        <v>ConocoPhillips0</v>
      </c>
      <c r="Q181" s="26">
        <f>IF(R181="Y","",S181-COUNTIF(R$4:R180,"Y"))</f>
        <v>119</v>
      </c>
      <c r="R181" s="114" t="str">
        <f>IF(ISNUMBER(MATCH(T181,Draft!$AX$3:$AX$146,0)),"Y","")</f>
        <v/>
      </c>
      <c r="S181" s="114">
        <f t="shared" si="37"/>
        <v>178</v>
      </c>
      <c r="T181" s="136" t="s">
        <v>1345</v>
      </c>
      <c r="U181" s="137">
        <v>57</v>
      </c>
      <c r="V181" s="137">
        <v>1.0101026642467039</v>
      </c>
      <c r="W181" s="137">
        <v>4.1692867104382372E-2</v>
      </c>
      <c r="X181" s="137">
        <v>4.1275870839797557E-2</v>
      </c>
      <c r="Y181" s="137">
        <v>28539967488</v>
      </c>
      <c r="Z181" s="137">
        <v>135</v>
      </c>
      <c r="AA181" s="137">
        <v>298</v>
      </c>
      <c r="AB181" s="137">
        <v>426</v>
      </c>
      <c r="AC181" s="137">
        <v>254.9</v>
      </c>
      <c r="AP181" s="117" t="s">
        <v>1953</v>
      </c>
      <c r="AQ181" s="117" t="s">
        <v>76</v>
      </c>
      <c r="AR181" s="117" t="s">
        <v>77</v>
      </c>
      <c r="AS181" s="123">
        <v>160.41999999999999</v>
      </c>
      <c r="AT181" s="117">
        <v>-3.61</v>
      </c>
      <c r="AU181" s="124">
        <v>-2.2009999999999998E-2</v>
      </c>
      <c r="AV181" s="125">
        <v>65042213121</v>
      </c>
      <c r="AW181" s="117" t="s">
        <v>1043</v>
      </c>
      <c r="AX181" s="117">
        <v>2018</v>
      </c>
      <c r="AY181" s="117">
        <v>5965448</v>
      </c>
      <c r="AZ181" s="117" t="s">
        <v>1057</v>
      </c>
      <c r="BA181" s="117" t="s">
        <v>1072</v>
      </c>
    </row>
    <row r="182" spans="7:53" ht="15">
      <c r="G182" s="114" t="str">
        <f t="shared" si="40"/>
        <v>ConocoPhillips</v>
      </c>
      <c r="H182" s="175">
        <v>44603</v>
      </c>
      <c r="I182" s="140">
        <v>93.519996643066406</v>
      </c>
      <c r="J182" s="141" t="s">
        <v>657</v>
      </c>
      <c r="K182" s="141" t="s">
        <v>1953</v>
      </c>
      <c r="L182" s="141" t="s">
        <v>2512</v>
      </c>
      <c r="M182" s="143">
        <v>1.0230805158497589</v>
      </c>
      <c r="N182" s="26">
        <f t="shared" si="41"/>
        <v>1</v>
      </c>
      <c r="O182" s="26" t="str">
        <f t="shared" si="42"/>
        <v>ConocoPhillips1</v>
      </c>
      <c r="Q182" s="26">
        <f>IF(R182="Y","",S182-COUNTIF(R$4:R181,"Y"))</f>
        <v>120</v>
      </c>
      <c r="R182" s="114" t="str">
        <f>IF(ISNUMBER(MATCH(T182,Draft!$AX$3:$AX$146,0)),"Y","")</f>
        <v/>
      </c>
      <c r="S182" s="114">
        <f t="shared" si="37"/>
        <v>179</v>
      </c>
      <c r="T182" s="136" t="s">
        <v>789</v>
      </c>
      <c r="U182" s="137">
        <v>57</v>
      </c>
      <c r="V182" s="137">
        <v>1.004033023570102</v>
      </c>
      <c r="W182" s="137">
        <v>3.055779396587997E-2</v>
      </c>
      <c r="X182" s="137">
        <v>3.0435048697127261E-2</v>
      </c>
      <c r="Y182" s="137">
        <v>62733807616</v>
      </c>
      <c r="Z182" s="137">
        <v>350</v>
      </c>
      <c r="AA182" s="137">
        <v>127</v>
      </c>
      <c r="AB182" s="137">
        <v>182</v>
      </c>
      <c r="AC182" s="137">
        <v>255</v>
      </c>
      <c r="AP182" s="117" t="s">
        <v>1953</v>
      </c>
      <c r="AQ182" s="117" t="s">
        <v>781</v>
      </c>
      <c r="AR182" s="117" t="s">
        <v>782</v>
      </c>
      <c r="AS182" s="123">
        <v>43.91</v>
      </c>
      <c r="AT182" s="117">
        <v>0.35</v>
      </c>
      <c r="AU182" s="124">
        <v>8.0300000000000007E-3</v>
      </c>
      <c r="AV182" s="125">
        <v>64480672088</v>
      </c>
      <c r="AW182" s="117" t="s">
        <v>1043</v>
      </c>
      <c r="AY182" s="117">
        <v>29329415</v>
      </c>
      <c r="AZ182" s="117" t="s">
        <v>1096</v>
      </c>
      <c r="BA182" s="117" t="s">
        <v>1107</v>
      </c>
    </row>
    <row r="183" spans="7:53" ht="15">
      <c r="G183" s="114" t="str">
        <f t="shared" si="40"/>
        <v>ConocoPhillips</v>
      </c>
      <c r="H183" s="175">
        <v>44610</v>
      </c>
      <c r="I183" s="140">
        <v>89.629997253417969</v>
      </c>
      <c r="J183" s="141" t="s">
        <v>657</v>
      </c>
      <c r="K183" s="141" t="s">
        <v>1953</v>
      </c>
      <c r="L183" s="141" t="s">
        <v>2512</v>
      </c>
      <c r="M183" s="143">
        <v>0.9584046243661104</v>
      </c>
      <c r="N183" s="26">
        <f t="shared" si="41"/>
        <v>2</v>
      </c>
      <c r="O183" s="26" t="str">
        <f t="shared" si="42"/>
        <v>ConocoPhillips2</v>
      </c>
      <c r="Q183" s="26">
        <f>IF(R183="Y","",S183-COUNTIF(R$4:R182,"Y"))</f>
        <v>121</v>
      </c>
      <c r="R183" s="114" t="str">
        <f>IF(ISNUMBER(MATCH(T183,Draft!$AX$3:$AX$146,0)),"Y","")</f>
        <v/>
      </c>
      <c r="S183" s="114">
        <f t="shared" si="37"/>
        <v>180</v>
      </c>
      <c r="T183" s="136" t="s">
        <v>110</v>
      </c>
      <c r="U183" s="137">
        <v>57</v>
      </c>
      <c r="V183" s="137">
        <v>1.004844939251996</v>
      </c>
      <c r="W183" s="137">
        <v>3.8060874441504418E-2</v>
      </c>
      <c r="X183" s="137">
        <v>3.7877360928778567E-2</v>
      </c>
      <c r="Y183" s="137">
        <v>68873764864</v>
      </c>
      <c r="Z183" s="137">
        <v>313</v>
      </c>
      <c r="AA183" s="137">
        <v>251</v>
      </c>
      <c r="AB183" s="137">
        <v>162</v>
      </c>
      <c r="AC183" s="137">
        <v>255.3</v>
      </c>
      <c r="AP183" s="117" t="s">
        <v>1953</v>
      </c>
      <c r="AQ183" s="117" t="s">
        <v>749</v>
      </c>
      <c r="AR183" s="117" t="s">
        <v>750</v>
      </c>
      <c r="AS183" s="123">
        <v>240.41</v>
      </c>
      <c r="AT183" s="117">
        <v>-3.83</v>
      </c>
      <c r="AU183" s="124">
        <v>-1.5679999999999999E-2</v>
      </c>
      <c r="AV183" s="125">
        <v>63701279510</v>
      </c>
      <c r="AW183" s="117" t="s">
        <v>1043</v>
      </c>
      <c r="AY183" s="117">
        <v>2614192</v>
      </c>
      <c r="AZ183" s="117" t="s">
        <v>1092</v>
      </c>
      <c r="BA183" s="117" t="s">
        <v>1093</v>
      </c>
    </row>
    <row r="184" spans="7:53" ht="15">
      <c r="G184" s="114" t="str">
        <f t="shared" si="40"/>
        <v>ConocoPhillips</v>
      </c>
      <c r="H184" s="175">
        <v>44617</v>
      </c>
      <c r="I184" s="140">
        <v>91.269996643066406</v>
      </c>
      <c r="J184" s="141" t="s">
        <v>657</v>
      </c>
      <c r="K184" s="141" t="s">
        <v>1953</v>
      </c>
      <c r="L184" s="141" t="s">
        <v>2512</v>
      </c>
      <c r="M184" s="143">
        <v>1.0182974388028989</v>
      </c>
      <c r="N184" s="26">
        <f t="shared" si="41"/>
        <v>3</v>
      </c>
      <c r="O184" s="26" t="str">
        <f t="shared" si="42"/>
        <v>ConocoPhillips3</v>
      </c>
      <c r="Q184" s="26">
        <f>IF(R184="Y","",S184-COUNTIF(R$4:R183,"Y"))</f>
        <v>122</v>
      </c>
      <c r="R184" s="114" t="str">
        <f>IF(ISNUMBER(MATCH(T184,Draft!$AX$3:$AX$146,0)),"Y","")</f>
        <v/>
      </c>
      <c r="S184" s="114">
        <f t="shared" si="37"/>
        <v>181</v>
      </c>
      <c r="T184" s="136" t="s">
        <v>228</v>
      </c>
      <c r="U184" s="137">
        <v>57</v>
      </c>
      <c r="V184" s="137">
        <v>1.006727916703593</v>
      </c>
      <c r="W184" s="137">
        <v>2.7509251231996119E-2</v>
      </c>
      <c r="X184" s="137">
        <v>2.7325408161990559E-2</v>
      </c>
      <c r="Y184" s="137">
        <v>28926060544</v>
      </c>
      <c r="Z184" s="137">
        <v>225</v>
      </c>
      <c r="AA184" s="137">
        <v>83</v>
      </c>
      <c r="AB184" s="137">
        <v>421</v>
      </c>
      <c r="AC184" s="137">
        <v>255.4</v>
      </c>
      <c r="AP184" s="117" t="s">
        <v>1953</v>
      </c>
      <c r="AQ184" s="117" t="s">
        <v>160</v>
      </c>
      <c r="AR184" s="117" t="s">
        <v>161</v>
      </c>
      <c r="AS184" s="123">
        <v>81.45</v>
      </c>
      <c r="AT184" s="117">
        <v>-0.05</v>
      </c>
      <c r="AU184" s="124">
        <v>-6.0999999999999997E-4</v>
      </c>
      <c r="AV184" s="125">
        <v>63454221972</v>
      </c>
      <c r="AW184" s="117" t="s">
        <v>1043</v>
      </c>
      <c r="AY184" s="117">
        <v>9061296</v>
      </c>
      <c r="AZ184" s="117" t="s">
        <v>1044</v>
      </c>
      <c r="BA184" s="117" t="s">
        <v>1048</v>
      </c>
    </row>
    <row r="185" spans="7:53" ht="15">
      <c r="G185" s="114" t="str">
        <f t="shared" si="40"/>
        <v>Exxon Mobil</v>
      </c>
      <c r="H185" s="175">
        <v>44596</v>
      </c>
      <c r="I185" s="140">
        <v>80.51739501953125</v>
      </c>
      <c r="J185" s="141" t="s">
        <v>528</v>
      </c>
      <c r="K185" s="141" t="s">
        <v>1953</v>
      </c>
      <c r="L185" s="141" t="s">
        <v>2512</v>
      </c>
      <c r="M185" s="143"/>
      <c r="N185" s="26">
        <f t="shared" si="41"/>
        <v>0</v>
      </c>
      <c r="O185" s="26" t="str">
        <f t="shared" si="42"/>
        <v>Exxon Mobil0</v>
      </c>
      <c r="Q185" s="26">
        <f>IF(R185="Y","",S185-COUNTIF(R$4:R184,"Y"))</f>
        <v>123</v>
      </c>
      <c r="R185" s="114" t="str">
        <f>IF(ISNUMBER(MATCH(T185,Draft!$AX$3:$AX$146,0)),"Y","")</f>
        <v/>
      </c>
      <c r="S185" s="114">
        <f t="shared" si="37"/>
        <v>182</v>
      </c>
      <c r="T185" s="136" t="s">
        <v>1504</v>
      </c>
      <c r="U185" s="137">
        <v>57</v>
      </c>
      <c r="V185" s="137">
        <v>1.0107354800667721</v>
      </c>
      <c r="W185" s="137">
        <v>3.5759285537700622E-2</v>
      </c>
      <c r="X185" s="137">
        <v>3.5379469943350811E-2</v>
      </c>
      <c r="Y185" s="137">
        <v>23028295680</v>
      </c>
      <c r="Z185" s="137">
        <v>126</v>
      </c>
      <c r="AA185" s="137">
        <v>220</v>
      </c>
      <c r="AB185" s="137">
        <v>498</v>
      </c>
      <c r="AC185" s="137">
        <v>256.39999999999998</v>
      </c>
      <c r="AP185" s="117" t="s">
        <v>1953</v>
      </c>
      <c r="AQ185" s="117" t="s">
        <v>762</v>
      </c>
      <c r="AR185" s="117" t="s">
        <v>763</v>
      </c>
      <c r="AS185" s="123">
        <v>78.25</v>
      </c>
      <c r="AT185" s="117">
        <v>-2.0699999999999998</v>
      </c>
      <c r="AU185" s="124">
        <v>-2.5770000000000001E-2</v>
      </c>
      <c r="AV185" s="125">
        <v>63375332926</v>
      </c>
      <c r="AW185" s="117" t="s">
        <v>1043</v>
      </c>
      <c r="AY185" s="117">
        <v>3727746</v>
      </c>
      <c r="AZ185" s="117" t="s">
        <v>1084</v>
      </c>
      <c r="BA185" s="117" t="s">
        <v>1095</v>
      </c>
    </row>
    <row r="186" spans="7:53" ht="15">
      <c r="G186" s="114" t="str">
        <f t="shared" si="40"/>
        <v>Exxon Mobil</v>
      </c>
      <c r="H186" s="175">
        <v>44603</v>
      </c>
      <c r="I186" s="140">
        <v>80.209999084472656</v>
      </c>
      <c r="J186" s="141" t="s">
        <v>528</v>
      </c>
      <c r="K186" s="141" t="s">
        <v>1953</v>
      </c>
      <c r="L186" s="141" t="s">
        <v>2512</v>
      </c>
      <c r="M186" s="143">
        <v>0.99618224192444338</v>
      </c>
      <c r="N186" s="26">
        <f t="shared" si="41"/>
        <v>1</v>
      </c>
      <c r="O186" s="26" t="str">
        <f t="shared" si="42"/>
        <v>Exxon Mobil1</v>
      </c>
      <c r="Q186" s="26">
        <f>IF(R186="Y","",S186-COUNTIF(R$4:R185,"Y"))</f>
        <v>124</v>
      </c>
      <c r="R186" s="114" t="str">
        <f>IF(ISNUMBER(MATCH(T186,Draft!$AX$3:$AX$146,0)),"Y","")</f>
        <v/>
      </c>
      <c r="S186" s="114">
        <f t="shared" si="37"/>
        <v>183</v>
      </c>
      <c r="T186" s="136" t="s">
        <v>959</v>
      </c>
      <c r="U186" s="137">
        <v>57</v>
      </c>
      <c r="V186" s="137">
        <v>1.0050113227843891</v>
      </c>
      <c r="W186" s="137">
        <v>2.8805718238346479E-2</v>
      </c>
      <c r="X186" s="137">
        <v>2.8662083287320679E-2</v>
      </c>
      <c r="Y186" s="137">
        <v>42323386368</v>
      </c>
      <c r="Z186" s="137">
        <v>302</v>
      </c>
      <c r="AA186" s="137">
        <v>100</v>
      </c>
      <c r="AB186" s="137">
        <v>286</v>
      </c>
      <c r="AC186" s="137">
        <v>256.8</v>
      </c>
      <c r="AP186" s="117" t="s">
        <v>1953</v>
      </c>
      <c r="AQ186" s="117" t="s">
        <v>770</v>
      </c>
      <c r="AR186" s="117" t="s">
        <v>771</v>
      </c>
      <c r="AS186" s="123">
        <v>359.09</v>
      </c>
      <c r="AT186" s="117">
        <v>-10.1</v>
      </c>
      <c r="AU186" s="124">
        <v>-2.7359999999999999E-2</v>
      </c>
      <c r="AV186" s="125">
        <v>62968068950</v>
      </c>
      <c r="AW186" s="117" t="s">
        <v>1043</v>
      </c>
      <c r="AY186" s="117">
        <v>632509</v>
      </c>
      <c r="AZ186" s="117" t="s">
        <v>1054</v>
      </c>
      <c r="BA186" s="117" t="s">
        <v>1108</v>
      </c>
    </row>
    <row r="187" spans="7:53" ht="15">
      <c r="G187" s="114" t="str">
        <f t="shared" si="40"/>
        <v>Exxon Mobil</v>
      </c>
      <c r="H187" s="175">
        <v>44610</v>
      </c>
      <c r="I187" s="140">
        <v>77.360000610351562</v>
      </c>
      <c r="J187" s="141" t="s">
        <v>528</v>
      </c>
      <c r="K187" s="141" t="s">
        <v>1953</v>
      </c>
      <c r="L187" s="141" t="s">
        <v>2512</v>
      </c>
      <c r="M187" s="143">
        <v>0.96446828940716434</v>
      </c>
      <c r="N187" s="26">
        <f t="shared" si="41"/>
        <v>2</v>
      </c>
      <c r="O187" s="26" t="str">
        <f t="shared" si="42"/>
        <v>Exxon Mobil2</v>
      </c>
      <c r="Q187" s="26">
        <f>IF(R187="Y","",S187-COUNTIF(R$4:R186,"Y"))</f>
        <v>125</v>
      </c>
      <c r="R187" s="114" t="str">
        <f>IF(ISNUMBER(MATCH(T187,Draft!$AX$3:$AX$146,0)),"Y","")</f>
        <v/>
      </c>
      <c r="S187" s="114">
        <f t="shared" si="37"/>
        <v>184</v>
      </c>
      <c r="T187" s="136" t="s">
        <v>741</v>
      </c>
      <c r="U187" s="137">
        <v>57</v>
      </c>
      <c r="V187" s="137">
        <v>1.002834373660874</v>
      </c>
      <c r="W187" s="137">
        <v>1.881305420302443E-2</v>
      </c>
      <c r="X187" s="137">
        <v>1.8759881688485469E-2</v>
      </c>
      <c r="Y187" s="137">
        <v>70455508992</v>
      </c>
      <c r="Z187" s="137">
        <v>413</v>
      </c>
      <c r="AA187" s="137">
        <v>13</v>
      </c>
      <c r="AB187" s="137">
        <v>161</v>
      </c>
      <c r="AC187" s="137">
        <v>257.39999999999998</v>
      </c>
      <c r="AP187" s="117" t="s">
        <v>1953</v>
      </c>
      <c r="AQ187" s="117" t="s">
        <v>640</v>
      </c>
      <c r="AR187" s="117" t="s">
        <v>2423</v>
      </c>
      <c r="AS187" s="123">
        <v>108.94</v>
      </c>
      <c r="AT187" s="117">
        <v>-3.9</v>
      </c>
      <c r="AU187" s="124">
        <v>-3.456E-2</v>
      </c>
      <c r="AV187" s="125">
        <v>62603845176</v>
      </c>
      <c r="AW187" s="117" t="s">
        <v>1043</v>
      </c>
      <c r="AX187" s="117">
        <v>2015</v>
      </c>
      <c r="AY187" s="117">
        <v>26289571</v>
      </c>
      <c r="AZ187" s="117" t="s">
        <v>1044</v>
      </c>
      <c r="BA187" s="117" t="s">
        <v>1048</v>
      </c>
    </row>
    <row r="188" spans="7:53" ht="15">
      <c r="G188" s="114" t="str">
        <f t="shared" si="40"/>
        <v>Exxon Mobil</v>
      </c>
      <c r="H188" s="175">
        <v>44617</v>
      </c>
      <c r="I188" s="140">
        <v>77.839996337890625</v>
      </c>
      <c r="J188" s="141" t="s">
        <v>528</v>
      </c>
      <c r="K188" s="141" t="s">
        <v>1953</v>
      </c>
      <c r="L188" s="141" t="s">
        <v>2512</v>
      </c>
      <c r="M188" s="143">
        <v>1.0062047017031031</v>
      </c>
      <c r="N188" s="26">
        <f t="shared" si="41"/>
        <v>3</v>
      </c>
      <c r="O188" s="26" t="str">
        <f t="shared" si="42"/>
        <v>Exxon Mobil3</v>
      </c>
      <c r="Q188" s="26">
        <f>IF(R188="Y","",S188-COUNTIF(R$4:R187,"Y"))</f>
        <v>126</v>
      </c>
      <c r="R188" s="114" t="str">
        <f>IF(ISNUMBER(MATCH(T188,Draft!$AX$3:$AX$146,0)),"Y","")</f>
        <v/>
      </c>
      <c r="S188" s="114">
        <f t="shared" si="37"/>
        <v>185</v>
      </c>
      <c r="T188" s="136" t="s">
        <v>1486</v>
      </c>
      <c r="U188" s="137">
        <v>57</v>
      </c>
      <c r="V188" s="137">
        <v>1.0075059595644209</v>
      </c>
      <c r="W188" s="137">
        <v>2.5335873866468211E-2</v>
      </c>
      <c r="X188" s="137">
        <v>2.5147120596112169E-2</v>
      </c>
      <c r="Y188" s="137">
        <v>23754033152</v>
      </c>
      <c r="Z188" s="137">
        <v>200</v>
      </c>
      <c r="AA188" s="137">
        <v>63</v>
      </c>
      <c r="AB188" s="137">
        <v>488</v>
      </c>
      <c r="AC188" s="137">
        <v>259</v>
      </c>
      <c r="AP188" s="117" t="s">
        <v>1953</v>
      </c>
      <c r="AQ188" s="117" t="s">
        <v>768</v>
      </c>
      <c r="AR188" s="117" t="s">
        <v>769</v>
      </c>
      <c r="AS188" s="123">
        <v>43.75</v>
      </c>
      <c r="AT188" s="117">
        <v>-1</v>
      </c>
      <c r="AU188" s="124">
        <v>-2.2349999999999998E-2</v>
      </c>
      <c r="AV188" s="125">
        <v>62343420869</v>
      </c>
      <c r="AW188" s="117" t="s">
        <v>1043</v>
      </c>
      <c r="AY188" s="117">
        <v>8719369</v>
      </c>
      <c r="AZ188" s="117" t="s">
        <v>1057</v>
      </c>
      <c r="BA188" s="117" t="s">
        <v>1081</v>
      </c>
    </row>
    <row r="189" spans="7:53" ht="15">
      <c r="G189" s="114" t="str">
        <f t="shared" si="40"/>
        <v>American Express</v>
      </c>
      <c r="H189" s="175">
        <v>44596</v>
      </c>
      <c r="I189" s="140">
        <v>185.8500061035156</v>
      </c>
      <c r="J189" s="141" t="s">
        <v>588</v>
      </c>
      <c r="K189" s="141" t="s">
        <v>1953</v>
      </c>
      <c r="L189" s="141" t="s">
        <v>2512</v>
      </c>
      <c r="M189" s="143"/>
      <c r="N189" s="26">
        <f t="shared" si="41"/>
        <v>0</v>
      </c>
      <c r="O189" s="26" t="str">
        <f t="shared" si="42"/>
        <v>American Express0</v>
      </c>
      <c r="Q189" s="26">
        <f>IF(R189="Y","",S189-COUNTIF(R$4:R188,"Y"))</f>
        <v>127</v>
      </c>
      <c r="R189" s="114" t="str">
        <f>IF(ISNUMBER(MATCH(T189,Draft!$AX$3:$AX$146,0)),"Y","")</f>
        <v/>
      </c>
      <c r="S189" s="114">
        <f t="shared" si="37"/>
        <v>186</v>
      </c>
      <c r="T189" s="136" t="s">
        <v>174</v>
      </c>
      <c r="U189" s="137">
        <v>57</v>
      </c>
      <c r="V189" s="137">
        <v>1.004982457732144</v>
      </c>
      <c r="W189" s="137">
        <v>3.036057534949908E-2</v>
      </c>
      <c r="X189" s="137">
        <v>3.0210055027240109E-2</v>
      </c>
      <c r="Y189" s="137">
        <v>43146534912</v>
      </c>
      <c r="Z189" s="137">
        <v>303</v>
      </c>
      <c r="AA189" s="137">
        <v>124</v>
      </c>
      <c r="AB189" s="137">
        <v>277</v>
      </c>
      <c r="AC189" s="137">
        <v>259.39999999999998</v>
      </c>
      <c r="AP189" s="117" t="s">
        <v>1953</v>
      </c>
      <c r="AQ189" s="117" t="s">
        <v>122</v>
      </c>
      <c r="AR189" s="117" t="s">
        <v>123</v>
      </c>
      <c r="AS189" s="123">
        <v>73.84</v>
      </c>
      <c r="AT189" s="117">
        <v>-3.9</v>
      </c>
      <c r="AU189" s="124">
        <v>-5.0169999999999999E-2</v>
      </c>
      <c r="AV189" s="125">
        <v>62306192000</v>
      </c>
      <c r="AW189" s="117" t="s">
        <v>1114</v>
      </c>
      <c r="AX189" s="117">
        <v>2000</v>
      </c>
      <c r="AY189" s="117">
        <v>12088836</v>
      </c>
      <c r="AZ189" s="117" t="s">
        <v>1044</v>
      </c>
      <c r="BA189" s="117" t="s">
        <v>1047</v>
      </c>
    </row>
    <row r="190" spans="7:53" ht="15">
      <c r="G190" s="114" t="str">
        <f t="shared" si="40"/>
        <v>American Express</v>
      </c>
      <c r="H190" s="175">
        <v>44603</v>
      </c>
      <c r="I190" s="140">
        <v>191.80999755859381</v>
      </c>
      <c r="J190" s="141" t="s">
        <v>588</v>
      </c>
      <c r="K190" s="141" t="s">
        <v>1953</v>
      </c>
      <c r="L190" s="141" t="s">
        <v>2512</v>
      </c>
      <c r="M190" s="143">
        <v>1.032068825716145</v>
      </c>
      <c r="N190" s="26">
        <f t="shared" si="41"/>
        <v>1</v>
      </c>
      <c r="O190" s="26" t="str">
        <f t="shared" si="42"/>
        <v>American Express1</v>
      </c>
      <c r="Q190" s="26">
        <f>IF(R190="Y","",S190-COUNTIF(R$4:R189,"Y"))</f>
        <v>128</v>
      </c>
      <c r="R190" s="114" t="str">
        <f>IF(ISNUMBER(MATCH(T190,Draft!$AX$3:$AX$146,0)),"Y","")</f>
        <v/>
      </c>
      <c r="S190" s="114">
        <f t="shared" si="37"/>
        <v>187</v>
      </c>
      <c r="T190" s="136" t="s">
        <v>787</v>
      </c>
      <c r="U190" s="137">
        <v>57</v>
      </c>
      <c r="V190" s="137">
        <v>1.0038401762305269</v>
      </c>
      <c r="W190" s="137">
        <v>2.8368062632967261E-2</v>
      </c>
      <c r="X190" s="137">
        <v>2.8259541015274801E-2</v>
      </c>
      <c r="Y190" s="137">
        <v>56590376960</v>
      </c>
      <c r="Z190" s="137">
        <v>358</v>
      </c>
      <c r="AA190" s="137">
        <v>96</v>
      </c>
      <c r="AB190" s="137">
        <v>206</v>
      </c>
      <c r="AC190" s="137">
        <v>260</v>
      </c>
      <c r="AP190" s="117" t="s">
        <v>1953</v>
      </c>
      <c r="AQ190" s="117" t="s">
        <v>803</v>
      </c>
      <c r="AR190" s="117" t="s">
        <v>804</v>
      </c>
      <c r="AS190" s="123">
        <v>106.51</v>
      </c>
      <c r="AT190" s="117">
        <v>-1.92</v>
      </c>
      <c r="AU190" s="124">
        <v>-1.771E-2</v>
      </c>
      <c r="AV190" s="125">
        <v>62244444000</v>
      </c>
      <c r="AW190" s="117" t="s">
        <v>1043</v>
      </c>
      <c r="AY190" s="117">
        <v>3173228</v>
      </c>
      <c r="AZ190" s="117" t="s">
        <v>1049</v>
      </c>
      <c r="BA190" s="117" t="s">
        <v>1138</v>
      </c>
    </row>
    <row r="191" spans="7:53" ht="15">
      <c r="G191" s="114" t="str">
        <f t="shared" si="40"/>
        <v>American Express</v>
      </c>
      <c r="H191" s="175">
        <v>44610</v>
      </c>
      <c r="I191" s="140">
        <v>194.8800048828125</v>
      </c>
      <c r="J191" s="141" t="s">
        <v>588</v>
      </c>
      <c r="K191" s="141" t="s">
        <v>1953</v>
      </c>
      <c r="L191" s="141" t="s">
        <v>2512</v>
      </c>
      <c r="M191" s="143">
        <v>1.0160054604207009</v>
      </c>
      <c r="N191" s="26">
        <f t="shared" si="41"/>
        <v>2</v>
      </c>
      <c r="O191" s="26" t="str">
        <f t="shared" si="42"/>
        <v>American Express2</v>
      </c>
      <c r="Q191" s="26">
        <f>IF(R191="Y","",S191-COUNTIF(R$4:R190,"Y"))</f>
        <v>129</v>
      </c>
      <c r="R191" s="114" t="str">
        <f>IF(ISNUMBER(MATCH(T191,Draft!$AX$3:$AX$146,0)),"Y","")</f>
        <v/>
      </c>
      <c r="S191" s="114">
        <f t="shared" si="37"/>
        <v>188</v>
      </c>
      <c r="T191" s="136" t="s">
        <v>852</v>
      </c>
      <c r="U191" s="137">
        <v>57</v>
      </c>
      <c r="V191" s="137">
        <v>1.004879014291197</v>
      </c>
      <c r="W191" s="137">
        <v>3.465797319123215E-2</v>
      </c>
      <c r="X191" s="137">
        <v>3.4489697464404237E-2</v>
      </c>
      <c r="Y191" s="137">
        <v>53768769536</v>
      </c>
      <c r="Z191" s="137">
        <v>309</v>
      </c>
      <c r="AA191" s="137">
        <v>206</v>
      </c>
      <c r="AB191" s="137">
        <v>216</v>
      </c>
      <c r="AC191" s="137">
        <v>260.5</v>
      </c>
      <c r="AP191" s="117" t="s">
        <v>1953</v>
      </c>
      <c r="AQ191" s="117" t="s">
        <v>104</v>
      </c>
      <c r="AR191" s="117" t="s">
        <v>105</v>
      </c>
      <c r="AS191" s="123">
        <v>687.72</v>
      </c>
      <c r="AT191" s="117">
        <v>-30.89</v>
      </c>
      <c r="AU191" s="124">
        <v>-4.299E-2</v>
      </c>
      <c r="AV191" s="125">
        <v>61923134064</v>
      </c>
      <c r="AW191" s="117" t="s">
        <v>1043</v>
      </c>
      <c r="AX191" s="117">
        <v>2000</v>
      </c>
      <c r="AY191" s="117">
        <v>415737</v>
      </c>
      <c r="AZ191" s="117" t="s">
        <v>1054</v>
      </c>
      <c r="BA191" s="117" t="s">
        <v>1108</v>
      </c>
    </row>
    <row r="192" spans="7:53" ht="15">
      <c r="G192" s="114" t="str">
        <f t="shared" si="40"/>
        <v>American Express</v>
      </c>
      <c r="H192" s="175">
        <v>44617</v>
      </c>
      <c r="I192" s="140">
        <v>193.71000671386719</v>
      </c>
      <c r="J192" s="141" t="s">
        <v>588</v>
      </c>
      <c r="K192" s="141" t="s">
        <v>1953</v>
      </c>
      <c r="L192" s="141" t="s">
        <v>2512</v>
      </c>
      <c r="M192" s="143">
        <v>0.99399631496495056</v>
      </c>
      <c r="N192" s="26">
        <f t="shared" si="41"/>
        <v>3</v>
      </c>
      <c r="O192" s="26" t="str">
        <f t="shared" si="42"/>
        <v>American Express3</v>
      </c>
      <c r="Q192" s="26">
        <f>IF(R192="Y","",S192-COUNTIF(R$4:R191,"Y"))</f>
        <v>130</v>
      </c>
      <c r="R192" s="114" t="str">
        <f>IF(ISNUMBER(MATCH(T192,Draft!$AX$3:$AX$146,0)),"Y","")</f>
        <v/>
      </c>
      <c r="S192" s="114">
        <f t="shared" si="37"/>
        <v>189</v>
      </c>
      <c r="T192" s="136" t="s">
        <v>1328</v>
      </c>
      <c r="U192" s="137">
        <v>57</v>
      </c>
      <c r="V192" s="137">
        <v>1.0088786783843171</v>
      </c>
      <c r="W192" s="137">
        <v>5.7100149498956372E-2</v>
      </c>
      <c r="X192" s="137">
        <v>5.6597637280232947E-2</v>
      </c>
      <c r="Y192" s="137">
        <v>38074896384</v>
      </c>
      <c r="Z192" s="137">
        <v>158</v>
      </c>
      <c r="AA192" s="137">
        <v>423</v>
      </c>
      <c r="AB192" s="137">
        <v>325</v>
      </c>
      <c r="AC192" s="137">
        <v>261.10000000000002</v>
      </c>
      <c r="AP192" s="117" t="s">
        <v>1953</v>
      </c>
      <c r="AQ192" s="117" t="s">
        <v>745</v>
      </c>
      <c r="AR192" s="117" t="s">
        <v>746</v>
      </c>
      <c r="AS192" s="123">
        <v>287.27999999999997</v>
      </c>
      <c r="AT192" s="117">
        <v>-6.49</v>
      </c>
      <c r="AU192" s="124">
        <v>-2.2089999999999999E-2</v>
      </c>
      <c r="AV192" s="125">
        <v>61707744000</v>
      </c>
      <c r="AW192" s="117" t="s">
        <v>1043</v>
      </c>
      <c r="AY192" s="117">
        <v>1152210</v>
      </c>
      <c r="AZ192" s="117" t="s">
        <v>1049</v>
      </c>
      <c r="BA192" s="117" t="s">
        <v>1134</v>
      </c>
    </row>
    <row r="193" spans="7:53" ht="15">
      <c r="G193" s="114" t="str">
        <f t="shared" si="40"/>
        <v>XRP</v>
      </c>
      <c r="H193" s="175">
        <v>44598</v>
      </c>
      <c r="I193" s="140">
        <v>0.68364697694778442</v>
      </c>
      <c r="J193" s="141" t="s">
        <v>1924</v>
      </c>
      <c r="K193" s="141" t="s">
        <v>1035</v>
      </c>
      <c r="L193" s="141" t="s">
        <v>2511</v>
      </c>
      <c r="M193" s="143"/>
      <c r="N193" s="26">
        <f t="shared" si="41"/>
        <v>0</v>
      </c>
      <c r="O193" s="26" t="str">
        <f t="shared" si="42"/>
        <v>XRP0</v>
      </c>
      <c r="Q193" s="26">
        <f>IF(R193="Y","",S193-COUNTIF(R$4:R192,"Y"))</f>
        <v>131</v>
      </c>
      <c r="R193" s="114" t="str">
        <f>IF(ISNUMBER(MATCH(T193,Draft!$AX$3:$AX$146,0)),"Y","")</f>
        <v/>
      </c>
      <c r="S193" s="114">
        <f t="shared" si="37"/>
        <v>190</v>
      </c>
      <c r="T193" s="136" t="s">
        <v>811</v>
      </c>
      <c r="U193" s="137">
        <v>57</v>
      </c>
      <c r="V193" s="137">
        <v>1.004371104164018</v>
      </c>
      <c r="W193" s="137">
        <v>2.578043153356549E-2</v>
      </c>
      <c r="X193" s="137">
        <v>2.56682330133578E-2</v>
      </c>
      <c r="Y193" s="137">
        <v>43966644224</v>
      </c>
      <c r="Z193" s="137">
        <v>334</v>
      </c>
      <c r="AA193" s="137">
        <v>70</v>
      </c>
      <c r="AB193" s="137">
        <v>267</v>
      </c>
      <c r="AC193" s="137">
        <v>261.10000000000002</v>
      </c>
      <c r="AP193" s="117" t="s">
        <v>1953</v>
      </c>
      <c r="AQ193" s="117" t="s">
        <v>727</v>
      </c>
      <c r="AR193" s="117" t="s">
        <v>728</v>
      </c>
      <c r="AS193" s="123">
        <v>154.79</v>
      </c>
      <c r="AT193" s="117">
        <v>-2.06</v>
      </c>
      <c r="AU193" s="124">
        <v>-1.3129999999999999E-2</v>
      </c>
      <c r="AV193" s="125">
        <v>61699294000</v>
      </c>
      <c r="AW193" s="117" t="s">
        <v>1079</v>
      </c>
      <c r="AY193" s="117">
        <v>2450889</v>
      </c>
      <c r="AZ193" s="117" t="s">
        <v>1059</v>
      </c>
      <c r="BA193" s="117" t="s">
        <v>1065</v>
      </c>
    </row>
    <row r="194" spans="7:53" ht="15">
      <c r="G194" s="114" t="str">
        <f t="shared" si="40"/>
        <v>XRP</v>
      </c>
      <c r="H194" s="175">
        <v>44605</v>
      </c>
      <c r="I194" s="140">
        <v>0.81027299165725708</v>
      </c>
      <c r="J194" s="141" t="s">
        <v>1924</v>
      </c>
      <c r="K194" s="141" t="s">
        <v>1035</v>
      </c>
      <c r="L194" s="141" t="s">
        <v>2511</v>
      </c>
      <c r="M194" s="143">
        <v>1.185221348121523</v>
      </c>
      <c r="N194" s="26">
        <f t="shared" si="41"/>
        <v>1</v>
      </c>
      <c r="O194" s="26" t="str">
        <f t="shared" si="42"/>
        <v>XRP1</v>
      </c>
      <c r="Q194" s="26">
        <f>IF(R194="Y","",S194-COUNTIF(R$4:R193,"Y"))</f>
        <v>132</v>
      </c>
      <c r="R194" s="114" t="str">
        <f>IF(ISNUMBER(MATCH(T194,Draft!$AX$3:$AX$146,0)),"Y","")</f>
        <v/>
      </c>
      <c r="S194" s="114">
        <f t="shared" si="37"/>
        <v>191</v>
      </c>
      <c r="T194" s="136" t="s">
        <v>1207</v>
      </c>
      <c r="U194" s="137">
        <v>57</v>
      </c>
      <c r="V194" s="137">
        <v>1.0058391259854429</v>
      </c>
      <c r="W194" s="137">
        <v>2.7124664147176389E-2</v>
      </c>
      <c r="X194" s="137">
        <v>2.6967199273145941E-2</v>
      </c>
      <c r="Y194" s="137">
        <v>32408344576</v>
      </c>
      <c r="Z194" s="137">
        <v>262</v>
      </c>
      <c r="AA194" s="137">
        <v>79</v>
      </c>
      <c r="AB194" s="137">
        <v>387</v>
      </c>
      <c r="AC194" s="137">
        <v>262.89999999999998</v>
      </c>
      <c r="AP194" s="117" t="s">
        <v>1953</v>
      </c>
      <c r="AQ194" s="117" t="s">
        <v>850</v>
      </c>
      <c r="AR194" s="117" t="s">
        <v>851</v>
      </c>
      <c r="AS194" s="123">
        <v>51.64</v>
      </c>
      <c r="AT194" s="117">
        <v>0.31</v>
      </c>
      <c r="AU194" s="124">
        <v>6.0400000000000002E-3</v>
      </c>
      <c r="AV194" s="125">
        <v>60770933160</v>
      </c>
      <c r="AW194" s="117" t="s">
        <v>1086</v>
      </c>
      <c r="AY194" s="117">
        <v>2662468</v>
      </c>
    </row>
    <row r="195" spans="7:53" ht="15">
      <c r="G195" s="114" t="str">
        <f t="shared" si="40"/>
        <v>XRP</v>
      </c>
      <c r="H195" s="175">
        <v>44612</v>
      </c>
      <c r="I195" s="140">
        <v>0.77829599380493164</v>
      </c>
      <c r="J195" s="141" t="s">
        <v>1924</v>
      </c>
      <c r="K195" s="141" t="s">
        <v>1035</v>
      </c>
      <c r="L195" s="141" t="s">
        <v>2511</v>
      </c>
      <c r="M195" s="143">
        <v>0.96053552545676901</v>
      </c>
      <c r="N195" s="26">
        <f t="shared" si="41"/>
        <v>2</v>
      </c>
      <c r="O195" s="26" t="str">
        <f t="shared" si="42"/>
        <v>XRP2</v>
      </c>
      <c r="Q195" s="26">
        <f>IF(R195="Y","",S195-COUNTIF(R$4:R194,"Y"))</f>
        <v>133</v>
      </c>
      <c r="R195" s="114" t="str">
        <f>IF(ISNUMBER(MATCH(T195,Draft!$AX$3:$AX$146,0)),"Y","")</f>
        <v/>
      </c>
      <c r="S195" s="114">
        <f t="shared" si="37"/>
        <v>192</v>
      </c>
      <c r="T195" s="136" t="s">
        <v>1422</v>
      </c>
      <c r="U195" s="137">
        <v>57</v>
      </c>
      <c r="V195" s="137">
        <v>1.0092813239574301</v>
      </c>
      <c r="W195" s="137">
        <v>4.8949362056666459E-2</v>
      </c>
      <c r="X195" s="137">
        <v>4.8499225037409957E-2</v>
      </c>
      <c r="Y195" s="137">
        <v>32608835584</v>
      </c>
      <c r="Z195" s="137">
        <v>149</v>
      </c>
      <c r="AA195" s="137">
        <v>375</v>
      </c>
      <c r="AB195" s="137">
        <v>382</v>
      </c>
      <c r="AC195" s="137">
        <v>264.10000000000002</v>
      </c>
      <c r="AP195" s="117" t="s">
        <v>1953</v>
      </c>
      <c r="AQ195" s="117" t="s">
        <v>729</v>
      </c>
      <c r="AR195" s="117" t="s">
        <v>730</v>
      </c>
      <c r="AS195" s="123">
        <v>143.82</v>
      </c>
      <c r="AT195" s="117">
        <v>-2.82</v>
      </c>
      <c r="AU195" s="124">
        <v>-1.9230000000000001E-2</v>
      </c>
      <c r="AV195" s="125">
        <v>60162258464</v>
      </c>
      <c r="AW195" s="117" t="s">
        <v>1043</v>
      </c>
      <c r="AY195" s="117">
        <v>1924309</v>
      </c>
      <c r="AZ195" s="117" t="s">
        <v>1084</v>
      </c>
      <c r="BA195" s="117" t="s">
        <v>1146</v>
      </c>
    </row>
    <row r="196" spans="7:53" ht="15">
      <c r="G196" s="114" t="str">
        <f t="shared" si="40"/>
        <v>XRP</v>
      </c>
      <c r="H196" s="175">
        <v>44619</v>
      </c>
      <c r="I196" s="140">
        <v>0.72199201583862305</v>
      </c>
      <c r="J196" s="141" t="s">
        <v>1924</v>
      </c>
      <c r="K196" s="141" t="s">
        <v>1035</v>
      </c>
      <c r="L196" s="141" t="s">
        <v>2511</v>
      </c>
      <c r="M196" s="143">
        <v>0.92765737146988281</v>
      </c>
      <c r="N196" s="26">
        <f t="shared" si="41"/>
        <v>3</v>
      </c>
      <c r="O196" s="26" t="str">
        <f t="shared" si="42"/>
        <v>XRP3</v>
      </c>
      <c r="Q196" s="26">
        <f>IF(R196="Y","",S196-COUNTIF(R$4:R195,"Y"))</f>
        <v>134</v>
      </c>
      <c r="R196" s="114" t="str">
        <f>IF(ISNUMBER(MATCH(T196,Draft!$AX$3:$AX$146,0)),"Y","")</f>
        <v/>
      </c>
      <c r="S196" s="114">
        <f t="shared" si="37"/>
        <v>193</v>
      </c>
      <c r="T196" s="136" t="s">
        <v>1420</v>
      </c>
      <c r="U196" s="137">
        <v>57</v>
      </c>
      <c r="V196" s="137">
        <v>1.011995329775655</v>
      </c>
      <c r="W196" s="137">
        <v>5.9987830783488058E-2</v>
      </c>
      <c r="X196" s="137">
        <v>5.9276786185156131E-2</v>
      </c>
      <c r="Y196" s="137">
        <v>29901045760</v>
      </c>
      <c r="Z196" s="137">
        <v>112</v>
      </c>
      <c r="AA196" s="137">
        <v>431</v>
      </c>
      <c r="AB196" s="137">
        <v>410</v>
      </c>
      <c r="AC196" s="137">
        <v>265.2</v>
      </c>
      <c r="AP196" s="117" t="s">
        <v>1953</v>
      </c>
      <c r="AQ196" s="117" t="s">
        <v>168</v>
      </c>
      <c r="AR196" s="117" t="s">
        <v>169</v>
      </c>
      <c r="AS196" s="123">
        <v>235.89</v>
      </c>
      <c r="AT196" s="117">
        <v>-8.35</v>
      </c>
      <c r="AU196" s="124">
        <v>-3.4189999999999998E-2</v>
      </c>
      <c r="AV196" s="125">
        <v>60052095640</v>
      </c>
      <c r="AW196" s="117" t="s">
        <v>1043</v>
      </c>
      <c r="AX196" s="117">
        <v>1991</v>
      </c>
      <c r="AY196" s="117">
        <v>1809471</v>
      </c>
      <c r="AZ196" s="117" t="s">
        <v>1057</v>
      </c>
      <c r="BA196" s="117" t="s">
        <v>1058</v>
      </c>
    </row>
    <row r="197" spans="7:53" ht="15">
      <c r="G197" s="114" t="str">
        <f t="shared" si="40"/>
        <v>Snowflake</v>
      </c>
      <c r="H197" s="175">
        <v>44596</v>
      </c>
      <c r="I197" s="140">
        <v>275.72000122070312</v>
      </c>
      <c r="J197" s="141" t="s">
        <v>622</v>
      </c>
      <c r="K197" s="141" t="s">
        <v>1953</v>
      </c>
      <c r="L197" s="141" t="s">
        <v>2512</v>
      </c>
      <c r="M197" s="143"/>
      <c r="N197" s="26">
        <f t="shared" si="41"/>
        <v>0</v>
      </c>
      <c r="O197" s="26" t="str">
        <f t="shared" si="42"/>
        <v>Snowflake0</v>
      </c>
      <c r="Q197" s="26">
        <f>IF(R197="Y","",S197-COUNTIF(R$4:R196,"Y"))</f>
        <v>135</v>
      </c>
      <c r="R197" s="114" t="str">
        <f>IF(ISNUMBER(MATCH(T197,Draft!$AX$3:$AX$146,0)),"Y","")</f>
        <v/>
      </c>
      <c r="S197" s="114">
        <f t="shared" si="37"/>
        <v>194</v>
      </c>
      <c r="T197" s="136" t="s">
        <v>772</v>
      </c>
      <c r="U197" s="137">
        <v>57</v>
      </c>
      <c r="V197" s="137">
        <v>1.0049260426736939</v>
      </c>
      <c r="W197" s="137">
        <v>3.9349194896213857E-2</v>
      </c>
      <c r="X197" s="137">
        <v>3.915630924592408E-2</v>
      </c>
      <c r="Y197" s="137">
        <v>59960770560</v>
      </c>
      <c r="Z197" s="137">
        <v>306</v>
      </c>
      <c r="AA197" s="137">
        <v>274</v>
      </c>
      <c r="AB197" s="137">
        <v>192</v>
      </c>
      <c r="AC197" s="137">
        <v>265.39999999999998</v>
      </c>
      <c r="AP197" s="117" t="s">
        <v>1953</v>
      </c>
      <c r="AQ197" s="117" t="s">
        <v>102</v>
      </c>
      <c r="AR197" s="117" t="s">
        <v>103</v>
      </c>
      <c r="AS197" s="123">
        <v>239.64</v>
      </c>
      <c r="AT197" s="117">
        <v>-3.81</v>
      </c>
      <c r="AU197" s="124">
        <v>-1.5650000000000001E-2</v>
      </c>
      <c r="AV197" s="125">
        <v>59910000000</v>
      </c>
      <c r="AW197" s="117" t="s">
        <v>1043</v>
      </c>
      <c r="AY197" s="117">
        <v>1385487</v>
      </c>
      <c r="AZ197" s="117" t="s">
        <v>1044</v>
      </c>
      <c r="BA197" s="117" t="s">
        <v>1048</v>
      </c>
    </row>
    <row r="198" spans="7:53" ht="15">
      <c r="G198" s="114" t="str">
        <f t="shared" si="40"/>
        <v>Snowflake</v>
      </c>
      <c r="H198" s="175">
        <v>44603</v>
      </c>
      <c r="I198" s="140">
        <v>293.69000244140619</v>
      </c>
      <c r="J198" s="141" t="s">
        <v>622</v>
      </c>
      <c r="K198" s="141" t="s">
        <v>1953</v>
      </c>
      <c r="L198" s="141" t="s">
        <v>2512</v>
      </c>
      <c r="M198" s="143">
        <v>1.0651748191685191</v>
      </c>
      <c r="N198" s="26">
        <f t="shared" si="41"/>
        <v>1</v>
      </c>
      <c r="O198" s="26" t="str">
        <f t="shared" si="42"/>
        <v>Snowflake1</v>
      </c>
      <c r="Q198" s="26">
        <f>IF(R198="Y","",S198-COUNTIF(R$4:R197,"Y"))</f>
        <v>136</v>
      </c>
      <c r="R198" s="114" t="str">
        <f>IF(ISNUMBER(MATCH(T198,Draft!$AX$3:$AX$146,0)),"Y","")</f>
        <v/>
      </c>
      <c r="S198" s="114">
        <f t="shared" ref="S198:S261" si="43">S197+1</f>
        <v>195</v>
      </c>
      <c r="T198" s="136" t="s">
        <v>273</v>
      </c>
      <c r="U198" s="137">
        <v>57</v>
      </c>
      <c r="V198" s="137">
        <v>1.0092940371817709</v>
      </c>
      <c r="W198" s="137">
        <v>3.9135812896402743E-2</v>
      </c>
      <c r="X198" s="137">
        <v>3.8775432584225701E-2</v>
      </c>
      <c r="Y198" s="137">
        <v>24897032192</v>
      </c>
      <c r="Z198" s="137">
        <v>147</v>
      </c>
      <c r="AA198" s="137">
        <v>265</v>
      </c>
      <c r="AB198" s="137">
        <v>464</v>
      </c>
      <c r="AC198" s="137">
        <v>265.7</v>
      </c>
      <c r="AP198" s="117" t="s">
        <v>1953</v>
      </c>
      <c r="AQ198" s="117" t="s">
        <v>755</v>
      </c>
      <c r="AR198" s="117" t="s">
        <v>756</v>
      </c>
      <c r="AS198" s="123">
        <v>19.100000000000001</v>
      </c>
      <c r="AT198" s="117">
        <v>-0.55000000000000004</v>
      </c>
      <c r="AU198" s="124">
        <v>-2.7990000000000001E-2</v>
      </c>
      <c r="AV198" s="125">
        <v>59833016311</v>
      </c>
      <c r="AW198" s="117" t="s">
        <v>1082</v>
      </c>
      <c r="AX198" s="117">
        <v>2014</v>
      </c>
      <c r="AY198" s="117">
        <v>3264155</v>
      </c>
      <c r="AZ198" s="117" t="s">
        <v>1059</v>
      </c>
      <c r="BA198" s="117" t="s">
        <v>1060</v>
      </c>
    </row>
    <row r="199" spans="7:53" ht="15">
      <c r="G199" s="114" t="str">
        <f t="shared" si="40"/>
        <v>Snowflake</v>
      </c>
      <c r="H199" s="175">
        <v>44610</v>
      </c>
      <c r="I199" s="140">
        <v>273.76998901367188</v>
      </c>
      <c r="J199" s="141" t="s">
        <v>622</v>
      </c>
      <c r="K199" s="141" t="s">
        <v>1953</v>
      </c>
      <c r="L199" s="141" t="s">
        <v>2512</v>
      </c>
      <c r="M199" s="143">
        <v>0.93217333493771692</v>
      </c>
      <c r="N199" s="26">
        <f t="shared" si="41"/>
        <v>2</v>
      </c>
      <c r="O199" s="26" t="str">
        <f t="shared" si="42"/>
        <v>Snowflake2</v>
      </c>
      <c r="Q199" s="26">
        <f>IF(R199="Y","",S199-COUNTIF(R$4:R198,"Y"))</f>
        <v>137</v>
      </c>
      <c r="R199" s="114" t="str">
        <f>IF(ISNUMBER(MATCH(T199,Draft!$AX$3:$AX$146,0)),"Y","")</f>
        <v/>
      </c>
      <c r="S199" s="114">
        <f t="shared" si="43"/>
        <v>196</v>
      </c>
      <c r="T199" s="136" t="s">
        <v>512</v>
      </c>
      <c r="U199" s="137">
        <v>57</v>
      </c>
      <c r="V199" s="137">
        <v>1.002633553425242</v>
      </c>
      <c r="W199" s="137">
        <v>3.7556236415358372E-2</v>
      </c>
      <c r="X199" s="137">
        <v>3.7457589851304152E-2</v>
      </c>
      <c r="Y199" s="137">
        <v>364145442816</v>
      </c>
      <c r="Z199" s="137">
        <v>421</v>
      </c>
      <c r="AA199" s="137">
        <v>249</v>
      </c>
      <c r="AB199" s="137">
        <v>18</v>
      </c>
      <c r="AC199" s="137">
        <v>265.7</v>
      </c>
      <c r="AP199" s="117" t="s">
        <v>1953</v>
      </c>
      <c r="AQ199" s="117" t="s">
        <v>789</v>
      </c>
      <c r="AR199" s="117" t="s">
        <v>790</v>
      </c>
      <c r="AS199" s="123">
        <v>382.02</v>
      </c>
      <c r="AT199" s="117">
        <v>-2.34</v>
      </c>
      <c r="AU199" s="124">
        <v>-6.0899999999999999E-3</v>
      </c>
      <c r="AV199" s="125">
        <v>59634060827</v>
      </c>
      <c r="AW199" s="117" t="s">
        <v>1043</v>
      </c>
      <c r="AY199" s="117">
        <v>906230</v>
      </c>
      <c r="AZ199" s="117" t="s">
        <v>1052</v>
      </c>
      <c r="BA199" s="117" t="s">
        <v>1117</v>
      </c>
    </row>
    <row r="200" spans="7:53" ht="15">
      <c r="G200" s="114" t="str">
        <f t="shared" si="40"/>
        <v>Snowflake</v>
      </c>
      <c r="H200" s="175">
        <v>44617</v>
      </c>
      <c r="I200" s="140">
        <v>269.42001342773438</v>
      </c>
      <c r="J200" s="141" t="s">
        <v>622</v>
      </c>
      <c r="K200" s="141" t="s">
        <v>1953</v>
      </c>
      <c r="L200" s="141" t="s">
        <v>2512</v>
      </c>
      <c r="M200" s="143">
        <v>0.984110838439197</v>
      </c>
      <c r="N200" s="26">
        <f t="shared" si="41"/>
        <v>3</v>
      </c>
      <c r="O200" s="26" t="str">
        <f t="shared" si="42"/>
        <v>Snowflake3</v>
      </c>
      <c r="Q200" s="26">
        <f>IF(R200="Y","",S200-COUNTIF(R$4:R199,"Y"))</f>
        <v>138</v>
      </c>
      <c r="R200" s="114" t="str">
        <f>IF(ISNUMBER(MATCH(T200,Draft!$AX$3:$AX$146,0)),"Y","")</f>
        <v/>
      </c>
      <c r="S200" s="114">
        <f t="shared" si="43"/>
        <v>197</v>
      </c>
      <c r="T200" s="136" t="s">
        <v>602</v>
      </c>
      <c r="U200" s="137">
        <v>57</v>
      </c>
      <c r="V200" s="137">
        <v>1.0017994345733741</v>
      </c>
      <c r="W200" s="137">
        <v>2.720094381900141E-2</v>
      </c>
      <c r="X200" s="137">
        <v>2.7152085417761481E-2</v>
      </c>
      <c r="Y200" s="137">
        <v>146171346944</v>
      </c>
      <c r="Z200" s="137">
        <v>457</v>
      </c>
      <c r="AA200" s="137">
        <v>80</v>
      </c>
      <c r="AB200" s="137">
        <v>72</v>
      </c>
      <c r="AC200" s="137">
        <v>266.10000000000002</v>
      </c>
      <c r="AP200" s="117" t="s">
        <v>1953</v>
      </c>
      <c r="AQ200" s="117" t="s">
        <v>758</v>
      </c>
      <c r="AR200" s="117" t="s">
        <v>759</v>
      </c>
      <c r="AS200" s="123">
        <v>30.74</v>
      </c>
      <c r="AT200" s="117">
        <v>-0.87</v>
      </c>
      <c r="AU200" s="124">
        <v>-2.7519999999999999E-2</v>
      </c>
      <c r="AV200" s="125">
        <v>59482862070</v>
      </c>
      <c r="AW200" s="117" t="s">
        <v>1082</v>
      </c>
      <c r="AX200" s="117">
        <v>2015</v>
      </c>
      <c r="AY200" s="117">
        <v>1061824</v>
      </c>
      <c r="AZ200" s="117" t="s">
        <v>1054</v>
      </c>
      <c r="BA200" s="117" t="s">
        <v>1151</v>
      </c>
    </row>
    <row r="201" spans="7:53" ht="15">
      <c r="G201" s="114" t="str">
        <f t="shared" si="40"/>
        <v>Advanced Micro Devices</v>
      </c>
      <c r="H201" s="175">
        <v>44596</v>
      </c>
      <c r="I201" s="140">
        <v>123.59999847412109</v>
      </c>
      <c r="J201" s="141" t="s">
        <v>46</v>
      </c>
      <c r="K201" s="141" t="s">
        <v>1953</v>
      </c>
      <c r="L201" s="141" t="s">
        <v>2512</v>
      </c>
      <c r="M201" s="143"/>
      <c r="N201" s="26">
        <f t="shared" si="41"/>
        <v>0</v>
      </c>
      <c r="O201" s="26" t="str">
        <f t="shared" si="42"/>
        <v>Advanced Micro Devices0</v>
      </c>
      <c r="Q201" s="26">
        <f>IF(R201="Y","",S201-COUNTIF(R$4:R200,"Y"))</f>
        <v>139</v>
      </c>
      <c r="R201" s="114" t="str">
        <f>IF(ISNUMBER(MATCH(T201,Draft!$AX$3:$AX$146,0)),"Y","")</f>
        <v/>
      </c>
      <c r="S201" s="114">
        <f t="shared" si="43"/>
        <v>198</v>
      </c>
      <c r="T201" s="136" t="s">
        <v>872</v>
      </c>
      <c r="U201" s="137">
        <v>57</v>
      </c>
      <c r="V201" s="137">
        <v>1.0045866632566549</v>
      </c>
      <c r="W201" s="137">
        <v>3.3289445183882632E-2</v>
      </c>
      <c r="X201" s="137">
        <v>3.3137454837361052E-2</v>
      </c>
      <c r="Y201" s="137">
        <v>51919958016</v>
      </c>
      <c r="Z201" s="137">
        <v>327</v>
      </c>
      <c r="AA201" s="137">
        <v>178</v>
      </c>
      <c r="AB201" s="137">
        <v>224</v>
      </c>
      <c r="AC201" s="137">
        <v>266.3</v>
      </c>
      <c r="AP201" s="117" t="s">
        <v>1953</v>
      </c>
      <c r="AQ201" s="117" t="s">
        <v>791</v>
      </c>
      <c r="AR201" s="117" t="s">
        <v>792</v>
      </c>
      <c r="AS201" s="123">
        <v>211.52</v>
      </c>
      <c r="AT201" s="117">
        <v>-3.92</v>
      </c>
      <c r="AU201" s="124">
        <v>-1.8200000000000001E-2</v>
      </c>
      <c r="AV201" s="125">
        <v>58738673980</v>
      </c>
      <c r="AW201" s="117" t="s">
        <v>1043</v>
      </c>
      <c r="AY201" s="117">
        <v>1102345</v>
      </c>
      <c r="AZ201" s="117" t="s">
        <v>1059</v>
      </c>
      <c r="BA201" s="117" t="s">
        <v>1115</v>
      </c>
    </row>
    <row r="202" spans="7:53" ht="15">
      <c r="G202" s="114" t="str">
        <f t="shared" si="40"/>
        <v>Advanced Micro Devices</v>
      </c>
      <c r="H202" s="175">
        <v>44603</v>
      </c>
      <c r="I202" s="140">
        <v>113.1800003051758</v>
      </c>
      <c r="J202" s="141" t="s">
        <v>46</v>
      </c>
      <c r="K202" s="141" t="s">
        <v>1953</v>
      </c>
      <c r="L202" s="141" t="s">
        <v>2512</v>
      </c>
      <c r="M202" s="143">
        <v>0.91569580665385675</v>
      </c>
      <c r="N202" s="26">
        <f t="shared" si="41"/>
        <v>1</v>
      </c>
      <c r="O202" s="26" t="str">
        <f t="shared" si="42"/>
        <v>Advanced Micro Devices1</v>
      </c>
      <c r="Q202" s="26">
        <f>IF(R202="Y","",S202-COUNTIF(R$4:R201,"Y"))</f>
        <v>140</v>
      </c>
      <c r="R202" s="114" t="str">
        <f>IF(ISNUMBER(MATCH(T202,Draft!$AX$3:$AX$146,0)),"Y","")</f>
        <v/>
      </c>
      <c r="S202" s="114">
        <f t="shared" si="43"/>
        <v>199</v>
      </c>
      <c r="T202" s="136" t="s">
        <v>777</v>
      </c>
      <c r="U202" s="137">
        <v>57</v>
      </c>
      <c r="V202" s="137">
        <v>1.0050170007343</v>
      </c>
      <c r="W202" s="137">
        <v>4.0752166452394233E-2</v>
      </c>
      <c r="X202" s="137">
        <v>4.0548733427015961E-2</v>
      </c>
      <c r="Y202" s="137">
        <v>59507990528</v>
      </c>
      <c r="Z202" s="137">
        <v>301</v>
      </c>
      <c r="AA202" s="137">
        <v>293</v>
      </c>
      <c r="AB202" s="137">
        <v>194</v>
      </c>
      <c r="AC202" s="137">
        <v>267.3</v>
      </c>
      <c r="AP202" s="117" t="s">
        <v>1953</v>
      </c>
      <c r="AQ202" s="117" t="s">
        <v>116</v>
      </c>
      <c r="AR202" s="117" t="s">
        <v>117</v>
      </c>
      <c r="AS202" s="123">
        <v>389.71</v>
      </c>
      <c r="AT202" s="117">
        <v>-10.42</v>
      </c>
      <c r="AU202" s="124">
        <v>-2.6040000000000001E-2</v>
      </c>
      <c r="AV202" s="125">
        <v>58735276321</v>
      </c>
      <c r="AW202" s="117" t="s">
        <v>1043</v>
      </c>
      <c r="AX202" s="117">
        <v>1980</v>
      </c>
      <c r="AY202" s="117">
        <v>1326485</v>
      </c>
      <c r="AZ202" s="117" t="s">
        <v>1059</v>
      </c>
      <c r="BA202" s="117" t="s">
        <v>1112</v>
      </c>
    </row>
    <row r="203" spans="7:53" ht="15">
      <c r="G203" s="114" t="str">
        <f t="shared" si="40"/>
        <v>Advanced Micro Devices</v>
      </c>
      <c r="H203" s="175">
        <v>44610</v>
      </c>
      <c r="I203" s="140">
        <v>113.8300018310547</v>
      </c>
      <c r="J203" s="141" t="s">
        <v>46</v>
      </c>
      <c r="K203" s="141" t="s">
        <v>1953</v>
      </c>
      <c r="L203" s="141" t="s">
        <v>2512</v>
      </c>
      <c r="M203" s="143">
        <v>1.0057430776120011</v>
      </c>
      <c r="N203" s="26">
        <f t="shared" si="41"/>
        <v>2</v>
      </c>
      <c r="O203" s="26" t="str">
        <f t="shared" si="42"/>
        <v>Advanced Micro Devices2</v>
      </c>
      <c r="Q203" s="26">
        <f>IF(R203="Y","",S203-COUNTIF(R$4:R202,"Y"))</f>
        <v>141</v>
      </c>
      <c r="R203" s="114" t="str">
        <f>IF(ISNUMBER(MATCH(T203,Draft!$AX$3:$AX$146,0)),"Y","")</f>
        <v/>
      </c>
      <c r="S203" s="114">
        <f t="shared" si="43"/>
        <v>200</v>
      </c>
      <c r="T203" s="136" t="s">
        <v>594</v>
      </c>
      <c r="U203" s="137">
        <v>57</v>
      </c>
      <c r="V203" s="137">
        <v>1.003524020136507</v>
      </c>
      <c r="W203" s="137">
        <v>3.9254899803044377E-2</v>
      </c>
      <c r="X203" s="137">
        <v>3.9117050529298369E-2</v>
      </c>
      <c r="Y203" s="137">
        <v>133620727808</v>
      </c>
      <c r="Z203" s="137">
        <v>378</v>
      </c>
      <c r="AA203" s="137">
        <v>273</v>
      </c>
      <c r="AB203" s="137">
        <v>81</v>
      </c>
      <c r="AC203" s="137">
        <v>267.89999999999998</v>
      </c>
      <c r="AP203" s="117" t="s">
        <v>1953</v>
      </c>
      <c r="AQ203" s="117" t="s">
        <v>777</v>
      </c>
      <c r="AR203" s="117" t="s">
        <v>778</v>
      </c>
      <c r="AS203" s="123">
        <v>18.13</v>
      </c>
      <c r="AT203" s="117">
        <v>-0.8</v>
      </c>
      <c r="AU203" s="124">
        <v>-4.2259999999999999E-2</v>
      </c>
      <c r="AV203" s="125">
        <v>58514393700</v>
      </c>
      <c r="AW203" s="117" t="s">
        <v>1154</v>
      </c>
      <c r="AY203" s="117">
        <v>1124</v>
      </c>
      <c r="AZ203" s="117" t="s">
        <v>1084</v>
      </c>
      <c r="BA203" s="117" t="s">
        <v>1085</v>
      </c>
    </row>
    <row r="204" spans="7:53" ht="15">
      <c r="G204" s="114" t="str">
        <f t="shared" si="40"/>
        <v>Advanced Micro Devices</v>
      </c>
      <c r="H204" s="175">
        <v>44617</v>
      </c>
      <c r="I204" s="140">
        <v>121.05999755859381</v>
      </c>
      <c r="J204" s="141" t="s">
        <v>46</v>
      </c>
      <c r="K204" s="141" t="s">
        <v>1953</v>
      </c>
      <c r="L204" s="141" t="s">
        <v>2512</v>
      </c>
      <c r="M204" s="143">
        <v>1.0635157305739991</v>
      </c>
      <c r="N204" s="26">
        <f t="shared" si="41"/>
        <v>3</v>
      </c>
      <c r="O204" s="26" t="str">
        <f t="shared" si="42"/>
        <v>Advanced Micro Devices3</v>
      </c>
      <c r="Q204" s="26">
        <f>IF(R204="Y","",S204-COUNTIF(R$4:R203,"Y"))</f>
        <v>142</v>
      </c>
      <c r="R204" s="114" t="str">
        <f>IF(ISNUMBER(MATCH(T204,Draft!$AX$3:$AX$146,0)),"Y","")</f>
        <v/>
      </c>
      <c r="S204" s="114">
        <f t="shared" si="43"/>
        <v>201</v>
      </c>
      <c r="T204" s="136" t="s">
        <v>1341</v>
      </c>
      <c r="U204" s="137">
        <v>57</v>
      </c>
      <c r="V204" s="137">
        <v>1.0123190806827509</v>
      </c>
      <c r="W204" s="137">
        <v>4.545574507897851E-2</v>
      </c>
      <c r="X204" s="137">
        <v>4.4902586493105717E-2</v>
      </c>
      <c r="Y204" s="137">
        <v>23782696960</v>
      </c>
      <c r="Z204" s="137">
        <v>109</v>
      </c>
      <c r="AA204" s="137">
        <v>337</v>
      </c>
      <c r="AB204" s="137">
        <v>487</v>
      </c>
      <c r="AC204" s="137">
        <v>268</v>
      </c>
      <c r="AP204" s="117" t="s">
        <v>1953</v>
      </c>
      <c r="AQ204" s="117" t="s">
        <v>772</v>
      </c>
      <c r="AR204" s="117" t="s">
        <v>773</v>
      </c>
      <c r="AS204" s="123">
        <v>18.09</v>
      </c>
      <c r="AT204" s="117">
        <v>-0.9</v>
      </c>
      <c r="AU204" s="124">
        <v>-4.7390000000000002E-2</v>
      </c>
      <c r="AV204" s="125">
        <v>58385294100</v>
      </c>
      <c r="AW204" s="117" t="s">
        <v>1154</v>
      </c>
      <c r="AY204" s="117">
        <v>4410047</v>
      </c>
      <c r="AZ204" s="117" t="s">
        <v>1084</v>
      </c>
      <c r="BA204" s="117" t="s">
        <v>1085</v>
      </c>
    </row>
    <row r="205" spans="7:53" ht="15">
      <c r="G205" s="114" t="str">
        <f t="shared" si="40"/>
        <v>Polygon</v>
      </c>
      <c r="H205" s="175">
        <v>44598</v>
      </c>
      <c r="I205" s="140">
        <v>1.739951014518738</v>
      </c>
      <c r="J205" s="141" t="s">
        <v>1938</v>
      </c>
      <c r="K205" s="141" t="s">
        <v>1035</v>
      </c>
      <c r="L205" s="141" t="s">
        <v>2511</v>
      </c>
      <c r="M205" s="143"/>
      <c r="N205" s="26">
        <f t="shared" si="41"/>
        <v>0</v>
      </c>
      <c r="O205" s="26" t="str">
        <f t="shared" si="42"/>
        <v>Polygon0</v>
      </c>
      <c r="Q205" s="26">
        <f>IF(R205="Y","",S205-COUNTIF(R$4:R204,"Y"))</f>
        <v>143</v>
      </c>
      <c r="R205" s="114" t="str">
        <f>IF(ISNUMBER(MATCH(T205,Draft!$AX$3:$AX$146,0)),"Y","")</f>
        <v/>
      </c>
      <c r="S205" s="114">
        <f t="shared" si="43"/>
        <v>202</v>
      </c>
      <c r="T205" s="136" t="s">
        <v>838</v>
      </c>
      <c r="U205" s="137">
        <v>57</v>
      </c>
      <c r="V205" s="137">
        <v>1.0074979683068579</v>
      </c>
      <c r="W205" s="137">
        <v>4.8801659991523652E-2</v>
      </c>
      <c r="X205" s="137">
        <v>4.8438469879534207E-2</v>
      </c>
      <c r="Y205" s="137">
        <v>39913275392</v>
      </c>
      <c r="Z205" s="137">
        <v>201</v>
      </c>
      <c r="AA205" s="137">
        <v>374</v>
      </c>
      <c r="AB205" s="137">
        <v>309</v>
      </c>
      <c r="AC205" s="137">
        <v>268</v>
      </c>
      <c r="AP205" s="117" t="s">
        <v>1953</v>
      </c>
      <c r="AQ205" s="117" t="s">
        <v>72</v>
      </c>
      <c r="AR205" s="117" t="s">
        <v>73</v>
      </c>
      <c r="AS205" s="123">
        <v>64.72</v>
      </c>
      <c r="AT205" s="117">
        <v>0.19</v>
      </c>
      <c r="AU205" s="124">
        <v>2.9399999999999999E-3</v>
      </c>
      <c r="AV205" s="125">
        <v>58268539410</v>
      </c>
      <c r="AW205" s="117" t="s">
        <v>1043</v>
      </c>
      <c r="AX205" s="117">
        <v>2021</v>
      </c>
      <c r="AY205" s="117">
        <v>17665374</v>
      </c>
      <c r="AZ205" s="117" t="s">
        <v>1059</v>
      </c>
      <c r="BA205" s="117" t="s">
        <v>1060</v>
      </c>
    </row>
    <row r="206" spans="7:53" ht="15">
      <c r="G206" s="114" t="str">
        <f t="shared" si="40"/>
        <v>Polygon</v>
      </c>
      <c r="H206" s="175">
        <v>44605</v>
      </c>
      <c r="I206" s="140">
        <v>1.670021057128906</v>
      </c>
      <c r="J206" s="141" t="s">
        <v>1938</v>
      </c>
      <c r="K206" s="141" t="s">
        <v>1035</v>
      </c>
      <c r="L206" s="141" t="s">
        <v>2511</v>
      </c>
      <c r="M206" s="143">
        <v>0.9598092378427252</v>
      </c>
      <c r="N206" s="26">
        <f t="shared" si="41"/>
        <v>1</v>
      </c>
      <c r="O206" s="26" t="str">
        <f t="shared" si="42"/>
        <v>Polygon1</v>
      </c>
      <c r="Q206" s="26">
        <f>IF(R206="Y","",S206-COUNTIF(R$4:R205,"Y"))</f>
        <v>144</v>
      </c>
      <c r="R206" s="114" t="str">
        <f>IF(ISNUMBER(MATCH(T206,Draft!$AX$3:$AX$146,0)),"Y","")</f>
        <v/>
      </c>
      <c r="S206" s="114">
        <f t="shared" si="43"/>
        <v>203</v>
      </c>
      <c r="T206" s="136" t="s">
        <v>1181</v>
      </c>
      <c r="U206" s="137">
        <v>57</v>
      </c>
      <c r="V206" s="137">
        <v>1.0059712627172519</v>
      </c>
      <c r="W206" s="137">
        <v>3.030837201568309E-2</v>
      </c>
      <c r="X206" s="137">
        <v>3.012846702381583E-2</v>
      </c>
      <c r="Y206" s="137">
        <v>32464637952</v>
      </c>
      <c r="Z206" s="137">
        <v>257</v>
      </c>
      <c r="AA206" s="137">
        <v>122</v>
      </c>
      <c r="AB206" s="137">
        <v>385</v>
      </c>
      <c r="AC206" s="137">
        <v>268.39999999999998</v>
      </c>
      <c r="AP206" s="117" t="s">
        <v>1953</v>
      </c>
      <c r="AQ206" s="117" t="s">
        <v>813</v>
      </c>
      <c r="AR206" s="117" t="s">
        <v>814</v>
      </c>
      <c r="AS206" s="123">
        <v>70.5</v>
      </c>
      <c r="AT206" s="117">
        <v>0.08</v>
      </c>
      <c r="AU206" s="124">
        <v>1.14E-3</v>
      </c>
      <c r="AV206" s="125">
        <v>58197750000</v>
      </c>
      <c r="AW206" s="117" t="s">
        <v>1043</v>
      </c>
      <c r="AX206" s="117">
        <v>2000</v>
      </c>
      <c r="AY206" s="117">
        <v>4035919</v>
      </c>
      <c r="AZ206" s="117" t="s">
        <v>1049</v>
      </c>
      <c r="BA206" s="117" t="s">
        <v>1158</v>
      </c>
    </row>
    <row r="207" spans="7:53" ht="15">
      <c r="G207" s="114" t="str">
        <f t="shared" si="40"/>
        <v>Polygon</v>
      </c>
      <c r="H207" s="175">
        <v>44612</v>
      </c>
      <c r="I207" s="140">
        <v>1.5158489942550659</v>
      </c>
      <c r="J207" s="141" t="s">
        <v>1938</v>
      </c>
      <c r="K207" s="141" t="s">
        <v>1035</v>
      </c>
      <c r="L207" s="141" t="s">
        <v>2511</v>
      </c>
      <c r="M207" s="143">
        <v>0.90768256351276655</v>
      </c>
      <c r="N207" s="26">
        <f t="shared" si="41"/>
        <v>2</v>
      </c>
      <c r="O207" s="26" t="str">
        <f t="shared" si="42"/>
        <v>Polygon2</v>
      </c>
      <c r="Q207" s="26">
        <f>IF(R207="Y","",S207-COUNTIF(R$4:R206,"Y"))</f>
        <v>145</v>
      </c>
      <c r="R207" s="114" t="str">
        <f>IF(ISNUMBER(MATCH(T207,Draft!$AX$3:$AX$146,0)),"Y","")</f>
        <v/>
      </c>
      <c r="S207" s="114">
        <f t="shared" si="43"/>
        <v>204</v>
      </c>
      <c r="T207" s="136" t="s">
        <v>701</v>
      </c>
      <c r="U207" s="137">
        <v>57</v>
      </c>
      <c r="V207" s="137">
        <v>1.0026611871460409</v>
      </c>
      <c r="W207" s="137">
        <v>2.3348434080014281E-2</v>
      </c>
      <c r="X207" s="137">
        <v>2.3286464440169359E-2</v>
      </c>
      <c r="Y207" s="137">
        <v>68476276736</v>
      </c>
      <c r="Z207" s="137">
        <v>420</v>
      </c>
      <c r="AA207" s="137">
        <v>47</v>
      </c>
      <c r="AB207" s="137">
        <v>164</v>
      </c>
      <c r="AC207" s="137">
        <v>268.60000000000002</v>
      </c>
      <c r="AP207" s="117" t="s">
        <v>1953</v>
      </c>
      <c r="AQ207" s="117" t="s">
        <v>785</v>
      </c>
      <c r="AR207" s="117" t="s">
        <v>786</v>
      </c>
      <c r="AS207" s="123">
        <v>15.4</v>
      </c>
      <c r="AT207" s="117">
        <v>-0.51</v>
      </c>
      <c r="AU207" s="124">
        <v>-3.2059999999999998E-2</v>
      </c>
      <c r="AV207" s="125">
        <v>58146299303</v>
      </c>
      <c r="AW207" s="117" t="s">
        <v>1064</v>
      </c>
      <c r="AX207" s="117">
        <v>1997</v>
      </c>
      <c r="AY207" s="117">
        <v>5951817</v>
      </c>
      <c r="AZ207" s="117" t="s">
        <v>1049</v>
      </c>
      <c r="BA207" s="117" t="s">
        <v>1110</v>
      </c>
    </row>
    <row r="208" spans="7:53" ht="15">
      <c r="G208" s="114" t="str">
        <f t="shared" si="40"/>
        <v>Polygon</v>
      </c>
      <c r="H208" s="175">
        <v>44619</v>
      </c>
      <c r="I208" s="140">
        <v>1.453001976013184</v>
      </c>
      <c r="J208" s="141" t="s">
        <v>1938</v>
      </c>
      <c r="K208" s="141" t="s">
        <v>1035</v>
      </c>
      <c r="L208" s="141" t="s">
        <v>2511</v>
      </c>
      <c r="M208" s="143">
        <v>0.95854005347493909</v>
      </c>
      <c r="N208" s="26">
        <f t="shared" si="41"/>
        <v>3</v>
      </c>
      <c r="O208" s="26" t="str">
        <f t="shared" si="42"/>
        <v>Polygon3</v>
      </c>
      <c r="Q208" s="26">
        <f>IF(R208="Y","",S208-COUNTIF(R$4:R207,"Y"))</f>
        <v>146</v>
      </c>
      <c r="R208" s="114" t="str">
        <f>IF(ISNUMBER(MATCH(T208,Draft!$AX$3:$AX$146,0)),"Y","")</f>
        <v/>
      </c>
      <c r="S208" s="114">
        <f t="shared" si="43"/>
        <v>205</v>
      </c>
      <c r="T208" s="136" t="s">
        <v>590</v>
      </c>
      <c r="U208" s="137">
        <v>57</v>
      </c>
      <c r="V208" s="137">
        <v>1.003637386873212</v>
      </c>
      <c r="W208" s="137">
        <v>4.9464699299095152E-2</v>
      </c>
      <c r="X208" s="137">
        <v>4.928542912615104E-2</v>
      </c>
      <c r="Y208" s="137">
        <v>244462682112</v>
      </c>
      <c r="Z208" s="137">
        <v>368</v>
      </c>
      <c r="AA208" s="137">
        <v>380</v>
      </c>
      <c r="AB208" s="137">
        <v>29</v>
      </c>
      <c r="AC208" s="137">
        <v>268.7</v>
      </c>
      <c r="AP208" s="117" t="s">
        <v>1953</v>
      </c>
      <c r="AQ208" s="117" t="s">
        <v>809</v>
      </c>
      <c r="AR208" s="117" t="s">
        <v>810</v>
      </c>
      <c r="AS208" s="123">
        <v>128.31</v>
      </c>
      <c r="AT208" s="117">
        <v>-1.87</v>
      </c>
      <c r="AU208" s="124">
        <v>-1.436E-2</v>
      </c>
      <c r="AV208" s="125">
        <v>57862720584</v>
      </c>
      <c r="AW208" s="117" t="s">
        <v>1086</v>
      </c>
      <c r="AY208" s="117">
        <v>293769</v>
      </c>
    </row>
    <row r="209" spans="7:53" ht="15">
      <c r="G209" s="114" t="str">
        <f t="shared" ref="G209:G272" si="44">INDEX($AH$4:$AH$127,MATCH(J209,$AF$4:$AF$127,0),1)</f>
        <v>Novavax</v>
      </c>
      <c r="H209" s="175">
        <v>44596</v>
      </c>
      <c r="I209" s="140">
        <v>89.330001831054688</v>
      </c>
      <c r="J209" s="141" t="s">
        <v>441</v>
      </c>
      <c r="K209" s="141" t="s">
        <v>1953</v>
      </c>
      <c r="L209" s="141" t="s">
        <v>2512</v>
      </c>
      <c r="M209" s="143"/>
      <c r="N209" s="26">
        <f t="shared" si="41"/>
        <v>0</v>
      </c>
      <c r="O209" s="26" t="str">
        <f t="shared" si="42"/>
        <v>Novavax0</v>
      </c>
      <c r="Q209" s="26" t="str">
        <f>IF(R209="Y","",S209-COUNTIF(R$4:R208,"Y"))</f>
        <v/>
      </c>
      <c r="R209" s="114" t="str">
        <f>IF(ISNUMBER(MATCH(T209,Draft!$AX$3:$AX$146,0)),"Y","")</f>
        <v>Y</v>
      </c>
      <c r="S209" s="114">
        <f t="shared" si="43"/>
        <v>206</v>
      </c>
      <c r="T209" s="136" t="s">
        <v>1919</v>
      </c>
      <c r="U209" s="137">
        <v>61</v>
      </c>
      <c r="V209" s="137">
        <v>1.1233426493382479</v>
      </c>
      <c r="W209" s="137">
        <v>0.3037537405265886</v>
      </c>
      <c r="X209" s="137">
        <v>0.27040168082777549</v>
      </c>
      <c r="Y209" s="137">
        <v>21160484864</v>
      </c>
      <c r="Z209" s="137">
        <v>7</v>
      </c>
      <c r="AA209" s="137">
        <v>572</v>
      </c>
      <c r="AB209" s="137">
        <v>506</v>
      </c>
      <c r="AC209" s="137">
        <v>269.7</v>
      </c>
      <c r="AP209" s="117" t="s">
        <v>1953</v>
      </c>
      <c r="AQ209" s="117" t="s">
        <v>144</v>
      </c>
      <c r="AR209" s="117" t="s">
        <v>145</v>
      </c>
      <c r="AS209" s="123">
        <v>42.04</v>
      </c>
      <c r="AT209" s="117">
        <v>-0.56000000000000005</v>
      </c>
      <c r="AU209" s="124">
        <v>-1.315E-2</v>
      </c>
      <c r="AV209" s="125">
        <v>57731805249</v>
      </c>
      <c r="AW209" s="117" t="s">
        <v>1043</v>
      </c>
      <c r="AY209" s="117">
        <v>11356527</v>
      </c>
      <c r="AZ209" s="117" t="s">
        <v>1084</v>
      </c>
      <c r="BA209" s="117" t="s">
        <v>1126</v>
      </c>
    </row>
    <row r="210" spans="7:53" ht="15">
      <c r="G210" s="114" t="str">
        <f t="shared" si="44"/>
        <v>Novavax</v>
      </c>
      <c r="H210" s="175">
        <v>44603</v>
      </c>
      <c r="I210" s="140">
        <v>90.44000244140625</v>
      </c>
      <c r="J210" s="141" t="s">
        <v>441</v>
      </c>
      <c r="K210" s="141" t="s">
        <v>1953</v>
      </c>
      <c r="L210" s="141" t="s">
        <v>2512</v>
      </c>
      <c r="M210" s="143">
        <v>1.0124258433628031</v>
      </c>
      <c r="N210" s="26">
        <f t="shared" si="41"/>
        <v>1</v>
      </c>
      <c r="O210" s="26" t="str">
        <f t="shared" si="42"/>
        <v>Novavax1</v>
      </c>
      <c r="Q210" s="26">
        <f>IF(R210="Y","",S210-COUNTIF(R$4:R209,"Y"))</f>
        <v>147</v>
      </c>
      <c r="R210" s="114" t="str">
        <f>IF(ISNUMBER(MATCH(T210,Draft!$AX$3:$AX$146,0)),"Y","")</f>
        <v/>
      </c>
      <c r="S210" s="114">
        <f t="shared" si="43"/>
        <v>207</v>
      </c>
      <c r="T210" s="136" t="s">
        <v>797</v>
      </c>
      <c r="U210" s="137">
        <v>57</v>
      </c>
      <c r="V210" s="137">
        <v>1.005736268855455</v>
      </c>
      <c r="W210" s="137">
        <v>4.0145317918040907E-2</v>
      </c>
      <c r="X210" s="137">
        <v>3.991634701980766E-2</v>
      </c>
      <c r="Y210" s="137">
        <v>44040552448</v>
      </c>
      <c r="Z210" s="137">
        <v>266</v>
      </c>
      <c r="AA210" s="137">
        <v>287</v>
      </c>
      <c r="AB210" s="137">
        <v>266</v>
      </c>
      <c r="AC210" s="137">
        <v>270.2</v>
      </c>
      <c r="AP210" s="117" t="s">
        <v>1953</v>
      </c>
      <c r="AQ210" s="117" t="s">
        <v>787</v>
      </c>
      <c r="AR210" s="117" t="s">
        <v>788</v>
      </c>
      <c r="AS210" s="123">
        <v>96.87</v>
      </c>
      <c r="AT210" s="117">
        <v>-1.55</v>
      </c>
      <c r="AU210" s="124">
        <v>-1.575E-2</v>
      </c>
      <c r="AV210" s="125">
        <v>57540780000</v>
      </c>
      <c r="AW210" s="117" t="s">
        <v>1043</v>
      </c>
      <c r="AY210" s="117">
        <v>4274449</v>
      </c>
      <c r="AZ210" s="117" t="s">
        <v>1059</v>
      </c>
      <c r="BA210" s="117" t="s">
        <v>1065</v>
      </c>
    </row>
    <row r="211" spans="7:53" ht="15">
      <c r="G211" s="114" t="str">
        <f t="shared" si="44"/>
        <v>Novavax</v>
      </c>
      <c r="H211" s="175">
        <v>44610</v>
      </c>
      <c r="I211" s="140">
        <v>81.889999389648438</v>
      </c>
      <c r="J211" s="141" t="s">
        <v>441</v>
      </c>
      <c r="K211" s="141" t="s">
        <v>1953</v>
      </c>
      <c r="L211" s="141" t="s">
        <v>2512</v>
      </c>
      <c r="M211" s="143">
        <v>0.90546215368252403</v>
      </c>
      <c r="N211" s="26">
        <f t="shared" si="41"/>
        <v>2</v>
      </c>
      <c r="O211" s="26" t="str">
        <f t="shared" si="42"/>
        <v>Novavax2</v>
      </c>
      <c r="Q211" s="26">
        <f>IF(R211="Y","",S211-COUNTIF(R$4:R210,"Y"))</f>
        <v>148</v>
      </c>
      <c r="R211" s="114" t="str">
        <f>IF(ISNUMBER(MATCH(T211,Draft!$AX$3:$AX$146,0)),"Y","")</f>
        <v/>
      </c>
      <c r="S211" s="114">
        <f t="shared" si="43"/>
        <v>208</v>
      </c>
      <c r="T211" s="136" t="s">
        <v>1406</v>
      </c>
      <c r="U211" s="137">
        <v>57</v>
      </c>
      <c r="V211" s="137">
        <v>1.0066498648242439</v>
      </c>
      <c r="W211" s="137">
        <v>2.7045720813744459E-2</v>
      </c>
      <c r="X211" s="137">
        <v>2.6867058506451508E-2</v>
      </c>
      <c r="Y211" s="137">
        <v>24759947264</v>
      </c>
      <c r="Z211" s="137">
        <v>230</v>
      </c>
      <c r="AA211" s="137">
        <v>76</v>
      </c>
      <c r="AB211" s="137">
        <v>467</v>
      </c>
      <c r="AC211" s="137">
        <v>270.3</v>
      </c>
      <c r="AP211" s="117" t="s">
        <v>1953</v>
      </c>
      <c r="AQ211" s="117" t="s">
        <v>142</v>
      </c>
      <c r="AR211" s="117" t="s">
        <v>143</v>
      </c>
      <c r="AS211" s="123">
        <v>164.56</v>
      </c>
      <c r="AT211" s="117">
        <v>-2.14</v>
      </c>
      <c r="AU211" s="124">
        <v>-1.2840000000000001E-2</v>
      </c>
      <c r="AV211" s="125">
        <v>57276535558</v>
      </c>
      <c r="AW211" s="117" t="s">
        <v>1063</v>
      </c>
      <c r="AX211" s="117">
        <v>2005</v>
      </c>
      <c r="AY211" s="117">
        <v>2652575</v>
      </c>
      <c r="AZ211" s="117" t="s">
        <v>1044</v>
      </c>
      <c r="BA211" s="117" t="s">
        <v>1123</v>
      </c>
    </row>
    <row r="212" spans="7:53" ht="15">
      <c r="G212" s="114" t="str">
        <f t="shared" si="44"/>
        <v>Novavax</v>
      </c>
      <c r="H212" s="175">
        <v>44617</v>
      </c>
      <c r="I212" s="140">
        <v>81.629997253417969</v>
      </c>
      <c r="J212" s="141" t="s">
        <v>441</v>
      </c>
      <c r="K212" s="141" t="s">
        <v>1953</v>
      </c>
      <c r="L212" s="141" t="s">
        <v>2512</v>
      </c>
      <c r="M212" s="143">
        <v>0.99682498304837774</v>
      </c>
      <c r="N212" s="26">
        <f t="shared" ref="N212:N275" si="45">IFERROR(INDEX($B$4:$B$53,MATCH(K212&amp;H212,$E$4:$E$53,0),1),-99)</f>
        <v>3</v>
      </c>
      <c r="O212" s="26" t="str">
        <f t="shared" ref="O212:O275" si="46">G212&amp;N212</f>
        <v>Novavax3</v>
      </c>
      <c r="Q212" s="26">
        <f>IF(R212="Y","",S212-COUNTIF(R$4:R211,"Y"))</f>
        <v>149</v>
      </c>
      <c r="R212" s="114" t="str">
        <f>IF(ISNUMBER(MATCH(T212,Draft!$AX$3:$AX$146,0)),"Y","")</f>
        <v/>
      </c>
      <c r="S212" s="114">
        <f t="shared" si="43"/>
        <v>209</v>
      </c>
      <c r="T212" s="136" t="s">
        <v>1250</v>
      </c>
      <c r="U212" s="137">
        <v>57</v>
      </c>
      <c r="V212" s="137">
        <v>1.005321577119995</v>
      </c>
      <c r="W212" s="137">
        <v>2.4695630898772549E-2</v>
      </c>
      <c r="X212" s="137">
        <v>2.456490685251142E-2</v>
      </c>
      <c r="Y212" s="137">
        <v>32119429120</v>
      </c>
      <c r="Z212" s="137">
        <v>285</v>
      </c>
      <c r="AA212" s="137">
        <v>56</v>
      </c>
      <c r="AB212" s="137">
        <v>389</v>
      </c>
      <c r="AC212" s="137">
        <v>270.39999999999998</v>
      </c>
      <c r="AP212" s="117" t="s">
        <v>1953</v>
      </c>
      <c r="AQ212" s="117" t="s">
        <v>156</v>
      </c>
      <c r="AR212" s="117" t="s">
        <v>157</v>
      </c>
      <c r="AS212" s="123">
        <v>174.68</v>
      </c>
      <c r="AT212" s="117">
        <v>1.1499999999999999</v>
      </c>
      <c r="AU212" s="124">
        <v>6.6299999999999996E-3</v>
      </c>
      <c r="AV212" s="125">
        <v>56890323908</v>
      </c>
      <c r="AW212" s="117" t="s">
        <v>1043</v>
      </c>
      <c r="AY212" s="117">
        <v>2122073</v>
      </c>
      <c r="AZ212" s="117" t="s">
        <v>1054</v>
      </c>
      <c r="BA212" s="117" t="s">
        <v>1129</v>
      </c>
    </row>
    <row r="213" spans="7:53" ht="15">
      <c r="G213" s="114" t="str">
        <f t="shared" si="44"/>
        <v>Morgan Stanley</v>
      </c>
      <c r="H213" s="175">
        <v>44596</v>
      </c>
      <c r="I213" s="140">
        <v>104.11000061035161</v>
      </c>
      <c r="J213" s="141" t="s">
        <v>558</v>
      </c>
      <c r="K213" s="141" t="s">
        <v>1953</v>
      </c>
      <c r="L213" s="141" t="s">
        <v>2512</v>
      </c>
      <c r="M213" s="143"/>
      <c r="N213" s="26">
        <f t="shared" si="45"/>
        <v>0</v>
      </c>
      <c r="O213" s="26" t="str">
        <f t="shared" si="46"/>
        <v>Morgan Stanley0</v>
      </c>
      <c r="Q213" s="26">
        <f>IF(R213="Y","",S213-COUNTIF(R$4:R212,"Y"))</f>
        <v>150</v>
      </c>
      <c r="R213" s="114" t="str">
        <f>IF(ISNUMBER(MATCH(T213,Draft!$AX$3:$AX$146,0)),"Y","")</f>
        <v/>
      </c>
      <c r="S213" s="114">
        <f t="shared" si="43"/>
        <v>210</v>
      </c>
      <c r="T213" s="136" t="s">
        <v>717</v>
      </c>
      <c r="U213" s="137">
        <v>57</v>
      </c>
      <c r="V213" s="137">
        <v>1.0023853180758779</v>
      </c>
      <c r="W213" s="137">
        <v>2.440819870511585E-2</v>
      </c>
      <c r="X213" s="137">
        <v>2.4350115933430099E-2</v>
      </c>
      <c r="Y213" s="137">
        <v>77209968640</v>
      </c>
      <c r="Z213" s="137">
        <v>435</v>
      </c>
      <c r="AA213" s="137">
        <v>53</v>
      </c>
      <c r="AB213" s="137">
        <v>147</v>
      </c>
      <c r="AC213" s="137">
        <v>272.2</v>
      </c>
      <c r="AP213" s="117" t="s">
        <v>1953</v>
      </c>
      <c r="AQ213" s="117" t="s">
        <v>112</v>
      </c>
      <c r="AR213" s="117" t="s">
        <v>113</v>
      </c>
      <c r="AS213" s="123">
        <v>1122.42</v>
      </c>
      <c r="AT213" s="117">
        <v>-10.78</v>
      </c>
      <c r="AU213" s="124">
        <v>-9.5099999999999994E-3</v>
      </c>
      <c r="AV213" s="125">
        <v>56636143638</v>
      </c>
      <c r="AW213" s="117" t="s">
        <v>1111</v>
      </c>
      <c r="AX213" s="117">
        <v>2007</v>
      </c>
      <c r="AY213" s="117">
        <v>539116</v>
      </c>
      <c r="AZ213" s="117" t="s">
        <v>1054</v>
      </c>
      <c r="BA213" s="117" t="s">
        <v>1056</v>
      </c>
    </row>
    <row r="214" spans="7:53" ht="15">
      <c r="G214" s="114" t="str">
        <f t="shared" si="44"/>
        <v>Morgan Stanley</v>
      </c>
      <c r="H214" s="175">
        <v>44603</v>
      </c>
      <c r="I214" s="140">
        <v>104.5699996948242</v>
      </c>
      <c r="J214" s="141" t="s">
        <v>558</v>
      </c>
      <c r="K214" s="141" t="s">
        <v>1953</v>
      </c>
      <c r="L214" s="141" t="s">
        <v>2512</v>
      </c>
      <c r="M214" s="143">
        <v>1.0044183947918151</v>
      </c>
      <c r="N214" s="26">
        <f t="shared" si="45"/>
        <v>1</v>
      </c>
      <c r="O214" s="26" t="str">
        <f t="shared" si="46"/>
        <v>Morgan Stanley1</v>
      </c>
      <c r="Q214" s="26">
        <f>IF(R214="Y","",S214-COUNTIF(R$4:R213,"Y"))</f>
        <v>151</v>
      </c>
      <c r="R214" s="114" t="str">
        <f>IF(ISNUMBER(MATCH(T214,Draft!$AX$3:$AX$146,0)),"Y","")</f>
        <v/>
      </c>
      <c r="S214" s="114">
        <f t="shared" si="43"/>
        <v>211</v>
      </c>
      <c r="T214" s="136" t="s">
        <v>1281</v>
      </c>
      <c r="U214" s="137">
        <v>57</v>
      </c>
      <c r="V214" s="137">
        <v>1.0047689418593</v>
      </c>
      <c r="W214" s="137">
        <v>1.8507984860411591E-2</v>
      </c>
      <c r="X214" s="137">
        <v>1.8420140282364859E-2</v>
      </c>
      <c r="Y214" s="137">
        <v>33739053056</v>
      </c>
      <c r="Z214" s="137">
        <v>319</v>
      </c>
      <c r="AA214" s="137">
        <v>12</v>
      </c>
      <c r="AB214" s="137">
        <v>370</v>
      </c>
      <c r="AC214" s="137">
        <v>272.89999999999998</v>
      </c>
      <c r="AP214" s="117" t="s">
        <v>1953</v>
      </c>
      <c r="AQ214" s="117" t="s">
        <v>821</v>
      </c>
      <c r="AR214" s="117" t="s">
        <v>822</v>
      </c>
      <c r="AS214" s="123">
        <v>133.77000000000001</v>
      </c>
      <c r="AT214" s="117">
        <v>-2.1</v>
      </c>
      <c r="AU214" s="124">
        <v>-1.546E-2</v>
      </c>
      <c r="AV214" s="125">
        <v>56206789952</v>
      </c>
      <c r="AW214" s="117" t="s">
        <v>1043</v>
      </c>
      <c r="AX214" s="117">
        <v>2007</v>
      </c>
      <c r="AY214" s="117">
        <v>2397986</v>
      </c>
      <c r="AZ214" s="117" t="s">
        <v>1044</v>
      </c>
      <c r="BA214" s="117" t="s">
        <v>1048</v>
      </c>
    </row>
    <row r="215" spans="7:53" ht="15">
      <c r="G215" s="114" t="str">
        <f t="shared" si="44"/>
        <v>Morgan Stanley</v>
      </c>
      <c r="H215" s="175">
        <v>44610</v>
      </c>
      <c r="I215" s="140">
        <v>95.419998168945312</v>
      </c>
      <c r="J215" s="141" t="s">
        <v>558</v>
      </c>
      <c r="K215" s="141" t="s">
        <v>1953</v>
      </c>
      <c r="L215" s="141" t="s">
        <v>2512</v>
      </c>
      <c r="M215" s="143">
        <v>0.9124987897811786</v>
      </c>
      <c r="N215" s="26">
        <f t="shared" si="45"/>
        <v>2</v>
      </c>
      <c r="O215" s="26" t="str">
        <f t="shared" si="46"/>
        <v>Morgan Stanley2</v>
      </c>
      <c r="Q215" s="26" t="str">
        <f>IF(R215="Y","",S215-COUNTIF(R$4:R214,"Y"))</f>
        <v/>
      </c>
      <c r="R215" s="114" t="str">
        <f>IF(ISNUMBER(MATCH(T215,Draft!$AX$3:$AX$146,0)),"Y","")</f>
        <v>Y</v>
      </c>
      <c r="S215" s="114">
        <f t="shared" si="43"/>
        <v>212</v>
      </c>
      <c r="T215" s="136" t="s">
        <v>731</v>
      </c>
      <c r="U215" s="137">
        <v>57</v>
      </c>
      <c r="V215" s="137">
        <v>1.009133520464371</v>
      </c>
      <c r="W215" s="137">
        <v>9.1143869666578545E-2</v>
      </c>
      <c r="X215" s="137">
        <v>9.0318939781761517E-2</v>
      </c>
      <c r="Y215" s="137">
        <v>37314232320</v>
      </c>
      <c r="Z215" s="137">
        <v>151</v>
      </c>
      <c r="AA215" s="137">
        <v>488</v>
      </c>
      <c r="AB215" s="137">
        <v>333</v>
      </c>
      <c r="AC215" s="137">
        <v>273</v>
      </c>
      <c r="AP215" s="117" t="s">
        <v>1953</v>
      </c>
      <c r="AQ215" s="117" t="s">
        <v>126</v>
      </c>
      <c r="AR215" s="117" t="s">
        <v>127</v>
      </c>
      <c r="AS215" s="123">
        <v>358.08</v>
      </c>
      <c r="AT215" s="117">
        <v>-9.7799999999999994</v>
      </c>
      <c r="AU215" s="124">
        <v>-2.6589999999999999E-2</v>
      </c>
      <c r="AV215" s="125">
        <v>55967904000</v>
      </c>
      <c r="AW215" s="117" t="s">
        <v>1043</v>
      </c>
      <c r="AX215" s="117">
        <v>2000</v>
      </c>
      <c r="AY215" s="117">
        <v>1115705</v>
      </c>
      <c r="AZ215" s="117" t="s">
        <v>1057</v>
      </c>
      <c r="BA215" s="117" t="s">
        <v>1061</v>
      </c>
    </row>
    <row r="216" spans="7:53" ht="15">
      <c r="G216" s="114" t="str">
        <f t="shared" si="44"/>
        <v>Morgan Stanley</v>
      </c>
      <c r="H216" s="175">
        <v>44617</v>
      </c>
      <c r="I216" s="140">
        <v>94.550003051757812</v>
      </c>
      <c r="J216" s="141" t="s">
        <v>558</v>
      </c>
      <c r="K216" s="141" t="s">
        <v>1953</v>
      </c>
      <c r="L216" s="141" t="s">
        <v>2512</v>
      </c>
      <c r="M216" s="143">
        <v>0.99088246558496962</v>
      </c>
      <c r="N216" s="26">
        <f t="shared" si="45"/>
        <v>3</v>
      </c>
      <c r="O216" s="26" t="str">
        <f t="shared" si="46"/>
        <v>Morgan Stanley3</v>
      </c>
      <c r="Q216" s="26" t="str">
        <f>IF(R216="Y","",S216-COUNTIF(R$4:R215,"Y"))</f>
        <v/>
      </c>
      <c r="R216" s="114" t="str">
        <f>IF(ISNUMBER(MATCH(T216,Draft!$AX$3:$AX$146,0)),"Y","")</f>
        <v>Y</v>
      </c>
      <c r="S216" s="114">
        <f t="shared" si="43"/>
        <v>213</v>
      </c>
      <c r="T216" s="136" t="s">
        <v>154</v>
      </c>
      <c r="U216" s="137">
        <v>57</v>
      </c>
      <c r="V216" s="137">
        <v>1.0084531605267959</v>
      </c>
      <c r="W216" s="137">
        <v>6.5095445513310937E-2</v>
      </c>
      <c r="X216" s="137">
        <v>6.4549795728049864E-2</v>
      </c>
      <c r="Y216" s="137">
        <v>38007050240</v>
      </c>
      <c r="Z216" s="137">
        <v>171</v>
      </c>
      <c r="AA216" s="137">
        <v>449</v>
      </c>
      <c r="AB216" s="137">
        <v>326</v>
      </c>
      <c r="AC216" s="137">
        <v>273.10000000000002</v>
      </c>
      <c r="AP216" s="117" t="s">
        <v>1953</v>
      </c>
      <c r="AQ216" s="117" t="s">
        <v>743</v>
      </c>
      <c r="AR216" s="117" t="s">
        <v>744</v>
      </c>
      <c r="AS216" s="123">
        <v>252.38</v>
      </c>
      <c r="AT216" s="117">
        <v>-6.98</v>
      </c>
      <c r="AU216" s="124">
        <v>-2.691E-2</v>
      </c>
      <c r="AV216" s="125">
        <v>55957034131</v>
      </c>
      <c r="AW216" s="117" t="s">
        <v>1043</v>
      </c>
      <c r="AY216" s="117">
        <v>1739141</v>
      </c>
      <c r="AZ216" s="117" t="s">
        <v>1096</v>
      </c>
      <c r="BA216" s="117" t="s">
        <v>1147</v>
      </c>
    </row>
    <row r="217" spans="7:53" ht="15">
      <c r="G217" s="114" t="str">
        <f t="shared" si="44"/>
        <v>Netflix</v>
      </c>
      <c r="H217" s="175">
        <v>44596</v>
      </c>
      <c r="I217" s="140">
        <v>410.17001342773438</v>
      </c>
      <c r="J217" s="141" t="s">
        <v>26</v>
      </c>
      <c r="K217" s="141" t="s">
        <v>1953</v>
      </c>
      <c r="L217" s="141" t="s">
        <v>2512</v>
      </c>
      <c r="M217" s="143"/>
      <c r="N217" s="26">
        <f t="shared" si="45"/>
        <v>0</v>
      </c>
      <c r="O217" s="26" t="str">
        <f t="shared" si="46"/>
        <v>Netflix0</v>
      </c>
      <c r="Q217" s="26" t="str">
        <f>IF(R217="Y","",S217-COUNTIF(R$4:R216,"Y"))</f>
        <v/>
      </c>
      <c r="R217" s="114" t="str">
        <f>IF(ISNUMBER(MATCH(T217,Draft!$AX$3:$AX$146,0)),"Y","")</f>
        <v>Y</v>
      </c>
      <c r="S217" s="114">
        <f t="shared" si="43"/>
        <v>214</v>
      </c>
      <c r="T217" s="136" t="s">
        <v>1921</v>
      </c>
      <c r="U217" s="137">
        <v>61</v>
      </c>
      <c r="V217" s="137">
        <v>1.1481913481727619</v>
      </c>
      <c r="W217" s="137">
        <v>0.63887140203460924</v>
      </c>
      <c r="X217" s="137">
        <v>0.55641544682540289</v>
      </c>
      <c r="Y217" s="137">
        <v>19579758592</v>
      </c>
      <c r="Z217" s="137">
        <v>3</v>
      </c>
      <c r="AA217" s="137">
        <v>597</v>
      </c>
      <c r="AB217" s="137">
        <v>508</v>
      </c>
      <c r="AC217" s="137">
        <v>273.3</v>
      </c>
      <c r="AP217" s="117" t="s">
        <v>1953</v>
      </c>
      <c r="AQ217" s="117" t="s">
        <v>906</v>
      </c>
      <c r="AR217" s="117" t="s">
        <v>907</v>
      </c>
      <c r="AS217" s="123">
        <v>39.17</v>
      </c>
      <c r="AT217" s="117">
        <v>-0.23</v>
      </c>
      <c r="AU217" s="124">
        <v>-5.8399999999999997E-3</v>
      </c>
      <c r="AV217" s="125">
        <v>54970460601</v>
      </c>
      <c r="AW217" s="117" t="s">
        <v>1090</v>
      </c>
      <c r="AY217" s="117">
        <v>11082712</v>
      </c>
      <c r="AZ217" s="117" t="s">
        <v>1076</v>
      </c>
      <c r="BA217" s="117" t="s">
        <v>1171</v>
      </c>
    </row>
    <row r="218" spans="7:53" ht="15">
      <c r="G218" s="114" t="str">
        <f t="shared" si="44"/>
        <v>Netflix</v>
      </c>
      <c r="H218" s="175">
        <v>44603</v>
      </c>
      <c r="I218" s="140">
        <v>391.30999755859381</v>
      </c>
      <c r="J218" s="141" t="s">
        <v>26</v>
      </c>
      <c r="K218" s="141" t="s">
        <v>1953</v>
      </c>
      <c r="L218" s="141" t="s">
        <v>2512</v>
      </c>
      <c r="M218" s="143">
        <v>0.95401902808172134</v>
      </c>
      <c r="N218" s="26">
        <f t="shared" si="45"/>
        <v>1</v>
      </c>
      <c r="O218" s="26" t="str">
        <f t="shared" si="46"/>
        <v>Netflix1</v>
      </c>
      <c r="Q218" s="26" t="str">
        <f>IF(R218="Y","",S218-COUNTIF(R$4:R217,"Y"))</f>
        <v/>
      </c>
      <c r="R218" s="114" t="str">
        <f>IF(ISNUMBER(MATCH(T218,Draft!$AX$3:$AX$146,0)),"Y","")</f>
        <v>Y</v>
      </c>
      <c r="S218" s="114">
        <f t="shared" si="43"/>
        <v>215</v>
      </c>
      <c r="T218" s="136" t="s">
        <v>1938</v>
      </c>
      <c r="U218" s="137">
        <v>61</v>
      </c>
      <c r="V218" s="137">
        <v>1.10868954928695</v>
      </c>
      <c r="W218" s="137">
        <v>0.29213351432683682</v>
      </c>
      <c r="X218" s="137">
        <v>0.26349442412866741</v>
      </c>
      <c r="Y218" s="137">
        <v>13348719616</v>
      </c>
      <c r="Z218" s="137">
        <v>12</v>
      </c>
      <c r="AA218" s="137">
        <v>570</v>
      </c>
      <c r="AB218" s="137">
        <v>512</v>
      </c>
      <c r="AC218" s="137">
        <v>273.60000000000002</v>
      </c>
      <c r="AP218" s="117" t="s">
        <v>1953</v>
      </c>
      <c r="AQ218" s="117" t="s">
        <v>783</v>
      </c>
      <c r="AR218" s="117" t="s">
        <v>784</v>
      </c>
      <c r="AS218" s="123">
        <v>432.17</v>
      </c>
      <c r="AT218" s="117">
        <v>-4.37</v>
      </c>
      <c r="AU218" s="124">
        <v>-1.001E-2</v>
      </c>
      <c r="AV218" s="125">
        <v>54726458091</v>
      </c>
      <c r="AW218" s="117" t="s">
        <v>1043</v>
      </c>
      <c r="AY218" s="117">
        <v>921467</v>
      </c>
      <c r="AZ218" s="117" t="s">
        <v>1057</v>
      </c>
      <c r="BA218" s="117" t="s">
        <v>1061</v>
      </c>
    </row>
    <row r="219" spans="7:53" ht="15">
      <c r="G219" s="114" t="str">
        <f t="shared" si="44"/>
        <v>Netflix</v>
      </c>
      <c r="H219" s="175">
        <v>44610</v>
      </c>
      <c r="I219" s="140">
        <v>391.29000854492188</v>
      </c>
      <c r="J219" s="141" t="s">
        <v>26</v>
      </c>
      <c r="K219" s="141" t="s">
        <v>1953</v>
      </c>
      <c r="L219" s="141" t="s">
        <v>2512</v>
      </c>
      <c r="M219" s="143">
        <v>0.99994891770259742</v>
      </c>
      <c r="N219" s="26">
        <f t="shared" si="45"/>
        <v>2</v>
      </c>
      <c r="O219" s="26" t="str">
        <f t="shared" si="46"/>
        <v>Netflix2</v>
      </c>
      <c r="Q219" s="26">
        <f>IF(R219="Y","",S219-COUNTIF(R$4:R218,"Y"))</f>
        <v>152</v>
      </c>
      <c r="R219" s="114" t="str">
        <f>IF(ISNUMBER(MATCH(T219,Draft!$AX$3:$AX$146,0)),"Y","")</f>
        <v/>
      </c>
      <c r="S219" s="114">
        <f t="shared" si="43"/>
        <v>216</v>
      </c>
      <c r="T219" s="136" t="s">
        <v>1512</v>
      </c>
      <c r="U219" s="137">
        <v>57</v>
      </c>
      <c r="V219" s="137">
        <v>1.0109932019027901</v>
      </c>
      <c r="W219" s="137">
        <v>6.5972949217879912E-2</v>
      </c>
      <c r="X219" s="137">
        <v>6.5255581435871443E-2</v>
      </c>
      <c r="Y219" s="137">
        <v>29980858368</v>
      </c>
      <c r="Z219" s="137">
        <v>123</v>
      </c>
      <c r="AA219" s="137">
        <v>453</v>
      </c>
      <c r="AB219" s="137">
        <v>407</v>
      </c>
      <c r="AC219" s="137">
        <v>274.2</v>
      </c>
      <c r="AP219" s="117" t="s">
        <v>1953</v>
      </c>
      <c r="AQ219" s="117" t="s">
        <v>124</v>
      </c>
      <c r="AR219" s="117" t="s">
        <v>125</v>
      </c>
      <c r="AS219" s="123">
        <v>174.6</v>
      </c>
      <c r="AT219" s="117">
        <v>19.100000000000001</v>
      </c>
      <c r="AU219" s="124">
        <v>0.12282999999999999</v>
      </c>
      <c r="AV219" s="125">
        <v>54478057853</v>
      </c>
      <c r="AW219" s="117" t="s">
        <v>1043</v>
      </c>
      <c r="AX219" s="117">
        <v>2019</v>
      </c>
      <c r="AY219" s="117">
        <v>15866054</v>
      </c>
      <c r="AZ219" s="117" t="s">
        <v>1044</v>
      </c>
      <c r="BA219" s="117" t="s">
        <v>1080</v>
      </c>
    </row>
    <row r="220" spans="7:53" ht="15">
      <c r="G220" s="114" t="str">
        <f t="shared" si="44"/>
        <v>Netflix</v>
      </c>
      <c r="H220" s="175">
        <v>44617</v>
      </c>
      <c r="I220" s="140">
        <v>390.79998779296881</v>
      </c>
      <c r="J220" s="141" t="s">
        <v>26</v>
      </c>
      <c r="K220" s="141" t="s">
        <v>1953</v>
      </c>
      <c r="L220" s="141" t="s">
        <v>2512</v>
      </c>
      <c r="M220" s="143">
        <v>0.99874767885391358</v>
      </c>
      <c r="N220" s="26">
        <f t="shared" si="45"/>
        <v>3</v>
      </c>
      <c r="O220" s="26" t="str">
        <f t="shared" si="46"/>
        <v>Netflix3</v>
      </c>
      <c r="Q220" s="26">
        <f>IF(R220="Y","",S220-COUNTIF(R$4:R219,"Y"))</f>
        <v>153</v>
      </c>
      <c r="R220" s="114" t="str">
        <f>IF(ISNUMBER(MATCH(T220,Draft!$AX$3:$AX$146,0)),"Y","")</f>
        <v/>
      </c>
      <c r="S220" s="114">
        <f t="shared" si="43"/>
        <v>217</v>
      </c>
      <c r="T220" s="136" t="s">
        <v>653</v>
      </c>
      <c r="U220" s="137">
        <v>57</v>
      </c>
      <c r="V220" s="137">
        <v>1.0020064971691851</v>
      </c>
      <c r="W220" s="137">
        <v>2.922974608804875E-2</v>
      </c>
      <c r="X220" s="137">
        <v>2.9171214129476271E-2</v>
      </c>
      <c r="Y220" s="137">
        <v>109749035008</v>
      </c>
      <c r="Z220" s="137">
        <v>447</v>
      </c>
      <c r="AA220" s="137">
        <v>110</v>
      </c>
      <c r="AB220" s="137">
        <v>99</v>
      </c>
      <c r="AC220" s="137">
        <v>275.2</v>
      </c>
      <c r="AP220" s="117" t="s">
        <v>1953</v>
      </c>
      <c r="AQ220" s="117" t="s">
        <v>158</v>
      </c>
      <c r="AR220" s="117" t="s">
        <v>159</v>
      </c>
      <c r="AS220" s="123">
        <v>38.28</v>
      </c>
      <c r="AT220" s="117">
        <v>-0.4</v>
      </c>
      <c r="AU220" s="124">
        <v>-1.034E-2</v>
      </c>
      <c r="AV220" s="125">
        <v>54279569818</v>
      </c>
      <c r="AW220" s="117" t="s">
        <v>1043</v>
      </c>
      <c r="AY220" s="117">
        <v>6926029</v>
      </c>
      <c r="AZ220" s="117" t="s">
        <v>1066</v>
      </c>
      <c r="BA220" s="117" t="s">
        <v>1074</v>
      </c>
    </row>
    <row r="221" spans="7:53" ht="15">
      <c r="G221" s="114" t="str">
        <f t="shared" si="44"/>
        <v>NIO</v>
      </c>
      <c r="H221" s="175">
        <v>44596</v>
      </c>
      <c r="I221" s="140">
        <v>23.95999908447266</v>
      </c>
      <c r="J221" s="141" t="s">
        <v>757</v>
      </c>
      <c r="K221" s="141" t="s">
        <v>1953</v>
      </c>
      <c r="L221" s="141" t="s">
        <v>2512</v>
      </c>
      <c r="M221" s="143"/>
      <c r="N221" s="26">
        <f t="shared" si="45"/>
        <v>0</v>
      </c>
      <c r="O221" s="26" t="str">
        <f t="shared" si="46"/>
        <v>NIO0</v>
      </c>
      <c r="Q221" s="26">
        <f>IF(R221="Y","",S221-COUNTIF(R$4:R220,"Y"))</f>
        <v>154</v>
      </c>
      <c r="R221" s="114" t="str">
        <f>IF(ISNUMBER(MATCH(T221,Draft!$AX$3:$AX$146,0)),"Y","")</f>
        <v/>
      </c>
      <c r="S221" s="114">
        <f t="shared" si="43"/>
        <v>218</v>
      </c>
      <c r="T221" s="136" t="s">
        <v>50</v>
      </c>
      <c r="U221" s="137">
        <v>57</v>
      </c>
      <c r="V221" s="137">
        <v>1.0015709746174299</v>
      </c>
      <c r="W221" s="137">
        <v>3.0504116331950212E-2</v>
      </c>
      <c r="X221" s="137">
        <v>3.0456270304360471E-2</v>
      </c>
      <c r="Y221" s="137">
        <v>179949633536</v>
      </c>
      <c r="Z221" s="137">
        <v>468</v>
      </c>
      <c r="AA221" s="137">
        <v>129</v>
      </c>
      <c r="AB221" s="137">
        <v>53</v>
      </c>
      <c r="AC221" s="137">
        <v>275.7</v>
      </c>
      <c r="AP221" s="117" t="s">
        <v>1953</v>
      </c>
      <c r="AQ221" s="117" t="s">
        <v>894</v>
      </c>
      <c r="AR221" s="117" t="s">
        <v>895</v>
      </c>
      <c r="AS221" s="123">
        <v>222.12</v>
      </c>
      <c r="AT221" s="117">
        <v>0.3</v>
      </c>
      <c r="AU221" s="124">
        <v>1.3500000000000001E-3</v>
      </c>
      <c r="AV221" s="125">
        <v>54226977666</v>
      </c>
      <c r="AW221" s="117" t="s">
        <v>1043</v>
      </c>
      <c r="AY221" s="117">
        <v>1841513</v>
      </c>
      <c r="AZ221" s="117" t="s">
        <v>1076</v>
      </c>
      <c r="BA221" s="117" t="s">
        <v>1077</v>
      </c>
    </row>
    <row r="222" spans="7:53" ht="15">
      <c r="G222" s="114" t="str">
        <f t="shared" si="44"/>
        <v>NIO</v>
      </c>
      <c r="H222" s="175">
        <v>44603</v>
      </c>
      <c r="I222" s="140">
        <v>24.10000038146973</v>
      </c>
      <c r="J222" s="141" t="s">
        <v>757</v>
      </c>
      <c r="K222" s="141" t="s">
        <v>1953</v>
      </c>
      <c r="L222" s="141" t="s">
        <v>2512</v>
      </c>
      <c r="M222" s="143">
        <v>1.0058431261413441</v>
      </c>
      <c r="N222" s="26">
        <f t="shared" si="45"/>
        <v>1</v>
      </c>
      <c r="O222" s="26" t="str">
        <f t="shared" si="46"/>
        <v>NIO1</v>
      </c>
      <c r="Q222" s="26" t="str">
        <f>IF(R222="Y","",S222-COUNTIF(R$4:R221,"Y"))</f>
        <v/>
      </c>
      <c r="R222" s="114" t="str">
        <f>IF(ISNUMBER(MATCH(T222,Draft!$AX$3:$AX$146,0)),"Y","")</f>
        <v>Y</v>
      </c>
      <c r="S222" s="114">
        <f t="shared" si="43"/>
        <v>219</v>
      </c>
      <c r="T222" s="136" t="s">
        <v>40</v>
      </c>
      <c r="U222" s="137">
        <v>57</v>
      </c>
      <c r="V222" s="137">
        <v>1.0036790550855981</v>
      </c>
      <c r="W222" s="137">
        <v>5.0871063838865582E-2</v>
      </c>
      <c r="X222" s="137">
        <v>5.0684592431319703E-2</v>
      </c>
      <c r="Y222" s="137">
        <v>185975996416</v>
      </c>
      <c r="Z222" s="137">
        <v>364</v>
      </c>
      <c r="AA222" s="137">
        <v>393</v>
      </c>
      <c r="AB222" s="137">
        <v>52</v>
      </c>
      <c r="AC222" s="137">
        <v>276.2</v>
      </c>
      <c r="AP222" s="117" t="s">
        <v>1953</v>
      </c>
      <c r="AQ222" s="117" t="s">
        <v>136</v>
      </c>
      <c r="AR222" s="117" t="s">
        <v>137</v>
      </c>
      <c r="AS222" s="123">
        <v>216.55</v>
      </c>
      <c r="AT222" s="117">
        <v>-8.65</v>
      </c>
      <c r="AU222" s="124">
        <v>-3.841E-2</v>
      </c>
      <c r="AV222" s="125">
        <v>53787123832</v>
      </c>
      <c r="AW222" s="117" t="s">
        <v>1043</v>
      </c>
      <c r="AX222" s="117">
        <v>1990</v>
      </c>
      <c r="AY222" s="117">
        <v>9315981</v>
      </c>
      <c r="AZ222" s="117" t="s">
        <v>1044</v>
      </c>
      <c r="BA222" s="117" t="s">
        <v>1047</v>
      </c>
    </row>
    <row r="223" spans="7:53" ht="15">
      <c r="G223" s="114" t="str">
        <f t="shared" si="44"/>
        <v>NIO</v>
      </c>
      <c r="H223" s="175">
        <v>44610</v>
      </c>
      <c r="I223" s="140">
        <v>23.20999908447266</v>
      </c>
      <c r="J223" s="141" t="s">
        <v>757</v>
      </c>
      <c r="K223" s="141" t="s">
        <v>1953</v>
      </c>
      <c r="L223" s="141" t="s">
        <v>2512</v>
      </c>
      <c r="M223" s="143">
        <v>0.96307048618632451</v>
      </c>
      <c r="N223" s="26">
        <f t="shared" si="45"/>
        <v>2</v>
      </c>
      <c r="O223" s="26" t="str">
        <f t="shared" si="46"/>
        <v>NIO2</v>
      </c>
      <c r="Q223" s="26">
        <f>IF(R223="Y","",S223-COUNTIF(R$4:R222,"Y"))</f>
        <v>155</v>
      </c>
      <c r="R223" s="114" t="str">
        <f>IF(ISNUMBER(MATCH(T223,Draft!$AX$3:$AX$146,0)),"Y","")</f>
        <v/>
      </c>
      <c r="S223" s="114">
        <f t="shared" si="43"/>
        <v>220</v>
      </c>
      <c r="T223" s="136" t="s">
        <v>64</v>
      </c>
      <c r="U223" s="137">
        <v>57</v>
      </c>
      <c r="V223" s="137">
        <v>1.0012857944527911</v>
      </c>
      <c r="W223" s="137">
        <v>2.3608392240893811E-2</v>
      </c>
      <c r="X223" s="137">
        <v>2.3578075681974439E-2</v>
      </c>
      <c r="Y223" s="137">
        <v>133053718528</v>
      </c>
      <c r="Z223" s="137">
        <v>484</v>
      </c>
      <c r="AA223" s="137">
        <v>48</v>
      </c>
      <c r="AB223" s="137">
        <v>82</v>
      </c>
      <c r="AC223" s="137">
        <v>276.2</v>
      </c>
      <c r="AP223" s="117" t="s">
        <v>1953</v>
      </c>
      <c r="AQ223" s="117" t="s">
        <v>733</v>
      </c>
      <c r="AR223" s="117" t="s">
        <v>734</v>
      </c>
      <c r="AS223" s="123">
        <v>187.35</v>
      </c>
      <c r="AT223" s="117">
        <v>-3.99</v>
      </c>
      <c r="AU223" s="124">
        <v>-2.085E-2</v>
      </c>
      <c r="AV223" s="125">
        <v>53688384966</v>
      </c>
      <c r="AW223" s="117" t="s">
        <v>1043</v>
      </c>
      <c r="AY223" s="117">
        <v>1032907</v>
      </c>
      <c r="AZ223" s="117" t="s">
        <v>1066</v>
      </c>
      <c r="BA223" s="117" t="s">
        <v>1067</v>
      </c>
    </row>
    <row r="224" spans="7:53" ht="15">
      <c r="G224" s="114" t="str">
        <f t="shared" si="44"/>
        <v>NIO</v>
      </c>
      <c r="H224" s="175">
        <v>44617</v>
      </c>
      <c r="I224" s="140">
        <v>20.940000534057621</v>
      </c>
      <c r="J224" s="141" t="s">
        <v>757</v>
      </c>
      <c r="K224" s="141" t="s">
        <v>1953</v>
      </c>
      <c r="L224" s="141" t="s">
        <v>2512</v>
      </c>
      <c r="M224" s="143">
        <v>0.90219738733494159</v>
      </c>
      <c r="N224" s="26">
        <f t="shared" si="45"/>
        <v>3</v>
      </c>
      <c r="O224" s="26" t="str">
        <f t="shared" si="46"/>
        <v>NIO3</v>
      </c>
      <c r="Q224" s="26">
        <f>IF(R224="Y","",S224-COUNTIF(R$4:R223,"Y"))</f>
        <v>156</v>
      </c>
      <c r="R224" s="114" t="str">
        <f>IF(ISNUMBER(MATCH(T224,Draft!$AX$3:$AX$146,0)),"Y","")</f>
        <v/>
      </c>
      <c r="S224" s="114">
        <f t="shared" si="43"/>
        <v>221</v>
      </c>
      <c r="T224" s="136" t="s">
        <v>1374</v>
      </c>
      <c r="U224" s="137">
        <v>57</v>
      </c>
      <c r="V224" s="137">
        <v>1.0199848398443481</v>
      </c>
      <c r="W224" s="137">
        <v>7.8373287958903137E-2</v>
      </c>
      <c r="X224" s="137">
        <v>7.6837698853311473E-2</v>
      </c>
      <c r="Y224" s="137">
        <v>24551901184</v>
      </c>
      <c r="Z224" s="137">
        <v>83</v>
      </c>
      <c r="AA224" s="137">
        <v>473</v>
      </c>
      <c r="AB224" s="137">
        <v>468</v>
      </c>
      <c r="AC224" s="137">
        <v>276.5</v>
      </c>
      <c r="AP224" s="117" t="s">
        <v>1953</v>
      </c>
      <c r="AQ224" s="117" t="s">
        <v>90</v>
      </c>
      <c r="AR224" s="117" t="s">
        <v>91</v>
      </c>
      <c r="AS224" s="123">
        <v>204.77</v>
      </c>
      <c r="AT224" s="117">
        <v>-9.73</v>
      </c>
      <c r="AU224" s="124">
        <v>-4.5359999999999998E-2</v>
      </c>
      <c r="AV224" s="125">
        <v>53629263000</v>
      </c>
      <c r="AW224" s="117" t="s">
        <v>1043</v>
      </c>
      <c r="AY224" s="117">
        <v>4587434</v>
      </c>
      <c r="AZ224" s="117" t="s">
        <v>1044</v>
      </c>
      <c r="BA224" s="117" t="s">
        <v>1080</v>
      </c>
    </row>
    <row r="225" spans="7:53" ht="15">
      <c r="G225" s="114" t="str">
        <f t="shared" si="44"/>
        <v>Sea Limited</v>
      </c>
      <c r="H225" s="175">
        <v>44596</v>
      </c>
      <c r="I225" s="140">
        <v>155.02000427246091</v>
      </c>
      <c r="J225" s="141" t="s">
        <v>564</v>
      </c>
      <c r="K225" s="141" t="s">
        <v>1953</v>
      </c>
      <c r="L225" s="141" t="s">
        <v>2512</v>
      </c>
      <c r="M225" s="143"/>
      <c r="N225" s="26">
        <f t="shared" si="45"/>
        <v>0</v>
      </c>
      <c r="O225" s="26" t="str">
        <f t="shared" si="46"/>
        <v>Sea Limited0</v>
      </c>
      <c r="Q225" s="26" t="str">
        <f>IF(R225="Y","",S225-COUNTIF(R$4:R224,"Y"))</f>
        <v/>
      </c>
      <c r="R225" s="114" t="str">
        <f>IF(ISNUMBER(MATCH(T225,Draft!$AX$3:$AX$146,0)),"Y","")</f>
        <v>Y</v>
      </c>
      <c r="S225" s="114">
        <f t="shared" si="43"/>
        <v>222</v>
      </c>
      <c r="T225" s="136" t="s">
        <v>1939</v>
      </c>
      <c r="U225" s="137">
        <v>61</v>
      </c>
      <c r="V225" s="137">
        <v>1.0898736607864421</v>
      </c>
      <c r="W225" s="137">
        <v>0.31313082056817482</v>
      </c>
      <c r="X225" s="137">
        <v>0.28730928348357609</v>
      </c>
      <c r="Y225" s="137">
        <v>20959715328</v>
      </c>
      <c r="Z225" s="137">
        <v>19</v>
      </c>
      <c r="AA225" s="137">
        <v>575</v>
      </c>
      <c r="AB225" s="137">
        <v>507</v>
      </c>
      <c r="AC225" s="137">
        <v>276.60000000000002</v>
      </c>
      <c r="AP225" s="117" t="s">
        <v>1953</v>
      </c>
      <c r="AQ225" s="117" t="s">
        <v>854</v>
      </c>
      <c r="AR225" s="117" t="s">
        <v>855</v>
      </c>
      <c r="AS225" s="123">
        <v>62.22</v>
      </c>
      <c r="AT225" s="117">
        <v>-0.19</v>
      </c>
      <c r="AU225" s="124">
        <v>-3.0400000000000002E-3</v>
      </c>
      <c r="AV225" s="125">
        <v>53604131169</v>
      </c>
      <c r="AW225" s="117" t="s">
        <v>1043</v>
      </c>
      <c r="AY225" s="117">
        <v>4926495</v>
      </c>
      <c r="AZ225" s="117" t="s">
        <v>1049</v>
      </c>
      <c r="BA225" s="117" t="s">
        <v>1158</v>
      </c>
    </row>
    <row r="226" spans="7:53" ht="15">
      <c r="G226" s="114" t="str">
        <f t="shared" si="44"/>
        <v>Sea Limited</v>
      </c>
      <c r="H226" s="175">
        <v>44603</v>
      </c>
      <c r="I226" s="140">
        <v>158.2799987792969</v>
      </c>
      <c r="J226" s="141" t="s">
        <v>564</v>
      </c>
      <c r="K226" s="141" t="s">
        <v>1953</v>
      </c>
      <c r="L226" s="141" t="s">
        <v>2512</v>
      </c>
      <c r="M226" s="143">
        <v>1.02102950856011</v>
      </c>
      <c r="N226" s="26">
        <f t="shared" si="45"/>
        <v>1</v>
      </c>
      <c r="O226" s="26" t="str">
        <f t="shared" si="46"/>
        <v>Sea Limited1</v>
      </c>
      <c r="Q226" s="26">
        <f>IF(R226="Y","",S226-COUNTIF(R$4:R225,"Y"))</f>
        <v>157</v>
      </c>
      <c r="R226" s="114" t="str">
        <f>IF(ISNUMBER(MATCH(T226,Draft!$AX$3:$AX$146,0)),"Y","")</f>
        <v/>
      </c>
      <c r="S226" s="114">
        <f t="shared" si="43"/>
        <v>223</v>
      </c>
      <c r="T226" s="136" t="s">
        <v>361</v>
      </c>
      <c r="U226" s="137">
        <v>57</v>
      </c>
      <c r="V226" s="137">
        <v>1.0213208310865991</v>
      </c>
      <c r="W226" s="137">
        <v>7.8609046550935049E-2</v>
      </c>
      <c r="X226" s="137">
        <v>7.6968024305645116E-2</v>
      </c>
      <c r="Y226" s="137">
        <v>24239403008</v>
      </c>
      <c r="Z226" s="137">
        <v>80</v>
      </c>
      <c r="AA226" s="137">
        <v>474</v>
      </c>
      <c r="AB226" s="137">
        <v>474</v>
      </c>
      <c r="AC226" s="137">
        <v>277</v>
      </c>
      <c r="AP226" s="117" t="s">
        <v>1953</v>
      </c>
      <c r="AQ226" s="117" t="s">
        <v>844</v>
      </c>
      <c r="AR226" s="117" t="s">
        <v>845</v>
      </c>
      <c r="AS226" s="123">
        <v>73.510000000000005</v>
      </c>
      <c r="AT226" s="117">
        <v>0.17</v>
      </c>
      <c r="AU226" s="124">
        <v>2.32E-3</v>
      </c>
      <c r="AV226" s="125">
        <v>53587484977</v>
      </c>
      <c r="AW226" s="117" t="s">
        <v>1082</v>
      </c>
      <c r="AY226" s="117">
        <v>539805</v>
      </c>
      <c r="AZ226" s="117" t="s">
        <v>1084</v>
      </c>
      <c r="BA226" s="117" t="s">
        <v>1165</v>
      </c>
    </row>
    <row r="227" spans="7:53" ht="15">
      <c r="G227" s="114" t="str">
        <f t="shared" si="44"/>
        <v>Sea Limited</v>
      </c>
      <c r="H227" s="175">
        <v>44610</v>
      </c>
      <c r="I227" s="140">
        <v>127.69000244140619</v>
      </c>
      <c r="J227" s="141" t="s">
        <v>564</v>
      </c>
      <c r="K227" s="141" t="s">
        <v>1953</v>
      </c>
      <c r="L227" s="141" t="s">
        <v>2512</v>
      </c>
      <c r="M227" s="143">
        <v>0.80673492182328843</v>
      </c>
      <c r="N227" s="26">
        <f t="shared" si="45"/>
        <v>2</v>
      </c>
      <c r="O227" s="26" t="str">
        <f t="shared" si="46"/>
        <v>Sea Limited2</v>
      </c>
      <c r="Q227" s="26">
        <f>IF(R227="Y","",S227-COUNTIF(R$4:R226,"Y"))</f>
        <v>158</v>
      </c>
      <c r="R227" s="114" t="str">
        <f>IF(ISNUMBER(MATCH(T227,Draft!$AX$3:$AX$146,0)),"Y","")</f>
        <v/>
      </c>
      <c r="S227" s="114">
        <f t="shared" si="43"/>
        <v>224</v>
      </c>
      <c r="T227" s="136" t="s">
        <v>918</v>
      </c>
      <c r="U227" s="137">
        <v>57</v>
      </c>
      <c r="V227" s="137">
        <v>1.00552610478852</v>
      </c>
      <c r="W227" s="137">
        <v>3.9190499735257567E-2</v>
      </c>
      <c r="X227" s="137">
        <v>3.8975119142729789E-2</v>
      </c>
      <c r="Y227" s="137">
        <v>42048000000</v>
      </c>
      <c r="Z227" s="137">
        <v>273</v>
      </c>
      <c r="AA227" s="137">
        <v>269</v>
      </c>
      <c r="AB227" s="137">
        <v>289</v>
      </c>
      <c r="AC227" s="137">
        <v>277</v>
      </c>
      <c r="AP227" s="117" t="s">
        <v>1953</v>
      </c>
      <c r="AQ227" s="117" t="s">
        <v>840</v>
      </c>
      <c r="AR227" s="117" t="s">
        <v>841</v>
      </c>
      <c r="AS227" s="123">
        <v>30.14</v>
      </c>
      <c r="AT227" s="117">
        <v>-0.11</v>
      </c>
      <c r="AU227" s="124">
        <v>-3.64E-3</v>
      </c>
      <c r="AV227" s="125">
        <v>53344133077</v>
      </c>
      <c r="AW227" s="117" t="s">
        <v>1164</v>
      </c>
      <c r="AY227" s="117">
        <v>519189</v>
      </c>
      <c r="AZ227" s="117" t="s">
        <v>1076</v>
      </c>
      <c r="BA227" s="117" t="s">
        <v>1077</v>
      </c>
    </row>
    <row r="228" spans="7:53" ht="15">
      <c r="G228" s="114" t="str">
        <f t="shared" si="44"/>
        <v>Sea Limited</v>
      </c>
      <c r="H228" s="175">
        <v>44617</v>
      </c>
      <c r="I228" s="140">
        <v>137.46000671386719</v>
      </c>
      <c r="J228" s="141" t="s">
        <v>564</v>
      </c>
      <c r="K228" s="141" t="s">
        <v>1953</v>
      </c>
      <c r="L228" s="141" t="s">
        <v>2512</v>
      </c>
      <c r="M228" s="143">
        <v>1.076513462962335</v>
      </c>
      <c r="N228" s="26">
        <f t="shared" si="45"/>
        <v>3</v>
      </c>
      <c r="O228" s="26" t="str">
        <f t="shared" si="46"/>
        <v>Sea Limited3</v>
      </c>
      <c r="Q228" s="26">
        <f>IF(R228="Y","",S228-COUNTIF(R$4:R227,"Y"))</f>
        <v>159</v>
      </c>
      <c r="R228" s="114" t="str">
        <f>IF(ISNUMBER(MATCH(T228,Draft!$AX$3:$AX$146,0)),"Y","")</f>
        <v/>
      </c>
      <c r="S228" s="114">
        <f t="shared" si="43"/>
        <v>225</v>
      </c>
      <c r="T228" s="136" t="s">
        <v>864</v>
      </c>
      <c r="U228" s="137">
        <v>57</v>
      </c>
      <c r="V228" s="137">
        <v>1.003631088545746</v>
      </c>
      <c r="W228" s="137">
        <v>3.021353985240964E-2</v>
      </c>
      <c r="X228" s="137">
        <v>3.010422873228135E-2</v>
      </c>
      <c r="Y228" s="137">
        <v>51571171328</v>
      </c>
      <c r="Z228" s="137">
        <v>370</v>
      </c>
      <c r="AA228" s="137">
        <v>121</v>
      </c>
      <c r="AB228" s="137">
        <v>227</v>
      </c>
      <c r="AC228" s="137">
        <v>277.3</v>
      </c>
      <c r="AP228" s="117" t="s">
        <v>1953</v>
      </c>
      <c r="AQ228" s="117" t="s">
        <v>132</v>
      </c>
      <c r="AR228" s="117" t="s">
        <v>133</v>
      </c>
      <c r="AS228" s="123">
        <v>325.36</v>
      </c>
      <c r="AT228" s="117">
        <v>-4.4800000000000004</v>
      </c>
      <c r="AU228" s="124">
        <v>-1.358E-2</v>
      </c>
      <c r="AV228" s="125">
        <v>53196291674</v>
      </c>
      <c r="AW228" s="117" t="s">
        <v>1043</v>
      </c>
      <c r="AX228" s="117">
        <v>2009</v>
      </c>
      <c r="AY228" s="117">
        <v>1152954</v>
      </c>
      <c r="AZ228" s="117" t="s">
        <v>1052</v>
      </c>
      <c r="BA228" s="117" t="s">
        <v>1117</v>
      </c>
    </row>
    <row r="229" spans="7:53" ht="15">
      <c r="G229" s="114" t="str">
        <f t="shared" si="44"/>
        <v>Broadcom</v>
      </c>
      <c r="H229" s="175">
        <v>44596</v>
      </c>
      <c r="I229" s="140">
        <v>590.15997314453125</v>
      </c>
      <c r="J229" s="141" t="s">
        <v>32</v>
      </c>
      <c r="K229" s="141" t="s">
        <v>1953</v>
      </c>
      <c r="L229" s="141" t="s">
        <v>2512</v>
      </c>
      <c r="M229" s="143"/>
      <c r="N229" s="26">
        <f t="shared" si="45"/>
        <v>0</v>
      </c>
      <c r="O229" s="26" t="str">
        <f t="shared" si="46"/>
        <v>Broadcom0</v>
      </c>
      <c r="Q229" s="26">
        <f>IF(R229="Y","",S229-COUNTIF(R$4:R228,"Y"))</f>
        <v>160</v>
      </c>
      <c r="R229" s="114" t="str">
        <f>IF(ISNUMBER(MATCH(T229,Draft!$AX$3:$AX$146,0)),"Y","")</f>
        <v/>
      </c>
      <c r="S229" s="114">
        <f t="shared" si="43"/>
        <v>226</v>
      </c>
      <c r="T229" s="136" t="s">
        <v>974</v>
      </c>
      <c r="U229" s="137">
        <v>57</v>
      </c>
      <c r="V229" s="137">
        <v>1.004872296126385</v>
      </c>
      <c r="W229" s="137">
        <v>2.699469663778354E-2</v>
      </c>
      <c r="X229" s="137">
        <v>2.6863808209106371E-2</v>
      </c>
      <c r="Y229" s="137">
        <v>34569539584</v>
      </c>
      <c r="Z229" s="137">
        <v>310</v>
      </c>
      <c r="AA229" s="137">
        <v>75</v>
      </c>
      <c r="AB229" s="137">
        <v>358</v>
      </c>
      <c r="AC229" s="137">
        <v>277.39999999999998</v>
      </c>
      <c r="AP229" s="117" t="s">
        <v>1953</v>
      </c>
      <c r="AQ229" s="117" t="s">
        <v>827</v>
      </c>
      <c r="AR229" s="117" t="s">
        <v>828</v>
      </c>
      <c r="AS229" s="123">
        <v>30.76</v>
      </c>
      <c r="AT229" s="117">
        <v>0.26</v>
      </c>
      <c r="AU229" s="124">
        <v>8.5199999999999998E-3</v>
      </c>
      <c r="AV229" s="125">
        <v>53115473899</v>
      </c>
      <c r="AW229" s="117" t="s">
        <v>1073</v>
      </c>
      <c r="AY229" s="117">
        <v>1398454</v>
      </c>
      <c r="AZ229" s="117" t="s">
        <v>1059</v>
      </c>
      <c r="BA229" s="117" t="s">
        <v>1060</v>
      </c>
    </row>
    <row r="230" spans="7:53" ht="15">
      <c r="G230" s="114" t="str">
        <f t="shared" si="44"/>
        <v>Broadcom</v>
      </c>
      <c r="H230" s="175">
        <v>44603</v>
      </c>
      <c r="I230" s="140">
        <v>573.41998291015625</v>
      </c>
      <c r="J230" s="141" t="s">
        <v>32</v>
      </c>
      <c r="K230" s="141" t="s">
        <v>1953</v>
      </c>
      <c r="L230" s="141" t="s">
        <v>2512</v>
      </c>
      <c r="M230" s="143">
        <v>0.97163482615538999</v>
      </c>
      <c r="N230" s="26">
        <f t="shared" si="45"/>
        <v>1</v>
      </c>
      <c r="O230" s="26" t="str">
        <f t="shared" si="46"/>
        <v>Broadcom1</v>
      </c>
      <c r="Q230" s="26">
        <f>IF(R230="Y","",S230-COUNTIF(R$4:R229,"Y"))</f>
        <v>161</v>
      </c>
      <c r="R230" s="114" t="str">
        <f>IF(ISNUMBER(MATCH(T230,Draft!$AX$3:$AX$146,0)),"Y","")</f>
        <v/>
      </c>
      <c r="S230" s="114">
        <f t="shared" si="43"/>
        <v>227</v>
      </c>
      <c r="T230" s="136" t="s">
        <v>138</v>
      </c>
      <c r="U230" s="137">
        <v>57</v>
      </c>
      <c r="V230" s="137">
        <v>1.005631333228403</v>
      </c>
      <c r="W230" s="137">
        <v>4.4126877777874482E-2</v>
      </c>
      <c r="X230" s="137">
        <v>4.3879776136462323E-2</v>
      </c>
      <c r="Y230" s="137">
        <v>45373149184</v>
      </c>
      <c r="Z230" s="137">
        <v>269</v>
      </c>
      <c r="AA230" s="137">
        <v>329</v>
      </c>
      <c r="AB230" s="137">
        <v>258</v>
      </c>
      <c r="AC230" s="137">
        <v>277.7</v>
      </c>
      <c r="AP230" s="117" t="s">
        <v>1953</v>
      </c>
      <c r="AQ230" s="117" t="s">
        <v>130</v>
      </c>
      <c r="AR230" s="117" t="s">
        <v>131</v>
      </c>
      <c r="AS230" s="123">
        <v>199.05</v>
      </c>
      <c r="AT230" s="117">
        <v>-10.71</v>
      </c>
      <c r="AU230" s="124">
        <v>-5.1060000000000001E-2</v>
      </c>
      <c r="AV230" s="125">
        <v>52934013213</v>
      </c>
      <c r="AW230" s="117" t="s">
        <v>1064</v>
      </c>
      <c r="AX230" s="117">
        <v>2010</v>
      </c>
      <c r="AY230" s="117">
        <v>2466782</v>
      </c>
      <c r="AZ230" s="117" t="s">
        <v>1044</v>
      </c>
      <c r="BA230" s="117" t="s">
        <v>1047</v>
      </c>
    </row>
    <row r="231" spans="7:53" ht="15">
      <c r="G231" s="114" t="str">
        <f t="shared" si="44"/>
        <v>Broadcom</v>
      </c>
      <c r="H231" s="175">
        <v>44610</v>
      </c>
      <c r="I231" s="140">
        <v>579.989990234375</v>
      </c>
      <c r="J231" s="141" t="s">
        <v>32</v>
      </c>
      <c r="K231" s="141" t="s">
        <v>1953</v>
      </c>
      <c r="L231" s="141" t="s">
        <v>2512</v>
      </c>
      <c r="M231" s="143">
        <v>1.011457583481614</v>
      </c>
      <c r="N231" s="26">
        <f t="shared" si="45"/>
        <v>2</v>
      </c>
      <c r="O231" s="26" t="str">
        <f t="shared" si="46"/>
        <v>Broadcom2</v>
      </c>
      <c r="Q231" s="26">
        <f>IF(R231="Y","",S231-COUNTIF(R$4:R230,"Y"))</f>
        <v>162</v>
      </c>
      <c r="R231" s="114" t="str">
        <f>IF(ISNUMBER(MATCH(T231,Draft!$AX$3:$AX$146,0)),"Y","")</f>
        <v/>
      </c>
      <c r="S231" s="114">
        <f t="shared" si="43"/>
        <v>228</v>
      </c>
      <c r="T231" s="136" t="s">
        <v>692</v>
      </c>
      <c r="U231" s="137">
        <v>57</v>
      </c>
      <c r="V231" s="137">
        <v>1.0028495028184761</v>
      </c>
      <c r="W231" s="137">
        <v>3.0570858275488388E-2</v>
      </c>
      <c r="X231" s="137">
        <v>3.0483994048528709E-2</v>
      </c>
      <c r="Y231" s="137">
        <v>72947220480</v>
      </c>
      <c r="Z231" s="137">
        <v>412</v>
      </c>
      <c r="AA231" s="137">
        <v>130</v>
      </c>
      <c r="AB231" s="137">
        <v>154</v>
      </c>
      <c r="AC231" s="137">
        <v>278.2</v>
      </c>
      <c r="AP231" s="117" t="s">
        <v>1953</v>
      </c>
      <c r="AQ231" s="117" t="s">
        <v>852</v>
      </c>
      <c r="AR231" s="117" t="s">
        <v>853</v>
      </c>
      <c r="AS231" s="123">
        <v>24.08</v>
      </c>
      <c r="AT231" s="117">
        <v>-0.24</v>
      </c>
      <c r="AU231" s="124">
        <v>-9.8700000000000003E-3</v>
      </c>
      <c r="AV231" s="125">
        <v>52545689365</v>
      </c>
      <c r="AW231" s="117" t="s">
        <v>1043</v>
      </c>
      <c r="AY231" s="117">
        <v>7171034</v>
      </c>
      <c r="AZ231" s="117" t="s">
        <v>1084</v>
      </c>
      <c r="BA231" s="117" t="s">
        <v>1165</v>
      </c>
    </row>
    <row r="232" spans="7:53" ht="15">
      <c r="G232" s="114" t="str">
        <f t="shared" si="44"/>
        <v>Broadcom</v>
      </c>
      <c r="H232" s="175">
        <v>44617</v>
      </c>
      <c r="I232" s="140">
        <v>588.010009765625</v>
      </c>
      <c r="J232" s="141" t="s">
        <v>32</v>
      </c>
      <c r="K232" s="141" t="s">
        <v>1953</v>
      </c>
      <c r="L232" s="141" t="s">
        <v>2512</v>
      </c>
      <c r="M232" s="143">
        <v>1.0138278585256431</v>
      </c>
      <c r="N232" s="26">
        <f t="shared" si="45"/>
        <v>3</v>
      </c>
      <c r="O232" s="26" t="str">
        <f t="shared" si="46"/>
        <v>Broadcom3</v>
      </c>
      <c r="Q232" s="26" t="str">
        <f>IF(R232="Y","",S232-COUNTIF(R$4:R231,"Y"))</f>
        <v/>
      </c>
      <c r="R232" s="114" t="str">
        <f>IF(ISNUMBER(MATCH(T232,Draft!$AX$3:$AX$146,0)),"Y","")</f>
        <v>Y</v>
      </c>
      <c r="S232" s="114">
        <f t="shared" si="43"/>
        <v>229</v>
      </c>
      <c r="T232" s="136" t="s">
        <v>1925</v>
      </c>
      <c r="U232" s="137">
        <v>61</v>
      </c>
      <c r="V232" s="137">
        <v>1.1303869718524511</v>
      </c>
      <c r="W232" s="137">
        <v>0.36307192607578342</v>
      </c>
      <c r="X232" s="137">
        <v>0.32119259609015999</v>
      </c>
      <c r="Y232" s="137">
        <v>4401600000</v>
      </c>
      <c r="Z232" s="137">
        <v>5</v>
      </c>
      <c r="AA232" s="137">
        <v>585</v>
      </c>
      <c r="AB232" s="137">
        <v>533</v>
      </c>
      <c r="AC232" s="137">
        <v>279.39999999999998</v>
      </c>
      <c r="AP232" s="117" t="s">
        <v>1953</v>
      </c>
      <c r="AQ232" s="117" t="s">
        <v>106</v>
      </c>
      <c r="AR232" s="117" t="s">
        <v>107</v>
      </c>
      <c r="AS232" s="123">
        <v>238.52</v>
      </c>
      <c r="AT232" s="117">
        <v>-12.82</v>
      </c>
      <c r="AU232" s="124">
        <v>-5.101E-2</v>
      </c>
      <c r="AV232" s="125">
        <v>52468059423</v>
      </c>
      <c r="AW232" s="117" t="s">
        <v>1043</v>
      </c>
      <c r="AY232" s="117">
        <v>2050066</v>
      </c>
      <c r="AZ232" s="117" t="s">
        <v>1044</v>
      </c>
      <c r="BA232" s="117" t="s">
        <v>1048</v>
      </c>
    </row>
    <row r="233" spans="7:53" ht="15">
      <c r="G233" s="114" t="str">
        <f t="shared" si="44"/>
        <v>Costco</v>
      </c>
      <c r="H233" s="175">
        <v>44596</v>
      </c>
      <c r="I233" s="140">
        <v>519.77001953125</v>
      </c>
      <c r="J233" s="141" t="s">
        <v>30</v>
      </c>
      <c r="K233" s="141" t="s">
        <v>1953</v>
      </c>
      <c r="L233" s="141" t="s">
        <v>2512</v>
      </c>
      <c r="M233" s="143"/>
      <c r="N233" s="26">
        <f t="shared" si="45"/>
        <v>0</v>
      </c>
      <c r="O233" s="26" t="str">
        <f t="shared" si="46"/>
        <v>Costco0</v>
      </c>
      <c r="Q233" s="26" t="str">
        <f>IF(R233="Y","",S233-COUNTIF(R$4:R232,"Y"))</f>
        <v/>
      </c>
      <c r="R233" s="114" t="str">
        <f>IF(ISNUMBER(MATCH(T233,Draft!$AX$3:$AX$146,0)),"Y","")</f>
        <v>Y</v>
      </c>
      <c r="S233" s="114">
        <f t="shared" si="43"/>
        <v>230</v>
      </c>
      <c r="T233" s="136" t="s">
        <v>1941</v>
      </c>
      <c r="U233" s="137">
        <v>61</v>
      </c>
      <c r="V233" s="137">
        <v>1.130033588793087</v>
      </c>
      <c r="W233" s="137">
        <v>0.37445083319237599</v>
      </c>
      <c r="X233" s="137">
        <v>0.33136256913593332</v>
      </c>
      <c r="Y233" s="137">
        <v>5155186176</v>
      </c>
      <c r="Z233" s="137">
        <v>6</v>
      </c>
      <c r="AA233" s="137">
        <v>587</v>
      </c>
      <c r="AB233" s="137">
        <v>530</v>
      </c>
      <c r="AC233" s="137">
        <v>279.39999999999998</v>
      </c>
      <c r="AP233" s="117" t="s">
        <v>1953</v>
      </c>
      <c r="AQ233" s="117" t="s">
        <v>834</v>
      </c>
      <c r="AR233" s="117" t="s">
        <v>835</v>
      </c>
      <c r="AS233" s="123">
        <v>9.27</v>
      </c>
      <c r="AT233" s="117">
        <v>-0.06</v>
      </c>
      <c r="AU233" s="124">
        <v>-6.43E-3</v>
      </c>
      <c r="AV233" s="125">
        <v>52402763070</v>
      </c>
      <c r="AW233" s="117" t="s">
        <v>1063</v>
      </c>
      <c r="AX233" s="117">
        <v>2003</v>
      </c>
      <c r="AY233" s="117">
        <v>610222</v>
      </c>
      <c r="AZ233" s="117" t="s">
        <v>1049</v>
      </c>
      <c r="BA233" s="117" t="s">
        <v>1158</v>
      </c>
    </row>
    <row r="234" spans="7:53" ht="15">
      <c r="G234" s="114" t="str">
        <f t="shared" si="44"/>
        <v>Costco</v>
      </c>
      <c r="H234" s="175">
        <v>44603</v>
      </c>
      <c r="I234" s="140">
        <v>509.67001342773438</v>
      </c>
      <c r="J234" s="141" t="s">
        <v>30</v>
      </c>
      <c r="K234" s="141" t="s">
        <v>1953</v>
      </c>
      <c r="L234" s="141" t="s">
        <v>2512</v>
      </c>
      <c r="M234" s="143">
        <v>0.98056831728651028</v>
      </c>
      <c r="N234" s="26">
        <f t="shared" si="45"/>
        <v>1</v>
      </c>
      <c r="O234" s="26" t="str">
        <f t="shared" si="46"/>
        <v>Costco1</v>
      </c>
      <c r="Q234" s="26">
        <f>IF(R234="Y","",S234-COUNTIF(R$4:R233,"Y"))</f>
        <v>163</v>
      </c>
      <c r="R234" s="114" t="str">
        <f>IF(ISNUMBER(MATCH(T234,Draft!$AX$3:$AX$146,0)),"Y","")</f>
        <v/>
      </c>
      <c r="S234" s="114">
        <f t="shared" si="43"/>
        <v>231</v>
      </c>
      <c r="T234" s="136" t="s">
        <v>1465</v>
      </c>
      <c r="U234" s="137">
        <v>57</v>
      </c>
      <c r="V234" s="137">
        <v>1.010218229605234</v>
      </c>
      <c r="W234" s="137">
        <v>4.7416602839567133E-2</v>
      </c>
      <c r="X234" s="137">
        <v>4.693698989979251E-2</v>
      </c>
      <c r="Y234" s="137">
        <v>24400889856</v>
      </c>
      <c r="Z234" s="137">
        <v>133</v>
      </c>
      <c r="AA234" s="137">
        <v>361</v>
      </c>
      <c r="AB234" s="137">
        <v>471</v>
      </c>
      <c r="AC234" s="137">
        <v>280</v>
      </c>
      <c r="AP234" s="117" t="s">
        <v>1953</v>
      </c>
      <c r="AQ234" s="117" t="s">
        <v>148</v>
      </c>
      <c r="AR234" s="117" t="s">
        <v>149</v>
      </c>
      <c r="AS234" s="123">
        <v>527.75</v>
      </c>
      <c r="AT234" s="117">
        <v>-6.74</v>
      </c>
      <c r="AU234" s="124">
        <v>-1.261E-2</v>
      </c>
      <c r="AV234" s="125">
        <v>52071193128</v>
      </c>
      <c r="AW234" s="117" t="s">
        <v>1043</v>
      </c>
      <c r="AY234" s="117">
        <v>878066</v>
      </c>
      <c r="AZ234" s="117" t="s">
        <v>1044</v>
      </c>
      <c r="BA234" s="117" t="s">
        <v>1080</v>
      </c>
    </row>
    <row r="235" spans="7:53" ht="15">
      <c r="G235" s="114" t="str">
        <f t="shared" si="44"/>
        <v>Costco</v>
      </c>
      <c r="H235" s="175">
        <v>44610</v>
      </c>
      <c r="I235" s="140">
        <v>512.66998291015625</v>
      </c>
      <c r="J235" s="141" t="s">
        <v>30</v>
      </c>
      <c r="K235" s="141" t="s">
        <v>1953</v>
      </c>
      <c r="L235" s="141" t="s">
        <v>2512</v>
      </c>
      <c r="M235" s="143">
        <v>1.005886101601791</v>
      </c>
      <c r="N235" s="26">
        <f t="shared" si="45"/>
        <v>2</v>
      </c>
      <c r="O235" s="26" t="str">
        <f t="shared" si="46"/>
        <v>Costco2</v>
      </c>
      <c r="Q235" s="26">
        <f>IF(R235="Y","",S235-COUNTIF(R$4:R234,"Y"))</f>
        <v>164</v>
      </c>
      <c r="R235" s="114" t="str">
        <f>IF(ISNUMBER(MATCH(T235,Draft!$AX$3:$AX$146,0)),"Y","")</f>
        <v/>
      </c>
      <c r="S235" s="114">
        <f t="shared" si="43"/>
        <v>232</v>
      </c>
      <c r="T235" s="136" t="s">
        <v>1215</v>
      </c>
      <c r="U235" s="137">
        <v>57</v>
      </c>
      <c r="V235" s="137">
        <v>1.0076956896411731</v>
      </c>
      <c r="W235" s="137">
        <v>5.076095195795155E-2</v>
      </c>
      <c r="X235" s="137">
        <v>5.0373294715616822E-2</v>
      </c>
      <c r="Y235" s="137">
        <v>35691839488</v>
      </c>
      <c r="Z235" s="137">
        <v>194</v>
      </c>
      <c r="AA235" s="137">
        <v>390</v>
      </c>
      <c r="AB235" s="137">
        <v>350</v>
      </c>
      <c r="AC235" s="137">
        <v>280</v>
      </c>
      <c r="AP235" s="117" t="s">
        <v>1953</v>
      </c>
      <c r="AQ235" s="117" t="s">
        <v>872</v>
      </c>
      <c r="AR235" s="117" t="s">
        <v>873</v>
      </c>
      <c r="AS235" s="123">
        <v>7.59</v>
      </c>
      <c r="AT235" s="117">
        <v>-0.03</v>
      </c>
      <c r="AU235" s="124">
        <v>-3.9399999999999999E-3</v>
      </c>
      <c r="AV235" s="125">
        <v>52022374488</v>
      </c>
      <c r="AW235" s="117" t="s">
        <v>1073</v>
      </c>
      <c r="AY235" s="117">
        <v>1486234</v>
      </c>
      <c r="AZ235" s="117" t="s">
        <v>1049</v>
      </c>
      <c r="BA235" s="117" t="s">
        <v>1110</v>
      </c>
    </row>
    <row r="236" spans="7:53" ht="15">
      <c r="G236" s="114" t="str">
        <f t="shared" si="44"/>
        <v>Costco</v>
      </c>
      <c r="H236" s="175">
        <v>44617</v>
      </c>
      <c r="I236" s="140">
        <v>517.489990234375</v>
      </c>
      <c r="J236" s="141" t="s">
        <v>30</v>
      </c>
      <c r="K236" s="141" t="s">
        <v>1953</v>
      </c>
      <c r="L236" s="141" t="s">
        <v>2512</v>
      </c>
      <c r="M236" s="143">
        <v>1.009401774016216</v>
      </c>
      <c r="N236" s="26">
        <f t="shared" si="45"/>
        <v>3</v>
      </c>
      <c r="O236" s="26" t="str">
        <f t="shared" si="46"/>
        <v>Costco3</v>
      </c>
      <c r="Q236" s="26">
        <f>IF(R236="Y","",S236-COUNTIF(R$4:R235,"Y"))</f>
        <v>165</v>
      </c>
      <c r="R236" s="114" t="str">
        <f>IF(ISNUMBER(MATCH(T236,Draft!$AX$3:$AX$146,0)),"Y","")</f>
        <v/>
      </c>
      <c r="S236" s="114">
        <f t="shared" si="43"/>
        <v>233</v>
      </c>
      <c r="T236" s="136" t="s">
        <v>259</v>
      </c>
      <c r="U236" s="137">
        <v>57</v>
      </c>
      <c r="V236" s="137">
        <v>1.0135640478110279</v>
      </c>
      <c r="W236" s="137">
        <v>6.5555539330177048E-2</v>
      </c>
      <c r="X236" s="137">
        <v>6.4678240582581731E-2</v>
      </c>
      <c r="Y236" s="137">
        <v>25591539712</v>
      </c>
      <c r="Z236" s="137">
        <v>106</v>
      </c>
      <c r="AA236" s="137">
        <v>451</v>
      </c>
      <c r="AB236" s="137">
        <v>458</v>
      </c>
      <c r="AC236" s="137">
        <v>280.60000000000002</v>
      </c>
      <c r="AP236" s="117" t="s">
        <v>1953</v>
      </c>
      <c r="AQ236" s="117" t="s">
        <v>870</v>
      </c>
      <c r="AR236" s="117" t="s">
        <v>871</v>
      </c>
      <c r="AS236" s="123">
        <v>67.2</v>
      </c>
      <c r="AT236" s="117">
        <v>-0.62</v>
      </c>
      <c r="AU236" s="124">
        <v>-9.1400000000000006E-3</v>
      </c>
      <c r="AV236" s="125">
        <v>51951061277</v>
      </c>
      <c r="AW236" s="117" t="s">
        <v>1043</v>
      </c>
      <c r="AY236" s="117">
        <v>1451542</v>
      </c>
      <c r="AZ236" s="117" t="s">
        <v>1096</v>
      </c>
      <c r="BA236" s="117" t="s">
        <v>1107</v>
      </c>
    </row>
    <row r="237" spans="7:53" ht="15">
      <c r="G237" s="114" t="str">
        <f t="shared" si="44"/>
        <v>Shopify</v>
      </c>
      <c r="H237" s="175">
        <v>44596</v>
      </c>
      <c r="I237" s="140">
        <v>876</v>
      </c>
      <c r="J237" s="141" t="s">
        <v>544</v>
      </c>
      <c r="K237" s="141" t="s">
        <v>1953</v>
      </c>
      <c r="L237" s="141" t="s">
        <v>2512</v>
      </c>
      <c r="M237" s="143"/>
      <c r="N237" s="26">
        <f t="shared" si="45"/>
        <v>0</v>
      </c>
      <c r="O237" s="26" t="str">
        <f t="shared" si="46"/>
        <v>Shopify0</v>
      </c>
      <c r="Q237" s="26">
        <f>IF(R237="Y","",S237-COUNTIF(R$4:R236,"Y"))</f>
        <v>166</v>
      </c>
      <c r="R237" s="114" t="str">
        <f>IF(ISNUMBER(MATCH(T237,Draft!$AX$3:$AX$146,0)),"Y","")</f>
        <v/>
      </c>
      <c r="S237" s="114">
        <f t="shared" si="43"/>
        <v>234</v>
      </c>
      <c r="T237" s="136" t="s">
        <v>774</v>
      </c>
      <c r="U237" s="137">
        <v>57</v>
      </c>
      <c r="V237" s="137">
        <v>1.0048286900632859</v>
      </c>
      <c r="W237" s="137">
        <v>5.478928968501548E-2</v>
      </c>
      <c r="X237" s="137">
        <v>5.4526000528074853E-2</v>
      </c>
      <c r="Y237" s="137">
        <v>85765677056</v>
      </c>
      <c r="Z237" s="137">
        <v>314</v>
      </c>
      <c r="AA237" s="137">
        <v>414</v>
      </c>
      <c r="AB237" s="137">
        <v>137</v>
      </c>
      <c r="AC237" s="137">
        <v>280.89999999999998</v>
      </c>
      <c r="AP237" s="117" t="s">
        <v>1953</v>
      </c>
      <c r="AQ237" s="117" t="s">
        <v>856</v>
      </c>
      <c r="AR237" s="117" t="s">
        <v>857</v>
      </c>
      <c r="AS237" s="123">
        <v>63.47</v>
      </c>
      <c r="AT237" s="117">
        <v>-0.19</v>
      </c>
      <c r="AU237" s="124">
        <v>-2.98E-3</v>
      </c>
      <c r="AV237" s="125">
        <v>51039083150</v>
      </c>
      <c r="AW237" s="117" t="s">
        <v>1043</v>
      </c>
      <c r="AY237" s="117">
        <v>6032973</v>
      </c>
      <c r="AZ237" s="117" t="s">
        <v>1049</v>
      </c>
      <c r="BA237" s="117" t="s">
        <v>1128</v>
      </c>
    </row>
    <row r="238" spans="7:53" ht="15">
      <c r="G238" s="114" t="str">
        <f t="shared" si="44"/>
        <v>Shopify</v>
      </c>
      <c r="H238" s="175">
        <v>44603</v>
      </c>
      <c r="I238" s="140">
        <v>854</v>
      </c>
      <c r="J238" s="141" t="s">
        <v>544</v>
      </c>
      <c r="K238" s="141" t="s">
        <v>1953</v>
      </c>
      <c r="L238" s="141" t="s">
        <v>2512</v>
      </c>
      <c r="M238" s="143">
        <v>0.97488584474885842</v>
      </c>
      <c r="N238" s="26">
        <f t="shared" si="45"/>
        <v>1</v>
      </c>
      <c r="O238" s="26" t="str">
        <f t="shared" si="46"/>
        <v>Shopify1</v>
      </c>
      <c r="Q238" s="26">
        <f>IF(R238="Y","",S238-COUNTIF(R$4:R237,"Y"))</f>
        <v>167</v>
      </c>
      <c r="R238" s="114" t="str">
        <f>IF(ISNUMBER(MATCH(T238,Draft!$AX$3:$AX$146,0)),"Y","")</f>
        <v/>
      </c>
      <c r="S238" s="114">
        <f t="shared" si="43"/>
        <v>235</v>
      </c>
      <c r="T238" s="136" t="s">
        <v>303</v>
      </c>
      <c r="U238" s="137">
        <v>57</v>
      </c>
      <c r="V238" s="137">
        <v>1.0110916441064111</v>
      </c>
      <c r="W238" s="137">
        <v>5.1382408796354778E-2</v>
      </c>
      <c r="X238" s="137">
        <v>5.0818745358899527E-2</v>
      </c>
      <c r="Y238" s="137">
        <v>24334114816</v>
      </c>
      <c r="Z238" s="137">
        <v>121</v>
      </c>
      <c r="AA238" s="137">
        <v>394</v>
      </c>
      <c r="AB238" s="137">
        <v>473</v>
      </c>
      <c r="AC238" s="137">
        <v>281.2</v>
      </c>
      <c r="AP238" s="117" t="s">
        <v>1953</v>
      </c>
      <c r="AQ238" s="117" t="s">
        <v>874</v>
      </c>
      <c r="AR238" s="117" t="s">
        <v>875</v>
      </c>
      <c r="AS238" s="123">
        <v>2.86</v>
      </c>
      <c r="AT238" s="117">
        <v>0.01</v>
      </c>
      <c r="AU238" s="124">
        <v>3.5100000000000001E-3</v>
      </c>
      <c r="AV238" s="125">
        <v>50792288147</v>
      </c>
      <c r="AW238" s="117" t="s">
        <v>1082</v>
      </c>
      <c r="AY238" s="117">
        <v>26105649</v>
      </c>
      <c r="AZ238" s="117" t="s">
        <v>1049</v>
      </c>
      <c r="BA238" s="117" t="s">
        <v>1110</v>
      </c>
    </row>
    <row r="239" spans="7:53" ht="15">
      <c r="G239" s="114" t="str">
        <f t="shared" si="44"/>
        <v>Shopify</v>
      </c>
      <c r="H239" s="175">
        <v>44610</v>
      </c>
      <c r="I239" s="140">
        <v>656.8800048828125</v>
      </c>
      <c r="J239" s="141" t="s">
        <v>544</v>
      </c>
      <c r="K239" s="141" t="s">
        <v>1953</v>
      </c>
      <c r="L239" s="141" t="s">
        <v>2512</v>
      </c>
      <c r="M239" s="143">
        <v>0.76918033358643145</v>
      </c>
      <c r="N239" s="26">
        <f t="shared" si="45"/>
        <v>2</v>
      </c>
      <c r="O239" s="26" t="str">
        <f t="shared" si="46"/>
        <v>Shopify2</v>
      </c>
      <c r="Q239" s="26" t="str">
        <f>IF(R239="Y","",S239-COUNTIF(R$4:R238,"Y"))</f>
        <v/>
      </c>
      <c r="R239" s="114" t="str">
        <f>IF(ISNUMBER(MATCH(T239,Draft!$AX$3:$AX$146,0)),"Y","")</f>
        <v>Y</v>
      </c>
      <c r="S239" s="114">
        <f t="shared" si="43"/>
        <v>236</v>
      </c>
      <c r="T239" s="136" t="s">
        <v>1935</v>
      </c>
      <c r="U239" s="137">
        <v>61</v>
      </c>
      <c r="V239" s="137">
        <v>1.1430836530093691</v>
      </c>
      <c r="W239" s="137">
        <v>0.41828893452334892</v>
      </c>
      <c r="X239" s="137">
        <v>0.3659302916476232</v>
      </c>
      <c r="Y239" s="137">
        <v>3686381056</v>
      </c>
      <c r="Z239" s="137">
        <v>4</v>
      </c>
      <c r="AA239" s="137">
        <v>589</v>
      </c>
      <c r="AB239" s="137">
        <v>539</v>
      </c>
      <c r="AC239" s="137">
        <v>281.5</v>
      </c>
      <c r="AP239" s="117" t="s">
        <v>1953</v>
      </c>
      <c r="AQ239" s="117" t="s">
        <v>764</v>
      </c>
      <c r="AR239" s="117" t="s">
        <v>765</v>
      </c>
      <c r="AS239" s="123">
        <v>104.23</v>
      </c>
      <c r="AT239" s="117">
        <v>-1.01</v>
      </c>
      <c r="AU239" s="124">
        <v>-9.5999999999999992E-3</v>
      </c>
      <c r="AV239" s="125">
        <v>50676626000</v>
      </c>
      <c r="AW239" s="117" t="s">
        <v>1043</v>
      </c>
      <c r="AY239" s="117">
        <v>495076</v>
      </c>
    </row>
    <row r="240" spans="7:53" ht="15">
      <c r="G240" s="114" t="str">
        <f t="shared" si="44"/>
        <v>Shopify</v>
      </c>
      <c r="H240" s="175">
        <v>44617</v>
      </c>
      <c r="I240" s="140">
        <v>676.95001220703125</v>
      </c>
      <c r="J240" s="141" t="s">
        <v>544</v>
      </c>
      <c r="K240" s="141" t="s">
        <v>1953</v>
      </c>
      <c r="L240" s="141" t="s">
        <v>2512</v>
      </c>
      <c r="M240" s="143">
        <v>1.030553536681025</v>
      </c>
      <c r="N240" s="26">
        <f t="shared" si="45"/>
        <v>3</v>
      </c>
      <c r="O240" s="26" t="str">
        <f t="shared" si="46"/>
        <v>Shopify3</v>
      </c>
      <c r="Q240" s="26" t="str">
        <f>IF(R240="Y","",S240-COUNTIF(R$4:R239,"Y"))</f>
        <v/>
      </c>
      <c r="R240" s="114" t="str">
        <f>IF(ISNUMBER(MATCH(T240,Draft!$AX$3:$AX$146,0)),"Y","")</f>
        <v>Y</v>
      </c>
      <c r="S240" s="114">
        <f t="shared" si="43"/>
        <v>237</v>
      </c>
      <c r="T240" s="136" t="s">
        <v>1937</v>
      </c>
      <c r="U240" s="137">
        <v>61</v>
      </c>
      <c r="V240" s="137">
        <v>1.113768159059503</v>
      </c>
      <c r="W240" s="137">
        <v>0.44436772473354852</v>
      </c>
      <c r="X240" s="137">
        <v>0.39897686167360452</v>
      </c>
      <c r="Y240" s="137">
        <v>5555796992</v>
      </c>
      <c r="Z240" s="137">
        <v>11</v>
      </c>
      <c r="AA240" s="137">
        <v>591</v>
      </c>
      <c r="AB240" s="137">
        <v>527</v>
      </c>
      <c r="AC240" s="137">
        <v>281.8</v>
      </c>
      <c r="AP240" s="117" t="s">
        <v>1953</v>
      </c>
      <c r="AQ240" s="117" t="s">
        <v>864</v>
      </c>
      <c r="AR240" s="117" t="s">
        <v>865</v>
      </c>
      <c r="AS240" s="123">
        <v>51.52</v>
      </c>
      <c r="AT240" s="117">
        <v>-0.46</v>
      </c>
      <c r="AU240" s="124">
        <v>-8.8500000000000002E-3</v>
      </c>
      <c r="AV240" s="125">
        <v>50541120000</v>
      </c>
      <c r="AW240" s="117" t="s">
        <v>1086</v>
      </c>
      <c r="AY240" s="117">
        <v>1369089</v>
      </c>
    </row>
    <row r="241" spans="7:53" ht="15">
      <c r="G241" s="114" t="str">
        <f t="shared" si="44"/>
        <v>Accenture</v>
      </c>
      <c r="H241" s="175">
        <v>44596</v>
      </c>
      <c r="I241" s="140">
        <v>347.5</v>
      </c>
      <c r="J241" s="141" t="s">
        <v>536</v>
      </c>
      <c r="K241" s="141" t="s">
        <v>1953</v>
      </c>
      <c r="L241" s="141" t="s">
        <v>2512</v>
      </c>
      <c r="M241" s="143"/>
      <c r="N241" s="26">
        <f t="shared" si="45"/>
        <v>0</v>
      </c>
      <c r="O241" s="26" t="str">
        <f t="shared" si="46"/>
        <v>Accenture0</v>
      </c>
      <c r="Q241" s="26" t="str">
        <f>IF(R241="Y","",S241-COUNTIF(R$4:R240,"Y"))</f>
        <v/>
      </c>
      <c r="R241" s="114" t="str">
        <f>IF(ISNUMBER(MATCH(T241,Draft!$AX$3:$AX$146,0)),"Y","")</f>
        <v>Y</v>
      </c>
      <c r="S241" s="114">
        <f t="shared" si="43"/>
        <v>238</v>
      </c>
      <c r="T241" s="136" t="s">
        <v>1943</v>
      </c>
      <c r="U241" s="137">
        <v>61</v>
      </c>
      <c r="V241" s="137">
        <v>1.072487786337168</v>
      </c>
      <c r="W241" s="137">
        <v>0.25351771998811629</v>
      </c>
      <c r="X241" s="137">
        <v>0.2363828504322151</v>
      </c>
      <c r="Y241" s="137">
        <v>7046330368</v>
      </c>
      <c r="Z241" s="137">
        <v>27</v>
      </c>
      <c r="AA241" s="137">
        <v>560</v>
      </c>
      <c r="AB241" s="137">
        <v>521</v>
      </c>
      <c r="AC241" s="137">
        <v>281.8</v>
      </c>
      <c r="AP241" s="117" t="s">
        <v>1953</v>
      </c>
      <c r="AQ241" s="117" t="s">
        <v>184</v>
      </c>
      <c r="AR241" s="117" t="s">
        <v>185</v>
      </c>
      <c r="AS241" s="123">
        <v>18.64</v>
      </c>
      <c r="AT241" s="117">
        <v>-0.28000000000000003</v>
      </c>
      <c r="AU241" s="124">
        <v>-1.4800000000000001E-2</v>
      </c>
      <c r="AV241" s="125">
        <v>50352692333</v>
      </c>
      <c r="AW241" s="117" t="s">
        <v>1082</v>
      </c>
      <c r="AY241" s="117">
        <v>9174200</v>
      </c>
      <c r="AZ241" s="117" t="s">
        <v>1084</v>
      </c>
      <c r="BA241" s="117" t="s">
        <v>1085</v>
      </c>
    </row>
    <row r="242" spans="7:53" ht="15">
      <c r="G242" s="114" t="str">
        <f t="shared" si="44"/>
        <v>Accenture</v>
      </c>
      <c r="H242" s="175">
        <v>44603</v>
      </c>
      <c r="I242" s="140">
        <v>329.17999267578119</v>
      </c>
      <c r="J242" s="141" t="s">
        <v>536</v>
      </c>
      <c r="K242" s="141" t="s">
        <v>1953</v>
      </c>
      <c r="L242" s="141" t="s">
        <v>2512</v>
      </c>
      <c r="M242" s="143">
        <v>0.94728055446267989</v>
      </c>
      <c r="N242" s="26">
        <f t="shared" si="45"/>
        <v>1</v>
      </c>
      <c r="O242" s="26" t="str">
        <f t="shared" si="46"/>
        <v>Accenture1</v>
      </c>
      <c r="Q242" s="26" t="str">
        <f>IF(R242="Y","",S242-COUNTIF(R$4:R241,"Y"))</f>
        <v/>
      </c>
      <c r="R242" s="114" t="str">
        <f>IF(ISNUMBER(MATCH(T242,Draft!$AX$3:$AX$146,0)),"Y","")</f>
        <v>Y</v>
      </c>
      <c r="S242" s="114">
        <f t="shared" si="43"/>
        <v>239</v>
      </c>
      <c r="T242" s="136" t="s">
        <v>1947</v>
      </c>
      <c r="U242" s="137">
        <v>61</v>
      </c>
      <c r="V242" s="137">
        <v>1.0556317448561141</v>
      </c>
      <c r="W242" s="137">
        <v>0.18645703627098939</v>
      </c>
      <c r="X242" s="137">
        <v>0.1766307589550597</v>
      </c>
      <c r="Y242" s="137">
        <v>5994266112</v>
      </c>
      <c r="Z242" s="137">
        <v>42</v>
      </c>
      <c r="AA242" s="137">
        <v>518</v>
      </c>
      <c r="AB242" s="137">
        <v>525</v>
      </c>
      <c r="AC242" s="137">
        <v>282.10000000000002</v>
      </c>
      <c r="AP242" s="117" t="s">
        <v>1953</v>
      </c>
      <c r="AQ242" s="117" t="s">
        <v>963</v>
      </c>
      <c r="AR242" s="117" t="s">
        <v>964</v>
      </c>
      <c r="AS242" s="123">
        <v>79.739999999999995</v>
      </c>
      <c r="AT242" s="117">
        <v>-0.05</v>
      </c>
      <c r="AU242" s="124">
        <v>-6.3000000000000003E-4</v>
      </c>
      <c r="AV242" s="125">
        <v>49086961683</v>
      </c>
      <c r="AW242" s="117" t="s">
        <v>1043</v>
      </c>
      <c r="AY242" s="117">
        <v>6398131</v>
      </c>
      <c r="AZ242" s="117" t="s">
        <v>1076</v>
      </c>
      <c r="BA242" s="117" t="s">
        <v>1083</v>
      </c>
    </row>
    <row r="243" spans="7:53" ht="15">
      <c r="G243" s="114" t="str">
        <f t="shared" si="44"/>
        <v>Accenture</v>
      </c>
      <c r="H243" s="175">
        <v>44610</v>
      </c>
      <c r="I243" s="140">
        <v>321.17999267578119</v>
      </c>
      <c r="J243" s="141" t="s">
        <v>536</v>
      </c>
      <c r="K243" s="141" t="s">
        <v>1953</v>
      </c>
      <c r="L243" s="141" t="s">
        <v>2512</v>
      </c>
      <c r="M243" s="143">
        <v>0.97569718640865444</v>
      </c>
      <c r="N243" s="26">
        <f t="shared" si="45"/>
        <v>2</v>
      </c>
      <c r="O243" s="26" t="str">
        <f t="shared" si="46"/>
        <v>Accenture2</v>
      </c>
      <c r="Q243" s="26">
        <f>IF(R243="Y","",S243-COUNTIF(R$4:R242,"Y"))</f>
        <v>168</v>
      </c>
      <c r="R243" s="114" t="str">
        <f>IF(ISNUMBER(MATCH(T243,Draft!$AX$3:$AX$146,0)),"Y","")</f>
        <v/>
      </c>
      <c r="S243" s="114">
        <f t="shared" si="43"/>
        <v>240</v>
      </c>
      <c r="T243" s="136" t="s">
        <v>817</v>
      </c>
      <c r="U243" s="137">
        <v>57</v>
      </c>
      <c r="V243" s="137">
        <v>1.003697959235518</v>
      </c>
      <c r="W243" s="137">
        <v>2.9907083303672071E-2</v>
      </c>
      <c r="X243" s="137">
        <v>2.9796895598404191E-2</v>
      </c>
      <c r="Y243" s="137">
        <v>45052268544</v>
      </c>
      <c r="Z243" s="137">
        <v>361</v>
      </c>
      <c r="AA243" s="137">
        <v>117</v>
      </c>
      <c r="AB243" s="137">
        <v>261</v>
      </c>
      <c r="AC243" s="137">
        <v>282.2</v>
      </c>
      <c r="AP243" s="117" t="s">
        <v>1953</v>
      </c>
      <c r="AQ243" s="117" t="s">
        <v>900</v>
      </c>
      <c r="AR243" s="117" t="s">
        <v>901</v>
      </c>
      <c r="AS243" s="123">
        <v>84.15</v>
      </c>
      <c r="AT243" s="117">
        <v>-1.8</v>
      </c>
      <c r="AU243" s="124">
        <v>-2.094E-2</v>
      </c>
      <c r="AV243" s="125">
        <v>49015607850</v>
      </c>
      <c r="AW243" s="117" t="s">
        <v>1043</v>
      </c>
      <c r="AY243" s="117">
        <v>1775809</v>
      </c>
      <c r="AZ243" s="117" t="s">
        <v>1057</v>
      </c>
      <c r="BA243" s="117" t="s">
        <v>1061</v>
      </c>
    </row>
    <row r="244" spans="7:53" ht="15">
      <c r="G244" s="114" t="str">
        <f t="shared" si="44"/>
        <v>Accenture</v>
      </c>
      <c r="H244" s="175">
        <v>44617</v>
      </c>
      <c r="I244" s="140">
        <v>322.510009765625</v>
      </c>
      <c r="J244" s="141" t="s">
        <v>536</v>
      </c>
      <c r="K244" s="141" t="s">
        <v>1953</v>
      </c>
      <c r="L244" s="141" t="s">
        <v>2512</v>
      </c>
      <c r="M244" s="143">
        <v>1.0041410334397329</v>
      </c>
      <c r="N244" s="26">
        <f t="shared" si="45"/>
        <v>3</v>
      </c>
      <c r="O244" s="26" t="str">
        <f t="shared" si="46"/>
        <v>Accenture3</v>
      </c>
      <c r="Q244" s="26" t="str">
        <f>IF(R244="Y","",S244-COUNTIF(R$4:R243,"Y"))</f>
        <v/>
      </c>
      <c r="R244" s="114" t="str">
        <f>IF(ISNUMBER(MATCH(T244,Draft!$AX$3:$AX$146,0)),"Y","")</f>
        <v>Y</v>
      </c>
      <c r="S244" s="114">
        <f t="shared" si="43"/>
        <v>241</v>
      </c>
      <c r="T244" s="136" t="s">
        <v>575</v>
      </c>
      <c r="U244" s="137">
        <v>57</v>
      </c>
      <c r="V244" s="137">
        <v>1.00362773745383</v>
      </c>
      <c r="W244" s="137">
        <v>4.7761873030149303E-2</v>
      </c>
      <c r="X244" s="137">
        <v>4.7589231791579992E-2</v>
      </c>
      <c r="Y244" s="137">
        <v>135075045376</v>
      </c>
      <c r="Z244" s="137">
        <v>371</v>
      </c>
      <c r="AA244" s="137">
        <v>365</v>
      </c>
      <c r="AB244" s="137">
        <v>80</v>
      </c>
      <c r="AC244" s="137">
        <v>282.5</v>
      </c>
      <c r="AP244" s="117" t="s">
        <v>1953</v>
      </c>
      <c r="AQ244" s="117" t="s">
        <v>882</v>
      </c>
      <c r="AR244" s="117" t="s">
        <v>883</v>
      </c>
      <c r="AS244" s="123">
        <v>60.53</v>
      </c>
      <c r="AT244" s="117">
        <v>-2.62</v>
      </c>
      <c r="AU244" s="124">
        <v>-4.1489999999999999E-2</v>
      </c>
      <c r="AV244" s="125">
        <v>48268758951</v>
      </c>
      <c r="AW244" s="117" t="s">
        <v>1043</v>
      </c>
      <c r="AY244" s="117">
        <v>9089870</v>
      </c>
      <c r="AZ244" s="117" t="s">
        <v>1096</v>
      </c>
      <c r="BA244" s="117" t="s">
        <v>1107</v>
      </c>
    </row>
    <row r="245" spans="7:53" ht="15">
      <c r="G245" s="114" t="str">
        <f t="shared" si="44"/>
        <v>Simon Property Group</v>
      </c>
      <c r="H245" s="175">
        <v>44596</v>
      </c>
      <c r="I245" s="140">
        <v>145.17999267578119</v>
      </c>
      <c r="J245" s="141" t="s">
        <v>793</v>
      </c>
      <c r="K245" s="141" t="s">
        <v>1953</v>
      </c>
      <c r="L245" s="141" t="s">
        <v>2512</v>
      </c>
      <c r="M245" s="143"/>
      <c r="N245" s="26">
        <f t="shared" si="45"/>
        <v>0</v>
      </c>
      <c r="O245" s="26" t="str">
        <f t="shared" si="46"/>
        <v>Simon Property Group0</v>
      </c>
      <c r="Q245" s="26">
        <f>IF(R245="Y","",S245-COUNTIF(R$4:R244,"Y"))</f>
        <v>169</v>
      </c>
      <c r="R245" s="114" t="str">
        <f>IF(ISNUMBER(MATCH(T245,Draft!$AX$3:$AX$146,0)),"Y","")</f>
        <v/>
      </c>
      <c r="S245" s="114">
        <f t="shared" si="43"/>
        <v>242</v>
      </c>
      <c r="T245" s="136" t="s">
        <v>2162</v>
      </c>
      <c r="U245" s="137">
        <v>23</v>
      </c>
      <c r="V245" s="137">
        <v>1.166708191227225</v>
      </c>
      <c r="W245" s="137">
        <v>0.62219199879635811</v>
      </c>
      <c r="X245" s="137">
        <v>0.53328844648111473</v>
      </c>
      <c r="Y245" s="137">
        <v>3250714368</v>
      </c>
      <c r="Z245" s="137">
        <v>2</v>
      </c>
      <c r="AA245" s="137">
        <v>595</v>
      </c>
      <c r="AB245" s="137">
        <v>542</v>
      </c>
      <c r="AC245" s="137">
        <v>282.60000000000002</v>
      </c>
      <c r="AP245" s="117" t="s">
        <v>1953</v>
      </c>
      <c r="AQ245" s="117" t="s">
        <v>775</v>
      </c>
      <c r="AR245" s="117" t="s">
        <v>776</v>
      </c>
      <c r="AS245" s="123">
        <v>68.34</v>
      </c>
      <c r="AT245" s="117">
        <v>-1.05</v>
      </c>
      <c r="AU245" s="124">
        <v>-1.5129999999999999E-2</v>
      </c>
      <c r="AV245" s="125">
        <v>48000404133</v>
      </c>
      <c r="AW245" s="117" t="s">
        <v>1091</v>
      </c>
      <c r="AY245" s="117">
        <v>4501376</v>
      </c>
      <c r="AZ245" s="117" t="s">
        <v>1059</v>
      </c>
      <c r="BA245" s="117" t="s">
        <v>1155</v>
      </c>
    </row>
    <row r="246" spans="7:53" ht="15">
      <c r="G246" s="114" t="str">
        <f t="shared" si="44"/>
        <v>Simon Property Group</v>
      </c>
      <c r="H246" s="175">
        <v>44603</v>
      </c>
      <c r="I246" s="140">
        <v>141.83000183105469</v>
      </c>
      <c r="J246" s="141" t="s">
        <v>793</v>
      </c>
      <c r="K246" s="141" t="s">
        <v>1953</v>
      </c>
      <c r="L246" s="141" t="s">
        <v>2512</v>
      </c>
      <c r="M246" s="143">
        <v>0.97692525820546205</v>
      </c>
      <c r="N246" s="26">
        <f t="shared" si="45"/>
        <v>1</v>
      </c>
      <c r="O246" s="26" t="str">
        <f t="shared" si="46"/>
        <v>Simon Property Group1</v>
      </c>
      <c r="Q246" s="26">
        <f>IF(R246="Y","",S246-COUNTIF(R$4:R245,"Y"))</f>
        <v>170</v>
      </c>
      <c r="R246" s="114" t="str">
        <f>IF(ISNUMBER(MATCH(T246,Draft!$AX$3:$AX$146,0)),"Y","")</f>
        <v/>
      </c>
      <c r="S246" s="114">
        <f t="shared" si="43"/>
        <v>243</v>
      </c>
      <c r="T246" s="136" t="s">
        <v>1418</v>
      </c>
      <c r="U246" s="137">
        <v>57</v>
      </c>
      <c r="V246" s="137">
        <v>1.00845358593346</v>
      </c>
      <c r="W246" s="137">
        <v>3.9356730821375897E-2</v>
      </c>
      <c r="X246" s="137">
        <v>3.9026814293040481E-2</v>
      </c>
      <c r="Y246" s="137">
        <v>24086007808</v>
      </c>
      <c r="Z246" s="137">
        <v>170</v>
      </c>
      <c r="AA246" s="137">
        <v>271</v>
      </c>
      <c r="AB246" s="137">
        <v>478</v>
      </c>
      <c r="AC246" s="137">
        <v>282.60000000000002</v>
      </c>
      <c r="AP246" s="117" t="s">
        <v>1953</v>
      </c>
      <c r="AQ246" s="117" t="s">
        <v>799</v>
      </c>
      <c r="AR246" s="117" t="s">
        <v>800</v>
      </c>
      <c r="AS246" s="123">
        <v>147.38</v>
      </c>
      <c r="AT246" s="117">
        <v>-2.52</v>
      </c>
      <c r="AU246" s="124">
        <v>-1.6809999999999999E-2</v>
      </c>
      <c r="AV246" s="125">
        <v>47983276661</v>
      </c>
      <c r="AW246" s="117" t="s">
        <v>1091</v>
      </c>
      <c r="AY246" s="117">
        <v>1426791</v>
      </c>
      <c r="AZ246" s="117" t="s">
        <v>1059</v>
      </c>
      <c r="BA246" s="117" t="s">
        <v>1065</v>
      </c>
    </row>
    <row r="247" spans="7:53" ht="15">
      <c r="G247" s="114" t="str">
        <f t="shared" si="44"/>
        <v>Simon Property Group</v>
      </c>
      <c r="H247" s="175">
        <v>44610</v>
      </c>
      <c r="I247" s="140">
        <v>140.94999694824219</v>
      </c>
      <c r="J247" s="141" t="s">
        <v>793</v>
      </c>
      <c r="K247" s="141" t="s">
        <v>1953</v>
      </c>
      <c r="L247" s="141" t="s">
        <v>2512</v>
      </c>
      <c r="M247" s="143">
        <v>0.99379535449868539</v>
      </c>
      <c r="N247" s="26">
        <f t="shared" si="45"/>
        <v>2</v>
      </c>
      <c r="O247" s="26" t="str">
        <f t="shared" si="46"/>
        <v>Simon Property Group2</v>
      </c>
      <c r="Q247" s="26">
        <f>IF(R247="Y","",S247-COUNTIF(R$4:R246,"Y"))</f>
        <v>171</v>
      </c>
      <c r="R247" s="114" t="str">
        <f>IF(ISNUMBER(MATCH(T247,Draft!$AX$3:$AX$146,0)),"Y","")</f>
        <v/>
      </c>
      <c r="S247" s="114">
        <f t="shared" si="43"/>
        <v>244</v>
      </c>
      <c r="T247" s="136" t="s">
        <v>504</v>
      </c>
      <c r="U247" s="137">
        <v>57</v>
      </c>
      <c r="V247" s="137">
        <v>0.99946603198507611</v>
      </c>
      <c r="W247" s="137">
        <v>2.4286207946027989E-2</v>
      </c>
      <c r="X247" s="137">
        <v>2.429918293250273E-2</v>
      </c>
      <c r="Y247" s="137">
        <v>374154788864</v>
      </c>
      <c r="Z247" s="137">
        <v>535</v>
      </c>
      <c r="AA247" s="137">
        <v>52</v>
      </c>
      <c r="AB247" s="137">
        <v>16</v>
      </c>
      <c r="AC247" s="137">
        <v>282.7</v>
      </c>
      <c r="AP247" s="117" t="s">
        <v>1953</v>
      </c>
      <c r="AQ247" s="117" t="s">
        <v>815</v>
      </c>
      <c r="AR247" s="117" t="s">
        <v>816</v>
      </c>
      <c r="AS247" s="123">
        <v>250.43</v>
      </c>
      <c r="AT247" s="117">
        <v>-5.14</v>
      </c>
      <c r="AU247" s="124">
        <v>-2.0109999999999999E-2</v>
      </c>
      <c r="AV247" s="125">
        <v>47842022235</v>
      </c>
      <c r="AW247" s="117" t="s">
        <v>1043</v>
      </c>
      <c r="AX247" s="117">
        <v>2013</v>
      </c>
      <c r="AY247" s="117">
        <v>1457796</v>
      </c>
      <c r="AZ247" s="117" t="s">
        <v>1057</v>
      </c>
      <c r="BA247" s="117" t="s">
        <v>1116</v>
      </c>
    </row>
    <row r="248" spans="7:53" ht="15">
      <c r="G248" s="114" t="str">
        <f t="shared" si="44"/>
        <v>Simon Property Group</v>
      </c>
      <c r="H248" s="175">
        <v>44617</v>
      </c>
      <c r="I248" s="140">
        <v>139.69999694824219</v>
      </c>
      <c r="J248" s="141" t="s">
        <v>793</v>
      </c>
      <c r="K248" s="141" t="s">
        <v>1953</v>
      </c>
      <c r="L248" s="141" t="s">
        <v>2512</v>
      </c>
      <c r="M248" s="143">
        <v>0.99113160676080747</v>
      </c>
      <c r="N248" s="26">
        <f t="shared" si="45"/>
        <v>3</v>
      </c>
      <c r="O248" s="26" t="str">
        <f t="shared" si="46"/>
        <v>Simon Property Group3</v>
      </c>
      <c r="Q248" s="26">
        <f>IF(R248="Y","",S248-COUNTIF(R$4:R247,"Y"))</f>
        <v>172</v>
      </c>
      <c r="R248" s="114" t="str">
        <f>IF(ISNUMBER(MATCH(T248,Draft!$AX$3:$AX$146,0)),"Y","")</f>
        <v/>
      </c>
      <c r="S248" s="114">
        <f t="shared" si="43"/>
        <v>245</v>
      </c>
      <c r="T248" s="136" t="s">
        <v>234</v>
      </c>
      <c r="U248" s="137">
        <v>13</v>
      </c>
      <c r="V248" s="137">
        <v>1.012108040910962</v>
      </c>
      <c r="W248" s="137">
        <v>0.12723545663483041</v>
      </c>
      <c r="X248" s="137">
        <v>0.12571331467766059</v>
      </c>
      <c r="Y248" s="137">
        <v>29328648192</v>
      </c>
      <c r="Z248" s="137">
        <v>111</v>
      </c>
      <c r="AA248" s="137">
        <v>510</v>
      </c>
      <c r="AB248" s="137">
        <v>418</v>
      </c>
      <c r="AC248" s="137">
        <v>282.89999999999998</v>
      </c>
      <c r="AP248" s="117" t="s">
        <v>1953</v>
      </c>
      <c r="AQ248" s="117" t="s">
        <v>888</v>
      </c>
      <c r="AR248" s="117" t="s">
        <v>889</v>
      </c>
      <c r="AS248" s="123">
        <v>11.4</v>
      </c>
      <c r="AT248" s="117">
        <v>-0.02</v>
      </c>
      <c r="AU248" s="124">
        <v>-1.75E-3</v>
      </c>
      <c r="AV248" s="125">
        <v>47756146319</v>
      </c>
      <c r="AW248" s="117" t="s">
        <v>1082</v>
      </c>
      <c r="AY248" s="117">
        <v>3267794</v>
      </c>
      <c r="AZ248" s="117" t="s">
        <v>1049</v>
      </c>
      <c r="BA248" s="117" t="s">
        <v>1110</v>
      </c>
    </row>
    <row r="249" spans="7:53" ht="15">
      <c r="G249" s="114" t="str">
        <f t="shared" si="44"/>
        <v>Freeport-McMoRan</v>
      </c>
      <c r="H249" s="175">
        <v>44596</v>
      </c>
      <c r="I249" s="140">
        <v>38.419998168945312</v>
      </c>
      <c r="J249" s="141" t="s">
        <v>781</v>
      </c>
      <c r="K249" s="141" t="s">
        <v>1953</v>
      </c>
      <c r="L249" s="141" t="s">
        <v>2512</v>
      </c>
      <c r="M249" s="143"/>
      <c r="N249" s="26">
        <f t="shared" si="45"/>
        <v>0</v>
      </c>
      <c r="O249" s="26" t="str">
        <f t="shared" si="46"/>
        <v>Freeport-McMoRan0</v>
      </c>
      <c r="Q249" s="26">
        <f>IF(R249="Y","",S249-COUNTIF(R$4:R248,"Y"))</f>
        <v>173</v>
      </c>
      <c r="R249" s="114" t="str">
        <f>IF(ISNUMBER(MATCH(T249,Draft!$AX$3:$AX$146,0)),"Y","")</f>
        <v/>
      </c>
      <c r="S249" s="114">
        <f t="shared" si="43"/>
        <v>246</v>
      </c>
      <c r="T249" s="136" t="s">
        <v>1237</v>
      </c>
      <c r="U249" s="137">
        <v>57</v>
      </c>
      <c r="V249" s="137">
        <v>1.0078610733544191</v>
      </c>
      <c r="W249" s="137">
        <v>4.3737792156673623E-2</v>
      </c>
      <c r="X249" s="137">
        <v>4.3396647924007117E-2</v>
      </c>
      <c r="Y249" s="137">
        <v>29118507008</v>
      </c>
      <c r="Z249" s="137">
        <v>186</v>
      </c>
      <c r="AA249" s="137">
        <v>321</v>
      </c>
      <c r="AB249" s="137">
        <v>419</v>
      </c>
      <c r="AC249" s="137">
        <v>282.89999999999998</v>
      </c>
      <c r="AP249" s="117" t="s">
        <v>1953</v>
      </c>
      <c r="AQ249" s="117" t="s">
        <v>138</v>
      </c>
      <c r="AR249" s="117" t="s">
        <v>139</v>
      </c>
      <c r="AS249" s="123">
        <v>311.14999999999998</v>
      </c>
      <c r="AT249" s="117">
        <v>-13.03</v>
      </c>
      <c r="AU249" s="124">
        <v>-4.0189999999999997E-2</v>
      </c>
      <c r="AV249" s="125">
        <v>47742338246</v>
      </c>
      <c r="AW249" s="117" t="s">
        <v>1043</v>
      </c>
      <c r="AX249" s="117">
        <v>1992</v>
      </c>
      <c r="AY249" s="117">
        <v>878691</v>
      </c>
      <c r="AZ249" s="117" t="s">
        <v>1044</v>
      </c>
      <c r="BA249" s="117" t="s">
        <v>1080</v>
      </c>
    </row>
    <row r="250" spans="7:53" ht="15">
      <c r="G250" s="114" t="str">
        <f t="shared" si="44"/>
        <v>Freeport-McMoRan</v>
      </c>
      <c r="H250" s="175">
        <v>44603</v>
      </c>
      <c r="I250" s="140">
        <v>42.799999237060547</v>
      </c>
      <c r="J250" s="141" t="s">
        <v>781</v>
      </c>
      <c r="K250" s="141" t="s">
        <v>1953</v>
      </c>
      <c r="L250" s="141" t="s">
        <v>2512</v>
      </c>
      <c r="M250" s="143">
        <v>1.114003156607529</v>
      </c>
      <c r="N250" s="26">
        <f t="shared" si="45"/>
        <v>1</v>
      </c>
      <c r="O250" s="26" t="str">
        <f t="shared" si="46"/>
        <v>Freeport-McMoRan1</v>
      </c>
      <c r="Q250" s="26" t="str">
        <f>IF(R250="Y","",S250-COUNTIF(R$4:R249,"Y"))</f>
        <v/>
      </c>
      <c r="R250" s="114" t="str">
        <f>IF(ISNUMBER(MATCH(T250,Draft!$AX$3:$AX$146,0)),"Y","")</f>
        <v>Y</v>
      </c>
      <c r="S250" s="114">
        <f t="shared" si="43"/>
        <v>247</v>
      </c>
      <c r="T250" s="136" t="s">
        <v>2039</v>
      </c>
      <c r="U250" s="137">
        <v>61</v>
      </c>
      <c r="V250" s="137">
        <v>1.0488726029816171</v>
      </c>
      <c r="W250" s="137">
        <v>0.1919772869712682</v>
      </c>
      <c r="X250" s="137">
        <v>0.18303203499217799</v>
      </c>
      <c r="Y250" s="137">
        <v>12343896064</v>
      </c>
      <c r="Z250" s="137">
        <v>51</v>
      </c>
      <c r="AA250" s="137">
        <v>523</v>
      </c>
      <c r="AB250" s="137">
        <v>513</v>
      </c>
      <c r="AC250" s="137">
        <v>284</v>
      </c>
      <c r="AP250" s="117" t="s">
        <v>1953</v>
      </c>
      <c r="AQ250" s="117" t="s">
        <v>868</v>
      </c>
      <c r="AR250" s="117" t="s">
        <v>869</v>
      </c>
      <c r="AS250" s="123">
        <v>52.24</v>
      </c>
      <c r="AT250" s="117">
        <v>-0.48</v>
      </c>
      <c r="AU250" s="124">
        <v>-9.1000000000000004E-3</v>
      </c>
      <c r="AV250" s="125">
        <v>47486160000</v>
      </c>
      <c r="AW250" s="117" t="s">
        <v>1086</v>
      </c>
      <c r="AY250" s="117">
        <v>819234</v>
      </c>
    </row>
    <row r="251" spans="7:53" ht="15">
      <c r="G251" s="114" t="str">
        <f t="shared" si="44"/>
        <v>Freeport-McMoRan</v>
      </c>
      <c r="H251" s="175">
        <v>44610</v>
      </c>
      <c r="I251" s="140">
        <v>43.020000457763672</v>
      </c>
      <c r="J251" s="141" t="s">
        <v>781</v>
      </c>
      <c r="K251" s="141" t="s">
        <v>1953</v>
      </c>
      <c r="L251" s="141" t="s">
        <v>2512</v>
      </c>
      <c r="M251" s="143">
        <v>1.0051402155286171</v>
      </c>
      <c r="N251" s="26">
        <f t="shared" si="45"/>
        <v>2</v>
      </c>
      <c r="O251" s="26" t="str">
        <f t="shared" si="46"/>
        <v>Freeport-McMoRan2</v>
      </c>
      <c r="Q251" s="26">
        <f>IF(R251="Y","",S251-COUNTIF(R$4:R250,"Y"))</f>
        <v>174</v>
      </c>
      <c r="R251" s="114" t="str">
        <f>IF(ISNUMBER(MATCH(T251,Draft!$AX$3:$AX$146,0)),"Y","")</f>
        <v/>
      </c>
      <c r="S251" s="114">
        <f t="shared" si="43"/>
        <v>248</v>
      </c>
      <c r="T251" s="136" t="s">
        <v>973</v>
      </c>
      <c r="U251" s="137">
        <v>57</v>
      </c>
      <c r="V251" s="137">
        <v>1.0046438391750929</v>
      </c>
      <c r="W251" s="137">
        <v>2.4933462456107461E-2</v>
      </c>
      <c r="X251" s="137">
        <v>2.481821067710939E-2</v>
      </c>
      <c r="Y251" s="137">
        <v>33743648768</v>
      </c>
      <c r="Z251" s="137">
        <v>323</v>
      </c>
      <c r="AA251" s="137">
        <v>59</v>
      </c>
      <c r="AB251" s="137">
        <v>369</v>
      </c>
      <c r="AC251" s="137">
        <v>284</v>
      </c>
      <c r="AP251" s="117" t="s">
        <v>1953</v>
      </c>
      <c r="AQ251" s="117" t="s">
        <v>178</v>
      </c>
      <c r="AR251" s="117" t="s">
        <v>179</v>
      </c>
      <c r="AS251" s="123">
        <v>90.25</v>
      </c>
      <c r="AT251" s="117">
        <v>-1.44</v>
      </c>
      <c r="AU251" s="124">
        <v>-1.5709999999999998E-2</v>
      </c>
      <c r="AV251" s="125">
        <v>47403968994</v>
      </c>
      <c r="AW251" s="117" t="s">
        <v>1043</v>
      </c>
      <c r="AX251" s="117">
        <v>1998</v>
      </c>
      <c r="AY251" s="117">
        <v>3886226</v>
      </c>
      <c r="AZ251" s="117" t="s">
        <v>1044</v>
      </c>
      <c r="BA251" s="117" t="s">
        <v>1080</v>
      </c>
    </row>
    <row r="252" spans="7:53" ht="15">
      <c r="G252" s="114" t="str">
        <f t="shared" si="44"/>
        <v>Freeport-McMoRan</v>
      </c>
      <c r="H252" s="175">
        <v>44617</v>
      </c>
      <c r="I252" s="140">
        <v>46.340000152587891</v>
      </c>
      <c r="J252" s="141" t="s">
        <v>781</v>
      </c>
      <c r="K252" s="141" t="s">
        <v>1953</v>
      </c>
      <c r="L252" s="141" t="s">
        <v>2512</v>
      </c>
      <c r="M252" s="143">
        <v>1.0771733998023489</v>
      </c>
      <c r="N252" s="26">
        <f t="shared" si="45"/>
        <v>3</v>
      </c>
      <c r="O252" s="26" t="str">
        <f t="shared" si="46"/>
        <v>Freeport-McMoRan3</v>
      </c>
      <c r="Q252" s="26">
        <f>IF(R252="Y","",S252-COUNTIF(R$4:R251,"Y"))</f>
        <v>175</v>
      </c>
      <c r="R252" s="114" t="str">
        <f>IF(ISNUMBER(MATCH(T252,Draft!$AX$3:$AX$146,0)),"Y","")</f>
        <v/>
      </c>
      <c r="S252" s="114">
        <f t="shared" si="43"/>
        <v>249</v>
      </c>
      <c r="T252" s="136" t="s">
        <v>98</v>
      </c>
      <c r="U252" s="137">
        <v>57</v>
      </c>
      <c r="V252" s="137">
        <v>1.0025570326314881</v>
      </c>
      <c r="W252" s="137">
        <v>3.0733959258326358E-2</v>
      </c>
      <c r="X252" s="137">
        <v>3.0655571960486471E-2</v>
      </c>
      <c r="Y252" s="137">
        <v>74324500480</v>
      </c>
      <c r="Z252" s="137">
        <v>424</v>
      </c>
      <c r="AA252" s="137">
        <v>134</v>
      </c>
      <c r="AB252" s="137">
        <v>151</v>
      </c>
      <c r="AC252" s="137">
        <v>284.10000000000002</v>
      </c>
      <c r="AP252" s="117" t="s">
        <v>1953</v>
      </c>
      <c r="AQ252" s="117" t="s">
        <v>793</v>
      </c>
      <c r="AR252" s="117" t="s">
        <v>794</v>
      </c>
      <c r="AS252" s="123">
        <v>143.97999999999999</v>
      </c>
      <c r="AT252" s="117">
        <v>0.89</v>
      </c>
      <c r="AU252" s="124">
        <v>6.2199999999999998E-3</v>
      </c>
      <c r="AV252" s="125">
        <v>47314653608</v>
      </c>
      <c r="AW252" s="117" t="s">
        <v>1043</v>
      </c>
      <c r="AY252" s="117">
        <v>2722258</v>
      </c>
      <c r="AZ252" s="117" t="s">
        <v>1054</v>
      </c>
      <c r="BA252" s="117" t="s">
        <v>1108</v>
      </c>
    </row>
    <row r="253" spans="7:53" ht="15">
      <c r="G253" s="114" t="str">
        <f t="shared" si="44"/>
        <v>DocuSign</v>
      </c>
      <c r="H253" s="175">
        <v>44596</v>
      </c>
      <c r="I253" s="140">
        <v>118.4599990844727</v>
      </c>
      <c r="J253" s="141" t="s">
        <v>150</v>
      </c>
      <c r="K253" s="141" t="s">
        <v>1953</v>
      </c>
      <c r="L253" s="141" t="s">
        <v>2512</v>
      </c>
      <c r="M253" s="143"/>
      <c r="N253" s="26">
        <f t="shared" si="45"/>
        <v>0</v>
      </c>
      <c r="O253" s="26" t="str">
        <f t="shared" si="46"/>
        <v>DocuSign0</v>
      </c>
      <c r="Q253" s="26">
        <f>IF(R253="Y","",S253-COUNTIF(R$4:R252,"Y"))</f>
        <v>176</v>
      </c>
      <c r="R253" s="114" t="str">
        <f>IF(ISNUMBER(MATCH(T253,Draft!$AX$3:$AX$146,0)),"Y","")</f>
        <v/>
      </c>
      <c r="S253" s="114">
        <f t="shared" si="43"/>
        <v>250</v>
      </c>
      <c r="T253" s="136" t="s">
        <v>2167</v>
      </c>
      <c r="U253" s="137">
        <v>61</v>
      </c>
      <c r="V253" s="137">
        <v>1.0698188815242951</v>
      </c>
      <c r="W253" s="137">
        <v>0.2123539744494729</v>
      </c>
      <c r="X253" s="137">
        <v>0.1984952575775327</v>
      </c>
      <c r="Y253" s="137">
        <v>3156161280</v>
      </c>
      <c r="Z253" s="137">
        <v>29</v>
      </c>
      <c r="AA253" s="137">
        <v>535</v>
      </c>
      <c r="AB253" s="137">
        <v>544</v>
      </c>
      <c r="AC253" s="137">
        <v>284.7</v>
      </c>
      <c r="AP253" s="117" t="s">
        <v>1953</v>
      </c>
      <c r="AQ253" s="117" t="s">
        <v>886</v>
      </c>
      <c r="AR253" s="117" t="s">
        <v>887</v>
      </c>
      <c r="AS253" s="123">
        <v>15.02</v>
      </c>
      <c r="AT253" s="117">
        <v>-0.01</v>
      </c>
      <c r="AU253" s="124">
        <v>-6.7000000000000002E-4</v>
      </c>
      <c r="AV253" s="125">
        <v>47064909403</v>
      </c>
      <c r="AX253" s="117">
        <v>2018</v>
      </c>
      <c r="AY253" s="117">
        <v>2109500</v>
      </c>
      <c r="AZ253" s="117" t="s">
        <v>1057</v>
      </c>
      <c r="BA253" s="117" t="s">
        <v>1058</v>
      </c>
    </row>
    <row r="254" spans="7:53" ht="15">
      <c r="G254" s="114" t="str">
        <f t="shared" si="44"/>
        <v>DocuSign</v>
      </c>
      <c r="H254" s="175">
        <v>44603</v>
      </c>
      <c r="I254" s="140">
        <v>122.48000335693359</v>
      </c>
      <c r="J254" s="141" t="s">
        <v>150</v>
      </c>
      <c r="K254" s="141" t="s">
        <v>1953</v>
      </c>
      <c r="L254" s="141" t="s">
        <v>2512</v>
      </c>
      <c r="M254" s="143">
        <v>1.0339355419848879</v>
      </c>
      <c r="N254" s="26">
        <f t="shared" si="45"/>
        <v>1</v>
      </c>
      <c r="O254" s="26" t="str">
        <f t="shared" si="46"/>
        <v>DocuSign1</v>
      </c>
      <c r="Q254" s="26">
        <f>IF(R254="Y","",S254-COUNTIF(R$4:R253,"Y"))</f>
        <v>177</v>
      </c>
      <c r="R254" s="114" t="str">
        <f>IF(ISNUMBER(MATCH(T254,Draft!$AX$3:$AX$146,0)),"Y","")</f>
        <v/>
      </c>
      <c r="S254" s="114">
        <f t="shared" si="43"/>
        <v>251</v>
      </c>
      <c r="T254" s="136" t="s">
        <v>739</v>
      </c>
      <c r="U254" s="137">
        <v>57</v>
      </c>
      <c r="V254" s="137">
        <v>1.0029019733804929</v>
      </c>
      <c r="W254" s="137">
        <v>3.1158271127658971E-2</v>
      </c>
      <c r="X254" s="137">
        <v>3.1068112292803079E-2</v>
      </c>
      <c r="Y254" s="137">
        <v>65396531200</v>
      </c>
      <c r="Z254" s="137">
        <v>408</v>
      </c>
      <c r="AA254" s="137">
        <v>141</v>
      </c>
      <c r="AB254" s="137">
        <v>175</v>
      </c>
      <c r="AC254" s="137">
        <v>284.7</v>
      </c>
      <c r="AP254" s="117" t="s">
        <v>1953</v>
      </c>
      <c r="AQ254" s="117" t="s">
        <v>807</v>
      </c>
      <c r="AR254" s="117" t="s">
        <v>808</v>
      </c>
      <c r="AS254" s="123">
        <v>202.1</v>
      </c>
      <c r="AT254" s="117">
        <v>-3.69</v>
      </c>
      <c r="AU254" s="124">
        <v>-1.7930000000000001E-2</v>
      </c>
      <c r="AV254" s="125">
        <v>46827884458</v>
      </c>
      <c r="AW254" s="117" t="s">
        <v>1043</v>
      </c>
      <c r="AX254" s="117">
        <v>2009</v>
      </c>
      <c r="AY254" s="117">
        <v>1854296</v>
      </c>
      <c r="AZ254" s="117" t="s">
        <v>1054</v>
      </c>
      <c r="BA254" s="117" t="s">
        <v>1062</v>
      </c>
    </row>
    <row r="255" spans="7:53" ht="15">
      <c r="G255" s="114" t="str">
        <f t="shared" si="44"/>
        <v>DocuSign</v>
      </c>
      <c r="H255" s="175">
        <v>44610</v>
      </c>
      <c r="I255" s="140">
        <v>110.2799987792969</v>
      </c>
      <c r="J255" s="141" t="s">
        <v>150</v>
      </c>
      <c r="K255" s="141" t="s">
        <v>1953</v>
      </c>
      <c r="L255" s="141" t="s">
        <v>2512</v>
      </c>
      <c r="M255" s="143">
        <v>0.90039186607398081</v>
      </c>
      <c r="N255" s="26">
        <f t="shared" si="45"/>
        <v>2</v>
      </c>
      <c r="O255" s="26" t="str">
        <f t="shared" si="46"/>
        <v>DocuSign2</v>
      </c>
      <c r="Q255" s="26">
        <f>IF(R255="Y","",S255-COUNTIF(R$4:R254,"Y"))</f>
        <v>178</v>
      </c>
      <c r="R255" s="114" t="str">
        <f>IF(ISNUMBER(MATCH(T255,Draft!$AX$3:$AX$146,0)),"Y","")</f>
        <v/>
      </c>
      <c r="S255" s="114">
        <f t="shared" si="43"/>
        <v>252</v>
      </c>
      <c r="T255" s="136" t="s">
        <v>630</v>
      </c>
      <c r="U255" s="137">
        <v>57</v>
      </c>
      <c r="V255" s="137">
        <v>1.002542281856702</v>
      </c>
      <c r="W255" s="137">
        <v>3.4820446094004143E-2</v>
      </c>
      <c r="X255" s="137">
        <v>3.4732147186367919E-2</v>
      </c>
      <c r="Y255" s="137">
        <v>108878102528</v>
      </c>
      <c r="Z255" s="137">
        <v>425</v>
      </c>
      <c r="AA255" s="137">
        <v>209</v>
      </c>
      <c r="AB255" s="137">
        <v>102</v>
      </c>
      <c r="AC255" s="137">
        <v>284.89999999999998</v>
      </c>
      <c r="AP255" s="117" t="s">
        <v>1953</v>
      </c>
      <c r="AQ255" s="117" t="s">
        <v>805</v>
      </c>
      <c r="AR255" s="117" t="s">
        <v>806</v>
      </c>
      <c r="AS255" s="123">
        <v>442.31</v>
      </c>
      <c r="AT255" s="117">
        <v>-11.76</v>
      </c>
      <c r="AU255" s="124">
        <v>-2.5899999999999999E-2</v>
      </c>
      <c r="AV255" s="125">
        <v>46657026119</v>
      </c>
      <c r="AW255" s="117" t="s">
        <v>1043</v>
      </c>
      <c r="AX255" s="117">
        <v>1992</v>
      </c>
      <c r="AY255" s="117">
        <v>515763</v>
      </c>
      <c r="AZ255" s="117" t="s">
        <v>1059</v>
      </c>
      <c r="BA255" s="117" t="s">
        <v>1159</v>
      </c>
    </row>
    <row r="256" spans="7:53" ht="15">
      <c r="G256" s="114" t="str">
        <f t="shared" si="44"/>
        <v>DocuSign</v>
      </c>
      <c r="H256" s="175">
        <v>44617</v>
      </c>
      <c r="I256" s="140">
        <v>115.0699996948242</v>
      </c>
      <c r="J256" s="141" t="s">
        <v>150</v>
      </c>
      <c r="K256" s="141" t="s">
        <v>1953</v>
      </c>
      <c r="L256" s="141" t="s">
        <v>2512</v>
      </c>
      <c r="M256" s="143">
        <v>1.0434349017822671</v>
      </c>
      <c r="N256" s="26">
        <f t="shared" si="45"/>
        <v>3</v>
      </c>
      <c r="O256" s="26" t="str">
        <f t="shared" si="46"/>
        <v>DocuSign3</v>
      </c>
      <c r="Q256" s="26">
        <f>IF(R256="Y","",S256-COUNTIF(R$4:R255,"Y"))</f>
        <v>179</v>
      </c>
      <c r="R256" s="114" t="str">
        <f>IF(ISNUMBER(MATCH(T256,Draft!$AX$3:$AX$146,0)),"Y","")</f>
        <v/>
      </c>
      <c r="S256" s="114">
        <f t="shared" si="43"/>
        <v>253</v>
      </c>
      <c r="T256" s="136" t="s">
        <v>554</v>
      </c>
      <c r="U256" s="137">
        <v>57</v>
      </c>
      <c r="V256" s="137">
        <v>0.99985651650756435</v>
      </c>
      <c r="W256" s="137">
        <v>2.2774109245298949E-2</v>
      </c>
      <c r="X256" s="137">
        <v>2.277737742296012E-2</v>
      </c>
      <c r="Y256" s="137">
        <v>192070156288</v>
      </c>
      <c r="Z256" s="137">
        <v>524</v>
      </c>
      <c r="AA256" s="137">
        <v>43</v>
      </c>
      <c r="AB256" s="137">
        <v>48</v>
      </c>
      <c r="AC256" s="137">
        <v>285</v>
      </c>
      <c r="AP256" s="117" t="s">
        <v>1953</v>
      </c>
      <c r="AQ256" s="117" t="s">
        <v>817</v>
      </c>
      <c r="AR256" s="117" t="s">
        <v>818</v>
      </c>
      <c r="AS256" s="123">
        <v>77.599999999999994</v>
      </c>
      <c r="AT256" s="117">
        <v>-2.39</v>
      </c>
      <c r="AU256" s="124">
        <v>-2.988E-2</v>
      </c>
      <c r="AV256" s="125">
        <v>46477726385</v>
      </c>
      <c r="AW256" s="117" t="s">
        <v>1043</v>
      </c>
      <c r="AY256" s="117">
        <v>2932238</v>
      </c>
      <c r="AZ256" s="117" t="s">
        <v>1059</v>
      </c>
      <c r="BA256" s="117" t="s">
        <v>1142</v>
      </c>
    </row>
    <row r="257" spans="7:53" ht="15">
      <c r="G257" s="114" t="str">
        <f t="shared" si="44"/>
        <v>Zscaler</v>
      </c>
      <c r="H257" s="175">
        <v>44596</v>
      </c>
      <c r="I257" s="140">
        <v>258.98001098632812</v>
      </c>
      <c r="J257" s="141" t="s">
        <v>154</v>
      </c>
      <c r="K257" s="141" t="s">
        <v>1953</v>
      </c>
      <c r="L257" s="141" t="s">
        <v>2512</v>
      </c>
      <c r="M257" s="143"/>
      <c r="N257" s="26">
        <f t="shared" si="45"/>
        <v>0</v>
      </c>
      <c r="O257" s="26" t="str">
        <f t="shared" si="46"/>
        <v>Zscaler0</v>
      </c>
      <c r="Q257" s="26">
        <f>IF(R257="Y","",S257-COUNTIF(R$4:R256,"Y"))</f>
        <v>180</v>
      </c>
      <c r="R257" s="114" t="str">
        <f>IF(ISNUMBER(MATCH(T257,Draft!$AX$3:$AX$146,0)),"Y","")</f>
        <v/>
      </c>
      <c r="S257" s="114">
        <f t="shared" si="43"/>
        <v>254</v>
      </c>
      <c r="T257" s="136" t="s">
        <v>2196</v>
      </c>
      <c r="U257" s="137">
        <v>61</v>
      </c>
      <c r="V257" s="137">
        <v>1.1153968507766909</v>
      </c>
      <c r="W257" s="137">
        <v>0.4166453343356144</v>
      </c>
      <c r="X257" s="137">
        <v>0.37353999524518061</v>
      </c>
      <c r="Y257" s="137">
        <v>3314057472</v>
      </c>
      <c r="Z257" s="137">
        <v>10</v>
      </c>
      <c r="AA257" s="137">
        <v>590</v>
      </c>
      <c r="AB257" s="137">
        <v>541</v>
      </c>
      <c r="AC257" s="137">
        <v>285.3</v>
      </c>
      <c r="AP257" s="117" t="s">
        <v>1953</v>
      </c>
      <c r="AQ257" s="117" t="s">
        <v>801</v>
      </c>
      <c r="AR257" s="117" t="s">
        <v>802</v>
      </c>
      <c r="AS257" s="123">
        <v>33.71</v>
      </c>
      <c r="AT257" s="117">
        <v>-0.24</v>
      </c>
      <c r="AU257" s="124">
        <v>-7.0699999999999999E-3</v>
      </c>
      <c r="AV257" s="125">
        <v>46290796812</v>
      </c>
      <c r="AW257" s="117" t="s">
        <v>1082</v>
      </c>
      <c r="AY257" s="117">
        <v>375855</v>
      </c>
      <c r="AZ257" s="117" t="s">
        <v>1049</v>
      </c>
      <c r="BA257" s="117" t="s">
        <v>1158</v>
      </c>
    </row>
    <row r="258" spans="7:53" ht="15">
      <c r="G258" s="114" t="str">
        <f t="shared" si="44"/>
        <v>Zscaler</v>
      </c>
      <c r="H258" s="175">
        <v>44603</v>
      </c>
      <c r="I258" s="140">
        <v>273</v>
      </c>
      <c r="J258" s="141" t="s">
        <v>154</v>
      </c>
      <c r="K258" s="141" t="s">
        <v>1953</v>
      </c>
      <c r="L258" s="141" t="s">
        <v>2512</v>
      </c>
      <c r="M258" s="143">
        <v>1.0541354097572111</v>
      </c>
      <c r="N258" s="26">
        <f t="shared" si="45"/>
        <v>1</v>
      </c>
      <c r="O258" s="26" t="str">
        <f t="shared" si="46"/>
        <v>Zscaler1</v>
      </c>
      <c r="Q258" s="26">
        <f>IF(R258="Y","",S258-COUNTIF(R$4:R257,"Y"))</f>
        <v>181</v>
      </c>
      <c r="R258" s="114" t="str">
        <f>IF(ISNUMBER(MATCH(T258,Draft!$AX$3:$AX$146,0)),"Y","")</f>
        <v/>
      </c>
      <c r="S258" s="114">
        <f t="shared" si="43"/>
        <v>255</v>
      </c>
      <c r="T258" s="136" t="s">
        <v>1353</v>
      </c>
      <c r="U258" s="137">
        <v>57</v>
      </c>
      <c r="V258" s="137">
        <v>1.0063534933987119</v>
      </c>
      <c r="W258" s="137">
        <v>3.1579206187693019E-2</v>
      </c>
      <c r="X258" s="137">
        <v>3.1379834615610051E-2</v>
      </c>
      <c r="Y258" s="137">
        <v>26269650944</v>
      </c>
      <c r="Z258" s="137">
        <v>245</v>
      </c>
      <c r="AA258" s="137">
        <v>146</v>
      </c>
      <c r="AB258" s="137">
        <v>448</v>
      </c>
      <c r="AC258" s="137">
        <v>286.10000000000002</v>
      </c>
      <c r="AP258" s="117" t="s">
        <v>1953</v>
      </c>
      <c r="AQ258" s="117" t="s">
        <v>939</v>
      </c>
      <c r="AR258" s="117" t="s">
        <v>940</v>
      </c>
      <c r="AS258" s="123">
        <v>4.7</v>
      </c>
      <c r="AT258" s="117">
        <v>7.0000000000000007E-2</v>
      </c>
      <c r="AU258" s="124">
        <v>1.512E-2</v>
      </c>
      <c r="AV258" s="125">
        <v>45965485928</v>
      </c>
      <c r="AW258" s="117" t="s">
        <v>1150</v>
      </c>
      <c r="AY258" s="117">
        <v>49987065</v>
      </c>
      <c r="AZ258" s="117" t="s">
        <v>1049</v>
      </c>
      <c r="BA258" s="117" t="s">
        <v>1050</v>
      </c>
    </row>
    <row r="259" spans="7:53" ht="15">
      <c r="G259" s="114" t="str">
        <f t="shared" si="44"/>
        <v>Zscaler</v>
      </c>
      <c r="H259" s="175">
        <v>44610</v>
      </c>
      <c r="I259" s="140">
        <v>255.2200012207031</v>
      </c>
      <c r="J259" s="141" t="s">
        <v>154</v>
      </c>
      <c r="K259" s="141" t="s">
        <v>1953</v>
      </c>
      <c r="L259" s="141" t="s">
        <v>2512</v>
      </c>
      <c r="M259" s="143">
        <v>0.93487179934323494</v>
      </c>
      <c r="N259" s="26">
        <f t="shared" si="45"/>
        <v>2</v>
      </c>
      <c r="O259" s="26" t="str">
        <f t="shared" si="46"/>
        <v>Zscaler2</v>
      </c>
      <c r="Q259" s="26">
        <f>IF(R259="Y","",S259-COUNTIF(R$4:R258,"Y"))</f>
        <v>182</v>
      </c>
      <c r="R259" s="114" t="str">
        <f>IF(ISNUMBER(MATCH(T259,Draft!$AX$3:$AX$146,0)),"Y","")</f>
        <v/>
      </c>
      <c r="S259" s="114">
        <f t="shared" si="43"/>
        <v>256</v>
      </c>
      <c r="T259" s="136" t="s">
        <v>618</v>
      </c>
      <c r="U259" s="137">
        <v>57</v>
      </c>
      <c r="V259" s="137">
        <v>1.0023031813657051</v>
      </c>
      <c r="W259" s="137">
        <v>3.3324703449141603E-2</v>
      </c>
      <c r="X259" s="137">
        <v>3.3248126982630598E-2</v>
      </c>
      <c r="Y259" s="137">
        <v>107632549888</v>
      </c>
      <c r="Z259" s="137">
        <v>437</v>
      </c>
      <c r="AA259" s="137">
        <v>180</v>
      </c>
      <c r="AB259" s="137">
        <v>106</v>
      </c>
      <c r="AC259" s="137">
        <v>286.3</v>
      </c>
      <c r="AP259" s="117" t="s">
        <v>1953</v>
      </c>
      <c r="AQ259" s="117" t="s">
        <v>88</v>
      </c>
      <c r="AR259" s="117" t="s">
        <v>89</v>
      </c>
      <c r="AS259" s="123">
        <v>27.91</v>
      </c>
      <c r="AT259" s="117">
        <v>-0.92</v>
      </c>
      <c r="AU259" s="124">
        <v>-3.1910000000000001E-2</v>
      </c>
      <c r="AV259" s="125">
        <v>45950101435</v>
      </c>
      <c r="AW259" s="117" t="s">
        <v>1043</v>
      </c>
      <c r="AY259" s="117">
        <v>24458347</v>
      </c>
      <c r="AZ259" s="117" t="s">
        <v>1059</v>
      </c>
      <c r="BA259" s="117" t="s">
        <v>1060</v>
      </c>
    </row>
    <row r="260" spans="7:53" ht="15">
      <c r="G260" s="114" t="str">
        <f t="shared" si="44"/>
        <v>Zscaler</v>
      </c>
      <c r="H260" s="175">
        <v>44617</v>
      </c>
      <c r="I260" s="140">
        <v>221.8500061035156</v>
      </c>
      <c r="J260" s="141" t="s">
        <v>154</v>
      </c>
      <c r="K260" s="141" t="s">
        <v>1953</v>
      </c>
      <c r="L260" s="141" t="s">
        <v>2512</v>
      </c>
      <c r="M260" s="143">
        <v>0.86925007852997149</v>
      </c>
      <c r="N260" s="26">
        <f t="shared" si="45"/>
        <v>3</v>
      </c>
      <c r="O260" s="26" t="str">
        <f t="shared" si="46"/>
        <v>Zscaler3</v>
      </c>
      <c r="Q260" s="26">
        <f>IF(R260="Y","",S260-COUNTIF(R$4:R259,"Y"))</f>
        <v>183</v>
      </c>
      <c r="R260" s="114" t="str">
        <f>IF(ISNUMBER(MATCH(T260,Draft!$AX$3:$AX$146,0)),"Y","")</f>
        <v/>
      </c>
      <c r="S260" s="114">
        <f t="shared" si="43"/>
        <v>257</v>
      </c>
      <c r="T260" s="136" t="s">
        <v>1252</v>
      </c>
      <c r="U260" s="137">
        <v>57</v>
      </c>
      <c r="V260" s="137">
        <v>1.017086027452281</v>
      </c>
      <c r="W260" s="137">
        <v>0.12130875171133031</v>
      </c>
      <c r="X260" s="137">
        <v>0.11927088607755131</v>
      </c>
      <c r="Y260" s="137">
        <v>25005176832</v>
      </c>
      <c r="Z260" s="137">
        <v>93</v>
      </c>
      <c r="AA260" s="137">
        <v>507</v>
      </c>
      <c r="AB260" s="137">
        <v>462</v>
      </c>
      <c r="AC260" s="137">
        <v>286.5</v>
      </c>
      <c r="AP260" s="117" t="s">
        <v>1953</v>
      </c>
      <c r="AQ260" s="117" t="s">
        <v>916</v>
      </c>
      <c r="AR260" s="117" t="s">
        <v>917</v>
      </c>
      <c r="AS260" s="123">
        <v>121.38</v>
      </c>
      <c r="AT260" s="117">
        <v>0.19</v>
      </c>
      <c r="AU260" s="124">
        <v>1.57E-3</v>
      </c>
      <c r="AV260" s="125">
        <v>45881640000</v>
      </c>
      <c r="AW260" s="117" t="s">
        <v>1043</v>
      </c>
      <c r="AX260" s="117">
        <v>2001</v>
      </c>
      <c r="AY260" s="117">
        <v>2819234</v>
      </c>
      <c r="AZ260" s="117" t="s">
        <v>1049</v>
      </c>
      <c r="BA260" s="117" t="s">
        <v>1158</v>
      </c>
    </row>
    <row r="261" spans="7:53" ht="15">
      <c r="G261" s="114" t="str">
        <f t="shared" si="44"/>
        <v>The Sandbox</v>
      </c>
      <c r="H261" s="175">
        <v>44598</v>
      </c>
      <c r="I261" s="140">
        <v>4.6447310447692871</v>
      </c>
      <c r="J261" s="141" t="s">
        <v>1925</v>
      </c>
      <c r="K261" s="141" t="s">
        <v>1035</v>
      </c>
      <c r="L261" s="141" t="s">
        <v>2511</v>
      </c>
      <c r="M261" s="143"/>
      <c r="N261" s="26">
        <f t="shared" si="45"/>
        <v>0</v>
      </c>
      <c r="O261" s="26" t="str">
        <f t="shared" si="46"/>
        <v>The Sandbox0</v>
      </c>
      <c r="Q261" s="26" t="str">
        <f>IF(R261="Y","",S261-COUNTIF(R$4:R260,"Y"))</f>
        <v/>
      </c>
      <c r="R261" s="114" t="str">
        <f>IF(ISNUMBER(MATCH(T261,Draft!$AX$3:$AX$146,0)),"Y","")</f>
        <v>Y</v>
      </c>
      <c r="S261" s="114">
        <f t="shared" si="43"/>
        <v>258</v>
      </c>
      <c r="T261" s="136" t="s">
        <v>1917</v>
      </c>
      <c r="U261" s="137">
        <v>60</v>
      </c>
      <c r="V261" s="137">
        <v>1.0506428662975409</v>
      </c>
      <c r="W261" s="137">
        <v>0.2431024676301132</v>
      </c>
      <c r="X261" s="137">
        <v>0.2313844936546372</v>
      </c>
      <c r="Y261" s="137">
        <v>19217979392</v>
      </c>
      <c r="Z261" s="137">
        <v>47</v>
      </c>
      <c r="AA261" s="137">
        <v>554</v>
      </c>
      <c r="AB261" s="137">
        <v>509</v>
      </c>
      <c r="AC261" s="137">
        <v>287</v>
      </c>
      <c r="AP261" s="117" t="s">
        <v>1953</v>
      </c>
      <c r="AQ261" s="117" t="s">
        <v>878</v>
      </c>
      <c r="AR261" s="117" t="s">
        <v>879</v>
      </c>
      <c r="AS261" s="123">
        <v>6.12</v>
      </c>
      <c r="AT261" s="117">
        <v>0.06</v>
      </c>
      <c r="AU261" s="124">
        <v>9.9000000000000008E-3</v>
      </c>
      <c r="AV261" s="125">
        <v>45698168520</v>
      </c>
      <c r="AW261" s="117" t="s">
        <v>1150</v>
      </c>
      <c r="AX261" s="117">
        <v>2009</v>
      </c>
      <c r="AY261" s="117">
        <v>2075987</v>
      </c>
      <c r="AZ261" s="117" t="s">
        <v>1049</v>
      </c>
      <c r="BA261" s="117" t="s">
        <v>1110</v>
      </c>
    </row>
    <row r="262" spans="7:53" ht="15">
      <c r="G262" s="114" t="str">
        <f t="shared" si="44"/>
        <v>The Sandbox</v>
      </c>
      <c r="H262" s="175">
        <v>44605</v>
      </c>
      <c r="I262" s="140">
        <v>4.0809850692749023</v>
      </c>
      <c r="J262" s="141" t="s">
        <v>1925</v>
      </c>
      <c r="K262" s="141" t="s">
        <v>1035</v>
      </c>
      <c r="L262" s="141" t="s">
        <v>2511</v>
      </c>
      <c r="M262" s="143">
        <v>0.87862677729655558</v>
      </c>
      <c r="N262" s="26">
        <f t="shared" si="45"/>
        <v>1</v>
      </c>
      <c r="O262" s="26" t="str">
        <f t="shared" si="46"/>
        <v>The Sandbox1</v>
      </c>
      <c r="Q262" s="26">
        <f>IF(R262="Y","",S262-COUNTIF(R$4:R261,"Y"))</f>
        <v>184</v>
      </c>
      <c r="R262" s="114" t="str">
        <f>IF(ISNUMBER(MATCH(T262,Draft!$AX$3:$AX$146,0)),"Y","")</f>
        <v/>
      </c>
      <c r="S262" s="114">
        <f t="shared" ref="S262:S325" si="47">S261+1</f>
        <v>259</v>
      </c>
      <c r="T262" s="136" t="s">
        <v>48</v>
      </c>
      <c r="U262" s="137">
        <v>57</v>
      </c>
      <c r="V262" s="137">
        <v>1.0012596061487491</v>
      </c>
      <c r="W262" s="137">
        <v>3.0250494005510109E-2</v>
      </c>
      <c r="X262" s="137">
        <v>3.021243823254369E-2</v>
      </c>
      <c r="Y262" s="137">
        <v>152723488768</v>
      </c>
      <c r="Z262" s="137">
        <v>485</v>
      </c>
      <c r="AA262" s="137">
        <v>125</v>
      </c>
      <c r="AB262" s="137">
        <v>65</v>
      </c>
      <c r="AC262" s="137">
        <v>287</v>
      </c>
      <c r="AP262" s="117" t="s">
        <v>1953</v>
      </c>
      <c r="AQ262" s="117" t="s">
        <v>902</v>
      </c>
      <c r="AR262" s="117" t="s">
        <v>2424</v>
      </c>
      <c r="AS262" s="123">
        <v>60.95</v>
      </c>
      <c r="AT262" s="117">
        <v>-1.04</v>
      </c>
      <c r="AU262" s="124">
        <v>-1.678E-2</v>
      </c>
      <c r="AV262" s="125">
        <v>44843791413</v>
      </c>
      <c r="AX262" s="117">
        <v>2019</v>
      </c>
      <c r="AY262" s="117">
        <v>6537194</v>
      </c>
      <c r="AZ262" s="117" t="s">
        <v>1096</v>
      </c>
      <c r="BA262" s="117" t="s">
        <v>1121</v>
      </c>
    </row>
    <row r="263" spans="7:53" ht="15">
      <c r="G263" s="114" t="str">
        <f t="shared" si="44"/>
        <v>The Sandbox</v>
      </c>
      <c r="H263" s="175">
        <v>44612</v>
      </c>
      <c r="I263" s="140">
        <v>3.202908992767334</v>
      </c>
      <c r="J263" s="141" t="s">
        <v>1925</v>
      </c>
      <c r="K263" s="141" t="s">
        <v>1035</v>
      </c>
      <c r="L263" s="141" t="s">
        <v>2511</v>
      </c>
      <c r="M263" s="143">
        <v>0.78483722395397482</v>
      </c>
      <c r="N263" s="26">
        <f t="shared" si="45"/>
        <v>2</v>
      </c>
      <c r="O263" s="26" t="str">
        <f t="shared" si="46"/>
        <v>The Sandbox2</v>
      </c>
      <c r="Q263" s="26" t="str">
        <f>IF(R263="Y","",S263-COUNTIF(R$4:R262,"Y"))</f>
        <v/>
      </c>
      <c r="R263" s="114" t="str">
        <f>IF(ISNUMBER(MATCH(T263,Draft!$AX$3:$AX$146,0)),"Y","")</f>
        <v>Y</v>
      </c>
      <c r="S263" s="114">
        <f t="shared" si="47"/>
        <v>260</v>
      </c>
      <c r="T263" s="136" t="s">
        <v>2061</v>
      </c>
      <c r="U263" s="137">
        <v>61</v>
      </c>
      <c r="V263" s="137">
        <v>1.048427545810638</v>
      </c>
      <c r="W263" s="137">
        <v>0.19811235845487499</v>
      </c>
      <c r="X263" s="137">
        <v>0.18896142060221779</v>
      </c>
      <c r="Y263" s="137">
        <v>7996028928</v>
      </c>
      <c r="Z263" s="137">
        <v>52</v>
      </c>
      <c r="AA263" s="137">
        <v>527</v>
      </c>
      <c r="AB263" s="137">
        <v>519</v>
      </c>
      <c r="AC263" s="137">
        <v>287.10000000000002</v>
      </c>
      <c r="AP263" s="117" t="s">
        <v>1953</v>
      </c>
      <c r="AQ263" s="117" t="s">
        <v>811</v>
      </c>
      <c r="AR263" s="117" t="s">
        <v>812</v>
      </c>
      <c r="AS263" s="123">
        <v>112.22</v>
      </c>
      <c r="AT263" s="117">
        <v>-3</v>
      </c>
      <c r="AU263" s="124">
        <v>-2.6040000000000001E-2</v>
      </c>
      <c r="AV263" s="125">
        <v>44784799121</v>
      </c>
      <c r="AW263" s="117" t="s">
        <v>1114</v>
      </c>
      <c r="AX263" s="117">
        <v>1996</v>
      </c>
      <c r="AY263" s="117">
        <v>2398951</v>
      </c>
      <c r="AZ263" s="117" t="s">
        <v>1052</v>
      </c>
      <c r="BA263" s="117" t="s">
        <v>1053</v>
      </c>
    </row>
    <row r="264" spans="7:53" ht="15">
      <c r="G264" s="114" t="str">
        <f t="shared" si="44"/>
        <v>The Sandbox</v>
      </c>
      <c r="H264" s="175">
        <v>44619</v>
      </c>
      <c r="I264" s="140">
        <v>2.9013290405273442</v>
      </c>
      <c r="J264" s="141" t="s">
        <v>1925</v>
      </c>
      <c r="K264" s="141" t="s">
        <v>1035</v>
      </c>
      <c r="L264" s="141" t="s">
        <v>2511</v>
      </c>
      <c r="M264" s="143">
        <v>0.90584186034601522</v>
      </c>
      <c r="N264" s="26">
        <f t="shared" si="45"/>
        <v>3</v>
      </c>
      <c r="O264" s="26" t="str">
        <f t="shared" si="46"/>
        <v>The Sandbox3</v>
      </c>
      <c r="Q264" s="26">
        <f>IF(R264="Y","",S264-COUNTIF(R$4:R263,"Y"))</f>
        <v>185</v>
      </c>
      <c r="R264" s="114" t="str">
        <f>IF(ISNUMBER(MATCH(T264,Draft!$AX$3:$AX$146,0)),"Y","")</f>
        <v/>
      </c>
      <c r="S264" s="114">
        <f t="shared" si="47"/>
        <v>261</v>
      </c>
      <c r="T264" s="136" t="s">
        <v>628</v>
      </c>
      <c r="U264" s="137">
        <v>57</v>
      </c>
      <c r="V264" s="137">
        <v>1.003067086859839</v>
      </c>
      <c r="W264" s="137">
        <v>3.9613091838266813E-2</v>
      </c>
      <c r="X264" s="137">
        <v>3.9491966546602537E-2</v>
      </c>
      <c r="Y264" s="137">
        <v>106321920000</v>
      </c>
      <c r="Z264" s="137">
        <v>397</v>
      </c>
      <c r="AA264" s="137">
        <v>281</v>
      </c>
      <c r="AB264" s="137">
        <v>108</v>
      </c>
      <c r="AC264" s="137">
        <v>287.10000000000002</v>
      </c>
      <c r="AP264" s="117" t="s">
        <v>1953</v>
      </c>
      <c r="AQ264" s="117" t="s">
        <v>134</v>
      </c>
      <c r="AR264" s="117" t="s">
        <v>135</v>
      </c>
      <c r="AS264" s="123">
        <v>526.20000000000005</v>
      </c>
      <c r="AT264" s="117">
        <v>-5.61</v>
      </c>
      <c r="AU264" s="124">
        <v>-1.055E-2</v>
      </c>
      <c r="AV264" s="125">
        <v>44618396530</v>
      </c>
      <c r="AW264" s="117" t="s">
        <v>1043</v>
      </c>
      <c r="AX264" s="117">
        <v>1991</v>
      </c>
      <c r="AY264" s="117">
        <v>430194</v>
      </c>
      <c r="AZ264" s="117" t="s">
        <v>1057</v>
      </c>
      <c r="BA264" s="117" t="s">
        <v>1119</v>
      </c>
    </row>
    <row r="265" spans="7:53" ht="15">
      <c r="G265" s="114" t="str">
        <f t="shared" si="44"/>
        <v>Adobe</v>
      </c>
      <c r="H265" s="175">
        <v>44596</v>
      </c>
      <c r="I265" s="140">
        <v>513.53997802734375</v>
      </c>
      <c r="J265" s="141" t="s">
        <v>22</v>
      </c>
      <c r="K265" s="141" t="s">
        <v>1953</v>
      </c>
      <c r="L265" s="141" t="s">
        <v>2512</v>
      </c>
      <c r="M265" s="143"/>
      <c r="N265" s="26">
        <f t="shared" si="45"/>
        <v>0</v>
      </c>
      <c r="O265" s="26" t="str">
        <f t="shared" si="46"/>
        <v>Adobe0</v>
      </c>
      <c r="Q265" s="26">
        <f>IF(R265="Y","",S265-COUNTIF(R$4:R264,"Y"))</f>
        <v>186</v>
      </c>
      <c r="R265" s="114" t="str">
        <f>IF(ISNUMBER(MATCH(T265,Draft!$AX$3:$AX$146,0)),"Y","")</f>
        <v/>
      </c>
      <c r="S265" s="114">
        <f t="shared" si="47"/>
        <v>262</v>
      </c>
      <c r="T265" s="136" t="s">
        <v>762</v>
      </c>
      <c r="U265" s="137">
        <v>57</v>
      </c>
      <c r="V265" s="137">
        <v>1.0017997116030679</v>
      </c>
      <c r="W265" s="137">
        <v>2.1660860161264148E-2</v>
      </c>
      <c r="X265" s="137">
        <v>2.1621946892560698E-2</v>
      </c>
      <c r="Y265" s="137">
        <v>63724126208</v>
      </c>
      <c r="Z265" s="137">
        <v>456</v>
      </c>
      <c r="AA265" s="137">
        <v>28</v>
      </c>
      <c r="AB265" s="137">
        <v>179</v>
      </c>
      <c r="AC265" s="137">
        <v>287.3</v>
      </c>
      <c r="AP265" s="117" t="s">
        <v>1953</v>
      </c>
      <c r="AQ265" s="117" t="s">
        <v>884</v>
      </c>
      <c r="AR265" s="117" t="s">
        <v>885</v>
      </c>
      <c r="AS265" s="123">
        <v>237.3</v>
      </c>
      <c r="AT265" s="117">
        <v>-3.41</v>
      </c>
      <c r="AU265" s="124">
        <v>-1.417E-2</v>
      </c>
      <c r="AV265" s="125">
        <v>44505074431</v>
      </c>
      <c r="AW265" s="117" t="s">
        <v>1043</v>
      </c>
      <c r="AY265" s="117">
        <v>661015</v>
      </c>
      <c r="AZ265" s="117" t="s">
        <v>1066</v>
      </c>
      <c r="BA265" s="117" t="s">
        <v>1074</v>
      </c>
    </row>
    <row r="266" spans="7:53" ht="15">
      <c r="G266" s="114" t="str">
        <f t="shared" si="44"/>
        <v>Adobe</v>
      </c>
      <c r="H266" s="175">
        <v>44603</v>
      </c>
      <c r="I266" s="140">
        <v>473.97000122070312</v>
      </c>
      <c r="J266" s="141" t="s">
        <v>22</v>
      </c>
      <c r="K266" s="141" t="s">
        <v>1953</v>
      </c>
      <c r="L266" s="141" t="s">
        <v>2512</v>
      </c>
      <c r="M266" s="143">
        <v>0.92294664777873692</v>
      </c>
      <c r="N266" s="26">
        <f t="shared" si="45"/>
        <v>1</v>
      </c>
      <c r="O266" s="26" t="str">
        <f t="shared" si="46"/>
        <v>Adobe1</v>
      </c>
      <c r="Q266" s="26">
        <f>IF(R266="Y","",S266-COUNTIF(R$4:R265,"Y"))</f>
        <v>187</v>
      </c>
      <c r="R266" s="114" t="str">
        <f>IF(ISNUMBER(MATCH(T266,Draft!$AX$3:$AX$146,0)),"Y","")</f>
        <v/>
      </c>
      <c r="S266" s="114">
        <f t="shared" si="47"/>
        <v>263</v>
      </c>
      <c r="T266" s="136" t="s">
        <v>1247</v>
      </c>
      <c r="U266" s="137">
        <v>57</v>
      </c>
      <c r="V266" s="137">
        <v>1.0069609919359681</v>
      </c>
      <c r="W266" s="137">
        <v>4.1384238261230583E-2</v>
      </c>
      <c r="X266" s="137">
        <v>4.1098154340284708E-2</v>
      </c>
      <c r="Y266" s="137">
        <v>31509088256</v>
      </c>
      <c r="Z266" s="137">
        <v>219</v>
      </c>
      <c r="AA266" s="137">
        <v>297</v>
      </c>
      <c r="AB266" s="137">
        <v>395</v>
      </c>
      <c r="AC266" s="137">
        <v>287.39999999999998</v>
      </c>
      <c r="AP266" s="117" t="s">
        <v>1953</v>
      </c>
      <c r="AQ266" s="117" t="s">
        <v>797</v>
      </c>
      <c r="AR266" s="117" t="s">
        <v>798</v>
      </c>
      <c r="AS266" s="123">
        <v>545.11</v>
      </c>
      <c r="AT266" s="117">
        <v>-16.36</v>
      </c>
      <c r="AU266" s="124">
        <v>-2.9139999999999999E-2</v>
      </c>
      <c r="AV266" s="125">
        <v>44417816285</v>
      </c>
      <c r="AW266" s="117" t="s">
        <v>1043</v>
      </c>
      <c r="AY266" s="117">
        <v>552524</v>
      </c>
      <c r="AZ266" s="117" t="s">
        <v>1044</v>
      </c>
      <c r="BA266" s="117" t="s">
        <v>1122</v>
      </c>
    </row>
    <row r="267" spans="7:53" ht="15">
      <c r="G267" s="114" t="str">
        <f t="shared" si="44"/>
        <v>Adobe</v>
      </c>
      <c r="H267" s="175">
        <v>44610</v>
      </c>
      <c r="I267" s="140">
        <v>442.55999755859381</v>
      </c>
      <c r="J267" s="141" t="s">
        <v>22</v>
      </c>
      <c r="K267" s="141" t="s">
        <v>1953</v>
      </c>
      <c r="L267" s="141" t="s">
        <v>2512</v>
      </c>
      <c r="M267" s="143">
        <v>0.93372997535453017</v>
      </c>
      <c r="N267" s="26">
        <f t="shared" si="45"/>
        <v>2</v>
      </c>
      <c r="O267" s="26" t="str">
        <f t="shared" si="46"/>
        <v>Adobe2</v>
      </c>
      <c r="Q267" s="26">
        <f>IF(R267="Y","",S267-COUNTIF(R$4:R266,"Y"))</f>
        <v>188</v>
      </c>
      <c r="R267" s="114" t="str">
        <f>IF(ISNUMBER(MATCH(T267,Draft!$AX$3:$AX$146,0)),"Y","")</f>
        <v/>
      </c>
      <c r="S267" s="114">
        <f t="shared" si="47"/>
        <v>264</v>
      </c>
      <c r="T267" s="136" t="s">
        <v>1292</v>
      </c>
      <c r="U267" s="137">
        <v>57</v>
      </c>
      <c r="V267" s="137">
        <v>1.0067052079478169</v>
      </c>
      <c r="W267" s="137">
        <v>5.5909177726838392E-2</v>
      </c>
      <c r="X267" s="137">
        <v>5.5536791987805499E-2</v>
      </c>
      <c r="Y267" s="137">
        <v>40783765504</v>
      </c>
      <c r="Z267" s="137">
        <v>228</v>
      </c>
      <c r="AA267" s="137">
        <v>419</v>
      </c>
      <c r="AB267" s="137">
        <v>300</v>
      </c>
      <c r="AC267" s="137">
        <v>287.8</v>
      </c>
      <c r="AP267" s="117" t="s">
        <v>1953</v>
      </c>
      <c r="AQ267" s="117" t="s">
        <v>162</v>
      </c>
      <c r="AR267" s="117" t="s">
        <v>163</v>
      </c>
      <c r="AS267" s="123">
        <v>83.83</v>
      </c>
      <c r="AT267" s="117">
        <v>-2.46</v>
      </c>
      <c r="AU267" s="124">
        <v>-2.8510000000000001E-2</v>
      </c>
      <c r="AV267" s="125">
        <v>44357732010</v>
      </c>
      <c r="AW267" s="117" t="s">
        <v>1043</v>
      </c>
      <c r="AY267" s="117">
        <v>3178874</v>
      </c>
      <c r="AZ267" s="117" t="s">
        <v>1066</v>
      </c>
      <c r="BA267" s="117" t="s">
        <v>1074</v>
      </c>
    </row>
    <row r="268" spans="7:53" ht="15">
      <c r="G268" s="114" t="str">
        <f t="shared" si="44"/>
        <v>Adobe</v>
      </c>
      <c r="H268" s="175">
        <v>44617</v>
      </c>
      <c r="I268" s="140">
        <v>465.54000854492188</v>
      </c>
      <c r="J268" s="141" t="s">
        <v>22</v>
      </c>
      <c r="K268" s="141" t="s">
        <v>1953</v>
      </c>
      <c r="L268" s="141" t="s">
        <v>2512</v>
      </c>
      <c r="M268" s="143">
        <v>1.051925187800747</v>
      </c>
      <c r="N268" s="26">
        <f t="shared" si="45"/>
        <v>3</v>
      </c>
      <c r="O268" s="26" t="str">
        <f t="shared" si="46"/>
        <v>Adobe3</v>
      </c>
      <c r="Q268" s="26">
        <f>IF(R268="Y","",S268-COUNTIF(R$4:R267,"Y"))</f>
        <v>189</v>
      </c>
      <c r="R268" s="114" t="str">
        <f>IF(ISNUMBER(MATCH(T268,Draft!$AX$3:$AX$146,0)),"Y","")</f>
        <v/>
      </c>
      <c r="S268" s="114">
        <f t="shared" si="47"/>
        <v>265</v>
      </c>
      <c r="T268" s="136" t="s">
        <v>1195</v>
      </c>
      <c r="U268" s="137">
        <v>57</v>
      </c>
      <c r="V268" s="137">
        <v>1.005535912076797</v>
      </c>
      <c r="W268" s="137">
        <v>3.8326388832280657E-2</v>
      </c>
      <c r="X268" s="137">
        <v>3.811538540987832E-2</v>
      </c>
      <c r="Y268" s="137">
        <v>36856713216</v>
      </c>
      <c r="Z268" s="137">
        <v>272</v>
      </c>
      <c r="AA268" s="137">
        <v>256</v>
      </c>
      <c r="AB268" s="137">
        <v>336</v>
      </c>
      <c r="AC268" s="137">
        <v>288</v>
      </c>
      <c r="AP268" s="117" t="s">
        <v>1953</v>
      </c>
      <c r="AQ268" s="117" t="s">
        <v>836</v>
      </c>
      <c r="AR268" s="117" t="s">
        <v>837</v>
      </c>
      <c r="AS268" s="123">
        <v>1578</v>
      </c>
      <c r="AT268" s="117">
        <v>-30.74</v>
      </c>
      <c r="AU268" s="124">
        <v>-1.9109999999999999E-2</v>
      </c>
      <c r="AV268" s="125">
        <v>44310240000</v>
      </c>
      <c r="AW268" s="117" t="s">
        <v>1043</v>
      </c>
      <c r="AX268" s="117">
        <v>2006</v>
      </c>
      <c r="AY268" s="117">
        <v>367047</v>
      </c>
      <c r="AZ268" s="117" t="s">
        <v>1054</v>
      </c>
      <c r="BA268" s="117" t="s">
        <v>1089</v>
      </c>
    </row>
    <row r="269" spans="7:53" ht="15">
      <c r="G269" s="114" t="str">
        <f t="shared" si="44"/>
        <v>Toronto Dominion Bank</v>
      </c>
      <c r="H269" s="175">
        <v>44596</v>
      </c>
      <c r="I269" s="140">
        <v>82.790000915527344</v>
      </c>
      <c r="J269" s="141" t="s">
        <v>596</v>
      </c>
      <c r="K269" s="141" t="s">
        <v>1953</v>
      </c>
      <c r="L269" s="141" t="s">
        <v>2512</v>
      </c>
      <c r="M269" s="143"/>
      <c r="N269" s="26">
        <f t="shared" si="45"/>
        <v>0</v>
      </c>
      <c r="O269" s="26" t="str">
        <f t="shared" si="46"/>
        <v>Toronto Dominion Bank0</v>
      </c>
      <c r="Q269" s="26">
        <f>IF(R269="Y","",S269-COUNTIF(R$4:R268,"Y"))</f>
        <v>190</v>
      </c>
      <c r="R269" s="114" t="str">
        <f>IF(ISNUMBER(MATCH(T269,Draft!$AX$3:$AX$146,0)),"Y","")</f>
        <v/>
      </c>
      <c r="S269" s="114">
        <f t="shared" si="47"/>
        <v>266</v>
      </c>
      <c r="T269" s="136" t="s">
        <v>799</v>
      </c>
      <c r="U269" s="137">
        <v>57</v>
      </c>
      <c r="V269" s="137">
        <v>1.004150236820152</v>
      </c>
      <c r="W269" s="137">
        <v>3.4448987992031173E-2</v>
      </c>
      <c r="X269" s="137">
        <v>3.4306607446631658E-2</v>
      </c>
      <c r="Y269" s="137">
        <v>46664392704</v>
      </c>
      <c r="Z269" s="137">
        <v>346</v>
      </c>
      <c r="AA269" s="137">
        <v>204</v>
      </c>
      <c r="AB269" s="137">
        <v>250</v>
      </c>
      <c r="AC269" s="137">
        <v>288.8</v>
      </c>
      <c r="AP269" s="117" t="s">
        <v>1953</v>
      </c>
      <c r="AQ269" s="117" t="s">
        <v>842</v>
      </c>
      <c r="AR269" s="117" t="s">
        <v>843</v>
      </c>
      <c r="AS269" s="123">
        <v>2.81</v>
      </c>
      <c r="AT269" s="117">
        <v>0.03</v>
      </c>
      <c r="AU269" s="124">
        <v>1.0789999999999999E-2</v>
      </c>
      <c r="AV269" s="125">
        <v>44225661733</v>
      </c>
      <c r="AX269" s="117">
        <v>2013</v>
      </c>
      <c r="AY269" s="117">
        <v>30575999</v>
      </c>
      <c r="AZ269" s="117" t="s">
        <v>1066</v>
      </c>
      <c r="BA269" s="117" t="s">
        <v>1074</v>
      </c>
    </row>
    <row r="270" spans="7:53" ht="15">
      <c r="G270" s="114" t="str">
        <f t="shared" si="44"/>
        <v>Toronto Dominion Bank</v>
      </c>
      <c r="H270" s="175">
        <v>44603</v>
      </c>
      <c r="I270" s="140">
        <v>84.580001831054688</v>
      </c>
      <c r="J270" s="141" t="s">
        <v>596</v>
      </c>
      <c r="K270" s="141" t="s">
        <v>1953</v>
      </c>
      <c r="L270" s="141" t="s">
        <v>2512</v>
      </c>
      <c r="M270" s="143">
        <v>1.021620979535363</v>
      </c>
      <c r="N270" s="26">
        <f t="shared" si="45"/>
        <v>1</v>
      </c>
      <c r="O270" s="26" t="str">
        <f t="shared" si="46"/>
        <v>Toronto Dominion Bank1</v>
      </c>
      <c r="Q270" s="26">
        <f>IF(R270="Y","",S270-COUNTIF(R$4:R269,"Y"))</f>
        <v>191</v>
      </c>
      <c r="R270" s="114" t="str">
        <f>IF(ISNUMBER(MATCH(T270,Draft!$AX$3:$AX$146,0)),"Y","")</f>
        <v/>
      </c>
      <c r="S270" s="114">
        <f t="shared" si="47"/>
        <v>267</v>
      </c>
      <c r="T270" s="136" t="s">
        <v>2135</v>
      </c>
      <c r="U270" s="137">
        <v>61</v>
      </c>
      <c r="V270" s="137">
        <v>1.068402630140471</v>
      </c>
      <c r="W270" s="137">
        <v>0.25636835661339452</v>
      </c>
      <c r="X270" s="137">
        <v>0.23995481607873601</v>
      </c>
      <c r="Y270" s="137">
        <v>4036271104</v>
      </c>
      <c r="Z270" s="137">
        <v>32</v>
      </c>
      <c r="AA270" s="137">
        <v>562</v>
      </c>
      <c r="AB270" s="137">
        <v>535</v>
      </c>
      <c r="AC270" s="137">
        <v>288.89999999999998</v>
      </c>
      <c r="AP270" s="117" t="s">
        <v>1953</v>
      </c>
      <c r="AQ270" s="117" t="s">
        <v>880</v>
      </c>
      <c r="AR270" s="117" t="s">
        <v>881</v>
      </c>
      <c r="AS270" s="123">
        <v>130.94999999999999</v>
      </c>
      <c r="AT270" s="117">
        <v>-0.94</v>
      </c>
      <c r="AU270" s="124">
        <v>-7.1300000000000001E-3</v>
      </c>
      <c r="AV270" s="125">
        <v>44103960000</v>
      </c>
      <c r="AW270" s="117" t="s">
        <v>1043</v>
      </c>
      <c r="AY270" s="117">
        <v>2103896</v>
      </c>
      <c r="AZ270" s="117" t="s">
        <v>1096</v>
      </c>
      <c r="BA270" s="117" t="s">
        <v>1167</v>
      </c>
    </row>
    <row r="271" spans="7:53" ht="15">
      <c r="G271" s="114" t="str">
        <f t="shared" si="44"/>
        <v>Toronto Dominion Bank</v>
      </c>
      <c r="H271" s="175">
        <v>44610</v>
      </c>
      <c r="I271" s="140">
        <v>83.220001220703125</v>
      </c>
      <c r="J271" s="141" t="s">
        <v>596</v>
      </c>
      <c r="K271" s="141" t="s">
        <v>1953</v>
      </c>
      <c r="L271" s="141" t="s">
        <v>2512</v>
      </c>
      <c r="M271" s="143">
        <v>0.98392054172488541</v>
      </c>
      <c r="N271" s="26">
        <f t="shared" si="45"/>
        <v>2</v>
      </c>
      <c r="O271" s="26" t="str">
        <f t="shared" si="46"/>
        <v>Toronto Dominion Bank2</v>
      </c>
      <c r="Q271" s="26">
        <f>IF(R271="Y","",S271-COUNTIF(R$4:R270,"Y"))</f>
        <v>192</v>
      </c>
      <c r="R271" s="114" t="str">
        <f>IF(ISNUMBER(MATCH(T271,Draft!$AX$3:$AX$146,0)),"Y","")</f>
        <v/>
      </c>
      <c r="S271" s="114">
        <f t="shared" si="47"/>
        <v>268</v>
      </c>
      <c r="T271" s="136" t="s">
        <v>1303</v>
      </c>
      <c r="U271" s="137">
        <v>57</v>
      </c>
      <c r="V271" s="137">
        <v>1.004968017670292</v>
      </c>
      <c r="W271" s="137">
        <v>3.2360885274635792E-2</v>
      </c>
      <c r="X271" s="137">
        <v>3.2200910581865583E-2</v>
      </c>
      <c r="Y271" s="137">
        <v>35603722240</v>
      </c>
      <c r="Z271" s="137">
        <v>304</v>
      </c>
      <c r="AA271" s="137">
        <v>158</v>
      </c>
      <c r="AB271" s="137">
        <v>351</v>
      </c>
      <c r="AC271" s="137">
        <v>288.89999999999998</v>
      </c>
      <c r="AP271" s="117" t="s">
        <v>1953</v>
      </c>
      <c r="AQ271" s="117" t="s">
        <v>180</v>
      </c>
      <c r="AR271" s="117" t="s">
        <v>181</v>
      </c>
      <c r="AS271" s="123">
        <v>658.45</v>
      </c>
      <c r="AT271" s="117">
        <v>18.23</v>
      </c>
      <c r="AU271" s="124">
        <v>2.8469999999999999E-2</v>
      </c>
      <c r="AV271" s="125">
        <v>43937737705</v>
      </c>
      <c r="AW271" s="117" t="s">
        <v>1043</v>
      </c>
      <c r="AX271" s="117">
        <v>1993</v>
      </c>
      <c r="AY271" s="117">
        <v>1291488</v>
      </c>
      <c r="AZ271" s="117" t="s">
        <v>1054</v>
      </c>
      <c r="BA271" s="117" t="s">
        <v>1133</v>
      </c>
    </row>
    <row r="272" spans="7:53" ht="15">
      <c r="G272" s="114" t="str">
        <f t="shared" si="44"/>
        <v>Toronto Dominion Bank</v>
      </c>
      <c r="H272" s="175">
        <v>44617</v>
      </c>
      <c r="I272" s="140">
        <v>82.430000305175781</v>
      </c>
      <c r="J272" s="141" t="s">
        <v>596</v>
      </c>
      <c r="K272" s="141" t="s">
        <v>1953</v>
      </c>
      <c r="L272" s="141" t="s">
        <v>2512</v>
      </c>
      <c r="M272" s="143">
        <v>0.99050707877986899</v>
      </c>
      <c r="N272" s="26">
        <f t="shared" si="45"/>
        <v>3</v>
      </c>
      <c r="O272" s="26" t="str">
        <f t="shared" si="46"/>
        <v>Toronto Dominion Bank3</v>
      </c>
      <c r="Q272" s="26">
        <f>IF(R272="Y","",S272-COUNTIF(R$4:R271,"Y"))</f>
        <v>193</v>
      </c>
      <c r="R272" s="114" t="str">
        <f>IF(ISNUMBER(MATCH(T272,Draft!$AX$3:$AX$146,0)),"Y","")</f>
        <v/>
      </c>
      <c r="S272" s="114">
        <f t="shared" si="47"/>
        <v>269</v>
      </c>
      <c r="T272" s="136" t="s">
        <v>82</v>
      </c>
      <c r="U272" s="137">
        <v>57</v>
      </c>
      <c r="V272" s="137">
        <v>1.0033467948202039</v>
      </c>
      <c r="W272" s="137">
        <v>4.3001179787663983E-2</v>
      </c>
      <c r="X272" s="137">
        <v>4.2857743712999691E-2</v>
      </c>
      <c r="Y272" s="137">
        <v>104409284608</v>
      </c>
      <c r="Z272" s="137">
        <v>385</v>
      </c>
      <c r="AA272" s="137">
        <v>317</v>
      </c>
      <c r="AB272" s="137">
        <v>111</v>
      </c>
      <c r="AC272" s="137">
        <v>289.2</v>
      </c>
      <c r="AP272" s="117" t="s">
        <v>1953</v>
      </c>
      <c r="AQ272" s="117" t="s">
        <v>925</v>
      </c>
      <c r="AR272" s="117" t="s">
        <v>926</v>
      </c>
      <c r="AS272" s="123">
        <v>87.75</v>
      </c>
      <c r="AT272" s="117">
        <v>-1.7</v>
      </c>
      <c r="AU272" s="124">
        <v>-1.9009999999999999E-2</v>
      </c>
      <c r="AV272" s="125">
        <v>43935849448</v>
      </c>
      <c r="AW272" s="117" t="s">
        <v>1043</v>
      </c>
      <c r="AY272" s="117">
        <v>3295114</v>
      </c>
      <c r="AZ272" s="117" t="s">
        <v>1057</v>
      </c>
      <c r="BA272" s="117" t="s">
        <v>1081</v>
      </c>
    </row>
    <row r="273" spans="7:53" ht="15">
      <c r="G273" s="114" t="str">
        <f t="shared" ref="G273:G336" si="48">INDEX($AH$4:$AH$127,MATCH(J273,$AF$4:$AF$127,0),1)</f>
        <v>Dentacoin</v>
      </c>
      <c r="H273" s="175">
        <v>44598</v>
      </c>
      <c r="I273" s="140">
        <v>1.400000019202707E-5</v>
      </c>
      <c r="J273" s="141" t="s">
        <v>1956</v>
      </c>
      <c r="K273" s="141" t="s">
        <v>1035</v>
      </c>
      <c r="L273" s="141" t="s">
        <v>2511</v>
      </c>
      <c r="M273" s="143"/>
      <c r="N273" s="26">
        <f t="shared" si="45"/>
        <v>0</v>
      </c>
      <c r="O273" s="26" t="str">
        <f t="shared" si="46"/>
        <v>Dentacoin0</v>
      </c>
      <c r="Q273" s="26">
        <f>IF(R273="Y","",S273-COUNTIF(R$4:R272,"Y"))</f>
        <v>194</v>
      </c>
      <c r="R273" s="114" t="str">
        <f>IF(ISNUMBER(MATCH(T273,Draft!$AX$3:$AX$146,0)),"Y","")</f>
        <v/>
      </c>
      <c r="S273" s="114">
        <f t="shared" si="47"/>
        <v>270</v>
      </c>
      <c r="T273" s="136" t="s">
        <v>659</v>
      </c>
      <c r="U273" s="137">
        <v>57</v>
      </c>
      <c r="V273" s="137">
        <v>1.0032123369331221</v>
      </c>
      <c r="W273" s="137">
        <v>3.9037590698949992E-2</v>
      </c>
      <c r="X273" s="137">
        <v>3.8912590347812283E-2</v>
      </c>
      <c r="Y273" s="137">
        <v>86176497664</v>
      </c>
      <c r="Z273" s="137">
        <v>392</v>
      </c>
      <c r="AA273" s="137">
        <v>267</v>
      </c>
      <c r="AB273" s="137">
        <v>135</v>
      </c>
      <c r="AC273" s="137">
        <v>289.89999999999998</v>
      </c>
      <c r="AP273" s="117" t="s">
        <v>1953</v>
      </c>
      <c r="AQ273" s="117" t="s">
        <v>174</v>
      </c>
      <c r="AR273" s="117" t="s">
        <v>175</v>
      </c>
      <c r="AS273" s="123">
        <v>120.37</v>
      </c>
      <c r="AT273" s="117">
        <v>-3.75</v>
      </c>
      <c r="AU273" s="124">
        <v>-3.0210000000000001E-2</v>
      </c>
      <c r="AV273" s="125">
        <v>43424318886</v>
      </c>
      <c r="AW273" s="117" t="s">
        <v>1043</v>
      </c>
      <c r="AX273" s="117">
        <v>1983</v>
      </c>
      <c r="AY273" s="117">
        <v>2448926</v>
      </c>
      <c r="AZ273" s="117" t="s">
        <v>1052</v>
      </c>
      <c r="BA273" s="117" t="s">
        <v>1053</v>
      </c>
    </row>
    <row r="274" spans="7:53" ht="15">
      <c r="G274" s="114" t="str">
        <f t="shared" si="48"/>
        <v>Dentacoin</v>
      </c>
      <c r="H274" s="175">
        <v>44605</v>
      </c>
      <c r="I274" s="140">
        <v>1.2999999853491319E-5</v>
      </c>
      <c r="J274" s="141" t="s">
        <v>1956</v>
      </c>
      <c r="K274" s="141" t="s">
        <v>1035</v>
      </c>
      <c r="L274" s="141" t="s">
        <v>2511</v>
      </c>
      <c r="M274" s="143">
        <v>0.92857140537003346</v>
      </c>
      <c r="N274" s="26">
        <f t="shared" si="45"/>
        <v>1</v>
      </c>
      <c r="O274" s="26" t="str">
        <f t="shared" si="46"/>
        <v>Dentacoin1</v>
      </c>
      <c r="Q274" s="26">
        <f>IF(R274="Y","",S274-COUNTIF(R$4:R273,"Y"))</f>
        <v>195</v>
      </c>
      <c r="R274" s="114" t="str">
        <f>IF(ISNUMBER(MATCH(T274,Draft!$AX$3:$AX$146,0)),"Y","")</f>
        <v/>
      </c>
      <c r="S274" s="114">
        <f t="shared" si="47"/>
        <v>271</v>
      </c>
      <c r="T274" s="136" t="s">
        <v>200</v>
      </c>
      <c r="U274" s="137">
        <v>57</v>
      </c>
      <c r="V274" s="137">
        <v>1.0104208195754361</v>
      </c>
      <c r="W274" s="137">
        <v>8.9024144399981589E-2</v>
      </c>
      <c r="X274" s="137">
        <v>8.8106007591360044E-2</v>
      </c>
      <c r="Y274" s="137">
        <v>28370067456</v>
      </c>
      <c r="Z274" s="137">
        <v>129</v>
      </c>
      <c r="AA274" s="137">
        <v>487</v>
      </c>
      <c r="AB274" s="137">
        <v>428</v>
      </c>
      <c r="AC274" s="137">
        <v>290.3</v>
      </c>
      <c r="AP274" s="117" t="s">
        <v>1953</v>
      </c>
      <c r="AQ274" s="117" t="s">
        <v>100</v>
      </c>
      <c r="AR274" s="117" t="s">
        <v>101</v>
      </c>
      <c r="AS274" s="123">
        <v>145.72</v>
      </c>
      <c r="AT274" s="117">
        <v>-3.88</v>
      </c>
      <c r="AU274" s="124">
        <v>-2.5940000000000001E-2</v>
      </c>
      <c r="AV274" s="125">
        <v>43423768449</v>
      </c>
      <c r="AW274" s="117" t="s">
        <v>1043</v>
      </c>
      <c r="AX274" s="117">
        <v>2019</v>
      </c>
      <c r="AY274" s="117">
        <v>3348835</v>
      </c>
      <c r="AZ274" s="117" t="s">
        <v>1044</v>
      </c>
      <c r="BA274" s="117" t="s">
        <v>1048</v>
      </c>
    </row>
    <row r="275" spans="7:53" ht="15">
      <c r="G275" s="114" t="str">
        <f t="shared" si="48"/>
        <v>Dentacoin</v>
      </c>
      <c r="H275" s="175">
        <v>44612</v>
      </c>
      <c r="I275" s="140">
        <v>1.4999999621068131E-5</v>
      </c>
      <c r="J275" s="141" t="s">
        <v>1956</v>
      </c>
      <c r="K275" s="141" t="s">
        <v>1035</v>
      </c>
      <c r="L275" s="141" t="s">
        <v>2511</v>
      </c>
      <c r="M275" s="143">
        <v>1.153846137701277</v>
      </c>
      <c r="N275" s="26">
        <f t="shared" si="45"/>
        <v>2</v>
      </c>
      <c r="O275" s="26" t="str">
        <f t="shared" si="46"/>
        <v>Dentacoin2</v>
      </c>
      <c r="Q275" s="26">
        <f>IF(R275="Y","",S275-COUNTIF(R$4:R274,"Y"))</f>
        <v>196</v>
      </c>
      <c r="R275" s="114" t="str">
        <f>IF(ISNUMBER(MATCH(T275,Draft!$AX$3:$AX$146,0)),"Y","")</f>
        <v/>
      </c>
      <c r="S275" s="114">
        <f t="shared" si="47"/>
        <v>272</v>
      </c>
      <c r="T275" s="136" t="s">
        <v>1243</v>
      </c>
      <c r="U275" s="137">
        <v>57</v>
      </c>
      <c r="V275" s="137">
        <v>1.0099264331239379</v>
      </c>
      <c r="W275" s="137">
        <v>6.6035714379821905E-2</v>
      </c>
      <c r="X275" s="137">
        <v>6.5386658091082947E-2</v>
      </c>
      <c r="Y275" s="137">
        <v>26939572224</v>
      </c>
      <c r="Z275" s="137">
        <v>137</v>
      </c>
      <c r="AA275" s="137">
        <v>454</v>
      </c>
      <c r="AB275" s="137">
        <v>437</v>
      </c>
      <c r="AC275" s="137">
        <v>290.39999999999998</v>
      </c>
      <c r="AP275" s="117" t="s">
        <v>1953</v>
      </c>
      <c r="AQ275" s="117" t="s">
        <v>186</v>
      </c>
      <c r="AR275" s="117" t="s">
        <v>187</v>
      </c>
      <c r="AS275" s="123">
        <v>87.39</v>
      </c>
      <c r="AT275" s="117">
        <v>-1.99</v>
      </c>
      <c r="AU275" s="124">
        <v>-2.2259999999999999E-2</v>
      </c>
      <c r="AV275" s="125">
        <v>43379481376</v>
      </c>
      <c r="AW275" s="117" t="s">
        <v>1043</v>
      </c>
      <c r="AY275" s="117">
        <v>3065054</v>
      </c>
      <c r="AZ275" s="117" t="s">
        <v>1084</v>
      </c>
      <c r="BA275" s="117" t="s">
        <v>1095</v>
      </c>
    </row>
    <row r="276" spans="7:53" ht="15">
      <c r="G276" s="114" t="str">
        <f t="shared" si="48"/>
        <v>Dentacoin</v>
      </c>
      <c r="H276" s="175">
        <v>44619</v>
      </c>
      <c r="I276" s="140">
        <v>1.200000042445026E-5</v>
      </c>
      <c r="J276" s="141" t="s">
        <v>1956</v>
      </c>
      <c r="K276" s="141" t="s">
        <v>1035</v>
      </c>
      <c r="L276" s="141" t="s">
        <v>2511</v>
      </c>
      <c r="M276" s="143">
        <v>0.80000004850638529</v>
      </c>
      <c r="N276" s="26">
        <f t="shared" ref="N276:N339" si="49">IFERROR(INDEX($B$4:$B$53,MATCH(K276&amp;H276,$E$4:$E$53,0),1),-99)</f>
        <v>3</v>
      </c>
      <c r="O276" s="26" t="str">
        <f t="shared" ref="O276:O339" si="50">G276&amp;N276</f>
        <v>Dentacoin3</v>
      </c>
      <c r="Q276" s="26">
        <f>IF(R276="Y","",S276-COUNTIF(R$4:R275,"Y"))</f>
        <v>197</v>
      </c>
      <c r="R276" s="114" t="str">
        <f>IF(ISNUMBER(MATCH(T276,Draft!$AX$3:$AX$146,0)),"Y","")</f>
        <v/>
      </c>
      <c r="S276" s="114">
        <f t="shared" si="47"/>
        <v>273</v>
      </c>
      <c r="T276" s="136" t="s">
        <v>2201</v>
      </c>
      <c r="U276" s="137">
        <v>17</v>
      </c>
      <c r="V276" s="137">
        <v>1.0529562419060881</v>
      </c>
      <c r="W276" s="137">
        <v>0.18102670921374711</v>
      </c>
      <c r="X276" s="137">
        <v>0.17192234777586579</v>
      </c>
      <c r="Y276" s="137">
        <v>2475311872</v>
      </c>
      <c r="Z276" s="137">
        <v>46</v>
      </c>
      <c r="AA276" s="137">
        <v>516</v>
      </c>
      <c r="AB276" s="137">
        <v>549</v>
      </c>
      <c r="AC276" s="137">
        <v>290.89999999999998</v>
      </c>
      <c r="AP276" s="117" t="s">
        <v>1953</v>
      </c>
      <c r="AQ276" s="117" t="s">
        <v>935</v>
      </c>
      <c r="AR276" s="117" t="s">
        <v>936</v>
      </c>
      <c r="AS276" s="123">
        <v>75.849999999999994</v>
      </c>
      <c r="AT276" s="117">
        <v>0.68</v>
      </c>
      <c r="AU276" s="124">
        <v>9.0500000000000008E-3</v>
      </c>
      <c r="AV276" s="125">
        <v>43294115521</v>
      </c>
      <c r="AX276" s="117">
        <v>2004</v>
      </c>
      <c r="AY276" s="117">
        <v>2340223</v>
      </c>
      <c r="AZ276" s="117" t="s">
        <v>1059</v>
      </c>
      <c r="BA276" s="117" t="s">
        <v>1115</v>
      </c>
    </row>
    <row r="277" spans="7:53" ht="15">
      <c r="G277" s="114" t="str">
        <f t="shared" si="48"/>
        <v>Brookfield Asset Mgmt</v>
      </c>
      <c r="H277" s="175">
        <v>44596</v>
      </c>
      <c r="I277" s="140">
        <v>54.506454467773438</v>
      </c>
      <c r="J277" s="141" t="s">
        <v>655</v>
      </c>
      <c r="K277" s="141" t="s">
        <v>1953</v>
      </c>
      <c r="L277" s="141" t="s">
        <v>2512</v>
      </c>
      <c r="M277" s="143"/>
      <c r="N277" s="26">
        <f t="shared" si="49"/>
        <v>0</v>
      </c>
      <c r="O277" s="26" t="str">
        <f t="shared" si="50"/>
        <v>Brookfield Asset Mgmt0</v>
      </c>
      <c r="Q277" s="26" t="str">
        <f>IF(R277="Y","",S277-COUNTIF(R$4:R276,"Y"))</f>
        <v/>
      </c>
      <c r="R277" s="114" t="str">
        <f>IF(ISNUMBER(MATCH(T277,Draft!$AX$3:$AX$146,0)),"Y","")</f>
        <v>Y</v>
      </c>
      <c r="S277" s="114">
        <f t="shared" si="47"/>
        <v>274</v>
      </c>
      <c r="T277" s="136" t="s">
        <v>2074</v>
      </c>
      <c r="U277" s="137">
        <v>61</v>
      </c>
      <c r="V277" s="137">
        <v>1.040007130279277</v>
      </c>
      <c r="W277" s="137">
        <v>0.20859010962819871</v>
      </c>
      <c r="X277" s="137">
        <v>0.20056603801570591</v>
      </c>
      <c r="Y277" s="137">
        <v>10518107136</v>
      </c>
      <c r="Z277" s="137">
        <v>59</v>
      </c>
      <c r="AA277" s="137">
        <v>537</v>
      </c>
      <c r="AB277" s="137">
        <v>515</v>
      </c>
      <c r="AC277" s="137">
        <v>291.39999999999998</v>
      </c>
      <c r="AP277" s="117" t="s">
        <v>1953</v>
      </c>
      <c r="AQ277" s="117" t="s">
        <v>929</v>
      </c>
      <c r="AR277" s="117" t="s">
        <v>930</v>
      </c>
      <c r="AS277" s="123">
        <v>135.56</v>
      </c>
      <c r="AT277" s="117">
        <v>-2.19</v>
      </c>
      <c r="AU277" s="124">
        <v>-1.5900000000000001E-2</v>
      </c>
      <c r="AV277" s="125">
        <v>43289386349</v>
      </c>
      <c r="AW277" s="117" t="s">
        <v>1043</v>
      </c>
      <c r="AY277" s="117">
        <v>1479760</v>
      </c>
      <c r="AZ277" s="117" t="s">
        <v>1084</v>
      </c>
      <c r="BA277" s="117" t="s">
        <v>1173</v>
      </c>
    </row>
    <row r="278" spans="7:53" ht="15">
      <c r="G278" s="114" t="str">
        <f t="shared" si="48"/>
        <v>Brookfield Asset Mgmt</v>
      </c>
      <c r="H278" s="175">
        <v>44603</v>
      </c>
      <c r="I278" s="140">
        <v>57.89752197265625</v>
      </c>
      <c r="J278" s="141" t="s">
        <v>655</v>
      </c>
      <c r="K278" s="141" t="s">
        <v>1953</v>
      </c>
      <c r="L278" s="141" t="s">
        <v>2512</v>
      </c>
      <c r="M278" s="143">
        <v>1.062214054060107</v>
      </c>
      <c r="N278" s="26">
        <f t="shared" si="49"/>
        <v>1</v>
      </c>
      <c r="O278" s="26" t="str">
        <f t="shared" si="50"/>
        <v>Brookfield Asset Mgmt1</v>
      </c>
      <c r="Q278" s="26">
        <f>IF(R278="Y","",S278-COUNTIF(R$4:R277,"Y"))</f>
        <v>198</v>
      </c>
      <c r="R278" s="114" t="str">
        <f>IF(ISNUMBER(MATCH(T278,Draft!$AX$3:$AX$146,0)),"Y","")</f>
        <v/>
      </c>
      <c r="S278" s="114">
        <f t="shared" si="47"/>
        <v>275</v>
      </c>
      <c r="T278" s="136" t="s">
        <v>2228</v>
      </c>
      <c r="U278" s="137">
        <v>61</v>
      </c>
      <c r="V278" s="137">
        <v>1.0901881287474799</v>
      </c>
      <c r="W278" s="137">
        <v>0.33317618254925579</v>
      </c>
      <c r="X278" s="137">
        <v>0.30561347510914721</v>
      </c>
      <c r="Y278" s="137">
        <v>2110542464</v>
      </c>
      <c r="Z278" s="137">
        <v>18</v>
      </c>
      <c r="AA278" s="137">
        <v>580</v>
      </c>
      <c r="AB278" s="137">
        <v>555</v>
      </c>
      <c r="AC278" s="137">
        <v>291.5</v>
      </c>
      <c r="AP278" s="117" t="s">
        <v>1953</v>
      </c>
      <c r="AQ278" s="117" t="s">
        <v>120</v>
      </c>
      <c r="AR278" s="117" t="s">
        <v>121</v>
      </c>
      <c r="AS278" s="123">
        <v>334.35</v>
      </c>
      <c r="AT278" s="117">
        <v>-5.29</v>
      </c>
      <c r="AU278" s="124">
        <v>-1.558E-2</v>
      </c>
      <c r="AV278" s="125">
        <v>43229420480</v>
      </c>
      <c r="AW278" s="117" t="s">
        <v>1086</v>
      </c>
      <c r="AX278" s="117">
        <v>2007</v>
      </c>
      <c r="AY278" s="117">
        <v>1186573</v>
      </c>
    </row>
    <row r="279" spans="7:53" ht="15">
      <c r="G279" s="114" t="str">
        <f t="shared" si="48"/>
        <v>Brookfield Asset Mgmt</v>
      </c>
      <c r="H279" s="175">
        <v>44610</v>
      </c>
      <c r="I279" s="140">
        <v>53.060260772705078</v>
      </c>
      <c r="J279" s="141" t="s">
        <v>655</v>
      </c>
      <c r="K279" s="141" t="s">
        <v>1953</v>
      </c>
      <c r="L279" s="141" t="s">
        <v>2512</v>
      </c>
      <c r="M279" s="143">
        <v>0.91645132580569333</v>
      </c>
      <c r="N279" s="26">
        <f t="shared" si="49"/>
        <v>2</v>
      </c>
      <c r="O279" s="26" t="str">
        <f t="shared" si="50"/>
        <v>Brookfield Asset Mgmt2</v>
      </c>
      <c r="Q279" s="26">
        <f>IF(R279="Y","",S279-COUNTIF(R$4:R278,"Y"))</f>
        <v>199</v>
      </c>
      <c r="R279" s="114" t="str">
        <f>IF(ISNUMBER(MATCH(T279,Draft!$AX$3:$AX$146,0)),"Y","")</f>
        <v/>
      </c>
      <c r="S279" s="114">
        <f t="shared" si="47"/>
        <v>276</v>
      </c>
      <c r="T279" s="136" t="s">
        <v>2105</v>
      </c>
      <c r="U279" s="137">
        <v>58</v>
      </c>
      <c r="V279" s="137">
        <v>1.0379808637254579</v>
      </c>
      <c r="W279" s="137">
        <v>0.1535882183900919</v>
      </c>
      <c r="X279" s="137">
        <v>0.14796825621509291</v>
      </c>
      <c r="Y279" s="137">
        <v>5511929344</v>
      </c>
      <c r="Z279" s="137">
        <v>62</v>
      </c>
      <c r="AA279" s="137">
        <v>514</v>
      </c>
      <c r="AB279" s="137">
        <v>529</v>
      </c>
      <c r="AC279" s="137">
        <v>292.5</v>
      </c>
      <c r="AP279" s="117" t="s">
        <v>1953</v>
      </c>
      <c r="AQ279" s="117" t="s">
        <v>128</v>
      </c>
      <c r="AR279" s="117" t="s">
        <v>129</v>
      </c>
      <c r="AS279" s="123">
        <v>187.88</v>
      </c>
      <c r="AT279" s="117">
        <v>0.98</v>
      </c>
      <c r="AU279" s="124">
        <v>5.2399999999999999E-3</v>
      </c>
      <c r="AV279" s="125">
        <v>43088270314</v>
      </c>
      <c r="AW279" s="117" t="s">
        <v>1043</v>
      </c>
      <c r="AX279" s="117">
        <v>2019</v>
      </c>
      <c r="AY279" s="117">
        <v>3465316</v>
      </c>
      <c r="AZ279" s="117" t="s">
        <v>1044</v>
      </c>
      <c r="BA279" s="117" t="s">
        <v>1080</v>
      </c>
    </row>
    <row r="280" spans="7:53" ht="15">
      <c r="G280" s="114" t="str">
        <f t="shared" si="48"/>
        <v>Brookfield Asset Mgmt</v>
      </c>
      <c r="H280" s="175">
        <v>44617</v>
      </c>
      <c r="I280" s="140">
        <v>54.819999694824219</v>
      </c>
      <c r="J280" s="141" t="s">
        <v>655</v>
      </c>
      <c r="K280" s="141" t="s">
        <v>1953</v>
      </c>
      <c r="L280" s="141" t="s">
        <v>2512</v>
      </c>
      <c r="M280" s="143">
        <v>1.033164912808427</v>
      </c>
      <c r="N280" s="26">
        <f t="shared" si="49"/>
        <v>3</v>
      </c>
      <c r="O280" s="26" t="str">
        <f t="shared" si="50"/>
        <v>Brookfield Asset Mgmt3</v>
      </c>
      <c r="Q280" s="26" t="str">
        <f>IF(R280="Y","",S280-COUNTIF(R$4:R279,"Y"))</f>
        <v/>
      </c>
      <c r="R280" s="114" t="str">
        <f>IF(ISNUMBER(MATCH(T280,Draft!$AX$3:$AX$146,0)),"Y","")</f>
        <v>Y</v>
      </c>
      <c r="S280" s="114">
        <f t="shared" si="47"/>
        <v>277</v>
      </c>
      <c r="T280" s="136" t="s">
        <v>1920</v>
      </c>
      <c r="U280" s="137">
        <v>61</v>
      </c>
      <c r="V280" s="137">
        <v>1.0272531968878169</v>
      </c>
      <c r="W280" s="137">
        <v>0.10590311195662989</v>
      </c>
      <c r="X280" s="137">
        <v>0.1030934849144064</v>
      </c>
      <c r="Y280" s="137">
        <v>5741330944</v>
      </c>
      <c r="Z280" s="137">
        <v>71</v>
      </c>
      <c r="AA280" s="137">
        <v>497</v>
      </c>
      <c r="AB280" s="137">
        <v>526</v>
      </c>
      <c r="AC280" s="137">
        <v>292.7</v>
      </c>
      <c r="AP280" s="117" t="s">
        <v>1953</v>
      </c>
      <c r="AQ280" s="117" t="s">
        <v>918</v>
      </c>
      <c r="AR280" s="117" t="s">
        <v>2425</v>
      </c>
      <c r="AS280" s="123">
        <v>154.19999999999999</v>
      </c>
      <c r="AT280" s="117">
        <v>1.06</v>
      </c>
      <c r="AU280" s="124">
        <v>6.9199999999999999E-3</v>
      </c>
      <c r="AV280" s="125">
        <v>42978883364</v>
      </c>
      <c r="AX280" s="117">
        <v>2016</v>
      </c>
      <c r="AY280" s="117">
        <v>2551167</v>
      </c>
      <c r="AZ280" s="117" t="s">
        <v>1054</v>
      </c>
      <c r="BA280" s="117" t="s">
        <v>1129</v>
      </c>
    </row>
    <row r="281" spans="7:53" ht="15">
      <c r="G281" s="114" t="str">
        <f t="shared" si="48"/>
        <v>Bank Of Montreal</v>
      </c>
      <c r="H281" s="175">
        <v>44596</v>
      </c>
      <c r="I281" s="140">
        <v>116.2399978637695</v>
      </c>
      <c r="J281" s="141" t="s">
        <v>723</v>
      </c>
      <c r="K281" s="141" t="s">
        <v>1953</v>
      </c>
      <c r="L281" s="141" t="s">
        <v>2512</v>
      </c>
      <c r="M281" s="143"/>
      <c r="N281" s="26">
        <f t="shared" si="49"/>
        <v>0</v>
      </c>
      <c r="O281" s="26" t="str">
        <f t="shared" si="50"/>
        <v>Bank Of Montreal0</v>
      </c>
      <c r="Q281" s="26">
        <f>IF(R281="Y","",S281-COUNTIF(R$4:R280,"Y"))</f>
        <v>200</v>
      </c>
      <c r="R281" s="114" t="str">
        <f>IF(ISNUMBER(MATCH(T281,Draft!$AX$3:$AX$146,0)),"Y","")</f>
        <v/>
      </c>
      <c r="S281" s="114">
        <f t="shared" si="47"/>
        <v>278</v>
      </c>
      <c r="T281" s="136" t="s">
        <v>2219</v>
      </c>
      <c r="U281" s="137">
        <v>61</v>
      </c>
      <c r="V281" s="137">
        <v>1.069330519884417</v>
      </c>
      <c r="W281" s="137">
        <v>0.24964080779730341</v>
      </c>
      <c r="X281" s="137">
        <v>0.23345523498598639</v>
      </c>
      <c r="Y281" s="137">
        <v>2212421120</v>
      </c>
      <c r="Z281" s="137">
        <v>31</v>
      </c>
      <c r="AA281" s="137">
        <v>556</v>
      </c>
      <c r="AB281" s="137">
        <v>554</v>
      </c>
      <c r="AC281" s="137">
        <v>292.89999999999998</v>
      </c>
      <c r="AP281" s="117" t="s">
        <v>1953</v>
      </c>
      <c r="AQ281" s="117" t="s">
        <v>118</v>
      </c>
      <c r="AR281" s="117" t="s">
        <v>119</v>
      </c>
      <c r="AS281" s="123">
        <v>442.27</v>
      </c>
      <c r="AT281" s="117">
        <v>-5.61</v>
      </c>
      <c r="AU281" s="124">
        <v>-1.2529999999999999E-2</v>
      </c>
      <c r="AV281" s="125">
        <v>42865707977</v>
      </c>
      <c r="AW281" s="117" t="s">
        <v>1043</v>
      </c>
      <c r="AX281" s="117">
        <v>2005</v>
      </c>
      <c r="AY281" s="117">
        <v>1124939</v>
      </c>
      <c r="AZ281" s="117" t="s">
        <v>1057</v>
      </c>
      <c r="BA281" s="117" t="s">
        <v>1061</v>
      </c>
    </row>
    <row r="282" spans="7:53" ht="15">
      <c r="G282" s="114" t="str">
        <f t="shared" si="48"/>
        <v>Bank Of Montreal</v>
      </c>
      <c r="H282" s="175">
        <v>44603</v>
      </c>
      <c r="I282" s="140">
        <v>118.1699981689453</v>
      </c>
      <c r="J282" s="141" t="s">
        <v>723</v>
      </c>
      <c r="K282" s="141" t="s">
        <v>1953</v>
      </c>
      <c r="L282" s="141" t="s">
        <v>2512</v>
      </c>
      <c r="M282" s="143">
        <v>1.0166035817330079</v>
      </c>
      <c r="N282" s="26">
        <f t="shared" si="49"/>
        <v>1</v>
      </c>
      <c r="O282" s="26" t="str">
        <f t="shared" si="50"/>
        <v>Bank Of Montreal1</v>
      </c>
      <c r="Q282" s="26">
        <f>IF(R282="Y","",S282-COUNTIF(R$4:R281,"Y"))</f>
        <v>201</v>
      </c>
      <c r="R282" s="114" t="str">
        <f>IF(ISNUMBER(MATCH(T282,Draft!$AX$3:$AX$146,0)),"Y","")</f>
        <v/>
      </c>
      <c r="S282" s="114">
        <f t="shared" si="47"/>
        <v>279</v>
      </c>
      <c r="T282" s="136" t="s">
        <v>548</v>
      </c>
      <c r="U282" s="137">
        <v>57</v>
      </c>
      <c r="V282" s="137">
        <v>1.00142293850275</v>
      </c>
      <c r="W282" s="137">
        <v>3.4162340841389263E-2</v>
      </c>
      <c r="X282" s="137">
        <v>3.4113799003312351E-2</v>
      </c>
      <c r="Y282" s="137">
        <v>194825748480</v>
      </c>
      <c r="Z282" s="137">
        <v>478</v>
      </c>
      <c r="AA282" s="137">
        <v>199</v>
      </c>
      <c r="AB282" s="137">
        <v>47</v>
      </c>
      <c r="AC282" s="137">
        <v>292.89999999999998</v>
      </c>
      <c r="AP282" s="117" t="s">
        <v>1953</v>
      </c>
      <c r="AQ282" s="117" t="s">
        <v>969</v>
      </c>
      <c r="AR282" s="117" t="s">
        <v>970</v>
      </c>
      <c r="AS282" s="123">
        <v>76.44</v>
      </c>
      <c r="AT282" s="117">
        <v>-0.84</v>
      </c>
      <c r="AU282" s="124">
        <v>-1.0869999999999999E-2</v>
      </c>
      <c r="AV282" s="125">
        <v>42772123540</v>
      </c>
      <c r="AW282" s="117" t="s">
        <v>1043</v>
      </c>
      <c r="AY282" s="117">
        <v>2423641</v>
      </c>
    </row>
    <row r="283" spans="7:53" ht="15">
      <c r="G283" s="114" t="str">
        <f t="shared" si="48"/>
        <v>Bank Of Montreal</v>
      </c>
      <c r="H283" s="175">
        <v>44610</v>
      </c>
      <c r="I283" s="140">
        <v>114.8000030517578</v>
      </c>
      <c r="J283" s="141" t="s">
        <v>723</v>
      </c>
      <c r="K283" s="141" t="s">
        <v>1953</v>
      </c>
      <c r="L283" s="141" t="s">
        <v>2512</v>
      </c>
      <c r="M283" s="143">
        <v>0.97148180443931731</v>
      </c>
      <c r="N283" s="26">
        <f t="shared" si="49"/>
        <v>2</v>
      </c>
      <c r="O283" s="26" t="str">
        <f t="shared" si="50"/>
        <v>Bank Of Montreal2</v>
      </c>
      <c r="Q283" s="26">
        <f>IF(R283="Y","",S283-COUNTIF(R$4:R282,"Y"))</f>
        <v>202</v>
      </c>
      <c r="R283" s="114" t="str">
        <f>IF(ISNUMBER(MATCH(T283,Draft!$AX$3:$AX$146,0)),"Y","")</f>
        <v/>
      </c>
      <c r="S283" s="114">
        <f t="shared" si="47"/>
        <v>280</v>
      </c>
      <c r="T283" s="136" t="s">
        <v>265</v>
      </c>
      <c r="U283" s="137">
        <v>57</v>
      </c>
      <c r="V283" s="137">
        <v>1.0071066797432069</v>
      </c>
      <c r="W283" s="137">
        <v>3.5425273783949128E-2</v>
      </c>
      <c r="X283" s="137">
        <v>3.5175294232962388E-2</v>
      </c>
      <c r="Y283" s="137">
        <v>24348706816</v>
      </c>
      <c r="Z283" s="137">
        <v>216</v>
      </c>
      <c r="AA283" s="137">
        <v>217</v>
      </c>
      <c r="AB283" s="137">
        <v>472</v>
      </c>
      <c r="AC283" s="137">
        <v>293</v>
      </c>
      <c r="AP283" s="117" t="s">
        <v>1953</v>
      </c>
      <c r="AQ283" s="117" t="s">
        <v>1013</v>
      </c>
      <c r="AR283" s="117" t="s">
        <v>2426</v>
      </c>
      <c r="AS283" s="123">
        <v>9.2799999999999994</v>
      </c>
      <c r="AT283" s="117">
        <v>-0.92</v>
      </c>
      <c r="AU283" s="124">
        <v>-9.0200000000000002E-2</v>
      </c>
      <c r="AV283" s="125">
        <v>42768591780</v>
      </c>
      <c r="AX283" s="117">
        <v>2021</v>
      </c>
      <c r="AY283" s="117">
        <v>19203864</v>
      </c>
    </row>
    <row r="284" spans="7:53" ht="15">
      <c r="G284" s="114" t="str">
        <f t="shared" si="48"/>
        <v>Bank Of Montreal</v>
      </c>
      <c r="H284" s="175">
        <v>44617</v>
      </c>
      <c r="I284" s="140">
        <v>114.379997253418</v>
      </c>
      <c r="J284" s="141" t="s">
        <v>723</v>
      </c>
      <c r="K284" s="141" t="s">
        <v>1953</v>
      </c>
      <c r="L284" s="141" t="s">
        <v>2512</v>
      </c>
      <c r="M284" s="143">
        <v>0.99634141300370449</v>
      </c>
      <c r="N284" s="26">
        <f t="shared" si="49"/>
        <v>3</v>
      </c>
      <c r="O284" s="26" t="str">
        <f t="shared" si="50"/>
        <v>Bank Of Montreal3</v>
      </c>
      <c r="Q284" s="26" t="str">
        <f>IF(R284="Y","",S284-COUNTIF(R$4:R283,"Y"))</f>
        <v/>
      </c>
      <c r="R284" s="114" t="str">
        <f>IF(ISNUMBER(MATCH(T284,Draft!$AX$3:$AX$146,0)),"Y","")</f>
        <v>Y</v>
      </c>
      <c r="S284" s="114">
        <f t="shared" si="47"/>
        <v>281</v>
      </c>
      <c r="T284" s="136" t="s">
        <v>1932</v>
      </c>
      <c r="U284" s="137">
        <v>61</v>
      </c>
      <c r="V284" s="137">
        <v>1.054330135449751</v>
      </c>
      <c r="W284" s="137">
        <v>0.24730410177227011</v>
      </c>
      <c r="X284" s="137">
        <v>0.23456040329035691</v>
      </c>
      <c r="Y284" s="137">
        <v>4380265984</v>
      </c>
      <c r="Z284" s="137">
        <v>43</v>
      </c>
      <c r="AA284" s="137">
        <v>557</v>
      </c>
      <c r="AB284" s="137">
        <v>534</v>
      </c>
      <c r="AC284" s="137">
        <v>293.10000000000002</v>
      </c>
      <c r="AP284" s="117" t="s">
        <v>1953</v>
      </c>
      <c r="AQ284" s="117" t="s">
        <v>967</v>
      </c>
      <c r="AR284" s="117" t="s">
        <v>968</v>
      </c>
      <c r="AS284" s="123">
        <v>65.55</v>
      </c>
      <c r="AT284" s="117">
        <v>-0.49</v>
      </c>
      <c r="AU284" s="124">
        <v>-7.4200000000000004E-3</v>
      </c>
      <c r="AV284" s="125">
        <v>42747252600</v>
      </c>
      <c r="AW284" s="117" t="s">
        <v>1043</v>
      </c>
      <c r="AY284" s="117">
        <v>4416268</v>
      </c>
      <c r="AZ284" s="117" t="s">
        <v>1049</v>
      </c>
      <c r="BA284" s="117" t="s">
        <v>1178</v>
      </c>
    </row>
    <row r="285" spans="7:53" ht="15">
      <c r="G285" s="114" t="str">
        <f t="shared" si="48"/>
        <v>Stellar Lumens</v>
      </c>
      <c r="H285" s="175">
        <v>44598</v>
      </c>
      <c r="I285" s="140">
        <v>0.22368299961090091</v>
      </c>
      <c r="J285" s="141" t="s">
        <v>1926</v>
      </c>
      <c r="K285" s="141" t="s">
        <v>1035</v>
      </c>
      <c r="L285" s="141" t="s">
        <v>2511</v>
      </c>
      <c r="M285" s="143"/>
      <c r="N285" s="26">
        <f t="shared" si="49"/>
        <v>0</v>
      </c>
      <c r="O285" s="26" t="str">
        <f t="shared" si="50"/>
        <v>Stellar Lumens0</v>
      </c>
      <c r="Q285" s="26" t="str">
        <f>IF(R285="Y","",S285-COUNTIF(R$4:R284,"Y"))</f>
        <v/>
      </c>
      <c r="R285" s="114" t="str">
        <f>IF(ISNUMBER(MATCH(T285,Draft!$AX$3:$AX$146,0)),"Y","")</f>
        <v>Y</v>
      </c>
      <c r="S285" s="114">
        <f t="shared" si="47"/>
        <v>282</v>
      </c>
      <c r="T285" s="136" t="s">
        <v>68</v>
      </c>
      <c r="U285" s="137">
        <v>56</v>
      </c>
      <c r="V285" s="137">
        <v>1.004348905155467</v>
      </c>
      <c r="W285" s="137">
        <v>6.9645971259201994E-2</v>
      </c>
      <c r="X285" s="137">
        <v>6.9344399044693777E-2</v>
      </c>
      <c r="Y285" s="137">
        <v>105849446400</v>
      </c>
      <c r="Z285" s="137">
        <v>336</v>
      </c>
      <c r="AA285" s="137">
        <v>462</v>
      </c>
      <c r="AB285" s="137">
        <v>110</v>
      </c>
      <c r="AC285" s="137">
        <v>293.39999999999998</v>
      </c>
      <c r="AP285" s="117" t="s">
        <v>1953</v>
      </c>
      <c r="AQ285" s="117" t="s">
        <v>957</v>
      </c>
      <c r="AR285" s="117" t="s">
        <v>958</v>
      </c>
      <c r="AS285" s="123">
        <v>21.91</v>
      </c>
      <c r="AT285" s="117">
        <v>0.66</v>
      </c>
      <c r="AU285" s="124">
        <v>3.1060000000000001E-2</v>
      </c>
      <c r="AV285" s="125">
        <v>42564697399</v>
      </c>
      <c r="AW285" s="117" t="s">
        <v>1086</v>
      </c>
      <c r="AY285" s="117">
        <v>5052519</v>
      </c>
      <c r="AZ285" s="117" t="s">
        <v>1044</v>
      </c>
      <c r="BA285" s="117" t="s">
        <v>1122</v>
      </c>
    </row>
    <row r="286" spans="7:53" ht="15">
      <c r="G286" s="114" t="str">
        <f t="shared" si="48"/>
        <v>Stellar Lumens</v>
      </c>
      <c r="H286" s="175">
        <v>44605</v>
      </c>
      <c r="I286" s="140">
        <v>0.2116210013628006</v>
      </c>
      <c r="J286" s="141" t="s">
        <v>1926</v>
      </c>
      <c r="K286" s="141" t="s">
        <v>1035</v>
      </c>
      <c r="L286" s="141" t="s">
        <v>2511</v>
      </c>
      <c r="M286" s="143">
        <v>0.94607548061729208</v>
      </c>
      <c r="N286" s="26">
        <f t="shared" si="49"/>
        <v>1</v>
      </c>
      <c r="O286" s="26" t="str">
        <f t="shared" si="50"/>
        <v>Stellar Lumens1</v>
      </c>
      <c r="Q286" s="26">
        <f>IF(R286="Y","",S286-COUNTIF(R$4:R285,"Y"))</f>
        <v>203</v>
      </c>
      <c r="R286" s="114" t="str">
        <f>IF(ISNUMBER(MATCH(T286,Draft!$AX$3:$AX$146,0)),"Y","")</f>
        <v/>
      </c>
      <c r="S286" s="114">
        <f t="shared" si="47"/>
        <v>283</v>
      </c>
      <c r="T286" s="136" t="s">
        <v>2238</v>
      </c>
      <c r="U286" s="137">
        <v>61</v>
      </c>
      <c r="V286" s="137">
        <v>1.049419385270346</v>
      </c>
      <c r="W286" s="137">
        <v>0.1978874372861664</v>
      </c>
      <c r="X286" s="137">
        <v>0.18856849803206921</v>
      </c>
      <c r="Y286" s="137">
        <v>2904182272</v>
      </c>
      <c r="Z286" s="137">
        <v>49</v>
      </c>
      <c r="AA286" s="137">
        <v>526</v>
      </c>
      <c r="AB286" s="137">
        <v>546</v>
      </c>
      <c r="AC286" s="137">
        <v>293.5</v>
      </c>
      <c r="AP286" s="117" t="s">
        <v>1953</v>
      </c>
      <c r="AQ286" s="117" t="s">
        <v>829</v>
      </c>
      <c r="AR286" s="117" t="s">
        <v>830</v>
      </c>
      <c r="AS286" s="123">
        <v>141.66</v>
      </c>
      <c r="AT286" s="117">
        <v>-2.78</v>
      </c>
      <c r="AU286" s="124">
        <v>-1.925E-2</v>
      </c>
      <c r="AV286" s="125">
        <v>42549863143</v>
      </c>
      <c r="AW286" s="117" t="s">
        <v>1043</v>
      </c>
      <c r="AX286" s="117">
        <v>1999</v>
      </c>
      <c r="AY286" s="117">
        <v>1063719</v>
      </c>
      <c r="AZ286" s="117" t="s">
        <v>1059</v>
      </c>
      <c r="BA286" s="117" t="s">
        <v>1142</v>
      </c>
    </row>
    <row r="287" spans="7:53" ht="15">
      <c r="G287" s="114" t="str">
        <f t="shared" si="48"/>
        <v>Stellar Lumens</v>
      </c>
      <c r="H287" s="175">
        <v>44612</v>
      </c>
      <c r="I287" s="140">
        <v>0.1949319988489151</v>
      </c>
      <c r="J287" s="141" t="s">
        <v>1926</v>
      </c>
      <c r="K287" s="141" t="s">
        <v>1035</v>
      </c>
      <c r="L287" s="141" t="s">
        <v>2511</v>
      </c>
      <c r="M287" s="143">
        <v>0.92113730486855572</v>
      </c>
      <c r="N287" s="26">
        <f t="shared" si="49"/>
        <v>2</v>
      </c>
      <c r="O287" s="26" t="str">
        <f t="shared" si="50"/>
        <v>Stellar Lumens2</v>
      </c>
      <c r="Q287" s="26">
        <f>IF(R287="Y","",S287-COUNTIF(R$4:R286,"Y"))</f>
        <v>204</v>
      </c>
      <c r="R287" s="114" t="str">
        <f>IF(ISNUMBER(MATCH(T287,Draft!$AX$3:$AX$146,0)),"Y","")</f>
        <v/>
      </c>
      <c r="S287" s="114">
        <f t="shared" si="47"/>
        <v>284</v>
      </c>
      <c r="T287" s="136" t="s">
        <v>1388</v>
      </c>
      <c r="U287" s="137">
        <v>57</v>
      </c>
      <c r="V287" s="137">
        <v>1.0057879597382271</v>
      </c>
      <c r="W287" s="137">
        <v>3.3817633714451997E-2</v>
      </c>
      <c r="X287" s="137">
        <v>3.3623024999477627E-2</v>
      </c>
      <c r="Y287" s="137">
        <v>29499815936</v>
      </c>
      <c r="Z287" s="137">
        <v>263</v>
      </c>
      <c r="AA287" s="137">
        <v>186</v>
      </c>
      <c r="AB287" s="137">
        <v>416</v>
      </c>
      <c r="AC287" s="137">
        <v>293.5</v>
      </c>
      <c r="AP287" s="117" t="s">
        <v>1953</v>
      </c>
      <c r="AQ287" s="117" t="s">
        <v>188</v>
      </c>
      <c r="AR287" s="117" t="s">
        <v>189</v>
      </c>
      <c r="AS287" s="123">
        <v>49.22</v>
      </c>
      <c r="AT287" s="117">
        <v>-0.77</v>
      </c>
      <c r="AU287" s="124">
        <v>-1.54E-2</v>
      </c>
      <c r="AV287" s="125">
        <v>42490249169</v>
      </c>
      <c r="AW287" s="117" t="s">
        <v>1043</v>
      </c>
      <c r="AY287" s="117">
        <v>7382618</v>
      </c>
      <c r="AZ287" s="117" t="s">
        <v>1057</v>
      </c>
      <c r="BA287" s="117" t="s">
        <v>1135</v>
      </c>
    </row>
    <row r="288" spans="7:53" ht="15">
      <c r="G288" s="114" t="str">
        <f t="shared" si="48"/>
        <v>Stellar Lumens</v>
      </c>
      <c r="H288" s="175">
        <v>44619</v>
      </c>
      <c r="I288" s="140">
        <v>0.18126800656318659</v>
      </c>
      <c r="J288" s="141" t="s">
        <v>1926</v>
      </c>
      <c r="K288" s="141" t="s">
        <v>1035</v>
      </c>
      <c r="L288" s="141" t="s">
        <v>2511</v>
      </c>
      <c r="M288" s="143">
        <v>0.92990380047188181</v>
      </c>
      <c r="N288" s="26">
        <f t="shared" si="49"/>
        <v>3</v>
      </c>
      <c r="O288" s="26" t="str">
        <f t="shared" si="50"/>
        <v>Stellar Lumens3</v>
      </c>
      <c r="Q288" s="26">
        <f>IF(R288="Y","",S288-COUNTIF(R$4:R287,"Y"))</f>
        <v>205</v>
      </c>
      <c r="R288" s="114" t="str">
        <f>IF(ISNUMBER(MATCH(T288,Draft!$AX$3:$AX$146,0)),"Y","")</f>
        <v/>
      </c>
      <c r="S288" s="114">
        <f t="shared" si="47"/>
        <v>285</v>
      </c>
      <c r="T288" s="136" t="s">
        <v>28</v>
      </c>
      <c r="U288" s="137">
        <v>57</v>
      </c>
      <c r="V288" s="137">
        <v>0.99980218165064538</v>
      </c>
      <c r="W288" s="137">
        <v>2.7945549095954089E-2</v>
      </c>
      <c r="X288" s="137">
        <v>2.795107833213243E-2</v>
      </c>
      <c r="Y288" s="137">
        <v>218184368128</v>
      </c>
      <c r="Z288" s="137">
        <v>526</v>
      </c>
      <c r="AA288" s="137">
        <v>91</v>
      </c>
      <c r="AB288" s="137">
        <v>41</v>
      </c>
      <c r="AC288" s="137">
        <v>293.5</v>
      </c>
      <c r="AP288" s="117" t="s">
        <v>1953</v>
      </c>
      <c r="AQ288" s="117" t="s">
        <v>892</v>
      </c>
      <c r="AR288" s="117" t="s">
        <v>893</v>
      </c>
      <c r="AS288" s="123">
        <v>215.22</v>
      </c>
      <c r="AT288" s="117">
        <v>-5.34</v>
      </c>
      <c r="AU288" s="124">
        <v>-2.4209999999999999E-2</v>
      </c>
      <c r="AV288" s="125">
        <v>42231645438</v>
      </c>
      <c r="AW288" s="117" t="s">
        <v>1043</v>
      </c>
      <c r="AY288" s="117">
        <v>1134899</v>
      </c>
      <c r="AZ288" s="117" t="s">
        <v>1059</v>
      </c>
      <c r="BA288" s="117" t="s">
        <v>1065</v>
      </c>
    </row>
    <row r="289" spans="7:53" ht="15">
      <c r="G289" s="114" t="str">
        <f t="shared" si="48"/>
        <v>UnitedHealthGroup</v>
      </c>
      <c r="H289" s="175">
        <v>44596</v>
      </c>
      <c r="I289" s="140">
        <v>483.17001342773438</v>
      </c>
      <c r="J289" s="141" t="s">
        <v>502</v>
      </c>
      <c r="K289" s="141" t="s">
        <v>1953</v>
      </c>
      <c r="L289" s="141" t="s">
        <v>2512</v>
      </c>
      <c r="M289" s="143"/>
      <c r="N289" s="26">
        <f t="shared" si="49"/>
        <v>0</v>
      </c>
      <c r="O289" s="26" t="str">
        <f t="shared" si="50"/>
        <v>UnitedHealthGroup0</v>
      </c>
      <c r="Q289" s="26">
        <f>IF(R289="Y","",S289-COUNTIF(R$4:R288,"Y"))</f>
        <v>206</v>
      </c>
      <c r="R289" s="114" t="str">
        <f>IF(ISNUMBER(MATCH(T289,Draft!$AX$3:$AX$146,0)),"Y","")</f>
        <v/>
      </c>
      <c r="S289" s="114">
        <f t="shared" si="47"/>
        <v>286</v>
      </c>
      <c r="T289" s="136" t="s">
        <v>2118</v>
      </c>
      <c r="U289" s="137">
        <v>61</v>
      </c>
      <c r="V289" s="137">
        <v>1.059848831259488</v>
      </c>
      <c r="W289" s="137">
        <v>0.31100217462658442</v>
      </c>
      <c r="X289" s="137">
        <v>0.29344012603854092</v>
      </c>
      <c r="Y289" s="137">
        <v>4632324608</v>
      </c>
      <c r="Z289" s="137">
        <v>38</v>
      </c>
      <c r="AA289" s="137">
        <v>577</v>
      </c>
      <c r="AB289" s="137">
        <v>531</v>
      </c>
      <c r="AC289" s="137">
        <v>293.7</v>
      </c>
      <c r="AP289" s="117" t="s">
        <v>1953</v>
      </c>
      <c r="AQ289" s="117" t="s">
        <v>976</v>
      </c>
      <c r="AR289" s="117" t="s">
        <v>977</v>
      </c>
      <c r="AS289" s="123">
        <v>145.53</v>
      </c>
      <c r="AT289" s="117">
        <v>-0.84</v>
      </c>
      <c r="AU289" s="124">
        <v>-5.7400000000000003E-3</v>
      </c>
      <c r="AV289" s="125">
        <v>42225675176</v>
      </c>
      <c r="AW289" s="117" t="s">
        <v>1043</v>
      </c>
      <c r="AY289" s="117">
        <v>2917870</v>
      </c>
      <c r="AZ289" s="117" t="s">
        <v>1052</v>
      </c>
      <c r="BA289" s="117" t="s">
        <v>1053</v>
      </c>
    </row>
    <row r="290" spans="7:53" ht="15">
      <c r="G290" s="114" t="str">
        <f t="shared" si="48"/>
        <v>UnitedHealthGroup</v>
      </c>
      <c r="H290" s="175">
        <v>44603</v>
      </c>
      <c r="I290" s="140">
        <v>478.1300048828125</v>
      </c>
      <c r="J290" s="141" t="s">
        <v>502</v>
      </c>
      <c r="K290" s="141" t="s">
        <v>1953</v>
      </c>
      <c r="L290" s="141" t="s">
        <v>2512</v>
      </c>
      <c r="M290" s="143">
        <v>0.98956887140166927</v>
      </c>
      <c r="N290" s="26">
        <f t="shared" si="49"/>
        <v>1</v>
      </c>
      <c r="O290" s="26" t="str">
        <f t="shared" si="50"/>
        <v>UnitedHealthGroup1</v>
      </c>
      <c r="Q290" s="26">
        <f>IF(R290="Y","",S290-COUNTIF(R$4:R289,"Y"))</f>
        <v>207</v>
      </c>
      <c r="R290" s="114" t="str">
        <f>IF(ISNUMBER(MATCH(T290,Draft!$AX$3:$AX$146,0)),"Y","")</f>
        <v/>
      </c>
      <c r="S290" s="114">
        <f t="shared" si="47"/>
        <v>287</v>
      </c>
      <c r="T290" s="136" t="s">
        <v>1309</v>
      </c>
      <c r="U290" s="137">
        <v>57</v>
      </c>
      <c r="V290" s="137">
        <v>1.0090220187575221</v>
      </c>
      <c r="W290" s="137">
        <v>6.3205240561923587E-2</v>
      </c>
      <c r="X290" s="137">
        <v>6.2640100401131535E-2</v>
      </c>
      <c r="Y290" s="137">
        <v>28190064640</v>
      </c>
      <c r="Z290" s="137">
        <v>152</v>
      </c>
      <c r="AA290" s="137">
        <v>446</v>
      </c>
      <c r="AB290" s="137">
        <v>429</v>
      </c>
      <c r="AC290" s="137">
        <v>293.89999999999998</v>
      </c>
      <c r="AP290" s="117" t="s">
        <v>1953</v>
      </c>
      <c r="AQ290" s="117" t="s">
        <v>947</v>
      </c>
      <c r="AR290" s="117" t="s">
        <v>948</v>
      </c>
      <c r="AS290" s="123">
        <v>82.94</v>
      </c>
      <c r="AT290" s="117">
        <v>1.55</v>
      </c>
      <c r="AU290" s="124">
        <v>1.9040000000000001E-2</v>
      </c>
      <c r="AV290" s="125">
        <v>42087692664</v>
      </c>
      <c r="AW290" s="117" t="s">
        <v>1043</v>
      </c>
      <c r="AY290" s="117">
        <v>2852693</v>
      </c>
      <c r="AZ290" s="117" t="s">
        <v>1066</v>
      </c>
      <c r="BA290" s="117" t="s">
        <v>1175</v>
      </c>
    </row>
    <row r="291" spans="7:53" ht="15">
      <c r="G291" s="114" t="str">
        <f t="shared" si="48"/>
        <v>UnitedHealthGroup</v>
      </c>
      <c r="H291" s="175">
        <v>44610</v>
      </c>
      <c r="I291" s="140">
        <v>467.80999755859381</v>
      </c>
      <c r="J291" s="141" t="s">
        <v>502</v>
      </c>
      <c r="K291" s="141" t="s">
        <v>1953</v>
      </c>
      <c r="L291" s="141" t="s">
        <v>2512</v>
      </c>
      <c r="M291" s="143">
        <v>0.97841589689241915</v>
      </c>
      <c r="N291" s="26">
        <f t="shared" si="49"/>
        <v>2</v>
      </c>
      <c r="O291" s="26" t="str">
        <f t="shared" si="50"/>
        <v>UnitedHealthGroup2</v>
      </c>
      <c r="Q291" s="26">
        <f>IF(R291="Y","",S291-COUNTIF(R$4:R290,"Y"))</f>
        <v>208</v>
      </c>
      <c r="R291" s="114" t="str">
        <f>IF(ISNUMBER(MATCH(T291,Draft!$AX$3:$AX$146,0)),"Y","")</f>
        <v/>
      </c>
      <c r="S291" s="114">
        <f t="shared" si="47"/>
        <v>288</v>
      </c>
      <c r="T291" s="136" t="s">
        <v>1948</v>
      </c>
      <c r="U291" s="137">
        <v>61</v>
      </c>
      <c r="V291" s="137">
        <v>1.0785455752173581</v>
      </c>
      <c r="W291" s="137">
        <v>0.30196764277082838</v>
      </c>
      <c r="X291" s="137">
        <v>0.27997671096093751</v>
      </c>
      <c r="Y291" s="137">
        <v>1637171968</v>
      </c>
      <c r="Z291" s="137">
        <v>21</v>
      </c>
      <c r="AA291" s="137">
        <v>574</v>
      </c>
      <c r="AB291" s="137">
        <v>563</v>
      </c>
      <c r="AC291" s="137">
        <v>294.2</v>
      </c>
      <c r="AP291" s="117" t="s">
        <v>1953</v>
      </c>
      <c r="AQ291" s="117" t="s">
        <v>140</v>
      </c>
      <c r="AR291" s="117" t="s">
        <v>141</v>
      </c>
      <c r="AS291" s="123">
        <v>532.36</v>
      </c>
      <c r="AT291" s="117">
        <v>-13.58</v>
      </c>
      <c r="AU291" s="124">
        <v>-2.487E-2</v>
      </c>
      <c r="AV291" s="125">
        <v>41978219813</v>
      </c>
      <c r="AW291" s="117" t="s">
        <v>1043</v>
      </c>
      <c r="AX291" s="117">
        <v>2001</v>
      </c>
      <c r="AY291" s="117">
        <v>1062916</v>
      </c>
      <c r="AZ291" s="117" t="s">
        <v>1057</v>
      </c>
      <c r="BA291" s="117" t="s">
        <v>1121</v>
      </c>
    </row>
    <row r="292" spans="7:53" ht="15">
      <c r="G292" s="114" t="str">
        <f t="shared" si="48"/>
        <v>UnitedHealthGroup</v>
      </c>
      <c r="H292" s="175">
        <v>44617</v>
      </c>
      <c r="I292" s="140">
        <v>475.75</v>
      </c>
      <c r="J292" s="141" t="s">
        <v>502</v>
      </c>
      <c r="K292" s="141" t="s">
        <v>1953</v>
      </c>
      <c r="L292" s="141" t="s">
        <v>2512</v>
      </c>
      <c r="M292" s="143">
        <v>1.016972707900309</v>
      </c>
      <c r="N292" s="26">
        <f t="shared" si="49"/>
        <v>3</v>
      </c>
      <c r="O292" s="26" t="str">
        <f t="shared" si="50"/>
        <v>UnitedHealthGroup3</v>
      </c>
      <c r="Q292" s="26">
        <f>IF(R292="Y","",S292-COUNTIF(R$4:R291,"Y"))</f>
        <v>209</v>
      </c>
      <c r="R292" s="114" t="str">
        <f>IF(ISNUMBER(MATCH(T292,Draft!$AX$3:$AX$146,0)),"Y","")</f>
        <v/>
      </c>
      <c r="S292" s="114">
        <f t="shared" si="47"/>
        <v>289</v>
      </c>
      <c r="T292" s="136" t="s">
        <v>1382</v>
      </c>
      <c r="U292" s="137">
        <v>57</v>
      </c>
      <c r="V292" s="137">
        <v>1.0093674217992661</v>
      </c>
      <c r="W292" s="137">
        <v>5.9736777583795878E-2</v>
      </c>
      <c r="X292" s="137">
        <v>5.9182391162685852E-2</v>
      </c>
      <c r="Y292" s="137">
        <v>25883078656</v>
      </c>
      <c r="Z292" s="137">
        <v>144</v>
      </c>
      <c r="AA292" s="137">
        <v>430</v>
      </c>
      <c r="AB292" s="137">
        <v>454</v>
      </c>
      <c r="AC292" s="137">
        <v>294.2</v>
      </c>
      <c r="AP292" s="117" t="s">
        <v>1953</v>
      </c>
      <c r="AQ292" s="117" t="s">
        <v>176</v>
      </c>
      <c r="AR292" s="117" t="s">
        <v>177</v>
      </c>
      <c r="AS292" s="123">
        <v>34.29</v>
      </c>
      <c r="AT292" s="117">
        <v>-0.66</v>
      </c>
      <c r="AU292" s="124">
        <v>-1.8880000000000001E-2</v>
      </c>
      <c r="AV292" s="125">
        <v>41972415988</v>
      </c>
      <c r="AW292" s="117" t="s">
        <v>1043</v>
      </c>
      <c r="AY292" s="117">
        <v>6823471</v>
      </c>
      <c r="AZ292" s="117" t="s">
        <v>1066</v>
      </c>
      <c r="BA292" s="117" t="s">
        <v>1104</v>
      </c>
    </row>
    <row r="293" spans="7:53" ht="15">
      <c r="G293" s="114" t="str">
        <f t="shared" si="48"/>
        <v>DoorDash</v>
      </c>
      <c r="H293" s="175">
        <v>44596</v>
      </c>
      <c r="I293" s="140">
        <v>98.489997863769531</v>
      </c>
      <c r="J293" s="141" t="s">
        <v>709</v>
      </c>
      <c r="K293" s="141" t="s">
        <v>1953</v>
      </c>
      <c r="L293" s="141" t="s">
        <v>2512</v>
      </c>
      <c r="M293" s="143"/>
      <c r="N293" s="26">
        <f t="shared" si="49"/>
        <v>0</v>
      </c>
      <c r="O293" s="26" t="str">
        <f t="shared" si="50"/>
        <v>DoorDash0</v>
      </c>
      <c r="Q293" s="26">
        <f>IF(R293="Y","",S293-COUNTIF(R$4:R292,"Y"))</f>
        <v>210</v>
      </c>
      <c r="R293" s="114" t="str">
        <f>IF(ISNUMBER(MATCH(T293,Draft!$AX$3:$AX$146,0)),"Y","")</f>
        <v/>
      </c>
      <c r="S293" s="114">
        <f t="shared" si="47"/>
        <v>290</v>
      </c>
      <c r="T293" s="136" t="s">
        <v>2310</v>
      </c>
      <c r="U293" s="137">
        <v>61</v>
      </c>
      <c r="V293" s="137">
        <v>1.1192249645778081</v>
      </c>
      <c r="W293" s="137">
        <v>0.45140166961498751</v>
      </c>
      <c r="X293" s="137">
        <v>0.40331629824327991</v>
      </c>
      <c r="Y293" s="137">
        <v>1319615360</v>
      </c>
      <c r="Z293" s="137">
        <v>8</v>
      </c>
      <c r="AA293" s="137">
        <v>592</v>
      </c>
      <c r="AB293" s="137">
        <v>573</v>
      </c>
      <c r="AC293" s="137">
        <v>294.3</v>
      </c>
      <c r="AP293" s="117" t="s">
        <v>1953</v>
      </c>
      <c r="AQ293" s="117" t="s">
        <v>965</v>
      </c>
      <c r="AR293" s="117" t="s">
        <v>966</v>
      </c>
      <c r="AS293" s="123">
        <v>203.42</v>
      </c>
      <c r="AT293" s="117">
        <v>-0.22</v>
      </c>
      <c r="AU293" s="124">
        <v>-1.08E-3</v>
      </c>
      <c r="AV293" s="125">
        <v>41905278350</v>
      </c>
      <c r="AW293" s="117" t="s">
        <v>1043</v>
      </c>
      <c r="AY293" s="117">
        <v>1117511</v>
      </c>
      <c r="AZ293" s="117" t="s">
        <v>1066</v>
      </c>
      <c r="BA293" s="117" t="s">
        <v>1177</v>
      </c>
    </row>
    <row r="294" spans="7:53" ht="15">
      <c r="G294" s="114" t="str">
        <f t="shared" si="48"/>
        <v>DoorDash</v>
      </c>
      <c r="H294" s="175">
        <v>44603</v>
      </c>
      <c r="I294" s="140">
        <v>95.010002136230469</v>
      </c>
      <c r="J294" s="141" t="s">
        <v>709</v>
      </c>
      <c r="K294" s="141" t="s">
        <v>1953</v>
      </c>
      <c r="L294" s="141" t="s">
        <v>2512</v>
      </c>
      <c r="M294" s="143">
        <v>0.96466650621363037</v>
      </c>
      <c r="N294" s="26">
        <f t="shared" si="49"/>
        <v>1</v>
      </c>
      <c r="O294" s="26" t="str">
        <f t="shared" si="50"/>
        <v>DoorDash1</v>
      </c>
      <c r="Q294" s="26">
        <f>IF(R294="Y","",S294-COUNTIF(R$4:R293,"Y"))</f>
        <v>211</v>
      </c>
      <c r="R294" s="114" t="str">
        <f>IF(ISNUMBER(MATCH(T294,Draft!$AX$3:$AX$146,0)),"Y","")</f>
        <v/>
      </c>
      <c r="S294" s="114">
        <f t="shared" si="47"/>
        <v>291</v>
      </c>
      <c r="T294" s="136" t="s">
        <v>2280</v>
      </c>
      <c r="U294" s="137">
        <v>61</v>
      </c>
      <c r="V294" s="137">
        <v>1.094578230967425</v>
      </c>
      <c r="W294" s="137">
        <v>0.3502442473566777</v>
      </c>
      <c r="X294" s="137">
        <v>0.31998100953197312</v>
      </c>
      <c r="Y294" s="137">
        <v>1576424704</v>
      </c>
      <c r="Z294" s="137">
        <v>16</v>
      </c>
      <c r="AA294" s="137">
        <v>584</v>
      </c>
      <c r="AB294" s="137">
        <v>565</v>
      </c>
      <c r="AC294" s="137">
        <v>294.3</v>
      </c>
      <c r="AP294" s="117" t="s">
        <v>1953</v>
      </c>
      <c r="AQ294" s="117" t="s">
        <v>910</v>
      </c>
      <c r="AR294" s="117" t="s">
        <v>911</v>
      </c>
      <c r="AS294" s="123">
        <v>6.91</v>
      </c>
      <c r="AT294" s="117">
        <v>0.06</v>
      </c>
      <c r="AU294" s="124">
        <v>8.7600000000000004E-3</v>
      </c>
      <c r="AV294" s="125">
        <v>41668105457</v>
      </c>
      <c r="AW294" s="117" t="s">
        <v>1153</v>
      </c>
      <c r="AY294" s="117">
        <v>2717268</v>
      </c>
      <c r="AZ294" s="117" t="s">
        <v>1049</v>
      </c>
      <c r="BA294" s="117" t="s">
        <v>1110</v>
      </c>
    </row>
    <row r="295" spans="7:53" ht="15">
      <c r="G295" s="114" t="str">
        <f t="shared" si="48"/>
        <v>DoorDash</v>
      </c>
      <c r="H295" s="175">
        <v>44610</v>
      </c>
      <c r="I295" s="140">
        <v>96.209999084472656</v>
      </c>
      <c r="J295" s="141" t="s">
        <v>709</v>
      </c>
      <c r="K295" s="141" t="s">
        <v>1953</v>
      </c>
      <c r="L295" s="141" t="s">
        <v>2512</v>
      </c>
      <c r="M295" s="143">
        <v>1.0126302170430601</v>
      </c>
      <c r="N295" s="26">
        <f t="shared" si="49"/>
        <v>2</v>
      </c>
      <c r="O295" s="26" t="str">
        <f t="shared" si="50"/>
        <v>DoorDash2</v>
      </c>
      <c r="Q295" s="26">
        <f>IF(R295="Y","",S295-COUNTIF(R$4:R294,"Y"))</f>
        <v>212</v>
      </c>
      <c r="R295" s="114" t="str">
        <f>IF(ISNUMBER(MATCH(T295,Draft!$AX$3:$AX$146,0)),"Y","")</f>
        <v/>
      </c>
      <c r="S295" s="114">
        <f t="shared" si="47"/>
        <v>292</v>
      </c>
      <c r="T295" s="136" t="s">
        <v>919</v>
      </c>
      <c r="U295" s="137">
        <v>57</v>
      </c>
      <c r="V295" s="137">
        <v>1.003622141918306</v>
      </c>
      <c r="W295" s="137">
        <v>2.437173521549121E-2</v>
      </c>
      <c r="X295" s="137">
        <v>2.428377593275045E-2</v>
      </c>
      <c r="Y295" s="137">
        <v>37894942720</v>
      </c>
      <c r="Z295" s="137">
        <v>372</v>
      </c>
      <c r="AA295" s="137">
        <v>51</v>
      </c>
      <c r="AB295" s="137">
        <v>327</v>
      </c>
      <c r="AC295" s="137">
        <v>294.3</v>
      </c>
      <c r="AP295" s="117" t="s">
        <v>1953</v>
      </c>
      <c r="AQ295" s="117" t="s">
        <v>172</v>
      </c>
      <c r="AR295" s="117" t="s">
        <v>173</v>
      </c>
      <c r="AS295" s="123">
        <v>74.930000000000007</v>
      </c>
      <c r="AT295" s="117">
        <v>-3.5</v>
      </c>
      <c r="AU295" s="124">
        <v>-4.4630000000000003E-2</v>
      </c>
      <c r="AV295" s="125">
        <v>41660385324</v>
      </c>
      <c r="AW295" s="117" t="s">
        <v>1043</v>
      </c>
      <c r="AX295" s="117">
        <v>1993</v>
      </c>
      <c r="AY295" s="117">
        <v>6469397</v>
      </c>
      <c r="AZ295" s="117" t="s">
        <v>1044</v>
      </c>
      <c r="BA295" s="117" t="s">
        <v>1047</v>
      </c>
    </row>
    <row r="296" spans="7:53" ht="15">
      <c r="G296" s="114" t="str">
        <f t="shared" si="48"/>
        <v>DoorDash</v>
      </c>
      <c r="H296" s="175">
        <v>44617</v>
      </c>
      <c r="I296" s="140">
        <v>100.3399963378906</v>
      </c>
      <c r="J296" s="141" t="s">
        <v>709</v>
      </c>
      <c r="K296" s="141" t="s">
        <v>1953</v>
      </c>
      <c r="L296" s="141" t="s">
        <v>2512</v>
      </c>
      <c r="M296" s="143">
        <v>1.0429269025331951</v>
      </c>
      <c r="N296" s="26">
        <f t="shared" si="49"/>
        <v>3</v>
      </c>
      <c r="O296" s="26" t="str">
        <f t="shared" si="50"/>
        <v>DoorDash3</v>
      </c>
      <c r="Q296" s="26">
        <f>IF(R296="Y","",S296-COUNTIF(R$4:R295,"Y"))</f>
        <v>213</v>
      </c>
      <c r="R296" s="114" t="str">
        <f>IF(ISNUMBER(MATCH(T296,Draft!$AX$3:$AX$146,0)),"Y","")</f>
        <v/>
      </c>
      <c r="S296" s="114">
        <f t="shared" si="47"/>
        <v>293</v>
      </c>
      <c r="T296" s="136" t="s">
        <v>953</v>
      </c>
      <c r="U296" s="137">
        <v>57</v>
      </c>
      <c r="V296" s="137">
        <v>1.0029695307651629</v>
      </c>
      <c r="W296" s="137">
        <v>1.993819192327885E-2</v>
      </c>
      <c r="X296" s="137">
        <v>1.987916014564077E-2</v>
      </c>
      <c r="Y296" s="137">
        <v>41144745984</v>
      </c>
      <c r="Z296" s="137">
        <v>403</v>
      </c>
      <c r="AA296" s="137">
        <v>23</v>
      </c>
      <c r="AB296" s="137">
        <v>295</v>
      </c>
      <c r="AC296" s="137">
        <v>294.60000000000002</v>
      </c>
      <c r="AP296" s="117" t="s">
        <v>1953</v>
      </c>
      <c r="AQ296" s="117" t="s">
        <v>959</v>
      </c>
      <c r="AR296" s="117" t="s">
        <v>960</v>
      </c>
      <c r="AS296" s="123">
        <v>172.43</v>
      </c>
      <c r="AT296" s="117">
        <v>-0.3</v>
      </c>
      <c r="AU296" s="124">
        <v>-1.74E-3</v>
      </c>
      <c r="AV296" s="125">
        <v>41590116000</v>
      </c>
      <c r="AW296" s="117" t="s">
        <v>1043</v>
      </c>
      <c r="AY296" s="117">
        <v>1587074</v>
      </c>
      <c r="AZ296" s="117" t="s">
        <v>1049</v>
      </c>
      <c r="BA296" s="117" t="s">
        <v>1138</v>
      </c>
    </row>
    <row r="297" spans="7:53" ht="15">
      <c r="G297" s="114" t="str">
        <f t="shared" si="48"/>
        <v>Shiba Inu</v>
      </c>
      <c r="H297" s="175">
        <v>44598</v>
      </c>
      <c r="I297" s="140">
        <v>2.800000038405415E-5</v>
      </c>
      <c r="J297" s="141" t="s">
        <v>1928</v>
      </c>
      <c r="K297" s="141" t="s">
        <v>1035</v>
      </c>
      <c r="L297" s="141" t="s">
        <v>2511</v>
      </c>
      <c r="M297" s="143"/>
      <c r="N297" s="26">
        <f t="shared" si="49"/>
        <v>0</v>
      </c>
      <c r="O297" s="26" t="str">
        <f t="shared" si="50"/>
        <v>Shiba Inu0</v>
      </c>
      <c r="Q297" s="26">
        <f>IF(R297="Y","",S297-COUNTIF(R$4:R296,"Y"))</f>
        <v>214</v>
      </c>
      <c r="R297" s="114" t="str">
        <f>IF(ISNUMBER(MATCH(T297,Draft!$AX$3:$AX$146,0)),"Y","")</f>
        <v/>
      </c>
      <c r="S297" s="114">
        <f t="shared" si="47"/>
        <v>294</v>
      </c>
      <c r="T297" s="136" t="s">
        <v>86</v>
      </c>
      <c r="U297" s="137">
        <v>57</v>
      </c>
      <c r="V297" s="137">
        <v>1.004511586759703</v>
      </c>
      <c r="W297" s="137">
        <v>6.037763860371069E-2</v>
      </c>
      <c r="X297" s="137">
        <v>6.01064630807032E-2</v>
      </c>
      <c r="Y297" s="137">
        <v>79709134848</v>
      </c>
      <c r="Z297" s="137">
        <v>330</v>
      </c>
      <c r="AA297" s="137">
        <v>434</v>
      </c>
      <c r="AB297" s="137">
        <v>143</v>
      </c>
      <c r="AC297" s="137">
        <v>294.7</v>
      </c>
      <c r="AP297" s="117" t="s">
        <v>1953</v>
      </c>
      <c r="AQ297" s="117" t="s">
        <v>214</v>
      </c>
      <c r="AR297" s="117" t="s">
        <v>215</v>
      </c>
      <c r="AS297" s="123">
        <v>12.47</v>
      </c>
      <c r="AT297" s="117">
        <v>-0.28000000000000003</v>
      </c>
      <c r="AU297" s="124">
        <v>-2.196E-2</v>
      </c>
      <c r="AV297" s="125">
        <v>41574980000</v>
      </c>
      <c r="AW297" s="117" t="s">
        <v>1141</v>
      </c>
      <c r="AY297" s="117">
        <v>6779559</v>
      </c>
      <c r="AZ297" s="117" t="s">
        <v>1044</v>
      </c>
      <c r="BA297" s="117" t="s">
        <v>1048</v>
      </c>
    </row>
    <row r="298" spans="7:53" ht="15">
      <c r="G298" s="114" t="str">
        <f t="shared" si="48"/>
        <v>Shiba Inu</v>
      </c>
      <c r="H298" s="175">
        <v>44605</v>
      </c>
      <c r="I298" s="140">
        <v>2.9999999242136252E-5</v>
      </c>
      <c r="J298" s="141" t="s">
        <v>1928</v>
      </c>
      <c r="K298" s="141" t="s">
        <v>1035</v>
      </c>
      <c r="L298" s="141" t="s">
        <v>2511</v>
      </c>
      <c r="M298" s="143">
        <v>1.0714285296660599</v>
      </c>
      <c r="N298" s="26">
        <f t="shared" si="49"/>
        <v>1</v>
      </c>
      <c r="O298" s="26" t="str">
        <f t="shared" si="50"/>
        <v>Shiba Inu1</v>
      </c>
      <c r="Q298" s="26">
        <f>IF(R298="Y","",S298-COUNTIF(R$4:R297,"Y"))</f>
        <v>215</v>
      </c>
      <c r="R298" s="114" t="str">
        <f>IF(ISNUMBER(MATCH(T298,Draft!$AX$3:$AX$146,0)),"Y","")</f>
        <v/>
      </c>
      <c r="S298" s="114">
        <f t="shared" si="47"/>
        <v>295</v>
      </c>
      <c r="T298" s="136" t="s">
        <v>24</v>
      </c>
      <c r="U298" s="137">
        <v>57</v>
      </c>
      <c r="V298" s="137">
        <v>1.0049125516212749</v>
      </c>
      <c r="W298" s="137">
        <v>7.0235014520903999E-2</v>
      </c>
      <c r="X298" s="137">
        <v>6.9891668093497686E-2</v>
      </c>
      <c r="Y298" s="137">
        <v>68501200896</v>
      </c>
      <c r="Z298" s="137">
        <v>307</v>
      </c>
      <c r="AA298" s="137">
        <v>463</v>
      </c>
      <c r="AB298" s="137">
        <v>163</v>
      </c>
      <c r="AC298" s="137">
        <v>295</v>
      </c>
      <c r="AP298" s="117" t="s">
        <v>1953</v>
      </c>
      <c r="AQ298" s="117" t="s">
        <v>860</v>
      </c>
      <c r="AR298" s="117" t="s">
        <v>861</v>
      </c>
      <c r="AS298" s="123">
        <v>45.78</v>
      </c>
      <c r="AT298" s="117">
        <v>-1.55</v>
      </c>
      <c r="AU298" s="124">
        <v>-3.2750000000000001E-2</v>
      </c>
      <c r="AV298" s="125">
        <v>41453441614</v>
      </c>
      <c r="AW298" s="117" t="s">
        <v>1091</v>
      </c>
      <c r="AY298" s="117">
        <v>3255056</v>
      </c>
      <c r="AZ298" s="117" t="s">
        <v>1044</v>
      </c>
      <c r="BA298" s="117" t="s">
        <v>1047</v>
      </c>
    </row>
    <row r="299" spans="7:53" ht="15">
      <c r="G299" s="114" t="str">
        <f t="shared" si="48"/>
        <v>Shiba Inu</v>
      </c>
      <c r="H299" s="175">
        <v>44612</v>
      </c>
      <c r="I299" s="140">
        <v>2.5999999706982632E-5</v>
      </c>
      <c r="J299" s="141" t="s">
        <v>1928</v>
      </c>
      <c r="K299" s="141" t="s">
        <v>1035</v>
      </c>
      <c r="L299" s="141" t="s">
        <v>2511</v>
      </c>
      <c r="M299" s="143">
        <v>0.86666667879326298</v>
      </c>
      <c r="N299" s="26">
        <f t="shared" si="49"/>
        <v>2</v>
      </c>
      <c r="O299" s="26" t="str">
        <f t="shared" si="50"/>
        <v>Shiba Inu2</v>
      </c>
      <c r="Q299" s="26">
        <f>IF(R299="Y","",S299-COUNTIF(R$4:R298,"Y"))</f>
        <v>216</v>
      </c>
      <c r="R299" s="114" t="str">
        <f>IF(ISNUMBER(MATCH(T299,Draft!$AX$3:$AX$146,0)),"Y","")</f>
        <v/>
      </c>
      <c r="S299" s="114">
        <f t="shared" si="47"/>
        <v>296</v>
      </c>
      <c r="T299" s="136" t="s">
        <v>1200</v>
      </c>
      <c r="U299" s="137">
        <v>57</v>
      </c>
      <c r="V299" s="137">
        <v>1.0060920938173239</v>
      </c>
      <c r="W299" s="137">
        <v>4.4708975633285609E-2</v>
      </c>
      <c r="X299" s="137">
        <v>4.4438253623135422E-2</v>
      </c>
      <c r="Y299" s="137">
        <v>36464181248</v>
      </c>
      <c r="Z299" s="137">
        <v>253</v>
      </c>
      <c r="AA299" s="137">
        <v>333</v>
      </c>
      <c r="AB299" s="137">
        <v>340</v>
      </c>
      <c r="AC299" s="137">
        <v>295.10000000000002</v>
      </c>
      <c r="AP299" s="117" t="s">
        <v>1953</v>
      </c>
      <c r="AQ299" s="117" t="s">
        <v>978</v>
      </c>
      <c r="AR299" s="117" t="s">
        <v>2427</v>
      </c>
      <c r="AS299" s="123">
        <v>28.85</v>
      </c>
      <c r="AT299" s="117">
        <v>-0.04</v>
      </c>
      <c r="AU299" s="124">
        <v>-1.3799999999999999E-3</v>
      </c>
      <c r="AV299" s="125">
        <v>41421344052</v>
      </c>
      <c r="AW299" s="117" t="s">
        <v>1086</v>
      </c>
      <c r="AY299" s="117">
        <v>4635251</v>
      </c>
    </row>
    <row r="300" spans="7:53" ht="15">
      <c r="G300" s="114" t="str">
        <f t="shared" si="48"/>
        <v>Shiba Inu</v>
      </c>
      <c r="H300" s="175">
        <v>44619</v>
      </c>
      <c r="I300" s="140">
        <v>2.3000000510364771E-5</v>
      </c>
      <c r="J300" s="141" t="s">
        <v>1928</v>
      </c>
      <c r="K300" s="141" t="s">
        <v>1035</v>
      </c>
      <c r="L300" s="141" t="s">
        <v>2511</v>
      </c>
      <c r="M300" s="143">
        <v>0.88461541421432499</v>
      </c>
      <c r="N300" s="26">
        <f t="shared" si="49"/>
        <v>3</v>
      </c>
      <c r="O300" s="26" t="str">
        <f t="shared" si="50"/>
        <v>Shiba Inu3</v>
      </c>
      <c r="Q300" s="26">
        <f>IF(R300="Y","",S300-COUNTIF(R$4:R299,"Y"))</f>
        <v>217</v>
      </c>
      <c r="R300" s="114" t="str">
        <f>IF(ISNUMBER(MATCH(T300,Draft!$AX$3:$AX$146,0)),"Y","")</f>
        <v/>
      </c>
      <c r="S300" s="114">
        <f t="shared" si="47"/>
        <v>297</v>
      </c>
      <c r="T300" s="136" t="s">
        <v>900</v>
      </c>
      <c r="U300" s="137">
        <v>57</v>
      </c>
      <c r="V300" s="137">
        <v>1.0048827180333411</v>
      </c>
      <c r="W300" s="137">
        <v>4.5585859046772773E-2</v>
      </c>
      <c r="X300" s="137">
        <v>4.536435767946035E-2</v>
      </c>
      <c r="Y300" s="137">
        <v>48392355840</v>
      </c>
      <c r="Z300" s="137">
        <v>308</v>
      </c>
      <c r="AA300" s="137">
        <v>341</v>
      </c>
      <c r="AB300" s="137">
        <v>243</v>
      </c>
      <c r="AC300" s="137">
        <v>295.10000000000002</v>
      </c>
      <c r="AP300" s="117" t="s">
        <v>1953</v>
      </c>
      <c r="AQ300" s="117" t="s">
        <v>981</v>
      </c>
      <c r="AR300" s="117" t="s">
        <v>982</v>
      </c>
      <c r="AS300" s="123">
        <v>38.11</v>
      </c>
      <c r="AT300" s="117">
        <v>-0.28999999999999998</v>
      </c>
      <c r="AU300" s="124">
        <v>-7.5500000000000003E-3</v>
      </c>
      <c r="AV300" s="125">
        <v>41262556723</v>
      </c>
      <c r="AW300" s="117" t="s">
        <v>1043</v>
      </c>
      <c r="AY300" s="117">
        <v>8800282</v>
      </c>
      <c r="AZ300" s="117" t="s">
        <v>1044</v>
      </c>
      <c r="BA300" s="117" t="s">
        <v>1045</v>
      </c>
    </row>
    <row r="301" spans="7:53" ht="15">
      <c r="G301" s="114" t="str">
        <f t="shared" si="48"/>
        <v>Penn National Gaming</v>
      </c>
      <c r="H301" s="175">
        <v>44596</v>
      </c>
      <c r="I301" s="140">
        <v>44.990001678466797</v>
      </c>
      <c r="J301" s="141" t="s">
        <v>1910</v>
      </c>
      <c r="K301" s="141" t="s">
        <v>1953</v>
      </c>
      <c r="L301" s="141" t="s">
        <v>2512</v>
      </c>
      <c r="M301" s="143"/>
      <c r="N301" s="26">
        <f t="shared" si="49"/>
        <v>0</v>
      </c>
      <c r="O301" s="26" t="str">
        <f t="shared" si="50"/>
        <v>Penn National Gaming0</v>
      </c>
      <c r="Q301" s="26">
        <f>IF(R301="Y","",S301-COUNTIF(R$4:R300,"Y"))</f>
        <v>218</v>
      </c>
      <c r="R301" s="114" t="str">
        <f>IF(ISNUMBER(MATCH(T301,Draft!$AX$3:$AX$146,0)),"Y","")</f>
        <v/>
      </c>
      <c r="S301" s="114">
        <f t="shared" si="47"/>
        <v>298</v>
      </c>
      <c r="T301" s="136" t="s">
        <v>2265</v>
      </c>
      <c r="U301" s="137">
        <v>30</v>
      </c>
      <c r="V301" s="137">
        <v>1.0780039355657089</v>
      </c>
      <c r="W301" s="137">
        <v>0.31951333815172922</v>
      </c>
      <c r="X301" s="137">
        <v>0.29639348021865669</v>
      </c>
      <c r="Y301" s="137">
        <v>1671742848</v>
      </c>
      <c r="Z301" s="137">
        <v>22</v>
      </c>
      <c r="AA301" s="137">
        <v>579</v>
      </c>
      <c r="AB301" s="137">
        <v>562</v>
      </c>
      <c r="AC301" s="137">
        <v>295.39999999999998</v>
      </c>
      <c r="AP301" s="117" t="s">
        <v>1953</v>
      </c>
      <c r="AQ301" s="117" t="s">
        <v>146</v>
      </c>
      <c r="AR301" s="117" t="s">
        <v>147</v>
      </c>
      <c r="AS301" s="123">
        <v>148.87</v>
      </c>
      <c r="AT301" s="117">
        <v>-5.53</v>
      </c>
      <c r="AU301" s="124">
        <v>-3.5819999999999998E-2</v>
      </c>
      <c r="AV301" s="125">
        <v>41257980670</v>
      </c>
      <c r="AW301" s="117" t="s">
        <v>1043</v>
      </c>
      <c r="AY301" s="117">
        <v>1385344</v>
      </c>
      <c r="AZ301" s="117" t="s">
        <v>1044</v>
      </c>
      <c r="BA301" s="117" t="s">
        <v>1048</v>
      </c>
    </row>
    <row r="302" spans="7:53" ht="15">
      <c r="G302" s="114" t="str">
        <f t="shared" si="48"/>
        <v>Penn National Gaming</v>
      </c>
      <c r="H302" s="175">
        <v>44603</v>
      </c>
      <c r="I302" s="140">
        <v>48.709999084472663</v>
      </c>
      <c r="J302" s="141" t="s">
        <v>1910</v>
      </c>
      <c r="K302" s="141" t="s">
        <v>1953</v>
      </c>
      <c r="L302" s="141" t="s">
        <v>2512</v>
      </c>
      <c r="M302" s="143">
        <v>1.082684980378348</v>
      </c>
      <c r="N302" s="26">
        <f t="shared" si="49"/>
        <v>1</v>
      </c>
      <c r="O302" s="26" t="str">
        <f t="shared" si="50"/>
        <v>Penn National Gaming1</v>
      </c>
      <c r="Q302" s="26">
        <f>IF(R302="Y","",S302-COUNTIF(R$4:R301,"Y"))</f>
        <v>219</v>
      </c>
      <c r="R302" s="114" t="str">
        <f>IF(ISNUMBER(MATCH(T302,Draft!$AX$3:$AX$146,0)),"Y","")</f>
        <v/>
      </c>
      <c r="S302" s="114">
        <f t="shared" si="47"/>
        <v>299</v>
      </c>
      <c r="T302" s="136" t="s">
        <v>92</v>
      </c>
      <c r="U302" s="137">
        <v>57</v>
      </c>
      <c r="V302" s="137">
        <v>1.001631853820413</v>
      </c>
      <c r="W302" s="137">
        <v>2.848886120210883E-2</v>
      </c>
      <c r="X302" s="137">
        <v>2.8442447285843549E-2</v>
      </c>
      <c r="Y302" s="137">
        <v>78178500608</v>
      </c>
      <c r="Z302" s="137">
        <v>465</v>
      </c>
      <c r="AA302" s="137">
        <v>97</v>
      </c>
      <c r="AB302" s="137">
        <v>145</v>
      </c>
      <c r="AC302" s="137">
        <v>295.39999999999998</v>
      </c>
      <c r="AP302" s="117" t="s">
        <v>1953</v>
      </c>
      <c r="AQ302" s="117" t="s">
        <v>735</v>
      </c>
      <c r="AR302" s="117" t="s">
        <v>736</v>
      </c>
      <c r="AS302" s="123">
        <v>224.5</v>
      </c>
      <c r="AT302" s="117">
        <v>-9.3000000000000007</v>
      </c>
      <c r="AU302" s="124">
        <v>-3.9780000000000003E-2</v>
      </c>
      <c r="AV302" s="125">
        <v>41219007976</v>
      </c>
      <c r="AX302" s="117">
        <v>2015</v>
      </c>
      <c r="AY302" s="117">
        <v>443945</v>
      </c>
      <c r="AZ302" s="117" t="s">
        <v>1059</v>
      </c>
      <c r="BA302" s="117" t="s">
        <v>1060</v>
      </c>
    </row>
    <row r="303" spans="7:53" ht="15">
      <c r="G303" s="114" t="str">
        <f t="shared" si="48"/>
        <v>Penn National Gaming</v>
      </c>
      <c r="H303" s="175">
        <v>44610</v>
      </c>
      <c r="I303" s="140">
        <v>47.270000457763672</v>
      </c>
      <c r="J303" s="141" t="s">
        <v>1910</v>
      </c>
      <c r="K303" s="141" t="s">
        <v>1953</v>
      </c>
      <c r="L303" s="141" t="s">
        <v>2512</v>
      </c>
      <c r="M303" s="143">
        <v>0.97043730950986584</v>
      </c>
      <c r="N303" s="26">
        <f t="shared" si="49"/>
        <v>2</v>
      </c>
      <c r="O303" s="26" t="str">
        <f t="shared" si="50"/>
        <v>Penn National Gaming2</v>
      </c>
      <c r="Q303" s="26" t="str">
        <f>IF(R303="Y","",S303-COUNTIF(R$4:R302,"Y"))</f>
        <v/>
      </c>
      <c r="R303" s="114" t="str">
        <f>IF(ISNUMBER(MATCH(T303,Draft!$AX$3:$AX$146,0)),"Y","")</f>
        <v>Y</v>
      </c>
      <c r="S303" s="114">
        <f t="shared" si="47"/>
        <v>300</v>
      </c>
      <c r="T303" s="136" t="s">
        <v>1933</v>
      </c>
      <c r="U303" s="137">
        <v>56</v>
      </c>
      <c r="V303" s="137">
        <v>1.038079700732242</v>
      </c>
      <c r="W303" s="137">
        <v>0.21062685063457751</v>
      </c>
      <c r="X303" s="137">
        <v>0.20290046177187099</v>
      </c>
      <c r="Y303" s="137">
        <v>6212007936</v>
      </c>
      <c r="Z303" s="137">
        <v>61</v>
      </c>
      <c r="AA303" s="137">
        <v>541</v>
      </c>
      <c r="AB303" s="137">
        <v>523</v>
      </c>
      <c r="AC303" s="137">
        <v>295.60000000000002</v>
      </c>
      <c r="AP303" s="117" t="s">
        <v>1953</v>
      </c>
      <c r="AQ303" s="117" t="s">
        <v>908</v>
      </c>
      <c r="AR303" s="117" t="s">
        <v>909</v>
      </c>
      <c r="AS303" s="123">
        <v>80.33</v>
      </c>
      <c r="AT303" s="117">
        <v>-1.1599999999999999</v>
      </c>
      <c r="AU303" s="124">
        <v>-1.423E-2</v>
      </c>
      <c r="AV303" s="125">
        <v>41112314419</v>
      </c>
      <c r="AX303" s="117">
        <v>2017</v>
      </c>
      <c r="AY303" s="117">
        <v>3303398</v>
      </c>
      <c r="AZ303" s="117" t="s">
        <v>1059</v>
      </c>
      <c r="BA303" s="117" t="s">
        <v>1161</v>
      </c>
    </row>
    <row r="304" spans="7:53" ht="15">
      <c r="G304" s="114" t="str">
        <f t="shared" si="48"/>
        <v>Penn National Gaming</v>
      </c>
      <c r="H304" s="175">
        <v>44617</v>
      </c>
      <c r="I304" s="140">
        <v>50.240001678466797</v>
      </c>
      <c r="J304" s="141" t="s">
        <v>1910</v>
      </c>
      <c r="K304" s="141" t="s">
        <v>1953</v>
      </c>
      <c r="L304" s="141" t="s">
        <v>2512</v>
      </c>
      <c r="M304" s="143">
        <v>1.062830573131829</v>
      </c>
      <c r="N304" s="26">
        <f t="shared" si="49"/>
        <v>3</v>
      </c>
      <c r="O304" s="26" t="str">
        <f t="shared" si="50"/>
        <v>Penn National Gaming3</v>
      </c>
      <c r="Q304" s="26">
        <f>IF(R304="Y","",S304-COUNTIF(R$4:R303,"Y"))</f>
        <v>220</v>
      </c>
      <c r="R304" s="114" t="str">
        <f>IF(ISNUMBER(MATCH(T304,Draft!$AX$3:$AX$146,0)),"Y","")</f>
        <v/>
      </c>
      <c r="S304" s="114">
        <f t="shared" si="47"/>
        <v>301</v>
      </c>
      <c r="T304" s="136" t="s">
        <v>1477</v>
      </c>
      <c r="U304" s="137">
        <v>57</v>
      </c>
      <c r="V304" s="137">
        <v>1.0093445698444989</v>
      </c>
      <c r="W304" s="137">
        <v>4.8595300047123292E-2</v>
      </c>
      <c r="X304" s="137">
        <v>4.8145401975670153E-2</v>
      </c>
      <c r="Y304" s="137">
        <v>23061344256</v>
      </c>
      <c r="Z304" s="137">
        <v>145</v>
      </c>
      <c r="AA304" s="137">
        <v>370</v>
      </c>
      <c r="AB304" s="137">
        <v>497</v>
      </c>
      <c r="AC304" s="137">
        <v>295.60000000000002</v>
      </c>
      <c r="AP304" s="117" t="s">
        <v>1953</v>
      </c>
      <c r="AQ304" s="117" t="s">
        <v>1218</v>
      </c>
      <c r="AR304" s="117" t="s">
        <v>1219</v>
      </c>
      <c r="AS304" s="123">
        <v>273.52999999999997</v>
      </c>
      <c r="AT304" s="117">
        <v>-5.26</v>
      </c>
      <c r="AU304" s="124">
        <v>-1.8870000000000001E-2</v>
      </c>
      <c r="AV304" s="125">
        <v>40974350334</v>
      </c>
      <c r="AW304" s="117" t="s">
        <v>1043</v>
      </c>
      <c r="AY304" s="117">
        <v>1595356</v>
      </c>
      <c r="AZ304" s="117" t="s">
        <v>1057</v>
      </c>
      <c r="BA304" s="117" t="s">
        <v>1088</v>
      </c>
    </row>
    <row r="305" spans="7:53" ht="15">
      <c r="G305" s="114" t="str">
        <f t="shared" si="48"/>
        <v>Gamestop</v>
      </c>
      <c r="H305" s="175">
        <v>44596</v>
      </c>
      <c r="I305" s="140">
        <v>102.3399963378906</v>
      </c>
      <c r="J305" s="141" t="s">
        <v>1587</v>
      </c>
      <c r="K305" s="141" t="s">
        <v>1953</v>
      </c>
      <c r="L305" s="141" t="s">
        <v>2512</v>
      </c>
      <c r="M305" s="143"/>
      <c r="N305" s="26">
        <f t="shared" si="49"/>
        <v>0</v>
      </c>
      <c r="O305" s="26" t="str">
        <f t="shared" si="50"/>
        <v>Gamestop0</v>
      </c>
      <c r="Q305" s="26">
        <f>IF(R305="Y","",S305-COUNTIF(R$4:R304,"Y"))</f>
        <v>221</v>
      </c>
      <c r="R305" s="114" t="str">
        <f>IF(ISNUMBER(MATCH(T305,Draft!$AX$3:$AX$146,0)),"Y","")</f>
        <v/>
      </c>
      <c r="S305" s="114">
        <f t="shared" si="47"/>
        <v>302</v>
      </c>
      <c r="T305" s="136" t="s">
        <v>1946</v>
      </c>
      <c r="U305" s="137">
        <v>58</v>
      </c>
      <c r="V305" s="137">
        <v>1.119002856311643</v>
      </c>
      <c r="W305" s="137">
        <v>0.60515137460719581</v>
      </c>
      <c r="X305" s="137">
        <v>0.54079520100765566</v>
      </c>
      <c r="Y305" s="137">
        <v>1273927424</v>
      </c>
      <c r="Z305" s="137">
        <v>9</v>
      </c>
      <c r="AA305" s="137">
        <v>596</v>
      </c>
      <c r="AB305" s="137">
        <v>575</v>
      </c>
      <c r="AC305" s="137">
        <v>296.2</v>
      </c>
      <c r="AP305" s="117" t="s">
        <v>1953</v>
      </c>
      <c r="AQ305" s="117" t="s">
        <v>838</v>
      </c>
      <c r="AR305" s="117" t="s">
        <v>839</v>
      </c>
      <c r="AS305" s="123">
        <v>7.49</v>
      </c>
      <c r="AT305" s="117">
        <v>-0.16</v>
      </c>
      <c r="AU305" s="124">
        <v>-2.0920000000000001E-2</v>
      </c>
      <c r="AV305" s="125">
        <v>40938742900</v>
      </c>
      <c r="AW305" s="117" t="s">
        <v>1109</v>
      </c>
      <c r="AY305" s="117">
        <v>2249715</v>
      </c>
      <c r="AZ305" s="117" t="s">
        <v>1044</v>
      </c>
      <c r="BA305" s="117" t="s">
        <v>1080</v>
      </c>
    </row>
    <row r="306" spans="7:53" ht="15">
      <c r="G306" s="114" t="str">
        <f t="shared" si="48"/>
        <v>Gamestop</v>
      </c>
      <c r="H306" s="175">
        <v>44603</v>
      </c>
      <c r="I306" s="140">
        <v>124.25</v>
      </c>
      <c r="J306" s="141" t="s">
        <v>1587</v>
      </c>
      <c r="K306" s="141" t="s">
        <v>1953</v>
      </c>
      <c r="L306" s="141" t="s">
        <v>2512</v>
      </c>
      <c r="M306" s="143">
        <v>1.2140903307224109</v>
      </c>
      <c r="N306" s="26">
        <f t="shared" si="49"/>
        <v>1</v>
      </c>
      <c r="O306" s="26" t="str">
        <f t="shared" si="50"/>
        <v>Gamestop1</v>
      </c>
      <c r="Q306" s="26">
        <f>IF(R306="Y","",S306-COUNTIF(R$4:R305,"Y"))</f>
        <v>222</v>
      </c>
      <c r="R306" s="114" t="str">
        <f>IF(ISNUMBER(MATCH(T306,Draft!$AX$3:$AX$146,0)),"Y","")</f>
        <v/>
      </c>
      <c r="S306" s="114">
        <f t="shared" si="47"/>
        <v>303</v>
      </c>
      <c r="T306" s="136" t="s">
        <v>1404</v>
      </c>
      <c r="U306" s="137">
        <v>57</v>
      </c>
      <c r="V306" s="137">
        <v>1.006449170872092</v>
      </c>
      <c r="W306" s="137">
        <v>3.42020078411523E-2</v>
      </c>
      <c r="X306" s="137">
        <v>3.3982846656345413E-2</v>
      </c>
      <c r="Y306" s="137">
        <v>25056794624</v>
      </c>
      <c r="Z306" s="137">
        <v>237</v>
      </c>
      <c r="AA306" s="137">
        <v>197</v>
      </c>
      <c r="AB306" s="137">
        <v>461</v>
      </c>
      <c r="AC306" s="137">
        <v>296.2</v>
      </c>
      <c r="AP306" s="117" t="s">
        <v>1953</v>
      </c>
      <c r="AQ306" s="117" t="s">
        <v>108</v>
      </c>
      <c r="AR306" s="117" t="s">
        <v>109</v>
      </c>
      <c r="AS306" s="123">
        <v>167.54</v>
      </c>
      <c r="AT306" s="117">
        <v>-5.79</v>
      </c>
      <c r="AU306" s="124">
        <v>-3.3399999999999999E-2</v>
      </c>
      <c r="AV306" s="125">
        <v>40631290641</v>
      </c>
      <c r="AW306" s="117" t="s">
        <v>1098</v>
      </c>
      <c r="AX306" s="117">
        <v>2019</v>
      </c>
      <c r="AY306" s="117">
        <v>1205525</v>
      </c>
      <c r="AZ306" s="117" t="s">
        <v>1057</v>
      </c>
      <c r="BA306" s="117" t="s">
        <v>1072</v>
      </c>
    </row>
    <row r="307" spans="7:53" ht="15">
      <c r="G307" s="114" t="str">
        <f t="shared" si="48"/>
        <v>Gamestop</v>
      </c>
      <c r="H307" s="175">
        <v>44610</v>
      </c>
      <c r="I307" s="140">
        <v>121.5299987792969</v>
      </c>
      <c r="J307" s="141" t="s">
        <v>1587</v>
      </c>
      <c r="K307" s="141" t="s">
        <v>1953</v>
      </c>
      <c r="L307" s="141" t="s">
        <v>2512</v>
      </c>
      <c r="M307" s="143">
        <v>0.97810864208689641</v>
      </c>
      <c r="N307" s="26">
        <f t="shared" si="49"/>
        <v>2</v>
      </c>
      <c r="O307" s="26" t="str">
        <f t="shared" si="50"/>
        <v>Gamestop2</v>
      </c>
      <c r="Q307" s="26" t="str">
        <f>IF(R307="Y","",S307-COUNTIF(R$4:R306,"Y"))</f>
        <v/>
      </c>
      <c r="R307" s="114" t="str">
        <f>IF(ISNUMBER(MATCH(T307,Draft!$AX$3:$AX$146,0)),"Y","")</f>
        <v>Y</v>
      </c>
      <c r="S307" s="114">
        <f t="shared" si="47"/>
        <v>304</v>
      </c>
      <c r="T307" s="136" t="s">
        <v>1930</v>
      </c>
      <c r="U307" s="137">
        <v>61</v>
      </c>
      <c r="V307" s="137">
        <v>1.060348026309327</v>
      </c>
      <c r="W307" s="137">
        <v>0.21757236374927399</v>
      </c>
      <c r="X307" s="137">
        <v>0.2051895777149336</v>
      </c>
      <c r="Y307" s="137">
        <v>1620908928</v>
      </c>
      <c r="Z307" s="137">
        <v>37</v>
      </c>
      <c r="AA307" s="137">
        <v>543</v>
      </c>
      <c r="AB307" s="137">
        <v>564</v>
      </c>
      <c r="AC307" s="137">
        <v>296.3</v>
      </c>
      <c r="AP307" s="117" t="s">
        <v>1953</v>
      </c>
      <c r="AQ307" s="117" t="s">
        <v>848</v>
      </c>
      <c r="AR307" s="117" t="s">
        <v>849</v>
      </c>
      <c r="AS307" s="123">
        <v>23.19</v>
      </c>
      <c r="AT307" s="117">
        <v>0.69</v>
      </c>
      <c r="AU307" s="124">
        <v>3.0669999999999999E-2</v>
      </c>
      <c r="AV307" s="125">
        <v>40615928547</v>
      </c>
      <c r="AX307" s="117">
        <v>2021</v>
      </c>
      <c r="AY307" s="117">
        <v>12782114</v>
      </c>
      <c r="AZ307" s="117" t="s">
        <v>1059</v>
      </c>
      <c r="BA307" s="117" t="s">
        <v>1156</v>
      </c>
    </row>
    <row r="308" spans="7:53" ht="15">
      <c r="G308" s="114" t="str">
        <f t="shared" si="48"/>
        <v>Gamestop</v>
      </c>
      <c r="H308" s="175">
        <v>44617</v>
      </c>
      <c r="I308" s="140">
        <v>118.5800018310547</v>
      </c>
      <c r="J308" s="141" t="s">
        <v>1587</v>
      </c>
      <c r="K308" s="141" t="s">
        <v>1953</v>
      </c>
      <c r="L308" s="141" t="s">
        <v>2512</v>
      </c>
      <c r="M308" s="143">
        <v>0.97572618301758152</v>
      </c>
      <c r="N308" s="26">
        <f t="shared" si="49"/>
        <v>3</v>
      </c>
      <c r="O308" s="26" t="str">
        <f t="shared" si="50"/>
        <v>Gamestop3</v>
      </c>
      <c r="Q308" s="26">
        <f>IF(R308="Y","",S308-COUNTIF(R$4:R307,"Y"))</f>
        <v>223</v>
      </c>
      <c r="R308" s="114" t="str">
        <f>IF(ISNUMBER(MATCH(T308,Draft!$AX$3:$AX$146,0)),"Y","")</f>
        <v/>
      </c>
      <c r="S308" s="114">
        <f t="shared" si="47"/>
        <v>305</v>
      </c>
      <c r="T308" s="136" t="s">
        <v>2145</v>
      </c>
      <c r="U308" s="137">
        <v>61</v>
      </c>
      <c r="V308" s="137">
        <v>1.0482498491064129</v>
      </c>
      <c r="W308" s="137">
        <v>0.21889992850223769</v>
      </c>
      <c r="X308" s="137">
        <v>0.20882419271401781</v>
      </c>
      <c r="Y308" s="137">
        <v>3870004224</v>
      </c>
      <c r="Z308" s="137">
        <v>53</v>
      </c>
      <c r="AA308" s="137">
        <v>544</v>
      </c>
      <c r="AB308" s="137">
        <v>537</v>
      </c>
      <c r="AC308" s="137">
        <v>296.39999999999998</v>
      </c>
      <c r="AP308" s="117" t="s">
        <v>1953</v>
      </c>
      <c r="AQ308" s="117" t="s">
        <v>697</v>
      </c>
      <c r="AR308" s="117" t="s">
        <v>698</v>
      </c>
      <c r="AS308" s="123">
        <v>69.92</v>
      </c>
      <c r="AT308" s="117">
        <v>-0.56000000000000005</v>
      </c>
      <c r="AU308" s="124">
        <v>-7.9500000000000005E-3</v>
      </c>
      <c r="AV308" s="125">
        <v>40472188159</v>
      </c>
      <c r="AX308" s="117">
        <v>2021</v>
      </c>
      <c r="AY308" s="117">
        <v>28605720</v>
      </c>
      <c r="AZ308" s="117" t="s">
        <v>1044</v>
      </c>
      <c r="BA308" s="117" t="s">
        <v>1080</v>
      </c>
    </row>
    <row r="309" spans="7:53" ht="15">
      <c r="G309" s="114" t="str">
        <f t="shared" si="48"/>
        <v>Smooth Love Potion</v>
      </c>
      <c r="H309" s="175">
        <v>44598</v>
      </c>
      <c r="I309" s="140">
        <v>1.3691999949514869E-2</v>
      </c>
      <c r="J309" s="141" t="s">
        <v>1929</v>
      </c>
      <c r="K309" s="141" t="s">
        <v>1035</v>
      </c>
      <c r="L309" s="141" t="s">
        <v>2511</v>
      </c>
      <c r="M309" s="143"/>
      <c r="N309" s="26">
        <f t="shared" si="49"/>
        <v>0</v>
      </c>
      <c r="O309" s="26" t="str">
        <f t="shared" si="50"/>
        <v>Smooth Love Potion0</v>
      </c>
      <c r="Q309" s="26">
        <f>IF(R309="Y","",S309-COUNTIF(R$4:R308,"Y"))</f>
        <v>224</v>
      </c>
      <c r="R309" s="114" t="str">
        <f>IF(ISNUMBER(MATCH(T309,Draft!$AX$3:$AX$146,0)),"Y","")</f>
        <v/>
      </c>
      <c r="S309" s="114">
        <f t="shared" si="47"/>
        <v>306</v>
      </c>
      <c r="T309" s="136" t="s">
        <v>562</v>
      </c>
      <c r="U309" s="137">
        <v>57</v>
      </c>
      <c r="V309" s="137">
        <v>1.001854374168673</v>
      </c>
      <c r="W309" s="137">
        <v>3.709422997270849E-2</v>
      </c>
      <c r="X309" s="137">
        <v>3.7025570710801987E-2</v>
      </c>
      <c r="Y309" s="137">
        <v>147052576768</v>
      </c>
      <c r="Z309" s="137">
        <v>454</v>
      </c>
      <c r="AA309" s="137">
        <v>242</v>
      </c>
      <c r="AB309" s="137">
        <v>70</v>
      </c>
      <c r="AC309" s="137">
        <v>296.39999999999998</v>
      </c>
      <c r="AP309" s="117" t="s">
        <v>1953</v>
      </c>
      <c r="AQ309" s="117" t="s">
        <v>953</v>
      </c>
      <c r="AR309" s="117" t="s">
        <v>954</v>
      </c>
      <c r="AS309" s="123">
        <v>67.08</v>
      </c>
      <c r="AT309" s="117">
        <v>-1.0900000000000001</v>
      </c>
      <c r="AU309" s="124">
        <v>-1.5990000000000001E-2</v>
      </c>
      <c r="AV309" s="125">
        <v>40463105436</v>
      </c>
      <c r="AW309" s="117" t="s">
        <v>1043</v>
      </c>
      <c r="AY309" s="117">
        <v>4477191</v>
      </c>
      <c r="AZ309" s="117" t="s">
        <v>1054</v>
      </c>
      <c r="BA309" s="117" t="s">
        <v>1176</v>
      </c>
    </row>
    <row r="310" spans="7:53" ht="15">
      <c r="G310" s="114" t="str">
        <f t="shared" si="48"/>
        <v>Smooth Love Potion</v>
      </c>
      <c r="H310" s="175">
        <v>44605</v>
      </c>
      <c r="I310" s="140">
        <v>3.0830999836325649E-2</v>
      </c>
      <c r="J310" s="141" t="s">
        <v>1929</v>
      </c>
      <c r="K310" s="141" t="s">
        <v>1035</v>
      </c>
      <c r="L310" s="141" t="s">
        <v>2511</v>
      </c>
      <c r="M310" s="143">
        <v>2.251752844727263</v>
      </c>
      <c r="N310" s="26">
        <f t="shared" si="49"/>
        <v>1</v>
      </c>
      <c r="O310" s="26" t="str">
        <f t="shared" si="50"/>
        <v>Smooth Love Potion1</v>
      </c>
      <c r="Q310" s="26">
        <f>IF(R310="Y","",S310-COUNTIF(R$4:R309,"Y"))</f>
        <v>225</v>
      </c>
      <c r="R310" s="114" t="str">
        <f>IF(ISNUMBER(MATCH(T310,Draft!$AX$3:$AX$146,0)),"Y","")</f>
        <v/>
      </c>
      <c r="S310" s="114">
        <f t="shared" si="47"/>
        <v>307</v>
      </c>
      <c r="T310" s="136" t="s">
        <v>2224</v>
      </c>
      <c r="U310" s="137">
        <v>61</v>
      </c>
      <c r="V310" s="137">
        <v>1.073936055516175</v>
      </c>
      <c r="W310" s="137">
        <v>0.36892844151386328</v>
      </c>
      <c r="X310" s="137">
        <v>0.34352924424028408</v>
      </c>
      <c r="Y310" s="137">
        <v>2247172352</v>
      </c>
      <c r="Z310" s="137">
        <v>26</v>
      </c>
      <c r="AA310" s="137">
        <v>588</v>
      </c>
      <c r="AB310" s="137">
        <v>553</v>
      </c>
      <c r="AC310" s="137">
        <v>296.5</v>
      </c>
      <c r="AP310" s="117" t="s">
        <v>1953</v>
      </c>
      <c r="AQ310" s="117" t="s">
        <v>833</v>
      </c>
      <c r="AR310" s="117" t="s">
        <v>2428</v>
      </c>
      <c r="AS310" s="123">
        <v>47.15</v>
      </c>
      <c r="AT310" s="117">
        <v>-0.83</v>
      </c>
      <c r="AU310" s="124">
        <v>-1.7299999999999999E-2</v>
      </c>
      <c r="AV310" s="125">
        <v>40337486750</v>
      </c>
      <c r="AX310" s="117">
        <v>2020</v>
      </c>
      <c r="AY310" s="117">
        <v>5086196</v>
      </c>
      <c r="AZ310" s="117" t="s">
        <v>1059</v>
      </c>
      <c r="BA310" s="117" t="s">
        <v>1161</v>
      </c>
    </row>
    <row r="311" spans="7:53" ht="15">
      <c r="G311" s="114" t="str">
        <f t="shared" si="48"/>
        <v>Smooth Love Potion</v>
      </c>
      <c r="H311" s="175">
        <v>44612</v>
      </c>
      <c r="I311" s="140">
        <v>2.031899988651276E-2</v>
      </c>
      <c r="J311" s="141" t="s">
        <v>1929</v>
      </c>
      <c r="K311" s="141" t="s">
        <v>1035</v>
      </c>
      <c r="L311" s="141" t="s">
        <v>2511</v>
      </c>
      <c r="M311" s="143">
        <v>0.65904446804779071</v>
      </c>
      <c r="N311" s="26">
        <f t="shared" si="49"/>
        <v>2</v>
      </c>
      <c r="O311" s="26" t="str">
        <f t="shared" si="50"/>
        <v>Smooth Love Potion2</v>
      </c>
      <c r="Q311" s="26">
        <f>IF(R311="Y","",S311-COUNTIF(R$4:R310,"Y"))</f>
        <v>226</v>
      </c>
      <c r="R311" s="114" t="str">
        <f>IF(ISNUMBER(MATCH(T311,Draft!$AX$3:$AX$146,0)),"Y","")</f>
        <v/>
      </c>
      <c r="S311" s="114">
        <f t="shared" si="47"/>
        <v>308</v>
      </c>
      <c r="T311" s="136" t="s">
        <v>1321</v>
      </c>
      <c r="U311" s="137">
        <v>57</v>
      </c>
      <c r="V311" s="137">
        <v>1.006181005184051</v>
      </c>
      <c r="W311" s="137">
        <v>3.9004287412639768E-2</v>
      </c>
      <c r="X311" s="137">
        <v>3.8764682707864387E-2</v>
      </c>
      <c r="Y311" s="137">
        <v>30973009920</v>
      </c>
      <c r="Z311" s="137">
        <v>249</v>
      </c>
      <c r="AA311" s="137">
        <v>264</v>
      </c>
      <c r="AB311" s="137">
        <v>398</v>
      </c>
      <c r="AC311" s="137">
        <v>296.7</v>
      </c>
      <c r="AP311" s="117" t="s">
        <v>1953</v>
      </c>
      <c r="AQ311" s="117" t="s">
        <v>757</v>
      </c>
      <c r="AR311" s="117" t="s">
        <v>2429</v>
      </c>
      <c r="AS311" s="123">
        <v>25.35</v>
      </c>
      <c r="AT311" s="117">
        <v>-0.75</v>
      </c>
      <c r="AU311" s="124">
        <v>-2.8740000000000002E-2</v>
      </c>
      <c r="AV311" s="125">
        <v>40321035107</v>
      </c>
      <c r="AX311" s="117">
        <v>2018</v>
      </c>
      <c r="AY311" s="117">
        <v>54337707</v>
      </c>
      <c r="AZ311" s="117" t="s">
        <v>1059</v>
      </c>
      <c r="BA311" s="117" t="s">
        <v>1060</v>
      </c>
    </row>
    <row r="312" spans="7:53" ht="15">
      <c r="G312" s="114" t="str">
        <f t="shared" si="48"/>
        <v>Smooth Love Potion</v>
      </c>
      <c r="H312" s="175">
        <v>44619</v>
      </c>
      <c r="I312" s="140">
        <v>1.8966000527143478E-2</v>
      </c>
      <c r="J312" s="141" t="s">
        <v>1929</v>
      </c>
      <c r="K312" s="141" t="s">
        <v>1035</v>
      </c>
      <c r="L312" s="141" t="s">
        <v>2511</v>
      </c>
      <c r="M312" s="143">
        <v>0.93341210852275436</v>
      </c>
      <c r="N312" s="26">
        <f t="shared" si="49"/>
        <v>3</v>
      </c>
      <c r="O312" s="26" t="str">
        <f t="shared" si="50"/>
        <v>Smooth Love Potion3</v>
      </c>
      <c r="Q312" s="26">
        <f>IF(R312="Y","",S312-COUNTIF(R$4:R311,"Y"))</f>
        <v>227</v>
      </c>
      <c r="R312" s="114" t="str">
        <f>IF(ISNUMBER(MATCH(T312,Draft!$AX$3:$AX$146,0)),"Y","")</f>
        <v/>
      </c>
      <c r="S312" s="114">
        <f t="shared" si="47"/>
        <v>309</v>
      </c>
      <c r="T312" s="136" t="s">
        <v>156</v>
      </c>
      <c r="U312" s="137">
        <v>57</v>
      </c>
      <c r="V312" s="137">
        <v>1.0039817249450109</v>
      </c>
      <c r="W312" s="137">
        <v>4.0088730237708592E-2</v>
      </c>
      <c r="X312" s="137">
        <v>3.9929740991953122E-2</v>
      </c>
      <c r="Y312" s="137">
        <v>55581065216</v>
      </c>
      <c r="Z312" s="137">
        <v>353</v>
      </c>
      <c r="AA312" s="137">
        <v>288</v>
      </c>
      <c r="AB312" s="137">
        <v>209</v>
      </c>
      <c r="AC312" s="137">
        <v>296.8</v>
      </c>
      <c r="AP312" s="117" t="s">
        <v>1953</v>
      </c>
      <c r="AQ312" s="117" t="s">
        <v>931</v>
      </c>
      <c r="AR312" s="117" t="s">
        <v>932</v>
      </c>
      <c r="AS312" s="123">
        <v>1939.54</v>
      </c>
      <c r="AT312" s="117">
        <v>-65.77</v>
      </c>
      <c r="AU312" s="124">
        <v>-3.2800000000000003E-2</v>
      </c>
      <c r="AV312" s="125">
        <v>40021236418</v>
      </c>
      <c r="AW312" s="117" t="s">
        <v>1043</v>
      </c>
      <c r="AY312" s="117">
        <v>355486</v>
      </c>
    </row>
    <row r="313" spans="7:53" ht="15">
      <c r="G313" s="114" t="str">
        <f t="shared" si="48"/>
        <v>Quant Network</v>
      </c>
      <c r="H313" s="175">
        <v>44598</v>
      </c>
      <c r="I313" s="140">
        <v>135.5768127441406</v>
      </c>
      <c r="J313" s="141" t="s">
        <v>1930</v>
      </c>
      <c r="K313" s="141" t="s">
        <v>1035</v>
      </c>
      <c r="L313" s="141" t="s">
        <v>2511</v>
      </c>
      <c r="M313" s="143"/>
      <c r="N313" s="26">
        <f t="shared" si="49"/>
        <v>0</v>
      </c>
      <c r="O313" s="26" t="str">
        <f t="shared" si="50"/>
        <v>Quant Network0</v>
      </c>
      <c r="Q313" s="26" t="str">
        <f>IF(R313="Y","",S313-COUNTIF(R$4:R312,"Y"))</f>
        <v/>
      </c>
      <c r="R313" s="114" t="str">
        <f>IF(ISNUMBER(MATCH(T313,Draft!$AX$3:$AX$146,0)),"Y","")</f>
        <v>Y</v>
      </c>
      <c r="S313" s="114">
        <f t="shared" si="47"/>
        <v>310</v>
      </c>
      <c r="T313" s="136" t="s">
        <v>18</v>
      </c>
      <c r="U313" s="137">
        <v>57</v>
      </c>
      <c r="V313" s="137">
        <v>1.0027593982810521</v>
      </c>
      <c r="W313" s="137">
        <v>3.6160812492932563E-2</v>
      </c>
      <c r="X313" s="137">
        <v>3.6061304989930848E-2</v>
      </c>
      <c r="Y313" s="137">
        <v>82035695616</v>
      </c>
      <c r="Z313" s="137">
        <v>418</v>
      </c>
      <c r="AA313" s="137">
        <v>229</v>
      </c>
      <c r="AB313" s="137">
        <v>141</v>
      </c>
      <c r="AC313" s="137">
        <v>297.10000000000002</v>
      </c>
      <c r="AP313" s="117" t="s">
        <v>1953</v>
      </c>
      <c r="AQ313" s="117" t="s">
        <v>890</v>
      </c>
      <c r="AR313" s="117" t="s">
        <v>891</v>
      </c>
      <c r="AS313" s="123">
        <v>125.73</v>
      </c>
      <c r="AT313" s="117">
        <v>-1.91</v>
      </c>
      <c r="AU313" s="124">
        <v>-1.4959999999999999E-2</v>
      </c>
      <c r="AV313" s="125">
        <v>39868328575</v>
      </c>
      <c r="AW313" s="117" t="s">
        <v>1043</v>
      </c>
      <c r="AX313" s="117">
        <v>1998</v>
      </c>
      <c r="AY313" s="117">
        <v>2133068</v>
      </c>
      <c r="AZ313" s="117" t="s">
        <v>1084</v>
      </c>
      <c r="BA313" s="117" t="s">
        <v>1146</v>
      </c>
    </row>
    <row r="314" spans="7:53" ht="15">
      <c r="G314" s="114" t="str">
        <f t="shared" si="48"/>
        <v>Quant Network</v>
      </c>
      <c r="H314" s="175">
        <v>44605</v>
      </c>
      <c r="I314" s="140">
        <v>122.6318283081055</v>
      </c>
      <c r="J314" s="141" t="s">
        <v>1930</v>
      </c>
      <c r="K314" s="141" t="s">
        <v>1035</v>
      </c>
      <c r="L314" s="141" t="s">
        <v>2511</v>
      </c>
      <c r="M314" s="143">
        <v>0.90451918603172343</v>
      </c>
      <c r="N314" s="26">
        <f t="shared" si="49"/>
        <v>1</v>
      </c>
      <c r="O314" s="26" t="str">
        <f t="shared" si="50"/>
        <v>Quant Network1</v>
      </c>
      <c r="Q314" s="26">
        <f>IF(R314="Y","",S314-COUNTIF(R$4:R313,"Y"))</f>
        <v>228</v>
      </c>
      <c r="R314" s="114" t="str">
        <f>IF(ISNUMBER(MATCH(T314,Draft!$AX$3:$AX$146,0)),"Y","")</f>
        <v/>
      </c>
      <c r="S314" s="114">
        <f t="shared" si="47"/>
        <v>311</v>
      </c>
      <c r="T314" s="136" t="s">
        <v>2057</v>
      </c>
      <c r="U314" s="137">
        <v>61</v>
      </c>
      <c r="V314" s="137">
        <v>1.023498041600809</v>
      </c>
      <c r="W314" s="137">
        <v>0.1809555163594774</v>
      </c>
      <c r="X314" s="137">
        <v>0.1768010382085857</v>
      </c>
      <c r="Y314" s="137">
        <v>9003290624</v>
      </c>
      <c r="Z314" s="137">
        <v>76</v>
      </c>
      <c r="AA314" s="137">
        <v>519</v>
      </c>
      <c r="AB314" s="137">
        <v>518</v>
      </c>
      <c r="AC314" s="137">
        <v>297.2</v>
      </c>
      <c r="AP314" s="117" t="s">
        <v>1953</v>
      </c>
      <c r="AQ314" s="117" t="s">
        <v>154</v>
      </c>
      <c r="AR314" s="117" t="s">
        <v>155</v>
      </c>
      <c r="AS314" s="123">
        <v>284.10000000000002</v>
      </c>
      <c r="AT314" s="117">
        <v>3.25</v>
      </c>
      <c r="AU314" s="124">
        <v>1.157E-2</v>
      </c>
      <c r="AV314" s="125">
        <v>39797205004</v>
      </c>
      <c r="AW314" s="117" t="s">
        <v>1043</v>
      </c>
      <c r="AX314" s="117">
        <v>2018</v>
      </c>
      <c r="AY314" s="117">
        <v>2104358</v>
      </c>
      <c r="AZ314" s="117" t="s">
        <v>1044</v>
      </c>
      <c r="BA314" s="117" t="s">
        <v>1080</v>
      </c>
    </row>
    <row r="315" spans="7:53" ht="15">
      <c r="G315" s="114" t="str">
        <f t="shared" si="48"/>
        <v>Quant Network</v>
      </c>
      <c r="H315" s="175">
        <v>44612</v>
      </c>
      <c r="I315" s="140">
        <v>107.94712829589839</v>
      </c>
      <c r="J315" s="141" t="s">
        <v>1930</v>
      </c>
      <c r="K315" s="141" t="s">
        <v>1035</v>
      </c>
      <c r="L315" s="141" t="s">
        <v>2511</v>
      </c>
      <c r="M315" s="143">
        <v>0.88025376270740607</v>
      </c>
      <c r="N315" s="26">
        <f t="shared" si="49"/>
        <v>2</v>
      </c>
      <c r="O315" s="26" t="str">
        <f t="shared" si="50"/>
        <v>Quant Network2</v>
      </c>
      <c r="Q315" s="26">
        <f>IF(R315="Y","",S315-COUNTIF(R$4:R314,"Y"))</f>
        <v>229</v>
      </c>
      <c r="R315" s="114" t="str">
        <f>IF(ISNUMBER(MATCH(T315,Draft!$AX$3:$AX$146,0)),"Y","")</f>
        <v/>
      </c>
      <c r="S315" s="114">
        <f t="shared" si="47"/>
        <v>312</v>
      </c>
      <c r="T315" s="136" t="s">
        <v>2328</v>
      </c>
      <c r="U315" s="137">
        <v>61</v>
      </c>
      <c r="V315" s="137">
        <v>1.0965873831930559</v>
      </c>
      <c r="W315" s="137">
        <v>0.35614404775208908</v>
      </c>
      <c r="X315" s="137">
        <v>0.324774890912081</v>
      </c>
      <c r="Y315" s="137">
        <v>1261164032</v>
      </c>
      <c r="Z315" s="137">
        <v>14</v>
      </c>
      <c r="AA315" s="137">
        <v>586</v>
      </c>
      <c r="AB315" s="137">
        <v>577</v>
      </c>
      <c r="AC315" s="137">
        <v>297.3</v>
      </c>
      <c r="AP315" s="117" t="s">
        <v>1953</v>
      </c>
      <c r="AQ315" s="117" t="s">
        <v>858</v>
      </c>
      <c r="AR315" s="117" t="s">
        <v>859</v>
      </c>
      <c r="AS315" s="123">
        <v>140.21</v>
      </c>
      <c r="AT315" s="117">
        <v>-6.71</v>
      </c>
      <c r="AU315" s="124">
        <v>-4.5670000000000002E-2</v>
      </c>
      <c r="AV315" s="125">
        <v>39789839206</v>
      </c>
      <c r="AW315" s="117" t="s">
        <v>1043</v>
      </c>
      <c r="AX315" s="117">
        <v>2004</v>
      </c>
      <c r="AY315" s="117">
        <v>1392964</v>
      </c>
      <c r="AZ315" s="117" t="s">
        <v>1054</v>
      </c>
      <c r="BA315" s="117" t="s">
        <v>1108</v>
      </c>
    </row>
    <row r="316" spans="7:53" ht="15">
      <c r="G316" s="114" t="str">
        <f t="shared" si="48"/>
        <v>Quant Network</v>
      </c>
      <c r="H316" s="175">
        <v>44619</v>
      </c>
      <c r="I316" s="140">
        <v>105.57725524902339</v>
      </c>
      <c r="J316" s="141" t="s">
        <v>1930</v>
      </c>
      <c r="K316" s="141" t="s">
        <v>1035</v>
      </c>
      <c r="L316" s="141" t="s">
        <v>2511</v>
      </c>
      <c r="M316" s="143">
        <v>0.97804598339680848</v>
      </c>
      <c r="N316" s="26">
        <f t="shared" si="49"/>
        <v>3</v>
      </c>
      <c r="O316" s="26" t="str">
        <f t="shared" si="50"/>
        <v>Quant Network3</v>
      </c>
      <c r="Q316" s="26">
        <f>IF(R316="Y","",S316-COUNTIF(R$4:R315,"Y"))</f>
        <v>230</v>
      </c>
      <c r="R316" s="114" t="str">
        <f>IF(ISNUMBER(MATCH(T316,Draft!$AX$3:$AX$146,0)),"Y","")</f>
        <v/>
      </c>
      <c r="S316" s="114">
        <f t="shared" si="47"/>
        <v>313</v>
      </c>
      <c r="T316" s="136" t="s">
        <v>2079</v>
      </c>
      <c r="U316" s="137">
        <v>61</v>
      </c>
      <c r="V316" s="137">
        <v>1.0289310362664961</v>
      </c>
      <c r="W316" s="137">
        <v>0.1977071354845415</v>
      </c>
      <c r="X316" s="137">
        <v>0.1921480920644858</v>
      </c>
      <c r="Y316" s="137">
        <v>6601560064</v>
      </c>
      <c r="Z316" s="137">
        <v>69</v>
      </c>
      <c r="AA316" s="137">
        <v>532</v>
      </c>
      <c r="AB316" s="137">
        <v>522</v>
      </c>
      <c r="AC316" s="137">
        <v>297.5</v>
      </c>
      <c r="AP316" s="117" t="s">
        <v>1953</v>
      </c>
      <c r="AQ316" s="117" t="s">
        <v>1536</v>
      </c>
      <c r="AR316" s="117" t="s">
        <v>2430</v>
      </c>
      <c r="AS316" s="123">
        <v>69.67</v>
      </c>
      <c r="AT316" s="117">
        <v>-0.2</v>
      </c>
      <c r="AU316" s="124">
        <v>-2.8600000000000001E-3</v>
      </c>
      <c r="AV316" s="125">
        <v>39776072758</v>
      </c>
      <c r="AY316" s="117">
        <v>3859770</v>
      </c>
      <c r="AZ316" s="117" t="s">
        <v>1049</v>
      </c>
      <c r="BA316" s="117" t="s">
        <v>1128</v>
      </c>
    </row>
    <row r="317" spans="7:53" ht="15">
      <c r="G317" s="114" t="str">
        <f t="shared" si="48"/>
        <v>Analog Devices</v>
      </c>
      <c r="H317" s="175">
        <v>44596</v>
      </c>
      <c r="I317" s="140">
        <v>160.2479553222656</v>
      </c>
      <c r="J317" s="141" t="s">
        <v>18</v>
      </c>
      <c r="K317" s="141" t="s">
        <v>1953</v>
      </c>
      <c r="L317" s="141" t="s">
        <v>2512</v>
      </c>
      <c r="M317" s="143"/>
      <c r="N317" s="26">
        <f t="shared" si="49"/>
        <v>0</v>
      </c>
      <c r="O317" s="26" t="str">
        <f t="shared" si="50"/>
        <v>Analog Devices0</v>
      </c>
      <c r="Q317" s="26" t="str">
        <f>IF(R317="Y","",S317-COUNTIF(R$4:R316,"Y"))</f>
        <v/>
      </c>
      <c r="R317" s="114" t="str">
        <f>IF(ISNUMBER(MATCH(T317,Draft!$AX$3:$AX$146,0)),"Y","")</f>
        <v>Y</v>
      </c>
      <c r="S317" s="114">
        <f t="shared" si="47"/>
        <v>314</v>
      </c>
      <c r="T317" s="136" t="s">
        <v>2140</v>
      </c>
      <c r="U317" s="137">
        <v>61</v>
      </c>
      <c r="V317" s="137">
        <v>1.0490013523255159</v>
      </c>
      <c r="W317" s="137">
        <v>0.25097198174458041</v>
      </c>
      <c r="X317" s="137">
        <v>0.23924848255743841</v>
      </c>
      <c r="Y317" s="137">
        <v>3882153984</v>
      </c>
      <c r="Z317" s="137">
        <v>50</v>
      </c>
      <c r="AA317" s="137">
        <v>561</v>
      </c>
      <c r="AB317" s="137">
        <v>536</v>
      </c>
      <c r="AC317" s="137">
        <v>298</v>
      </c>
      <c r="AP317" s="117" t="s">
        <v>1953</v>
      </c>
      <c r="AQ317" s="117" t="s">
        <v>170</v>
      </c>
      <c r="AR317" s="117" t="s">
        <v>171</v>
      </c>
      <c r="AS317" s="123">
        <v>381.65</v>
      </c>
      <c r="AT317" s="117">
        <v>-9.92</v>
      </c>
      <c r="AU317" s="124">
        <v>-2.5329999999999998E-2</v>
      </c>
      <c r="AV317" s="125">
        <v>39589537630</v>
      </c>
      <c r="AW317" s="117" t="s">
        <v>1043</v>
      </c>
      <c r="AX317" s="117">
        <v>1983</v>
      </c>
      <c r="AY317" s="117">
        <v>519625</v>
      </c>
      <c r="AZ317" s="117" t="s">
        <v>1052</v>
      </c>
      <c r="BA317" s="117" t="s">
        <v>1053</v>
      </c>
    </row>
    <row r="318" spans="7:53" ht="15">
      <c r="G318" s="114" t="str">
        <f t="shared" si="48"/>
        <v>Analog Devices</v>
      </c>
      <c r="H318" s="175">
        <v>44603</v>
      </c>
      <c r="I318" s="140">
        <v>153.15257263183591</v>
      </c>
      <c r="J318" s="141" t="s">
        <v>18</v>
      </c>
      <c r="K318" s="141" t="s">
        <v>1953</v>
      </c>
      <c r="L318" s="141" t="s">
        <v>2512</v>
      </c>
      <c r="M318" s="143">
        <v>0.95572247598316895</v>
      </c>
      <c r="N318" s="26">
        <f t="shared" si="49"/>
        <v>1</v>
      </c>
      <c r="O318" s="26" t="str">
        <f t="shared" si="50"/>
        <v>Analog Devices1</v>
      </c>
      <c r="Q318" s="26">
        <f>IF(R318="Y","",S318-COUNTIF(R$4:R317,"Y"))</f>
        <v>231</v>
      </c>
      <c r="R318" s="114" t="str">
        <f>IF(ISNUMBER(MATCH(T318,Draft!$AX$3:$AX$146,0)),"Y","")</f>
        <v/>
      </c>
      <c r="S318" s="114">
        <f t="shared" si="47"/>
        <v>315</v>
      </c>
      <c r="T318" s="136" t="s">
        <v>829</v>
      </c>
      <c r="U318" s="137">
        <v>57</v>
      </c>
      <c r="V318" s="137">
        <v>1.004289342231568</v>
      </c>
      <c r="W318" s="137">
        <v>3.4405008417255932E-2</v>
      </c>
      <c r="X318" s="137">
        <v>3.4258063857181581E-2</v>
      </c>
      <c r="Y318" s="137">
        <v>41064538112</v>
      </c>
      <c r="Z318" s="137">
        <v>338</v>
      </c>
      <c r="AA318" s="137">
        <v>201</v>
      </c>
      <c r="AB318" s="137">
        <v>296</v>
      </c>
      <c r="AC318" s="137">
        <v>298</v>
      </c>
      <c r="AP318" s="117" t="s">
        <v>1953</v>
      </c>
      <c r="AQ318" s="117" t="s">
        <v>152</v>
      </c>
      <c r="AR318" s="117" t="s">
        <v>153</v>
      </c>
      <c r="AS318" s="123">
        <v>82.14</v>
      </c>
      <c r="AT318" s="117">
        <v>2.2000000000000002</v>
      </c>
      <c r="AU318" s="124">
        <v>2.7519999999999999E-2</v>
      </c>
      <c r="AV318" s="125">
        <v>39479223533</v>
      </c>
      <c r="AW318" s="117" t="s">
        <v>1043</v>
      </c>
      <c r="AX318" s="117">
        <v>2016</v>
      </c>
      <c r="AY318" s="117">
        <v>8586674</v>
      </c>
      <c r="AZ318" s="117" t="s">
        <v>1044</v>
      </c>
      <c r="BA318" s="117" t="s">
        <v>1080</v>
      </c>
    </row>
    <row r="319" spans="7:53" ht="15">
      <c r="G319" s="114" t="str">
        <f t="shared" si="48"/>
        <v>Analog Devices</v>
      </c>
      <c r="H319" s="175">
        <v>44610</v>
      </c>
      <c r="I319" s="140">
        <v>159.5812072753906</v>
      </c>
      <c r="J319" s="141" t="s">
        <v>18</v>
      </c>
      <c r="K319" s="141" t="s">
        <v>1953</v>
      </c>
      <c r="L319" s="141" t="s">
        <v>2512</v>
      </c>
      <c r="M319" s="143">
        <v>1.041975361778666</v>
      </c>
      <c r="N319" s="26">
        <f t="shared" si="49"/>
        <v>2</v>
      </c>
      <c r="O319" s="26" t="str">
        <f t="shared" si="50"/>
        <v>Analog Devices2</v>
      </c>
      <c r="Q319" s="26">
        <f>IF(R319="Y","",S319-COUNTIF(R$4:R318,"Y"))</f>
        <v>232</v>
      </c>
      <c r="R319" s="114" t="str">
        <f>IF(ISNUMBER(MATCH(T319,Draft!$AX$3:$AX$146,0)),"Y","")</f>
        <v/>
      </c>
      <c r="S319" s="114">
        <f t="shared" si="47"/>
        <v>316</v>
      </c>
      <c r="T319" s="136" t="s">
        <v>2362</v>
      </c>
      <c r="U319" s="137">
        <v>61</v>
      </c>
      <c r="V319" s="137">
        <v>1.0711831190615899</v>
      </c>
      <c r="W319" s="137">
        <v>0.22559766311693799</v>
      </c>
      <c r="X319" s="137">
        <v>0.21060606641614449</v>
      </c>
      <c r="Y319" s="137">
        <v>1122258432</v>
      </c>
      <c r="Z319" s="137">
        <v>28</v>
      </c>
      <c r="AA319" s="137">
        <v>546</v>
      </c>
      <c r="AB319" s="137">
        <v>583</v>
      </c>
      <c r="AC319" s="137">
        <v>298.10000000000002</v>
      </c>
      <c r="AP319" s="117" t="s">
        <v>1953</v>
      </c>
      <c r="AQ319" s="117" t="s">
        <v>945</v>
      </c>
      <c r="AR319" s="117" t="s">
        <v>946</v>
      </c>
      <c r="AS319" s="123">
        <v>51.37</v>
      </c>
      <c r="AT319" s="117">
        <v>-0.47</v>
      </c>
      <c r="AU319" s="124">
        <v>-9.0699999999999999E-3</v>
      </c>
      <c r="AV319" s="125">
        <v>39460799047</v>
      </c>
      <c r="AW319" s="117" t="s">
        <v>1079</v>
      </c>
      <c r="AY319" s="117">
        <v>335464</v>
      </c>
      <c r="AZ319" s="117" t="s">
        <v>1059</v>
      </c>
      <c r="BA319" s="117" t="s">
        <v>1174</v>
      </c>
    </row>
    <row r="320" spans="7:53" ht="15">
      <c r="G320" s="114" t="str">
        <f t="shared" si="48"/>
        <v>Analog Devices</v>
      </c>
      <c r="H320" s="175">
        <v>44617</v>
      </c>
      <c r="I320" s="140">
        <v>162.1199951171875</v>
      </c>
      <c r="J320" s="141" t="s">
        <v>18</v>
      </c>
      <c r="K320" s="141" t="s">
        <v>1953</v>
      </c>
      <c r="L320" s="141" t="s">
        <v>2512</v>
      </c>
      <c r="M320" s="143">
        <v>1.01590906526616</v>
      </c>
      <c r="N320" s="26">
        <f t="shared" si="49"/>
        <v>3</v>
      </c>
      <c r="O320" s="26" t="str">
        <f t="shared" si="50"/>
        <v>Analog Devices3</v>
      </c>
      <c r="Q320" s="26">
        <f>IF(R320="Y","",S320-COUNTIF(R$4:R319,"Y"))</f>
        <v>233</v>
      </c>
      <c r="R320" s="114" t="str">
        <f>IF(ISNUMBER(MATCH(T320,Draft!$AX$3:$AX$146,0)),"Y","")</f>
        <v/>
      </c>
      <c r="S320" s="114">
        <f t="shared" si="47"/>
        <v>317</v>
      </c>
      <c r="T320" s="136" t="s">
        <v>1187</v>
      </c>
      <c r="U320" s="137">
        <v>57</v>
      </c>
      <c r="V320" s="137">
        <v>1.005520164585771</v>
      </c>
      <c r="W320" s="137">
        <v>3.6476333165446337E-2</v>
      </c>
      <c r="X320" s="137">
        <v>3.6276083215569271E-2</v>
      </c>
      <c r="Y320" s="137">
        <v>33155721216</v>
      </c>
      <c r="Z320" s="137">
        <v>275</v>
      </c>
      <c r="AA320" s="137">
        <v>233</v>
      </c>
      <c r="AB320" s="137">
        <v>380</v>
      </c>
      <c r="AC320" s="137">
        <v>298.10000000000002</v>
      </c>
      <c r="AP320" s="117" t="s">
        <v>1953</v>
      </c>
      <c r="AQ320" s="117" t="s">
        <v>876</v>
      </c>
      <c r="AR320" s="117" t="s">
        <v>877</v>
      </c>
      <c r="AS320" s="123">
        <v>66</v>
      </c>
      <c r="AT320" s="117">
        <v>-2.83</v>
      </c>
      <c r="AU320" s="124">
        <v>-4.1119999999999997E-2</v>
      </c>
      <c r="AV320" s="125">
        <v>39313798788</v>
      </c>
      <c r="AW320" s="117" t="s">
        <v>1043</v>
      </c>
      <c r="AY320" s="117">
        <v>4075502</v>
      </c>
      <c r="AZ320" s="117" t="s">
        <v>1049</v>
      </c>
      <c r="BA320" s="117" t="s">
        <v>1128</v>
      </c>
    </row>
    <row r="321" spans="7:53" ht="15">
      <c r="G321" s="114" t="str">
        <f t="shared" si="48"/>
        <v>Coinbase</v>
      </c>
      <c r="H321" s="175">
        <v>44596</v>
      </c>
      <c r="I321" s="140">
        <v>194.44000244140619</v>
      </c>
      <c r="J321" s="141" t="s">
        <v>90</v>
      </c>
      <c r="K321" s="141" t="s">
        <v>1953</v>
      </c>
      <c r="L321" s="141" t="s">
        <v>2512</v>
      </c>
      <c r="M321" s="143"/>
      <c r="N321" s="26">
        <f t="shared" si="49"/>
        <v>0</v>
      </c>
      <c r="O321" s="26" t="str">
        <f t="shared" si="50"/>
        <v>Coinbase0</v>
      </c>
      <c r="Q321" s="26" t="str">
        <f>IF(R321="Y","",S321-COUNTIF(R$4:R320,"Y"))</f>
        <v/>
      </c>
      <c r="R321" s="114" t="str">
        <f>IF(ISNUMBER(MATCH(T321,Draft!$AX$3:$AX$146,0)),"Y","")</f>
        <v>Y</v>
      </c>
      <c r="S321" s="114">
        <f t="shared" si="47"/>
        <v>318</v>
      </c>
      <c r="T321" s="136" t="s">
        <v>520</v>
      </c>
      <c r="U321" s="137">
        <v>57</v>
      </c>
      <c r="V321" s="137">
        <v>1.002013847645743</v>
      </c>
      <c r="W321" s="137">
        <v>4.2951670724652183E-2</v>
      </c>
      <c r="X321" s="137">
        <v>4.2865346447624672E-2</v>
      </c>
      <c r="Y321" s="137">
        <v>221594796032</v>
      </c>
      <c r="Z321" s="137">
        <v>446</v>
      </c>
      <c r="AA321" s="137">
        <v>318</v>
      </c>
      <c r="AB321" s="137">
        <v>40</v>
      </c>
      <c r="AC321" s="137">
        <v>298.60000000000002</v>
      </c>
      <c r="AP321" s="117" t="s">
        <v>1953</v>
      </c>
      <c r="AQ321" s="117" t="s">
        <v>1292</v>
      </c>
      <c r="AR321" s="117" t="s">
        <v>1293</v>
      </c>
      <c r="AS321" s="123">
        <v>89.46</v>
      </c>
      <c r="AT321" s="117">
        <v>0.01</v>
      </c>
      <c r="AU321" s="124">
        <v>1.1E-4</v>
      </c>
      <c r="AV321" s="125">
        <v>39220513219</v>
      </c>
      <c r="AW321" s="117" t="s">
        <v>1043</v>
      </c>
      <c r="AY321" s="117">
        <v>2660235</v>
      </c>
      <c r="AZ321" s="117" t="s">
        <v>1076</v>
      </c>
      <c r="BA321" s="117" t="s">
        <v>1083</v>
      </c>
    </row>
    <row r="322" spans="7:53" ht="15">
      <c r="G322" s="114" t="str">
        <f t="shared" si="48"/>
        <v>Coinbase</v>
      </c>
      <c r="H322" s="175">
        <v>44603</v>
      </c>
      <c r="I322" s="140">
        <v>194.5299987792969</v>
      </c>
      <c r="J322" s="141" t="s">
        <v>90</v>
      </c>
      <c r="K322" s="141" t="s">
        <v>1953</v>
      </c>
      <c r="L322" s="141" t="s">
        <v>2512</v>
      </c>
      <c r="M322" s="143">
        <v>1.0004628488827429</v>
      </c>
      <c r="N322" s="26">
        <f t="shared" si="49"/>
        <v>1</v>
      </c>
      <c r="O322" s="26" t="str">
        <f t="shared" si="50"/>
        <v>Coinbase1</v>
      </c>
      <c r="Q322" s="26">
        <f>IF(R322="Y","",S322-COUNTIF(R$4:R321,"Y"))</f>
        <v>234</v>
      </c>
      <c r="R322" s="114" t="str">
        <f>IF(ISNUMBER(MATCH(T322,Draft!$AX$3:$AX$146,0)),"Y","")</f>
        <v/>
      </c>
      <c r="S322" s="114">
        <f t="shared" si="47"/>
        <v>319</v>
      </c>
      <c r="T322" s="136" t="s">
        <v>1940</v>
      </c>
      <c r="U322" s="137">
        <v>37</v>
      </c>
      <c r="V322" s="137">
        <v>1.0775404871534531</v>
      </c>
      <c r="W322" s="137">
        <v>0.2721587544496048</v>
      </c>
      <c r="X322" s="137">
        <v>0.2525740403208131</v>
      </c>
      <c r="Y322" s="137">
        <v>1247011840</v>
      </c>
      <c r="Z322" s="137">
        <v>23</v>
      </c>
      <c r="AA322" s="137">
        <v>568</v>
      </c>
      <c r="AB322" s="137">
        <v>579</v>
      </c>
      <c r="AC322" s="137">
        <v>298.8</v>
      </c>
      <c r="AP322" s="117" t="s">
        <v>1953</v>
      </c>
      <c r="AQ322" s="117" t="s">
        <v>903</v>
      </c>
      <c r="AR322" s="117" t="s">
        <v>904</v>
      </c>
      <c r="AS322" s="123">
        <v>304.42</v>
      </c>
      <c r="AT322" s="117">
        <v>-9.83</v>
      </c>
      <c r="AU322" s="124">
        <v>-3.1280000000000002E-2</v>
      </c>
      <c r="AV322" s="125">
        <v>39111161342</v>
      </c>
      <c r="AW322" s="117" t="s">
        <v>1043</v>
      </c>
      <c r="AY322" s="117">
        <v>799267</v>
      </c>
      <c r="AZ322" s="117" t="s">
        <v>1059</v>
      </c>
      <c r="BA322" s="117" t="s">
        <v>1159</v>
      </c>
    </row>
    <row r="323" spans="7:53" ht="15">
      <c r="G323" s="114" t="str">
        <f t="shared" si="48"/>
        <v>Coinbase</v>
      </c>
      <c r="H323" s="175">
        <v>44610</v>
      </c>
      <c r="I323" s="140">
        <v>189.1600036621094</v>
      </c>
      <c r="J323" s="141" t="s">
        <v>90</v>
      </c>
      <c r="K323" s="141" t="s">
        <v>1953</v>
      </c>
      <c r="L323" s="141" t="s">
        <v>2512</v>
      </c>
      <c r="M323" s="143">
        <v>0.9723950282687247</v>
      </c>
      <c r="N323" s="26">
        <f t="shared" si="49"/>
        <v>2</v>
      </c>
      <c r="O323" s="26" t="str">
        <f t="shared" si="50"/>
        <v>Coinbase2</v>
      </c>
      <c r="Q323" s="26" t="str">
        <f>IF(R323="Y","",S323-COUNTIF(R$4:R322,"Y"))</f>
        <v/>
      </c>
      <c r="R323" s="114" t="str">
        <f>IF(ISNUMBER(MATCH(T323,Draft!$AX$3:$AX$146,0)),"Y","")</f>
        <v>Y</v>
      </c>
      <c r="S323" s="114">
        <f t="shared" si="47"/>
        <v>320</v>
      </c>
      <c r="T323" s="136" t="s">
        <v>1914</v>
      </c>
      <c r="U323" s="137">
        <v>61</v>
      </c>
      <c r="V323" s="137">
        <v>1.019034678619805</v>
      </c>
      <c r="W323" s="137">
        <v>0.112062259434538</v>
      </c>
      <c r="X323" s="137">
        <v>0.1099690342102161</v>
      </c>
      <c r="Y323" s="137">
        <v>11113645056</v>
      </c>
      <c r="Z323" s="137">
        <v>88</v>
      </c>
      <c r="AA323" s="137">
        <v>503</v>
      </c>
      <c r="AB323" s="137">
        <v>514</v>
      </c>
      <c r="AC323" s="137">
        <v>298.8</v>
      </c>
      <c r="AP323" s="117" t="s">
        <v>1953</v>
      </c>
      <c r="AQ323" s="117" t="s">
        <v>571</v>
      </c>
      <c r="AR323" s="117" t="s">
        <v>572</v>
      </c>
      <c r="AS323" s="123">
        <v>127.07</v>
      </c>
      <c r="AT323" s="117">
        <v>-2.37</v>
      </c>
      <c r="AU323" s="124">
        <v>-1.831E-2</v>
      </c>
      <c r="AV323" s="125">
        <v>39046524511</v>
      </c>
      <c r="AX323" s="117">
        <v>2014</v>
      </c>
      <c r="AY323" s="117">
        <v>2066578</v>
      </c>
      <c r="AZ323" s="117" t="s">
        <v>1044</v>
      </c>
      <c r="BA323" s="117" t="s">
        <v>1075</v>
      </c>
    </row>
    <row r="324" spans="7:53" ht="15">
      <c r="G324" s="114" t="str">
        <f t="shared" si="48"/>
        <v>Coinbase</v>
      </c>
      <c r="H324" s="175">
        <v>44617</v>
      </c>
      <c r="I324" s="140">
        <v>176.83000183105469</v>
      </c>
      <c r="J324" s="141" t="s">
        <v>90</v>
      </c>
      <c r="K324" s="141" t="s">
        <v>1953</v>
      </c>
      <c r="L324" s="141" t="s">
        <v>2512</v>
      </c>
      <c r="M324" s="143">
        <v>0.9348170776467134</v>
      </c>
      <c r="N324" s="26">
        <f t="shared" si="49"/>
        <v>3</v>
      </c>
      <c r="O324" s="26" t="str">
        <f t="shared" si="50"/>
        <v>Coinbase3</v>
      </c>
      <c r="Q324" s="26">
        <f>IF(R324="Y","",S324-COUNTIF(R$4:R323,"Y"))</f>
        <v>235</v>
      </c>
      <c r="R324" s="114" t="str">
        <f>IF(ISNUMBER(MATCH(T324,Draft!$AX$3:$AX$146,0)),"Y","")</f>
        <v/>
      </c>
      <c r="S324" s="114">
        <f t="shared" si="47"/>
        <v>321</v>
      </c>
      <c r="T324" s="136" t="s">
        <v>1361</v>
      </c>
      <c r="U324" s="137">
        <v>57</v>
      </c>
      <c r="V324" s="137">
        <v>1.005047553802253</v>
      </c>
      <c r="W324" s="137">
        <v>3.2070999292212361E-2</v>
      </c>
      <c r="X324" s="137">
        <v>3.1909932192643743E-2</v>
      </c>
      <c r="Y324" s="137">
        <v>30040612864</v>
      </c>
      <c r="Z324" s="137">
        <v>295</v>
      </c>
      <c r="AA324" s="137">
        <v>150</v>
      </c>
      <c r="AB324" s="137">
        <v>406</v>
      </c>
      <c r="AC324" s="137">
        <v>299.3</v>
      </c>
      <c r="AP324" s="117" t="s">
        <v>1953</v>
      </c>
      <c r="AQ324" s="117" t="s">
        <v>971</v>
      </c>
      <c r="AR324" s="117" t="s">
        <v>972</v>
      </c>
      <c r="AS324" s="123">
        <v>17.2</v>
      </c>
      <c r="AT324" s="117">
        <v>-0.17</v>
      </c>
      <c r="AU324" s="124">
        <v>-9.7900000000000001E-3</v>
      </c>
      <c r="AV324" s="125">
        <v>38950820428</v>
      </c>
      <c r="AW324" s="117" t="s">
        <v>1043</v>
      </c>
      <c r="AX324" s="117">
        <v>2011</v>
      </c>
      <c r="AY324" s="117">
        <v>15616974</v>
      </c>
      <c r="AZ324" s="117" t="s">
        <v>1084</v>
      </c>
      <c r="BA324" s="117" t="s">
        <v>1165</v>
      </c>
    </row>
    <row r="325" spans="7:53" ht="15">
      <c r="G325" s="114" t="str">
        <f t="shared" si="48"/>
        <v>Garlicoin</v>
      </c>
      <c r="H325" s="175">
        <v>44598</v>
      </c>
      <c r="I325" s="140">
        <v>7.8737996518611908E-2</v>
      </c>
      <c r="J325" s="141" t="s">
        <v>1931</v>
      </c>
      <c r="K325" s="141" t="s">
        <v>1035</v>
      </c>
      <c r="L325" s="141" t="s">
        <v>2511</v>
      </c>
      <c r="M325" s="143"/>
      <c r="N325" s="26">
        <f t="shared" si="49"/>
        <v>0</v>
      </c>
      <c r="O325" s="26" t="str">
        <f t="shared" si="50"/>
        <v>Garlicoin0</v>
      </c>
      <c r="Q325" s="26">
        <f>IF(R325="Y","",S325-COUNTIF(R$4:R324,"Y"))</f>
        <v>236</v>
      </c>
      <c r="R325" s="114" t="str">
        <f>IF(ISNUMBER(MATCH(T325,Draft!$AX$3:$AX$146,0)),"Y","")</f>
        <v/>
      </c>
      <c r="S325" s="114">
        <f t="shared" si="47"/>
        <v>322</v>
      </c>
      <c r="T325" s="136" t="s">
        <v>971</v>
      </c>
      <c r="U325" s="137">
        <v>57</v>
      </c>
      <c r="V325" s="137">
        <v>1.00469878218858</v>
      </c>
      <c r="W325" s="137">
        <v>3.6388174702272139E-2</v>
      </c>
      <c r="X325" s="137">
        <v>3.6217994236049697E-2</v>
      </c>
      <c r="Y325" s="137">
        <v>39703576576</v>
      </c>
      <c r="Z325" s="137">
        <v>320</v>
      </c>
      <c r="AA325" s="137">
        <v>232</v>
      </c>
      <c r="AB325" s="137">
        <v>310</v>
      </c>
      <c r="AC325" s="137">
        <v>299.39999999999998</v>
      </c>
      <c r="AP325" s="117" t="s">
        <v>1953</v>
      </c>
      <c r="AQ325" s="117" t="s">
        <v>1228</v>
      </c>
      <c r="AR325" s="117" t="s">
        <v>1229</v>
      </c>
      <c r="AS325" s="123">
        <v>6.88</v>
      </c>
      <c r="AT325" s="117">
        <v>0.03</v>
      </c>
      <c r="AU325" s="124">
        <v>4.3800000000000002E-3</v>
      </c>
      <c r="AV325" s="125">
        <v>38724440849</v>
      </c>
      <c r="AW325" s="117" t="s">
        <v>1082</v>
      </c>
      <c r="AY325" s="117">
        <v>1790368</v>
      </c>
      <c r="AZ325" s="117" t="s">
        <v>1049</v>
      </c>
      <c r="BA325" s="117" t="s">
        <v>1110</v>
      </c>
    </row>
    <row r="326" spans="7:53" ht="15">
      <c r="G326" s="114" t="str">
        <f t="shared" si="48"/>
        <v>Garlicoin</v>
      </c>
      <c r="H326" s="175">
        <v>44605</v>
      </c>
      <c r="I326" s="140">
        <v>0.10940899699926381</v>
      </c>
      <c r="J326" s="141" t="s">
        <v>1931</v>
      </c>
      <c r="K326" s="141" t="s">
        <v>1035</v>
      </c>
      <c r="L326" s="141" t="s">
        <v>2511</v>
      </c>
      <c r="M326" s="143">
        <v>1.389532396514584</v>
      </c>
      <c r="N326" s="26">
        <f t="shared" si="49"/>
        <v>1</v>
      </c>
      <c r="O326" s="26" t="str">
        <f t="shared" si="50"/>
        <v>Garlicoin1</v>
      </c>
      <c r="Q326" s="26" t="str">
        <f>IF(R326="Y","",S326-COUNTIF(R$4:R325,"Y"))</f>
        <v/>
      </c>
      <c r="R326" s="114" t="str">
        <f>IF(ISNUMBER(MATCH(T326,Draft!$AX$3:$AX$146,0)),"Y","")</f>
        <v>Y</v>
      </c>
      <c r="S326" s="114">
        <f t="shared" ref="S326:S389" si="51">S325+1</f>
        <v>323</v>
      </c>
      <c r="T326" s="136" t="s">
        <v>1949</v>
      </c>
      <c r="U326" s="137">
        <v>61</v>
      </c>
      <c r="V326" s="137">
        <v>1.021125082331388</v>
      </c>
      <c r="W326" s="137">
        <v>0.1782076320647018</v>
      </c>
      <c r="X326" s="137">
        <v>0.1745208644349682</v>
      </c>
      <c r="Y326" s="137">
        <v>7917042176</v>
      </c>
      <c r="Z326" s="137">
        <v>81</v>
      </c>
      <c r="AA326" s="137">
        <v>517</v>
      </c>
      <c r="AB326" s="137">
        <v>520</v>
      </c>
      <c r="AC326" s="137">
        <v>299.89999999999998</v>
      </c>
      <c r="AP326" s="117" t="s">
        <v>1953</v>
      </c>
      <c r="AQ326" s="117" t="s">
        <v>1189</v>
      </c>
      <c r="AR326" s="117" t="s">
        <v>1190</v>
      </c>
      <c r="AS326" s="123">
        <v>3.98</v>
      </c>
      <c r="AT326" s="117">
        <v>0.05</v>
      </c>
      <c r="AU326" s="124">
        <v>1.272E-2</v>
      </c>
      <c r="AV326" s="125">
        <v>38564347597</v>
      </c>
      <c r="AW326" s="117" t="s">
        <v>1150</v>
      </c>
      <c r="AY326" s="117">
        <v>65865928</v>
      </c>
      <c r="AZ326" s="117" t="s">
        <v>1049</v>
      </c>
      <c r="BA326" s="117" t="s">
        <v>1110</v>
      </c>
    </row>
    <row r="327" spans="7:53" ht="15">
      <c r="G327" s="114" t="str">
        <f t="shared" si="48"/>
        <v>Garlicoin</v>
      </c>
      <c r="H327" s="175">
        <v>44612</v>
      </c>
      <c r="I327" s="140">
        <v>9.2384003102779388E-2</v>
      </c>
      <c r="J327" s="141" t="s">
        <v>1931</v>
      </c>
      <c r="K327" s="141" t="s">
        <v>1035</v>
      </c>
      <c r="L327" s="141" t="s">
        <v>2511</v>
      </c>
      <c r="M327" s="143">
        <v>0.84439128075912318</v>
      </c>
      <c r="N327" s="26">
        <f t="shared" si="49"/>
        <v>2</v>
      </c>
      <c r="O327" s="26" t="str">
        <f t="shared" si="50"/>
        <v>Garlicoin2</v>
      </c>
      <c r="Q327" s="26">
        <f>IF(R327="Y","",S327-COUNTIF(R$4:R326,"Y"))</f>
        <v>237</v>
      </c>
      <c r="R327" s="114" t="str">
        <f>IF(ISNUMBER(MATCH(T327,Draft!$AX$3:$AX$146,0)),"Y","")</f>
        <v/>
      </c>
      <c r="S327" s="114">
        <f t="shared" si="51"/>
        <v>324</v>
      </c>
      <c r="T327" s="136" t="s">
        <v>267</v>
      </c>
      <c r="U327" s="137">
        <v>57</v>
      </c>
      <c r="V327" s="137">
        <v>1.007898887914332</v>
      </c>
      <c r="W327" s="137">
        <v>5.5437732957495503E-2</v>
      </c>
      <c r="X327" s="137">
        <v>5.5003268306222701E-2</v>
      </c>
      <c r="Y327" s="137">
        <v>29698109440</v>
      </c>
      <c r="Z327" s="137">
        <v>185</v>
      </c>
      <c r="AA327" s="137">
        <v>415</v>
      </c>
      <c r="AB327" s="137">
        <v>415</v>
      </c>
      <c r="AC327" s="137">
        <v>300</v>
      </c>
      <c r="AP327" s="117" t="s">
        <v>1953</v>
      </c>
      <c r="AQ327" s="117" t="s">
        <v>912</v>
      </c>
      <c r="AR327" s="117" t="s">
        <v>913</v>
      </c>
      <c r="AS327" s="123">
        <v>77.73</v>
      </c>
      <c r="AT327" s="117">
        <v>-1.05</v>
      </c>
      <c r="AU327" s="124">
        <v>-1.333E-2</v>
      </c>
      <c r="AV327" s="125">
        <v>38095473000</v>
      </c>
      <c r="AW327" s="117" t="s">
        <v>1091</v>
      </c>
      <c r="AX327" s="117">
        <v>2019</v>
      </c>
      <c r="AY327" s="117">
        <v>579126</v>
      </c>
      <c r="AZ327" s="117" t="s">
        <v>1057</v>
      </c>
      <c r="BA327" s="117" t="s">
        <v>1172</v>
      </c>
    </row>
    <row r="328" spans="7:53" ht="15">
      <c r="G328" s="114" t="str">
        <f t="shared" si="48"/>
        <v>Garlicoin</v>
      </c>
      <c r="H328" s="175">
        <v>44619</v>
      </c>
      <c r="I328" s="140">
        <v>6.3303999602794647E-2</v>
      </c>
      <c r="J328" s="141" t="s">
        <v>1931</v>
      </c>
      <c r="K328" s="141" t="s">
        <v>1035</v>
      </c>
      <c r="L328" s="141" t="s">
        <v>2511</v>
      </c>
      <c r="M328" s="143">
        <v>0.68522685179995335</v>
      </c>
      <c r="N328" s="26">
        <f t="shared" si="49"/>
        <v>3</v>
      </c>
      <c r="O328" s="26" t="str">
        <f t="shared" si="50"/>
        <v>Garlicoin3</v>
      </c>
      <c r="Q328" s="26">
        <f>IF(R328="Y","",S328-COUNTIF(R$4:R327,"Y"))</f>
        <v>238</v>
      </c>
      <c r="R328" s="114" t="str">
        <f>IF(ISNUMBER(MATCH(T328,Draft!$AX$3:$AX$146,0)),"Y","")</f>
        <v/>
      </c>
      <c r="S328" s="114">
        <f t="shared" si="51"/>
        <v>325</v>
      </c>
      <c r="T328" s="136" t="s">
        <v>2372</v>
      </c>
      <c r="U328" s="137">
        <v>61</v>
      </c>
      <c r="V328" s="137">
        <v>1.0792989797751931</v>
      </c>
      <c r="W328" s="137">
        <v>0.29404153531100558</v>
      </c>
      <c r="X328" s="137">
        <v>0.27243751807515981</v>
      </c>
      <c r="Y328" s="137">
        <v>1103426944</v>
      </c>
      <c r="Z328" s="137">
        <v>20</v>
      </c>
      <c r="AA328" s="137">
        <v>573</v>
      </c>
      <c r="AB328" s="137">
        <v>585</v>
      </c>
      <c r="AC328" s="137">
        <v>300.10000000000002</v>
      </c>
      <c r="AP328" s="117" t="s">
        <v>1953</v>
      </c>
      <c r="AQ328" s="117" t="s">
        <v>919</v>
      </c>
      <c r="AR328" s="117" t="s">
        <v>920</v>
      </c>
      <c r="AS328" s="123">
        <v>67.239999999999995</v>
      </c>
      <c r="AT328" s="117">
        <v>-1.32</v>
      </c>
      <c r="AU328" s="124">
        <v>-1.925E-2</v>
      </c>
      <c r="AV328" s="125">
        <v>38042041559</v>
      </c>
      <c r="AW328" s="117" t="s">
        <v>1043</v>
      </c>
      <c r="AY328" s="117">
        <v>3162068</v>
      </c>
      <c r="AZ328" s="117" t="s">
        <v>1054</v>
      </c>
      <c r="BA328" s="117" t="s">
        <v>1108</v>
      </c>
    </row>
    <row r="329" spans="7:53" ht="15">
      <c r="G329" s="114" t="str">
        <f t="shared" si="48"/>
        <v>United Parcel Service</v>
      </c>
      <c r="H329" s="175">
        <v>44596</v>
      </c>
      <c r="I329" s="140">
        <v>223.1684265136719</v>
      </c>
      <c r="J329" s="141" t="s">
        <v>556</v>
      </c>
      <c r="K329" s="141" t="s">
        <v>1953</v>
      </c>
      <c r="L329" s="141" t="s">
        <v>2512</v>
      </c>
      <c r="M329" s="143"/>
      <c r="N329" s="26">
        <f t="shared" si="49"/>
        <v>0</v>
      </c>
      <c r="O329" s="26" t="str">
        <f t="shared" si="50"/>
        <v>United Parcel Service0</v>
      </c>
      <c r="Q329" s="26">
        <f>IF(R329="Y","",S329-COUNTIF(R$4:R328,"Y"))</f>
        <v>239</v>
      </c>
      <c r="R329" s="114" t="str">
        <f>IF(ISNUMBER(MATCH(T329,Draft!$AX$3:$AX$146,0)),"Y","")</f>
        <v/>
      </c>
      <c r="S329" s="114">
        <f t="shared" si="51"/>
        <v>326</v>
      </c>
      <c r="T329" s="136" t="s">
        <v>985</v>
      </c>
      <c r="U329" s="137">
        <v>57</v>
      </c>
      <c r="V329" s="137">
        <v>1.0059907655820619</v>
      </c>
      <c r="W329" s="137">
        <v>3.8576718552523939E-2</v>
      </c>
      <c r="X329" s="137">
        <v>3.8346990720340868E-2</v>
      </c>
      <c r="Y329" s="137">
        <v>30329520128</v>
      </c>
      <c r="Z329" s="137">
        <v>256</v>
      </c>
      <c r="AA329" s="137">
        <v>260</v>
      </c>
      <c r="AB329" s="137">
        <v>403</v>
      </c>
      <c r="AC329" s="137">
        <v>300.89999999999998</v>
      </c>
      <c r="AP329" s="117" t="s">
        <v>1953</v>
      </c>
      <c r="AQ329" s="117" t="s">
        <v>1347</v>
      </c>
      <c r="AR329" s="117" t="s">
        <v>1348</v>
      </c>
      <c r="AS329" s="123">
        <v>40.68</v>
      </c>
      <c r="AT329" s="117">
        <v>0.38</v>
      </c>
      <c r="AU329" s="124">
        <v>9.4299999999999991E-3</v>
      </c>
      <c r="AV329" s="125">
        <v>37994346307</v>
      </c>
      <c r="AW329" s="117" t="s">
        <v>1043</v>
      </c>
      <c r="AY329" s="117">
        <v>17756306</v>
      </c>
      <c r="AZ329" s="117" t="s">
        <v>1076</v>
      </c>
      <c r="BA329" s="117" t="s">
        <v>1077</v>
      </c>
    </row>
    <row r="330" spans="7:53" ht="15">
      <c r="G330" s="114" t="str">
        <f t="shared" si="48"/>
        <v>United Parcel Service</v>
      </c>
      <c r="H330" s="175">
        <v>44603</v>
      </c>
      <c r="I330" s="140">
        <v>211.949951171875</v>
      </c>
      <c r="J330" s="141" t="s">
        <v>556</v>
      </c>
      <c r="K330" s="141" t="s">
        <v>1953</v>
      </c>
      <c r="L330" s="141" t="s">
        <v>2512</v>
      </c>
      <c r="M330" s="143">
        <v>0.94973090272198701</v>
      </c>
      <c r="N330" s="26">
        <f t="shared" si="49"/>
        <v>1</v>
      </c>
      <c r="O330" s="26" t="str">
        <f t="shared" si="50"/>
        <v>United Parcel Service1</v>
      </c>
      <c r="Q330" s="26">
        <f>IF(R330="Y","",S330-COUNTIF(R$4:R329,"Y"))</f>
        <v>240</v>
      </c>
      <c r="R330" s="114" t="str">
        <f>IF(ISNUMBER(MATCH(T330,Draft!$AX$3:$AX$146,0)),"Y","")</f>
        <v/>
      </c>
      <c r="S330" s="114">
        <f t="shared" si="51"/>
        <v>327</v>
      </c>
      <c r="T330" s="136" t="s">
        <v>910</v>
      </c>
      <c r="U330" s="137">
        <v>57</v>
      </c>
      <c r="V330" s="137">
        <v>1.005750630025924</v>
      </c>
      <c r="W330" s="137">
        <v>4.8975192468817638E-2</v>
      </c>
      <c r="X330" s="137">
        <v>4.8695164593190732E-2</v>
      </c>
      <c r="Y330" s="137">
        <v>39594651648</v>
      </c>
      <c r="Z330" s="137">
        <v>265</v>
      </c>
      <c r="AA330" s="137">
        <v>377</v>
      </c>
      <c r="AB330" s="137">
        <v>312</v>
      </c>
      <c r="AC330" s="137">
        <v>301.5</v>
      </c>
      <c r="AP330" s="117" t="s">
        <v>1953</v>
      </c>
      <c r="AQ330" s="117" t="s">
        <v>204</v>
      </c>
      <c r="AR330" s="117" t="s">
        <v>205</v>
      </c>
      <c r="AS330" s="123">
        <v>134.97999999999999</v>
      </c>
      <c r="AT330" s="117">
        <v>-0.81</v>
      </c>
      <c r="AU330" s="124">
        <v>-5.9699999999999996E-3</v>
      </c>
      <c r="AV330" s="125">
        <v>37959381735</v>
      </c>
      <c r="AW330" s="117" t="s">
        <v>1043</v>
      </c>
      <c r="AY330" s="117">
        <v>1718625</v>
      </c>
      <c r="AZ330" s="117" t="s">
        <v>1044</v>
      </c>
      <c r="BA330" s="117" t="s">
        <v>1048</v>
      </c>
    </row>
    <row r="331" spans="7:53" ht="15">
      <c r="G331" s="114" t="str">
        <f t="shared" si="48"/>
        <v>United Parcel Service</v>
      </c>
      <c r="H331" s="175">
        <v>44610</v>
      </c>
      <c r="I331" s="140">
        <v>209.36000061035159</v>
      </c>
      <c r="J331" s="141" t="s">
        <v>556</v>
      </c>
      <c r="K331" s="141" t="s">
        <v>1953</v>
      </c>
      <c r="L331" s="141" t="s">
        <v>2512</v>
      </c>
      <c r="M331" s="143">
        <v>0.98778036726499086</v>
      </c>
      <c r="N331" s="26">
        <f t="shared" si="49"/>
        <v>2</v>
      </c>
      <c r="O331" s="26" t="str">
        <f t="shared" si="50"/>
        <v>United Parcel Service2</v>
      </c>
      <c r="Q331" s="26">
        <f>IF(R331="Y","",S331-COUNTIF(R$4:R330,"Y"))</f>
        <v>241</v>
      </c>
      <c r="R331" s="114" t="str">
        <f>IF(ISNUMBER(MATCH(T331,Draft!$AX$3:$AX$146,0)),"Y","")</f>
        <v/>
      </c>
      <c r="S331" s="114">
        <f t="shared" si="51"/>
        <v>328</v>
      </c>
      <c r="T331" s="136" t="s">
        <v>957</v>
      </c>
      <c r="U331" s="137">
        <v>57</v>
      </c>
      <c r="V331" s="137">
        <v>1.003409473777078</v>
      </c>
      <c r="W331" s="137">
        <v>2.9707254326096121E-2</v>
      </c>
      <c r="X331" s="137">
        <v>2.960631238039917E-2</v>
      </c>
      <c r="Y331" s="137">
        <v>42038726656</v>
      </c>
      <c r="Z331" s="137">
        <v>383</v>
      </c>
      <c r="AA331" s="137">
        <v>116</v>
      </c>
      <c r="AB331" s="137">
        <v>290</v>
      </c>
      <c r="AC331" s="137">
        <v>301.7</v>
      </c>
      <c r="AP331" s="117" t="s">
        <v>1953</v>
      </c>
      <c r="AQ331" s="117" t="s">
        <v>182</v>
      </c>
      <c r="AR331" s="117" t="s">
        <v>183</v>
      </c>
      <c r="AS331" s="123">
        <v>642.30999999999995</v>
      </c>
      <c r="AT331" s="117">
        <v>2.86</v>
      </c>
      <c r="AU331" s="124">
        <v>4.47E-3</v>
      </c>
      <c r="AV331" s="125">
        <v>37734729123</v>
      </c>
      <c r="AW331" s="117" t="s">
        <v>1043</v>
      </c>
      <c r="AY331" s="117">
        <v>516377</v>
      </c>
      <c r="AZ331" s="117" t="s">
        <v>1049</v>
      </c>
      <c r="BA331" s="117" t="s">
        <v>1050</v>
      </c>
    </row>
    <row r="332" spans="7:53" ht="15">
      <c r="G332" s="114" t="str">
        <f t="shared" si="48"/>
        <v>United Parcel Service</v>
      </c>
      <c r="H332" s="175">
        <v>44617</v>
      </c>
      <c r="I332" s="140">
        <v>209.94999694824219</v>
      </c>
      <c r="J332" s="141" t="s">
        <v>556</v>
      </c>
      <c r="K332" s="141" t="s">
        <v>1953</v>
      </c>
      <c r="L332" s="141" t="s">
        <v>2512</v>
      </c>
      <c r="M332" s="143">
        <v>1.0028180948422361</v>
      </c>
      <c r="N332" s="26">
        <f t="shared" si="49"/>
        <v>3</v>
      </c>
      <c r="O332" s="26" t="str">
        <f t="shared" si="50"/>
        <v>United Parcel Service3</v>
      </c>
      <c r="Q332" s="26" t="str">
        <f>IF(R332="Y","",S332-COUNTIF(R$4:R331,"Y"))</f>
        <v/>
      </c>
      <c r="R332" s="114" t="str">
        <f>IF(ISNUMBER(MATCH(T332,Draft!$AX$3:$AX$146,0)),"Y","")</f>
        <v>Y</v>
      </c>
      <c r="S332" s="114">
        <f t="shared" si="51"/>
        <v>329</v>
      </c>
      <c r="T332" s="136" t="s">
        <v>22</v>
      </c>
      <c r="U332" s="137">
        <v>57</v>
      </c>
      <c r="V332" s="137">
        <v>1.001940502389965</v>
      </c>
      <c r="W332" s="137">
        <v>4.3966082723454467E-2</v>
      </c>
      <c r="X332" s="137">
        <v>4.3880931670673647E-2</v>
      </c>
      <c r="Y332" s="137">
        <v>226193276928</v>
      </c>
      <c r="Z332" s="137">
        <v>451</v>
      </c>
      <c r="AA332" s="137">
        <v>330</v>
      </c>
      <c r="AB332" s="137">
        <v>34</v>
      </c>
      <c r="AC332" s="137">
        <v>301.7</v>
      </c>
      <c r="AP332" s="117" t="s">
        <v>1953</v>
      </c>
      <c r="AQ332" s="117" t="s">
        <v>898</v>
      </c>
      <c r="AR332" s="117" t="s">
        <v>899</v>
      </c>
      <c r="AS332" s="123">
        <v>221.86</v>
      </c>
      <c r="AT332" s="117">
        <v>-16.64</v>
      </c>
      <c r="AU332" s="124">
        <v>-6.9769999999999999E-2</v>
      </c>
      <c r="AV332" s="125">
        <v>37471596688</v>
      </c>
      <c r="AW332" s="117" t="s">
        <v>1043</v>
      </c>
      <c r="AY332" s="117">
        <v>1837229</v>
      </c>
      <c r="AZ332" s="117" t="s">
        <v>1044</v>
      </c>
      <c r="BA332" s="117" t="s">
        <v>1170</v>
      </c>
    </row>
    <row r="333" spans="7:53" ht="15">
      <c r="G333" s="114" t="str">
        <f t="shared" si="48"/>
        <v>Hedera Hashgraph</v>
      </c>
      <c r="H333" s="175">
        <v>44598</v>
      </c>
      <c r="I333" s="140">
        <v>0.25803801417350769</v>
      </c>
      <c r="J333" s="141" t="s">
        <v>1932</v>
      </c>
      <c r="K333" s="141" t="s">
        <v>1035</v>
      </c>
      <c r="L333" s="141" t="s">
        <v>2511</v>
      </c>
      <c r="M333" s="143"/>
      <c r="N333" s="26">
        <f t="shared" si="49"/>
        <v>0</v>
      </c>
      <c r="O333" s="26" t="str">
        <f t="shared" si="50"/>
        <v>Hedera Hashgraph0</v>
      </c>
      <c r="Q333" s="26">
        <f>IF(R333="Y","",S333-COUNTIF(R$4:R332,"Y"))</f>
        <v>242</v>
      </c>
      <c r="R333" s="114" t="str">
        <f>IF(ISNUMBER(MATCH(T333,Draft!$AX$3:$AX$146,0)),"Y","")</f>
        <v/>
      </c>
      <c r="S333" s="114">
        <f t="shared" si="51"/>
        <v>330</v>
      </c>
      <c r="T333" s="136" t="s">
        <v>1448</v>
      </c>
      <c r="U333" s="137">
        <v>57</v>
      </c>
      <c r="V333" s="137">
        <v>1.008902103524282</v>
      </c>
      <c r="W333" s="137">
        <v>5.0450460298146142E-2</v>
      </c>
      <c r="X333" s="137">
        <v>5.0005307870717441E-2</v>
      </c>
      <c r="Y333" s="137">
        <v>23693848576</v>
      </c>
      <c r="Z333" s="137">
        <v>156</v>
      </c>
      <c r="AA333" s="137">
        <v>386</v>
      </c>
      <c r="AB333" s="137">
        <v>490</v>
      </c>
      <c r="AC333" s="137">
        <v>302.2</v>
      </c>
      <c r="AP333" s="117" t="s">
        <v>1953</v>
      </c>
      <c r="AQ333" s="117" t="s">
        <v>731</v>
      </c>
      <c r="AR333" s="117" t="s">
        <v>732</v>
      </c>
      <c r="AS333" s="123">
        <v>115.96</v>
      </c>
      <c r="AT333" s="117">
        <v>1.1499999999999999</v>
      </c>
      <c r="AU333" s="124">
        <v>1.0019999999999999E-2</v>
      </c>
      <c r="AV333" s="125">
        <v>37309617341</v>
      </c>
      <c r="AW333" s="117" t="s">
        <v>1043</v>
      </c>
      <c r="AX333" s="117">
        <v>2019</v>
      </c>
      <c r="AY333" s="117">
        <v>10361804</v>
      </c>
      <c r="AZ333" s="117" t="s">
        <v>1044</v>
      </c>
      <c r="BA333" s="117" t="s">
        <v>1080</v>
      </c>
    </row>
    <row r="334" spans="7:53" ht="15">
      <c r="G334" s="114" t="str">
        <f t="shared" si="48"/>
        <v>Hedera Hashgraph</v>
      </c>
      <c r="H334" s="175">
        <v>44605</v>
      </c>
      <c r="I334" s="140">
        <v>0.2275359928607941</v>
      </c>
      <c r="J334" s="141" t="s">
        <v>1932</v>
      </c>
      <c r="K334" s="141" t="s">
        <v>1035</v>
      </c>
      <c r="L334" s="141" t="s">
        <v>2511</v>
      </c>
      <c r="M334" s="143">
        <v>0.88179252808772701</v>
      </c>
      <c r="N334" s="26">
        <f t="shared" si="49"/>
        <v>1</v>
      </c>
      <c r="O334" s="26" t="str">
        <f t="shared" si="50"/>
        <v>Hedera Hashgraph1</v>
      </c>
      <c r="Q334" s="26">
        <f>IF(R334="Y","",S334-COUNTIF(R$4:R333,"Y"))</f>
        <v>243</v>
      </c>
      <c r="R334" s="114" t="str">
        <f>IF(ISNUMBER(MATCH(T334,Draft!$AX$3:$AX$146,0)),"Y","")</f>
        <v/>
      </c>
      <c r="S334" s="114">
        <f t="shared" si="51"/>
        <v>331</v>
      </c>
      <c r="T334" s="136" t="s">
        <v>2152</v>
      </c>
      <c r="U334" s="137">
        <v>61</v>
      </c>
      <c r="V334" s="137">
        <v>1.0256276213282169</v>
      </c>
      <c r="W334" s="137">
        <v>0.18647449705419011</v>
      </c>
      <c r="X334" s="137">
        <v>0.18181501080548149</v>
      </c>
      <c r="Y334" s="137">
        <v>3702480128</v>
      </c>
      <c r="Z334" s="137">
        <v>73</v>
      </c>
      <c r="AA334" s="137">
        <v>522</v>
      </c>
      <c r="AB334" s="137">
        <v>538</v>
      </c>
      <c r="AC334" s="137">
        <v>302.3</v>
      </c>
      <c r="AP334" s="117" t="s">
        <v>1953</v>
      </c>
      <c r="AQ334" s="117" t="s">
        <v>1200</v>
      </c>
      <c r="AR334" s="117" t="s">
        <v>1201</v>
      </c>
      <c r="AS334" s="123">
        <v>101.39</v>
      </c>
      <c r="AT334" s="117">
        <v>-0.28000000000000003</v>
      </c>
      <c r="AU334" s="124">
        <v>-2.7499999999999998E-3</v>
      </c>
      <c r="AV334" s="125">
        <v>37106998120</v>
      </c>
      <c r="AW334" s="117" t="s">
        <v>1043</v>
      </c>
      <c r="AY334" s="117">
        <v>1715862</v>
      </c>
      <c r="AZ334" s="117" t="s">
        <v>1049</v>
      </c>
      <c r="BA334" s="117" t="s">
        <v>1128</v>
      </c>
    </row>
    <row r="335" spans="7:53" ht="15">
      <c r="G335" s="114" t="str">
        <f t="shared" si="48"/>
        <v>Hedera Hashgraph</v>
      </c>
      <c r="H335" s="175">
        <v>44612</v>
      </c>
      <c r="I335" s="140">
        <v>0.2157270014286041</v>
      </c>
      <c r="J335" s="141" t="s">
        <v>1932</v>
      </c>
      <c r="K335" s="141" t="s">
        <v>1035</v>
      </c>
      <c r="L335" s="141" t="s">
        <v>2511</v>
      </c>
      <c r="M335" s="143">
        <v>0.94810055638355795</v>
      </c>
      <c r="N335" s="26">
        <f t="shared" si="49"/>
        <v>2</v>
      </c>
      <c r="O335" s="26" t="str">
        <f t="shared" si="50"/>
        <v>Hedera Hashgraph2</v>
      </c>
      <c r="Q335" s="26">
        <f>IF(R335="Y","",S335-COUNTIF(R$4:R334,"Y"))</f>
        <v>244</v>
      </c>
      <c r="R335" s="114" t="str">
        <f>IF(ISNUMBER(MATCH(T335,Draft!$AX$3:$AX$146,0)),"Y","")</f>
        <v/>
      </c>
      <c r="S335" s="114">
        <f t="shared" si="51"/>
        <v>332</v>
      </c>
      <c r="T335" s="136" t="s">
        <v>833</v>
      </c>
      <c r="U335" s="137">
        <v>57</v>
      </c>
      <c r="V335" s="137">
        <v>1.004208213419111</v>
      </c>
      <c r="W335" s="137">
        <v>3.3050140582432122E-2</v>
      </c>
      <c r="X335" s="137">
        <v>3.2911641371567317E-2</v>
      </c>
      <c r="Y335" s="137">
        <v>38703452160</v>
      </c>
      <c r="Z335" s="137">
        <v>344</v>
      </c>
      <c r="AA335" s="137">
        <v>173</v>
      </c>
      <c r="AB335" s="137">
        <v>319</v>
      </c>
      <c r="AC335" s="137">
        <v>302.3</v>
      </c>
      <c r="AP335" s="117" t="s">
        <v>1953</v>
      </c>
      <c r="AQ335" s="117" t="s">
        <v>1195</v>
      </c>
      <c r="AR335" s="117" t="s">
        <v>2431</v>
      </c>
      <c r="AS335" s="123">
        <v>50.95</v>
      </c>
      <c r="AT335" s="117">
        <v>-0.59</v>
      </c>
      <c r="AU335" s="124">
        <v>-1.145E-2</v>
      </c>
      <c r="AV335" s="125">
        <v>37016550650</v>
      </c>
      <c r="AX335" s="117">
        <v>2019</v>
      </c>
      <c r="AY335" s="117">
        <v>4628153</v>
      </c>
      <c r="AZ335" s="117" t="s">
        <v>1096</v>
      </c>
      <c r="BA335" s="117" t="s">
        <v>1097</v>
      </c>
    </row>
    <row r="336" spans="7:53" ht="15">
      <c r="G336" s="114" t="str">
        <f t="shared" si="48"/>
        <v>Hedera Hashgraph</v>
      </c>
      <c r="H336" s="175">
        <v>44619</v>
      </c>
      <c r="I336" s="140">
        <v>0.21006700396537781</v>
      </c>
      <c r="J336" s="141" t="s">
        <v>1932</v>
      </c>
      <c r="K336" s="141" t="s">
        <v>1035</v>
      </c>
      <c r="L336" s="141" t="s">
        <v>2511</v>
      </c>
      <c r="M336" s="143">
        <v>0.97376314774810646</v>
      </c>
      <c r="N336" s="26">
        <f t="shared" si="49"/>
        <v>3</v>
      </c>
      <c r="O336" s="26" t="str">
        <f t="shared" si="50"/>
        <v>Hedera Hashgraph3</v>
      </c>
      <c r="Q336" s="26">
        <f>IF(R336="Y","",S336-COUNTIF(R$4:R335,"Y"))</f>
        <v>245</v>
      </c>
      <c r="R336" s="114" t="str">
        <f>IF(ISNUMBER(MATCH(T336,Draft!$AX$3:$AX$146,0)),"Y","")</f>
        <v/>
      </c>
      <c r="S336" s="114">
        <f t="shared" si="51"/>
        <v>333</v>
      </c>
      <c r="T336" s="136" t="s">
        <v>647</v>
      </c>
      <c r="U336" s="137">
        <v>57</v>
      </c>
      <c r="V336" s="137">
        <v>1.001545853471637</v>
      </c>
      <c r="W336" s="137">
        <v>3.2271081628694118E-2</v>
      </c>
      <c r="X336" s="137">
        <v>3.2221272263105658E-2</v>
      </c>
      <c r="Y336" s="137">
        <v>94872092672</v>
      </c>
      <c r="Z336" s="137">
        <v>470</v>
      </c>
      <c r="AA336" s="137">
        <v>160</v>
      </c>
      <c r="AB336" s="137">
        <v>118</v>
      </c>
      <c r="AC336" s="137">
        <v>302.39999999999998</v>
      </c>
      <c r="AP336" s="117" t="s">
        <v>1953</v>
      </c>
      <c r="AQ336" s="117" t="s">
        <v>166</v>
      </c>
      <c r="AR336" s="117" t="s">
        <v>167</v>
      </c>
      <c r="AS336" s="123">
        <v>58.81</v>
      </c>
      <c r="AT336" s="117">
        <v>-1.8</v>
      </c>
      <c r="AU336" s="124">
        <v>-2.9700000000000001E-2</v>
      </c>
      <c r="AV336" s="125">
        <v>36815282361</v>
      </c>
      <c r="AW336" s="117" t="s">
        <v>1043</v>
      </c>
      <c r="AX336" s="117">
        <v>1998</v>
      </c>
      <c r="AY336" s="117">
        <v>3976438</v>
      </c>
      <c r="AZ336" s="117" t="s">
        <v>1054</v>
      </c>
      <c r="BA336" s="117" t="s">
        <v>1056</v>
      </c>
    </row>
    <row r="337" spans="7:53" ht="15">
      <c r="G337" s="114" t="str">
        <f t="shared" ref="G337:G400" si="52">INDEX($AH$4:$AH$127,MATCH(J337,$AF$4:$AF$127,0),1)</f>
        <v>Roblox Corporation</v>
      </c>
      <c r="H337" s="175">
        <v>44596</v>
      </c>
      <c r="I337" s="140">
        <v>63.740001678466797</v>
      </c>
      <c r="J337" s="141" t="s">
        <v>697</v>
      </c>
      <c r="K337" s="141" t="s">
        <v>1953</v>
      </c>
      <c r="L337" s="141" t="s">
        <v>2512</v>
      </c>
      <c r="M337" s="143"/>
      <c r="N337" s="26">
        <f t="shared" si="49"/>
        <v>0</v>
      </c>
      <c r="O337" s="26" t="str">
        <f t="shared" si="50"/>
        <v>Roblox Corporation0</v>
      </c>
      <c r="Q337" s="26" t="str">
        <f>IF(R337="Y","",S337-COUNTIF(R$4:R336,"Y"))</f>
        <v/>
      </c>
      <c r="R337" s="114" t="str">
        <f>IF(ISNUMBER(MATCH(T337,Draft!$AX$3:$AX$146,0)),"Y","")</f>
        <v>Y</v>
      </c>
      <c r="S337" s="114">
        <f t="shared" si="51"/>
        <v>334</v>
      </c>
      <c r="T337" s="136" t="s">
        <v>1922</v>
      </c>
      <c r="U337" s="137">
        <v>61</v>
      </c>
      <c r="V337" s="137">
        <v>1.0961603279934149</v>
      </c>
      <c r="W337" s="137">
        <v>0.46194953603166261</v>
      </c>
      <c r="X337" s="137">
        <v>0.42142515491076737</v>
      </c>
      <c r="Y337" s="137">
        <v>1028811456</v>
      </c>
      <c r="Z337" s="137">
        <v>15</v>
      </c>
      <c r="AA337" s="137">
        <v>594</v>
      </c>
      <c r="AB337" s="137">
        <v>589</v>
      </c>
      <c r="AC337" s="137">
        <v>303</v>
      </c>
      <c r="AP337" s="117" t="s">
        <v>1953</v>
      </c>
      <c r="AQ337" s="117" t="s">
        <v>846</v>
      </c>
      <c r="AR337" s="117" t="s">
        <v>847</v>
      </c>
      <c r="AS337" s="123">
        <v>135.91999999999999</v>
      </c>
      <c r="AT337" s="117">
        <v>-3.36</v>
      </c>
      <c r="AU337" s="124">
        <v>-2.4119999999999999E-2</v>
      </c>
      <c r="AV337" s="125">
        <v>36768281909</v>
      </c>
      <c r="AW337" s="117" t="s">
        <v>1082</v>
      </c>
      <c r="AX337" s="117">
        <v>2011</v>
      </c>
      <c r="AY337" s="117">
        <v>1977330</v>
      </c>
      <c r="AZ337" s="117" t="s">
        <v>1059</v>
      </c>
      <c r="BA337" s="117" t="s">
        <v>1155</v>
      </c>
    </row>
    <row r="338" spans="7:53" ht="15">
      <c r="G338" s="114" t="str">
        <f t="shared" si="52"/>
        <v>Roblox Corporation</v>
      </c>
      <c r="H338" s="175">
        <v>44603</v>
      </c>
      <c r="I338" s="140">
        <v>66.80999755859375</v>
      </c>
      <c r="J338" s="141" t="s">
        <v>697</v>
      </c>
      <c r="K338" s="141" t="s">
        <v>1953</v>
      </c>
      <c r="L338" s="141" t="s">
        <v>2512</v>
      </c>
      <c r="M338" s="143">
        <v>1.048164352044002</v>
      </c>
      <c r="N338" s="26">
        <f t="shared" si="49"/>
        <v>1</v>
      </c>
      <c r="O338" s="26" t="str">
        <f t="shared" si="50"/>
        <v>Roblox Corporation1</v>
      </c>
      <c r="Q338" s="26">
        <f>IF(R338="Y","",S338-COUNTIF(R$4:R337,"Y"))</f>
        <v>246</v>
      </c>
      <c r="R338" s="114" t="str">
        <f>IF(ISNUMBER(MATCH(T338,Draft!$AX$3:$AX$146,0)),"Y","")</f>
        <v/>
      </c>
      <c r="S338" s="114">
        <f t="shared" si="51"/>
        <v>335</v>
      </c>
      <c r="T338" s="136" t="s">
        <v>2294</v>
      </c>
      <c r="U338" s="137">
        <v>61</v>
      </c>
      <c r="V338" s="137">
        <v>1.0590249648376799</v>
      </c>
      <c r="W338" s="137">
        <v>0.26200079436261831</v>
      </c>
      <c r="X338" s="137">
        <v>0.24739812852549331</v>
      </c>
      <c r="Y338" s="137">
        <v>1412212736</v>
      </c>
      <c r="Z338" s="137">
        <v>39</v>
      </c>
      <c r="AA338" s="137">
        <v>564</v>
      </c>
      <c r="AB338" s="137">
        <v>570</v>
      </c>
      <c r="AC338" s="137">
        <v>303.3</v>
      </c>
      <c r="AP338" s="117" t="s">
        <v>1953</v>
      </c>
      <c r="AQ338" s="117" t="s">
        <v>1328</v>
      </c>
      <c r="AR338" s="117" t="s">
        <v>1329</v>
      </c>
      <c r="AS338" s="123">
        <v>89.89</v>
      </c>
      <c r="AT338" s="117">
        <v>1.05</v>
      </c>
      <c r="AU338" s="124">
        <v>1.1820000000000001E-2</v>
      </c>
      <c r="AV338" s="125">
        <v>36750233432</v>
      </c>
      <c r="AW338" s="117" t="s">
        <v>1043</v>
      </c>
      <c r="AY338" s="117">
        <v>5166474</v>
      </c>
      <c r="AZ338" s="117" t="s">
        <v>1076</v>
      </c>
      <c r="BA338" s="117" t="s">
        <v>1083</v>
      </c>
    </row>
    <row r="339" spans="7:53" ht="15">
      <c r="G339" s="114" t="str">
        <f t="shared" si="52"/>
        <v>Roblox Corporation</v>
      </c>
      <c r="H339" s="175">
        <v>44610</v>
      </c>
      <c r="I339" s="140">
        <v>49.720001220703118</v>
      </c>
      <c r="J339" s="141" t="s">
        <v>697</v>
      </c>
      <c r="K339" s="141" t="s">
        <v>1953</v>
      </c>
      <c r="L339" s="141" t="s">
        <v>2512</v>
      </c>
      <c r="M339" s="143">
        <v>0.74420001553057469</v>
      </c>
      <c r="N339" s="26">
        <f t="shared" si="49"/>
        <v>2</v>
      </c>
      <c r="O339" s="26" t="str">
        <f t="shared" si="50"/>
        <v>Roblox Corporation2</v>
      </c>
      <c r="Q339" s="26">
        <f>IF(R339="Y","",S339-COUNTIF(R$4:R338,"Y"))</f>
        <v>247</v>
      </c>
      <c r="R339" s="114" t="str">
        <f>IF(ISNUMBER(MATCH(T339,Draft!$AX$3:$AX$146,0)),"Y","")</f>
        <v/>
      </c>
      <c r="S339" s="114">
        <f t="shared" si="51"/>
        <v>336</v>
      </c>
      <c r="T339" s="136" t="s">
        <v>1980</v>
      </c>
      <c r="U339" s="137">
        <v>61</v>
      </c>
      <c r="V339" s="137">
        <v>0.999991829750419</v>
      </c>
      <c r="W339" s="137">
        <v>9.1378439775684759E-4</v>
      </c>
      <c r="X339" s="137">
        <v>9.1379186366443885E-4</v>
      </c>
      <c r="Y339" s="137">
        <v>78439235584</v>
      </c>
      <c r="Z339" s="137">
        <v>519</v>
      </c>
      <c r="AA339" s="137">
        <v>3</v>
      </c>
      <c r="AB339" s="137">
        <v>144</v>
      </c>
      <c r="AC339" s="137">
        <v>303.3</v>
      </c>
      <c r="AP339" s="117" t="s">
        <v>1953</v>
      </c>
      <c r="AQ339" s="117" t="s">
        <v>819</v>
      </c>
      <c r="AR339" s="117" t="s">
        <v>820</v>
      </c>
      <c r="AS339" s="123">
        <v>205.91</v>
      </c>
      <c r="AT339" s="117">
        <v>3.9</v>
      </c>
      <c r="AU339" s="124">
        <v>1.9310000000000001E-2</v>
      </c>
      <c r="AV339" s="125">
        <v>36719681355</v>
      </c>
      <c r="AW339" s="117" t="s">
        <v>1043</v>
      </c>
      <c r="AX339" s="117">
        <v>2016</v>
      </c>
      <c r="AY339" s="117">
        <v>22474333</v>
      </c>
      <c r="AZ339" s="117" t="s">
        <v>1059</v>
      </c>
      <c r="BA339" s="117" t="s">
        <v>1065</v>
      </c>
    </row>
    <row r="340" spans="7:53" ht="15">
      <c r="G340" s="114" t="str">
        <f t="shared" si="52"/>
        <v>Roblox Corporation</v>
      </c>
      <c r="H340" s="175">
        <v>44617</v>
      </c>
      <c r="I340" s="140">
        <v>50.049999237060547</v>
      </c>
      <c r="J340" s="141" t="s">
        <v>697</v>
      </c>
      <c r="K340" s="141" t="s">
        <v>1953</v>
      </c>
      <c r="L340" s="141" t="s">
        <v>2512</v>
      </c>
      <c r="M340" s="143">
        <v>1.00663712808237</v>
      </c>
      <c r="N340" s="26">
        <f t="shared" ref="N340:N403" si="53">IFERROR(INDEX($B$4:$B$53,MATCH(K340&amp;H340,$E$4:$E$53,0),1),-99)</f>
        <v>3</v>
      </c>
      <c r="O340" s="26" t="str">
        <f t="shared" ref="O340:O403" si="54">G340&amp;N340</f>
        <v>Roblox Corporation3</v>
      </c>
      <c r="Q340" s="26">
        <f>IF(R340="Y","",S340-COUNTIF(R$4:R339,"Y"))</f>
        <v>248</v>
      </c>
      <c r="R340" s="114" t="str">
        <f>IF(ISNUMBER(MATCH(T340,Draft!$AX$3:$AX$146,0)),"Y","")</f>
        <v/>
      </c>
      <c r="S340" s="114">
        <f t="shared" si="51"/>
        <v>337</v>
      </c>
      <c r="T340" s="136" t="s">
        <v>2304</v>
      </c>
      <c r="U340" s="137">
        <v>61</v>
      </c>
      <c r="V340" s="137">
        <v>1.0662174723863631</v>
      </c>
      <c r="W340" s="137">
        <v>0.30774060366693778</v>
      </c>
      <c r="X340" s="137">
        <v>0.288628363009439</v>
      </c>
      <c r="Y340" s="137">
        <v>1347661056</v>
      </c>
      <c r="Z340" s="137">
        <v>34</v>
      </c>
      <c r="AA340" s="137">
        <v>576</v>
      </c>
      <c r="AB340" s="137">
        <v>571</v>
      </c>
      <c r="AC340" s="137">
        <v>303.5</v>
      </c>
      <c r="AP340" s="117" t="s">
        <v>1953</v>
      </c>
      <c r="AQ340" s="117" t="s">
        <v>1266</v>
      </c>
      <c r="AR340" s="117" t="s">
        <v>1267</v>
      </c>
      <c r="AS340" s="123">
        <v>2.89</v>
      </c>
      <c r="AT340" s="117">
        <v>0</v>
      </c>
      <c r="AU340" s="124">
        <v>0</v>
      </c>
      <c r="AV340" s="125">
        <v>36625294663</v>
      </c>
      <c r="AW340" s="117" t="s">
        <v>1073</v>
      </c>
      <c r="AY340" s="117">
        <v>616474</v>
      </c>
      <c r="AZ340" s="117" t="s">
        <v>1049</v>
      </c>
      <c r="BA340" s="117" t="s">
        <v>1050</v>
      </c>
    </row>
    <row r="341" spans="7:53" ht="15">
      <c r="G341" s="114" t="str">
        <f t="shared" si="52"/>
        <v>PNC Financial Services</v>
      </c>
      <c r="H341" s="175">
        <v>44596</v>
      </c>
      <c r="I341" s="140">
        <v>210.3500061035156</v>
      </c>
      <c r="J341" s="141" t="s">
        <v>677</v>
      </c>
      <c r="K341" s="141" t="s">
        <v>1953</v>
      </c>
      <c r="L341" s="141" t="s">
        <v>2512</v>
      </c>
      <c r="M341" s="143"/>
      <c r="N341" s="26">
        <f t="shared" si="53"/>
        <v>0</v>
      </c>
      <c r="O341" s="26" t="str">
        <f t="shared" si="54"/>
        <v>PNC Financial Services0</v>
      </c>
      <c r="Q341" s="26">
        <f>IF(R341="Y","",S341-COUNTIF(R$4:R340,"Y"))</f>
        <v>249</v>
      </c>
      <c r="R341" s="114" t="str">
        <f>IF(ISNUMBER(MATCH(T341,Draft!$AX$3:$AX$146,0)),"Y","")</f>
        <v/>
      </c>
      <c r="S341" s="114">
        <f t="shared" si="51"/>
        <v>338</v>
      </c>
      <c r="T341" s="136" t="s">
        <v>70</v>
      </c>
      <c r="U341" s="137">
        <v>57</v>
      </c>
      <c r="V341" s="137">
        <v>1.000120401672324</v>
      </c>
      <c r="W341" s="137">
        <v>2.921752808495023E-2</v>
      </c>
      <c r="X341" s="137">
        <v>2.921401066921037E-2</v>
      </c>
      <c r="Y341" s="137">
        <v>128102850560</v>
      </c>
      <c r="Z341" s="137">
        <v>513</v>
      </c>
      <c r="AA341" s="137">
        <v>111</v>
      </c>
      <c r="AB341" s="137">
        <v>84</v>
      </c>
      <c r="AC341" s="137">
        <v>303.89999999999998</v>
      </c>
      <c r="AP341" s="117" t="s">
        <v>1953</v>
      </c>
      <c r="AQ341" s="117" t="s">
        <v>1235</v>
      </c>
      <c r="AR341" s="117" t="s">
        <v>1236</v>
      </c>
      <c r="AS341" s="123">
        <v>30.14</v>
      </c>
      <c r="AT341" s="117">
        <v>-0.33</v>
      </c>
      <c r="AU341" s="124">
        <v>-1.0829999999999999E-2</v>
      </c>
      <c r="AV341" s="125">
        <v>36620998142</v>
      </c>
      <c r="AW341" s="117" t="s">
        <v>1043</v>
      </c>
      <c r="AY341" s="117">
        <v>8306524</v>
      </c>
      <c r="AZ341" s="117" t="s">
        <v>1084</v>
      </c>
      <c r="BA341" s="117" t="s">
        <v>1165</v>
      </c>
    </row>
    <row r="342" spans="7:53" ht="15">
      <c r="G342" s="114" t="str">
        <f t="shared" si="52"/>
        <v>PNC Financial Services</v>
      </c>
      <c r="H342" s="175">
        <v>44603</v>
      </c>
      <c r="I342" s="140">
        <v>207.36000061035159</v>
      </c>
      <c r="J342" s="141" t="s">
        <v>677</v>
      </c>
      <c r="K342" s="141" t="s">
        <v>1953</v>
      </c>
      <c r="L342" s="141" t="s">
        <v>2512</v>
      </c>
      <c r="M342" s="143">
        <v>0.9857855697342236</v>
      </c>
      <c r="N342" s="26">
        <f t="shared" si="53"/>
        <v>1</v>
      </c>
      <c r="O342" s="26" t="str">
        <f t="shared" si="54"/>
        <v>PNC Financial Services1</v>
      </c>
      <c r="Q342" s="26">
        <f>IF(R342="Y","",S342-COUNTIF(R$4:R341,"Y"))</f>
        <v>250</v>
      </c>
      <c r="R342" s="114" t="str">
        <f>IF(ISNUMBER(MATCH(T342,Draft!$AX$3:$AX$146,0)),"Y","")</f>
        <v/>
      </c>
      <c r="S342" s="114">
        <f t="shared" si="51"/>
        <v>339</v>
      </c>
      <c r="T342" s="136" t="s">
        <v>2088</v>
      </c>
      <c r="U342" s="137">
        <v>61</v>
      </c>
      <c r="V342" s="137">
        <v>1.0204388991161271</v>
      </c>
      <c r="W342" s="137">
        <v>0.1940488780625664</v>
      </c>
      <c r="X342" s="137">
        <v>0.19016217260106971</v>
      </c>
      <c r="Y342" s="137">
        <v>6194018304</v>
      </c>
      <c r="Z342" s="137">
        <v>82</v>
      </c>
      <c r="AA342" s="137">
        <v>529</v>
      </c>
      <c r="AB342" s="137">
        <v>524</v>
      </c>
      <c r="AC342" s="137">
        <v>304</v>
      </c>
      <c r="AP342" s="117" t="s">
        <v>1953</v>
      </c>
      <c r="AQ342" s="117" t="s">
        <v>943</v>
      </c>
      <c r="AR342" s="117" t="s">
        <v>944</v>
      </c>
      <c r="AS342" s="123">
        <v>153.81</v>
      </c>
      <c r="AT342" s="117">
        <v>-3.18</v>
      </c>
      <c r="AU342" s="124">
        <v>-2.026E-2</v>
      </c>
      <c r="AV342" s="125">
        <v>36514625200</v>
      </c>
      <c r="AW342" s="117" t="s">
        <v>1043</v>
      </c>
      <c r="AY342" s="117">
        <v>1298770</v>
      </c>
      <c r="AZ342" s="117" t="s">
        <v>1096</v>
      </c>
      <c r="BA342" s="117" t="s">
        <v>1132</v>
      </c>
    </row>
    <row r="343" spans="7:53" ht="15">
      <c r="G343" s="114" t="str">
        <f t="shared" si="52"/>
        <v>PNC Financial Services</v>
      </c>
      <c r="H343" s="175">
        <v>44610</v>
      </c>
      <c r="I343" s="140">
        <v>201.16999816894531</v>
      </c>
      <c r="J343" s="141" t="s">
        <v>677</v>
      </c>
      <c r="K343" s="141" t="s">
        <v>1953</v>
      </c>
      <c r="L343" s="141" t="s">
        <v>2512</v>
      </c>
      <c r="M343" s="143">
        <v>0.97014852226472625</v>
      </c>
      <c r="N343" s="26">
        <f t="shared" si="53"/>
        <v>2</v>
      </c>
      <c r="O343" s="26" t="str">
        <f t="shared" si="54"/>
        <v>PNC Financial Services2</v>
      </c>
      <c r="Q343" s="26">
        <f>IF(R343="Y","",S343-COUNTIF(R$4:R342,"Y"))</f>
        <v>251</v>
      </c>
      <c r="R343" s="114" t="str">
        <f>IF(ISNUMBER(MATCH(T343,Draft!$AX$3:$AX$146,0)),"Y","")</f>
        <v/>
      </c>
      <c r="S343" s="114">
        <f t="shared" si="51"/>
        <v>340</v>
      </c>
      <c r="T343" s="136" t="s">
        <v>2400</v>
      </c>
      <c r="U343" s="137">
        <v>61</v>
      </c>
      <c r="V343" s="137">
        <v>1.075211920300335</v>
      </c>
      <c r="W343" s="137">
        <v>0.28686124467360252</v>
      </c>
      <c r="X343" s="137">
        <v>0.26679507477323611</v>
      </c>
      <c r="Y343" s="137">
        <v>879014336</v>
      </c>
      <c r="Z343" s="137">
        <v>24</v>
      </c>
      <c r="AA343" s="137">
        <v>571</v>
      </c>
      <c r="AB343" s="137">
        <v>593</v>
      </c>
      <c r="AC343" s="137">
        <v>304.10000000000002</v>
      </c>
      <c r="AP343" s="117" t="s">
        <v>1953</v>
      </c>
      <c r="AQ343" s="117" t="s">
        <v>226</v>
      </c>
      <c r="AR343" s="117" t="s">
        <v>227</v>
      </c>
      <c r="AS343" s="123">
        <v>67.08</v>
      </c>
      <c r="AT343" s="117">
        <v>-2.11</v>
      </c>
      <c r="AU343" s="124">
        <v>-3.0499999999999999E-2</v>
      </c>
      <c r="AV343" s="125">
        <v>36491893636</v>
      </c>
      <c r="AW343" s="117" t="s">
        <v>1043</v>
      </c>
      <c r="AY343" s="117">
        <v>3232512</v>
      </c>
      <c r="AZ343" s="117" t="s">
        <v>1084</v>
      </c>
      <c r="BA343" s="117" t="s">
        <v>1126</v>
      </c>
    </row>
    <row r="344" spans="7:53" ht="15">
      <c r="G344" s="114" t="str">
        <f t="shared" si="52"/>
        <v>PNC Financial Services</v>
      </c>
      <c r="H344" s="175">
        <v>44617</v>
      </c>
      <c r="I344" s="140">
        <v>202.66999816894531</v>
      </c>
      <c r="J344" s="141" t="s">
        <v>677</v>
      </c>
      <c r="K344" s="141" t="s">
        <v>1953</v>
      </c>
      <c r="L344" s="141" t="s">
        <v>2512</v>
      </c>
      <c r="M344" s="143">
        <v>1.007456380243839</v>
      </c>
      <c r="N344" s="26">
        <f t="shared" si="53"/>
        <v>3</v>
      </c>
      <c r="O344" s="26" t="str">
        <f t="shared" si="54"/>
        <v>PNC Financial Services3</v>
      </c>
      <c r="Q344" s="26">
        <f>IF(R344="Y","",S344-COUNTIF(R$4:R343,"Y"))</f>
        <v>252</v>
      </c>
      <c r="R344" s="114" t="str">
        <f>IF(ISNUMBER(MATCH(T344,Draft!$AX$3:$AX$146,0)),"Y","")</f>
        <v/>
      </c>
      <c r="S344" s="114">
        <f t="shared" si="51"/>
        <v>341</v>
      </c>
      <c r="T344" s="136" t="s">
        <v>927</v>
      </c>
      <c r="U344" s="137">
        <v>57</v>
      </c>
      <c r="V344" s="137">
        <v>1.006419177518159</v>
      </c>
      <c r="W344" s="137">
        <v>4.3850027539700707E-2</v>
      </c>
      <c r="X344" s="137">
        <v>4.3570341781279803E-2</v>
      </c>
      <c r="Y344" s="137">
        <v>30968070144</v>
      </c>
      <c r="Z344" s="137">
        <v>239</v>
      </c>
      <c r="AA344" s="137">
        <v>323</v>
      </c>
      <c r="AB344" s="137">
        <v>400</v>
      </c>
      <c r="AC344" s="137">
        <v>304.10000000000002</v>
      </c>
      <c r="AP344" s="117" t="s">
        <v>1953</v>
      </c>
      <c r="AQ344" s="117" t="s">
        <v>866</v>
      </c>
      <c r="AR344" s="117" t="s">
        <v>867</v>
      </c>
      <c r="AS344" s="123">
        <v>156.16</v>
      </c>
      <c r="AT344" s="117">
        <v>-6.02</v>
      </c>
      <c r="AU344" s="124">
        <v>-3.712E-2</v>
      </c>
      <c r="AV344" s="125">
        <v>36469308291</v>
      </c>
      <c r="AW344" s="117" t="s">
        <v>1079</v>
      </c>
      <c r="AY344" s="117">
        <v>1855557</v>
      </c>
      <c r="AZ344" s="117" t="s">
        <v>1059</v>
      </c>
      <c r="BA344" s="117" t="s">
        <v>1155</v>
      </c>
    </row>
    <row r="345" spans="7:53" ht="15">
      <c r="G345" s="114" t="str">
        <f t="shared" si="52"/>
        <v>Raytheon</v>
      </c>
      <c r="H345" s="175">
        <v>44596</v>
      </c>
      <c r="I345" s="140">
        <v>92.495742797851562</v>
      </c>
      <c r="J345" s="141" t="s">
        <v>604</v>
      </c>
      <c r="K345" s="141" t="s">
        <v>1953</v>
      </c>
      <c r="L345" s="141" t="s">
        <v>2512</v>
      </c>
      <c r="M345" s="143"/>
      <c r="N345" s="26">
        <f t="shared" si="53"/>
        <v>0</v>
      </c>
      <c r="O345" s="26" t="str">
        <f t="shared" si="54"/>
        <v>Raytheon0</v>
      </c>
      <c r="Q345" s="26" t="str">
        <f>IF(R345="Y","",S345-COUNTIF(R$4:R344,"Y"))</f>
        <v/>
      </c>
      <c r="R345" s="114" t="str">
        <f>IF(ISNUMBER(MATCH(T345,Draft!$AX$3:$AX$146,0)),"Y","")</f>
        <v>Y</v>
      </c>
      <c r="S345" s="114">
        <f t="shared" si="51"/>
        <v>342</v>
      </c>
      <c r="T345" s="136" t="s">
        <v>2315</v>
      </c>
      <c r="U345" s="137">
        <v>61</v>
      </c>
      <c r="V345" s="137">
        <v>1.0563463631676739</v>
      </c>
      <c r="W345" s="137">
        <v>0.25877233848446579</v>
      </c>
      <c r="X345" s="137">
        <v>0.2449692141775196</v>
      </c>
      <c r="Y345" s="137">
        <v>1336939136</v>
      </c>
      <c r="Z345" s="137">
        <v>40</v>
      </c>
      <c r="AA345" s="137">
        <v>563</v>
      </c>
      <c r="AB345" s="137">
        <v>572</v>
      </c>
      <c r="AC345" s="137">
        <v>304.2</v>
      </c>
      <c r="AP345" s="117" t="s">
        <v>1953</v>
      </c>
      <c r="AQ345" s="117" t="s">
        <v>1198</v>
      </c>
      <c r="AR345" s="117" t="s">
        <v>1199</v>
      </c>
      <c r="AS345" s="123">
        <v>649.24</v>
      </c>
      <c r="AT345" s="117">
        <v>-1.01</v>
      </c>
      <c r="AU345" s="124">
        <v>-1.5499999999999999E-3</v>
      </c>
      <c r="AV345" s="125">
        <v>36008201468</v>
      </c>
      <c r="AW345" s="117" t="s">
        <v>1043</v>
      </c>
      <c r="AX345" s="117">
        <v>2006</v>
      </c>
      <c r="AY345" s="117">
        <v>301279</v>
      </c>
      <c r="AZ345" s="117" t="s">
        <v>1059</v>
      </c>
      <c r="BA345" s="117" t="s">
        <v>1113</v>
      </c>
    </row>
    <row r="346" spans="7:53" ht="15">
      <c r="G346" s="114" t="str">
        <f t="shared" si="52"/>
        <v>Raytheon</v>
      </c>
      <c r="H346" s="175">
        <v>44603</v>
      </c>
      <c r="I346" s="140">
        <v>94.743247985839844</v>
      </c>
      <c r="J346" s="141" t="s">
        <v>604</v>
      </c>
      <c r="K346" s="141" t="s">
        <v>1953</v>
      </c>
      <c r="L346" s="141" t="s">
        <v>2512</v>
      </c>
      <c r="M346" s="143">
        <v>1.0242984716918291</v>
      </c>
      <c r="N346" s="26">
        <f t="shared" si="53"/>
        <v>1</v>
      </c>
      <c r="O346" s="26" t="str">
        <f t="shared" si="54"/>
        <v>Raytheon1</v>
      </c>
      <c r="Q346" s="26">
        <f>IF(R346="Y","",S346-COUNTIF(R$4:R345,"Y"))</f>
        <v>253</v>
      </c>
      <c r="R346" s="114" t="str">
        <f>IF(ISNUMBER(MATCH(T346,Draft!$AX$3:$AX$146,0)),"Y","")</f>
        <v/>
      </c>
      <c r="S346" s="114">
        <f t="shared" si="51"/>
        <v>343</v>
      </c>
      <c r="T346" s="136" t="s">
        <v>2352</v>
      </c>
      <c r="U346" s="137">
        <v>61</v>
      </c>
      <c r="V346" s="137">
        <v>1.0675772172580029</v>
      </c>
      <c r="W346" s="137">
        <v>0.26940196045267972</v>
      </c>
      <c r="X346" s="137">
        <v>0.2523489224925759</v>
      </c>
      <c r="Y346" s="137">
        <v>1143217024</v>
      </c>
      <c r="Z346" s="137">
        <v>33</v>
      </c>
      <c r="AA346" s="137">
        <v>567</v>
      </c>
      <c r="AB346" s="137">
        <v>582</v>
      </c>
      <c r="AC346" s="137">
        <v>304.5</v>
      </c>
      <c r="AP346" s="117" t="s">
        <v>1953</v>
      </c>
      <c r="AQ346" s="117" t="s">
        <v>1215</v>
      </c>
      <c r="AR346" s="117" t="s">
        <v>1216</v>
      </c>
      <c r="AS346" s="123">
        <v>124.77</v>
      </c>
      <c r="AT346" s="117">
        <v>-0.08</v>
      </c>
      <c r="AU346" s="124">
        <v>-6.4000000000000005E-4</v>
      </c>
      <c r="AV346" s="125">
        <v>35933760000</v>
      </c>
      <c r="AW346" s="117" t="s">
        <v>1043</v>
      </c>
      <c r="AY346" s="117">
        <v>2025844</v>
      </c>
      <c r="AZ346" s="117" t="s">
        <v>1049</v>
      </c>
      <c r="BA346" s="117" t="s">
        <v>1105</v>
      </c>
    </row>
    <row r="347" spans="7:53" ht="15">
      <c r="G347" s="114" t="str">
        <f t="shared" si="52"/>
        <v>Raytheon</v>
      </c>
      <c r="H347" s="175">
        <v>44610</v>
      </c>
      <c r="I347" s="140">
        <v>92.853752136230469</v>
      </c>
      <c r="J347" s="141" t="s">
        <v>604</v>
      </c>
      <c r="K347" s="141" t="s">
        <v>1953</v>
      </c>
      <c r="L347" s="141" t="s">
        <v>2512</v>
      </c>
      <c r="M347" s="143">
        <v>0.98005667010812447</v>
      </c>
      <c r="N347" s="26">
        <f t="shared" si="53"/>
        <v>2</v>
      </c>
      <c r="O347" s="26" t="str">
        <f t="shared" si="54"/>
        <v>Raytheon2</v>
      </c>
      <c r="Q347" s="26">
        <f>IF(R347="Y","",S347-COUNTIF(R$4:R346,"Y"))</f>
        <v>254</v>
      </c>
      <c r="R347" s="114" t="str">
        <f>IF(ISNUMBER(MATCH(T347,Draft!$AX$3:$AX$146,0)),"Y","")</f>
        <v/>
      </c>
      <c r="S347" s="114">
        <f t="shared" si="51"/>
        <v>344</v>
      </c>
      <c r="T347" s="136" t="s">
        <v>2243</v>
      </c>
      <c r="U347" s="137">
        <v>61</v>
      </c>
      <c r="V347" s="137">
        <v>1.043212584937838</v>
      </c>
      <c r="W347" s="137">
        <v>0.22549907199408031</v>
      </c>
      <c r="X347" s="137">
        <v>0.2161583125528698</v>
      </c>
      <c r="Y347" s="137">
        <v>1971865984</v>
      </c>
      <c r="Z347" s="137">
        <v>56</v>
      </c>
      <c r="AA347" s="137">
        <v>547</v>
      </c>
      <c r="AB347" s="137">
        <v>557</v>
      </c>
      <c r="AC347" s="137">
        <v>304.5</v>
      </c>
      <c r="AP347" s="117" t="s">
        <v>1953</v>
      </c>
      <c r="AQ347" s="117" t="s">
        <v>862</v>
      </c>
      <c r="AR347" s="117" t="s">
        <v>863</v>
      </c>
      <c r="AS347" s="123">
        <v>233.55</v>
      </c>
      <c r="AT347" s="117">
        <v>-3.11</v>
      </c>
      <c r="AU347" s="124">
        <v>-1.3140000000000001E-2</v>
      </c>
      <c r="AV347" s="125">
        <v>35911627275</v>
      </c>
      <c r="AX347" s="117">
        <v>2013</v>
      </c>
      <c r="AY347" s="117">
        <v>956372</v>
      </c>
      <c r="AZ347" s="117" t="s">
        <v>1057</v>
      </c>
      <c r="BA347" s="117" t="s">
        <v>1116</v>
      </c>
    </row>
    <row r="348" spans="7:53" ht="15">
      <c r="G348" s="114" t="str">
        <f t="shared" si="52"/>
        <v>Raytheon</v>
      </c>
      <c r="H348" s="175">
        <v>44617</v>
      </c>
      <c r="I348" s="140">
        <v>98.120002746582031</v>
      </c>
      <c r="J348" s="141" t="s">
        <v>604</v>
      </c>
      <c r="K348" s="141" t="s">
        <v>1953</v>
      </c>
      <c r="L348" s="141" t="s">
        <v>2512</v>
      </c>
      <c r="M348" s="143">
        <v>1.0567155391052501</v>
      </c>
      <c r="N348" s="26">
        <f t="shared" si="53"/>
        <v>3</v>
      </c>
      <c r="O348" s="26" t="str">
        <f t="shared" si="54"/>
        <v>Raytheon3</v>
      </c>
      <c r="Q348" s="26">
        <f>IF(R348="Y","",S348-COUNTIF(R$4:R347,"Y"))</f>
        <v>255</v>
      </c>
      <c r="R348" s="114" t="str">
        <f>IF(ISNUMBER(MATCH(T348,Draft!$AX$3:$AX$146,0)),"Y","")</f>
        <v/>
      </c>
      <c r="S348" s="114">
        <f t="shared" si="51"/>
        <v>345</v>
      </c>
      <c r="T348" s="136" t="s">
        <v>2182</v>
      </c>
      <c r="U348" s="137">
        <v>61</v>
      </c>
      <c r="V348" s="137">
        <v>1.0425938944537601</v>
      </c>
      <c r="W348" s="137">
        <v>0.24555137750028341</v>
      </c>
      <c r="X348" s="137">
        <v>0.2355196772267055</v>
      </c>
      <c r="Y348" s="137">
        <v>2533344512</v>
      </c>
      <c r="Z348" s="137">
        <v>57</v>
      </c>
      <c r="AA348" s="137">
        <v>558</v>
      </c>
      <c r="AB348" s="137">
        <v>548</v>
      </c>
      <c r="AC348" s="137">
        <v>304.5</v>
      </c>
      <c r="AP348" s="117" t="s">
        <v>1953</v>
      </c>
      <c r="AQ348" s="117" t="s">
        <v>961</v>
      </c>
      <c r="AR348" s="117" t="s">
        <v>962</v>
      </c>
      <c r="AS348" s="123">
        <v>124.15</v>
      </c>
      <c r="AT348" s="117">
        <v>-3.55</v>
      </c>
      <c r="AU348" s="124">
        <v>-2.7799999999999998E-2</v>
      </c>
      <c r="AV348" s="125">
        <v>35879350000</v>
      </c>
      <c r="AW348" s="117" t="s">
        <v>1043</v>
      </c>
      <c r="AY348" s="117">
        <v>2178608</v>
      </c>
      <c r="AZ348" s="117" t="s">
        <v>1054</v>
      </c>
      <c r="BA348" s="117" t="s">
        <v>1089</v>
      </c>
    </row>
    <row r="349" spans="7:53" ht="15">
      <c r="G349" s="114" t="str">
        <f t="shared" si="52"/>
        <v>KKR &amp; Co.</v>
      </c>
      <c r="H349" s="175">
        <v>44596</v>
      </c>
      <c r="I349" s="140">
        <v>70.7646484375</v>
      </c>
      <c r="J349" s="141" t="s">
        <v>876</v>
      </c>
      <c r="K349" s="141" t="s">
        <v>1953</v>
      </c>
      <c r="L349" s="141" t="s">
        <v>2512</v>
      </c>
      <c r="M349" s="143"/>
      <c r="N349" s="26">
        <f t="shared" si="53"/>
        <v>0</v>
      </c>
      <c r="O349" s="26" t="str">
        <f t="shared" si="54"/>
        <v>KKR &amp; Co.0</v>
      </c>
      <c r="Q349" s="26">
        <f>IF(R349="Y","",S349-COUNTIF(R$4:R348,"Y"))</f>
        <v>256</v>
      </c>
      <c r="R349" s="114" t="str">
        <f>IF(ISNUMBER(MATCH(T349,Draft!$AX$3:$AX$146,0)),"Y","")</f>
        <v/>
      </c>
      <c r="S349" s="114">
        <f t="shared" si="51"/>
        <v>346</v>
      </c>
      <c r="T349" s="136" t="s">
        <v>2210</v>
      </c>
      <c r="U349" s="137">
        <v>61</v>
      </c>
      <c r="V349" s="137">
        <v>1.029520625226225</v>
      </c>
      <c r="W349" s="137">
        <v>0.19745272514372439</v>
      </c>
      <c r="X349" s="137">
        <v>0.191790936777334</v>
      </c>
      <c r="Y349" s="137">
        <v>2294661376</v>
      </c>
      <c r="Z349" s="137">
        <v>66</v>
      </c>
      <c r="AA349" s="137">
        <v>531</v>
      </c>
      <c r="AB349" s="137">
        <v>552</v>
      </c>
      <c r="AC349" s="137">
        <v>304.8</v>
      </c>
      <c r="AP349" s="117" t="s">
        <v>1953</v>
      </c>
      <c r="AQ349" s="117" t="s">
        <v>949</v>
      </c>
      <c r="AR349" s="117" t="s">
        <v>950</v>
      </c>
      <c r="AS349" s="123">
        <v>244.35</v>
      </c>
      <c r="AT349" s="117">
        <v>-2.13</v>
      </c>
      <c r="AU349" s="124">
        <v>-8.6400000000000001E-3</v>
      </c>
      <c r="AV349" s="125">
        <v>35732337521</v>
      </c>
      <c r="AW349" s="117" t="s">
        <v>1043</v>
      </c>
      <c r="AY349" s="117">
        <v>831743</v>
      </c>
      <c r="AZ349" s="117" t="s">
        <v>1057</v>
      </c>
      <c r="BA349" s="117" t="s">
        <v>1081</v>
      </c>
    </row>
    <row r="350" spans="7:53" ht="15">
      <c r="G350" s="114" t="str">
        <f t="shared" si="52"/>
        <v>KKR &amp; Co.</v>
      </c>
      <c r="H350" s="175">
        <v>44603</v>
      </c>
      <c r="I350" s="140">
        <v>62.613693237304688</v>
      </c>
      <c r="J350" s="141" t="s">
        <v>876</v>
      </c>
      <c r="K350" s="141" t="s">
        <v>1953</v>
      </c>
      <c r="L350" s="141" t="s">
        <v>2512</v>
      </c>
      <c r="M350" s="143">
        <v>0.88481600092460977</v>
      </c>
      <c r="N350" s="26">
        <f t="shared" si="53"/>
        <v>1</v>
      </c>
      <c r="O350" s="26" t="str">
        <f t="shared" si="54"/>
        <v>KKR &amp; Co.1</v>
      </c>
      <c r="Q350" s="26">
        <f>IF(R350="Y","",S350-COUNTIF(R$4:R349,"Y"))</f>
        <v>257</v>
      </c>
      <c r="R350" s="114" t="str">
        <f>IF(ISNUMBER(MATCH(T350,Draft!$AX$3:$AX$146,0)),"Y","")</f>
        <v/>
      </c>
      <c r="S350" s="114">
        <f t="shared" si="51"/>
        <v>347</v>
      </c>
      <c r="T350" s="136" t="s">
        <v>2347</v>
      </c>
      <c r="U350" s="137">
        <v>61</v>
      </c>
      <c r="V350" s="137">
        <v>1.0614999815439261</v>
      </c>
      <c r="W350" s="137">
        <v>0.33795222710648332</v>
      </c>
      <c r="X350" s="137">
        <v>0.31837233441581408</v>
      </c>
      <c r="Y350" s="137">
        <v>1429729792</v>
      </c>
      <c r="Z350" s="137">
        <v>36</v>
      </c>
      <c r="AA350" s="137">
        <v>582</v>
      </c>
      <c r="AB350" s="137">
        <v>569</v>
      </c>
      <c r="AC350" s="137">
        <v>305.10000000000002</v>
      </c>
      <c r="AP350" s="117" t="s">
        <v>1953</v>
      </c>
      <c r="AQ350" s="117" t="s">
        <v>1305</v>
      </c>
      <c r="AR350" s="117" t="s">
        <v>1306</v>
      </c>
      <c r="AS350" s="123">
        <v>46.65</v>
      </c>
      <c r="AT350" s="117">
        <v>-0.06</v>
      </c>
      <c r="AU350" s="124">
        <v>-1.2800000000000001E-3</v>
      </c>
      <c r="AV350" s="125">
        <v>35640121931</v>
      </c>
      <c r="AW350" s="117" t="s">
        <v>1043</v>
      </c>
      <c r="AX350" s="117">
        <v>2004</v>
      </c>
      <c r="AY350" s="117">
        <v>6549553</v>
      </c>
      <c r="AZ350" s="117" t="s">
        <v>1054</v>
      </c>
      <c r="BA350" s="117" t="s">
        <v>1129</v>
      </c>
    </row>
    <row r="351" spans="7:53" ht="15">
      <c r="G351" s="114" t="str">
        <f t="shared" si="52"/>
        <v>KKR &amp; Co.</v>
      </c>
      <c r="H351" s="175">
        <v>44610</v>
      </c>
      <c r="I351" s="140">
        <v>59.139999389648438</v>
      </c>
      <c r="J351" s="141" t="s">
        <v>876</v>
      </c>
      <c r="K351" s="141" t="s">
        <v>1953</v>
      </c>
      <c r="L351" s="141" t="s">
        <v>2512</v>
      </c>
      <c r="M351" s="143">
        <v>0.94452181834265836</v>
      </c>
      <c r="N351" s="26">
        <f t="shared" si="53"/>
        <v>2</v>
      </c>
      <c r="O351" s="26" t="str">
        <f t="shared" si="54"/>
        <v>KKR &amp; Co.2</v>
      </c>
      <c r="Q351" s="26">
        <f>IF(R351="Y","",S351-COUNTIF(R$4:R350,"Y"))</f>
        <v>258</v>
      </c>
      <c r="R351" s="114" t="str">
        <f>IF(ISNUMBER(MATCH(T351,Draft!$AX$3:$AX$146,0)),"Y","")</f>
        <v/>
      </c>
      <c r="S351" s="114">
        <f t="shared" si="51"/>
        <v>348</v>
      </c>
      <c r="T351" s="136" t="s">
        <v>2177</v>
      </c>
      <c r="U351" s="137">
        <v>61</v>
      </c>
      <c r="V351" s="137">
        <v>1.0360433777262099</v>
      </c>
      <c r="W351" s="137">
        <v>0.23134741195333761</v>
      </c>
      <c r="X351" s="137">
        <v>0.22329896308113331</v>
      </c>
      <c r="Y351" s="137">
        <v>3157037568</v>
      </c>
      <c r="Z351" s="137">
        <v>64</v>
      </c>
      <c r="AA351" s="137">
        <v>551</v>
      </c>
      <c r="AB351" s="137">
        <v>543</v>
      </c>
      <c r="AC351" s="137">
        <v>305.10000000000002</v>
      </c>
      <c r="AP351" s="117" t="s">
        <v>1953</v>
      </c>
      <c r="AQ351" s="117" t="s">
        <v>1303</v>
      </c>
      <c r="AR351" s="117" t="s">
        <v>1304</v>
      </c>
      <c r="AS351" s="123">
        <v>97.88</v>
      </c>
      <c r="AT351" s="117">
        <v>-0.84</v>
      </c>
      <c r="AU351" s="124">
        <v>-8.5100000000000002E-3</v>
      </c>
      <c r="AV351" s="125">
        <v>35478149959</v>
      </c>
      <c r="AW351" s="117" t="s">
        <v>1043</v>
      </c>
      <c r="AY351" s="117">
        <v>2687399</v>
      </c>
      <c r="AZ351" s="117" t="s">
        <v>1066</v>
      </c>
      <c r="BA351" s="117" t="s">
        <v>1103</v>
      </c>
    </row>
    <row r="352" spans="7:53" ht="15">
      <c r="G352" s="114" t="str">
        <f t="shared" si="52"/>
        <v>KKR &amp; Co.</v>
      </c>
      <c r="H352" s="175">
        <v>44617</v>
      </c>
      <c r="I352" s="140">
        <v>61.009998321533203</v>
      </c>
      <c r="J352" s="141" t="s">
        <v>876</v>
      </c>
      <c r="K352" s="141" t="s">
        <v>1953</v>
      </c>
      <c r="L352" s="141" t="s">
        <v>2512</v>
      </c>
      <c r="M352" s="143">
        <v>1.031619867284139</v>
      </c>
      <c r="N352" s="26">
        <f t="shared" si="53"/>
        <v>3</v>
      </c>
      <c r="O352" s="26" t="str">
        <f t="shared" si="54"/>
        <v>KKR &amp; Co.3</v>
      </c>
      <c r="Q352" s="26">
        <f>IF(R352="Y","",S352-COUNTIF(R$4:R351,"Y"))</f>
        <v>259</v>
      </c>
      <c r="R352" s="114" t="str">
        <f>IF(ISNUMBER(MATCH(T352,Draft!$AX$3:$AX$146,0)),"Y","")</f>
        <v/>
      </c>
      <c r="S352" s="114">
        <f t="shared" si="51"/>
        <v>349</v>
      </c>
      <c r="T352" s="136" t="s">
        <v>2127</v>
      </c>
      <c r="U352" s="137">
        <v>56</v>
      </c>
      <c r="V352" s="137">
        <v>1.0187655271870819</v>
      </c>
      <c r="W352" s="137">
        <v>0.1164643174592729</v>
      </c>
      <c r="X352" s="137">
        <v>0.1143190600302731</v>
      </c>
      <c r="Y352" s="137">
        <v>4501214720</v>
      </c>
      <c r="Z352" s="137">
        <v>90</v>
      </c>
      <c r="AA352" s="137">
        <v>505</v>
      </c>
      <c r="AB352" s="137">
        <v>532</v>
      </c>
      <c r="AC352" s="137">
        <v>305.60000000000002</v>
      </c>
      <c r="AP352" s="117" t="s">
        <v>1953</v>
      </c>
      <c r="AQ352" s="117" t="s">
        <v>1339</v>
      </c>
      <c r="AR352" s="117" t="s">
        <v>1340</v>
      </c>
      <c r="AS352" s="123">
        <v>52.22</v>
      </c>
      <c r="AT352" s="117">
        <v>0.1</v>
      </c>
      <c r="AU352" s="124">
        <v>1.92E-3</v>
      </c>
      <c r="AV352" s="125">
        <v>35352940000</v>
      </c>
      <c r="AW352" s="117" t="s">
        <v>1043</v>
      </c>
      <c r="AY352" s="117">
        <v>9753239</v>
      </c>
      <c r="AZ352" s="117" t="s">
        <v>1076</v>
      </c>
      <c r="BA352" s="117" t="s">
        <v>1077</v>
      </c>
    </row>
    <row r="353" spans="7:53" ht="15">
      <c r="G353" s="114" t="str">
        <f t="shared" si="52"/>
        <v>Wrapped Bitcoin</v>
      </c>
      <c r="H353" s="175">
        <v>44598</v>
      </c>
      <c r="I353" s="140">
        <v>42249.07421875</v>
      </c>
      <c r="J353" s="141" t="s">
        <v>1914</v>
      </c>
      <c r="K353" s="141" t="s">
        <v>1035</v>
      </c>
      <c r="L353" s="141" t="s">
        <v>2511</v>
      </c>
      <c r="M353" s="143"/>
      <c r="N353" s="26">
        <f t="shared" si="53"/>
        <v>0</v>
      </c>
      <c r="O353" s="26" t="str">
        <f t="shared" si="54"/>
        <v>Wrapped Bitcoin0</v>
      </c>
      <c r="Q353" s="26">
        <f>IF(R353="Y","",S353-COUNTIF(R$4:R352,"Y"))</f>
        <v>260</v>
      </c>
      <c r="R353" s="114" t="str">
        <f>IF(ISNUMBER(MATCH(T353,Draft!$AX$3:$AX$146,0)),"Y","")</f>
        <v/>
      </c>
      <c r="S353" s="114">
        <f t="shared" si="51"/>
        <v>350</v>
      </c>
      <c r="T353" s="136" t="s">
        <v>661</v>
      </c>
      <c r="U353" s="137">
        <v>57</v>
      </c>
      <c r="V353" s="137">
        <v>1.00414834249822</v>
      </c>
      <c r="W353" s="137">
        <v>5.7488312176843137E-2</v>
      </c>
      <c r="X353" s="137">
        <v>5.7250816183013392E-2</v>
      </c>
      <c r="Y353" s="137">
        <v>71779188736</v>
      </c>
      <c r="Z353" s="137">
        <v>347</v>
      </c>
      <c r="AA353" s="137">
        <v>425</v>
      </c>
      <c r="AB353" s="137">
        <v>157</v>
      </c>
      <c r="AC353" s="137">
        <v>305.60000000000002</v>
      </c>
      <c r="AP353" s="117" t="s">
        <v>1953</v>
      </c>
      <c r="AQ353" s="117" t="s">
        <v>190</v>
      </c>
      <c r="AR353" s="117" t="s">
        <v>191</v>
      </c>
      <c r="AS353" s="123">
        <v>307.17</v>
      </c>
      <c r="AT353" s="117">
        <v>-8.73</v>
      </c>
      <c r="AU353" s="124">
        <v>-2.7640000000000001E-2</v>
      </c>
      <c r="AV353" s="125">
        <v>35327981703</v>
      </c>
      <c r="AW353" s="117" t="s">
        <v>1043</v>
      </c>
      <c r="AX353" s="117">
        <v>1991</v>
      </c>
      <c r="AY353" s="117">
        <v>672501</v>
      </c>
      <c r="AZ353" s="117" t="s">
        <v>1092</v>
      </c>
      <c r="BA353" s="117" t="s">
        <v>1136</v>
      </c>
    </row>
    <row r="354" spans="7:53" ht="15">
      <c r="G354" s="114" t="str">
        <f t="shared" si="52"/>
        <v>Wrapped Bitcoin</v>
      </c>
      <c r="H354" s="175">
        <v>44605</v>
      </c>
      <c r="I354" s="140">
        <v>42211.69140625</v>
      </c>
      <c r="J354" s="141" t="s">
        <v>1914</v>
      </c>
      <c r="K354" s="141" t="s">
        <v>1035</v>
      </c>
      <c r="L354" s="141" t="s">
        <v>2511</v>
      </c>
      <c r="M354" s="143">
        <v>0.99911518031598878</v>
      </c>
      <c r="N354" s="26">
        <f t="shared" si="53"/>
        <v>1</v>
      </c>
      <c r="O354" s="26" t="str">
        <f t="shared" si="54"/>
        <v>Wrapped Bitcoin1</v>
      </c>
      <c r="Q354" s="26">
        <f>IF(R354="Y","",S354-COUNTIF(R$4:R353,"Y"))</f>
        <v>261</v>
      </c>
      <c r="R354" s="114" t="str">
        <f>IF(ISNUMBER(MATCH(T354,Draft!$AX$3:$AX$146,0)),"Y","")</f>
        <v/>
      </c>
      <c r="S354" s="114">
        <f t="shared" si="51"/>
        <v>351</v>
      </c>
      <c r="T354" s="136" t="s">
        <v>1944</v>
      </c>
      <c r="U354" s="137">
        <v>61</v>
      </c>
      <c r="V354" s="137">
        <v>1.0443624927925119</v>
      </c>
      <c r="W354" s="137">
        <v>0.21128240919033739</v>
      </c>
      <c r="X354" s="137">
        <v>0.20230754230304759</v>
      </c>
      <c r="Y354" s="137">
        <v>1460690688</v>
      </c>
      <c r="Z354" s="137">
        <v>55</v>
      </c>
      <c r="AA354" s="137">
        <v>539</v>
      </c>
      <c r="AB354" s="137">
        <v>568</v>
      </c>
      <c r="AC354" s="137">
        <v>305.7</v>
      </c>
      <c r="AP354" s="117" t="s">
        <v>1953</v>
      </c>
      <c r="AQ354" s="117" t="s">
        <v>1264</v>
      </c>
      <c r="AR354" s="117" t="s">
        <v>1265</v>
      </c>
      <c r="AS354" s="123">
        <v>42.49</v>
      </c>
      <c r="AT354" s="117">
        <v>-0.46</v>
      </c>
      <c r="AU354" s="124">
        <v>-1.0710000000000001E-2</v>
      </c>
      <c r="AV354" s="125">
        <v>35266700000</v>
      </c>
      <c r="AW354" s="117" t="s">
        <v>1043</v>
      </c>
      <c r="AY354" s="117">
        <v>4791950</v>
      </c>
      <c r="AZ354" s="117" t="s">
        <v>1059</v>
      </c>
      <c r="BA354" s="117" t="s">
        <v>1065</v>
      </c>
    </row>
    <row r="355" spans="7:53" ht="15">
      <c r="G355" s="114" t="str">
        <f t="shared" si="52"/>
        <v>Wrapped Bitcoin</v>
      </c>
      <c r="H355" s="175">
        <v>44612</v>
      </c>
      <c r="I355" s="140">
        <v>38448.36328125</v>
      </c>
      <c r="J355" s="141" t="s">
        <v>1914</v>
      </c>
      <c r="K355" s="141" t="s">
        <v>1035</v>
      </c>
      <c r="L355" s="141" t="s">
        <v>2511</v>
      </c>
      <c r="M355" s="143">
        <v>0.91084630822344193</v>
      </c>
      <c r="N355" s="26">
        <f t="shared" si="53"/>
        <v>2</v>
      </c>
      <c r="O355" s="26" t="str">
        <f t="shared" si="54"/>
        <v>Wrapped Bitcoin2</v>
      </c>
      <c r="Q355" s="26">
        <f>IF(R355="Y","",S355-COUNTIF(R$4:R354,"Y"))</f>
        <v>262</v>
      </c>
      <c r="R355" s="114" t="str">
        <f>IF(ISNUMBER(MATCH(T355,Draft!$AX$3:$AX$146,0)),"Y","")</f>
        <v/>
      </c>
      <c r="S355" s="114">
        <f t="shared" si="51"/>
        <v>352</v>
      </c>
      <c r="T355" s="136" t="s">
        <v>2342</v>
      </c>
      <c r="U355" s="137">
        <v>61</v>
      </c>
      <c r="V355" s="137">
        <v>1.0642837739233211</v>
      </c>
      <c r="W355" s="137">
        <v>0.33705524503786161</v>
      </c>
      <c r="X355" s="137">
        <v>0.31669678077995922</v>
      </c>
      <c r="Y355" s="137">
        <v>1294780032</v>
      </c>
      <c r="Z355" s="137">
        <v>35</v>
      </c>
      <c r="AA355" s="137">
        <v>581</v>
      </c>
      <c r="AB355" s="137">
        <v>574</v>
      </c>
      <c r="AC355" s="137">
        <v>305.89999999999998</v>
      </c>
      <c r="AP355" s="117" t="s">
        <v>1953</v>
      </c>
      <c r="AQ355" s="117" t="s">
        <v>974</v>
      </c>
      <c r="AR355" s="117" t="s">
        <v>975</v>
      </c>
      <c r="AS355" s="123">
        <v>80.680000000000007</v>
      </c>
      <c r="AT355" s="117">
        <v>-1.1200000000000001</v>
      </c>
      <c r="AU355" s="124">
        <v>-1.3690000000000001E-2</v>
      </c>
      <c r="AV355" s="125">
        <v>35117948919</v>
      </c>
      <c r="AW355" s="117" t="s">
        <v>1043</v>
      </c>
      <c r="AY355" s="117">
        <v>2113127</v>
      </c>
      <c r="AZ355" s="117" t="s">
        <v>1054</v>
      </c>
      <c r="BA355" s="117" t="s">
        <v>1108</v>
      </c>
    </row>
    <row r="356" spans="7:53" ht="15">
      <c r="G356" s="114" t="str">
        <f t="shared" si="52"/>
        <v>Wrapped Bitcoin</v>
      </c>
      <c r="H356" s="175">
        <v>44619</v>
      </c>
      <c r="I356" s="140">
        <v>37685.9609375</v>
      </c>
      <c r="J356" s="141" t="s">
        <v>1914</v>
      </c>
      <c r="K356" s="141" t="s">
        <v>1035</v>
      </c>
      <c r="L356" s="141" t="s">
        <v>2511</v>
      </c>
      <c r="M356" s="143">
        <v>0.9801707464587498</v>
      </c>
      <c r="N356" s="26">
        <f t="shared" si="53"/>
        <v>3</v>
      </c>
      <c r="O356" s="26" t="str">
        <f t="shared" si="54"/>
        <v>Wrapped Bitcoin3</v>
      </c>
      <c r="Q356" s="26" t="str">
        <f>IF(R356="Y","",S356-COUNTIF(R$4:R355,"Y"))</f>
        <v/>
      </c>
      <c r="R356" s="114" t="str">
        <f>IF(ISNUMBER(MATCH(T356,Draft!$AX$3:$AX$146,0)),"Y","")</f>
        <v>Y</v>
      </c>
      <c r="S356" s="114">
        <f t="shared" si="51"/>
        <v>353</v>
      </c>
      <c r="T356" s="136" t="s">
        <v>1926</v>
      </c>
      <c r="U356" s="137">
        <v>61</v>
      </c>
      <c r="V356" s="137">
        <v>1.0214358643797601</v>
      </c>
      <c r="W356" s="137">
        <v>0.2068479976410893</v>
      </c>
      <c r="X356" s="137">
        <v>0.2025070832682111</v>
      </c>
      <c r="Y356" s="137">
        <v>5536118784</v>
      </c>
      <c r="Z356" s="137">
        <v>79</v>
      </c>
      <c r="AA356" s="137">
        <v>540</v>
      </c>
      <c r="AB356" s="137">
        <v>528</v>
      </c>
      <c r="AC356" s="137">
        <v>305.89999999999998</v>
      </c>
      <c r="AP356" s="117" t="s">
        <v>1953</v>
      </c>
      <c r="AQ356" s="117" t="s">
        <v>1007</v>
      </c>
      <c r="AR356" s="117" t="s">
        <v>1220</v>
      </c>
      <c r="AS356" s="123">
        <v>315.89999999999998</v>
      </c>
      <c r="AT356" s="117">
        <v>-3.26</v>
      </c>
      <c r="AU356" s="124">
        <v>-1.021E-2</v>
      </c>
      <c r="AV356" s="125">
        <v>35033310000</v>
      </c>
      <c r="AW356" s="117" t="s">
        <v>1043</v>
      </c>
      <c r="AY356" s="117">
        <v>840317</v>
      </c>
      <c r="AZ356" s="117" t="s">
        <v>1049</v>
      </c>
      <c r="BA356" s="117" t="s">
        <v>1128</v>
      </c>
    </row>
    <row r="357" spans="7:53" ht="15">
      <c r="G357" s="114" t="str">
        <f t="shared" si="52"/>
        <v>Qualcomm</v>
      </c>
      <c r="H357" s="175">
        <v>44596</v>
      </c>
      <c r="I357" s="140">
        <v>179.4700012207031</v>
      </c>
      <c r="J357" s="141" t="s">
        <v>40</v>
      </c>
      <c r="K357" s="141" t="s">
        <v>1953</v>
      </c>
      <c r="L357" s="141" t="s">
        <v>2512</v>
      </c>
      <c r="M357" s="143"/>
      <c r="N357" s="26">
        <f t="shared" si="53"/>
        <v>0</v>
      </c>
      <c r="O357" s="26" t="str">
        <f t="shared" si="54"/>
        <v>Qualcomm0</v>
      </c>
      <c r="Q357" s="26">
        <f>IF(R357="Y","",S357-COUNTIF(R$4:R356,"Y"))</f>
        <v>263</v>
      </c>
      <c r="R357" s="114" t="str">
        <f>IF(ISNUMBER(MATCH(T357,Draft!$AX$3:$AX$146,0)),"Y","")</f>
        <v/>
      </c>
      <c r="S357" s="114">
        <f t="shared" si="51"/>
        <v>354</v>
      </c>
      <c r="T357" s="136" t="s">
        <v>961</v>
      </c>
      <c r="U357" s="137">
        <v>57</v>
      </c>
      <c r="V357" s="137">
        <v>1.0036046329026249</v>
      </c>
      <c r="W357" s="137">
        <v>2.7005676857647869E-2</v>
      </c>
      <c r="X357" s="137">
        <v>2.690868094096183E-2</v>
      </c>
      <c r="Y357" s="137">
        <v>35835506688</v>
      </c>
      <c r="Z357" s="137">
        <v>373</v>
      </c>
      <c r="AA357" s="137">
        <v>77</v>
      </c>
      <c r="AB357" s="137">
        <v>349</v>
      </c>
      <c r="AC357" s="137">
        <v>306.60000000000002</v>
      </c>
      <c r="AP357" s="117" t="s">
        <v>1953</v>
      </c>
      <c r="AQ357" s="117" t="s">
        <v>1187</v>
      </c>
      <c r="AR357" s="117" t="s">
        <v>1188</v>
      </c>
      <c r="AS357" s="123">
        <v>1521.7</v>
      </c>
      <c r="AT357" s="117">
        <v>-32.97</v>
      </c>
      <c r="AU357" s="124">
        <v>-2.121E-2</v>
      </c>
      <c r="AV357" s="125">
        <v>34977271214</v>
      </c>
      <c r="AW357" s="117" t="s">
        <v>1091</v>
      </c>
      <c r="AX357" s="117">
        <v>1997</v>
      </c>
      <c r="AY357" s="117">
        <v>207781</v>
      </c>
      <c r="AZ357" s="117" t="s">
        <v>1057</v>
      </c>
      <c r="BA357" s="117" t="s">
        <v>1061</v>
      </c>
    </row>
    <row r="358" spans="7:53" ht="15">
      <c r="G358" s="114" t="str">
        <f t="shared" si="52"/>
        <v>Qualcomm</v>
      </c>
      <c r="H358" s="175">
        <v>44603</v>
      </c>
      <c r="I358" s="140">
        <v>164.63999938964841</v>
      </c>
      <c r="J358" s="141" t="s">
        <v>40</v>
      </c>
      <c r="K358" s="141" t="s">
        <v>1953</v>
      </c>
      <c r="L358" s="141" t="s">
        <v>2512</v>
      </c>
      <c r="M358" s="143">
        <v>0.91736779556368586</v>
      </c>
      <c r="N358" s="26">
        <f t="shared" si="53"/>
        <v>1</v>
      </c>
      <c r="O358" s="26" t="str">
        <f t="shared" si="54"/>
        <v>Qualcomm1</v>
      </c>
      <c r="Q358" s="26">
        <f>IF(R358="Y","",S358-COUNTIF(R$4:R357,"Y"))</f>
        <v>264</v>
      </c>
      <c r="R358" s="114" t="str">
        <f>IF(ISNUMBER(MATCH(T358,Draft!$AX$3:$AX$146,0)),"Y","")</f>
        <v/>
      </c>
      <c r="S358" s="114">
        <f t="shared" si="51"/>
        <v>355</v>
      </c>
      <c r="T358" s="136" t="s">
        <v>2337</v>
      </c>
      <c r="U358" s="137">
        <v>61</v>
      </c>
      <c r="V358" s="137">
        <v>1.041296028462585</v>
      </c>
      <c r="W358" s="137">
        <v>0.19287293561265459</v>
      </c>
      <c r="X358" s="137">
        <v>0.18522392320790909</v>
      </c>
      <c r="Y358" s="137">
        <v>1266573824</v>
      </c>
      <c r="Z358" s="137">
        <v>58</v>
      </c>
      <c r="AA358" s="137">
        <v>525</v>
      </c>
      <c r="AB358" s="137">
        <v>576</v>
      </c>
      <c r="AC358" s="137">
        <v>306.8</v>
      </c>
      <c r="AP358" s="117" t="s">
        <v>1953</v>
      </c>
      <c r="AQ358" s="117" t="s">
        <v>1233</v>
      </c>
      <c r="AR358" s="117" t="s">
        <v>1234</v>
      </c>
      <c r="AS358" s="123">
        <v>104.21</v>
      </c>
      <c r="AT358" s="117">
        <v>-1.79</v>
      </c>
      <c r="AU358" s="124">
        <v>-1.6889999999999999E-2</v>
      </c>
      <c r="AV358" s="125">
        <v>34875529896</v>
      </c>
      <c r="AW358" s="117" t="s">
        <v>1043</v>
      </c>
      <c r="AY358" s="117">
        <v>1173932</v>
      </c>
      <c r="AZ358" s="117" t="s">
        <v>1049</v>
      </c>
      <c r="BA358" s="117" t="s">
        <v>1145</v>
      </c>
    </row>
    <row r="359" spans="7:53" ht="15">
      <c r="G359" s="114" t="str">
        <f t="shared" si="52"/>
        <v>Qualcomm</v>
      </c>
      <c r="H359" s="175">
        <v>44610</v>
      </c>
      <c r="I359" s="140">
        <v>167.63999938964841</v>
      </c>
      <c r="J359" s="141" t="s">
        <v>40</v>
      </c>
      <c r="K359" s="141" t="s">
        <v>1953</v>
      </c>
      <c r="L359" s="141" t="s">
        <v>2512</v>
      </c>
      <c r="M359" s="143">
        <v>1.0182215744115739</v>
      </c>
      <c r="N359" s="26">
        <f t="shared" si="53"/>
        <v>2</v>
      </c>
      <c r="O359" s="26" t="str">
        <f t="shared" si="54"/>
        <v>Qualcomm2</v>
      </c>
      <c r="Q359" s="26">
        <f>IF(R359="Y","",S359-COUNTIF(R$4:R358,"Y"))</f>
        <v>265</v>
      </c>
      <c r="R359" s="114" t="str">
        <f>IF(ISNUMBER(MATCH(T359,Draft!$AX$3:$AX$146,0)),"Y","")</f>
        <v/>
      </c>
      <c r="S359" s="114">
        <f t="shared" si="51"/>
        <v>356</v>
      </c>
      <c r="T359" s="136" t="s">
        <v>1380</v>
      </c>
      <c r="U359" s="137">
        <v>57</v>
      </c>
      <c r="V359" s="137">
        <v>1.0055442972179971</v>
      </c>
      <c r="W359" s="137">
        <v>2.9318603244540241E-2</v>
      </c>
      <c r="X359" s="137">
        <v>2.9156948456328529E-2</v>
      </c>
      <c r="Y359" s="137">
        <v>23004483584</v>
      </c>
      <c r="Z359" s="137">
        <v>271</v>
      </c>
      <c r="AA359" s="137">
        <v>109</v>
      </c>
      <c r="AB359" s="137">
        <v>499</v>
      </c>
      <c r="AC359" s="137">
        <v>307</v>
      </c>
      <c r="AP359" s="117" t="s">
        <v>1953</v>
      </c>
      <c r="AQ359" s="117" t="s">
        <v>941</v>
      </c>
      <c r="AR359" s="117" t="s">
        <v>942</v>
      </c>
      <c r="AS359" s="123">
        <v>136.4</v>
      </c>
      <c r="AT359" s="117">
        <v>3.8</v>
      </c>
      <c r="AU359" s="124">
        <v>2.8660000000000001E-2</v>
      </c>
      <c r="AV359" s="125">
        <v>34720209982</v>
      </c>
      <c r="AW359" s="117" t="s">
        <v>1043</v>
      </c>
      <c r="AY359" s="117">
        <v>3659899</v>
      </c>
      <c r="AZ359" s="117" t="s">
        <v>1096</v>
      </c>
      <c r="BA359" s="117" t="s">
        <v>1097</v>
      </c>
    </row>
    <row r="360" spans="7:53" ht="15">
      <c r="G360" s="114" t="str">
        <f t="shared" si="52"/>
        <v>Qualcomm</v>
      </c>
      <c r="H360" s="175">
        <v>44617</v>
      </c>
      <c r="I360" s="140">
        <v>170.92999267578119</v>
      </c>
      <c r="J360" s="141" t="s">
        <v>40</v>
      </c>
      <c r="K360" s="141" t="s">
        <v>1953</v>
      </c>
      <c r="L360" s="141" t="s">
        <v>2512</v>
      </c>
      <c r="M360" s="143">
        <v>1.0196253477577619</v>
      </c>
      <c r="N360" s="26">
        <f t="shared" si="53"/>
        <v>3</v>
      </c>
      <c r="O360" s="26" t="str">
        <f t="shared" si="54"/>
        <v>Qualcomm3</v>
      </c>
      <c r="Q360" s="26">
        <f>IF(R360="Y","",S360-COUNTIF(R$4:R359,"Y"))</f>
        <v>266</v>
      </c>
      <c r="R360" s="114" t="str">
        <f>IF(ISNUMBER(MATCH(T360,Draft!$AX$3:$AX$146,0)),"Y","")</f>
        <v/>
      </c>
      <c r="S360" s="114">
        <f t="shared" si="51"/>
        <v>357</v>
      </c>
      <c r="T360" s="136" t="s">
        <v>2367</v>
      </c>
      <c r="U360" s="137">
        <v>61</v>
      </c>
      <c r="V360" s="137">
        <v>1.047412667641765</v>
      </c>
      <c r="W360" s="137">
        <v>0.20011087188103649</v>
      </c>
      <c r="X360" s="137">
        <v>0.19105256033573029</v>
      </c>
      <c r="Y360" s="137">
        <v>1144458368</v>
      </c>
      <c r="Z360" s="137">
        <v>54</v>
      </c>
      <c r="AA360" s="137">
        <v>530</v>
      </c>
      <c r="AB360" s="137">
        <v>581</v>
      </c>
      <c r="AC360" s="137">
        <v>307.3</v>
      </c>
      <c r="AP360" s="117" t="s">
        <v>1953</v>
      </c>
      <c r="AQ360" s="117" t="s">
        <v>973</v>
      </c>
      <c r="AR360" s="117" t="s">
        <v>2432</v>
      </c>
      <c r="AS360" s="123">
        <v>81.55</v>
      </c>
      <c r="AT360" s="117">
        <v>-2.2200000000000002</v>
      </c>
      <c r="AU360" s="124">
        <v>-2.6499999999999999E-2</v>
      </c>
      <c r="AV360" s="125">
        <v>34655680132</v>
      </c>
      <c r="AX360" s="117">
        <v>2020</v>
      </c>
      <c r="AY360" s="117">
        <v>1926382</v>
      </c>
    </row>
    <row r="361" spans="7:53" ht="15">
      <c r="G361" s="114" t="str">
        <f t="shared" si="52"/>
        <v>Marathon Petroleum Corp</v>
      </c>
      <c r="H361" s="175">
        <v>44596</v>
      </c>
      <c r="I361" s="140">
        <v>77.617103576660156</v>
      </c>
      <c r="J361" s="141" t="s">
        <v>963</v>
      </c>
      <c r="K361" s="141" t="s">
        <v>1953</v>
      </c>
      <c r="L361" s="141" t="s">
        <v>2512</v>
      </c>
      <c r="M361" s="143"/>
      <c r="N361" s="26">
        <f t="shared" si="53"/>
        <v>0</v>
      </c>
      <c r="O361" s="26" t="str">
        <f t="shared" si="54"/>
        <v>Marathon Petroleum Corp0</v>
      </c>
      <c r="Q361" s="26">
        <f>IF(R361="Y","",S361-COUNTIF(R$4:R360,"Y"))</f>
        <v>267</v>
      </c>
      <c r="R361" s="114" t="str">
        <f>IF(ISNUMBER(MATCH(T361,Draft!$AX$3:$AX$146,0)),"Y","")</f>
        <v/>
      </c>
      <c r="S361" s="114">
        <f t="shared" si="51"/>
        <v>358</v>
      </c>
      <c r="T361" s="136" t="s">
        <v>1274</v>
      </c>
      <c r="U361" s="137">
        <v>57</v>
      </c>
      <c r="V361" s="137">
        <v>1.0035324843265669</v>
      </c>
      <c r="W361" s="137">
        <v>2.2184707074437971E-2</v>
      </c>
      <c r="X361" s="137">
        <v>2.210661580060887E-2</v>
      </c>
      <c r="Y361" s="137">
        <v>33353596928</v>
      </c>
      <c r="Z361" s="137">
        <v>376</v>
      </c>
      <c r="AA361" s="137">
        <v>33</v>
      </c>
      <c r="AB361" s="137">
        <v>376</v>
      </c>
      <c r="AC361" s="137">
        <v>307.39999999999998</v>
      </c>
      <c r="AP361" s="117" t="s">
        <v>1953</v>
      </c>
      <c r="AQ361" s="117" t="s">
        <v>202</v>
      </c>
      <c r="AR361" s="117" t="s">
        <v>203</v>
      </c>
      <c r="AS361" s="123">
        <v>318.08</v>
      </c>
      <c r="AT361" s="117">
        <v>-8.2200000000000006</v>
      </c>
      <c r="AU361" s="124">
        <v>-2.5190000000000001E-2</v>
      </c>
      <c r="AV361" s="125">
        <v>34601174671</v>
      </c>
      <c r="AW361" s="117" t="s">
        <v>1043</v>
      </c>
      <c r="AX361" s="117">
        <v>1999</v>
      </c>
      <c r="AY361" s="117">
        <v>628798</v>
      </c>
      <c r="AZ361" s="117" t="s">
        <v>1054</v>
      </c>
      <c r="BA361" s="117" t="s">
        <v>1108</v>
      </c>
    </row>
    <row r="362" spans="7:53" ht="15">
      <c r="G362" s="114" t="str">
        <f t="shared" si="52"/>
        <v>Marathon Petroleum Corp</v>
      </c>
      <c r="H362" s="175">
        <v>44603</v>
      </c>
      <c r="I362" s="140">
        <v>80.595123291015625</v>
      </c>
      <c r="J362" s="141" t="s">
        <v>963</v>
      </c>
      <c r="K362" s="141" t="s">
        <v>1953</v>
      </c>
      <c r="L362" s="141" t="s">
        <v>2512</v>
      </c>
      <c r="M362" s="143">
        <v>1.038368086119243</v>
      </c>
      <c r="N362" s="26">
        <f t="shared" si="53"/>
        <v>1</v>
      </c>
      <c r="O362" s="26" t="str">
        <f t="shared" si="54"/>
        <v>Marathon Petroleum Corp1</v>
      </c>
      <c r="Q362" s="26">
        <f>IF(R362="Y","",S362-COUNTIF(R$4:R361,"Y"))</f>
        <v>268</v>
      </c>
      <c r="R362" s="114" t="str">
        <f>IF(ISNUMBER(MATCH(T362,Draft!$AX$3:$AX$146,0)),"Y","")</f>
        <v/>
      </c>
      <c r="S362" s="114">
        <f t="shared" si="51"/>
        <v>359</v>
      </c>
      <c r="T362" s="136" t="s">
        <v>1185</v>
      </c>
      <c r="U362" s="137">
        <v>57</v>
      </c>
      <c r="V362" s="137">
        <v>1.0038120408838509</v>
      </c>
      <c r="W362" s="137">
        <v>2.3976235187765441E-2</v>
      </c>
      <c r="X362" s="137">
        <v>2.3885183890257469E-2</v>
      </c>
      <c r="Y362" s="137">
        <v>31695208448</v>
      </c>
      <c r="Z362" s="137">
        <v>359</v>
      </c>
      <c r="AA362" s="137">
        <v>49</v>
      </c>
      <c r="AB362" s="137">
        <v>394</v>
      </c>
      <c r="AC362" s="137">
        <v>307.5</v>
      </c>
      <c r="AP362" s="117" t="s">
        <v>1953</v>
      </c>
      <c r="AQ362" s="117" t="s">
        <v>1262</v>
      </c>
      <c r="AR362" s="117" t="s">
        <v>1263</v>
      </c>
      <c r="AS362" s="123">
        <v>123.28</v>
      </c>
      <c r="AT362" s="117">
        <v>-1.4</v>
      </c>
      <c r="AU362" s="124">
        <v>-1.123E-2</v>
      </c>
      <c r="AV362" s="125">
        <v>34591733108</v>
      </c>
      <c r="AW362" s="117" t="s">
        <v>1043</v>
      </c>
      <c r="AY362" s="117">
        <v>2199671</v>
      </c>
      <c r="AZ362" s="117" t="s">
        <v>1049</v>
      </c>
      <c r="BA362" s="117" t="s">
        <v>1138</v>
      </c>
    </row>
    <row r="363" spans="7:53" ht="15">
      <c r="G363" s="114" t="str">
        <f t="shared" si="52"/>
        <v>Marathon Petroleum Corp</v>
      </c>
      <c r="H363" s="175">
        <v>44610</v>
      </c>
      <c r="I363" s="140">
        <v>77.019996643066406</v>
      </c>
      <c r="J363" s="141" t="s">
        <v>963</v>
      </c>
      <c r="K363" s="141" t="s">
        <v>1953</v>
      </c>
      <c r="L363" s="141" t="s">
        <v>2512</v>
      </c>
      <c r="M363" s="143">
        <v>0.95564090602554164</v>
      </c>
      <c r="N363" s="26">
        <f t="shared" si="53"/>
        <v>2</v>
      </c>
      <c r="O363" s="26" t="str">
        <f t="shared" si="54"/>
        <v>Marathon Petroleum Corp2</v>
      </c>
      <c r="Q363" s="26">
        <f>IF(R363="Y","",S363-COUNTIF(R$4:R362,"Y"))</f>
        <v>269</v>
      </c>
      <c r="R363" s="114" t="str">
        <f>IF(ISNUMBER(MATCH(T363,Draft!$AX$3:$AX$146,0)),"Y","")</f>
        <v/>
      </c>
      <c r="S363" s="114">
        <f t="shared" si="51"/>
        <v>360</v>
      </c>
      <c r="T363" s="136" t="s">
        <v>10</v>
      </c>
      <c r="U363" s="137">
        <v>57</v>
      </c>
      <c r="V363" s="137">
        <v>1.000721207124831</v>
      </c>
      <c r="W363" s="137">
        <v>3.9674561409421563E-2</v>
      </c>
      <c r="X363" s="137">
        <v>3.964596845450135E-2</v>
      </c>
      <c r="Y363" s="137">
        <v>1565255139328</v>
      </c>
      <c r="Z363" s="137">
        <v>499</v>
      </c>
      <c r="AA363" s="137">
        <v>283</v>
      </c>
      <c r="AB363" s="137">
        <v>5</v>
      </c>
      <c r="AC363" s="137">
        <v>307.60000000000002</v>
      </c>
      <c r="AP363" s="117" t="s">
        <v>1953</v>
      </c>
      <c r="AQ363" s="117" t="s">
        <v>1376</v>
      </c>
      <c r="AR363" s="117" t="s">
        <v>1377</v>
      </c>
      <c r="AS363" s="123">
        <v>16.5</v>
      </c>
      <c r="AT363" s="117">
        <v>0.11</v>
      </c>
      <c r="AU363" s="124">
        <v>6.7099999999999998E-3</v>
      </c>
      <c r="AV363" s="125">
        <v>34567500000</v>
      </c>
      <c r="AW363" s="117" t="s">
        <v>1098</v>
      </c>
      <c r="AY363" s="117">
        <v>5966838</v>
      </c>
      <c r="AZ363" s="117" t="s">
        <v>1049</v>
      </c>
      <c r="BA363" s="117" t="s">
        <v>1110</v>
      </c>
    </row>
    <row r="364" spans="7:53" ht="15">
      <c r="G364" s="114" t="str">
        <f t="shared" si="52"/>
        <v>Marathon Petroleum Corp</v>
      </c>
      <c r="H364" s="175">
        <v>44617</v>
      </c>
      <c r="I364" s="140">
        <v>76.540000915527344</v>
      </c>
      <c r="J364" s="141" t="s">
        <v>963</v>
      </c>
      <c r="K364" s="141" t="s">
        <v>1953</v>
      </c>
      <c r="L364" s="141" t="s">
        <v>2512</v>
      </c>
      <c r="M364" s="143">
        <v>0.99376790770631285</v>
      </c>
      <c r="N364" s="26">
        <f t="shared" si="53"/>
        <v>3</v>
      </c>
      <c r="O364" s="26" t="str">
        <f t="shared" si="54"/>
        <v>Marathon Petroleum Corp3</v>
      </c>
      <c r="Q364" s="26">
        <f>IF(R364="Y","",S364-COUNTIF(R$4:R363,"Y"))</f>
        <v>270</v>
      </c>
      <c r="R364" s="114" t="str">
        <f>IF(ISNUMBER(MATCH(T364,Draft!$AX$3:$AX$146,0)),"Y","")</f>
        <v/>
      </c>
      <c r="S364" s="114">
        <f t="shared" si="51"/>
        <v>361</v>
      </c>
      <c r="T364" s="136" t="s">
        <v>142</v>
      </c>
      <c r="U364" s="137">
        <v>57</v>
      </c>
      <c r="V364" s="137">
        <v>1.005020310108715</v>
      </c>
      <c r="W364" s="137">
        <v>8.3411214595730268E-2</v>
      </c>
      <c r="X364" s="137">
        <v>8.2994556186339719E-2</v>
      </c>
      <c r="Y364" s="137">
        <v>56315949056</v>
      </c>
      <c r="Z364" s="137">
        <v>299</v>
      </c>
      <c r="AA364" s="137">
        <v>482</v>
      </c>
      <c r="AB364" s="137">
        <v>207</v>
      </c>
      <c r="AC364" s="137">
        <v>308</v>
      </c>
      <c r="AP364" s="117" t="s">
        <v>1953</v>
      </c>
      <c r="AQ364" s="117" t="s">
        <v>983</v>
      </c>
      <c r="AR364" s="117" t="s">
        <v>984</v>
      </c>
      <c r="AS364" s="123">
        <v>19.3</v>
      </c>
      <c r="AT364" s="117">
        <v>-0.43</v>
      </c>
      <c r="AU364" s="124">
        <v>-2.179E-2</v>
      </c>
      <c r="AV364" s="125">
        <v>34340217272</v>
      </c>
      <c r="AW364" s="117" t="s">
        <v>1086</v>
      </c>
      <c r="AY364" s="117">
        <v>15490791</v>
      </c>
    </row>
    <row r="365" spans="7:53" ht="15">
      <c r="G365" s="114" t="str">
        <f t="shared" si="52"/>
        <v>FTX Token</v>
      </c>
      <c r="H365" s="175">
        <v>44598</v>
      </c>
      <c r="I365" s="140">
        <v>46.621990203857422</v>
      </c>
      <c r="J365" s="141" t="s">
        <v>1947</v>
      </c>
      <c r="K365" s="141" t="s">
        <v>1035</v>
      </c>
      <c r="L365" s="141" t="s">
        <v>2511</v>
      </c>
      <c r="M365" s="143"/>
      <c r="N365" s="26">
        <f t="shared" si="53"/>
        <v>0</v>
      </c>
      <c r="O365" s="26" t="str">
        <f t="shared" si="54"/>
        <v>FTX Token0</v>
      </c>
      <c r="Q365" s="26">
        <f>IF(R365="Y","",S365-COUNTIF(R$4:R364,"Y"))</f>
        <v>271</v>
      </c>
      <c r="R365" s="114" t="str">
        <f>IF(ISNUMBER(MATCH(T365,Draft!$AX$3:$AX$146,0)),"Y","")</f>
        <v/>
      </c>
      <c r="S365" s="114">
        <f t="shared" si="51"/>
        <v>362</v>
      </c>
      <c r="T365" s="136" t="s">
        <v>2390</v>
      </c>
      <c r="U365" s="137">
        <v>61</v>
      </c>
      <c r="V365" s="137">
        <v>1.054143430136331</v>
      </c>
      <c r="W365" s="137">
        <v>0.23487586699808249</v>
      </c>
      <c r="X365" s="137">
        <v>0.22281205790724909</v>
      </c>
      <c r="Y365" s="137">
        <v>1068859520</v>
      </c>
      <c r="Z365" s="137">
        <v>44</v>
      </c>
      <c r="AA365" s="137">
        <v>550</v>
      </c>
      <c r="AB365" s="137">
        <v>587</v>
      </c>
      <c r="AC365" s="137">
        <v>308.10000000000002</v>
      </c>
      <c r="AP365" s="117" t="s">
        <v>1953</v>
      </c>
      <c r="AQ365" s="117" t="s">
        <v>192</v>
      </c>
      <c r="AR365" s="117" t="s">
        <v>193</v>
      </c>
      <c r="AS365" s="123">
        <v>96.57</v>
      </c>
      <c r="AT365" s="117">
        <v>-0.85</v>
      </c>
      <c r="AU365" s="124">
        <v>-8.7299999999999999E-3</v>
      </c>
      <c r="AV365" s="125">
        <v>34121052509</v>
      </c>
      <c r="AW365" s="117" t="s">
        <v>1043</v>
      </c>
      <c r="AX365" s="117">
        <v>1985</v>
      </c>
      <c r="AY365" s="117">
        <v>2470019</v>
      </c>
      <c r="AZ365" s="117" t="s">
        <v>1054</v>
      </c>
      <c r="BA365" s="117" t="s">
        <v>1137</v>
      </c>
    </row>
    <row r="366" spans="7:53" ht="15">
      <c r="G366" s="114" t="str">
        <f t="shared" si="52"/>
        <v>FTX Token</v>
      </c>
      <c r="H366" s="175">
        <v>44605</v>
      </c>
      <c r="I366" s="140">
        <v>44.526435852050781</v>
      </c>
      <c r="J366" s="141" t="s">
        <v>1947</v>
      </c>
      <c r="K366" s="141" t="s">
        <v>1035</v>
      </c>
      <c r="L366" s="141" t="s">
        <v>2511</v>
      </c>
      <c r="M366" s="143">
        <v>0.95505223302043296</v>
      </c>
      <c r="N366" s="26">
        <f t="shared" si="53"/>
        <v>1</v>
      </c>
      <c r="O366" s="26" t="str">
        <f t="shared" si="54"/>
        <v>FTX Token1</v>
      </c>
      <c r="Q366" s="26">
        <f>IF(R366="Y","",S366-COUNTIF(R$4:R365,"Y"))</f>
        <v>272</v>
      </c>
      <c r="R366" s="114" t="str">
        <f>IF(ISNUMBER(MATCH(T366,Draft!$AX$3:$AX$146,0)),"Y","")</f>
        <v/>
      </c>
      <c r="S366" s="114">
        <f t="shared" si="51"/>
        <v>363</v>
      </c>
      <c r="T366" s="136" t="s">
        <v>1191</v>
      </c>
      <c r="U366" s="137">
        <v>57</v>
      </c>
      <c r="V366" s="137">
        <v>1.0071605845852489</v>
      </c>
      <c r="W366" s="137">
        <v>4.6980078758566322E-2</v>
      </c>
      <c r="X366" s="137">
        <v>4.6646065659839947E-2</v>
      </c>
      <c r="Y366" s="137">
        <v>27420606464</v>
      </c>
      <c r="Z366" s="137">
        <v>214</v>
      </c>
      <c r="AA366" s="137">
        <v>356</v>
      </c>
      <c r="AB366" s="137">
        <v>433</v>
      </c>
      <c r="AC366" s="137">
        <v>308.10000000000002</v>
      </c>
      <c r="AP366" s="117" t="s">
        <v>1953</v>
      </c>
      <c r="AQ366" s="117" t="s">
        <v>164</v>
      </c>
      <c r="AR366" s="117" t="s">
        <v>165</v>
      </c>
      <c r="AS366" s="123">
        <v>147.83000000000001</v>
      </c>
      <c r="AT366" s="117">
        <v>-5.43</v>
      </c>
      <c r="AU366" s="124">
        <v>-3.5430000000000003E-2</v>
      </c>
      <c r="AV366" s="125">
        <v>33882404203</v>
      </c>
      <c r="AW366" s="117" t="s">
        <v>1043</v>
      </c>
      <c r="AX366" s="117">
        <v>1986</v>
      </c>
      <c r="AY366" s="117">
        <v>2720092</v>
      </c>
      <c r="AZ366" s="117" t="s">
        <v>1049</v>
      </c>
      <c r="BA366" s="117" t="s">
        <v>1128</v>
      </c>
    </row>
    <row r="367" spans="7:53" ht="15">
      <c r="G367" s="114" t="str">
        <f t="shared" si="52"/>
        <v>FTX Token</v>
      </c>
      <c r="H367" s="175">
        <v>44612</v>
      </c>
      <c r="I367" s="140">
        <v>40.907634735107422</v>
      </c>
      <c r="J367" s="141" t="s">
        <v>1947</v>
      </c>
      <c r="K367" s="141" t="s">
        <v>1035</v>
      </c>
      <c r="L367" s="141" t="s">
        <v>2511</v>
      </c>
      <c r="M367" s="143">
        <v>0.91872690801105994</v>
      </c>
      <c r="N367" s="26">
        <f t="shared" si="53"/>
        <v>2</v>
      </c>
      <c r="O367" s="26" t="str">
        <f t="shared" si="54"/>
        <v>FTX Token2</v>
      </c>
      <c r="Q367" s="26">
        <f>IF(R367="Y","",S367-COUNTIF(R$4:R366,"Y"))</f>
        <v>273</v>
      </c>
      <c r="R367" s="114" t="str">
        <f>IF(ISNUMBER(MATCH(T367,Draft!$AX$3:$AX$146,0)),"Y","")</f>
        <v/>
      </c>
      <c r="S367" s="114">
        <f t="shared" si="51"/>
        <v>364</v>
      </c>
      <c r="T367" s="136" t="s">
        <v>2270</v>
      </c>
      <c r="U367" s="137">
        <v>61</v>
      </c>
      <c r="V367" s="137">
        <v>1.029405017324263</v>
      </c>
      <c r="W367" s="137">
        <v>0.2062902980446249</v>
      </c>
      <c r="X367" s="137">
        <v>0.20039760305505039</v>
      </c>
      <c r="Y367" s="137">
        <v>1710171520</v>
      </c>
      <c r="Z367" s="137">
        <v>67</v>
      </c>
      <c r="AA367" s="137">
        <v>536</v>
      </c>
      <c r="AB367" s="137">
        <v>559</v>
      </c>
      <c r="AC367" s="137">
        <v>308.39999999999998</v>
      </c>
      <c r="AP367" s="117" t="s">
        <v>1953</v>
      </c>
      <c r="AQ367" s="117" t="s">
        <v>1281</v>
      </c>
      <c r="AR367" s="117" t="s">
        <v>1282</v>
      </c>
      <c r="AS367" s="123">
        <v>24.69</v>
      </c>
      <c r="AT367" s="117">
        <v>0.18</v>
      </c>
      <c r="AU367" s="124">
        <v>7.3400000000000002E-3</v>
      </c>
      <c r="AV367" s="125">
        <v>33830605437</v>
      </c>
      <c r="AW367" s="117" t="s">
        <v>1086</v>
      </c>
      <c r="AY367" s="117">
        <v>2183936</v>
      </c>
    </row>
    <row r="368" spans="7:53" ht="15">
      <c r="G368" s="114" t="str">
        <f t="shared" si="52"/>
        <v>FTX Token</v>
      </c>
      <c r="H368" s="175">
        <v>44619</v>
      </c>
      <c r="I368" s="140">
        <v>41.570762634277337</v>
      </c>
      <c r="J368" s="141" t="s">
        <v>1947</v>
      </c>
      <c r="K368" s="141" t="s">
        <v>1035</v>
      </c>
      <c r="L368" s="141" t="s">
        <v>2511</v>
      </c>
      <c r="M368" s="143">
        <v>1.0162103701048451</v>
      </c>
      <c r="N368" s="26">
        <f t="shared" si="53"/>
        <v>3</v>
      </c>
      <c r="O368" s="26" t="str">
        <f t="shared" si="54"/>
        <v>FTX Token3</v>
      </c>
      <c r="Q368" s="26">
        <f>IF(R368="Y","",S368-COUNTIF(R$4:R367,"Y"))</f>
        <v>274</v>
      </c>
      <c r="R368" s="114" t="str">
        <f>IF(ISNUMBER(MATCH(T368,Draft!$AX$3:$AX$146,0)),"Y","")</f>
        <v/>
      </c>
      <c r="S368" s="114">
        <f t="shared" si="51"/>
        <v>365</v>
      </c>
      <c r="T368" s="136" t="s">
        <v>66</v>
      </c>
      <c r="U368" s="137">
        <v>57</v>
      </c>
      <c r="V368" s="137">
        <v>1.002530180179952</v>
      </c>
      <c r="W368" s="137">
        <v>4.2044415008224333E-2</v>
      </c>
      <c r="X368" s="137">
        <v>4.1938303543816967E-2</v>
      </c>
      <c r="Y368" s="137">
        <v>101735243776</v>
      </c>
      <c r="Z368" s="137">
        <v>426</v>
      </c>
      <c r="AA368" s="137">
        <v>306</v>
      </c>
      <c r="AB368" s="137">
        <v>114</v>
      </c>
      <c r="AC368" s="137">
        <v>308.39999999999998</v>
      </c>
      <c r="AP368" s="117" t="s">
        <v>1953</v>
      </c>
      <c r="AQ368" s="117" t="s">
        <v>1211</v>
      </c>
      <c r="AR368" s="117" t="s">
        <v>1212</v>
      </c>
      <c r="AS368" s="123">
        <v>242</v>
      </c>
      <c r="AT368" s="117">
        <v>-6.75</v>
      </c>
      <c r="AU368" s="124">
        <v>-2.7140000000000001E-2</v>
      </c>
      <c r="AV368" s="125">
        <v>33817303124</v>
      </c>
      <c r="AW368" s="117" t="s">
        <v>1043</v>
      </c>
      <c r="AY368" s="117">
        <v>881033</v>
      </c>
      <c r="AZ368" s="117" t="s">
        <v>1054</v>
      </c>
      <c r="BA368" s="117" t="s">
        <v>1108</v>
      </c>
    </row>
    <row r="369" spans="7:53" ht="15">
      <c r="G369" s="114" t="str">
        <f t="shared" si="52"/>
        <v>Chainlink</v>
      </c>
      <c r="H369" s="175">
        <v>44598</v>
      </c>
      <c r="I369" s="140">
        <v>18.03945350646973</v>
      </c>
      <c r="J369" s="141" t="s">
        <v>1949</v>
      </c>
      <c r="K369" s="141" t="s">
        <v>1035</v>
      </c>
      <c r="L369" s="141" t="s">
        <v>2511</v>
      </c>
      <c r="M369" s="143"/>
      <c r="N369" s="26">
        <f t="shared" si="53"/>
        <v>0</v>
      </c>
      <c r="O369" s="26" t="str">
        <f t="shared" si="54"/>
        <v>Chainlink0</v>
      </c>
      <c r="Q369" s="26">
        <f>IF(R369="Y","",S369-COUNTIF(R$4:R368,"Y"))</f>
        <v>275</v>
      </c>
      <c r="R369" s="114" t="str">
        <f>IF(ISNUMBER(MATCH(T369,Draft!$AX$3:$AX$146,0)),"Y","")</f>
        <v/>
      </c>
      <c r="S369" s="114">
        <f t="shared" si="51"/>
        <v>366</v>
      </c>
      <c r="T369" s="136" t="s">
        <v>598</v>
      </c>
      <c r="U369" s="137">
        <v>57</v>
      </c>
      <c r="V369" s="137">
        <v>0.99864300226009373</v>
      </c>
      <c r="W369" s="137">
        <v>2.3155609255742809E-2</v>
      </c>
      <c r="X369" s="137">
        <v>2.318707406284113E-2</v>
      </c>
      <c r="Y369" s="137">
        <v>135853162496</v>
      </c>
      <c r="Z369" s="137">
        <v>552</v>
      </c>
      <c r="AA369" s="137">
        <v>46</v>
      </c>
      <c r="AB369" s="137">
        <v>79</v>
      </c>
      <c r="AC369" s="137">
        <v>308.89999999999998</v>
      </c>
      <c r="AP369" s="117" t="s">
        <v>1953</v>
      </c>
      <c r="AQ369" s="117" t="s">
        <v>1298</v>
      </c>
      <c r="AR369" s="117" t="s">
        <v>1299</v>
      </c>
      <c r="AS369" s="123">
        <v>102.09</v>
      </c>
      <c r="AT369" s="117">
        <v>-0.5</v>
      </c>
      <c r="AU369" s="124">
        <v>-4.8700000000000002E-3</v>
      </c>
      <c r="AV369" s="125">
        <v>33689700000</v>
      </c>
      <c r="AW369" s="117" t="s">
        <v>1064</v>
      </c>
      <c r="AY369" s="117">
        <v>1397147</v>
      </c>
      <c r="AZ369" s="117" t="s">
        <v>1096</v>
      </c>
      <c r="BA369" s="117" t="s">
        <v>1097</v>
      </c>
    </row>
    <row r="370" spans="7:53" ht="15">
      <c r="G370" s="114" t="str">
        <f t="shared" si="52"/>
        <v>Chainlink</v>
      </c>
      <c r="H370" s="175">
        <v>44605</v>
      </c>
      <c r="I370" s="140">
        <v>15.735865592956539</v>
      </c>
      <c r="J370" s="141" t="s">
        <v>1949</v>
      </c>
      <c r="K370" s="141" t="s">
        <v>1035</v>
      </c>
      <c r="L370" s="141" t="s">
        <v>2511</v>
      </c>
      <c r="M370" s="143">
        <v>0.87230278829195029</v>
      </c>
      <c r="N370" s="26">
        <f t="shared" si="53"/>
        <v>1</v>
      </c>
      <c r="O370" s="26" t="str">
        <f t="shared" si="54"/>
        <v>Chainlink1</v>
      </c>
      <c r="Q370" s="26">
        <f>IF(R370="Y","",S370-COUNTIF(R$4:R369,"Y"))</f>
        <v>276</v>
      </c>
      <c r="R370" s="114" t="str">
        <f>IF(ISNUMBER(MATCH(T370,Draft!$AX$3:$AX$146,0)),"Y","")</f>
        <v/>
      </c>
      <c r="S370" s="114">
        <f t="shared" si="51"/>
        <v>367</v>
      </c>
      <c r="T370" s="136" t="s">
        <v>945</v>
      </c>
      <c r="U370" s="137">
        <v>57</v>
      </c>
      <c r="V370" s="137">
        <v>1.004654520381465</v>
      </c>
      <c r="W370" s="137">
        <v>3.9193756304059857E-2</v>
      </c>
      <c r="X370" s="137">
        <v>3.9012173348085967E-2</v>
      </c>
      <c r="Y370" s="137">
        <v>39242502144</v>
      </c>
      <c r="Z370" s="137">
        <v>321</v>
      </c>
      <c r="AA370" s="137">
        <v>270</v>
      </c>
      <c r="AB370" s="137">
        <v>315</v>
      </c>
      <c r="AC370" s="137">
        <v>309</v>
      </c>
      <c r="AP370" s="117" t="s">
        <v>1953</v>
      </c>
      <c r="AQ370" s="117" t="s">
        <v>709</v>
      </c>
      <c r="AR370" s="117" t="s">
        <v>710</v>
      </c>
      <c r="AS370" s="123">
        <v>97.81</v>
      </c>
      <c r="AT370" s="117">
        <v>-10.32</v>
      </c>
      <c r="AU370" s="124">
        <v>-9.5439999999999997E-2</v>
      </c>
      <c r="AV370" s="125">
        <v>33555131703</v>
      </c>
      <c r="AX370" s="117">
        <v>2020</v>
      </c>
      <c r="AY370" s="117">
        <v>8779321</v>
      </c>
      <c r="AZ370" s="117" t="s">
        <v>1059</v>
      </c>
      <c r="BA370" s="117" t="s">
        <v>1065</v>
      </c>
    </row>
    <row r="371" spans="7:53" ht="15">
      <c r="G371" s="114" t="str">
        <f t="shared" si="52"/>
        <v>Chainlink</v>
      </c>
      <c r="H371" s="175">
        <v>44612</v>
      </c>
      <c r="I371" s="140">
        <v>14.64910316467285</v>
      </c>
      <c r="J371" s="141" t="s">
        <v>1949</v>
      </c>
      <c r="K371" s="141" t="s">
        <v>1035</v>
      </c>
      <c r="L371" s="141" t="s">
        <v>2511</v>
      </c>
      <c r="M371" s="143">
        <v>0.93093723240937365</v>
      </c>
      <c r="N371" s="26">
        <f t="shared" si="53"/>
        <v>2</v>
      </c>
      <c r="O371" s="26" t="str">
        <f t="shared" si="54"/>
        <v>Chainlink2</v>
      </c>
      <c r="Q371" s="26">
        <f>IF(R371="Y","",S371-COUNTIF(R$4:R370,"Y"))</f>
        <v>277</v>
      </c>
      <c r="R371" s="114" t="str">
        <f>IF(ISNUMBER(MATCH(T371,Draft!$AX$3:$AX$146,0)),"Y","")</f>
        <v/>
      </c>
      <c r="S371" s="114">
        <f t="shared" si="51"/>
        <v>368</v>
      </c>
      <c r="T371" s="136" t="s">
        <v>130</v>
      </c>
      <c r="U371" s="137">
        <v>57</v>
      </c>
      <c r="V371" s="137">
        <v>1.004857468423304</v>
      </c>
      <c r="W371" s="137">
        <v>5.3610212413402643E-2</v>
      </c>
      <c r="X371" s="137">
        <v>5.3351061317702161E-2</v>
      </c>
      <c r="Y371" s="137">
        <v>49838501888</v>
      </c>
      <c r="Z371" s="137">
        <v>312</v>
      </c>
      <c r="AA371" s="137">
        <v>407</v>
      </c>
      <c r="AB371" s="137">
        <v>239</v>
      </c>
      <c r="AC371" s="137">
        <v>309.10000000000002</v>
      </c>
      <c r="AP371" s="117" t="s">
        <v>1953</v>
      </c>
      <c r="AQ371" s="117" t="s">
        <v>248</v>
      </c>
      <c r="AR371" s="117" t="s">
        <v>249</v>
      </c>
      <c r="AS371" s="123">
        <v>49.12</v>
      </c>
      <c r="AT371" s="117">
        <v>-7.0000000000000007E-2</v>
      </c>
      <c r="AU371" s="124">
        <v>-1.42E-3</v>
      </c>
      <c r="AV371" s="125">
        <v>33538055360</v>
      </c>
      <c r="AW371" s="117" t="s">
        <v>1043</v>
      </c>
      <c r="AY371" s="117">
        <v>5784226</v>
      </c>
      <c r="AZ371" s="117" t="s">
        <v>1049</v>
      </c>
      <c r="BA371" s="117" t="s">
        <v>1050</v>
      </c>
    </row>
    <row r="372" spans="7:53" ht="15">
      <c r="G372" s="114" t="str">
        <f t="shared" si="52"/>
        <v>Chainlink</v>
      </c>
      <c r="H372" s="175">
        <v>44619</v>
      </c>
      <c r="I372" s="140">
        <v>13.65426635742188</v>
      </c>
      <c r="J372" s="141" t="s">
        <v>1949</v>
      </c>
      <c r="K372" s="141" t="s">
        <v>1035</v>
      </c>
      <c r="L372" s="141" t="s">
        <v>2511</v>
      </c>
      <c r="M372" s="143">
        <v>0.93208889335627843</v>
      </c>
      <c r="N372" s="26">
        <f t="shared" si="53"/>
        <v>3</v>
      </c>
      <c r="O372" s="26" t="str">
        <f t="shared" si="54"/>
        <v>Chainlink3</v>
      </c>
      <c r="Q372" s="26">
        <f>IF(R372="Y","",S372-COUNTIF(R$4:R371,"Y"))</f>
        <v>278</v>
      </c>
      <c r="R372" s="114" t="str">
        <f>IF(ISNUMBER(MATCH(T372,Draft!$AX$3:$AX$146,0)),"Y","")</f>
        <v/>
      </c>
      <c r="S372" s="114">
        <f t="shared" si="51"/>
        <v>369</v>
      </c>
      <c r="T372" s="136" t="s">
        <v>2285</v>
      </c>
      <c r="U372" s="137">
        <v>61</v>
      </c>
      <c r="V372" s="137">
        <v>1.039947154769528</v>
      </c>
      <c r="W372" s="137">
        <v>0.22706798421323021</v>
      </c>
      <c r="X372" s="137">
        <v>0.21834569494404049</v>
      </c>
      <c r="Y372" s="137">
        <v>1558083712</v>
      </c>
      <c r="Z372" s="137">
        <v>60</v>
      </c>
      <c r="AA372" s="137">
        <v>548</v>
      </c>
      <c r="AB372" s="137">
        <v>566</v>
      </c>
      <c r="AC372" s="137">
        <v>309.39999999999998</v>
      </c>
      <c r="AP372" s="117" t="s">
        <v>1953</v>
      </c>
      <c r="AQ372" s="117" t="s">
        <v>1296</v>
      </c>
      <c r="AR372" s="117" t="s">
        <v>1297</v>
      </c>
      <c r="AS372" s="123">
        <v>32.85</v>
      </c>
      <c r="AT372" s="117">
        <v>-0.24</v>
      </c>
      <c r="AU372" s="124">
        <v>-7.2500000000000004E-3</v>
      </c>
      <c r="AV372" s="125">
        <v>33502520508</v>
      </c>
      <c r="AW372" s="117" t="s">
        <v>1043</v>
      </c>
      <c r="AX372" s="117">
        <v>2012</v>
      </c>
      <c r="AY372" s="117">
        <v>3331312</v>
      </c>
      <c r="AZ372" s="117" t="s">
        <v>1076</v>
      </c>
      <c r="BA372" s="117" t="s">
        <v>1077</v>
      </c>
    </row>
    <row r="373" spans="7:53" ht="15">
      <c r="G373" s="114" t="str">
        <f t="shared" si="52"/>
        <v>Berkshire Hathaway</v>
      </c>
      <c r="H373" s="175">
        <v>44596</v>
      </c>
      <c r="I373" s="140">
        <v>473364</v>
      </c>
      <c r="J373" s="141" t="s">
        <v>1911</v>
      </c>
      <c r="K373" s="141" t="s">
        <v>1953</v>
      </c>
      <c r="L373" s="141" t="s">
        <v>2512</v>
      </c>
      <c r="M373" s="143"/>
      <c r="N373" s="26">
        <f t="shared" si="53"/>
        <v>0</v>
      </c>
      <c r="O373" s="26" t="str">
        <f t="shared" si="54"/>
        <v>Berkshire Hathaway0</v>
      </c>
      <c r="Q373" s="26">
        <f>IF(R373="Y","",S373-COUNTIF(R$4:R372,"Y"))</f>
        <v>279</v>
      </c>
      <c r="R373" s="114" t="str">
        <f>IF(ISNUMBER(MATCH(T373,Draft!$AX$3:$AX$146,0)),"Y","")</f>
        <v/>
      </c>
      <c r="S373" s="114">
        <f t="shared" si="51"/>
        <v>370</v>
      </c>
      <c r="T373" s="136" t="s">
        <v>1942</v>
      </c>
      <c r="U373" s="137">
        <v>27</v>
      </c>
      <c r="V373" s="137">
        <v>1.074291883692978</v>
      </c>
      <c r="W373" s="137">
        <v>0.44220081536203393</v>
      </c>
      <c r="X373" s="137">
        <v>0.41162073555087042</v>
      </c>
      <c r="Y373" s="137">
        <v>286224384</v>
      </c>
      <c r="Z373" s="137">
        <v>25</v>
      </c>
      <c r="AA373" s="137">
        <v>593</v>
      </c>
      <c r="AB373" s="137">
        <v>595</v>
      </c>
      <c r="AC373" s="137">
        <v>309.60000000000002</v>
      </c>
      <c r="AP373" s="117" t="s">
        <v>1953</v>
      </c>
      <c r="AQ373" s="117" t="s">
        <v>1181</v>
      </c>
      <c r="AR373" s="117" t="s">
        <v>1182</v>
      </c>
      <c r="AS373" s="123">
        <v>152.38</v>
      </c>
      <c r="AT373" s="117">
        <v>-1.02</v>
      </c>
      <c r="AU373" s="124">
        <v>-6.6499999999999997E-3</v>
      </c>
      <c r="AV373" s="125">
        <v>33415185135</v>
      </c>
      <c r="AX373" s="117">
        <v>2021</v>
      </c>
      <c r="AY373" s="117">
        <v>51396</v>
      </c>
      <c r="AZ373" s="117" t="s">
        <v>1124</v>
      </c>
      <c r="BA373" s="117" t="s">
        <v>1065</v>
      </c>
    </row>
    <row r="374" spans="7:53" ht="15">
      <c r="G374" s="114" t="str">
        <f t="shared" si="52"/>
        <v>Berkshire Hathaway</v>
      </c>
      <c r="H374" s="175">
        <v>44603</v>
      </c>
      <c r="I374" s="140">
        <v>479370</v>
      </c>
      <c r="J374" s="141" t="s">
        <v>1911</v>
      </c>
      <c r="K374" s="141" t="s">
        <v>1953</v>
      </c>
      <c r="L374" s="141" t="s">
        <v>2512</v>
      </c>
      <c r="M374" s="143">
        <v>1.0126879103607369</v>
      </c>
      <c r="N374" s="26">
        <f t="shared" si="53"/>
        <v>1</v>
      </c>
      <c r="O374" s="26" t="str">
        <f t="shared" si="54"/>
        <v>Berkshire Hathaway1</v>
      </c>
      <c r="Q374" s="26">
        <f>IF(R374="Y","",S374-COUNTIF(R$4:R373,"Y"))</f>
        <v>280</v>
      </c>
      <c r="R374" s="114" t="str">
        <f>IF(ISNUMBER(MATCH(T374,Draft!$AX$3:$AX$146,0)),"Y","")</f>
        <v/>
      </c>
      <c r="S374" s="114">
        <f t="shared" si="51"/>
        <v>371</v>
      </c>
      <c r="T374" s="136" t="s">
        <v>570</v>
      </c>
      <c r="U374" s="137">
        <v>57</v>
      </c>
      <c r="V374" s="137">
        <v>1.001094274985493</v>
      </c>
      <c r="W374" s="137">
        <v>3.4535695428055339E-2</v>
      </c>
      <c r="X374" s="137">
        <v>3.4497945189583483E-2</v>
      </c>
      <c r="Y374" s="137">
        <v>142784790528</v>
      </c>
      <c r="Z374" s="137">
        <v>493</v>
      </c>
      <c r="AA374" s="137">
        <v>207</v>
      </c>
      <c r="AB374" s="137">
        <v>73</v>
      </c>
      <c r="AC374" s="137">
        <v>309.8</v>
      </c>
      <c r="AP374" s="117" t="s">
        <v>1953</v>
      </c>
      <c r="AQ374" s="117" t="s">
        <v>921</v>
      </c>
      <c r="AR374" s="117" t="s">
        <v>922</v>
      </c>
      <c r="AS374" s="123">
        <v>38.92</v>
      </c>
      <c r="AT374" s="117">
        <v>-1.81</v>
      </c>
      <c r="AU374" s="124">
        <v>-4.444E-2</v>
      </c>
      <c r="AV374" s="125">
        <v>33330257603</v>
      </c>
      <c r="AW374" s="117" t="s">
        <v>1063</v>
      </c>
      <c r="AX374" s="117">
        <v>2020</v>
      </c>
      <c r="AY374" s="117">
        <v>9177098</v>
      </c>
      <c r="AZ374" s="117" t="s">
        <v>1059</v>
      </c>
      <c r="BA374" s="117" t="s">
        <v>1060</v>
      </c>
    </row>
    <row r="375" spans="7:53" ht="15">
      <c r="G375" s="114" t="str">
        <f t="shared" si="52"/>
        <v>Berkshire Hathaway</v>
      </c>
      <c r="H375" s="175">
        <v>44610</v>
      </c>
      <c r="I375" s="140">
        <v>472257</v>
      </c>
      <c r="J375" s="141" t="s">
        <v>1911</v>
      </c>
      <c r="K375" s="141" t="s">
        <v>1953</v>
      </c>
      <c r="L375" s="141" t="s">
        <v>2512</v>
      </c>
      <c r="M375" s="143">
        <v>0.98516177482946365</v>
      </c>
      <c r="N375" s="26">
        <f t="shared" si="53"/>
        <v>2</v>
      </c>
      <c r="O375" s="26" t="str">
        <f t="shared" si="54"/>
        <v>Berkshire Hathaway2</v>
      </c>
      <c r="Q375" s="26">
        <f>IF(R375="Y","",S375-COUNTIF(R$4:R374,"Y"))</f>
        <v>281</v>
      </c>
      <c r="R375" s="114" t="str">
        <f>IF(ISNUMBER(MATCH(T375,Draft!$AX$3:$AX$146,0)),"Y","")</f>
        <v/>
      </c>
      <c r="S375" s="114">
        <f t="shared" si="51"/>
        <v>372</v>
      </c>
      <c r="T375" s="136" t="s">
        <v>566</v>
      </c>
      <c r="U375" s="137">
        <v>57</v>
      </c>
      <c r="V375" s="137">
        <v>0.99875724965673562</v>
      </c>
      <c r="W375" s="137">
        <v>2.818351945031667E-2</v>
      </c>
      <c r="X375" s="137">
        <v>2.821858811037728E-2</v>
      </c>
      <c r="Y375" s="137">
        <v>172178079744</v>
      </c>
      <c r="Z375" s="137">
        <v>550</v>
      </c>
      <c r="AA375" s="137">
        <v>95</v>
      </c>
      <c r="AB375" s="137">
        <v>55</v>
      </c>
      <c r="AC375" s="137">
        <v>310.5</v>
      </c>
      <c r="AP375" s="117" t="s">
        <v>1953</v>
      </c>
      <c r="AQ375" s="117" t="s">
        <v>1276</v>
      </c>
      <c r="AR375" s="117" t="s">
        <v>1277</v>
      </c>
      <c r="AS375" s="123">
        <v>42.95</v>
      </c>
      <c r="AT375" s="117">
        <v>-0.16</v>
      </c>
      <c r="AU375" s="124">
        <v>-3.7100000000000002E-3</v>
      </c>
      <c r="AV375" s="125">
        <v>33318234865</v>
      </c>
      <c r="AW375" s="117" t="s">
        <v>1046</v>
      </c>
      <c r="AY375" s="117">
        <v>154970</v>
      </c>
      <c r="AZ375" s="117" t="s">
        <v>1084</v>
      </c>
      <c r="BA375" s="117" t="s">
        <v>1085</v>
      </c>
    </row>
    <row r="376" spans="7:53" ht="15">
      <c r="G376" s="114" t="str">
        <f t="shared" si="52"/>
        <v>Berkshire Hathaway</v>
      </c>
      <c r="H376" s="175">
        <v>44617</v>
      </c>
      <c r="I376" s="140">
        <v>479345</v>
      </c>
      <c r="J376" s="141" t="s">
        <v>1911</v>
      </c>
      <c r="K376" s="141" t="s">
        <v>1953</v>
      </c>
      <c r="L376" s="141" t="s">
        <v>2512</v>
      </c>
      <c r="M376" s="143">
        <v>1.0150087770006591</v>
      </c>
      <c r="N376" s="26">
        <f t="shared" si="53"/>
        <v>3</v>
      </c>
      <c r="O376" s="26" t="str">
        <f t="shared" si="54"/>
        <v>Berkshire Hathaway3</v>
      </c>
      <c r="Q376" s="26">
        <f>IF(R376="Y","",S376-COUNTIF(R$4:R375,"Y"))</f>
        <v>282</v>
      </c>
      <c r="R376" s="114" t="str">
        <f>IF(ISNUMBER(MATCH(T376,Draft!$AX$3:$AX$146,0)),"Y","")</f>
        <v/>
      </c>
      <c r="S376" s="114">
        <f t="shared" si="51"/>
        <v>373</v>
      </c>
      <c r="T376" s="136" t="s">
        <v>186</v>
      </c>
      <c r="U376" s="137">
        <v>57</v>
      </c>
      <c r="V376" s="137">
        <v>1.002039975363556</v>
      </c>
      <c r="W376" s="137">
        <v>2.2219635634343749E-2</v>
      </c>
      <c r="X376" s="137">
        <v>2.217440040381833E-2</v>
      </c>
      <c r="Y376" s="137">
        <v>43558223872</v>
      </c>
      <c r="Z376" s="137">
        <v>445</v>
      </c>
      <c r="AA376" s="137">
        <v>34</v>
      </c>
      <c r="AB376" s="137">
        <v>271</v>
      </c>
      <c r="AC376" s="137">
        <v>310.60000000000002</v>
      </c>
      <c r="AP376" s="117" t="s">
        <v>1953</v>
      </c>
      <c r="AQ376" s="117" t="s">
        <v>1274</v>
      </c>
      <c r="AR376" s="117" t="s">
        <v>1275</v>
      </c>
      <c r="AS376" s="123">
        <v>65.849999999999994</v>
      </c>
      <c r="AT376" s="117">
        <v>-1.58</v>
      </c>
      <c r="AU376" s="124">
        <v>-2.3429999999999999E-2</v>
      </c>
      <c r="AV376" s="125">
        <v>33297952801</v>
      </c>
      <c r="AW376" s="117" t="s">
        <v>1043</v>
      </c>
      <c r="AY376" s="117">
        <v>3010299</v>
      </c>
      <c r="AZ376" s="117" t="s">
        <v>1084</v>
      </c>
      <c r="BA376" s="117" t="s">
        <v>1095</v>
      </c>
    </row>
    <row r="377" spans="7:53" ht="15">
      <c r="G377" s="114" t="str">
        <f t="shared" si="52"/>
        <v>Gold</v>
      </c>
      <c r="H377" s="175">
        <v>44596</v>
      </c>
      <c r="I377" s="140">
        <v>168.86000061035159</v>
      </c>
      <c r="J377" s="141" t="s">
        <v>2642</v>
      </c>
      <c r="K377" s="141" t="s">
        <v>1953</v>
      </c>
      <c r="L377" s="141" t="s">
        <v>2512</v>
      </c>
      <c r="M377" s="143"/>
      <c r="N377" s="26">
        <f t="shared" si="53"/>
        <v>0</v>
      </c>
      <c r="O377" s="26" t="str">
        <f t="shared" si="54"/>
        <v>Gold0</v>
      </c>
      <c r="Q377" s="26">
        <f>IF(R377="Y","",S377-COUNTIF(R$4:R376,"Y"))</f>
        <v>283</v>
      </c>
      <c r="R377" s="114" t="str">
        <f>IF(ISNUMBER(MATCH(T377,Draft!$AX$3:$AX$146,0)),"Y","")</f>
        <v/>
      </c>
      <c r="S377" s="114">
        <f t="shared" si="51"/>
        <v>374</v>
      </c>
      <c r="T377" s="136" t="s">
        <v>586</v>
      </c>
      <c r="U377" s="137">
        <v>57</v>
      </c>
      <c r="V377" s="137">
        <v>1.0028885576622899</v>
      </c>
      <c r="W377" s="137">
        <v>5.0069167691708487E-2</v>
      </c>
      <c r="X377" s="137">
        <v>4.9924956575851838E-2</v>
      </c>
      <c r="Y377" s="137">
        <v>115671736320</v>
      </c>
      <c r="Z377" s="137">
        <v>410</v>
      </c>
      <c r="AA377" s="137">
        <v>385</v>
      </c>
      <c r="AB377" s="137">
        <v>96</v>
      </c>
      <c r="AC377" s="137">
        <v>310.8</v>
      </c>
      <c r="AP377" s="117" t="s">
        <v>1953</v>
      </c>
      <c r="AQ377" s="117" t="s">
        <v>1294</v>
      </c>
      <c r="AR377" s="117" t="s">
        <v>1295</v>
      </c>
      <c r="AS377" s="123">
        <v>45.17</v>
      </c>
      <c r="AT377" s="117">
        <v>0.02</v>
      </c>
      <c r="AU377" s="124">
        <v>4.4000000000000002E-4</v>
      </c>
      <c r="AV377" s="125">
        <v>33211493826</v>
      </c>
      <c r="AW377" s="117" t="s">
        <v>1043</v>
      </c>
      <c r="AY377" s="117">
        <v>4799328</v>
      </c>
      <c r="AZ377" s="117" t="s">
        <v>1054</v>
      </c>
      <c r="BA377" s="117" t="s">
        <v>1176</v>
      </c>
    </row>
    <row r="378" spans="7:53" ht="15">
      <c r="G378" s="114" t="str">
        <f t="shared" si="52"/>
        <v>Gold</v>
      </c>
      <c r="H378" s="175">
        <v>44603</v>
      </c>
      <c r="I378" s="140">
        <v>173.80999755859381</v>
      </c>
      <c r="J378" s="141" t="s">
        <v>2642</v>
      </c>
      <c r="K378" s="141" t="s">
        <v>1953</v>
      </c>
      <c r="L378" s="141" t="s">
        <v>2512</v>
      </c>
      <c r="M378" s="143">
        <v>1.029314206622943</v>
      </c>
      <c r="N378" s="26">
        <f t="shared" si="53"/>
        <v>1</v>
      </c>
      <c r="O378" s="26" t="str">
        <f t="shared" si="54"/>
        <v>Gold1</v>
      </c>
      <c r="Q378" s="26">
        <f>IF(R378="Y","",S378-COUNTIF(R$4:R377,"Y"))</f>
        <v>284</v>
      </c>
      <c r="R378" s="114" t="str">
        <f>IF(ISNUMBER(MATCH(T378,Draft!$AX$3:$AX$146,0)),"Y","")</f>
        <v/>
      </c>
      <c r="S378" s="114">
        <f t="shared" si="51"/>
        <v>375</v>
      </c>
      <c r="T378" s="136" t="s">
        <v>52</v>
      </c>
      <c r="U378" s="137">
        <v>57</v>
      </c>
      <c r="V378" s="137">
        <v>0.9987601970711093</v>
      </c>
      <c r="W378" s="137">
        <v>2.4721741174528258E-2</v>
      </c>
      <c r="X378" s="137">
        <v>2.4752429308882579E-2</v>
      </c>
      <c r="Y378" s="137">
        <v>128989806592</v>
      </c>
      <c r="Z378" s="137">
        <v>549</v>
      </c>
      <c r="AA378" s="137">
        <v>57</v>
      </c>
      <c r="AB378" s="137">
        <v>83</v>
      </c>
      <c r="AC378" s="137">
        <v>310.8</v>
      </c>
      <c r="AP378" s="117" t="s">
        <v>1953</v>
      </c>
      <c r="AQ378" s="117" t="s">
        <v>1207</v>
      </c>
      <c r="AR378" s="117" t="s">
        <v>1208</v>
      </c>
      <c r="AS378" s="123">
        <v>158.81</v>
      </c>
      <c r="AT378" s="117">
        <v>-1.69</v>
      </c>
      <c r="AU378" s="124">
        <v>-1.0529999999999999E-2</v>
      </c>
      <c r="AV378" s="125">
        <v>33104579740</v>
      </c>
      <c r="AW378" s="117" t="s">
        <v>1043</v>
      </c>
      <c r="AY378" s="117">
        <v>1280456</v>
      </c>
      <c r="AZ378" s="117" t="s">
        <v>1049</v>
      </c>
      <c r="BA378" s="117" t="s">
        <v>1134</v>
      </c>
    </row>
    <row r="379" spans="7:53" ht="15">
      <c r="G379" s="114" t="str">
        <f t="shared" si="52"/>
        <v>Gold</v>
      </c>
      <c r="H379" s="175">
        <v>44610</v>
      </c>
      <c r="I379" s="140">
        <v>177.1199951171875</v>
      </c>
      <c r="J379" s="141" t="s">
        <v>2642</v>
      </c>
      <c r="K379" s="141" t="s">
        <v>1953</v>
      </c>
      <c r="L379" s="141" t="s">
        <v>2512</v>
      </c>
      <c r="M379" s="143">
        <v>1.019043769662777</v>
      </c>
      <c r="N379" s="26">
        <f t="shared" si="53"/>
        <v>2</v>
      </c>
      <c r="O379" s="26" t="str">
        <f t="shared" si="54"/>
        <v>Gold2</v>
      </c>
      <c r="Q379" s="26">
        <f>IF(R379="Y","",S379-COUNTIF(R$4:R378,"Y"))</f>
        <v>285</v>
      </c>
      <c r="R379" s="114" t="str">
        <f>IF(ISNUMBER(MATCH(T379,Draft!$AX$3:$AX$146,0)),"Y","")</f>
        <v/>
      </c>
      <c r="S379" s="114">
        <f t="shared" si="51"/>
        <v>376</v>
      </c>
      <c r="T379" s="136" t="s">
        <v>641</v>
      </c>
      <c r="U379" s="137">
        <v>57</v>
      </c>
      <c r="V379" s="137">
        <v>0.99956486499713681</v>
      </c>
      <c r="W379" s="137">
        <v>2.2530636486343271E-2</v>
      </c>
      <c r="X379" s="137">
        <v>2.2540444622778742E-2</v>
      </c>
      <c r="Y379" s="137">
        <v>92010315776</v>
      </c>
      <c r="Z379" s="137">
        <v>531</v>
      </c>
      <c r="AA379" s="137">
        <v>41</v>
      </c>
      <c r="AB379" s="137">
        <v>125</v>
      </c>
      <c r="AC379" s="137">
        <v>311.2</v>
      </c>
      <c r="AP379" s="117" t="s">
        <v>1953</v>
      </c>
      <c r="AQ379" s="117" t="s">
        <v>1260</v>
      </c>
      <c r="AR379" s="117" t="s">
        <v>1261</v>
      </c>
      <c r="AS379" s="123">
        <v>121.59</v>
      </c>
      <c r="AT379" s="117">
        <v>1.51</v>
      </c>
      <c r="AU379" s="124">
        <v>1.257E-2</v>
      </c>
      <c r="AV379" s="125">
        <v>33072480000</v>
      </c>
      <c r="AW379" s="117" t="s">
        <v>1043</v>
      </c>
      <c r="AY379" s="117">
        <v>3280438</v>
      </c>
      <c r="AZ379" s="117" t="s">
        <v>1096</v>
      </c>
      <c r="BA379" s="117" t="s">
        <v>1131</v>
      </c>
    </row>
    <row r="380" spans="7:53" ht="15">
      <c r="G380" s="114" t="str">
        <f t="shared" si="52"/>
        <v>Gold</v>
      </c>
      <c r="H380" s="175">
        <v>44617</v>
      </c>
      <c r="I380" s="140">
        <v>176.55000305175781</v>
      </c>
      <c r="J380" s="141" t="s">
        <v>2642</v>
      </c>
      <c r="K380" s="141" t="s">
        <v>1953</v>
      </c>
      <c r="L380" s="141" t="s">
        <v>2512</v>
      </c>
      <c r="M380" s="143">
        <v>0.99678188752742136</v>
      </c>
      <c r="N380" s="26">
        <f t="shared" si="53"/>
        <v>3</v>
      </c>
      <c r="O380" s="26" t="str">
        <f t="shared" si="54"/>
        <v>Gold3</v>
      </c>
      <c r="Q380" s="26">
        <f>IF(R380="Y","",S380-COUNTIF(R$4:R379,"Y"))</f>
        <v>286</v>
      </c>
      <c r="R380" s="114" t="str">
        <f>IF(ISNUMBER(MATCH(T380,Draft!$AX$3:$AX$146,0)),"Y","")</f>
        <v/>
      </c>
      <c r="S380" s="114">
        <f t="shared" si="51"/>
        <v>377</v>
      </c>
      <c r="T380" s="136" t="s">
        <v>84</v>
      </c>
      <c r="U380" s="137">
        <v>57</v>
      </c>
      <c r="V380" s="137">
        <v>1.0030589327863939</v>
      </c>
      <c r="W380" s="137">
        <v>5.0526105034770667E-2</v>
      </c>
      <c r="X380" s="137">
        <v>5.0372020410021562E-2</v>
      </c>
      <c r="Y380" s="137">
        <v>101386584064</v>
      </c>
      <c r="Z380" s="137">
        <v>399</v>
      </c>
      <c r="AA380" s="137">
        <v>389</v>
      </c>
      <c r="AB380" s="137">
        <v>115</v>
      </c>
      <c r="AC380" s="137">
        <v>311.8</v>
      </c>
      <c r="AP380" s="117" t="s">
        <v>1953</v>
      </c>
      <c r="AQ380" s="117" t="s">
        <v>795</v>
      </c>
      <c r="AR380" s="117" t="s">
        <v>796</v>
      </c>
      <c r="AS380" s="123">
        <v>112.75</v>
      </c>
      <c r="AT380" s="117">
        <v>-2.76</v>
      </c>
      <c r="AU380" s="124">
        <v>-2.3890000000000002E-2</v>
      </c>
      <c r="AV380" s="125">
        <v>32989748000</v>
      </c>
      <c r="AW380" s="117" t="s">
        <v>1043</v>
      </c>
      <c r="AX380" s="117">
        <v>2020</v>
      </c>
      <c r="AY380" s="117">
        <v>5087638</v>
      </c>
      <c r="AZ380" s="117" t="s">
        <v>1044</v>
      </c>
      <c r="BA380" s="117" t="s">
        <v>1139</v>
      </c>
    </row>
    <row r="381" spans="7:53" ht="15">
      <c r="G381" s="114" t="str">
        <f t="shared" si="52"/>
        <v>Silver</v>
      </c>
      <c r="H381" s="175">
        <v>44596</v>
      </c>
      <c r="I381" s="140">
        <v>20.79000091552734</v>
      </c>
      <c r="J381" s="141" t="s">
        <v>2643</v>
      </c>
      <c r="K381" s="141" t="s">
        <v>1953</v>
      </c>
      <c r="L381" s="141" t="s">
        <v>2512</v>
      </c>
      <c r="M381" s="143"/>
      <c r="N381" s="26">
        <f t="shared" si="53"/>
        <v>0</v>
      </c>
      <c r="O381" s="26" t="str">
        <f t="shared" si="54"/>
        <v>Silver0</v>
      </c>
      <c r="Q381" s="26">
        <f>IF(R381="Y","",S381-COUNTIF(R$4:R380,"Y"))</f>
        <v>287</v>
      </c>
      <c r="R381" s="114" t="str">
        <f>IF(ISNUMBER(MATCH(T381,Draft!$AX$3:$AX$146,0)),"Y","")</f>
        <v/>
      </c>
      <c r="S381" s="114">
        <f t="shared" si="51"/>
        <v>378</v>
      </c>
      <c r="T381" s="136" t="s">
        <v>2381</v>
      </c>
      <c r="U381" s="137">
        <v>50</v>
      </c>
      <c r="V381" s="137">
        <v>1.0562083058501119</v>
      </c>
      <c r="W381" s="137">
        <v>0.33778628799624899</v>
      </c>
      <c r="X381" s="137">
        <v>0.31981029322087601</v>
      </c>
      <c r="Y381" s="137">
        <v>1115746688</v>
      </c>
      <c r="Z381" s="137">
        <v>41</v>
      </c>
      <c r="AA381" s="137">
        <v>583</v>
      </c>
      <c r="AB381" s="137">
        <v>584</v>
      </c>
      <c r="AC381" s="137">
        <v>312.3</v>
      </c>
      <c r="AP381" s="117" t="s">
        <v>1953</v>
      </c>
      <c r="AQ381" s="117" t="s">
        <v>1311</v>
      </c>
      <c r="AR381" s="117" t="s">
        <v>1312</v>
      </c>
      <c r="AS381" s="123">
        <v>12.38</v>
      </c>
      <c r="AT381" s="117">
        <v>0.01</v>
      </c>
      <c r="AU381" s="124">
        <v>8.0999999999999996E-4</v>
      </c>
      <c r="AV381" s="125">
        <v>32906623086</v>
      </c>
      <c r="AW381" s="117" t="s">
        <v>1090</v>
      </c>
      <c r="AY381" s="117">
        <v>751285</v>
      </c>
      <c r="AZ381" s="117" t="s">
        <v>1084</v>
      </c>
      <c r="BA381" s="117" t="s">
        <v>1085</v>
      </c>
    </row>
    <row r="382" spans="7:53" ht="15">
      <c r="G382" s="114" t="str">
        <f t="shared" si="52"/>
        <v>Silver</v>
      </c>
      <c r="H382" s="175">
        <v>44603</v>
      </c>
      <c r="I382" s="140">
        <v>21.829999923706051</v>
      </c>
      <c r="J382" s="141" t="s">
        <v>2643</v>
      </c>
      <c r="K382" s="141" t="s">
        <v>1953</v>
      </c>
      <c r="L382" s="141" t="s">
        <v>2512</v>
      </c>
      <c r="M382" s="143">
        <v>1.050024000114496</v>
      </c>
      <c r="N382" s="26">
        <f t="shared" si="53"/>
        <v>1</v>
      </c>
      <c r="O382" s="26" t="str">
        <f t="shared" si="54"/>
        <v>Silver1</v>
      </c>
      <c r="Q382" s="26">
        <f>IF(R382="Y","",S382-COUNTIF(R$4:R381,"Y"))</f>
        <v>288</v>
      </c>
      <c r="R382" s="114" t="str">
        <f>IF(ISNUMBER(MATCH(T382,Draft!$AX$3:$AX$146,0)),"Y","")</f>
        <v/>
      </c>
      <c r="S382" s="114">
        <f t="shared" si="51"/>
        <v>379</v>
      </c>
      <c r="T382" s="136" t="s">
        <v>1376</v>
      </c>
      <c r="U382" s="137">
        <v>57</v>
      </c>
      <c r="V382" s="137">
        <v>1.00645223036649</v>
      </c>
      <c r="W382" s="137">
        <v>5.2838110566722343E-2</v>
      </c>
      <c r="X382" s="137">
        <v>5.2499372521119872E-2</v>
      </c>
      <c r="Y382" s="137">
        <v>33069576192</v>
      </c>
      <c r="Z382" s="137">
        <v>235</v>
      </c>
      <c r="AA382" s="137">
        <v>403</v>
      </c>
      <c r="AB382" s="137">
        <v>381</v>
      </c>
      <c r="AC382" s="137">
        <v>312.39999999999998</v>
      </c>
      <c r="AP382" s="117" t="s">
        <v>1953</v>
      </c>
      <c r="AQ382" s="117" t="s">
        <v>1256</v>
      </c>
      <c r="AR382" s="117" t="s">
        <v>1257</v>
      </c>
      <c r="AS382" s="123">
        <v>86.97</v>
      </c>
      <c r="AT382" s="117">
        <v>-3.35</v>
      </c>
      <c r="AU382" s="124">
        <v>-3.7089999999999998E-2</v>
      </c>
      <c r="AV382" s="125">
        <v>32615160827</v>
      </c>
      <c r="AW382" s="117" t="s">
        <v>1043</v>
      </c>
      <c r="AY382" s="117">
        <v>1953966</v>
      </c>
      <c r="AZ382" s="117" t="s">
        <v>1054</v>
      </c>
      <c r="BA382" s="117" t="s">
        <v>1108</v>
      </c>
    </row>
    <row r="383" spans="7:53" ht="15">
      <c r="G383" s="114" t="str">
        <f t="shared" si="52"/>
        <v>Silver</v>
      </c>
      <c r="H383" s="175">
        <v>44610</v>
      </c>
      <c r="I383" s="140">
        <v>22.120000839233398</v>
      </c>
      <c r="J383" s="141" t="s">
        <v>2643</v>
      </c>
      <c r="K383" s="141" t="s">
        <v>1953</v>
      </c>
      <c r="L383" s="141" t="s">
        <v>2512</v>
      </c>
      <c r="M383" s="143">
        <v>1.013284512896971</v>
      </c>
      <c r="N383" s="26">
        <f t="shared" si="53"/>
        <v>2</v>
      </c>
      <c r="O383" s="26" t="str">
        <f t="shared" si="54"/>
        <v>Silver2</v>
      </c>
      <c r="Q383" s="26">
        <f>IF(R383="Y","",S383-COUNTIF(R$4:R382,"Y"))</f>
        <v>289</v>
      </c>
      <c r="R383" s="114" t="str">
        <f>IF(ISNUMBER(MATCH(T383,Draft!$AX$3:$AX$146,0)),"Y","")</f>
        <v/>
      </c>
      <c r="S383" s="114">
        <f t="shared" si="51"/>
        <v>380</v>
      </c>
      <c r="T383" s="136" t="s">
        <v>2257</v>
      </c>
      <c r="U383" s="137">
        <v>61</v>
      </c>
      <c r="V383" s="137">
        <v>1.0189907802434011</v>
      </c>
      <c r="W383" s="137">
        <v>0.1110639596108242</v>
      </c>
      <c r="X383" s="137">
        <v>0.1089940770458149</v>
      </c>
      <c r="Y383" s="137">
        <v>1685041920</v>
      </c>
      <c r="Z383" s="137">
        <v>89</v>
      </c>
      <c r="AA383" s="137">
        <v>501</v>
      </c>
      <c r="AB383" s="137">
        <v>560</v>
      </c>
      <c r="AC383" s="137">
        <v>312.7</v>
      </c>
      <c r="AP383" s="117" t="s">
        <v>1953</v>
      </c>
      <c r="AQ383" s="117" t="s">
        <v>194</v>
      </c>
      <c r="AR383" s="117" t="s">
        <v>195</v>
      </c>
      <c r="AS383" s="123">
        <v>114.4</v>
      </c>
      <c r="AT383" s="117">
        <v>-2.79</v>
      </c>
      <c r="AU383" s="124">
        <v>-2.3810000000000001E-2</v>
      </c>
      <c r="AV383" s="125">
        <v>32384959693</v>
      </c>
      <c r="AW383" s="117" t="s">
        <v>1043</v>
      </c>
      <c r="AY383" s="117">
        <v>1787272</v>
      </c>
    </row>
    <row r="384" spans="7:53" ht="15">
      <c r="G384" s="114" t="str">
        <f t="shared" si="52"/>
        <v>Silver</v>
      </c>
      <c r="H384" s="175">
        <v>44617</v>
      </c>
      <c r="I384" s="140">
        <v>22.39999961853027</v>
      </c>
      <c r="J384" s="141" t="s">
        <v>2643</v>
      </c>
      <c r="K384" s="141" t="s">
        <v>1953</v>
      </c>
      <c r="L384" s="141" t="s">
        <v>2512</v>
      </c>
      <c r="M384" s="143">
        <v>1.012658172182356</v>
      </c>
      <c r="N384" s="26">
        <f t="shared" si="53"/>
        <v>3</v>
      </c>
      <c r="O384" s="26" t="str">
        <f t="shared" si="54"/>
        <v>Silver3</v>
      </c>
      <c r="Q384" s="26">
        <f>IF(R384="Y","",S384-COUNTIF(R$4:R383,"Y"))</f>
        <v>290</v>
      </c>
      <c r="R384" s="114" t="str">
        <f>IF(ISNUMBER(MATCH(T384,Draft!$AX$3:$AX$146,0)),"Y","")</f>
        <v/>
      </c>
      <c r="S384" s="114">
        <f t="shared" si="51"/>
        <v>381</v>
      </c>
      <c r="T384" s="136" t="s">
        <v>2252</v>
      </c>
      <c r="U384" s="137">
        <v>61</v>
      </c>
      <c r="V384" s="137">
        <v>1.0293250519132331</v>
      </c>
      <c r="W384" s="137">
        <v>0.23779053484812829</v>
      </c>
      <c r="X384" s="137">
        <v>0.23101597926344161</v>
      </c>
      <c r="Y384" s="137">
        <v>1675050112</v>
      </c>
      <c r="Z384" s="137">
        <v>68</v>
      </c>
      <c r="AA384" s="137">
        <v>553</v>
      </c>
      <c r="AB384" s="137">
        <v>561</v>
      </c>
      <c r="AC384" s="137">
        <v>312.89999999999998</v>
      </c>
      <c r="AP384" s="117" t="s">
        <v>1953</v>
      </c>
      <c r="AQ384" s="117" t="s">
        <v>198</v>
      </c>
      <c r="AR384" s="117" t="s">
        <v>199</v>
      </c>
      <c r="AS384" s="123">
        <v>220.04</v>
      </c>
      <c r="AT384" s="117">
        <v>-6.77</v>
      </c>
      <c r="AU384" s="124">
        <v>-2.9850000000000002E-2</v>
      </c>
      <c r="AV384" s="125">
        <v>32337692972</v>
      </c>
      <c r="AW384" s="117" t="s">
        <v>1043</v>
      </c>
      <c r="AY384" s="117">
        <v>1315981</v>
      </c>
      <c r="AZ384" s="117" t="s">
        <v>1057</v>
      </c>
      <c r="BA384" s="117" t="s">
        <v>1058</v>
      </c>
    </row>
    <row r="385" spans="7:53" ht="15">
      <c r="G385" s="114" t="str">
        <f t="shared" si="52"/>
        <v>Dell</v>
      </c>
      <c r="H385" s="175">
        <v>44596</v>
      </c>
      <c r="I385" s="140">
        <v>58.740001678466797</v>
      </c>
      <c r="J385" s="141" t="s">
        <v>905</v>
      </c>
      <c r="K385" s="141" t="s">
        <v>1953</v>
      </c>
      <c r="L385" s="141" t="s">
        <v>2512</v>
      </c>
      <c r="M385" s="143"/>
      <c r="N385" s="26">
        <f t="shared" si="53"/>
        <v>0</v>
      </c>
      <c r="O385" s="26" t="str">
        <f t="shared" si="54"/>
        <v>Dell0</v>
      </c>
      <c r="Q385" s="26">
        <f>IF(R385="Y","",S385-COUNTIF(R$4:R384,"Y"))</f>
        <v>291</v>
      </c>
      <c r="R385" s="114" t="str">
        <f>IF(ISNUMBER(MATCH(T385,Draft!$AX$3:$AX$146,0)),"Y","")</f>
        <v/>
      </c>
      <c r="S385" s="114">
        <f t="shared" si="51"/>
        <v>382</v>
      </c>
      <c r="T385" s="136" t="s">
        <v>1262</v>
      </c>
      <c r="U385" s="137">
        <v>57</v>
      </c>
      <c r="V385" s="137">
        <v>1.0036361001774601</v>
      </c>
      <c r="W385" s="137">
        <v>2.910598537200796E-2</v>
      </c>
      <c r="X385" s="137">
        <v>2.9000536516035558E-2</v>
      </c>
      <c r="Y385" s="137">
        <v>34420588544</v>
      </c>
      <c r="Z385" s="137">
        <v>369</v>
      </c>
      <c r="AA385" s="137">
        <v>105</v>
      </c>
      <c r="AB385" s="137">
        <v>359</v>
      </c>
      <c r="AC385" s="137">
        <v>313.2</v>
      </c>
      <c r="AP385" s="117" t="s">
        <v>1953</v>
      </c>
      <c r="AQ385" s="117" t="s">
        <v>246</v>
      </c>
      <c r="AR385" s="117" t="s">
        <v>247</v>
      </c>
      <c r="AS385" s="123">
        <v>92.99</v>
      </c>
      <c r="AT385" s="117">
        <v>-1.69</v>
      </c>
      <c r="AU385" s="124">
        <v>-1.7850000000000001E-2</v>
      </c>
      <c r="AV385" s="125">
        <v>32295427000</v>
      </c>
      <c r="AW385" s="117" t="s">
        <v>1043</v>
      </c>
      <c r="AY385" s="117">
        <v>1485828</v>
      </c>
      <c r="AZ385" s="117" t="s">
        <v>1059</v>
      </c>
      <c r="BA385" s="117" t="s">
        <v>1060</v>
      </c>
    </row>
    <row r="386" spans="7:53" ht="15">
      <c r="G386" s="114" t="str">
        <f t="shared" si="52"/>
        <v>Dell</v>
      </c>
      <c r="H386" s="175">
        <v>44603</v>
      </c>
      <c r="I386" s="140">
        <v>59.509998321533203</v>
      </c>
      <c r="J386" s="141" t="s">
        <v>905</v>
      </c>
      <c r="K386" s="141" t="s">
        <v>1953</v>
      </c>
      <c r="L386" s="141" t="s">
        <v>2512</v>
      </c>
      <c r="M386" s="143">
        <v>1.013108556708616</v>
      </c>
      <c r="N386" s="26">
        <f t="shared" si="53"/>
        <v>1</v>
      </c>
      <c r="O386" s="26" t="str">
        <f t="shared" si="54"/>
        <v>Dell1</v>
      </c>
      <c r="Q386" s="26">
        <f>IF(R386="Y","",S386-COUNTIF(R$4:R385,"Y"))</f>
        <v>292</v>
      </c>
      <c r="R386" s="114" t="str">
        <f>IF(ISNUMBER(MATCH(T386,Draft!$AX$3:$AX$146,0)),"Y","")</f>
        <v/>
      </c>
      <c r="S386" s="114">
        <f t="shared" si="51"/>
        <v>383</v>
      </c>
      <c r="T386" s="136" t="s">
        <v>821</v>
      </c>
      <c r="U386" s="137">
        <v>57</v>
      </c>
      <c r="V386" s="137">
        <v>1.00290014379563</v>
      </c>
      <c r="W386" s="137">
        <v>3.5066772200721602E-2</v>
      </c>
      <c r="X386" s="137">
        <v>3.4965367606794827E-2</v>
      </c>
      <c r="Y386" s="137">
        <v>52654993408</v>
      </c>
      <c r="Z386" s="137">
        <v>409</v>
      </c>
      <c r="AA386" s="137">
        <v>214</v>
      </c>
      <c r="AB386" s="137">
        <v>220</v>
      </c>
      <c r="AC386" s="137">
        <v>313.3</v>
      </c>
      <c r="AP386" s="117" t="s">
        <v>1953</v>
      </c>
      <c r="AQ386" s="117" t="s">
        <v>831</v>
      </c>
      <c r="AR386" s="117" t="s">
        <v>832</v>
      </c>
      <c r="AS386" s="123">
        <v>167.83</v>
      </c>
      <c r="AT386" s="117">
        <v>-7.66</v>
      </c>
      <c r="AU386" s="124">
        <v>-4.3650000000000001E-2</v>
      </c>
      <c r="AV386" s="125">
        <v>32248838440</v>
      </c>
      <c r="AW386" s="117" t="s">
        <v>1160</v>
      </c>
      <c r="AX386" s="117">
        <v>2018</v>
      </c>
      <c r="AY386" s="117">
        <v>2235703</v>
      </c>
      <c r="AZ386" s="117" t="s">
        <v>1054</v>
      </c>
      <c r="BA386" s="117" t="s">
        <v>1152</v>
      </c>
    </row>
    <row r="387" spans="7:53" ht="15">
      <c r="G387" s="114" t="str">
        <f t="shared" si="52"/>
        <v>Dell</v>
      </c>
      <c r="H387" s="175">
        <v>44610</v>
      </c>
      <c r="I387" s="140">
        <v>58.900001525878913</v>
      </c>
      <c r="J387" s="141" t="s">
        <v>905</v>
      </c>
      <c r="K387" s="141" t="s">
        <v>1953</v>
      </c>
      <c r="L387" s="141" t="s">
        <v>2512</v>
      </c>
      <c r="M387" s="143">
        <v>0.98974967546867543</v>
      </c>
      <c r="N387" s="26">
        <f t="shared" si="53"/>
        <v>2</v>
      </c>
      <c r="O387" s="26" t="str">
        <f t="shared" si="54"/>
        <v>Dell2</v>
      </c>
      <c r="Q387" s="26">
        <f>IF(R387="Y","",S387-COUNTIF(R$4:R386,"Y"))</f>
        <v>293</v>
      </c>
      <c r="R387" s="114" t="str">
        <f>IF(ISNUMBER(MATCH(T387,Draft!$AX$3:$AX$146,0)),"Y","")</f>
        <v/>
      </c>
      <c r="S387" s="114">
        <f t="shared" si="51"/>
        <v>384</v>
      </c>
      <c r="T387" s="136" t="s">
        <v>2332</v>
      </c>
      <c r="U387" s="137">
        <v>61</v>
      </c>
      <c r="V387" s="137">
        <v>1.0261769698469221</v>
      </c>
      <c r="W387" s="137">
        <v>0.1817402477888922</v>
      </c>
      <c r="X387" s="137">
        <v>0.17710419657537529</v>
      </c>
      <c r="Y387" s="137">
        <v>1254046464</v>
      </c>
      <c r="Z387" s="137">
        <v>72</v>
      </c>
      <c r="AA387" s="137">
        <v>520</v>
      </c>
      <c r="AB387" s="137">
        <v>578</v>
      </c>
      <c r="AC387" s="137">
        <v>313.39999999999998</v>
      </c>
      <c r="AP387" s="117" t="s">
        <v>1953</v>
      </c>
      <c r="AQ387" s="117" t="s">
        <v>914</v>
      </c>
      <c r="AR387" s="117" t="s">
        <v>915</v>
      </c>
      <c r="AS387" s="123">
        <v>277.33</v>
      </c>
      <c r="AT387" s="117">
        <v>-9.1</v>
      </c>
      <c r="AU387" s="124">
        <v>-3.177E-2</v>
      </c>
      <c r="AV387" s="125">
        <v>32224671069</v>
      </c>
      <c r="AW387" s="117" t="s">
        <v>1043</v>
      </c>
      <c r="AY387" s="117">
        <v>726518</v>
      </c>
      <c r="AZ387" s="117" t="s">
        <v>1059</v>
      </c>
      <c r="BA387" s="117" t="s">
        <v>1065</v>
      </c>
    </row>
    <row r="388" spans="7:53" ht="15">
      <c r="G388" s="114" t="str">
        <f t="shared" si="52"/>
        <v>Dell</v>
      </c>
      <c r="H388" s="175">
        <v>44617</v>
      </c>
      <c r="I388" s="140">
        <v>51.459999084472663</v>
      </c>
      <c r="J388" s="141" t="s">
        <v>905</v>
      </c>
      <c r="K388" s="141" t="s">
        <v>1953</v>
      </c>
      <c r="L388" s="141" t="s">
        <v>2512</v>
      </c>
      <c r="M388" s="143">
        <v>0.87368417234866569</v>
      </c>
      <c r="N388" s="26">
        <f t="shared" si="53"/>
        <v>3</v>
      </c>
      <c r="O388" s="26" t="str">
        <f t="shared" si="54"/>
        <v>Dell3</v>
      </c>
      <c r="Q388" s="26">
        <f>IF(R388="Y","",S388-COUNTIF(R$4:R387,"Y"))</f>
        <v>294</v>
      </c>
      <c r="R388" s="114" t="str">
        <f>IF(ISNUMBER(MATCH(T388,Draft!$AX$3:$AX$146,0)),"Y","")</f>
        <v/>
      </c>
      <c r="S388" s="114">
        <f t="shared" si="51"/>
        <v>385</v>
      </c>
      <c r="T388" s="136" t="s">
        <v>925</v>
      </c>
      <c r="U388" s="137">
        <v>57</v>
      </c>
      <c r="V388" s="137">
        <v>1.0024709058411729</v>
      </c>
      <c r="W388" s="137">
        <v>2.7714623171201921E-2</v>
      </c>
      <c r="X388" s="137">
        <v>2.7646311738041499E-2</v>
      </c>
      <c r="Y388" s="137">
        <v>43214811136</v>
      </c>
      <c r="Z388" s="137">
        <v>428</v>
      </c>
      <c r="AA388" s="137">
        <v>87</v>
      </c>
      <c r="AB388" s="137">
        <v>275</v>
      </c>
      <c r="AC388" s="137">
        <v>313.89999999999998</v>
      </c>
      <c r="AP388" s="117" t="s">
        <v>1953</v>
      </c>
      <c r="AQ388" s="117" t="s">
        <v>1250</v>
      </c>
      <c r="AR388" s="117" t="s">
        <v>1251</v>
      </c>
      <c r="AS388" s="123">
        <v>54.78</v>
      </c>
      <c r="AT388" s="117">
        <v>-3.47</v>
      </c>
      <c r="AU388" s="124">
        <v>-5.9569999999999998E-2</v>
      </c>
      <c r="AV388" s="125">
        <v>32103643485</v>
      </c>
      <c r="AW388" s="117" t="s">
        <v>1086</v>
      </c>
      <c r="AY388" s="117">
        <v>982186</v>
      </c>
      <c r="AZ388" s="117" t="s">
        <v>1044</v>
      </c>
      <c r="BA388" s="117" t="s">
        <v>1122</v>
      </c>
    </row>
    <row r="389" spans="7:53" ht="15">
      <c r="G389" s="114" t="str">
        <f t="shared" si="52"/>
        <v>CVS</v>
      </c>
      <c r="H389" s="175">
        <v>44596</v>
      </c>
      <c r="I389" s="140">
        <v>108.4899978637695</v>
      </c>
      <c r="J389" s="141" t="s">
        <v>612</v>
      </c>
      <c r="K389" s="141" t="s">
        <v>1953</v>
      </c>
      <c r="L389" s="141" t="s">
        <v>2512</v>
      </c>
      <c r="M389" s="143"/>
      <c r="N389" s="26">
        <f t="shared" si="53"/>
        <v>0</v>
      </c>
      <c r="O389" s="26" t="str">
        <f t="shared" si="54"/>
        <v>CVS0</v>
      </c>
      <c r="Q389" s="26">
        <f>IF(R389="Y","",S389-COUNTIF(R$4:R388,"Y"))</f>
        <v>295</v>
      </c>
      <c r="R389" s="114" t="str">
        <f>IF(ISNUMBER(MATCH(T389,Draft!$AX$3:$AX$146,0)),"Y","")</f>
        <v/>
      </c>
      <c r="S389" s="114">
        <f t="shared" si="51"/>
        <v>386</v>
      </c>
      <c r="T389" s="136" t="s">
        <v>766</v>
      </c>
      <c r="U389" s="137">
        <v>57</v>
      </c>
      <c r="V389" s="137">
        <v>1.00352361400016</v>
      </c>
      <c r="W389" s="137">
        <v>4.8092339524951483E-2</v>
      </c>
      <c r="X389" s="137">
        <v>4.7923475695056048E-2</v>
      </c>
      <c r="Y389" s="137">
        <v>65883176960</v>
      </c>
      <c r="Z389" s="137">
        <v>379</v>
      </c>
      <c r="AA389" s="137">
        <v>367</v>
      </c>
      <c r="AB389" s="137">
        <v>173</v>
      </c>
      <c r="AC389" s="137">
        <v>314.8</v>
      </c>
      <c r="AP389" s="117" t="s">
        <v>1953</v>
      </c>
      <c r="AQ389" s="117" t="s">
        <v>1288</v>
      </c>
      <c r="AR389" s="117" t="s">
        <v>1289</v>
      </c>
      <c r="AS389" s="123">
        <v>3.31</v>
      </c>
      <c r="AT389" s="117">
        <v>0.02</v>
      </c>
      <c r="AU389" s="124">
        <v>6.0800000000000003E-3</v>
      </c>
      <c r="AV389" s="125">
        <v>32072359433</v>
      </c>
      <c r="AW389" s="117" t="s">
        <v>1150</v>
      </c>
      <c r="AY389" s="117">
        <v>53039</v>
      </c>
      <c r="AZ389" s="117" t="s">
        <v>1049</v>
      </c>
      <c r="BA389" s="117" t="s">
        <v>1110</v>
      </c>
    </row>
    <row r="390" spans="7:53" ht="15">
      <c r="G390" s="114" t="str">
        <f t="shared" si="52"/>
        <v>CVS</v>
      </c>
      <c r="H390" s="175">
        <v>44603</v>
      </c>
      <c r="I390" s="140">
        <v>104.2399978637695</v>
      </c>
      <c r="J390" s="141" t="s">
        <v>612</v>
      </c>
      <c r="K390" s="141" t="s">
        <v>1953</v>
      </c>
      <c r="L390" s="141" t="s">
        <v>2512</v>
      </c>
      <c r="M390" s="143">
        <v>0.96082588179846118</v>
      </c>
      <c r="N390" s="26">
        <f t="shared" si="53"/>
        <v>1</v>
      </c>
      <c r="O390" s="26" t="str">
        <f t="shared" si="54"/>
        <v>CVS1</v>
      </c>
      <c r="Q390" s="26">
        <f>IF(R390="Y","",S390-COUNTIF(R$4:R389,"Y"))</f>
        <v>296</v>
      </c>
      <c r="R390" s="114" t="str">
        <f>IF(ISNUMBER(MATCH(T390,Draft!$AX$3:$AX$146,0)),"Y","")</f>
        <v/>
      </c>
      <c r="S390" s="114">
        <f t="shared" ref="S390:S453" si="55">S389+1</f>
        <v>387</v>
      </c>
      <c r="T390" s="136" t="s">
        <v>2157</v>
      </c>
      <c r="U390" s="137">
        <v>61</v>
      </c>
      <c r="V390" s="137">
        <v>1.019278569086252</v>
      </c>
      <c r="W390" s="137">
        <v>0.23496256835295251</v>
      </c>
      <c r="X390" s="137">
        <v>0.23051850149619879</v>
      </c>
      <c r="Y390" s="137">
        <v>3517690624</v>
      </c>
      <c r="Z390" s="137">
        <v>86</v>
      </c>
      <c r="AA390" s="137">
        <v>552</v>
      </c>
      <c r="AB390" s="137">
        <v>540</v>
      </c>
      <c r="AC390" s="137">
        <v>315.39999999999998</v>
      </c>
      <c r="AP390" s="117" t="s">
        <v>1953</v>
      </c>
      <c r="AQ390" s="117" t="s">
        <v>1247</v>
      </c>
      <c r="AR390" s="117" t="s">
        <v>1248</v>
      </c>
      <c r="AS390" s="123">
        <v>5.65</v>
      </c>
      <c r="AT390" s="117">
        <v>-0.12</v>
      </c>
      <c r="AU390" s="124">
        <v>-2.0799999999999999E-2</v>
      </c>
      <c r="AV390" s="125">
        <v>31903916190</v>
      </c>
      <c r="AW390" s="117" t="s">
        <v>1249</v>
      </c>
      <c r="AX390" s="117">
        <v>1994</v>
      </c>
      <c r="AY390" s="117">
        <v>21150540</v>
      </c>
      <c r="AZ390" s="117" t="s">
        <v>1044</v>
      </c>
      <c r="BA390" s="117" t="s">
        <v>1170</v>
      </c>
    </row>
    <row r="391" spans="7:53" ht="15">
      <c r="G391" s="114" t="str">
        <f t="shared" si="52"/>
        <v>CVS</v>
      </c>
      <c r="H391" s="175">
        <v>44610</v>
      </c>
      <c r="I391" s="140">
        <v>102.129997253418</v>
      </c>
      <c r="J391" s="141" t="s">
        <v>612</v>
      </c>
      <c r="K391" s="141" t="s">
        <v>1953</v>
      </c>
      <c r="L391" s="141" t="s">
        <v>2512</v>
      </c>
      <c r="M391" s="143">
        <v>0.9797582439217899</v>
      </c>
      <c r="N391" s="26">
        <f t="shared" si="53"/>
        <v>2</v>
      </c>
      <c r="O391" s="26" t="str">
        <f t="shared" si="54"/>
        <v>CVS2</v>
      </c>
      <c r="Q391" s="26">
        <f>IF(R391="Y","",S391-COUNTIF(R$4:R390,"Y"))</f>
        <v>297</v>
      </c>
      <c r="R391" s="114" t="str">
        <f>IF(ISNUMBER(MATCH(T391,Draft!$AX$3:$AX$146,0)),"Y","")</f>
        <v/>
      </c>
      <c r="S391" s="114">
        <f t="shared" si="55"/>
        <v>388</v>
      </c>
      <c r="T391" s="136" t="s">
        <v>2172</v>
      </c>
      <c r="U391" s="137">
        <v>61</v>
      </c>
      <c r="V391" s="137">
        <v>1.0151649919174199</v>
      </c>
      <c r="W391" s="137">
        <v>0.14872097986922031</v>
      </c>
      <c r="X391" s="137">
        <v>0.14649931888246021</v>
      </c>
      <c r="Y391" s="137">
        <v>3102993152</v>
      </c>
      <c r="Z391" s="137">
        <v>99</v>
      </c>
      <c r="AA391" s="137">
        <v>513</v>
      </c>
      <c r="AB391" s="137">
        <v>545</v>
      </c>
      <c r="AC391" s="137">
        <v>315.60000000000002</v>
      </c>
      <c r="AP391" s="117" t="s">
        <v>1953</v>
      </c>
      <c r="AQ391" s="117" t="s">
        <v>1185</v>
      </c>
      <c r="AR391" s="117" t="s">
        <v>1186</v>
      </c>
      <c r="AS391" s="123">
        <v>122.28</v>
      </c>
      <c r="AT391" s="117">
        <v>-1.72</v>
      </c>
      <c r="AU391" s="124">
        <v>-1.387E-2</v>
      </c>
      <c r="AV391" s="125">
        <v>31857228721</v>
      </c>
      <c r="AW391" s="117" t="s">
        <v>1086</v>
      </c>
      <c r="AY391" s="117">
        <v>932125</v>
      </c>
      <c r="AZ391" s="117" t="s">
        <v>1084</v>
      </c>
      <c r="BA391" s="117" t="s">
        <v>1126</v>
      </c>
    </row>
    <row r="392" spans="7:53" ht="15">
      <c r="G392" s="114" t="str">
        <f t="shared" si="52"/>
        <v>CVS</v>
      </c>
      <c r="H392" s="175">
        <v>44617</v>
      </c>
      <c r="I392" s="140">
        <v>104.3000030517578</v>
      </c>
      <c r="J392" s="141" t="s">
        <v>612</v>
      </c>
      <c r="K392" s="141" t="s">
        <v>1953</v>
      </c>
      <c r="L392" s="141" t="s">
        <v>2512</v>
      </c>
      <c r="M392" s="143">
        <v>1.0212474870919199</v>
      </c>
      <c r="N392" s="26">
        <f t="shared" si="53"/>
        <v>3</v>
      </c>
      <c r="O392" s="26" t="str">
        <f t="shared" si="54"/>
        <v>CVS3</v>
      </c>
      <c r="Q392" s="26">
        <f>IF(R392="Y","",S392-COUNTIF(R$4:R391,"Y"))</f>
        <v>298</v>
      </c>
      <c r="R392" s="114" t="str">
        <f>IF(ISNUMBER(MATCH(T392,Draft!$AX$3:$AX$146,0)),"Y","")</f>
        <v/>
      </c>
      <c r="S392" s="114">
        <f t="shared" si="55"/>
        <v>389</v>
      </c>
      <c r="T392" s="136" t="s">
        <v>1945</v>
      </c>
      <c r="U392" s="137">
        <v>58</v>
      </c>
      <c r="V392" s="137">
        <v>1.053099999372126</v>
      </c>
      <c r="W392" s="137">
        <v>0.31023526739853952</v>
      </c>
      <c r="X392" s="137">
        <v>0.29459241058162222</v>
      </c>
      <c r="Y392" s="137">
        <v>584076672</v>
      </c>
      <c r="Z392" s="137">
        <v>45</v>
      </c>
      <c r="AA392" s="137">
        <v>578</v>
      </c>
      <c r="AB392" s="137">
        <v>594</v>
      </c>
      <c r="AC392" s="137">
        <v>316.3</v>
      </c>
      <c r="AP392" s="117" t="s">
        <v>1953</v>
      </c>
      <c r="AQ392" s="117" t="s">
        <v>1422</v>
      </c>
      <c r="AR392" s="117" t="s">
        <v>2433</v>
      </c>
      <c r="AS392" s="123">
        <v>10</v>
      </c>
      <c r="AT392" s="117">
        <v>0.02</v>
      </c>
      <c r="AU392" s="124">
        <v>2E-3</v>
      </c>
      <c r="AV392" s="125">
        <v>31813469000</v>
      </c>
      <c r="AW392" s="117" t="s">
        <v>1043</v>
      </c>
      <c r="AY392" s="117">
        <v>17514278</v>
      </c>
      <c r="AZ392" s="117" t="s">
        <v>1084</v>
      </c>
      <c r="BA392" s="117" t="s">
        <v>1165</v>
      </c>
    </row>
    <row r="393" spans="7:53" ht="15">
      <c r="G393" s="114" t="str">
        <f t="shared" si="52"/>
        <v>Pfizer</v>
      </c>
      <c r="H393" s="175">
        <v>44596</v>
      </c>
      <c r="I393" s="140">
        <v>53</v>
      </c>
      <c r="J393" s="141" t="s">
        <v>516</v>
      </c>
      <c r="K393" s="141" t="s">
        <v>1953</v>
      </c>
      <c r="L393" s="141" t="s">
        <v>2512</v>
      </c>
      <c r="M393" s="143"/>
      <c r="N393" s="26">
        <f t="shared" si="53"/>
        <v>0</v>
      </c>
      <c r="O393" s="26" t="str">
        <f t="shared" si="54"/>
        <v>Pfizer0</v>
      </c>
      <c r="Q393" s="26">
        <f>IF(R393="Y","",S393-COUNTIF(R$4:R392,"Y"))</f>
        <v>299</v>
      </c>
      <c r="R393" s="114" t="str">
        <f>IF(ISNUMBER(MATCH(T393,Draft!$AX$3:$AX$146,0)),"Y","")</f>
        <v/>
      </c>
      <c r="S393" s="114">
        <f t="shared" si="55"/>
        <v>390</v>
      </c>
      <c r="T393" s="136" t="s">
        <v>747</v>
      </c>
      <c r="U393" s="137">
        <v>57</v>
      </c>
      <c r="V393" s="137">
        <v>0.99984357202615015</v>
      </c>
      <c r="W393" s="137">
        <v>1.905341973197457E-2</v>
      </c>
      <c r="X393" s="137">
        <v>1.9056400686122771E-2</v>
      </c>
      <c r="Y393" s="137">
        <v>67158376448</v>
      </c>
      <c r="Z393" s="137">
        <v>525</v>
      </c>
      <c r="AA393" s="137">
        <v>14</v>
      </c>
      <c r="AB393" s="137">
        <v>170</v>
      </c>
      <c r="AC393" s="137">
        <v>316.3</v>
      </c>
      <c r="AP393" s="117" t="s">
        <v>1953</v>
      </c>
      <c r="AQ393" s="117" t="s">
        <v>1270</v>
      </c>
      <c r="AR393" s="117" t="s">
        <v>1271</v>
      </c>
      <c r="AS393" s="123">
        <v>223.22</v>
      </c>
      <c r="AT393" s="117">
        <v>-2.2799999999999998</v>
      </c>
      <c r="AU393" s="124">
        <v>-1.0109999999999999E-2</v>
      </c>
      <c r="AV393" s="125">
        <v>31792495787</v>
      </c>
      <c r="AW393" s="117" t="s">
        <v>1043</v>
      </c>
      <c r="AY393" s="117">
        <v>1007258</v>
      </c>
      <c r="AZ393" s="117" t="s">
        <v>1059</v>
      </c>
      <c r="BA393" s="117" t="s">
        <v>1127</v>
      </c>
    </row>
    <row r="394" spans="7:53" ht="15">
      <c r="G394" s="114" t="str">
        <f t="shared" si="52"/>
        <v>Pfizer</v>
      </c>
      <c r="H394" s="175">
        <v>44603</v>
      </c>
      <c r="I394" s="140">
        <v>50.779998779296882</v>
      </c>
      <c r="J394" s="141" t="s">
        <v>516</v>
      </c>
      <c r="K394" s="141" t="s">
        <v>1953</v>
      </c>
      <c r="L394" s="141" t="s">
        <v>2512</v>
      </c>
      <c r="M394" s="143">
        <v>0.95811318451503535</v>
      </c>
      <c r="N394" s="26">
        <f t="shared" si="53"/>
        <v>1</v>
      </c>
      <c r="O394" s="26" t="str">
        <f t="shared" si="54"/>
        <v>Pfizer1</v>
      </c>
      <c r="Q394" s="26">
        <f>IF(R394="Y","",S394-COUNTIF(R$4:R393,"Y"))</f>
        <v>300</v>
      </c>
      <c r="R394" s="114" t="str">
        <f>IF(ISNUMBER(MATCH(T394,Draft!$AX$3:$AX$146,0)),"Y","")</f>
        <v/>
      </c>
      <c r="S394" s="114">
        <f t="shared" si="55"/>
        <v>391</v>
      </c>
      <c r="T394" s="136" t="s">
        <v>146</v>
      </c>
      <c r="U394" s="137">
        <v>57</v>
      </c>
      <c r="V394" s="137">
        <v>1.0048227979950941</v>
      </c>
      <c r="W394" s="137">
        <v>4.3799733945755918E-2</v>
      </c>
      <c r="X394" s="137">
        <v>4.3589510541708253E-2</v>
      </c>
      <c r="Y394" s="137">
        <v>39478734848</v>
      </c>
      <c r="Z394" s="137">
        <v>315</v>
      </c>
      <c r="AA394" s="137">
        <v>324</v>
      </c>
      <c r="AB394" s="137">
        <v>314</v>
      </c>
      <c r="AC394" s="137">
        <v>316.5</v>
      </c>
      <c r="AP394" s="117" t="s">
        <v>1953</v>
      </c>
      <c r="AQ394" s="117" t="s">
        <v>927</v>
      </c>
      <c r="AR394" s="117" t="s">
        <v>928</v>
      </c>
      <c r="AS394" s="123">
        <v>176.6</v>
      </c>
      <c r="AT394" s="117">
        <v>-3.18</v>
      </c>
      <c r="AU394" s="124">
        <v>-1.7690000000000001E-2</v>
      </c>
      <c r="AV394" s="125">
        <v>31661910249</v>
      </c>
      <c r="AW394" s="117" t="s">
        <v>1043</v>
      </c>
      <c r="AY394" s="117">
        <v>1488049</v>
      </c>
      <c r="AZ394" s="117" t="s">
        <v>1049</v>
      </c>
      <c r="BA394" s="117" t="s">
        <v>1110</v>
      </c>
    </row>
    <row r="395" spans="7:53" ht="15">
      <c r="G395" s="114" t="str">
        <f t="shared" si="52"/>
        <v>Pfizer</v>
      </c>
      <c r="H395" s="175">
        <v>44610</v>
      </c>
      <c r="I395" s="140">
        <v>48.529998779296882</v>
      </c>
      <c r="J395" s="141" t="s">
        <v>516</v>
      </c>
      <c r="K395" s="141" t="s">
        <v>1953</v>
      </c>
      <c r="L395" s="141" t="s">
        <v>2512</v>
      </c>
      <c r="M395" s="143">
        <v>0.95569121594943141</v>
      </c>
      <c r="N395" s="26">
        <f t="shared" si="53"/>
        <v>2</v>
      </c>
      <c r="O395" s="26" t="str">
        <f t="shared" si="54"/>
        <v>Pfizer2</v>
      </c>
      <c r="Q395" s="26">
        <f>IF(R395="Y","",S395-COUNTIF(R$4:R394,"Y"))</f>
        <v>301</v>
      </c>
      <c r="R395" s="114" t="str">
        <f>IF(ISNUMBER(MATCH(T395,Draft!$AX$3:$AX$146,0)),"Y","")</f>
        <v/>
      </c>
      <c r="S395" s="114">
        <f t="shared" si="55"/>
        <v>392</v>
      </c>
      <c r="T395" s="136" t="s">
        <v>825</v>
      </c>
      <c r="U395" s="137">
        <v>57</v>
      </c>
      <c r="V395" s="137">
        <v>1.0019523891452811</v>
      </c>
      <c r="W395" s="137">
        <v>3.4356714243473502E-2</v>
      </c>
      <c r="X395" s="137">
        <v>3.4289767274053418E-2</v>
      </c>
      <c r="Y395" s="137">
        <v>66969026560</v>
      </c>
      <c r="Z395" s="137">
        <v>450</v>
      </c>
      <c r="AA395" s="137">
        <v>203</v>
      </c>
      <c r="AB395" s="137">
        <v>171</v>
      </c>
      <c r="AC395" s="137">
        <v>316.89999999999998</v>
      </c>
      <c r="AP395" s="117" t="s">
        <v>1953</v>
      </c>
      <c r="AQ395" s="117" t="s">
        <v>212</v>
      </c>
      <c r="AR395" s="117" t="s">
        <v>213</v>
      </c>
      <c r="AS395" s="123">
        <v>194.69</v>
      </c>
      <c r="AT395" s="117">
        <v>-4.37</v>
      </c>
      <c r="AU395" s="124">
        <v>-2.1950000000000001E-2</v>
      </c>
      <c r="AV395" s="125">
        <v>31376508099</v>
      </c>
      <c r="AW395" s="117" t="s">
        <v>1043</v>
      </c>
      <c r="AX395" s="117">
        <v>2009</v>
      </c>
      <c r="AY395" s="117">
        <v>1515960</v>
      </c>
      <c r="AZ395" s="117" t="s">
        <v>1052</v>
      </c>
      <c r="BA395" s="117" t="s">
        <v>1053</v>
      </c>
    </row>
    <row r="396" spans="7:53" ht="15">
      <c r="G396" s="114" t="str">
        <f t="shared" si="52"/>
        <v>Pfizer</v>
      </c>
      <c r="H396" s="175">
        <v>44617</v>
      </c>
      <c r="I396" s="140">
        <v>47.720001220703118</v>
      </c>
      <c r="J396" s="141" t="s">
        <v>516</v>
      </c>
      <c r="K396" s="141" t="s">
        <v>1953</v>
      </c>
      <c r="L396" s="141" t="s">
        <v>2512</v>
      </c>
      <c r="M396" s="143">
        <v>0.98330934310801388</v>
      </c>
      <c r="N396" s="26">
        <f t="shared" si="53"/>
        <v>3</v>
      </c>
      <c r="O396" s="26" t="str">
        <f t="shared" si="54"/>
        <v>Pfizer3</v>
      </c>
      <c r="Q396" s="26">
        <f>IF(R396="Y","",S396-COUNTIF(R$4:R395,"Y"))</f>
        <v>302</v>
      </c>
      <c r="R396" s="114" t="str">
        <f>IF(ISNUMBER(MATCH(T396,Draft!$AX$3:$AX$146,0)),"Y","")</f>
        <v/>
      </c>
      <c r="S396" s="114">
        <f t="shared" si="55"/>
        <v>393</v>
      </c>
      <c r="T396" s="136" t="s">
        <v>929</v>
      </c>
      <c r="U396" s="137">
        <v>57</v>
      </c>
      <c r="V396" s="137">
        <v>1.002164125479942</v>
      </c>
      <c r="W396" s="137">
        <v>2.6719575175447562E-2</v>
      </c>
      <c r="X396" s="137">
        <v>2.6661875531267289E-2</v>
      </c>
      <c r="Y396" s="137">
        <v>43375542272</v>
      </c>
      <c r="Z396" s="137">
        <v>443</v>
      </c>
      <c r="AA396" s="137">
        <v>74</v>
      </c>
      <c r="AB396" s="137">
        <v>273</v>
      </c>
      <c r="AC396" s="137">
        <v>318.2</v>
      </c>
      <c r="AP396" s="117" t="s">
        <v>1953</v>
      </c>
      <c r="AQ396" s="117" t="s">
        <v>1239</v>
      </c>
      <c r="AR396" s="117" t="s">
        <v>1240</v>
      </c>
      <c r="AS396" s="123">
        <v>135.49</v>
      </c>
      <c r="AT396" s="117">
        <v>-1.03</v>
      </c>
      <c r="AU396" s="124">
        <v>-7.5399999999999998E-3</v>
      </c>
      <c r="AV396" s="125">
        <v>31342246741</v>
      </c>
      <c r="AW396" s="117" t="s">
        <v>1043</v>
      </c>
      <c r="AY396" s="117">
        <v>1373232</v>
      </c>
      <c r="AZ396" s="117" t="s">
        <v>1124</v>
      </c>
      <c r="BA396" s="117" t="s">
        <v>1125</v>
      </c>
    </row>
    <row r="397" spans="7:53" ht="15">
      <c r="G397" s="114" t="str">
        <f t="shared" si="52"/>
        <v>Immutable X</v>
      </c>
      <c r="H397" s="175">
        <v>44598</v>
      </c>
      <c r="I397" s="140">
        <v>2.825849056243896</v>
      </c>
      <c r="J397" s="141" t="s">
        <v>2649</v>
      </c>
      <c r="K397" s="141" t="s">
        <v>1035</v>
      </c>
      <c r="L397" s="141" t="s">
        <v>2511</v>
      </c>
      <c r="M397" s="143"/>
      <c r="N397" s="26">
        <f t="shared" si="53"/>
        <v>0</v>
      </c>
      <c r="O397" s="26" t="str">
        <f t="shared" si="54"/>
        <v>Immutable X0</v>
      </c>
      <c r="Q397" s="26">
        <f>IF(R397="Y","",S397-COUNTIF(R$4:R396,"Y"))</f>
        <v>303</v>
      </c>
      <c r="R397" s="114" t="str">
        <f>IF(ISNUMBER(MATCH(T397,Draft!$AX$3:$AX$146,0)),"Y","")</f>
        <v/>
      </c>
      <c r="S397" s="114">
        <f t="shared" si="55"/>
        <v>394</v>
      </c>
      <c r="T397" s="136" t="s">
        <v>573</v>
      </c>
      <c r="U397" s="137">
        <v>57</v>
      </c>
      <c r="V397" s="137">
        <v>0.99911078220714966</v>
      </c>
      <c r="W397" s="137">
        <v>3.0120960903717509E-2</v>
      </c>
      <c r="X397" s="137">
        <v>3.0147768836181379E-2</v>
      </c>
      <c r="Y397" s="137">
        <v>138852712448</v>
      </c>
      <c r="Z397" s="137">
        <v>543</v>
      </c>
      <c r="AA397" s="137">
        <v>123</v>
      </c>
      <c r="AB397" s="137">
        <v>75</v>
      </c>
      <c r="AC397" s="137">
        <v>318.60000000000002</v>
      </c>
      <c r="AP397" s="117" t="s">
        <v>1953</v>
      </c>
      <c r="AQ397" s="117" t="s">
        <v>1321</v>
      </c>
      <c r="AR397" s="117" t="s">
        <v>1322</v>
      </c>
      <c r="AS397" s="123">
        <v>41.82</v>
      </c>
      <c r="AT397" s="117">
        <v>-0.75</v>
      </c>
      <c r="AU397" s="124">
        <v>-1.762E-2</v>
      </c>
      <c r="AV397" s="125">
        <v>31252127820</v>
      </c>
      <c r="AW397" s="117" t="s">
        <v>1043</v>
      </c>
      <c r="AY397" s="117">
        <v>3797610</v>
      </c>
      <c r="AZ397" s="117" t="s">
        <v>1054</v>
      </c>
      <c r="BA397" s="117" t="s">
        <v>1108</v>
      </c>
    </row>
    <row r="398" spans="7:53" ht="15">
      <c r="G398" s="114" t="str">
        <f t="shared" si="52"/>
        <v>Immutable X</v>
      </c>
      <c r="H398" s="175">
        <v>44605</v>
      </c>
      <c r="I398" s="140">
        <v>2.2883400917053218</v>
      </c>
      <c r="J398" s="141" t="s">
        <v>2649</v>
      </c>
      <c r="K398" s="141" t="s">
        <v>1035</v>
      </c>
      <c r="L398" s="141" t="s">
        <v>2511</v>
      </c>
      <c r="M398" s="143">
        <v>0.80978850821811821</v>
      </c>
      <c r="N398" s="26">
        <f t="shared" si="53"/>
        <v>1</v>
      </c>
      <c r="O398" s="26" t="str">
        <f t="shared" si="54"/>
        <v>Immutable X1</v>
      </c>
      <c r="Q398" s="26" t="str">
        <f>IF(R398="Y","",S398-COUNTIF(R$4:R397,"Y"))</f>
        <v/>
      </c>
      <c r="R398" s="114" t="str">
        <f>IF(ISNUMBER(MATCH(T398,Draft!$AX$3:$AX$146,0)),"Y","")</f>
        <v>Y</v>
      </c>
      <c r="S398" s="114">
        <f t="shared" si="55"/>
        <v>395</v>
      </c>
      <c r="T398" s="136" t="s">
        <v>1936</v>
      </c>
      <c r="U398" s="137">
        <v>53</v>
      </c>
      <c r="V398" s="137">
        <v>1.019692001998437</v>
      </c>
      <c r="W398" s="137">
        <v>0.2373487191959196</v>
      </c>
      <c r="X398" s="137">
        <v>0.23276510821969121</v>
      </c>
      <c r="Y398" s="137">
        <v>2300794624</v>
      </c>
      <c r="Z398" s="137">
        <v>85</v>
      </c>
      <c r="AA398" s="137">
        <v>555</v>
      </c>
      <c r="AB398" s="137">
        <v>551</v>
      </c>
      <c r="AC398" s="137">
        <v>318.8</v>
      </c>
      <c r="AP398" s="117" t="s">
        <v>1953</v>
      </c>
      <c r="AQ398" s="117" t="s">
        <v>244</v>
      </c>
      <c r="AR398" s="117" t="s">
        <v>245</v>
      </c>
      <c r="AS398" s="123">
        <v>137.93</v>
      </c>
      <c r="AT398" s="117">
        <v>-3.67</v>
      </c>
      <c r="AU398" s="124">
        <v>-2.5919999999999999E-2</v>
      </c>
      <c r="AV398" s="125">
        <v>31028189218</v>
      </c>
      <c r="AW398" s="117" t="s">
        <v>1043</v>
      </c>
      <c r="AX398" s="117">
        <v>1995</v>
      </c>
      <c r="AY398" s="117">
        <v>2306350</v>
      </c>
      <c r="AZ398" s="117" t="s">
        <v>1054</v>
      </c>
      <c r="BA398" s="117" t="s">
        <v>1062</v>
      </c>
    </row>
    <row r="399" spans="7:53" ht="15">
      <c r="G399" s="114" t="str">
        <f t="shared" si="52"/>
        <v>Immutable X</v>
      </c>
      <c r="H399" s="175">
        <v>44612</v>
      </c>
      <c r="I399" s="140">
        <v>1.813107013702393</v>
      </c>
      <c r="J399" s="141" t="s">
        <v>2649</v>
      </c>
      <c r="K399" s="141" t="s">
        <v>1035</v>
      </c>
      <c r="L399" s="141" t="s">
        <v>2511</v>
      </c>
      <c r="M399" s="143">
        <v>0.79232410439098</v>
      </c>
      <c r="N399" s="26">
        <f t="shared" si="53"/>
        <v>2</v>
      </c>
      <c r="O399" s="26" t="str">
        <f t="shared" si="54"/>
        <v>Immutable X2</v>
      </c>
      <c r="Q399" s="26">
        <f>IF(R399="Y","",S399-COUNTIF(R$4:R398,"Y"))</f>
        <v>304</v>
      </c>
      <c r="R399" s="114" t="str">
        <f>IF(ISNUMBER(MATCH(T399,Draft!$AX$3:$AX$146,0)),"Y","")</f>
        <v/>
      </c>
      <c r="S399" s="114">
        <f t="shared" si="55"/>
        <v>396</v>
      </c>
      <c r="T399" s="136" t="s">
        <v>2191</v>
      </c>
      <c r="U399" s="137">
        <v>61</v>
      </c>
      <c r="V399" s="137">
        <v>1.016777558981687</v>
      </c>
      <c r="W399" s="137">
        <v>0.19794641639987959</v>
      </c>
      <c r="X399" s="137">
        <v>0.1946801585571232</v>
      </c>
      <c r="Y399" s="137">
        <v>2443759360</v>
      </c>
      <c r="Z399" s="137">
        <v>94</v>
      </c>
      <c r="AA399" s="137">
        <v>534</v>
      </c>
      <c r="AB399" s="137">
        <v>550</v>
      </c>
      <c r="AC399" s="137">
        <v>318.8</v>
      </c>
      <c r="AP399" s="117" t="s">
        <v>1953</v>
      </c>
      <c r="AQ399" s="117" t="s">
        <v>985</v>
      </c>
      <c r="AR399" s="117" t="s">
        <v>986</v>
      </c>
      <c r="AS399" s="123">
        <v>169.23</v>
      </c>
      <c r="AT399" s="117">
        <v>-2.92</v>
      </c>
      <c r="AU399" s="124">
        <v>-1.6959999999999999E-2</v>
      </c>
      <c r="AV399" s="125">
        <v>30928923936</v>
      </c>
      <c r="AW399" s="117" t="s">
        <v>1043</v>
      </c>
      <c r="AX399" s="117">
        <v>2014</v>
      </c>
      <c r="AY399" s="117">
        <v>1545889</v>
      </c>
      <c r="AZ399" s="117" t="s">
        <v>1059</v>
      </c>
      <c r="BA399" s="117" t="s">
        <v>1065</v>
      </c>
    </row>
    <row r="400" spans="7:53" ht="15">
      <c r="G400" s="114" t="str">
        <f t="shared" si="52"/>
        <v>Immutable X</v>
      </c>
      <c r="H400" s="175">
        <v>44619</v>
      </c>
      <c r="I400" s="140">
        <v>1.409512042999268</v>
      </c>
      <c r="J400" s="141" t="s">
        <v>2649</v>
      </c>
      <c r="K400" s="141" t="s">
        <v>1035</v>
      </c>
      <c r="L400" s="141" t="s">
        <v>2511</v>
      </c>
      <c r="M400" s="143">
        <v>0.77740146188118386</v>
      </c>
      <c r="N400" s="26">
        <f t="shared" si="53"/>
        <v>3</v>
      </c>
      <c r="O400" s="26" t="str">
        <f t="shared" si="54"/>
        <v>Immutable X3</v>
      </c>
      <c r="Q400" s="26">
        <f>IF(R400="Y","",S400-COUNTIF(R$4:R399,"Y"))</f>
        <v>305</v>
      </c>
      <c r="R400" s="114" t="str">
        <f>IF(ISNUMBER(MATCH(T400,Draft!$AX$3:$AX$146,0)),"Y","")</f>
        <v/>
      </c>
      <c r="S400" s="114">
        <f t="shared" si="55"/>
        <v>397</v>
      </c>
      <c r="T400" s="136" t="s">
        <v>2233</v>
      </c>
      <c r="U400" s="137">
        <v>59</v>
      </c>
      <c r="V400" s="137">
        <v>1.021683470493951</v>
      </c>
      <c r="W400" s="137">
        <v>0.26707536725331832</v>
      </c>
      <c r="X400" s="137">
        <v>0.26140715296509209</v>
      </c>
      <c r="Y400" s="137">
        <v>2071314688</v>
      </c>
      <c r="Z400" s="137">
        <v>78</v>
      </c>
      <c r="AA400" s="137">
        <v>569</v>
      </c>
      <c r="AB400" s="137">
        <v>556</v>
      </c>
      <c r="AC400" s="137">
        <v>319.60000000000002</v>
      </c>
      <c r="AP400" s="117" t="s">
        <v>1953</v>
      </c>
      <c r="AQ400" s="117" t="s">
        <v>267</v>
      </c>
      <c r="AR400" s="117" t="s">
        <v>268</v>
      </c>
      <c r="AS400" s="123">
        <v>197.52</v>
      </c>
      <c r="AT400" s="117">
        <v>0.56999999999999995</v>
      </c>
      <c r="AU400" s="124">
        <v>2.8900000000000002E-3</v>
      </c>
      <c r="AV400" s="125">
        <v>30759341822</v>
      </c>
      <c r="AW400" s="117" t="s">
        <v>1043</v>
      </c>
      <c r="AY400" s="117">
        <v>5758506</v>
      </c>
      <c r="AZ400" s="117" t="s">
        <v>1092</v>
      </c>
      <c r="BA400" s="117" t="s">
        <v>1099</v>
      </c>
    </row>
    <row r="401" spans="7:53" ht="15">
      <c r="G401" s="114" t="str">
        <f t="shared" ref="G401:G464" si="56">INDEX($AH$4:$AH$127,MATCH(J401,$AF$4:$AF$127,0),1)</f>
        <v>Cisco</v>
      </c>
      <c r="H401" s="175">
        <v>44596</v>
      </c>
      <c r="I401" s="140">
        <v>55.150001525878913</v>
      </c>
      <c r="J401" s="141" t="s">
        <v>38</v>
      </c>
      <c r="K401" s="141" t="s">
        <v>1953</v>
      </c>
      <c r="L401" s="141" t="s">
        <v>2512</v>
      </c>
      <c r="M401" s="143"/>
      <c r="N401" s="26">
        <f t="shared" si="53"/>
        <v>0</v>
      </c>
      <c r="O401" s="26" t="str">
        <f t="shared" si="54"/>
        <v>Cisco0</v>
      </c>
      <c r="Q401" s="26">
        <f>IF(R401="Y","",S401-COUNTIF(R$4:R400,"Y"))</f>
        <v>306</v>
      </c>
      <c r="R401" s="114" t="str">
        <f>IF(ISNUMBER(MATCH(T401,Draft!$AX$3:$AX$146,0)),"Y","")</f>
        <v/>
      </c>
      <c r="S401" s="114">
        <f t="shared" si="55"/>
        <v>398</v>
      </c>
      <c r="T401" s="136" t="s">
        <v>892</v>
      </c>
      <c r="U401" s="137">
        <v>57</v>
      </c>
      <c r="V401" s="137">
        <v>1.0022882125994881</v>
      </c>
      <c r="W401" s="137">
        <v>2.807603459840545E-2</v>
      </c>
      <c r="X401" s="137">
        <v>2.8011937330469808E-2</v>
      </c>
      <c r="Y401" s="137">
        <v>43365724160</v>
      </c>
      <c r="Z401" s="137">
        <v>438</v>
      </c>
      <c r="AA401" s="137">
        <v>93</v>
      </c>
      <c r="AB401" s="137">
        <v>274</v>
      </c>
      <c r="AC401" s="137">
        <v>319.8</v>
      </c>
      <c r="AP401" s="117" t="s">
        <v>1953</v>
      </c>
      <c r="AQ401" s="117" t="s">
        <v>234</v>
      </c>
      <c r="AR401" s="117" t="s">
        <v>235</v>
      </c>
      <c r="AS401" s="123">
        <v>57.79</v>
      </c>
      <c r="AT401" s="117">
        <v>0.79</v>
      </c>
      <c r="AU401" s="124">
        <v>1.3860000000000001E-2</v>
      </c>
      <c r="AV401" s="125">
        <v>30735365546</v>
      </c>
      <c r="AW401" s="117" t="s">
        <v>1043</v>
      </c>
      <c r="AX401" s="117">
        <v>2021</v>
      </c>
      <c r="AY401" s="117">
        <v>3414038</v>
      </c>
    </row>
    <row r="402" spans="7:53" ht="15">
      <c r="G402" s="114" t="str">
        <f t="shared" si="56"/>
        <v>Cisco</v>
      </c>
      <c r="H402" s="175">
        <v>44603</v>
      </c>
      <c r="I402" s="140">
        <v>53.900001525878913</v>
      </c>
      <c r="J402" s="141" t="s">
        <v>38</v>
      </c>
      <c r="K402" s="141" t="s">
        <v>1953</v>
      </c>
      <c r="L402" s="141" t="s">
        <v>2512</v>
      </c>
      <c r="M402" s="143">
        <v>0.97733454278485477</v>
      </c>
      <c r="N402" s="26">
        <f t="shared" si="53"/>
        <v>1</v>
      </c>
      <c r="O402" s="26" t="str">
        <f t="shared" si="54"/>
        <v>Cisco1</v>
      </c>
      <c r="Q402" s="26">
        <f>IF(R402="Y","",S402-COUNTIF(R$4:R401,"Y"))</f>
        <v>307</v>
      </c>
      <c r="R402" s="114" t="str">
        <f>IF(ISNUMBER(MATCH(T402,Draft!$AX$3:$AX$146,0)),"Y","")</f>
        <v/>
      </c>
      <c r="S402" s="114">
        <f t="shared" si="55"/>
        <v>399</v>
      </c>
      <c r="T402" s="136" t="s">
        <v>805</v>
      </c>
      <c r="U402" s="137">
        <v>57</v>
      </c>
      <c r="V402" s="137">
        <v>1.001639308285551</v>
      </c>
      <c r="W402" s="137">
        <v>2.4939994074659081E-2</v>
      </c>
      <c r="X402" s="137">
        <v>2.489917664807649E-2</v>
      </c>
      <c r="Y402" s="137">
        <v>45993570304</v>
      </c>
      <c r="Z402" s="137">
        <v>463</v>
      </c>
      <c r="AA402" s="137">
        <v>61</v>
      </c>
      <c r="AB402" s="137">
        <v>254</v>
      </c>
      <c r="AC402" s="137">
        <v>319.89999999999998</v>
      </c>
      <c r="AP402" s="117" t="s">
        <v>1953</v>
      </c>
      <c r="AQ402" s="117" t="s">
        <v>1402</v>
      </c>
      <c r="AR402" s="117" t="s">
        <v>1403</v>
      </c>
      <c r="AS402" s="123">
        <v>15.32</v>
      </c>
      <c r="AT402" s="117">
        <v>0.26</v>
      </c>
      <c r="AU402" s="124">
        <v>1.7260000000000001E-2</v>
      </c>
      <c r="AV402" s="125">
        <v>30567750880</v>
      </c>
      <c r="AW402" s="117" t="s">
        <v>1086</v>
      </c>
      <c r="AY402" s="117">
        <v>13001746</v>
      </c>
    </row>
    <row r="403" spans="7:53" ht="15">
      <c r="G403" s="114" t="str">
        <f t="shared" si="56"/>
        <v>Cisco</v>
      </c>
      <c r="H403" s="175">
        <v>44610</v>
      </c>
      <c r="I403" s="140">
        <v>57.209999084472663</v>
      </c>
      <c r="J403" s="141" t="s">
        <v>38</v>
      </c>
      <c r="K403" s="141" t="s">
        <v>1953</v>
      </c>
      <c r="L403" s="141" t="s">
        <v>2512</v>
      </c>
      <c r="M403" s="143">
        <v>1.0614099715192871</v>
      </c>
      <c r="N403" s="26">
        <f t="shared" si="53"/>
        <v>2</v>
      </c>
      <c r="O403" s="26" t="str">
        <f t="shared" si="54"/>
        <v>Cisco2</v>
      </c>
      <c r="Q403" s="26">
        <f>IF(R403="Y","",S403-COUNTIF(R$4:R402,"Y"))</f>
        <v>308</v>
      </c>
      <c r="R403" s="114" t="str">
        <f>IF(ISNUMBER(MATCH(T403,Draft!$AX$3:$AX$146,0)),"Y","")</f>
        <v/>
      </c>
      <c r="S403" s="114">
        <f t="shared" si="55"/>
        <v>400</v>
      </c>
      <c r="T403" s="136" t="s">
        <v>912</v>
      </c>
      <c r="U403" s="137">
        <v>57</v>
      </c>
      <c r="V403" s="137">
        <v>1.004141854778168</v>
      </c>
      <c r="W403" s="137">
        <v>3.7118209291711793E-2</v>
      </c>
      <c r="X403" s="137">
        <v>3.6965105194137989E-2</v>
      </c>
      <c r="Y403" s="137">
        <v>37766332416</v>
      </c>
      <c r="Z403" s="137">
        <v>348</v>
      </c>
      <c r="AA403" s="137">
        <v>240</v>
      </c>
      <c r="AB403" s="137">
        <v>329</v>
      </c>
      <c r="AC403" s="137">
        <v>320.7</v>
      </c>
      <c r="AP403" s="117" t="s">
        <v>1953</v>
      </c>
      <c r="AQ403" s="117" t="s">
        <v>210</v>
      </c>
      <c r="AR403" s="117" t="s">
        <v>211</v>
      </c>
      <c r="AS403" s="123">
        <v>196.28</v>
      </c>
      <c r="AT403" s="117">
        <v>0.82</v>
      </c>
      <c r="AU403" s="124">
        <v>4.1999999999999997E-3</v>
      </c>
      <c r="AV403" s="125">
        <v>30530138438</v>
      </c>
      <c r="AW403" s="117" t="s">
        <v>1043</v>
      </c>
      <c r="AX403" s="117">
        <v>2017</v>
      </c>
      <c r="AY403" s="117">
        <v>1749358</v>
      </c>
      <c r="AZ403" s="117" t="s">
        <v>1044</v>
      </c>
      <c r="BA403" s="117" t="s">
        <v>1080</v>
      </c>
    </row>
    <row r="404" spans="7:53" ht="15">
      <c r="G404" s="114" t="str">
        <f t="shared" si="56"/>
        <v>Cisco</v>
      </c>
      <c r="H404" s="175">
        <v>44617</v>
      </c>
      <c r="I404" s="140">
        <v>56.040000915527337</v>
      </c>
      <c r="J404" s="141" t="s">
        <v>38</v>
      </c>
      <c r="K404" s="141" t="s">
        <v>1953</v>
      </c>
      <c r="L404" s="141" t="s">
        <v>2512</v>
      </c>
      <c r="M404" s="143">
        <v>0.97954906156845467</v>
      </c>
      <c r="N404" s="26">
        <f t="shared" ref="N404:N461" si="57">IFERROR(INDEX($B$4:$B$53,MATCH(K404&amp;H404,$E$4:$E$53,0),1),-99)</f>
        <v>3</v>
      </c>
      <c r="O404" s="26" t="str">
        <f t="shared" ref="O404:O461" si="58">G404&amp;N404</f>
        <v>Cisco3</v>
      </c>
      <c r="Q404" s="26">
        <f>IF(R404="Y","",S404-COUNTIF(R$4:R403,"Y"))</f>
        <v>309</v>
      </c>
      <c r="R404" s="114" t="str">
        <f>IF(ISNUMBER(MATCH(T404,Draft!$AX$3:$AX$146,0)),"Y","")</f>
        <v/>
      </c>
      <c r="S404" s="114">
        <f t="shared" si="55"/>
        <v>401</v>
      </c>
      <c r="T404" s="136" t="s">
        <v>2357</v>
      </c>
      <c r="U404" s="137">
        <v>61</v>
      </c>
      <c r="V404" s="137">
        <v>1.0241194670520131</v>
      </c>
      <c r="W404" s="137">
        <v>0.22624477921126679</v>
      </c>
      <c r="X404" s="137">
        <v>0.22091639353612269</v>
      </c>
      <c r="Y404" s="137">
        <v>1155392640</v>
      </c>
      <c r="Z404" s="137">
        <v>75</v>
      </c>
      <c r="AA404" s="137">
        <v>549</v>
      </c>
      <c r="AB404" s="137">
        <v>580</v>
      </c>
      <c r="AC404" s="137">
        <v>321.3</v>
      </c>
      <c r="AP404" s="117" t="s">
        <v>1953</v>
      </c>
      <c r="AQ404" s="117" t="s">
        <v>216</v>
      </c>
      <c r="AR404" s="117" t="s">
        <v>217</v>
      </c>
      <c r="AS404" s="123">
        <v>128.43</v>
      </c>
      <c r="AT404" s="117">
        <v>-2.82</v>
      </c>
      <c r="AU404" s="124">
        <v>-2.1489999999999999E-2</v>
      </c>
      <c r="AV404" s="125">
        <v>30462114046</v>
      </c>
      <c r="AW404" s="117" t="s">
        <v>1043</v>
      </c>
      <c r="AX404" s="117">
        <v>1994</v>
      </c>
      <c r="AY404" s="117">
        <v>829637</v>
      </c>
      <c r="AZ404" s="117" t="s">
        <v>1052</v>
      </c>
      <c r="BA404" s="117" t="s">
        <v>1053</v>
      </c>
    </row>
    <row r="405" spans="7:53" ht="15">
      <c r="G405" s="114" t="str">
        <f t="shared" si="56"/>
        <v>Marvell Technology</v>
      </c>
      <c r="H405" s="175">
        <v>44596</v>
      </c>
      <c r="I405" s="140">
        <v>71.099998474121094</v>
      </c>
      <c r="J405" s="141" t="s">
        <v>122</v>
      </c>
      <c r="K405" s="141" t="s">
        <v>1953</v>
      </c>
      <c r="L405" s="141" t="s">
        <v>2512</v>
      </c>
      <c r="M405" s="143"/>
      <c r="N405" s="26">
        <f t="shared" si="57"/>
        <v>0</v>
      </c>
      <c r="O405" s="26" t="str">
        <f t="shared" si="58"/>
        <v>Marvell Technology0</v>
      </c>
      <c r="Q405" s="26">
        <f>IF(R405="Y","",S405-COUNTIF(R$4:R404,"Y"))</f>
        <v>310</v>
      </c>
      <c r="R405" s="114" t="str">
        <f>IF(ISNUMBER(MATCH(T405,Draft!$AX$3:$AX$146,0)),"Y","")</f>
        <v/>
      </c>
      <c r="S405" s="114">
        <f t="shared" si="55"/>
        <v>402</v>
      </c>
      <c r="T405" s="136" t="s">
        <v>671</v>
      </c>
      <c r="U405" s="137">
        <v>57</v>
      </c>
      <c r="V405" s="137">
        <v>1.0015187066247531</v>
      </c>
      <c r="W405" s="137">
        <v>3.5081252799229252E-2</v>
      </c>
      <c r="X405" s="137">
        <v>3.5028055459350907E-2</v>
      </c>
      <c r="Y405" s="137">
        <v>82272935936</v>
      </c>
      <c r="Z405" s="137">
        <v>473</v>
      </c>
      <c r="AA405" s="137">
        <v>215</v>
      </c>
      <c r="AB405" s="137">
        <v>140</v>
      </c>
      <c r="AC405" s="137">
        <v>321.5</v>
      </c>
      <c r="AP405" s="117" t="s">
        <v>1953</v>
      </c>
      <c r="AQ405" s="117" t="s">
        <v>224</v>
      </c>
      <c r="AR405" s="117" t="s">
        <v>225</v>
      </c>
      <c r="AS405" s="123">
        <v>52.86</v>
      </c>
      <c r="AT405" s="117">
        <v>-1.65</v>
      </c>
      <c r="AU405" s="124">
        <v>-3.0269999999999998E-2</v>
      </c>
      <c r="AV405" s="125">
        <v>30423576806</v>
      </c>
      <c r="AW405" s="117" t="s">
        <v>1043</v>
      </c>
      <c r="AX405" s="117">
        <v>1987</v>
      </c>
      <c r="AY405" s="117">
        <v>3233615</v>
      </c>
    </row>
    <row r="406" spans="7:53" ht="15">
      <c r="G406" s="114" t="str">
        <f t="shared" si="56"/>
        <v>Marvell Technology</v>
      </c>
      <c r="H406" s="175">
        <v>44603</v>
      </c>
      <c r="I406" s="140">
        <v>67.989997863769531</v>
      </c>
      <c r="J406" s="141" t="s">
        <v>122</v>
      </c>
      <c r="K406" s="141" t="s">
        <v>1953</v>
      </c>
      <c r="L406" s="141" t="s">
        <v>2512</v>
      </c>
      <c r="M406" s="143">
        <v>0.95625878091286409</v>
      </c>
      <c r="N406" s="26">
        <f t="shared" si="57"/>
        <v>1</v>
      </c>
      <c r="O406" s="26" t="str">
        <f t="shared" si="58"/>
        <v>Marvell Technology1</v>
      </c>
      <c r="Q406" s="26">
        <f>IF(R406="Y","",S406-COUNTIF(R$4:R405,"Y"))</f>
        <v>311</v>
      </c>
      <c r="R406" s="114" t="str">
        <f>IF(ISNUMBER(MATCH(T406,Draft!$AX$3:$AX$146,0)),"Y","")</f>
        <v/>
      </c>
      <c r="S406" s="114">
        <f t="shared" si="55"/>
        <v>403</v>
      </c>
      <c r="T406" s="136" t="s">
        <v>2376</v>
      </c>
      <c r="U406" s="137">
        <v>61</v>
      </c>
      <c r="V406" s="137">
        <v>1.022984143417951</v>
      </c>
      <c r="W406" s="137">
        <v>0.20521738470611131</v>
      </c>
      <c r="X406" s="137">
        <v>0.20060661353014489</v>
      </c>
      <c r="Y406" s="137">
        <v>1102647680</v>
      </c>
      <c r="Z406" s="137">
        <v>77</v>
      </c>
      <c r="AA406" s="137">
        <v>538</v>
      </c>
      <c r="AB406" s="137">
        <v>586</v>
      </c>
      <c r="AC406" s="137">
        <v>321.89999999999998</v>
      </c>
      <c r="AP406" s="117" t="s">
        <v>1953</v>
      </c>
      <c r="AQ406" s="117" t="s">
        <v>240</v>
      </c>
      <c r="AR406" s="117" t="s">
        <v>241</v>
      </c>
      <c r="AS406" s="123">
        <v>29.37</v>
      </c>
      <c r="AT406" s="117">
        <v>-0.76</v>
      </c>
      <c r="AU406" s="124">
        <v>-2.5219999999999999E-2</v>
      </c>
      <c r="AV406" s="125">
        <v>30335030796</v>
      </c>
      <c r="AW406" s="117" t="s">
        <v>1063</v>
      </c>
      <c r="AX406" s="117">
        <v>2020</v>
      </c>
      <c r="AY406" s="117">
        <v>8007785</v>
      </c>
      <c r="AZ406" s="117" t="s">
        <v>1059</v>
      </c>
      <c r="BA406" s="117" t="s">
        <v>1060</v>
      </c>
    </row>
    <row r="407" spans="7:53" ht="15">
      <c r="G407" s="114" t="str">
        <f t="shared" si="56"/>
        <v>Marvell Technology</v>
      </c>
      <c r="H407" s="175">
        <v>44610</v>
      </c>
      <c r="I407" s="140">
        <v>67.339996337890625</v>
      </c>
      <c r="J407" s="141" t="s">
        <v>122</v>
      </c>
      <c r="K407" s="141" t="s">
        <v>1953</v>
      </c>
      <c r="L407" s="141" t="s">
        <v>2512</v>
      </c>
      <c r="M407" s="143">
        <v>0.9904397478114163</v>
      </c>
      <c r="N407" s="26">
        <f t="shared" si="57"/>
        <v>2</v>
      </c>
      <c r="O407" s="26" t="str">
        <f t="shared" si="58"/>
        <v>Marvell Technology2</v>
      </c>
      <c r="Q407" s="26">
        <f>IF(R407="Y","",S407-COUNTIF(R$4:R406,"Y"))</f>
        <v>312</v>
      </c>
      <c r="R407" s="114" t="str">
        <f>IF(ISNUMBER(MATCH(T407,Draft!$AX$3:$AX$146,0)),"Y","")</f>
        <v/>
      </c>
      <c r="S407" s="114">
        <f t="shared" si="55"/>
        <v>404</v>
      </c>
      <c r="T407" s="136" t="s">
        <v>735</v>
      </c>
      <c r="U407" s="137">
        <v>57</v>
      </c>
      <c r="V407" s="137">
        <v>1.0022035946214409</v>
      </c>
      <c r="W407" s="137">
        <v>3.3704287548255579E-2</v>
      </c>
      <c r="X407" s="137">
        <v>3.3630180263907933E-2</v>
      </c>
      <c r="Y407" s="137">
        <v>54884454400</v>
      </c>
      <c r="Z407" s="137">
        <v>442</v>
      </c>
      <c r="AA407" s="137">
        <v>188</v>
      </c>
      <c r="AB407" s="137">
        <v>211</v>
      </c>
      <c r="AC407" s="137">
        <v>321.89999999999998</v>
      </c>
      <c r="AP407" s="117" t="s">
        <v>1953</v>
      </c>
      <c r="AQ407" s="117" t="s">
        <v>1309</v>
      </c>
      <c r="AR407" s="117" t="s">
        <v>1310</v>
      </c>
      <c r="AS407" s="123">
        <v>33.200000000000003</v>
      </c>
      <c r="AT407" s="117">
        <v>-1.1000000000000001</v>
      </c>
      <c r="AU407" s="124">
        <v>-3.2070000000000001E-2</v>
      </c>
      <c r="AV407" s="125">
        <v>30258992608</v>
      </c>
      <c r="AW407" s="117" t="s">
        <v>1160</v>
      </c>
      <c r="AY407" s="117">
        <v>10685624</v>
      </c>
      <c r="AZ407" s="117" t="s">
        <v>1096</v>
      </c>
      <c r="BA407" s="117" t="s">
        <v>1131</v>
      </c>
    </row>
    <row r="408" spans="7:53" ht="15">
      <c r="G408" s="114" t="str">
        <f t="shared" si="56"/>
        <v>Marvell Technology</v>
      </c>
      <c r="H408" s="175">
        <v>44617</v>
      </c>
      <c r="I408" s="140">
        <v>68.75</v>
      </c>
      <c r="J408" s="141" t="s">
        <v>122</v>
      </c>
      <c r="K408" s="141" t="s">
        <v>1953</v>
      </c>
      <c r="L408" s="141" t="s">
        <v>2512</v>
      </c>
      <c r="M408" s="143">
        <v>1.0209385764595891</v>
      </c>
      <c r="N408" s="26">
        <f t="shared" si="57"/>
        <v>3</v>
      </c>
      <c r="O408" s="26" t="str">
        <f t="shared" si="58"/>
        <v>Marvell Technology3</v>
      </c>
      <c r="Q408" s="26">
        <f>IF(R408="Y","",S408-COUNTIF(R$4:R407,"Y"))</f>
        <v>313</v>
      </c>
      <c r="R408" s="114" t="str">
        <f>IF(ISNUMBER(MATCH(T408,Draft!$AX$3:$AX$146,0)),"Y","")</f>
        <v/>
      </c>
      <c r="S408" s="114">
        <f t="shared" si="55"/>
        <v>405</v>
      </c>
      <c r="T408" s="136" t="s">
        <v>1276</v>
      </c>
      <c r="U408" s="137">
        <v>57</v>
      </c>
      <c r="V408" s="137">
        <v>1.0027706163982291</v>
      </c>
      <c r="W408" s="137">
        <v>1.2760535755277511E-2</v>
      </c>
      <c r="X408" s="137">
        <v>1.272527888891584E-2</v>
      </c>
      <c r="Y408" s="137">
        <v>33534806016</v>
      </c>
      <c r="Z408" s="137">
        <v>417</v>
      </c>
      <c r="AA408" s="137">
        <v>8</v>
      </c>
      <c r="AB408" s="137">
        <v>373</v>
      </c>
      <c r="AC408" s="137">
        <v>322</v>
      </c>
      <c r="AP408" s="117" t="s">
        <v>1953</v>
      </c>
      <c r="AQ408" s="117" t="s">
        <v>979</v>
      </c>
      <c r="AR408" s="117" t="s">
        <v>980</v>
      </c>
      <c r="AS408" s="123">
        <v>85.03</v>
      </c>
      <c r="AT408" s="117">
        <v>-3.72</v>
      </c>
      <c r="AU408" s="124">
        <v>-4.1919999999999999E-2</v>
      </c>
      <c r="AV408" s="125">
        <v>30131074770</v>
      </c>
      <c r="AW408" s="117" t="s">
        <v>1043</v>
      </c>
      <c r="AY408" s="117">
        <v>5476533</v>
      </c>
    </row>
    <row r="409" spans="7:53" ht="15">
      <c r="G409" s="114" t="str">
        <f t="shared" si="56"/>
        <v>Dollar Tree</v>
      </c>
      <c r="H409" s="175">
        <v>44596</v>
      </c>
      <c r="I409" s="140">
        <v>133.49000549316409</v>
      </c>
      <c r="J409" s="141" t="s">
        <v>244</v>
      </c>
      <c r="K409" s="141" t="s">
        <v>1953</v>
      </c>
      <c r="L409" s="141" t="s">
        <v>2512</v>
      </c>
      <c r="M409" s="143"/>
      <c r="N409" s="26">
        <f t="shared" si="57"/>
        <v>0</v>
      </c>
      <c r="O409" s="26" t="str">
        <f t="shared" si="58"/>
        <v>Dollar Tree0</v>
      </c>
      <c r="Q409" s="26">
        <f>IF(R409="Y","",S409-COUNTIF(R$4:R408,"Y"))</f>
        <v>314</v>
      </c>
      <c r="R409" s="114" t="str">
        <f>IF(ISNUMBER(MATCH(T409,Draft!$AX$3:$AX$146,0)),"Y","")</f>
        <v/>
      </c>
      <c r="S409" s="114">
        <f t="shared" si="55"/>
        <v>406</v>
      </c>
      <c r="T409" s="136" t="s">
        <v>1500</v>
      </c>
      <c r="U409" s="137">
        <v>57</v>
      </c>
      <c r="V409" s="137">
        <v>1.0077353394748589</v>
      </c>
      <c r="W409" s="137">
        <v>5.0963176483597723E-2</v>
      </c>
      <c r="X409" s="137">
        <v>5.0571985011615403E-2</v>
      </c>
      <c r="Y409" s="137">
        <v>23503028224</v>
      </c>
      <c r="Z409" s="137">
        <v>192</v>
      </c>
      <c r="AA409" s="137">
        <v>392</v>
      </c>
      <c r="AB409" s="137">
        <v>493</v>
      </c>
      <c r="AC409" s="137">
        <v>322.3</v>
      </c>
      <c r="AP409" s="117" t="s">
        <v>1953</v>
      </c>
      <c r="AQ409" s="117" t="s">
        <v>200</v>
      </c>
      <c r="AR409" s="117" t="s">
        <v>201</v>
      </c>
      <c r="AS409" s="123">
        <v>450.6</v>
      </c>
      <c r="AT409" s="117">
        <v>8.93</v>
      </c>
      <c r="AU409" s="124">
        <v>2.0219999999999998E-2</v>
      </c>
      <c r="AV409" s="125">
        <v>30078949113</v>
      </c>
      <c r="AW409" s="117" t="s">
        <v>1043</v>
      </c>
      <c r="AX409" s="117">
        <v>2017</v>
      </c>
      <c r="AY409" s="117">
        <v>1718600</v>
      </c>
      <c r="AZ409" s="117" t="s">
        <v>1044</v>
      </c>
      <c r="BA409" s="117" t="s">
        <v>1139</v>
      </c>
    </row>
    <row r="410" spans="7:53" ht="15">
      <c r="G410" s="114" t="str">
        <f t="shared" si="56"/>
        <v>Dollar Tree</v>
      </c>
      <c r="H410" s="175">
        <v>44603</v>
      </c>
      <c r="I410" s="140">
        <v>137.42999267578119</v>
      </c>
      <c r="J410" s="141" t="s">
        <v>244</v>
      </c>
      <c r="K410" s="141" t="s">
        <v>1953</v>
      </c>
      <c r="L410" s="141" t="s">
        <v>2512</v>
      </c>
      <c r="M410" s="143">
        <v>1.029515222267475</v>
      </c>
      <c r="N410" s="26">
        <f t="shared" si="57"/>
        <v>1</v>
      </c>
      <c r="O410" s="26" t="str">
        <f t="shared" si="58"/>
        <v>Dollar Tree1</v>
      </c>
      <c r="Q410" s="26">
        <f>IF(R410="Y","",S410-COUNTIF(R$4:R409,"Y"))</f>
        <v>315</v>
      </c>
      <c r="R410" s="114" t="str">
        <f>IF(ISNUMBER(MATCH(T410,Draft!$AX$3:$AX$146,0)),"Y","")</f>
        <v/>
      </c>
      <c r="S410" s="114">
        <f t="shared" si="55"/>
        <v>407</v>
      </c>
      <c r="T410" s="136" t="s">
        <v>1335</v>
      </c>
      <c r="U410" s="137">
        <v>57</v>
      </c>
      <c r="V410" s="137">
        <v>1.0032758781355049</v>
      </c>
      <c r="W410" s="137">
        <v>2.070470450961109E-2</v>
      </c>
      <c r="X410" s="137">
        <v>2.0637099885316552E-2</v>
      </c>
      <c r="Y410" s="137">
        <v>29736138752</v>
      </c>
      <c r="Z410" s="137">
        <v>389</v>
      </c>
      <c r="AA410" s="137">
        <v>25</v>
      </c>
      <c r="AB410" s="137">
        <v>413</v>
      </c>
      <c r="AC410" s="137">
        <v>323.39999999999998</v>
      </c>
      <c r="AP410" s="117" t="s">
        <v>1953</v>
      </c>
      <c r="AQ410" s="117" t="s">
        <v>1283</v>
      </c>
      <c r="AR410" s="117" t="s">
        <v>1284</v>
      </c>
      <c r="AS410" s="123">
        <v>92.67</v>
      </c>
      <c r="AT410" s="117">
        <v>-1.38</v>
      </c>
      <c r="AU410" s="124">
        <v>-1.4670000000000001E-2</v>
      </c>
      <c r="AV410" s="125">
        <v>30015273846</v>
      </c>
      <c r="AW410" s="117" t="s">
        <v>1043</v>
      </c>
      <c r="AY410" s="117">
        <v>1301224</v>
      </c>
      <c r="AZ410" s="117" t="s">
        <v>1124</v>
      </c>
      <c r="BA410" s="117" t="s">
        <v>1285</v>
      </c>
    </row>
    <row r="411" spans="7:53" ht="15">
      <c r="G411" s="114" t="str">
        <f t="shared" si="56"/>
        <v>Dollar Tree</v>
      </c>
      <c r="H411" s="175">
        <v>44610</v>
      </c>
      <c r="I411" s="140">
        <v>142.8399963378906</v>
      </c>
      <c r="J411" s="141" t="s">
        <v>244</v>
      </c>
      <c r="K411" s="141" t="s">
        <v>1953</v>
      </c>
      <c r="L411" s="141" t="s">
        <v>2512</v>
      </c>
      <c r="M411" s="143">
        <v>1.0393655239062149</v>
      </c>
      <c r="N411" s="26">
        <f t="shared" si="57"/>
        <v>2</v>
      </c>
      <c r="O411" s="26" t="str">
        <f t="shared" si="58"/>
        <v>Dollar Tree2</v>
      </c>
      <c r="Q411" s="26">
        <f>IF(R411="Y","",S411-COUNTIF(R$4:R410,"Y"))</f>
        <v>316</v>
      </c>
      <c r="R411" s="114" t="str">
        <f>IF(ISNUMBER(MATCH(T411,Draft!$AX$3:$AX$146,0)),"Y","")</f>
        <v/>
      </c>
      <c r="S411" s="114">
        <f t="shared" si="55"/>
        <v>408</v>
      </c>
      <c r="T411" s="136" t="s">
        <v>951</v>
      </c>
      <c r="U411" s="137">
        <v>57</v>
      </c>
      <c r="V411" s="137">
        <v>1.0074276398591611</v>
      </c>
      <c r="W411" s="137">
        <v>5.5738990861616391E-2</v>
      </c>
      <c r="X411" s="137">
        <v>5.5328034149836031E-2</v>
      </c>
      <c r="Y411" s="137">
        <v>24991221760</v>
      </c>
      <c r="Z411" s="137">
        <v>205</v>
      </c>
      <c r="AA411" s="137">
        <v>418</v>
      </c>
      <c r="AB411" s="137">
        <v>463</v>
      </c>
      <c r="AC411" s="137">
        <v>325</v>
      </c>
      <c r="AP411" s="117" t="s">
        <v>1953</v>
      </c>
      <c r="AQ411" s="117" t="s">
        <v>1361</v>
      </c>
      <c r="AR411" s="117" t="s">
        <v>1362</v>
      </c>
      <c r="AS411" s="123">
        <v>30.29</v>
      </c>
      <c r="AT411" s="117">
        <v>0.6</v>
      </c>
      <c r="AU411" s="124">
        <v>2.0209999999999999E-2</v>
      </c>
      <c r="AV411" s="125">
        <v>30005945408</v>
      </c>
      <c r="AW411" s="117" t="s">
        <v>1363</v>
      </c>
      <c r="AY411" s="117">
        <v>1040349</v>
      </c>
      <c r="AZ411" s="117" t="s">
        <v>1084</v>
      </c>
      <c r="BA411" s="117" t="s">
        <v>1085</v>
      </c>
    </row>
    <row r="412" spans="7:53" ht="15">
      <c r="G412" s="114" t="str">
        <f t="shared" si="56"/>
        <v>Dollar Tree</v>
      </c>
      <c r="H412" s="175">
        <v>44617</v>
      </c>
      <c r="I412" s="140">
        <v>140.69000244140619</v>
      </c>
      <c r="J412" s="141" t="s">
        <v>244</v>
      </c>
      <c r="K412" s="141" t="s">
        <v>1953</v>
      </c>
      <c r="L412" s="141" t="s">
        <v>2512</v>
      </c>
      <c r="M412" s="143">
        <v>0.98494823612709614</v>
      </c>
      <c r="N412" s="26">
        <f t="shared" si="57"/>
        <v>3</v>
      </c>
      <c r="O412" s="26" t="str">
        <f t="shared" si="58"/>
        <v>Dollar Tree3</v>
      </c>
      <c r="Q412" s="26" t="str">
        <f>IF(R412="Y","",S412-COUNTIF(R$4:R411,"Y"))</f>
        <v/>
      </c>
      <c r="R412" s="114" t="str">
        <f>IF(ISNUMBER(MATCH(T412,Draft!$AX$3:$AX$146,0)),"Y","")</f>
        <v>Y</v>
      </c>
      <c r="S412" s="114">
        <f t="shared" si="55"/>
        <v>409</v>
      </c>
      <c r="T412" s="136" t="s">
        <v>518</v>
      </c>
      <c r="U412" s="137">
        <v>57</v>
      </c>
      <c r="V412" s="137">
        <v>0.99924471879512611</v>
      </c>
      <c r="W412" s="137">
        <v>3.738343019360757E-2</v>
      </c>
      <c r="X412" s="137">
        <v>3.7411686537291822E-2</v>
      </c>
      <c r="Y412" s="137">
        <v>271983919104</v>
      </c>
      <c r="Z412" s="137">
        <v>538</v>
      </c>
      <c r="AA412" s="137">
        <v>248</v>
      </c>
      <c r="AB412" s="137">
        <v>23</v>
      </c>
      <c r="AC412" s="137">
        <v>325.5</v>
      </c>
      <c r="AP412" s="117" t="s">
        <v>1953</v>
      </c>
      <c r="AQ412" s="117" t="s">
        <v>1330</v>
      </c>
      <c r="AR412" s="117" t="s">
        <v>1331</v>
      </c>
      <c r="AS412" s="123">
        <v>14.58</v>
      </c>
      <c r="AT412" s="117">
        <v>-0.11</v>
      </c>
      <c r="AU412" s="124">
        <v>-7.4900000000000001E-3</v>
      </c>
      <c r="AV412" s="125">
        <v>29974070422</v>
      </c>
      <c r="AW412" s="117" t="s">
        <v>1332</v>
      </c>
      <c r="AY412" s="117">
        <v>1501870</v>
      </c>
      <c r="AZ412" s="117" t="s">
        <v>1076</v>
      </c>
      <c r="BA412" s="117" t="s">
        <v>1077</v>
      </c>
    </row>
    <row r="413" spans="7:53" ht="15">
      <c r="G413" s="114" t="str">
        <f t="shared" si="56"/>
        <v>Unobtanium</v>
      </c>
      <c r="H413" s="175">
        <v>44598</v>
      </c>
      <c r="I413" s="140">
        <v>21.059238433837891</v>
      </c>
      <c r="J413" s="141" t="s">
        <v>1934</v>
      </c>
      <c r="K413" s="141" t="s">
        <v>1035</v>
      </c>
      <c r="L413" s="141" t="s">
        <v>2511</v>
      </c>
      <c r="M413" s="143"/>
      <c r="N413" s="26">
        <f t="shared" si="57"/>
        <v>0</v>
      </c>
      <c r="O413" s="26" t="str">
        <f t="shared" si="58"/>
        <v>Unobtanium0</v>
      </c>
      <c r="Q413" s="26">
        <f>IF(R413="Y","",S413-COUNTIF(R$4:R412,"Y"))</f>
        <v>317</v>
      </c>
      <c r="R413" s="114" t="str">
        <f>IF(ISNUMBER(MATCH(T413,Draft!$AX$3:$AX$146,0)),"Y","")</f>
        <v/>
      </c>
      <c r="S413" s="114">
        <f t="shared" si="55"/>
        <v>410</v>
      </c>
      <c r="T413" s="136" t="s">
        <v>1989</v>
      </c>
      <c r="U413" s="137">
        <v>61</v>
      </c>
      <c r="V413" s="137">
        <v>1.0000017010185971</v>
      </c>
      <c r="W413" s="137">
        <v>7.4752528347628527E-4</v>
      </c>
      <c r="X413" s="137">
        <v>7.475240119240394E-4</v>
      </c>
      <c r="Y413" s="137">
        <v>52110610432</v>
      </c>
      <c r="Z413" s="137">
        <v>517</v>
      </c>
      <c r="AA413" s="137">
        <v>1</v>
      </c>
      <c r="AB413" s="137">
        <v>223</v>
      </c>
      <c r="AC413" s="137">
        <v>325.60000000000002</v>
      </c>
      <c r="AP413" s="117" t="s">
        <v>1953</v>
      </c>
      <c r="AQ413" s="117" t="s">
        <v>1335</v>
      </c>
      <c r="AR413" s="117" t="s">
        <v>1336</v>
      </c>
      <c r="AS413" s="123">
        <v>84.03</v>
      </c>
      <c r="AT413" s="117">
        <v>-2.35</v>
      </c>
      <c r="AU413" s="124">
        <v>-2.7210000000000002E-2</v>
      </c>
      <c r="AV413" s="125">
        <v>29725506286</v>
      </c>
      <c r="AW413" s="117" t="s">
        <v>1043</v>
      </c>
      <c r="AY413" s="117">
        <v>1592137</v>
      </c>
      <c r="AZ413" s="117" t="s">
        <v>1084</v>
      </c>
      <c r="BA413" s="117" t="s">
        <v>1126</v>
      </c>
    </row>
    <row r="414" spans="7:53" ht="15">
      <c r="G414" s="114" t="str">
        <f t="shared" si="56"/>
        <v>Unobtanium</v>
      </c>
      <c r="H414" s="175">
        <v>44605</v>
      </c>
      <c r="I414" s="140">
        <v>25.445371627807621</v>
      </c>
      <c r="J414" s="141" t="s">
        <v>1934</v>
      </c>
      <c r="K414" s="141" t="s">
        <v>1035</v>
      </c>
      <c r="L414" s="141" t="s">
        <v>2511</v>
      </c>
      <c r="M414" s="143">
        <v>1.208275964382554</v>
      </c>
      <c r="N414" s="26">
        <f t="shared" si="57"/>
        <v>1</v>
      </c>
      <c r="O414" s="26" t="str">
        <f t="shared" si="58"/>
        <v>Unobtanium1</v>
      </c>
      <c r="Q414" s="26">
        <f>IF(R414="Y","",S414-COUNTIF(R$4:R413,"Y"))</f>
        <v>318</v>
      </c>
      <c r="R414" s="114" t="str">
        <f>IF(ISNUMBER(MATCH(T414,Draft!$AX$3:$AX$146,0)),"Y","")</f>
        <v/>
      </c>
      <c r="S414" s="114">
        <f t="shared" si="55"/>
        <v>411</v>
      </c>
      <c r="T414" s="136" t="s">
        <v>592</v>
      </c>
      <c r="U414" s="137">
        <v>57</v>
      </c>
      <c r="V414" s="137">
        <v>1.0011606869955121</v>
      </c>
      <c r="W414" s="137">
        <v>3.9315887419044203E-2</v>
      </c>
      <c r="X414" s="137">
        <v>3.9270306884533562E-2</v>
      </c>
      <c r="Y414" s="137">
        <v>123890302976</v>
      </c>
      <c r="Z414" s="137">
        <v>489</v>
      </c>
      <c r="AA414" s="137">
        <v>279</v>
      </c>
      <c r="AB414" s="137">
        <v>87</v>
      </c>
      <c r="AC414" s="137">
        <v>326.39999999999998</v>
      </c>
      <c r="AP414" s="117" t="s">
        <v>1953</v>
      </c>
      <c r="AQ414" s="117" t="s">
        <v>937</v>
      </c>
      <c r="AR414" s="117" t="s">
        <v>938</v>
      </c>
      <c r="AS414" s="123">
        <v>37.08</v>
      </c>
      <c r="AT414" s="117">
        <v>-0.75</v>
      </c>
      <c r="AU414" s="124">
        <v>-1.983E-2</v>
      </c>
      <c r="AV414" s="125">
        <v>29649533943</v>
      </c>
      <c r="AX414" s="117">
        <v>2013</v>
      </c>
      <c r="AY414" s="117">
        <v>48150273</v>
      </c>
      <c r="AZ414" s="117" t="s">
        <v>1044</v>
      </c>
      <c r="BA414" s="117" t="s">
        <v>1080</v>
      </c>
    </row>
    <row r="415" spans="7:53" ht="15">
      <c r="G415" s="114" t="str">
        <f t="shared" si="56"/>
        <v>Unobtanium</v>
      </c>
      <c r="H415" s="175">
        <v>44612</v>
      </c>
      <c r="I415" s="140">
        <v>20.53297233581543</v>
      </c>
      <c r="J415" s="141" t="s">
        <v>1934</v>
      </c>
      <c r="K415" s="141" t="s">
        <v>1035</v>
      </c>
      <c r="L415" s="141" t="s">
        <v>2511</v>
      </c>
      <c r="M415" s="143">
        <v>0.80694330726049446</v>
      </c>
      <c r="N415" s="26">
        <f t="shared" si="57"/>
        <v>2</v>
      </c>
      <c r="O415" s="26" t="str">
        <f t="shared" si="58"/>
        <v>Unobtanium2</v>
      </c>
      <c r="Q415" s="26">
        <f>IF(R415="Y","",S415-COUNTIF(R$4:R414,"Y"))</f>
        <v>319</v>
      </c>
      <c r="R415" s="114" t="str">
        <f>IF(ISNUMBER(MATCH(T415,Draft!$AX$3:$AX$146,0)),"Y","")</f>
        <v/>
      </c>
      <c r="S415" s="114">
        <f t="shared" si="55"/>
        <v>412</v>
      </c>
      <c r="T415" s="136" t="s">
        <v>168</v>
      </c>
      <c r="U415" s="137">
        <v>57</v>
      </c>
      <c r="V415" s="137">
        <v>1.0015248671184771</v>
      </c>
      <c r="W415" s="137">
        <v>3.2268955444190679E-2</v>
      </c>
      <c r="X415" s="137">
        <v>3.2219824493257818E-2</v>
      </c>
      <c r="Y415" s="137">
        <v>59472084992</v>
      </c>
      <c r="Z415" s="137">
        <v>472</v>
      </c>
      <c r="AA415" s="137">
        <v>159</v>
      </c>
      <c r="AB415" s="137">
        <v>196</v>
      </c>
      <c r="AC415" s="137">
        <v>326.60000000000002</v>
      </c>
      <c r="AP415" s="117" t="s">
        <v>1953</v>
      </c>
      <c r="AQ415" s="117" t="s">
        <v>228</v>
      </c>
      <c r="AR415" s="117" t="s">
        <v>229</v>
      </c>
      <c r="AS415" s="123">
        <v>177.18</v>
      </c>
      <c r="AT415" s="117">
        <v>-2.4700000000000002</v>
      </c>
      <c r="AU415" s="124">
        <v>-1.375E-2</v>
      </c>
      <c r="AV415" s="125">
        <v>29628394846</v>
      </c>
      <c r="AW415" s="117" t="s">
        <v>1043</v>
      </c>
      <c r="AY415" s="117">
        <v>858046</v>
      </c>
      <c r="AZ415" s="117" t="s">
        <v>1049</v>
      </c>
      <c r="BA415" s="117" t="s">
        <v>1094</v>
      </c>
    </row>
    <row r="416" spans="7:53" ht="15">
      <c r="G416" s="114" t="str">
        <f t="shared" si="56"/>
        <v>Unobtanium</v>
      </c>
      <c r="H416" s="175">
        <v>44619</v>
      </c>
      <c r="I416" s="140">
        <v>21.85914421081543</v>
      </c>
      <c r="J416" s="141" t="s">
        <v>1934</v>
      </c>
      <c r="K416" s="141" t="s">
        <v>1035</v>
      </c>
      <c r="L416" s="141" t="s">
        <v>2511</v>
      </c>
      <c r="M416" s="143">
        <v>1.064587428128307</v>
      </c>
      <c r="N416" s="26">
        <f t="shared" si="57"/>
        <v>3</v>
      </c>
      <c r="O416" s="26" t="str">
        <f t="shared" si="58"/>
        <v>Unobtanium3</v>
      </c>
      <c r="Q416" s="26">
        <f>IF(R416="Y","",S416-COUNTIF(R$4:R415,"Y"))</f>
        <v>320</v>
      </c>
      <c r="R416" s="114" t="str">
        <f>IF(ISNUMBER(MATCH(T416,Draft!$AX$3:$AX$146,0)),"Y","")</f>
        <v/>
      </c>
      <c r="S416" s="114">
        <f t="shared" si="55"/>
        <v>413</v>
      </c>
      <c r="T416" s="136" t="s">
        <v>178</v>
      </c>
      <c r="U416" s="137">
        <v>57</v>
      </c>
      <c r="V416" s="137">
        <v>1.001735316649623</v>
      </c>
      <c r="W416" s="137">
        <v>2.9090463471507289E-2</v>
      </c>
      <c r="X416" s="137">
        <v>2.9040069754955301E-2</v>
      </c>
      <c r="Y416" s="137">
        <v>46651568128</v>
      </c>
      <c r="Z416" s="137">
        <v>460</v>
      </c>
      <c r="AA416" s="137">
        <v>108</v>
      </c>
      <c r="AB416" s="137">
        <v>251</v>
      </c>
      <c r="AC416" s="137">
        <v>326.89999999999998</v>
      </c>
      <c r="AP416" s="117" t="s">
        <v>1953</v>
      </c>
      <c r="AQ416" s="117" t="s">
        <v>1268</v>
      </c>
      <c r="AR416" s="117" t="s">
        <v>1269</v>
      </c>
      <c r="AS416" s="123">
        <v>185.21</v>
      </c>
      <c r="AT416" s="117">
        <v>-5.94</v>
      </c>
      <c r="AU416" s="124">
        <v>-3.108E-2</v>
      </c>
      <c r="AV416" s="125">
        <v>29623104335</v>
      </c>
      <c r="AW416" s="117" t="s">
        <v>1043</v>
      </c>
      <c r="AY416" s="117">
        <v>1664010</v>
      </c>
      <c r="AZ416" s="117" t="s">
        <v>1054</v>
      </c>
      <c r="BA416" s="117" t="s">
        <v>1108</v>
      </c>
    </row>
    <row r="417" spans="7:53" ht="15">
      <c r="G417" s="114" t="str">
        <f t="shared" si="56"/>
        <v>Decentraland</v>
      </c>
      <c r="H417" s="175">
        <v>44598</v>
      </c>
      <c r="I417" s="140">
        <v>3.300833940505981</v>
      </c>
      <c r="J417" s="141" t="s">
        <v>1937</v>
      </c>
      <c r="K417" s="141" t="s">
        <v>1035</v>
      </c>
      <c r="L417" s="141" t="s">
        <v>2511</v>
      </c>
      <c r="M417" s="143"/>
      <c r="N417" s="26">
        <f t="shared" si="57"/>
        <v>0</v>
      </c>
      <c r="O417" s="26" t="str">
        <f t="shared" si="58"/>
        <v>Decentraland0</v>
      </c>
      <c r="Q417" s="26">
        <f>IF(R417="Y","",S417-COUNTIF(R$4:R416,"Y"))</f>
        <v>321</v>
      </c>
      <c r="R417" s="114" t="str">
        <f>IF(ISNUMBER(MATCH(T417,Draft!$AX$3:$AX$146,0)),"Y","")</f>
        <v/>
      </c>
      <c r="S417" s="114">
        <f t="shared" si="55"/>
        <v>414</v>
      </c>
      <c r="T417" s="136" t="s">
        <v>184</v>
      </c>
      <c r="U417" s="137">
        <v>57</v>
      </c>
      <c r="V417" s="137">
        <v>1.0022600967526061</v>
      </c>
      <c r="W417" s="137">
        <v>3.3890957780052723E-2</v>
      </c>
      <c r="X417" s="137">
        <v>3.3814533662331607E-2</v>
      </c>
      <c r="Y417" s="137">
        <v>50687713280</v>
      </c>
      <c r="Z417" s="137">
        <v>439</v>
      </c>
      <c r="AA417" s="137">
        <v>190</v>
      </c>
      <c r="AB417" s="137">
        <v>232</v>
      </c>
      <c r="AC417" s="137">
        <v>327.10000000000002</v>
      </c>
      <c r="AP417" s="117" t="s">
        <v>1953</v>
      </c>
      <c r="AQ417" s="117" t="s">
        <v>1388</v>
      </c>
      <c r="AR417" s="117" t="s">
        <v>1389</v>
      </c>
      <c r="AS417" s="123">
        <v>141.54</v>
      </c>
      <c r="AT417" s="117">
        <v>-1.38</v>
      </c>
      <c r="AU417" s="124">
        <v>-9.6600000000000002E-3</v>
      </c>
      <c r="AV417" s="125">
        <v>29601311701</v>
      </c>
      <c r="AW417" s="117" t="s">
        <v>1043</v>
      </c>
      <c r="AY417" s="117">
        <v>1359203</v>
      </c>
      <c r="AZ417" s="117" t="s">
        <v>1057</v>
      </c>
      <c r="BA417" s="117" t="s">
        <v>1088</v>
      </c>
    </row>
    <row r="418" spans="7:53" ht="15">
      <c r="G418" s="114" t="str">
        <f t="shared" si="56"/>
        <v>Decentraland</v>
      </c>
      <c r="H418" s="175">
        <v>44605</v>
      </c>
      <c r="I418" s="140">
        <v>2.835253000259399</v>
      </c>
      <c r="J418" s="141" t="s">
        <v>1937</v>
      </c>
      <c r="K418" s="141" t="s">
        <v>1035</v>
      </c>
      <c r="L418" s="141" t="s">
        <v>2511</v>
      </c>
      <c r="M418" s="143">
        <v>0.8589505111016843</v>
      </c>
      <c r="N418" s="26">
        <f t="shared" si="57"/>
        <v>1</v>
      </c>
      <c r="O418" s="26" t="str">
        <f t="shared" si="58"/>
        <v>Decentraland1</v>
      </c>
      <c r="Q418" s="26">
        <f>IF(R418="Y","",S418-COUNTIF(R$4:R417,"Y"))</f>
        <v>322</v>
      </c>
      <c r="R418" s="114" t="str">
        <f>IF(ISNUMBER(MATCH(T418,Draft!$AX$3:$AX$146,0)),"Y","")</f>
        <v/>
      </c>
      <c r="S418" s="114">
        <f t="shared" si="55"/>
        <v>415</v>
      </c>
      <c r="T418" s="136" t="s">
        <v>54</v>
      </c>
      <c r="U418" s="137">
        <v>57</v>
      </c>
      <c r="V418" s="137">
        <v>0.9990377206459865</v>
      </c>
      <c r="W418" s="137">
        <v>3.3575034624948048E-2</v>
      </c>
      <c r="X418" s="137">
        <v>3.3607374307386653E-2</v>
      </c>
      <c r="Y418" s="137">
        <v>155881439232</v>
      </c>
      <c r="Z418" s="137">
        <v>545</v>
      </c>
      <c r="AA418" s="137">
        <v>184</v>
      </c>
      <c r="AB418" s="137">
        <v>60</v>
      </c>
      <c r="AC418" s="137">
        <v>327.3</v>
      </c>
      <c r="AP418" s="117" t="s">
        <v>1953</v>
      </c>
      <c r="AQ418" s="117" t="s">
        <v>1237</v>
      </c>
      <c r="AR418" s="117" t="s">
        <v>1238</v>
      </c>
      <c r="AS418" s="123">
        <v>399.55</v>
      </c>
      <c r="AT418" s="117">
        <v>-9.23</v>
      </c>
      <c r="AU418" s="124">
        <v>-2.2579999999999999E-2</v>
      </c>
      <c r="AV418" s="125">
        <v>29598550128</v>
      </c>
      <c r="AW418" s="117" t="s">
        <v>1043</v>
      </c>
      <c r="AY418" s="117">
        <v>327375</v>
      </c>
      <c r="AZ418" s="117" t="s">
        <v>1057</v>
      </c>
      <c r="BA418" s="117" t="s">
        <v>1081</v>
      </c>
    </row>
    <row r="419" spans="7:53" ht="15">
      <c r="G419" s="114" t="str">
        <f t="shared" si="56"/>
        <v>Decentraland</v>
      </c>
      <c r="H419" s="175">
        <v>44612</v>
      </c>
      <c r="I419" s="140">
        <v>2.6912910938262939</v>
      </c>
      <c r="J419" s="141" t="s">
        <v>1937</v>
      </c>
      <c r="K419" s="141" t="s">
        <v>1035</v>
      </c>
      <c r="L419" s="141" t="s">
        <v>2511</v>
      </c>
      <c r="M419" s="143">
        <v>0.94922431739956392</v>
      </c>
      <c r="N419" s="26">
        <f t="shared" si="57"/>
        <v>2</v>
      </c>
      <c r="O419" s="26" t="str">
        <f t="shared" si="58"/>
        <v>Decentraland2</v>
      </c>
      <c r="Q419" s="26">
        <f>IF(R419="Y","",S419-COUNTIF(R$4:R418,"Y"))</f>
        <v>323</v>
      </c>
      <c r="R419" s="114" t="str">
        <f>IF(ISNUMBER(MATCH(T419,Draft!$AX$3:$AX$146,0)),"Y","")</f>
        <v/>
      </c>
      <c r="S419" s="114">
        <f t="shared" si="55"/>
        <v>416</v>
      </c>
      <c r="T419" s="136" t="s">
        <v>651</v>
      </c>
      <c r="U419" s="137">
        <v>57</v>
      </c>
      <c r="V419" s="137">
        <v>1.0015856167081469</v>
      </c>
      <c r="W419" s="137">
        <v>4.6015765604353158E-2</v>
      </c>
      <c r="X419" s="137">
        <v>4.5942917746353507E-2</v>
      </c>
      <c r="Y419" s="137">
        <v>126414561280</v>
      </c>
      <c r="Z419" s="137">
        <v>466</v>
      </c>
      <c r="AA419" s="137">
        <v>348</v>
      </c>
      <c r="AB419" s="137">
        <v>85</v>
      </c>
      <c r="AC419" s="137">
        <v>328.1</v>
      </c>
      <c r="AP419" s="117" t="s">
        <v>1953</v>
      </c>
      <c r="AQ419" s="117" t="s">
        <v>955</v>
      </c>
      <c r="AR419" s="117" t="s">
        <v>956</v>
      </c>
      <c r="AS419" s="123">
        <v>33.950000000000003</v>
      </c>
      <c r="AT419" s="117">
        <v>-0.39</v>
      </c>
      <c r="AU419" s="124">
        <v>-1.136E-2</v>
      </c>
      <c r="AV419" s="125">
        <v>29542678900</v>
      </c>
      <c r="AW419" s="117" t="s">
        <v>1064</v>
      </c>
      <c r="AY419" s="117">
        <v>1779836</v>
      </c>
      <c r="AZ419" s="117" t="s">
        <v>1057</v>
      </c>
      <c r="BA419" s="117" t="s">
        <v>1100</v>
      </c>
    </row>
    <row r="420" spans="7:53" ht="15">
      <c r="G420" s="114" t="str">
        <f t="shared" si="56"/>
        <v>Decentraland</v>
      </c>
      <c r="H420" s="175">
        <v>44619</v>
      </c>
      <c r="I420" s="140">
        <v>2.555740118026733</v>
      </c>
      <c r="J420" s="141" t="s">
        <v>1937</v>
      </c>
      <c r="K420" s="141" t="s">
        <v>1035</v>
      </c>
      <c r="L420" s="141" t="s">
        <v>2511</v>
      </c>
      <c r="M420" s="143">
        <v>0.94963347662001008</v>
      </c>
      <c r="N420" s="26">
        <f t="shared" si="57"/>
        <v>3</v>
      </c>
      <c r="O420" s="26" t="str">
        <f t="shared" si="58"/>
        <v>Decentraland3</v>
      </c>
      <c r="Q420" s="26">
        <f>IF(R420="Y","",S420-COUNTIF(R$4:R419,"Y"))</f>
        <v>324</v>
      </c>
      <c r="R420" s="114" t="str">
        <f>IF(ISNUMBER(MATCH(T420,Draft!$AX$3:$AX$146,0)),"Y","")</f>
        <v/>
      </c>
      <c r="S420" s="114">
        <f t="shared" si="55"/>
        <v>417</v>
      </c>
      <c r="T420" s="136" t="s">
        <v>884</v>
      </c>
      <c r="U420" s="137">
        <v>57</v>
      </c>
      <c r="V420" s="137">
        <v>1.002627640952567</v>
      </c>
      <c r="W420" s="137">
        <v>3.3712766663854352E-2</v>
      </c>
      <c r="X420" s="137">
        <v>3.3624413777207318E-2</v>
      </c>
      <c r="Y420" s="137">
        <v>44129767424</v>
      </c>
      <c r="Z420" s="137">
        <v>423</v>
      </c>
      <c r="AA420" s="137">
        <v>187</v>
      </c>
      <c r="AB420" s="137">
        <v>265</v>
      </c>
      <c r="AC420" s="137">
        <v>328.4</v>
      </c>
      <c r="AP420" s="117" t="s">
        <v>1953</v>
      </c>
      <c r="AQ420" s="117" t="s">
        <v>1512</v>
      </c>
      <c r="AR420" s="117" t="s">
        <v>1513</v>
      </c>
      <c r="AS420" s="123">
        <v>32.409999999999997</v>
      </c>
      <c r="AT420" s="117">
        <v>-0.24</v>
      </c>
      <c r="AU420" s="124">
        <v>-7.3499999999999998E-3</v>
      </c>
      <c r="AV420" s="125">
        <v>29122702866</v>
      </c>
      <c r="AW420" s="117" t="s">
        <v>1043</v>
      </c>
      <c r="AY420" s="117">
        <v>10066663</v>
      </c>
      <c r="AZ420" s="117" t="s">
        <v>1076</v>
      </c>
      <c r="BA420" s="117" t="s">
        <v>1077</v>
      </c>
    </row>
    <row r="421" spans="7:53" ht="15">
      <c r="G421" s="114" t="str">
        <f t="shared" si="56"/>
        <v>Axie Infinity</v>
      </c>
      <c r="H421" s="175">
        <v>44598</v>
      </c>
      <c r="I421" s="140">
        <v>68.42108154296875</v>
      </c>
      <c r="J421" s="141" t="s">
        <v>1935</v>
      </c>
      <c r="K421" s="141" t="s">
        <v>1035</v>
      </c>
      <c r="L421" s="141" t="s">
        <v>2511</v>
      </c>
      <c r="M421" s="143"/>
      <c r="N421" s="26">
        <f t="shared" si="57"/>
        <v>0</v>
      </c>
      <c r="O421" s="26" t="str">
        <f t="shared" si="58"/>
        <v>Axie Infinity0</v>
      </c>
      <c r="Q421" s="26">
        <f>IF(R421="Y","",S421-COUNTIF(R$4:R420,"Y"))</f>
        <v>325</v>
      </c>
      <c r="R421" s="114" t="str">
        <f>IF(ISNUMBER(MATCH(T421,Draft!$AX$3:$AX$146,0)),"Y","")</f>
        <v/>
      </c>
      <c r="S421" s="114">
        <f t="shared" si="55"/>
        <v>418</v>
      </c>
      <c r="T421" s="136" t="s">
        <v>514</v>
      </c>
      <c r="U421" s="137">
        <v>57</v>
      </c>
      <c r="V421" s="137">
        <v>1.000380237308903</v>
      </c>
      <c r="W421" s="137">
        <v>4.2648100337759072E-2</v>
      </c>
      <c r="X421" s="137">
        <v>4.2631890102593002E-2</v>
      </c>
      <c r="Y421" s="137">
        <v>205402046464</v>
      </c>
      <c r="Z421" s="137">
        <v>507</v>
      </c>
      <c r="AA421" s="137">
        <v>314</v>
      </c>
      <c r="AB421" s="137">
        <v>44</v>
      </c>
      <c r="AC421" s="137">
        <v>329.5</v>
      </c>
      <c r="AP421" s="117" t="s">
        <v>1953</v>
      </c>
      <c r="AQ421" s="117" t="s">
        <v>1313</v>
      </c>
      <c r="AR421" s="117" t="s">
        <v>1314</v>
      </c>
      <c r="AS421" s="123">
        <v>84.69</v>
      </c>
      <c r="AT421" s="117">
        <v>-2.67</v>
      </c>
      <c r="AU421" s="124">
        <v>-3.056E-2</v>
      </c>
      <c r="AV421" s="125">
        <v>29116914218</v>
      </c>
      <c r="AW421" s="117" t="s">
        <v>1043</v>
      </c>
      <c r="AY421" s="117">
        <v>2124545</v>
      </c>
      <c r="AZ421" s="117" t="s">
        <v>1084</v>
      </c>
      <c r="BA421" s="117" t="s">
        <v>1095</v>
      </c>
    </row>
    <row r="422" spans="7:53" ht="15">
      <c r="G422" s="114" t="str">
        <f t="shared" si="56"/>
        <v>Axie Infinity</v>
      </c>
      <c r="H422" s="175">
        <v>44605</v>
      </c>
      <c r="I422" s="140">
        <v>58.452156066894531</v>
      </c>
      <c r="J422" s="141" t="s">
        <v>1935</v>
      </c>
      <c r="K422" s="141" t="s">
        <v>1035</v>
      </c>
      <c r="L422" s="141" t="s">
        <v>2511</v>
      </c>
      <c r="M422" s="143">
        <v>0.85430038153060051</v>
      </c>
      <c r="N422" s="26">
        <f t="shared" si="57"/>
        <v>1</v>
      </c>
      <c r="O422" s="26" t="str">
        <f t="shared" si="58"/>
        <v>Axie Infinity1</v>
      </c>
      <c r="Q422" s="26">
        <f>IF(R422="Y","",S422-COUNTIF(R$4:R421,"Y"))</f>
        <v>326</v>
      </c>
      <c r="R422" s="114" t="str">
        <f>IF(ISNUMBER(MATCH(T422,Draft!$AX$3:$AX$146,0)),"Y","")</f>
        <v/>
      </c>
      <c r="S422" s="114">
        <f t="shared" si="55"/>
        <v>419</v>
      </c>
      <c r="T422" s="136" t="s">
        <v>118</v>
      </c>
      <c r="U422" s="137">
        <v>57</v>
      </c>
      <c r="V422" s="137">
        <v>1.0047994267778471</v>
      </c>
      <c r="W422" s="137">
        <v>5.4679748924473262E-2</v>
      </c>
      <c r="X422" s="137">
        <v>5.4418570977710648E-2</v>
      </c>
      <c r="Y422" s="137">
        <v>40958267392</v>
      </c>
      <c r="Z422" s="137">
        <v>316</v>
      </c>
      <c r="AA422" s="137">
        <v>413</v>
      </c>
      <c r="AB422" s="137">
        <v>298</v>
      </c>
      <c r="AC422" s="137">
        <v>330</v>
      </c>
      <c r="AP422" s="117" t="s">
        <v>1953</v>
      </c>
      <c r="AQ422" s="117" t="s">
        <v>222</v>
      </c>
      <c r="AR422" s="117" t="s">
        <v>223</v>
      </c>
      <c r="AS422" s="123">
        <v>333.01</v>
      </c>
      <c r="AT422" s="117">
        <v>-8.4600000000000009</v>
      </c>
      <c r="AU422" s="124">
        <v>-2.478E-2</v>
      </c>
      <c r="AV422" s="125">
        <v>29056104880</v>
      </c>
      <c r="AW422" s="117" t="s">
        <v>1043</v>
      </c>
      <c r="AX422" s="117">
        <v>1996</v>
      </c>
      <c r="AY422" s="117">
        <v>513127</v>
      </c>
      <c r="AZ422" s="117" t="s">
        <v>1044</v>
      </c>
      <c r="BA422" s="117" t="s">
        <v>1048</v>
      </c>
    </row>
    <row r="423" spans="7:53" ht="15">
      <c r="G423" s="114" t="str">
        <f t="shared" si="56"/>
        <v>Axie Infinity</v>
      </c>
      <c r="H423" s="175">
        <v>44612</v>
      </c>
      <c r="I423" s="140">
        <v>52.336963653564453</v>
      </c>
      <c r="J423" s="141" t="s">
        <v>1935</v>
      </c>
      <c r="K423" s="141" t="s">
        <v>1035</v>
      </c>
      <c r="L423" s="141" t="s">
        <v>2511</v>
      </c>
      <c r="M423" s="143">
        <v>0.89538123441791173</v>
      </c>
      <c r="N423" s="26">
        <f t="shared" si="57"/>
        <v>2</v>
      </c>
      <c r="O423" s="26" t="str">
        <f t="shared" si="58"/>
        <v>Axie Infinity2</v>
      </c>
      <c r="Q423" s="26">
        <f>IF(R423="Y","",S423-COUNTIF(R$4:R422,"Y"))</f>
        <v>327</v>
      </c>
      <c r="R423" s="114" t="str">
        <f>IF(ISNUMBER(MATCH(T423,Draft!$AX$3:$AX$146,0)),"Y","")</f>
        <v/>
      </c>
      <c r="S423" s="114">
        <f t="shared" si="55"/>
        <v>420</v>
      </c>
      <c r="T423" s="136" t="s">
        <v>279</v>
      </c>
      <c r="U423" s="137">
        <v>57</v>
      </c>
      <c r="V423" s="137">
        <v>1.0055090229580259</v>
      </c>
      <c r="W423" s="137">
        <v>3.9398914765871498E-2</v>
      </c>
      <c r="X423" s="137">
        <v>3.9183054419508853E-2</v>
      </c>
      <c r="Y423" s="137">
        <v>25704278016</v>
      </c>
      <c r="Z423" s="137">
        <v>277</v>
      </c>
      <c r="AA423" s="137">
        <v>276</v>
      </c>
      <c r="AB423" s="137">
        <v>456</v>
      </c>
      <c r="AC423" s="137">
        <v>330.5</v>
      </c>
      <c r="AP423" s="117" t="s">
        <v>1953</v>
      </c>
      <c r="AQ423" s="117" t="s">
        <v>1319</v>
      </c>
      <c r="AR423" s="117" t="s">
        <v>1320</v>
      </c>
      <c r="AS423" s="123">
        <v>92</v>
      </c>
      <c r="AT423" s="117">
        <v>-2.3199999999999998</v>
      </c>
      <c r="AU423" s="124">
        <v>-2.46E-2</v>
      </c>
      <c r="AV423" s="125">
        <v>29019976852</v>
      </c>
      <c r="AW423" s="117" t="s">
        <v>1043</v>
      </c>
      <c r="AY423" s="117">
        <v>1542956</v>
      </c>
      <c r="AZ423" s="117" t="s">
        <v>1084</v>
      </c>
      <c r="BA423" s="117" t="s">
        <v>1126</v>
      </c>
    </row>
    <row r="424" spans="7:53" ht="15">
      <c r="G424" s="114" t="str">
        <f t="shared" si="56"/>
        <v>Axie Infinity</v>
      </c>
      <c r="H424" s="175">
        <v>44619</v>
      </c>
      <c r="I424" s="140">
        <v>48.042648315429688</v>
      </c>
      <c r="J424" s="141" t="s">
        <v>1935</v>
      </c>
      <c r="K424" s="141" t="s">
        <v>1035</v>
      </c>
      <c r="L424" s="141" t="s">
        <v>2511</v>
      </c>
      <c r="M424" s="143">
        <v>0.91794871084688345</v>
      </c>
      <c r="N424" s="26">
        <f t="shared" si="57"/>
        <v>3</v>
      </c>
      <c r="O424" s="26" t="str">
        <f t="shared" si="58"/>
        <v>Axie Infinity3</v>
      </c>
      <c r="Q424" s="26">
        <f>IF(R424="Y","",S424-COUNTIF(R$4:R423,"Y"))</f>
        <v>328</v>
      </c>
      <c r="R424" s="114" t="str">
        <f>IF(ISNUMBER(MATCH(T424,Draft!$AX$3:$AX$146,0)),"Y","")</f>
        <v/>
      </c>
      <c r="S424" s="114">
        <f t="shared" si="55"/>
        <v>421</v>
      </c>
      <c r="T424" s="136" t="s">
        <v>902</v>
      </c>
      <c r="U424" s="137">
        <v>57</v>
      </c>
      <c r="V424" s="137">
        <v>1.0032973467294539</v>
      </c>
      <c r="W424" s="137">
        <v>4.1225412236834097E-2</v>
      </c>
      <c r="X424" s="137">
        <v>4.1089924508642003E-2</v>
      </c>
      <c r="Y424" s="137">
        <v>45013000192</v>
      </c>
      <c r="Z424" s="137">
        <v>387</v>
      </c>
      <c r="AA424" s="137">
        <v>296</v>
      </c>
      <c r="AB424" s="137">
        <v>262</v>
      </c>
      <c r="AC424" s="137">
        <v>331.3</v>
      </c>
      <c r="AP424" s="117" t="s">
        <v>1953</v>
      </c>
      <c r="AQ424" s="117" t="s">
        <v>1420</v>
      </c>
      <c r="AR424" s="117" t="s">
        <v>1421</v>
      </c>
      <c r="AS424" s="123">
        <v>92.4</v>
      </c>
      <c r="AT424" s="117">
        <v>-0.91</v>
      </c>
      <c r="AU424" s="124">
        <v>-9.75E-3</v>
      </c>
      <c r="AV424" s="125">
        <v>28618765006</v>
      </c>
      <c r="AW424" s="117" t="s">
        <v>1043</v>
      </c>
      <c r="AY424" s="117">
        <v>2166592</v>
      </c>
      <c r="AZ424" s="117" t="s">
        <v>1076</v>
      </c>
      <c r="BA424" s="117" t="s">
        <v>1077</v>
      </c>
    </row>
    <row r="425" spans="7:53" ht="15">
      <c r="G425" s="114" t="str">
        <f t="shared" si="56"/>
        <v>Flow</v>
      </c>
      <c r="H425" s="175">
        <v>44598</v>
      </c>
      <c r="I425" s="140">
        <v>7.4461188316345206</v>
      </c>
      <c r="J425" s="141" t="s">
        <v>1936</v>
      </c>
      <c r="K425" s="141" t="s">
        <v>1035</v>
      </c>
      <c r="L425" s="141" t="s">
        <v>2511</v>
      </c>
      <c r="M425" s="143"/>
      <c r="N425" s="26">
        <f t="shared" si="57"/>
        <v>0</v>
      </c>
      <c r="O425" s="26" t="str">
        <f t="shared" si="58"/>
        <v>Flow0</v>
      </c>
      <c r="Q425" s="26">
        <f>IF(R425="Y","",S425-COUNTIF(R$4:R424,"Y"))</f>
        <v>329</v>
      </c>
      <c r="R425" s="114" t="str">
        <f>IF(ISNUMBER(MATCH(T425,Draft!$AX$3:$AX$146,0)),"Y","")</f>
        <v/>
      </c>
      <c r="S425" s="114">
        <f t="shared" si="55"/>
        <v>422</v>
      </c>
      <c r="T425" s="136" t="s">
        <v>42</v>
      </c>
      <c r="U425" s="137">
        <v>57</v>
      </c>
      <c r="V425" s="137">
        <v>0.99955393402907455</v>
      </c>
      <c r="W425" s="137">
        <v>3.8720784914741152E-2</v>
      </c>
      <c r="X425" s="137">
        <v>3.8738064647159752E-2</v>
      </c>
      <c r="Y425" s="137">
        <v>196087152640</v>
      </c>
      <c r="Z425" s="137">
        <v>532</v>
      </c>
      <c r="AA425" s="137">
        <v>262</v>
      </c>
      <c r="AB425" s="137">
        <v>45</v>
      </c>
      <c r="AC425" s="137">
        <v>331.9</v>
      </c>
      <c r="AP425" s="117" t="s">
        <v>1953</v>
      </c>
      <c r="AQ425" s="117" t="s">
        <v>1191</v>
      </c>
      <c r="AR425" s="117" t="s">
        <v>1192</v>
      </c>
      <c r="AS425" s="123">
        <v>231.17</v>
      </c>
      <c r="AT425" s="117">
        <v>-9.23</v>
      </c>
      <c r="AU425" s="124">
        <v>-3.8390000000000001E-2</v>
      </c>
      <c r="AV425" s="125">
        <v>28225857000</v>
      </c>
      <c r="AW425" s="117" t="s">
        <v>1043</v>
      </c>
      <c r="AY425" s="117">
        <v>1745670</v>
      </c>
      <c r="AZ425" s="117" t="s">
        <v>1044</v>
      </c>
      <c r="BA425" s="117" t="s">
        <v>1122</v>
      </c>
    </row>
    <row r="426" spans="7:53" ht="15">
      <c r="G426" s="114" t="str">
        <f t="shared" si="56"/>
        <v>Flow</v>
      </c>
      <c r="H426" s="175">
        <v>44605</v>
      </c>
      <c r="I426" s="140">
        <v>7.122438907623291</v>
      </c>
      <c r="J426" s="141" t="s">
        <v>1936</v>
      </c>
      <c r="K426" s="141" t="s">
        <v>1035</v>
      </c>
      <c r="L426" s="141" t="s">
        <v>2511</v>
      </c>
      <c r="M426" s="143">
        <v>0.95653038430758186</v>
      </c>
      <c r="N426" s="26">
        <f t="shared" si="57"/>
        <v>1</v>
      </c>
      <c r="O426" s="26" t="str">
        <f t="shared" si="58"/>
        <v>Flow1</v>
      </c>
      <c r="Q426" s="26">
        <f>IF(R426="Y","",S426-COUNTIF(R$4:R425,"Y"))</f>
        <v>330</v>
      </c>
      <c r="R426" s="114" t="str">
        <f>IF(ISNUMBER(MATCH(T426,Draft!$AX$3:$AX$146,0)),"Y","")</f>
        <v/>
      </c>
      <c r="S426" s="114">
        <f t="shared" si="55"/>
        <v>423</v>
      </c>
      <c r="T426" s="136" t="s">
        <v>834</v>
      </c>
      <c r="U426" s="137">
        <v>57</v>
      </c>
      <c r="V426" s="137">
        <v>0.99694458433582267</v>
      </c>
      <c r="W426" s="137">
        <v>2.7975827048245829E-2</v>
      </c>
      <c r="X426" s="137">
        <v>2.8061566799004869E-2</v>
      </c>
      <c r="Y426" s="137">
        <v>109060046848</v>
      </c>
      <c r="Z426" s="137">
        <v>569</v>
      </c>
      <c r="AA426" s="137">
        <v>94</v>
      </c>
      <c r="AB426" s="137">
        <v>101</v>
      </c>
      <c r="AC426" s="137">
        <v>333.6</v>
      </c>
      <c r="AP426" s="117" t="s">
        <v>1953</v>
      </c>
      <c r="AQ426" s="117" t="s">
        <v>1386</v>
      </c>
      <c r="AR426" s="117" t="s">
        <v>1387</v>
      </c>
      <c r="AS426" s="123">
        <v>4.95</v>
      </c>
      <c r="AT426" s="117">
        <v>0</v>
      </c>
      <c r="AU426" s="124">
        <v>0</v>
      </c>
      <c r="AV426" s="125">
        <v>28222352656</v>
      </c>
      <c r="AW426" s="117" t="s">
        <v>1153</v>
      </c>
      <c r="AX426" s="117">
        <v>1988</v>
      </c>
      <c r="AY426" s="117">
        <v>3489102</v>
      </c>
      <c r="AZ426" s="117" t="s">
        <v>1084</v>
      </c>
      <c r="BA426" s="117" t="s">
        <v>1085</v>
      </c>
    </row>
    <row r="427" spans="7:53" ht="15">
      <c r="G427" s="114" t="str">
        <f t="shared" si="56"/>
        <v>Flow</v>
      </c>
      <c r="H427" s="175">
        <v>44612</v>
      </c>
      <c r="I427" s="140">
        <v>5.7246317863464364</v>
      </c>
      <c r="J427" s="141" t="s">
        <v>1936</v>
      </c>
      <c r="K427" s="141" t="s">
        <v>1035</v>
      </c>
      <c r="L427" s="141" t="s">
        <v>2511</v>
      </c>
      <c r="M427" s="143">
        <v>0.80374600057562384</v>
      </c>
      <c r="N427" s="26">
        <f t="shared" si="57"/>
        <v>2</v>
      </c>
      <c r="O427" s="26" t="str">
        <f t="shared" si="58"/>
        <v>Flow2</v>
      </c>
      <c r="Q427" s="26">
        <f>IF(R427="Y","",S427-COUNTIF(R$4:R426,"Y"))</f>
        <v>331</v>
      </c>
      <c r="R427" s="114" t="str">
        <f>IF(ISNUMBER(MATCH(T427,Draft!$AX$3:$AX$146,0)),"Y","")</f>
        <v/>
      </c>
      <c r="S427" s="114">
        <f t="shared" si="55"/>
        <v>424</v>
      </c>
      <c r="T427" s="136" t="s">
        <v>2405</v>
      </c>
      <c r="U427" s="137">
        <v>35</v>
      </c>
      <c r="V427" s="137">
        <v>1.015980732597481</v>
      </c>
      <c r="W427" s="137">
        <v>0.20745196277691161</v>
      </c>
      <c r="X427" s="137">
        <v>0.20418887496668839</v>
      </c>
      <c r="Y427" s="137">
        <v>976868096</v>
      </c>
      <c r="Z427" s="137">
        <v>97</v>
      </c>
      <c r="AA427" s="137">
        <v>542</v>
      </c>
      <c r="AB427" s="137">
        <v>592</v>
      </c>
      <c r="AC427" s="137">
        <v>334.5</v>
      </c>
      <c r="AP427" s="117" t="s">
        <v>1953</v>
      </c>
      <c r="AQ427" s="117" t="s">
        <v>289</v>
      </c>
      <c r="AR427" s="117" t="s">
        <v>290</v>
      </c>
      <c r="AS427" s="123">
        <v>124.13</v>
      </c>
      <c r="AT427" s="117">
        <v>2.13</v>
      </c>
      <c r="AU427" s="124">
        <v>1.746E-2</v>
      </c>
      <c r="AV427" s="125">
        <v>28137304914</v>
      </c>
      <c r="AW427" s="117" t="s">
        <v>1079</v>
      </c>
      <c r="AX427" s="117">
        <v>1997</v>
      </c>
      <c r="AY427" s="117">
        <v>785944</v>
      </c>
      <c r="AZ427" s="117" t="s">
        <v>1092</v>
      </c>
      <c r="BA427" s="117" t="s">
        <v>1093</v>
      </c>
    </row>
    <row r="428" spans="7:53" ht="15">
      <c r="G428" s="114" t="str">
        <f t="shared" si="56"/>
        <v>Flow</v>
      </c>
      <c r="H428" s="175">
        <v>44619</v>
      </c>
      <c r="I428" s="140">
        <v>5.7515192031860352</v>
      </c>
      <c r="J428" s="141" t="s">
        <v>1936</v>
      </c>
      <c r="K428" s="141" t="s">
        <v>1035</v>
      </c>
      <c r="L428" s="141" t="s">
        <v>2511</v>
      </c>
      <c r="M428" s="143">
        <v>1.0046967941071301</v>
      </c>
      <c r="N428" s="26">
        <f t="shared" si="57"/>
        <v>3</v>
      </c>
      <c r="O428" s="26" t="str">
        <f t="shared" si="58"/>
        <v>Flow3</v>
      </c>
      <c r="Q428" s="26">
        <f>IF(R428="Y","",S428-COUNTIF(R$4:R427,"Y"))</f>
        <v>332</v>
      </c>
      <c r="R428" s="114" t="str">
        <f>IF(ISNUMBER(MATCH(T428,Draft!$AX$3:$AX$146,0)),"Y","")</f>
        <v/>
      </c>
      <c r="S428" s="114">
        <f t="shared" si="55"/>
        <v>425</v>
      </c>
      <c r="T428" s="136" t="s">
        <v>1416</v>
      </c>
      <c r="U428" s="137">
        <v>57</v>
      </c>
      <c r="V428" s="137">
        <v>1.00458714015519</v>
      </c>
      <c r="W428" s="137">
        <v>3.3082632583759923E-2</v>
      </c>
      <c r="X428" s="137">
        <v>3.2931570852727882E-2</v>
      </c>
      <c r="Y428" s="137">
        <v>25662722048</v>
      </c>
      <c r="Z428" s="137">
        <v>326</v>
      </c>
      <c r="AA428" s="137">
        <v>174</v>
      </c>
      <c r="AB428" s="137">
        <v>457</v>
      </c>
      <c r="AC428" s="137">
        <v>334.9</v>
      </c>
      <c r="AP428" s="117" t="s">
        <v>1953</v>
      </c>
      <c r="AQ428" s="117" t="s">
        <v>1345</v>
      </c>
      <c r="AR428" s="117" t="s">
        <v>1346</v>
      </c>
      <c r="AS428" s="123">
        <v>63.02</v>
      </c>
      <c r="AT428" s="117">
        <v>-0.62</v>
      </c>
      <c r="AU428" s="124">
        <v>-9.7400000000000004E-3</v>
      </c>
      <c r="AV428" s="125">
        <v>28102931023</v>
      </c>
      <c r="AW428" s="117" t="s">
        <v>1043</v>
      </c>
      <c r="AY428" s="117">
        <v>2469998</v>
      </c>
      <c r="AZ428" s="117" t="s">
        <v>1084</v>
      </c>
      <c r="BA428" s="117" t="s">
        <v>1077</v>
      </c>
    </row>
    <row r="429" spans="7:53" ht="15">
      <c r="G429" s="114" t="str">
        <f t="shared" si="56"/>
        <v>NEAR Protocol</v>
      </c>
      <c r="H429" s="175">
        <v>44598</v>
      </c>
      <c r="I429" s="140">
        <v>13.49761295318604</v>
      </c>
      <c r="J429" s="141" t="s">
        <v>1943</v>
      </c>
      <c r="K429" s="141" t="s">
        <v>1035</v>
      </c>
      <c r="L429" s="141" t="s">
        <v>2511</v>
      </c>
      <c r="M429" s="143"/>
      <c r="N429" s="26">
        <f t="shared" si="57"/>
        <v>0</v>
      </c>
      <c r="O429" s="26" t="str">
        <f t="shared" si="58"/>
        <v>NEAR Protocol0</v>
      </c>
      <c r="Q429" s="26">
        <f>IF(R429="Y","",S429-COUNTIF(R$4:R428,"Y"))</f>
        <v>333</v>
      </c>
      <c r="R429" s="114" t="str">
        <f>IF(ISNUMBER(MATCH(T429,Draft!$AX$3:$AX$146,0)),"Y","")</f>
        <v/>
      </c>
      <c r="S429" s="114">
        <f t="shared" si="55"/>
        <v>426</v>
      </c>
      <c r="T429" s="136" t="s">
        <v>309</v>
      </c>
      <c r="U429" s="137">
        <v>57</v>
      </c>
      <c r="V429" s="137">
        <v>1.0066452909852719</v>
      </c>
      <c r="W429" s="137">
        <v>4.8285857764678419E-2</v>
      </c>
      <c r="X429" s="137">
        <v>4.7967102411434093E-2</v>
      </c>
      <c r="Y429" s="137">
        <v>23821705216</v>
      </c>
      <c r="Z429" s="137">
        <v>231</v>
      </c>
      <c r="AA429" s="137">
        <v>369</v>
      </c>
      <c r="AB429" s="137">
        <v>486</v>
      </c>
      <c r="AC429" s="137">
        <v>335.1</v>
      </c>
      <c r="AP429" s="117" t="s">
        <v>1953</v>
      </c>
      <c r="AQ429" s="117" t="s">
        <v>1378</v>
      </c>
      <c r="AR429" s="117" t="s">
        <v>1379</v>
      </c>
      <c r="AS429" s="123">
        <v>43.9</v>
      </c>
      <c r="AT429" s="117">
        <v>0.02</v>
      </c>
      <c r="AU429" s="124">
        <v>4.6000000000000001E-4</v>
      </c>
      <c r="AV429" s="125">
        <v>28096606610</v>
      </c>
      <c r="AW429" s="117" t="s">
        <v>1043</v>
      </c>
      <c r="AY429" s="117">
        <v>13210068</v>
      </c>
      <c r="AZ429" s="117" t="s">
        <v>1092</v>
      </c>
      <c r="BA429" s="117" t="s">
        <v>1093</v>
      </c>
    </row>
    <row r="430" spans="7:53" ht="15">
      <c r="G430" s="114" t="str">
        <f t="shared" si="56"/>
        <v>NEAR Protocol</v>
      </c>
      <c r="H430" s="175">
        <v>44605</v>
      </c>
      <c r="I430" s="140">
        <v>10.42464542388916</v>
      </c>
      <c r="J430" s="141" t="s">
        <v>1943</v>
      </c>
      <c r="K430" s="141" t="s">
        <v>1035</v>
      </c>
      <c r="L430" s="141" t="s">
        <v>2511</v>
      </c>
      <c r="M430" s="143">
        <v>0.77233251983481133</v>
      </c>
      <c r="N430" s="26">
        <f t="shared" si="57"/>
        <v>1</v>
      </c>
      <c r="O430" s="26" t="str">
        <f t="shared" si="58"/>
        <v>NEAR Protocol1</v>
      </c>
      <c r="Q430" s="26">
        <f>IF(R430="Y","",S430-COUNTIF(R$4:R429,"Y"))</f>
        <v>334</v>
      </c>
      <c r="R430" s="114" t="str">
        <f>IF(ISNUMBER(MATCH(T430,Draft!$AX$3:$AX$146,0)),"Y","")</f>
        <v/>
      </c>
      <c r="S430" s="114">
        <f t="shared" si="55"/>
        <v>427</v>
      </c>
      <c r="T430" s="136" t="s">
        <v>908</v>
      </c>
      <c r="U430" s="137">
        <v>57</v>
      </c>
      <c r="V430" s="137">
        <v>1.003682057691325</v>
      </c>
      <c r="W430" s="137">
        <v>4.3889168330012773E-2</v>
      </c>
      <c r="X430" s="137">
        <v>4.3728158726845101E-2</v>
      </c>
      <c r="Y430" s="137">
        <v>40856436736</v>
      </c>
      <c r="Z430" s="137">
        <v>363</v>
      </c>
      <c r="AA430" s="137">
        <v>326</v>
      </c>
      <c r="AB430" s="137">
        <v>299</v>
      </c>
      <c r="AC430" s="137">
        <v>336.4</v>
      </c>
      <c r="AP430" s="117" t="s">
        <v>1953</v>
      </c>
      <c r="AQ430" s="117" t="s">
        <v>1909</v>
      </c>
      <c r="AR430" s="117" t="s">
        <v>252</v>
      </c>
      <c r="AS430" s="123">
        <v>226.58</v>
      </c>
      <c r="AT430" s="117">
        <v>-2.04</v>
      </c>
      <c r="AU430" s="124">
        <v>-8.9200000000000008E-3</v>
      </c>
      <c r="AV430" s="125">
        <v>27655406563</v>
      </c>
      <c r="AW430" s="117" t="s">
        <v>1082</v>
      </c>
      <c r="AX430" s="117">
        <v>2001</v>
      </c>
      <c r="AY430" s="117">
        <v>1261963</v>
      </c>
      <c r="AZ430" s="117" t="s">
        <v>1049</v>
      </c>
      <c r="BA430" s="117" t="s">
        <v>1134</v>
      </c>
    </row>
    <row r="431" spans="7:53" ht="15">
      <c r="G431" s="114" t="str">
        <f t="shared" si="56"/>
        <v>NEAR Protocol</v>
      </c>
      <c r="H431" s="175">
        <v>44612</v>
      </c>
      <c r="I431" s="140">
        <v>9.2952117919921875</v>
      </c>
      <c r="J431" s="141" t="s">
        <v>1943</v>
      </c>
      <c r="K431" s="141" t="s">
        <v>1035</v>
      </c>
      <c r="L431" s="141" t="s">
        <v>2511</v>
      </c>
      <c r="M431" s="143">
        <v>0.89165735754342701</v>
      </c>
      <c r="N431" s="26">
        <f t="shared" si="57"/>
        <v>2</v>
      </c>
      <c r="O431" s="26" t="str">
        <f t="shared" si="58"/>
        <v>NEAR Protocol2</v>
      </c>
      <c r="Q431" s="26">
        <f>IF(R431="Y","",S431-COUNTIF(R$4:R430,"Y"))</f>
        <v>335</v>
      </c>
      <c r="R431" s="114" t="str">
        <f>IF(ISNUMBER(MATCH(T431,Draft!$AX$3:$AX$146,0)),"Y","")</f>
        <v/>
      </c>
      <c r="S431" s="114">
        <f t="shared" si="55"/>
        <v>428</v>
      </c>
      <c r="T431" s="136" t="s">
        <v>134</v>
      </c>
      <c r="U431" s="137">
        <v>57</v>
      </c>
      <c r="V431" s="137">
        <v>1.0034453710784199</v>
      </c>
      <c r="W431" s="137">
        <v>4.3770882028010633E-2</v>
      </c>
      <c r="X431" s="137">
        <v>4.3620592898813537E-2</v>
      </c>
      <c r="Y431" s="137">
        <v>43475374080</v>
      </c>
      <c r="Z431" s="137">
        <v>381</v>
      </c>
      <c r="AA431" s="137">
        <v>325</v>
      </c>
      <c r="AB431" s="137">
        <v>272</v>
      </c>
      <c r="AC431" s="137">
        <v>337.1</v>
      </c>
      <c r="AP431" s="117" t="s">
        <v>1953</v>
      </c>
      <c r="AQ431" s="117" t="s">
        <v>1243</v>
      </c>
      <c r="AR431" s="117" t="s">
        <v>1244</v>
      </c>
      <c r="AS431" s="123">
        <v>236.04</v>
      </c>
      <c r="AT431" s="117">
        <v>-0.39</v>
      </c>
      <c r="AU431" s="124">
        <v>-1.65E-3</v>
      </c>
      <c r="AV431" s="125">
        <v>27611090101</v>
      </c>
      <c r="AW431" s="117" t="s">
        <v>1043</v>
      </c>
      <c r="AY431" s="117">
        <v>795702</v>
      </c>
      <c r="AZ431" s="117" t="s">
        <v>1096</v>
      </c>
      <c r="BA431" s="117" t="s">
        <v>1121</v>
      </c>
    </row>
    <row r="432" spans="7:53" ht="15">
      <c r="G432" s="114" t="str">
        <f t="shared" si="56"/>
        <v>NEAR Protocol</v>
      </c>
      <c r="H432" s="175">
        <v>44619</v>
      </c>
      <c r="I432" s="140">
        <v>8.5014572143554688</v>
      </c>
      <c r="J432" s="141" t="s">
        <v>1943</v>
      </c>
      <c r="K432" s="141" t="s">
        <v>1035</v>
      </c>
      <c r="L432" s="141" t="s">
        <v>2511</v>
      </c>
      <c r="M432" s="143">
        <v>0.91460607940955818</v>
      </c>
      <c r="N432" s="26">
        <f t="shared" si="57"/>
        <v>3</v>
      </c>
      <c r="O432" s="26" t="str">
        <f t="shared" si="58"/>
        <v>NEAR Protocol3</v>
      </c>
      <c r="Q432" s="26">
        <f>IF(R432="Y","",S432-COUNTIF(R$4:R431,"Y"))</f>
        <v>336</v>
      </c>
      <c r="R432" s="114" t="str">
        <f>IF(ISNUMBER(MATCH(T432,Draft!$AX$3:$AX$146,0)),"Y","")</f>
        <v/>
      </c>
      <c r="S432" s="114">
        <f t="shared" si="55"/>
        <v>429</v>
      </c>
      <c r="T432" s="136" t="s">
        <v>725</v>
      </c>
      <c r="U432" s="137">
        <v>57</v>
      </c>
      <c r="V432" s="137">
        <v>1.0012980839382131</v>
      </c>
      <c r="W432" s="137">
        <v>3.768283747028154E-2</v>
      </c>
      <c r="X432" s="137">
        <v>3.7633985398305043E-2</v>
      </c>
      <c r="Y432" s="137">
        <v>73903415296</v>
      </c>
      <c r="Z432" s="137">
        <v>483</v>
      </c>
      <c r="AA432" s="137">
        <v>250</v>
      </c>
      <c r="AB432" s="137">
        <v>153</v>
      </c>
      <c r="AC432" s="137">
        <v>337.4</v>
      </c>
      <c r="AP432" s="117" t="s">
        <v>1953</v>
      </c>
      <c r="AQ432" s="117" t="s">
        <v>236</v>
      </c>
      <c r="AR432" s="117" t="s">
        <v>237</v>
      </c>
      <c r="AS432" s="123">
        <v>69.84</v>
      </c>
      <c r="AT432" s="117">
        <v>-1.2</v>
      </c>
      <c r="AU432" s="124">
        <v>-1.6889999999999999E-2</v>
      </c>
      <c r="AV432" s="125">
        <v>27582314107</v>
      </c>
      <c r="AW432" s="117" t="s">
        <v>1043</v>
      </c>
      <c r="AX432" s="117">
        <v>1998</v>
      </c>
      <c r="AY432" s="117">
        <v>1288051</v>
      </c>
      <c r="AZ432" s="117" t="s">
        <v>1049</v>
      </c>
      <c r="BA432" s="117" t="s">
        <v>1145</v>
      </c>
    </row>
    <row r="433" spans="7:53" ht="15">
      <c r="G433" s="114" t="str">
        <f t="shared" si="56"/>
        <v>Disney</v>
      </c>
      <c r="H433" s="175">
        <v>44596</v>
      </c>
      <c r="I433" s="140">
        <v>142.02000427246091</v>
      </c>
      <c r="J433" s="141" t="s">
        <v>518</v>
      </c>
      <c r="K433" s="141" t="s">
        <v>1953</v>
      </c>
      <c r="L433" s="141" t="s">
        <v>2512</v>
      </c>
      <c r="M433" s="143"/>
      <c r="N433" s="26">
        <f t="shared" si="57"/>
        <v>0</v>
      </c>
      <c r="O433" s="26" t="str">
        <f t="shared" si="58"/>
        <v>Disney0</v>
      </c>
      <c r="Q433" s="26">
        <f>IF(R433="Y","",S433-COUNTIF(R$4:R432,"Y"))</f>
        <v>337</v>
      </c>
      <c r="R433" s="114" t="str">
        <f>IF(ISNUMBER(MATCH(T433,Draft!$AX$3:$AX$146,0)),"Y","")</f>
        <v/>
      </c>
      <c r="S433" s="114">
        <f t="shared" si="55"/>
        <v>430</v>
      </c>
      <c r="T433" s="136" t="s">
        <v>1239</v>
      </c>
      <c r="U433" s="137">
        <v>57</v>
      </c>
      <c r="V433" s="137">
        <v>1.0028703789789239</v>
      </c>
      <c r="W433" s="137">
        <v>2.4483997963384619E-2</v>
      </c>
      <c r="X433" s="137">
        <v>2.4413920758446471E-2</v>
      </c>
      <c r="Y433" s="137">
        <v>30292006912</v>
      </c>
      <c r="Z433" s="137">
        <v>411</v>
      </c>
      <c r="AA433" s="137">
        <v>54</v>
      </c>
      <c r="AB433" s="137">
        <v>404</v>
      </c>
      <c r="AC433" s="137">
        <v>337.5</v>
      </c>
      <c r="AP433" s="117" t="s">
        <v>1953</v>
      </c>
      <c r="AQ433" s="117" t="s">
        <v>1333</v>
      </c>
      <c r="AR433" s="117" t="s">
        <v>1334</v>
      </c>
      <c r="AS433" s="123">
        <v>46.53</v>
      </c>
      <c r="AT433" s="117">
        <v>-0.49</v>
      </c>
      <c r="AU433" s="124">
        <v>-1.042E-2</v>
      </c>
      <c r="AV433" s="125">
        <v>27561667583</v>
      </c>
      <c r="AW433" s="117" t="s">
        <v>1043</v>
      </c>
      <c r="AY433" s="117">
        <v>7231611</v>
      </c>
      <c r="AZ433" s="117" t="s">
        <v>1092</v>
      </c>
      <c r="BA433" s="117" t="s">
        <v>1093</v>
      </c>
    </row>
    <row r="434" spans="7:53" ht="15">
      <c r="G434" s="114" t="str">
        <f t="shared" si="56"/>
        <v>Disney</v>
      </c>
      <c r="H434" s="175">
        <v>44603</v>
      </c>
      <c r="I434" s="140">
        <v>149.4700012207031</v>
      </c>
      <c r="J434" s="141" t="s">
        <v>518</v>
      </c>
      <c r="K434" s="141" t="s">
        <v>1953</v>
      </c>
      <c r="L434" s="141" t="s">
        <v>2512</v>
      </c>
      <c r="M434" s="143">
        <v>1.052457377299818</v>
      </c>
      <c r="N434" s="26">
        <f t="shared" si="57"/>
        <v>1</v>
      </c>
      <c r="O434" s="26" t="str">
        <f t="shared" si="58"/>
        <v>Disney1</v>
      </c>
      <c r="Q434" s="26">
        <f>IF(R434="Y","",S434-COUNTIF(R$4:R433,"Y"))</f>
        <v>338</v>
      </c>
      <c r="R434" s="114" t="str">
        <f>IF(ISNUMBER(MATCH(T434,Draft!$AX$3:$AX$146,0)),"Y","")</f>
        <v/>
      </c>
      <c r="S434" s="114">
        <f t="shared" si="55"/>
        <v>431</v>
      </c>
      <c r="T434" s="136" t="s">
        <v>1368</v>
      </c>
      <c r="U434" s="137">
        <v>57</v>
      </c>
      <c r="V434" s="137">
        <v>1.00559222354936</v>
      </c>
      <c r="W434" s="137">
        <v>4.0441143600184637E-2</v>
      </c>
      <c r="X434" s="137">
        <v>4.0216245365783283E-2</v>
      </c>
      <c r="Y434" s="137">
        <v>23896135680</v>
      </c>
      <c r="Z434" s="137">
        <v>270</v>
      </c>
      <c r="AA434" s="137">
        <v>291</v>
      </c>
      <c r="AB434" s="137">
        <v>482</v>
      </c>
      <c r="AC434" s="137">
        <v>337.8</v>
      </c>
      <c r="AP434" s="117" t="s">
        <v>1953</v>
      </c>
      <c r="AQ434" s="117" t="s">
        <v>1204</v>
      </c>
      <c r="AR434" s="117" t="s">
        <v>1205</v>
      </c>
      <c r="AS434" s="123">
        <v>91.98</v>
      </c>
      <c r="AT434" s="117">
        <v>-4.3600000000000003</v>
      </c>
      <c r="AU434" s="124">
        <v>-4.5260000000000002E-2</v>
      </c>
      <c r="AV434" s="125">
        <v>27490962348</v>
      </c>
      <c r="AW434" s="117" t="s">
        <v>1043</v>
      </c>
      <c r="AY434" s="117">
        <v>3330513</v>
      </c>
      <c r="AZ434" s="117" t="s">
        <v>1054</v>
      </c>
      <c r="BA434" s="117" t="s">
        <v>1206</v>
      </c>
    </row>
    <row r="435" spans="7:53" ht="15">
      <c r="G435" s="114" t="str">
        <f t="shared" si="56"/>
        <v>Disney</v>
      </c>
      <c r="H435" s="175">
        <v>44610</v>
      </c>
      <c r="I435" s="140">
        <v>151.36000061035159</v>
      </c>
      <c r="J435" s="141" t="s">
        <v>518</v>
      </c>
      <c r="K435" s="141" t="s">
        <v>1953</v>
      </c>
      <c r="L435" s="141" t="s">
        <v>2512</v>
      </c>
      <c r="M435" s="143">
        <v>1.012644673675072</v>
      </c>
      <c r="N435" s="26">
        <f t="shared" si="57"/>
        <v>2</v>
      </c>
      <c r="O435" s="26" t="str">
        <f t="shared" si="58"/>
        <v>Disney2</v>
      </c>
      <c r="Q435" s="26">
        <f>IF(R435="Y","",S435-COUNTIF(R$4:R434,"Y"))</f>
        <v>339</v>
      </c>
      <c r="R435" s="114" t="str">
        <f>IF(ISNUMBER(MATCH(T435,Draft!$AX$3:$AX$146,0)),"Y","")</f>
        <v/>
      </c>
      <c r="S435" s="114">
        <f t="shared" si="55"/>
        <v>432</v>
      </c>
      <c r="T435" s="136" t="s">
        <v>880</v>
      </c>
      <c r="U435" s="137">
        <v>57</v>
      </c>
      <c r="V435" s="137">
        <v>1.0001666401303759</v>
      </c>
      <c r="W435" s="137">
        <v>1.9472991709554081E-2</v>
      </c>
      <c r="X435" s="137">
        <v>1.9469747268330891E-2</v>
      </c>
      <c r="Y435" s="137">
        <v>44536750080</v>
      </c>
      <c r="Z435" s="137">
        <v>511</v>
      </c>
      <c r="AA435" s="137">
        <v>20</v>
      </c>
      <c r="AB435" s="137">
        <v>264</v>
      </c>
      <c r="AC435" s="137">
        <v>338.7</v>
      </c>
      <c r="AP435" s="117" t="s">
        <v>1953</v>
      </c>
      <c r="AQ435" s="117" t="s">
        <v>1364</v>
      </c>
      <c r="AR435" s="117" t="s">
        <v>1365</v>
      </c>
      <c r="AS435" s="123">
        <v>76.73</v>
      </c>
      <c r="AT435" s="117">
        <v>0.33</v>
      </c>
      <c r="AU435" s="124">
        <v>4.3200000000000001E-3</v>
      </c>
      <c r="AV435" s="125">
        <v>27455730170</v>
      </c>
      <c r="AW435" s="117" t="s">
        <v>1154</v>
      </c>
      <c r="AY435" s="117">
        <v>432105</v>
      </c>
      <c r="AZ435" s="117" t="s">
        <v>1066</v>
      </c>
      <c r="BA435" s="117" t="s">
        <v>1074</v>
      </c>
    </row>
    <row r="436" spans="7:53" ht="15">
      <c r="G436" s="114" t="str">
        <f t="shared" si="56"/>
        <v>Disney</v>
      </c>
      <c r="H436" s="175">
        <v>44617</v>
      </c>
      <c r="I436" s="140">
        <v>149.5299987792969</v>
      </c>
      <c r="J436" s="141" t="s">
        <v>518</v>
      </c>
      <c r="K436" s="141" t="s">
        <v>1953</v>
      </c>
      <c r="L436" s="141" t="s">
        <v>2512</v>
      </c>
      <c r="M436" s="143">
        <v>0.9879096074017224</v>
      </c>
      <c r="N436" s="26">
        <f t="shared" si="57"/>
        <v>3</v>
      </c>
      <c r="O436" s="26" t="str">
        <f t="shared" si="58"/>
        <v>Disney3</v>
      </c>
      <c r="Q436" s="26">
        <f>IF(R436="Y","",S436-COUNTIF(R$4:R435,"Y"))</f>
        <v>340</v>
      </c>
      <c r="R436" s="114" t="str">
        <f>IF(ISNUMBER(MATCH(T436,Draft!$AX$3:$AX$146,0)),"Y","")</f>
        <v/>
      </c>
      <c r="S436" s="114">
        <f t="shared" si="55"/>
        <v>433</v>
      </c>
      <c r="T436" s="136" t="s">
        <v>1370</v>
      </c>
      <c r="U436" s="137">
        <v>57</v>
      </c>
      <c r="V436" s="137">
        <v>1.005018148221394</v>
      </c>
      <c r="W436" s="137">
        <v>3.7596068097350249E-2</v>
      </c>
      <c r="X436" s="137">
        <v>3.7408347465053213E-2</v>
      </c>
      <c r="Y436" s="137">
        <v>24879532032</v>
      </c>
      <c r="Z436" s="137">
        <v>300</v>
      </c>
      <c r="AA436" s="137">
        <v>247</v>
      </c>
      <c r="AB436" s="137">
        <v>465</v>
      </c>
      <c r="AC436" s="137">
        <v>338.9</v>
      </c>
      <c r="AP436" s="117" t="s">
        <v>1953</v>
      </c>
      <c r="AQ436" s="117" t="s">
        <v>259</v>
      </c>
      <c r="AR436" s="117" t="s">
        <v>260</v>
      </c>
      <c r="AS436" s="123">
        <v>63.42</v>
      </c>
      <c r="AT436" s="117">
        <v>-3.66</v>
      </c>
      <c r="AU436" s="124">
        <v>-5.4559999999999997E-2</v>
      </c>
      <c r="AV436" s="125">
        <v>27323470464</v>
      </c>
      <c r="AW436" s="117" t="s">
        <v>1043</v>
      </c>
      <c r="AY436" s="117">
        <v>9463384</v>
      </c>
      <c r="AZ436" s="117" t="s">
        <v>1044</v>
      </c>
      <c r="BA436" s="117" t="s">
        <v>1047</v>
      </c>
    </row>
    <row r="437" spans="7:53" ht="15">
      <c r="G437" s="114" t="str">
        <f t="shared" si="56"/>
        <v>Meta Platforms</v>
      </c>
      <c r="H437" s="175">
        <v>44596</v>
      </c>
      <c r="I437" s="140">
        <v>237.0899963378906</v>
      </c>
      <c r="J437" s="141" t="s">
        <v>14</v>
      </c>
      <c r="K437" s="141" t="s">
        <v>1953</v>
      </c>
      <c r="L437" s="141" t="s">
        <v>2512</v>
      </c>
      <c r="M437" s="143"/>
      <c r="N437" s="26">
        <f t="shared" si="57"/>
        <v>0</v>
      </c>
      <c r="O437" s="26" t="str">
        <f t="shared" si="58"/>
        <v>Meta Platforms0</v>
      </c>
      <c r="Q437" s="26">
        <f>IF(R437="Y","",S437-COUNTIF(R$4:R436,"Y"))</f>
        <v>341</v>
      </c>
      <c r="R437" s="114" t="str">
        <f>IF(ISNUMBER(MATCH(T437,Draft!$AX$3:$AX$146,0)),"Y","")</f>
        <v/>
      </c>
      <c r="S437" s="114">
        <f t="shared" si="55"/>
        <v>434</v>
      </c>
      <c r="T437" s="136" t="s">
        <v>1516</v>
      </c>
      <c r="U437" s="137">
        <v>57</v>
      </c>
      <c r="V437" s="137">
        <v>1.0058616637860069</v>
      </c>
      <c r="W437" s="137">
        <v>5.9397173997142443E-2</v>
      </c>
      <c r="X437" s="137">
        <v>5.9051036673944589E-2</v>
      </c>
      <c r="Y437" s="137">
        <v>29906198528</v>
      </c>
      <c r="Z437" s="137">
        <v>261</v>
      </c>
      <c r="AA437" s="137">
        <v>429</v>
      </c>
      <c r="AB437" s="137">
        <v>409</v>
      </c>
      <c r="AC437" s="137">
        <v>339</v>
      </c>
      <c r="AP437" s="117" t="s">
        <v>1953</v>
      </c>
      <c r="AQ437" s="117" t="s">
        <v>1278</v>
      </c>
      <c r="AR437" s="117" t="s">
        <v>1279</v>
      </c>
      <c r="AS437" s="123">
        <v>150.41</v>
      </c>
      <c r="AT437" s="117">
        <v>-5.32</v>
      </c>
      <c r="AU437" s="124">
        <v>-3.4160000000000003E-2</v>
      </c>
      <c r="AV437" s="125">
        <v>27305092677</v>
      </c>
      <c r="AW437" s="117" t="s">
        <v>1043</v>
      </c>
      <c r="AX437" s="117">
        <v>2008</v>
      </c>
      <c r="AY437" s="117">
        <v>854135</v>
      </c>
      <c r="AZ437" s="117" t="s">
        <v>1084</v>
      </c>
      <c r="BA437" s="117" t="s">
        <v>1280</v>
      </c>
    </row>
    <row r="438" spans="7:53" ht="15">
      <c r="G438" s="114" t="str">
        <f t="shared" si="56"/>
        <v>Meta Platforms</v>
      </c>
      <c r="H438" s="175">
        <v>44603</v>
      </c>
      <c r="I438" s="140">
        <v>219.55000305175781</v>
      </c>
      <c r="J438" s="141" t="s">
        <v>14</v>
      </c>
      <c r="K438" s="141" t="s">
        <v>1953</v>
      </c>
      <c r="L438" s="141" t="s">
        <v>2512</v>
      </c>
      <c r="M438" s="143">
        <v>0.92601968215843422</v>
      </c>
      <c r="N438" s="26">
        <f t="shared" si="57"/>
        <v>1</v>
      </c>
      <c r="O438" s="26" t="str">
        <f t="shared" si="58"/>
        <v>Meta Platforms1</v>
      </c>
      <c r="Q438" s="26">
        <f>IF(R438="Y","",S438-COUNTIF(R$4:R437,"Y"))</f>
        <v>342</v>
      </c>
      <c r="R438" s="114" t="str">
        <f>IF(ISNUMBER(MATCH(T438,Draft!$AX$3:$AX$146,0)),"Y","")</f>
        <v/>
      </c>
      <c r="S438" s="114">
        <f t="shared" si="55"/>
        <v>435</v>
      </c>
      <c r="T438" s="136" t="s">
        <v>743</v>
      </c>
      <c r="U438" s="137">
        <v>57</v>
      </c>
      <c r="V438" s="137">
        <v>1.000169963530636</v>
      </c>
      <c r="W438" s="137">
        <v>2.8976985350476391E-2</v>
      </c>
      <c r="X438" s="137">
        <v>2.8972061156672411E-2</v>
      </c>
      <c r="Y438" s="137">
        <v>54693146624</v>
      </c>
      <c r="Z438" s="137">
        <v>510</v>
      </c>
      <c r="AA438" s="137">
        <v>104</v>
      </c>
      <c r="AB438" s="137">
        <v>213</v>
      </c>
      <c r="AC438" s="137">
        <v>339.7</v>
      </c>
      <c r="AP438" s="117" t="s">
        <v>1953</v>
      </c>
      <c r="AQ438" s="117" t="s">
        <v>250</v>
      </c>
      <c r="AR438" s="117" t="s">
        <v>251</v>
      </c>
      <c r="AS438" s="123">
        <v>154.08000000000001</v>
      </c>
      <c r="AT438" s="117">
        <v>-1.72</v>
      </c>
      <c r="AU438" s="124">
        <v>-1.1039999999999999E-2</v>
      </c>
      <c r="AV438" s="125">
        <v>27207487848</v>
      </c>
      <c r="AW438" s="117" t="s">
        <v>1043</v>
      </c>
      <c r="AY438" s="117">
        <v>852147</v>
      </c>
      <c r="AZ438" s="117" t="s">
        <v>1054</v>
      </c>
      <c r="BA438" s="117" t="s">
        <v>1085</v>
      </c>
    </row>
    <row r="439" spans="7:53" ht="15">
      <c r="G439" s="114" t="str">
        <f t="shared" si="56"/>
        <v>Meta Platforms</v>
      </c>
      <c r="H439" s="175">
        <v>44610</v>
      </c>
      <c r="I439" s="140">
        <v>206.1600036621094</v>
      </c>
      <c r="J439" s="141" t="s">
        <v>14</v>
      </c>
      <c r="K439" s="141" t="s">
        <v>1953</v>
      </c>
      <c r="L439" s="141" t="s">
        <v>2512</v>
      </c>
      <c r="M439" s="143">
        <v>0.93901161829411672</v>
      </c>
      <c r="N439" s="26">
        <f t="shared" si="57"/>
        <v>2</v>
      </c>
      <c r="O439" s="26" t="str">
        <f t="shared" si="58"/>
        <v>Meta Platforms2</v>
      </c>
      <c r="Q439" s="26">
        <f>IF(R439="Y","",S439-COUNTIF(R$4:R438,"Y"))</f>
        <v>343</v>
      </c>
      <c r="R439" s="114" t="str">
        <f>IF(ISNUMBER(MATCH(T439,Draft!$AX$3:$AX$146,0)),"Y","")</f>
        <v/>
      </c>
      <c r="S439" s="114">
        <f t="shared" si="55"/>
        <v>436</v>
      </c>
      <c r="T439" s="136" t="s">
        <v>293</v>
      </c>
      <c r="U439" s="137">
        <v>57</v>
      </c>
      <c r="V439" s="137">
        <v>1.0042689030032941</v>
      </c>
      <c r="W439" s="137">
        <v>3.311589243241455E-2</v>
      </c>
      <c r="X439" s="137">
        <v>3.2975124823023547E-2</v>
      </c>
      <c r="Y439" s="137">
        <v>26266298368</v>
      </c>
      <c r="Z439" s="137">
        <v>340</v>
      </c>
      <c r="AA439" s="137">
        <v>175</v>
      </c>
      <c r="AB439" s="137">
        <v>450</v>
      </c>
      <c r="AC439" s="137">
        <v>340</v>
      </c>
      <c r="AP439" s="117" t="s">
        <v>1953</v>
      </c>
      <c r="AQ439" s="117" t="s">
        <v>896</v>
      </c>
      <c r="AR439" s="117" t="s">
        <v>897</v>
      </c>
      <c r="AS439" s="123">
        <v>13.56</v>
      </c>
      <c r="AT439" s="117">
        <v>-0.31</v>
      </c>
      <c r="AU439" s="124">
        <v>-2.2349999999999998E-2</v>
      </c>
      <c r="AV439" s="125">
        <v>27185371811</v>
      </c>
      <c r="AX439" s="117">
        <v>2020</v>
      </c>
      <c r="AY439" s="117">
        <v>41998243</v>
      </c>
      <c r="AZ439" s="117" t="s">
        <v>1044</v>
      </c>
      <c r="BA439" s="117" t="s">
        <v>1139</v>
      </c>
    </row>
    <row r="440" spans="7:53" ht="15">
      <c r="G440" s="114" t="str">
        <f t="shared" si="56"/>
        <v>Meta Platforms</v>
      </c>
      <c r="H440" s="175">
        <v>44617</v>
      </c>
      <c r="I440" s="140">
        <v>210.47999572753909</v>
      </c>
      <c r="J440" s="141" t="s">
        <v>14</v>
      </c>
      <c r="K440" s="141" t="s">
        <v>1953</v>
      </c>
      <c r="L440" s="141" t="s">
        <v>2512</v>
      </c>
      <c r="M440" s="143">
        <v>1.020954559510534</v>
      </c>
      <c r="N440" s="26">
        <f t="shared" si="57"/>
        <v>3</v>
      </c>
      <c r="O440" s="26" t="str">
        <f t="shared" si="58"/>
        <v>Meta Platforms3</v>
      </c>
      <c r="Q440" s="26">
        <f>IF(R440="Y","",S440-COUNTIF(R$4:R439,"Y"))</f>
        <v>344</v>
      </c>
      <c r="R440" s="114" t="str">
        <f>IF(ISNUMBER(MATCH(T440,Draft!$AX$3:$AX$146,0)),"Y","")</f>
        <v/>
      </c>
      <c r="S440" s="114">
        <f t="shared" si="55"/>
        <v>437</v>
      </c>
      <c r="T440" s="136" t="s">
        <v>319</v>
      </c>
      <c r="U440" s="137">
        <v>57</v>
      </c>
      <c r="V440" s="137">
        <v>1.0043480850435571</v>
      </c>
      <c r="W440" s="137">
        <v>3.4434536914362782E-2</v>
      </c>
      <c r="X440" s="137">
        <v>3.428546081498169E-2</v>
      </c>
      <c r="Y440" s="137">
        <v>26898944000</v>
      </c>
      <c r="Z440" s="137">
        <v>337</v>
      </c>
      <c r="AA440" s="137">
        <v>202</v>
      </c>
      <c r="AB440" s="137">
        <v>439</v>
      </c>
      <c r="AC440" s="137">
        <v>340.6</v>
      </c>
      <c r="AP440" s="117" t="s">
        <v>1953</v>
      </c>
      <c r="AQ440" s="117" t="s">
        <v>1410</v>
      </c>
      <c r="AR440" s="117" t="s">
        <v>1411</v>
      </c>
      <c r="AS440" s="123">
        <v>23.12</v>
      </c>
      <c r="AT440" s="117">
        <v>-7.0000000000000007E-2</v>
      </c>
      <c r="AU440" s="124">
        <v>-3.0200000000000001E-3</v>
      </c>
      <c r="AV440" s="125">
        <v>27082117264</v>
      </c>
      <c r="AW440" s="117" t="s">
        <v>1043</v>
      </c>
      <c r="AX440" s="117">
        <v>1987</v>
      </c>
      <c r="AY440" s="117">
        <v>42465570</v>
      </c>
      <c r="AZ440" s="117" t="s">
        <v>1054</v>
      </c>
      <c r="BA440" s="117" t="s">
        <v>1462</v>
      </c>
    </row>
    <row r="441" spans="7:53" ht="15">
      <c r="G441" s="114" t="str">
        <f t="shared" si="56"/>
        <v>Bank of NY Mellon</v>
      </c>
      <c r="H441" s="175">
        <v>44596</v>
      </c>
      <c r="I441" s="140">
        <v>61.810001373291023</v>
      </c>
      <c r="J441" s="141" t="s">
        <v>856</v>
      </c>
      <c r="K441" s="141" t="s">
        <v>1953</v>
      </c>
      <c r="L441" s="141" t="s">
        <v>2512</v>
      </c>
      <c r="M441" s="143"/>
      <c r="N441" s="26">
        <f t="shared" si="57"/>
        <v>0</v>
      </c>
      <c r="O441" s="26" t="str">
        <f t="shared" si="58"/>
        <v>Bank of NY Mellon0</v>
      </c>
      <c r="Q441" s="26">
        <f>IF(R441="Y","",S441-COUNTIF(R$4:R440,"Y"))</f>
        <v>345</v>
      </c>
      <c r="R441" s="114" t="str">
        <f>IF(ISNUMBER(MATCH(T441,Draft!$AX$3:$AX$146,0)),"Y","")</f>
        <v/>
      </c>
      <c r="S441" s="114">
        <f t="shared" si="55"/>
        <v>438</v>
      </c>
      <c r="T441" s="136" t="s">
        <v>58</v>
      </c>
      <c r="U441" s="137">
        <v>57</v>
      </c>
      <c r="V441" s="137">
        <v>0.99883581499841134</v>
      </c>
      <c r="W441" s="137">
        <v>3.257086919401133E-2</v>
      </c>
      <c r="X441" s="137">
        <v>3.2608831907036832E-2</v>
      </c>
      <c r="Y441" s="137">
        <v>104282013696</v>
      </c>
      <c r="Z441" s="137">
        <v>547</v>
      </c>
      <c r="AA441" s="137">
        <v>168</v>
      </c>
      <c r="AB441" s="137">
        <v>112</v>
      </c>
      <c r="AC441" s="137">
        <v>340.7</v>
      </c>
      <c r="AP441" s="117" t="s">
        <v>1953</v>
      </c>
      <c r="AQ441" s="117" t="s">
        <v>206</v>
      </c>
      <c r="AR441" s="117" t="s">
        <v>207</v>
      </c>
      <c r="AS441" s="123">
        <v>72.23</v>
      </c>
      <c r="AT441" s="117">
        <v>-2.52</v>
      </c>
      <c r="AU441" s="124">
        <v>-3.3709999999999997E-2</v>
      </c>
      <c r="AV441" s="125">
        <v>27029982469</v>
      </c>
      <c r="AW441" s="117" t="s">
        <v>1043</v>
      </c>
      <c r="AX441" s="117">
        <v>2021</v>
      </c>
      <c r="AY441" s="117">
        <v>1478445</v>
      </c>
      <c r="AZ441" s="117" t="s">
        <v>1044</v>
      </c>
      <c r="BA441" s="117" t="s">
        <v>1080</v>
      </c>
    </row>
    <row r="442" spans="7:53" ht="15">
      <c r="G442" s="114" t="str">
        <f t="shared" si="56"/>
        <v>Bank of NY Mellon</v>
      </c>
      <c r="H442" s="175">
        <v>44603</v>
      </c>
      <c r="I442" s="140">
        <v>62.330001831054688</v>
      </c>
      <c r="J442" s="141" t="s">
        <v>856</v>
      </c>
      <c r="K442" s="141" t="s">
        <v>1953</v>
      </c>
      <c r="L442" s="141" t="s">
        <v>2512</v>
      </c>
      <c r="M442" s="143">
        <v>1.0084128853941161</v>
      </c>
      <c r="N442" s="26">
        <f t="shared" si="57"/>
        <v>1</v>
      </c>
      <c r="O442" s="26" t="str">
        <f t="shared" si="58"/>
        <v>Bank of NY Mellon1</v>
      </c>
      <c r="Q442" s="26">
        <f>IF(R442="Y","",S442-COUNTIF(R$4:R441,"Y"))</f>
        <v>346</v>
      </c>
      <c r="R442" s="114" t="str">
        <f>IF(ISNUMBER(MATCH(T442,Draft!$AX$3:$AX$146,0)),"Y","")</f>
        <v/>
      </c>
      <c r="S442" s="114">
        <f t="shared" si="55"/>
        <v>439</v>
      </c>
      <c r="T442" s="136" t="s">
        <v>224</v>
      </c>
      <c r="U442" s="137">
        <v>57</v>
      </c>
      <c r="V442" s="137">
        <v>1.00304263451211</v>
      </c>
      <c r="W442" s="137">
        <v>2.785691972381223E-2</v>
      </c>
      <c r="X442" s="137">
        <v>2.7772418405088171E-2</v>
      </c>
      <c r="Y442" s="137">
        <v>29801979904</v>
      </c>
      <c r="Z442" s="137">
        <v>400</v>
      </c>
      <c r="AA442" s="137">
        <v>89</v>
      </c>
      <c r="AB442" s="137">
        <v>412</v>
      </c>
      <c r="AC442" s="137">
        <v>341.4</v>
      </c>
      <c r="AP442" s="117" t="s">
        <v>1953</v>
      </c>
      <c r="AQ442" s="117" t="s">
        <v>319</v>
      </c>
      <c r="AR442" s="117" t="s">
        <v>320</v>
      </c>
      <c r="AS442" s="123">
        <v>92.2</v>
      </c>
      <c r="AT442" s="117">
        <v>-0.13</v>
      </c>
      <c r="AU442" s="124">
        <v>-1.41E-3</v>
      </c>
      <c r="AV442" s="125">
        <v>27010222436</v>
      </c>
      <c r="AW442" s="117" t="s">
        <v>1043</v>
      </c>
      <c r="AX442" s="117">
        <v>1986</v>
      </c>
      <c r="AY442" s="117">
        <v>4896517</v>
      </c>
      <c r="AZ442" s="117" t="s">
        <v>1057</v>
      </c>
      <c r="BA442" s="117" t="s">
        <v>1116</v>
      </c>
    </row>
    <row r="443" spans="7:53" ht="15">
      <c r="G443" s="114" t="str">
        <f t="shared" si="56"/>
        <v>Bank of NY Mellon</v>
      </c>
      <c r="H443" s="175">
        <v>44610</v>
      </c>
      <c r="I443" s="140">
        <v>56.380001068115227</v>
      </c>
      <c r="J443" s="141" t="s">
        <v>856</v>
      </c>
      <c r="K443" s="141" t="s">
        <v>1953</v>
      </c>
      <c r="L443" s="141" t="s">
        <v>2512</v>
      </c>
      <c r="M443" s="143">
        <v>0.90454034031529607</v>
      </c>
      <c r="N443" s="26">
        <f t="shared" si="57"/>
        <v>2</v>
      </c>
      <c r="O443" s="26" t="str">
        <f t="shared" si="58"/>
        <v>Bank of NY Mellon2</v>
      </c>
      <c r="Q443" s="26">
        <f>IF(R443="Y","",S443-COUNTIF(R$4:R442,"Y"))</f>
        <v>347</v>
      </c>
      <c r="R443" s="114" t="str">
        <f>IF(ISNUMBER(MATCH(T443,Draft!$AX$3:$AX$146,0)),"Y","")</f>
        <v/>
      </c>
      <c r="S443" s="114">
        <f t="shared" si="55"/>
        <v>440</v>
      </c>
      <c r="T443" s="136" t="s">
        <v>206</v>
      </c>
      <c r="U443" s="137">
        <v>41</v>
      </c>
      <c r="V443" s="137">
        <v>1.0069349355349331</v>
      </c>
      <c r="W443" s="137">
        <v>9.1171814120925648E-2</v>
      </c>
      <c r="X443" s="137">
        <v>9.0543898025040426E-2</v>
      </c>
      <c r="Y443" s="137">
        <v>26277797888</v>
      </c>
      <c r="Z443" s="137">
        <v>220</v>
      </c>
      <c r="AA443" s="137">
        <v>489</v>
      </c>
      <c r="AB443" s="137">
        <v>447</v>
      </c>
      <c r="AC443" s="137">
        <v>341.9</v>
      </c>
      <c r="AP443" s="117" t="s">
        <v>1953</v>
      </c>
      <c r="AQ443" s="117" t="s">
        <v>1353</v>
      </c>
      <c r="AR443" s="117" t="s">
        <v>1354</v>
      </c>
      <c r="AS443" s="123">
        <v>282.19</v>
      </c>
      <c r="AT443" s="117">
        <v>0.54</v>
      </c>
      <c r="AU443" s="124">
        <v>1.92E-3</v>
      </c>
      <c r="AV443" s="125">
        <v>27005583000</v>
      </c>
      <c r="AW443" s="117" t="s">
        <v>1043</v>
      </c>
      <c r="AY443" s="117">
        <v>2015335</v>
      </c>
      <c r="AZ443" s="117" t="s">
        <v>1057</v>
      </c>
      <c r="BA443" s="117" t="s">
        <v>1061</v>
      </c>
    </row>
    <row r="444" spans="7:53" ht="15">
      <c r="G444" s="114" t="str">
        <f t="shared" si="56"/>
        <v>Bank of NY Mellon</v>
      </c>
      <c r="H444" s="175">
        <v>44617</v>
      </c>
      <c r="I444" s="140">
        <v>54.369998931884773</v>
      </c>
      <c r="J444" s="141" t="s">
        <v>856</v>
      </c>
      <c r="K444" s="141" t="s">
        <v>1953</v>
      </c>
      <c r="L444" s="141" t="s">
        <v>2512</v>
      </c>
      <c r="M444" s="143">
        <v>0.96434902273587941</v>
      </c>
      <c r="N444" s="26">
        <f t="shared" si="57"/>
        <v>3</v>
      </c>
      <c r="O444" s="26" t="str">
        <f t="shared" si="58"/>
        <v>Bank of NY Mellon3</v>
      </c>
      <c r="Q444" s="26">
        <f>IF(R444="Y","",S444-COUNTIF(R$4:R443,"Y"))</f>
        <v>348</v>
      </c>
      <c r="R444" s="114" t="str">
        <f>IF(ISNUMBER(MATCH(T444,Draft!$AX$3:$AX$146,0)),"Y","")</f>
        <v/>
      </c>
      <c r="S444" s="114">
        <f t="shared" si="55"/>
        <v>441</v>
      </c>
      <c r="T444" s="136" t="s">
        <v>188</v>
      </c>
      <c r="U444" s="137">
        <v>57</v>
      </c>
      <c r="V444" s="137">
        <v>1.0031378052013149</v>
      </c>
      <c r="W444" s="137">
        <v>4.1720441800476703E-2</v>
      </c>
      <c r="X444" s="137">
        <v>4.1589940668325227E-2</v>
      </c>
      <c r="Y444" s="137">
        <v>42523373568</v>
      </c>
      <c r="Z444" s="137">
        <v>395</v>
      </c>
      <c r="AA444" s="137">
        <v>303</v>
      </c>
      <c r="AB444" s="137">
        <v>283</v>
      </c>
      <c r="AC444" s="137">
        <v>343</v>
      </c>
      <c r="AP444" s="117" t="s">
        <v>1953</v>
      </c>
      <c r="AQ444" s="117" t="s">
        <v>1456</v>
      </c>
      <c r="AR444" s="117" t="s">
        <v>1457</v>
      </c>
      <c r="AS444" s="123">
        <v>100.44</v>
      </c>
      <c r="AT444" s="117">
        <v>-1.86</v>
      </c>
      <c r="AU444" s="124">
        <v>-1.8180000000000002E-2</v>
      </c>
      <c r="AV444" s="125">
        <v>26870938788</v>
      </c>
      <c r="AW444" s="117" t="s">
        <v>1043</v>
      </c>
      <c r="AY444" s="117">
        <v>1416632</v>
      </c>
      <c r="AZ444" s="117" t="s">
        <v>1066</v>
      </c>
      <c r="BA444" s="117" t="s">
        <v>1104</v>
      </c>
    </row>
    <row r="445" spans="7:53" ht="15">
      <c r="G445" s="114" t="str">
        <f t="shared" si="56"/>
        <v>Taiwanese Semiconductor</v>
      </c>
      <c r="H445" s="175">
        <v>44596</v>
      </c>
      <c r="I445" s="140">
        <v>121.01999664306641</v>
      </c>
      <c r="J445" s="141" t="s">
        <v>492</v>
      </c>
      <c r="K445" s="141" t="s">
        <v>1953</v>
      </c>
      <c r="L445" s="141" t="s">
        <v>2512</v>
      </c>
      <c r="M445" s="143"/>
      <c r="N445" s="26">
        <f t="shared" si="57"/>
        <v>0</v>
      </c>
      <c r="O445" s="26" t="str">
        <f t="shared" si="58"/>
        <v>Taiwanese Semiconductor0</v>
      </c>
      <c r="Q445" s="26">
        <f>IF(R445="Y","",S445-COUNTIF(R$4:R444,"Y"))</f>
        <v>349</v>
      </c>
      <c r="R445" s="114" t="str">
        <f>IF(ISNUMBER(MATCH(T445,Draft!$AX$3:$AX$146,0)),"Y","")</f>
        <v/>
      </c>
      <c r="S445" s="114">
        <f t="shared" si="55"/>
        <v>442</v>
      </c>
      <c r="T445" s="136" t="s">
        <v>858</v>
      </c>
      <c r="U445" s="137">
        <v>57</v>
      </c>
      <c r="V445" s="137">
        <v>1.002423499468152</v>
      </c>
      <c r="W445" s="137">
        <v>3.274663942315631E-2</v>
      </c>
      <c r="X445" s="137">
        <v>3.266746982740372E-2</v>
      </c>
      <c r="Y445" s="137">
        <v>39638007808</v>
      </c>
      <c r="Z445" s="137">
        <v>432</v>
      </c>
      <c r="AA445" s="137">
        <v>169</v>
      </c>
      <c r="AB445" s="137">
        <v>311</v>
      </c>
      <c r="AC445" s="137">
        <v>343.1</v>
      </c>
      <c r="AP445" s="117" t="s">
        <v>1953</v>
      </c>
      <c r="AQ445" s="117" t="s">
        <v>1286</v>
      </c>
      <c r="AR445" s="117" t="s">
        <v>1287</v>
      </c>
      <c r="AS445" s="123">
        <v>164.62</v>
      </c>
      <c r="AT445" s="117">
        <v>-4.3600000000000003</v>
      </c>
      <c r="AU445" s="124">
        <v>-2.58E-2</v>
      </c>
      <c r="AV445" s="125">
        <v>26838527195</v>
      </c>
      <c r="AW445" s="117" t="s">
        <v>1043</v>
      </c>
      <c r="AY445" s="117">
        <v>1835096</v>
      </c>
      <c r="AZ445" s="117" t="s">
        <v>1059</v>
      </c>
      <c r="BA445" s="117" t="s">
        <v>1117</v>
      </c>
    </row>
    <row r="446" spans="7:53" ht="15">
      <c r="G446" s="114" t="str">
        <f t="shared" si="56"/>
        <v>Taiwanese Semiconductor</v>
      </c>
      <c r="H446" s="175">
        <v>44603</v>
      </c>
      <c r="I446" s="140">
        <v>121.0100021362305</v>
      </c>
      <c r="J446" s="141" t="s">
        <v>492</v>
      </c>
      <c r="K446" s="141" t="s">
        <v>1953</v>
      </c>
      <c r="L446" s="141" t="s">
        <v>2512</v>
      </c>
      <c r="M446" s="143">
        <v>0.99991741441816917</v>
      </c>
      <c r="N446" s="26">
        <f t="shared" si="57"/>
        <v>1</v>
      </c>
      <c r="O446" s="26" t="str">
        <f t="shared" si="58"/>
        <v>Taiwanese Semiconductor1</v>
      </c>
      <c r="Q446" s="26">
        <f>IF(R446="Y","",S446-COUNTIF(R$4:R445,"Y"))</f>
        <v>350</v>
      </c>
      <c r="R446" s="114" t="str">
        <f>IF(ISNUMBER(MATCH(T446,Draft!$AX$3:$AX$146,0)),"Y","")</f>
        <v/>
      </c>
      <c r="S446" s="114">
        <f t="shared" si="55"/>
        <v>443</v>
      </c>
      <c r="T446" s="136" t="s">
        <v>1394</v>
      </c>
      <c r="U446" s="137">
        <v>57</v>
      </c>
      <c r="V446" s="137">
        <v>1.003939425755995</v>
      </c>
      <c r="W446" s="137">
        <v>2.8823071298847439E-2</v>
      </c>
      <c r="X446" s="137">
        <v>2.870997050159959E-2</v>
      </c>
      <c r="Y446" s="137">
        <v>23842940928</v>
      </c>
      <c r="Z446" s="137">
        <v>355</v>
      </c>
      <c r="AA446" s="137">
        <v>101</v>
      </c>
      <c r="AB446" s="137">
        <v>485</v>
      </c>
      <c r="AC446" s="137">
        <v>343.2</v>
      </c>
      <c r="AP446" s="117" t="s">
        <v>1953</v>
      </c>
      <c r="AQ446" s="117" t="s">
        <v>1323</v>
      </c>
      <c r="AR446" s="117" t="s">
        <v>1324</v>
      </c>
      <c r="AS446" s="123">
        <v>22.5</v>
      </c>
      <c r="AT446" s="117">
        <v>1.38</v>
      </c>
      <c r="AU446" s="124">
        <v>6.5339999999999995E-2</v>
      </c>
      <c r="AV446" s="125">
        <v>26795197013</v>
      </c>
      <c r="AW446" s="117" t="s">
        <v>1063</v>
      </c>
      <c r="AX446" s="117">
        <v>2020</v>
      </c>
      <c r="AY446" s="117">
        <v>21228098</v>
      </c>
      <c r="AZ446" s="117" t="s">
        <v>1049</v>
      </c>
      <c r="BA446" s="117" t="s">
        <v>1145</v>
      </c>
    </row>
    <row r="447" spans="7:53" ht="15">
      <c r="G447" s="114" t="str">
        <f t="shared" si="56"/>
        <v>Taiwanese Semiconductor</v>
      </c>
      <c r="H447" s="175">
        <v>44610</v>
      </c>
      <c r="I447" s="140">
        <v>119.30999755859381</v>
      </c>
      <c r="J447" s="141" t="s">
        <v>492</v>
      </c>
      <c r="K447" s="141" t="s">
        <v>1953</v>
      </c>
      <c r="L447" s="141" t="s">
        <v>2512</v>
      </c>
      <c r="M447" s="143">
        <v>0.98595153666948221</v>
      </c>
      <c r="N447" s="26">
        <f t="shared" si="57"/>
        <v>2</v>
      </c>
      <c r="O447" s="26" t="str">
        <f t="shared" si="58"/>
        <v>Taiwanese Semiconductor2</v>
      </c>
      <c r="Q447" s="26">
        <f>IF(R447="Y","",S447-COUNTIF(R$4:R446,"Y"))</f>
        <v>351</v>
      </c>
      <c r="R447" s="114" t="str">
        <f>IF(ISNUMBER(MATCH(T447,Draft!$AX$3:$AX$146,0)),"Y","")</f>
        <v/>
      </c>
      <c r="S447" s="114">
        <f t="shared" si="55"/>
        <v>444</v>
      </c>
      <c r="T447" s="136" t="s">
        <v>238</v>
      </c>
      <c r="U447" s="137">
        <v>57</v>
      </c>
      <c r="V447" s="137">
        <v>1.006013304973562</v>
      </c>
      <c r="W447" s="137">
        <v>4.5911211069809867E-2</v>
      </c>
      <c r="X447" s="137">
        <v>4.5636783174568873E-2</v>
      </c>
      <c r="Y447" s="137">
        <v>23514793984</v>
      </c>
      <c r="Z447" s="137">
        <v>255</v>
      </c>
      <c r="AA447" s="137">
        <v>345</v>
      </c>
      <c r="AB447" s="137">
        <v>492</v>
      </c>
      <c r="AC447" s="137">
        <v>344.1</v>
      </c>
      <c r="AP447" s="117" t="s">
        <v>1953</v>
      </c>
      <c r="AQ447" s="117" t="s">
        <v>1382</v>
      </c>
      <c r="AR447" s="117" t="s">
        <v>1383</v>
      </c>
      <c r="AS447" s="123">
        <v>118.93</v>
      </c>
      <c r="AT447" s="117">
        <v>0.91</v>
      </c>
      <c r="AU447" s="124">
        <v>7.7099999999999998E-3</v>
      </c>
      <c r="AV447" s="125">
        <v>26718813443</v>
      </c>
      <c r="AW447" s="117" t="s">
        <v>1043</v>
      </c>
      <c r="AY447" s="117">
        <v>1365449</v>
      </c>
      <c r="AZ447" s="117" t="s">
        <v>1054</v>
      </c>
      <c r="BA447" s="117" t="s">
        <v>1068</v>
      </c>
    </row>
    <row r="448" spans="7:53" ht="15">
      <c r="G448" s="114" t="str">
        <f t="shared" si="56"/>
        <v>Taiwanese Semiconductor</v>
      </c>
      <c r="H448" s="175">
        <v>44617</v>
      </c>
      <c r="I448" s="140">
        <v>111.23000335693359</v>
      </c>
      <c r="J448" s="141" t="s">
        <v>492</v>
      </c>
      <c r="K448" s="141" t="s">
        <v>1953</v>
      </c>
      <c r="L448" s="141" t="s">
        <v>2512</v>
      </c>
      <c r="M448" s="143">
        <v>0.93227730813009169</v>
      </c>
      <c r="N448" s="26">
        <f t="shared" si="57"/>
        <v>3</v>
      </c>
      <c r="O448" s="26" t="str">
        <f t="shared" si="58"/>
        <v>Taiwanese Semiconductor3</v>
      </c>
      <c r="Q448" s="26">
        <f>IF(R448="Y","",S448-COUNTIF(R$4:R447,"Y"))</f>
        <v>352</v>
      </c>
      <c r="R448" s="114" t="str">
        <f>IF(ISNUMBER(MATCH(T448,Draft!$AX$3:$AX$146,0)),"Y","")</f>
        <v/>
      </c>
      <c r="S448" s="114">
        <f t="shared" si="55"/>
        <v>445</v>
      </c>
      <c r="T448" s="136" t="s">
        <v>827</v>
      </c>
      <c r="U448" s="137">
        <v>57</v>
      </c>
      <c r="V448" s="137">
        <v>1.000566683497282</v>
      </c>
      <c r="W448" s="137">
        <v>3.0859287506731389E-2</v>
      </c>
      <c r="X448" s="137">
        <v>3.084180996199961E-2</v>
      </c>
      <c r="Y448" s="137">
        <v>53557334016</v>
      </c>
      <c r="Z448" s="137">
        <v>504</v>
      </c>
      <c r="AA448" s="137">
        <v>136</v>
      </c>
      <c r="AB448" s="137">
        <v>218</v>
      </c>
      <c r="AC448" s="137">
        <v>344.6</v>
      </c>
      <c r="AP448" s="117" t="s">
        <v>1953</v>
      </c>
      <c r="AQ448" s="117" t="s">
        <v>951</v>
      </c>
      <c r="AR448" s="117" t="s">
        <v>952</v>
      </c>
      <c r="AS448" s="123">
        <v>470.42</v>
      </c>
      <c r="AT448" s="117">
        <v>-8.09</v>
      </c>
      <c r="AU448" s="124">
        <v>-1.6910000000000001E-2</v>
      </c>
      <c r="AV448" s="125">
        <v>26682014945</v>
      </c>
      <c r="AW448" s="117" t="s">
        <v>1043</v>
      </c>
      <c r="AX448" s="117">
        <v>2012</v>
      </c>
      <c r="AY448" s="117">
        <v>528327</v>
      </c>
      <c r="AZ448" s="117" t="s">
        <v>1044</v>
      </c>
      <c r="BA448" s="117" t="s">
        <v>1080</v>
      </c>
    </row>
    <row r="449" spans="7:53" ht="15">
      <c r="G449" s="114" t="str">
        <f t="shared" si="56"/>
        <v>Visa</v>
      </c>
      <c r="H449" s="175">
        <v>44596</v>
      </c>
      <c r="I449" s="140">
        <v>228.01902770996091</v>
      </c>
      <c r="J449" s="141" t="s">
        <v>496</v>
      </c>
      <c r="K449" s="141" t="s">
        <v>1953</v>
      </c>
      <c r="L449" s="141" t="s">
        <v>2512</v>
      </c>
      <c r="M449" s="143"/>
      <c r="N449" s="26">
        <f t="shared" si="57"/>
        <v>0</v>
      </c>
      <c r="O449" s="26" t="str">
        <f t="shared" si="58"/>
        <v>Visa0</v>
      </c>
      <c r="Q449" s="26">
        <f>IF(R449="Y","",S449-COUNTIF(R$4:R448,"Y"))</f>
        <v>353</v>
      </c>
      <c r="R449" s="114" t="str">
        <f>IF(ISNUMBER(MATCH(T449,Draft!$AX$3:$AX$146,0)),"Y","")</f>
        <v/>
      </c>
      <c r="S449" s="114">
        <f t="shared" si="55"/>
        <v>446</v>
      </c>
      <c r="T449" s="136" t="s">
        <v>1366</v>
      </c>
      <c r="U449" s="137">
        <v>57</v>
      </c>
      <c r="V449" s="137">
        <v>1.00595805184248</v>
      </c>
      <c r="W449" s="137">
        <v>4.8220298430034093E-2</v>
      </c>
      <c r="X449" s="137">
        <v>4.7934700996443508E-2</v>
      </c>
      <c r="Y449" s="137">
        <v>23983626240</v>
      </c>
      <c r="Z449" s="137">
        <v>259</v>
      </c>
      <c r="AA449" s="137">
        <v>368</v>
      </c>
      <c r="AB449" s="137">
        <v>480</v>
      </c>
      <c r="AC449" s="137">
        <v>347.1</v>
      </c>
      <c r="AP449" s="117" t="s">
        <v>1953</v>
      </c>
      <c r="AQ449" s="117" t="s">
        <v>293</v>
      </c>
      <c r="AR449" s="117" t="s">
        <v>294</v>
      </c>
      <c r="AS449" s="123">
        <v>58.44</v>
      </c>
      <c r="AT449" s="117">
        <v>-0.52</v>
      </c>
      <c r="AU449" s="124">
        <v>-8.8199999999999997E-3</v>
      </c>
      <c r="AV449" s="125">
        <v>26667884935</v>
      </c>
      <c r="AW449" s="117" t="s">
        <v>1082</v>
      </c>
      <c r="AY449" s="117">
        <v>1492215</v>
      </c>
      <c r="AZ449" s="117" t="s">
        <v>1066</v>
      </c>
      <c r="BA449" s="117" t="s">
        <v>1074</v>
      </c>
    </row>
    <row r="450" spans="7:53" ht="15">
      <c r="G450" s="114" t="str">
        <f t="shared" si="56"/>
        <v>Visa</v>
      </c>
      <c r="H450" s="175">
        <v>44603</v>
      </c>
      <c r="I450" s="140">
        <v>224.69000244140619</v>
      </c>
      <c r="J450" s="141" t="s">
        <v>496</v>
      </c>
      <c r="K450" s="141" t="s">
        <v>1953</v>
      </c>
      <c r="L450" s="141" t="s">
        <v>2512</v>
      </c>
      <c r="M450" s="143">
        <v>0.98540023040187164</v>
      </c>
      <c r="N450" s="26">
        <f t="shared" si="57"/>
        <v>1</v>
      </c>
      <c r="O450" s="26" t="str">
        <f t="shared" si="58"/>
        <v>Visa1</v>
      </c>
      <c r="Q450" s="26">
        <f>IF(R450="Y","",S450-COUNTIF(R$4:R449,"Y"))</f>
        <v>354</v>
      </c>
      <c r="R450" s="114" t="str">
        <f>IF(ISNUMBER(MATCH(T450,Draft!$AX$3:$AX$146,0)),"Y","")</f>
        <v/>
      </c>
      <c r="S450" s="114">
        <f t="shared" si="55"/>
        <v>447</v>
      </c>
      <c r="T450" s="136" t="s">
        <v>882</v>
      </c>
      <c r="U450" s="137">
        <v>57</v>
      </c>
      <c r="V450" s="137">
        <v>1.001914668533108</v>
      </c>
      <c r="W450" s="137">
        <v>3.8228566953756572E-2</v>
      </c>
      <c r="X450" s="137">
        <v>3.8155511795956228E-2</v>
      </c>
      <c r="Y450" s="137">
        <v>50444939264</v>
      </c>
      <c r="Z450" s="137">
        <v>452</v>
      </c>
      <c r="AA450" s="137">
        <v>258</v>
      </c>
      <c r="AB450" s="137">
        <v>234</v>
      </c>
      <c r="AC450" s="137">
        <v>347.8</v>
      </c>
      <c r="AP450" s="117" t="s">
        <v>1953</v>
      </c>
      <c r="AQ450" s="117" t="s">
        <v>1351</v>
      </c>
      <c r="AR450" s="117" t="s">
        <v>1352</v>
      </c>
      <c r="AS450" s="123">
        <v>198.86</v>
      </c>
      <c r="AT450" s="117">
        <v>-6.47</v>
      </c>
      <c r="AU450" s="124">
        <v>-3.1510000000000003E-2</v>
      </c>
      <c r="AV450" s="125">
        <v>26625724143</v>
      </c>
      <c r="AW450" s="117" t="s">
        <v>1043</v>
      </c>
      <c r="AX450" s="117">
        <v>2004</v>
      </c>
      <c r="AY450" s="117">
        <v>509942</v>
      </c>
      <c r="AZ450" s="117" t="s">
        <v>1054</v>
      </c>
      <c r="BA450" s="117" t="s">
        <v>1108</v>
      </c>
    </row>
    <row r="451" spans="7:53" ht="15">
      <c r="G451" s="114" t="str">
        <f t="shared" si="56"/>
        <v>Visa</v>
      </c>
      <c r="H451" s="175">
        <v>44610</v>
      </c>
      <c r="I451" s="140">
        <v>222.69000244140619</v>
      </c>
      <c r="J451" s="141" t="s">
        <v>496</v>
      </c>
      <c r="K451" s="141" t="s">
        <v>1953</v>
      </c>
      <c r="L451" s="141" t="s">
        <v>2512</v>
      </c>
      <c r="M451" s="143">
        <v>0.99109884739744236</v>
      </c>
      <c r="N451" s="26">
        <f t="shared" si="57"/>
        <v>2</v>
      </c>
      <c r="O451" s="26" t="str">
        <f t="shared" si="58"/>
        <v>Visa2</v>
      </c>
      <c r="Q451" s="26">
        <f>IF(R451="Y","",S451-COUNTIF(R$4:R450,"Y"))</f>
        <v>355</v>
      </c>
      <c r="R451" s="114" t="str">
        <f>IF(ISNUMBER(MATCH(T451,Draft!$AX$3:$AX$146,0)),"Y","")</f>
        <v/>
      </c>
      <c r="S451" s="114">
        <f t="shared" si="55"/>
        <v>448</v>
      </c>
      <c r="T451" s="136" t="s">
        <v>176</v>
      </c>
      <c r="U451" s="137">
        <v>57</v>
      </c>
      <c r="V451" s="137">
        <v>1.001025723029203</v>
      </c>
      <c r="W451" s="137">
        <v>2.730689334583725E-2</v>
      </c>
      <c r="X451" s="137">
        <v>2.727891273683148E-2</v>
      </c>
      <c r="Y451" s="137">
        <v>42541510656</v>
      </c>
      <c r="Z451" s="137">
        <v>494</v>
      </c>
      <c r="AA451" s="137">
        <v>81</v>
      </c>
      <c r="AB451" s="137">
        <v>282</v>
      </c>
      <c r="AC451" s="137">
        <v>347.8</v>
      </c>
      <c r="AP451" s="117" t="s">
        <v>1953</v>
      </c>
      <c r="AQ451" s="117" t="s">
        <v>253</v>
      </c>
      <c r="AR451" s="117" t="s">
        <v>254</v>
      </c>
      <c r="AS451" s="123">
        <v>150.1</v>
      </c>
      <c r="AT451" s="117">
        <v>-1.79</v>
      </c>
      <c r="AU451" s="124">
        <v>-1.1780000000000001E-2</v>
      </c>
      <c r="AV451" s="125">
        <v>26504698377</v>
      </c>
      <c r="AW451" s="117" t="s">
        <v>1043</v>
      </c>
      <c r="AY451" s="117">
        <v>265508</v>
      </c>
      <c r="AZ451" s="117" t="s">
        <v>1054</v>
      </c>
      <c r="BA451" s="117" t="s">
        <v>1085</v>
      </c>
    </row>
    <row r="452" spans="7:53" ht="15">
      <c r="G452" s="114" t="str">
        <f t="shared" si="56"/>
        <v>Visa</v>
      </c>
      <c r="H452" s="175">
        <v>44617</v>
      </c>
      <c r="I452" s="140">
        <v>219.27000427246091</v>
      </c>
      <c r="J452" s="141" t="s">
        <v>496</v>
      </c>
      <c r="K452" s="141" t="s">
        <v>1953</v>
      </c>
      <c r="L452" s="141" t="s">
        <v>2512</v>
      </c>
      <c r="M452" s="143">
        <v>0.98464233629057873</v>
      </c>
      <c r="N452" s="26">
        <f t="shared" si="57"/>
        <v>3</v>
      </c>
      <c r="O452" s="26" t="str">
        <f t="shared" si="58"/>
        <v>Visa3</v>
      </c>
      <c r="Q452" s="26">
        <f>IF(R452="Y","",S452-COUNTIF(R$4:R451,"Y"))</f>
        <v>356</v>
      </c>
      <c r="R452" s="114" t="str">
        <f>IF(ISNUMBER(MATCH(T452,Draft!$AX$3:$AX$146,0)),"Y","")</f>
        <v/>
      </c>
      <c r="S452" s="114">
        <f t="shared" si="55"/>
        <v>449</v>
      </c>
      <c r="T452" s="136" t="s">
        <v>1436</v>
      </c>
      <c r="U452" s="137">
        <v>57</v>
      </c>
      <c r="V452" s="137">
        <v>1.003151989235411</v>
      </c>
      <c r="W452" s="137">
        <v>1.9883909739969809E-2</v>
      </c>
      <c r="X452" s="137">
        <v>1.9821432797162732E-2</v>
      </c>
      <c r="Y452" s="137">
        <v>23732940800</v>
      </c>
      <c r="Z452" s="137">
        <v>394</v>
      </c>
      <c r="AA452" s="137">
        <v>22</v>
      </c>
      <c r="AB452" s="137">
        <v>489</v>
      </c>
      <c r="AC452" s="137">
        <v>348.1</v>
      </c>
      <c r="AP452" s="117" t="s">
        <v>1953</v>
      </c>
      <c r="AQ452" s="117" t="s">
        <v>1252</v>
      </c>
      <c r="AR452" s="117" t="s">
        <v>1253</v>
      </c>
      <c r="AS452" s="123">
        <v>252.06</v>
      </c>
      <c r="AT452" s="117">
        <v>4.58</v>
      </c>
      <c r="AU452" s="124">
        <v>1.8509999999999999E-2</v>
      </c>
      <c r="AV452" s="125">
        <v>26109368421</v>
      </c>
      <c r="AX452" s="117">
        <v>2019</v>
      </c>
      <c r="AY452" s="117">
        <v>3032168</v>
      </c>
      <c r="AZ452" s="117" t="s">
        <v>1044</v>
      </c>
      <c r="BA452" s="117" t="s">
        <v>1048</v>
      </c>
    </row>
    <row r="453" spans="7:53" ht="15">
      <c r="G453" s="114" t="str">
        <f t="shared" si="56"/>
        <v>Airbnb</v>
      </c>
      <c r="H453" s="175">
        <v>44596</v>
      </c>
      <c r="I453" s="140">
        <v>155.55999755859381</v>
      </c>
      <c r="J453" s="141" t="s">
        <v>68</v>
      </c>
      <c r="K453" s="141" t="s">
        <v>1953</v>
      </c>
      <c r="L453" s="141" t="s">
        <v>2512</v>
      </c>
      <c r="M453" s="143"/>
      <c r="N453" s="26">
        <f t="shared" si="57"/>
        <v>0</v>
      </c>
      <c r="O453" s="26" t="str">
        <f t="shared" si="58"/>
        <v>Airbnb0</v>
      </c>
      <c r="Q453" s="26">
        <f>IF(R453="Y","",S453-COUNTIF(R$4:R452,"Y"))</f>
        <v>357</v>
      </c>
      <c r="R453" s="114" t="str">
        <f>IF(ISNUMBER(MATCH(T453,Draft!$AX$3:$AX$146,0)),"Y","")</f>
        <v/>
      </c>
      <c r="S453" s="114">
        <f t="shared" si="55"/>
        <v>450</v>
      </c>
      <c r="T453" s="136" t="s">
        <v>903</v>
      </c>
      <c r="U453" s="137">
        <v>57</v>
      </c>
      <c r="V453" s="137">
        <v>1.0024351442206221</v>
      </c>
      <c r="W453" s="137">
        <v>3.3689991621972351E-2</v>
      </c>
      <c r="X453" s="137">
        <v>3.3608150927475523E-2</v>
      </c>
      <c r="Y453" s="137">
        <v>38469038080</v>
      </c>
      <c r="Z453" s="137">
        <v>429</v>
      </c>
      <c r="AA453" s="137">
        <v>185</v>
      </c>
      <c r="AB453" s="137">
        <v>322</v>
      </c>
      <c r="AC453" s="137">
        <v>348.1</v>
      </c>
      <c r="AP453" s="117" t="s">
        <v>1953</v>
      </c>
      <c r="AQ453" s="117" t="s">
        <v>279</v>
      </c>
      <c r="AR453" s="117" t="s">
        <v>280</v>
      </c>
      <c r="AS453" s="123">
        <v>125.2</v>
      </c>
      <c r="AT453" s="117">
        <v>-0.85</v>
      </c>
      <c r="AU453" s="124">
        <v>-6.7400000000000003E-3</v>
      </c>
      <c r="AV453" s="125">
        <v>26011802400</v>
      </c>
      <c r="AW453" s="117" t="s">
        <v>1043</v>
      </c>
      <c r="AY453" s="117">
        <v>974515</v>
      </c>
      <c r="AZ453" s="117" t="s">
        <v>1049</v>
      </c>
      <c r="BA453" s="117" t="s">
        <v>1118</v>
      </c>
    </row>
    <row r="454" spans="7:53" ht="15">
      <c r="G454" s="114" t="str">
        <f t="shared" si="56"/>
        <v>Airbnb</v>
      </c>
      <c r="H454" s="175">
        <v>44603</v>
      </c>
      <c r="I454" s="140">
        <v>166.5299987792969</v>
      </c>
      <c r="J454" s="141" t="s">
        <v>68</v>
      </c>
      <c r="K454" s="141" t="s">
        <v>1953</v>
      </c>
      <c r="L454" s="141" t="s">
        <v>2512</v>
      </c>
      <c r="M454" s="143">
        <v>1.070519422684943</v>
      </c>
      <c r="N454" s="26">
        <f t="shared" si="57"/>
        <v>1</v>
      </c>
      <c r="O454" s="26" t="str">
        <f t="shared" si="58"/>
        <v>Airbnb1</v>
      </c>
      <c r="Q454" s="26">
        <f>IF(R454="Y","",S454-COUNTIF(R$4:R453,"Y"))</f>
        <v>358</v>
      </c>
      <c r="R454" s="114" t="str">
        <f>IF(ISNUMBER(MATCH(T454,Draft!$AX$3:$AX$146,0)),"Y","")</f>
        <v/>
      </c>
      <c r="S454" s="114">
        <f t="shared" ref="S454:S517" si="59">S453+1</f>
        <v>451</v>
      </c>
      <c r="T454" s="136" t="s">
        <v>226</v>
      </c>
      <c r="U454" s="137">
        <v>57</v>
      </c>
      <c r="V454" s="137">
        <v>1.001387379460402</v>
      </c>
      <c r="W454" s="137">
        <v>2.182449613767834E-2</v>
      </c>
      <c r="X454" s="137">
        <v>2.179425923006786E-2</v>
      </c>
      <c r="Y454" s="137">
        <v>36064354304</v>
      </c>
      <c r="Z454" s="137">
        <v>480</v>
      </c>
      <c r="AA454" s="137">
        <v>30</v>
      </c>
      <c r="AB454" s="137">
        <v>345</v>
      </c>
      <c r="AC454" s="137">
        <v>349.5</v>
      </c>
      <c r="AP454" s="117" t="s">
        <v>1953</v>
      </c>
      <c r="AQ454" s="117" t="s">
        <v>1423</v>
      </c>
      <c r="AR454" s="117" t="s">
        <v>1424</v>
      </c>
      <c r="AS454" s="123">
        <v>51.38</v>
      </c>
      <c r="AT454" s="117">
        <v>-0.7</v>
      </c>
      <c r="AU454" s="124">
        <v>-1.3440000000000001E-2</v>
      </c>
      <c r="AV454" s="125">
        <v>25943062839</v>
      </c>
      <c r="AW454" s="117" t="s">
        <v>1086</v>
      </c>
      <c r="AY454" s="117">
        <v>223858</v>
      </c>
    </row>
    <row r="455" spans="7:53" ht="15">
      <c r="G455" s="114" t="str">
        <f t="shared" si="56"/>
        <v>Airbnb</v>
      </c>
      <c r="H455" s="175">
        <v>44610</v>
      </c>
      <c r="I455" s="140">
        <v>174.8999938964844</v>
      </c>
      <c r="J455" s="141" t="s">
        <v>68</v>
      </c>
      <c r="K455" s="141" t="s">
        <v>1953</v>
      </c>
      <c r="L455" s="141" t="s">
        <v>2512</v>
      </c>
      <c r="M455" s="143">
        <v>1.050261185243148</v>
      </c>
      <c r="N455" s="26">
        <f t="shared" si="57"/>
        <v>2</v>
      </c>
      <c r="O455" s="26" t="str">
        <f t="shared" si="58"/>
        <v>Airbnb2</v>
      </c>
      <c r="Q455" s="26">
        <f>IF(R455="Y","",S455-COUNTIF(R$4:R454,"Y"))</f>
        <v>359</v>
      </c>
      <c r="R455" s="114" t="str">
        <f>IF(ISNUMBER(MATCH(T455,Draft!$AX$3:$AX$146,0)),"Y","")</f>
        <v/>
      </c>
      <c r="S455" s="114">
        <f t="shared" si="59"/>
        <v>452</v>
      </c>
      <c r="T455" s="136" t="s">
        <v>1268</v>
      </c>
      <c r="U455" s="137">
        <v>57</v>
      </c>
      <c r="V455" s="137">
        <v>1.0028175692854391</v>
      </c>
      <c r="W455" s="137">
        <v>2.7711534581677331E-2</v>
      </c>
      <c r="X455" s="137">
        <v>2.7633674788349879E-2</v>
      </c>
      <c r="Y455" s="137">
        <v>29381529600</v>
      </c>
      <c r="Z455" s="137">
        <v>415</v>
      </c>
      <c r="AA455" s="137">
        <v>86</v>
      </c>
      <c r="AB455" s="137">
        <v>417</v>
      </c>
      <c r="AC455" s="137">
        <v>349.8</v>
      </c>
      <c r="AP455" s="117" t="s">
        <v>1953</v>
      </c>
      <c r="AQ455" s="117" t="s">
        <v>1337</v>
      </c>
      <c r="AR455" s="117" t="s">
        <v>1338</v>
      </c>
      <c r="AS455" s="123">
        <v>134.86000000000001</v>
      </c>
      <c r="AT455" s="117">
        <v>-2.4900000000000002</v>
      </c>
      <c r="AU455" s="124">
        <v>-1.813E-2</v>
      </c>
      <c r="AV455" s="125">
        <v>25784184677</v>
      </c>
      <c r="AW455" s="117" t="s">
        <v>1086</v>
      </c>
      <c r="AY455" s="117">
        <v>519306</v>
      </c>
    </row>
    <row r="456" spans="7:53" ht="15">
      <c r="G456" s="114" t="str">
        <f t="shared" si="56"/>
        <v>Airbnb</v>
      </c>
      <c r="H456" s="175">
        <v>44617</v>
      </c>
      <c r="I456" s="140">
        <v>155.0899963378906</v>
      </c>
      <c r="J456" s="141" t="s">
        <v>68</v>
      </c>
      <c r="K456" s="141" t="s">
        <v>1953</v>
      </c>
      <c r="L456" s="141" t="s">
        <v>2512</v>
      </c>
      <c r="M456" s="143">
        <v>0.88673528730756612</v>
      </c>
      <c r="N456" s="26">
        <f t="shared" si="57"/>
        <v>3</v>
      </c>
      <c r="O456" s="26" t="str">
        <f t="shared" si="58"/>
        <v>Airbnb3</v>
      </c>
      <c r="Q456" s="26">
        <f>IF(R456="Y","",S456-COUNTIF(R$4:R455,"Y"))</f>
        <v>360</v>
      </c>
      <c r="R456" s="114" t="str">
        <f>IF(ISNUMBER(MATCH(T456,Draft!$AX$3:$AX$146,0)),"Y","")</f>
        <v/>
      </c>
      <c r="S456" s="114">
        <f t="shared" si="59"/>
        <v>453</v>
      </c>
      <c r="T456" s="136" t="s">
        <v>866</v>
      </c>
      <c r="U456" s="137">
        <v>57</v>
      </c>
      <c r="V456" s="137">
        <v>1.002779116083905</v>
      </c>
      <c r="W456" s="137">
        <v>3.4054344223768053E-2</v>
      </c>
      <c r="X456" s="137">
        <v>3.3959965537334373E-2</v>
      </c>
      <c r="Y456" s="137">
        <v>36140523520</v>
      </c>
      <c r="Z456" s="137">
        <v>416</v>
      </c>
      <c r="AA456" s="137">
        <v>195</v>
      </c>
      <c r="AB456" s="137">
        <v>344</v>
      </c>
      <c r="AC456" s="137">
        <v>350.2</v>
      </c>
      <c r="AP456" s="117" t="s">
        <v>1953</v>
      </c>
      <c r="AQ456" s="117" t="s">
        <v>1416</v>
      </c>
      <c r="AR456" s="117" t="s">
        <v>1417</v>
      </c>
      <c r="AS456" s="123">
        <v>24.55</v>
      </c>
      <c r="AT456" s="117">
        <v>-0.17</v>
      </c>
      <c r="AU456" s="124">
        <v>-6.8799999999999998E-3</v>
      </c>
      <c r="AV456" s="125">
        <v>25673734294</v>
      </c>
      <c r="AW456" s="117" t="s">
        <v>1073</v>
      </c>
      <c r="AY456" s="117">
        <v>234096</v>
      </c>
      <c r="AZ456" s="117" t="s">
        <v>1052</v>
      </c>
      <c r="BA456" s="117" t="s">
        <v>1065</v>
      </c>
    </row>
    <row r="457" spans="7:53" ht="15">
      <c r="G457" s="114" t="str">
        <f t="shared" si="56"/>
        <v>Moderna</v>
      </c>
      <c r="H457" s="175">
        <v>44596</v>
      </c>
      <c r="I457" s="140">
        <v>163.00999450683591</v>
      </c>
      <c r="J457" s="141" t="s">
        <v>76</v>
      </c>
      <c r="K457" s="141" t="s">
        <v>1953</v>
      </c>
      <c r="L457" s="141" t="s">
        <v>2512</v>
      </c>
      <c r="M457" s="143"/>
      <c r="N457" s="26">
        <f t="shared" si="57"/>
        <v>0</v>
      </c>
      <c r="O457" s="26" t="str">
        <f t="shared" si="58"/>
        <v>Moderna0</v>
      </c>
      <c r="Q457" s="26">
        <f>IF(R457="Y","",S457-COUNTIF(R$4:R456,"Y"))</f>
        <v>361</v>
      </c>
      <c r="R457" s="114" t="str">
        <f>IF(ISNUMBER(MATCH(T457,Draft!$AX$3:$AX$146,0)),"Y","")</f>
        <v/>
      </c>
      <c r="S457" s="114">
        <f t="shared" si="59"/>
        <v>454</v>
      </c>
      <c r="T457" s="136" t="s">
        <v>870</v>
      </c>
      <c r="U457" s="137">
        <v>57</v>
      </c>
      <c r="V457" s="137">
        <v>1.0030597497389011</v>
      </c>
      <c r="W457" s="137">
        <v>5.73672323009351E-2</v>
      </c>
      <c r="X457" s="137">
        <v>5.7192238364532078E-2</v>
      </c>
      <c r="Y457" s="137">
        <v>51854405632</v>
      </c>
      <c r="Z457" s="137">
        <v>398</v>
      </c>
      <c r="AA457" s="137">
        <v>424</v>
      </c>
      <c r="AB457" s="137">
        <v>225</v>
      </c>
      <c r="AC457" s="137">
        <v>351.3</v>
      </c>
      <c r="AP457" s="117" t="s">
        <v>1953</v>
      </c>
      <c r="AQ457" s="117" t="s">
        <v>1438</v>
      </c>
      <c r="AR457" s="117" t="s">
        <v>1439</v>
      </c>
      <c r="AS457" s="123">
        <v>47.13</v>
      </c>
      <c r="AT457" s="117">
        <v>-0.88</v>
      </c>
      <c r="AU457" s="124">
        <v>-1.8329999999999999E-2</v>
      </c>
      <c r="AV457" s="125">
        <v>25571321696</v>
      </c>
      <c r="AW457" s="117" t="s">
        <v>1043</v>
      </c>
      <c r="AY457" s="117">
        <v>2278667</v>
      </c>
      <c r="AZ457" s="117" t="s">
        <v>1066</v>
      </c>
      <c r="BA457" s="117" t="s">
        <v>1103</v>
      </c>
    </row>
    <row r="458" spans="7:53" ht="15">
      <c r="G458" s="114" t="str">
        <f t="shared" si="56"/>
        <v>Moderna</v>
      </c>
      <c r="H458" s="175">
        <v>44603</v>
      </c>
      <c r="I458" s="140">
        <v>161.32000732421881</v>
      </c>
      <c r="J458" s="141" t="s">
        <v>76</v>
      </c>
      <c r="K458" s="141" t="s">
        <v>1953</v>
      </c>
      <c r="L458" s="141" t="s">
        <v>2512</v>
      </c>
      <c r="M458" s="143">
        <v>0.98963261616117459</v>
      </c>
      <c r="N458" s="26">
        <f t="shared" si="57"/>
        <v>1</v>
      </c>
      <c r="O458" s="26" t="str">
        <f t="shared" si="58"/>
        <v>Moderna1</v>
      </c>
      <c r="Q458" s="26">
        <f>IF(R458="Y","",S458-COUNTIF(R$4:R457,"Y"))</f>
        <v>362</v>
      </c>
      <c r="R458" s="114" t="str">
        <f>IF(ISNUMBER(MATCH(T458,Draft!$AX$3:$AX$146,0)),"Y","")</f>
        <v/>
      </c>
      <c r="S458" s="114">
        <f t="shared" si="59"/>
        <v>455</v>
      </c>
      <c r="T458" s="136" t="s">
        <v>1298</v>
      </c>
      <c r="U458" s="137">
        <v>57</v>
      </c>
      <c r="V458" s="137">
        <v>1.003690091820185</v>
      </c>
      <c r="W458" s="137">
        <v>4.2642238336238779E-2</v>
      </c>
      <c r="X458" s="137">
        <v>4.2485463076463538E-2</v>
      </c>
      <c r="Y458" s="137">
        <v>34030491648</v>
      </c>
      <c r="Z458" s="137">
        <v>362</v>
      </c>
      <c r="AA458" s="137">
        <v>312</v>
      </c>
      <c r="AB458" s="137">
        <v>363</v>
      </c>
      <c r="AC458" s="137">
        <v>352.3</v>
      </c>
      <c r="AP458" s="117" t="s">
        <v>1953</v>
      </c>
      <c r="AQ458" s="117" t="s">
        <v>1374</v>
      </c>
      <c r="AR458" s="117" t="s">
        <v>1375</v>
      </c>
      <c r="AS458" s="123">
        <v>33.36</v>
      </c>
      <c r="AT458" s="117">
        <v>-0.67</v>
      </c>
      <c r="AU458" s="124">
        <v>-1.9689999999999999E-2</v>
      </c>
      <c r="AV458" s="125">
        <v>25547819618</v>
      </c>
      <c r="AW458" s="117" t="s">
        <v>1109</v>
      </c>
      <c r="AY458" s="117">
        <v>695824</v>
      </c>
      <c r="AZ458" s="117" t="s">
        <v>1059</v>
      </c>
      <c r="BA458" s="117" t="s">
        <v>1060</v>
      </c>
    </row>
    <row r="459" spans="7:53" ht="15">
      <c r="G459" s="114" t="str">
        <f t="shared" si="56"/>
        <v>Moderna</v>
      </c>
      <c r="H459" s="175">
        <v>44610</v>
      </c>
      <c r="I459" s="140">
        <v>145.74000549316409</v>
      </c>
      <c r="J459" s="141" t="s">
        <v>76</v>
      </c>
      <c r="K459" s="141" t="s">
        <v>1953</v>
      </c>
      <c r="L459" s="141" t="s">
        <v>2512</v>
      </c>
      <c r="M459" s="143">
        <v>0.9034217634286229</v>
      </c>
      <c r="N459" s="26">
        <f t="shared" si="57"/>
        <v>2</v>
      </c>
      <c r="O459" s="26" t="str">
        <f t="shared" si="58"/>
        <v>Moderna2</v>
      </c>
      <c r="Q459" s="26">
        <f>IF(R459="Y","",S459-COUNTIF(R$4:R458,"Y"))</f>
        <v>363</v>
      </c>
      <c r="R459" s="114" t="str">
        <f>IF(ISNUMBER(MATCH(T459,Draft!$AX$3:$AX$146,0)),"Y","")</f>
        <v/>
      </c>
      <c r="S459" s="114">
        <f t="shared" si="59"/>
        <v>456</v>
      </c>
      <c r="T459" s="136" t="s">
        <v>914</v>
      </c>
      <c r="U459" s="137">
        <v>57</v>
      </c>
      <c r="V459" s="137">
        <v>1.0029666455123489</v>
      </c>
      <c r="W459" s="137">
        <v>3.2510813772116891E-2</v>
      </c>
      <c r="X459" s="137">
        <v>3.2414650993213508E-2</v>
      </c>
      <c r="Y459" s="137">
        <v>31165734912</v>
      </c>
      <c r="Z459" s="137">
        <v>404</v>
      </c>
      <c r="AA459" s="137">
        <v>164</v>
      </c>
      <c r="AB459" s="137">
        <v>396</v>
      </c>
      <c r="AC459" s="137">
        <v>353.6</v>
      </c>
      <c r="AP459" s="117" t="s">
        <v>1953</v>
      </c>
      <c r="AQ459" s="117" t="s">
        <v>291</v>
      </c>
      <c r="AR459" s="117" t="s">
        <v>292</v>
      </c>
      <c r="AS459" s="123">
        <v>39.04</v>
      </c>
      <c r="AT459" s="117">
        <v>0</v>
      </c>
      <c r="AU459" s="124">
        <v>0</v>
      </c>
      <c r="AV459" s="125">
        <v>25275036548</v>
      </c>
      <c r="AW459" s="117" t="s">
        <v>1043</v>
      </c>
      <c r="AY459" s="117">
        <v>113138</v>
      </c>
      <c r="AZ459" s="117" t="s">
        <v>1054</v>
      </c>
      <c r="BA459" s="117" t="s">
        <v>1068</v>
      </c>
    </row>
    <row r="460" spans="7:53" ht="15">
      <c r="G460" s="114" t="str">
        <f t="shared" si="56"/>
        <v>Moderna</v>
      </c>
      <c r="H460" s="175">
        <v>44617</v>
      </c>
      <c r="I460" s="140">
        <v>151.33000183105469</v>
      </c>
      <c r="J460" s="141" t="s">
        <v>76</v>
      </c>
      <c r="K460" s="141" t="s">
        <v>1953</v>
      </c>
      <c r="L460" s="141" t="s">
        <v>2512</v>
      </c>
      <c r="M460" s="143">
        <v>1.0383559498229391</v>
      </c>
      <c r="N460" s="26">
        <f t="shared" si="57"/>
        <v>3</v>
      </c>
      <c r="O460" s="26" t="str">
        <f t="shared" si="58"/>
        <v>Moderna3</v>
      </c>
      <c r="Q460" s="26">
        <f>IF(R460="Y","",S460-COUNTIF(R$4:R459,"Y"))</f>
        <v>364</v>
      </c>
      <c r="R460" s="114" t="str">
        <f>IF(ISNUMBER(MATCH(T460,Draft!$AX$3:$AX$146,0)),"Y","")</f>
        <v/>
      </c>
      <c r="S460" s="114">
        <f t="shared" si="59"/>
        <v>457</v>
      </c>
      <c r="T460" s="136" t="s">
        <v>102</v>
      </c>
      <c r="U460" s="137">
        <v>57</v>
      </c>
      <c r="V460" s="137">
        <v>1.002221089126794</v>
      </c>
      <c r="W460" s="137">
        <v>4.8023882488818233E-2</v>
      </c>
      <c r="X460" s="137">
        <v>4.791745355374636E-2</v>
      </c>
      <c r="Y460" s="137">
        <v>58515001344</v>
      </c>
      <c r="Z460" s="137">
        <v>441</v>
      </c>
      <c r="AA460" s="137">
        <v>366</v>
      </c>
      <c r="AB460" s="137">
        <v>200</v>
      </c>
      <c r="AC460" s="137">
        <v>353.7</v>
      </c>
      <c r="AP460" s="117" t="s">
        <v>1953</v>
      </c>
      <c r="AQ460" s="117" t="s">
        <v>933</v>
      </c>
      <c r="AR460" s="117" t="s">
        <v>934</v>
      </c>
      <c r="AS460" s="123">
        <v>534.46</v>
      </c>
      <c r="AT460" s="117">
        <v>11.6</v>
      </c>
      <c r="AU460" s="124">
        <v>2.2190000000000001E-2</v>
      </c>
      <c r="AV460" s="125">
        <v>25253179951</v>
      </c>
      <c r="AW460" s="117" t="s">
        <v>1043</v>
      </c>
      <c r="AX460" s="117">
        <v>2014</v>
      </c>
      <c r="AY460" s="117">
        <v>1733755</v>
      </c>
      <c r="AZ460" s="117" t="s">
        <v>1044</v>
      </c>
      <c r="BA460" s="117" t="s">
        <v>1048</v>
      </c>
    </row>
    <row r="461" spans="7:53" ht="15">
      <c r="G461" s="114" t="str">
        <f t="shared" si="56"/>
        <v>Fantom</v>
      </c>
      <c r="H461" s="175">
        <v>44596</v>
      </c>
      <c r="I461" s="140">
        <v>2.1222419738769531</v>
      </c>
      <c r="J461" s="141" t="s">
        <v>1941</v>
      </c>
      <c r="K461" s="141" t="s">
        <v>1953</v>
      </c>
      <c r="L461" s="141" t="s">
        <v>2512</v>
      </c>
      <c r="M461" s="143"/>
      <c r="N461" s="26">
        <f t="shared" si="57"/>
        <v>0</v>
      </c>
      <c r="O461" s="26" t="str">
        <f t="shared" si="58"/>
        <v>Fantom0</v>
      </c>
      <c r="Q461" s="26">
        <f>IF(R461="Y","",S461-COUNTIF(R$4:R460,"Y"))</f>
        <v>365</v>
      </c>
      <c r="R461" s="114" t="str">
        <f>IF(ISNUMBER(MATCH(T461,Draft!$AX$3:$AX$146,0)),"Y","")</f>
        <v/>
      </c>
      <c r="S461" s="114">
        <f t="shared" si="59"/>
        <v>458</v>
      </c>
      <c r="T461" s="136" t="s">
        <v>202</v>
      </c>
      <c r="U461" s="137">
        <v>57</v>
      </c>
      <c r="V461" s="137">
        <v>1.0026287048434059</v>
      </c>
      <c r="W461" s="137">
        <v>3.2433881033679758E-2</v>
      </c>
      <c r="X461" s="137">
        <v>3.234884546692228E-2</v>
      </c>
      <c r="Y461" s="137">
        <v>33760729088</v>
      </c>
      <c r="Z461" s="137">
        <v>422</v>
      </c>
      <c r="AA461" s="137">
        <v>163</v>
      </c>
      <c r="AB461" s="137">
        <v>368</v>
      </c>
      <c r="AC461" s="137">
        <v>354</v>
      </c>
      <c r="AP461" s="117" t="s">
        <v>1953</v>
      </c>
      <c r="AQ461" s="117" t="s">
        <v>1516</v>
      </c>
      <c r="AR461" s="117" t="s">
        <v>1517</v>
      </c>
      <c r="AS461" s="123">
        <v>27.44</v>
      </c>
      <c r="AT461" s="117">
        <v>-0.21</v>
      </c>
      <c r="AU461" s="124">
        <v>-7.5900000000000004E-3</v>
      </c>
      <c r="AV461" s="125">
        <v>25246608022</v>
      </c>
      <c r="AW461" s="117" t="s">
        <v>1043</v>
      </c>
      <c r="AY461" s="117">
        <v>7381195</v>
      </c>
      <c r="AZ461" s="117" t="s">
        <v>1076</v>
      </c>
      <c r="BA461" s="117" t="s">
        <v>1171</v>
      </c>
    </row>
    <row r="462" spans="7:53" ht="15">
      <c r="G462" s="114" t="str">
        <f t="shared" si="56"/>
        <v>Fantom</v>
      </c>
      <c r="H462" s="175">
        <v>44603</v>
      </c>
      <c r="I462" s="140">
        <v>1.9409710168838501</v>
      </c>
      <c r="J462" s="141" t="s">
        <v>1941</v>
      </c>
      <c r="K462" s="141" t="s">
        <v>1953</v>
      </c>
      <c r="L462" s="141" t="s">
        <v>2512</v>
      </c>
      <c r="M462" s="143">
        <v>0.91458516077601004</v>
      </c>
      <c r="N462" s="26">
        <f t="shared" ref="N462:N525" si="60">IFERROR(INDEX($B$4:$B$53,MATCH(K462&amp;H462,$E$4:$E$53,0),1),-99)</f>
        <v>1</v>
      </c>
      <c r="O462" s="26" t="str">
        <f t="shared" ref="O462:O525" si="61">G462&amp;N462</f>
        <v>Fantom1</v>
      </c>
      <c r="Q462" s="26">
        <f>IF(R462="Y","",S462-COUNTIF(R$4:R461,"Y"))</f>
        <v>366</v>
      </c>
      <c r="R462" s="114" t="str">
        <f>IF(ISNUMBER(MATCH(T462,Draft!$AX$3:$AX$146,0)),"Y","")</f>
        <v/>
      </c>
      <c r="S462" s="114">
        <f t="shared" si="59"/>
        <v>459</v>
      </c>
      <c r="T462" s="136" t="s">
        <v>104</v>
      </c>
      <c r="U462" s="137">
        <v>57</v>
      </c>
      <c r="V462" s="137">
        <v>1.000650293349729</v>
      </c>
      <c r="W462" s="137">
        <v>3.6548921124472479E-2</v>
      </c>
      <c r="X462" s="137">
        <v>3.6525169049941568E-2</v>
      </c>
      <c r="Y462" s="137">
        <v>60558110720</v>
      </c>
      <c r="Z462" s="137">
        <v>500</v>
      </c>
      <c r="AA462" s="137">
        <v>236</v>
      </c>
      <c r="AB462" s="137">
        <v>190</v>
      </c>
      <c r="AC462" s="137">
        <v>354.2</v>
      </c>
      <c r="AP462" s="117" t="s">
        <v>1953</v>
      </c>
      <c r="AQ462" s="117" t="s">
        <v>1406</v>
      </c>
      <c r="AR462" s="117" t="s">
        <v>1407</v>
      </c>
      <c r="AS462" s="123">
        <v>42.22</v>
      </c>
      <c r="AT462" s="117">
        <v>-0.6</v>
      </c>
      <c r="AU462" s="124">
        <v>-1.401E-2</v>
      </c>
      <c r="AV462" s="125">
        <v>25195573416</v>
      </c>
      <c r="AW462" s="117" t="s">
        <v>1043</v>
      </c>
      <c r="AX462" s="117">
        <v>2017</v>
      </c>
      <c r="AY462" s="117">
        <v>4262740</v>
      </c>
      <c r="AZ462" s="117" t="s">
        <v>1054</v>
      </c>
      <c r="BA462" s="117" t="s">
        <v>1108</v>
      </c>
    </row>
    <row r="463" spans="7:53" ht="15">
      <c r="G463" s="114" t="str">
        <f t="shared" si="56"/>
        <v>Fantom</v>
      </c>
      <c r="H463" s="175">
        <v>44610</v>
      </c>
      <c r="I463" s="140">
        <v>1.8669159412384031</v>
      </c>
      <c r="J463" s="141" t="s">
        <v>1941</v>
      </c>
      <c r="K463" s="141" t="s">
        <v>1953</v>
      </c>
      <c r="L463" s="141" t="s">
        <v>2512</v>
      </c>
      <c r="M463" s="143">
        <v>0.96184637740529522</v>
      </c>
      <c r="N463" s="26">
        <f t="shared" si="60"/>
        <v>2</v>
      </c>
      <c r="O463" s="26" t="str">
        <f t="shared" si="61"/>
        <v>Fantom2</v>
      </c>
      <c r="Q463" s="26">
        <f>IF(R463="Y","",S463-COUNTIF(R$4:R462,"Y"))</f>
        <v>367</v>
      </c>
      <c r="R463" s="114" t="str">
        <f>IF(ISNUMBER(MATCH(T463,Draft!$AX$3:$AX$146,0)),"Y","")</f>
        <v/>
      </c>
      <c r="S463" s="114">
        <f t="shared" si="59"/>
        <v>460</v>
      </c>
      <c r="T463" s="136" t="s">
        <v>933</v>
      </c>
      <c r="U463" s="137">
        <v>57</v>
      </c>
      <c r="V463" s="137">
        <v>1.0061716592458489</v>
      </c>
      <c r="W463" s="137">
        <v>7.412300721562276E-2</v>
      </c>
      <c r="X463" s="137">
        <v>7.3668351254476641E-2</v>
      </c>
      <c r="Y463" s="137">
        <v>25708668928</v>
      </c>
      <c r="Z463" s="137">
        <v>250</v>
      </c>
      <c r="AA463" s="137">
        <v>466</v>
      </c>
      <c r="AB463" s="137">
        <v>455</v>
      </c>
      <c r="AC463" s="137">
        <v>354.7</v>
      </c>
      <c r="AP463" s="117" t="s">
        <v>1953</v>
      </c>
      <c r="AQ463" s="117" t="s">
        <v>150</v>
      </c>
      <c r="AR463" s="117" t="s">
        <v>151</v>
      </c>
      <c r="AS463" s="123">
        <v>127.22</v>
      </c>
      <c r="AT463" s="117">
        <v>-0.94</v>
      </c>
      <c r="AU463" s="124">
        <v>-7.3299999999999997E-3</v>
      </c>
      <c r="AV463" s="125">
        <v>25173851256</v>
      </c>
      <c r="AW463" s="117" t="s">
        <v>1043</v>
      </c>
      <c r="AX463" s="117">
        <v>2018</v>
      </c>
      <c r="AY463" s="117">
        <v>3967215</v>
      </c>
      <c r="AZ463" s="117" t="s">
        <v>1044</v>
      </c>
      <c r="BA463" s="117" t="s">
        <v>1080</v>
      </c>
    </row>
    <row r="464" spans="7:53" ht="15">
      <c r="G464" s="114" t="str">
        <f t="shared" si="56"/>
        <v>Fantom</v>
      </c>
      <c r="H464" s="175">
        <v>44617</v>
      </c>
      <c r="I464" s="140">
        <v>1.7209880352020259</v>
      </c>
      <c r="J464" s="141" t="s">
        <v>1941</v>
      </c>
      <c r="K464" s="141" t="s">
        <v>1953</v>
      </c>
      <c r="L464" s="141" t="s">
        <v>2512</v>
      </c>
      <c r="M464" s="143">
        <v>0.92183477423221483</v>
      </c>
      <c r="N464" s="26">
        <f t="shared" si="60"/>
        <v>3</v>
      </c>
      <c r="O464" s="26" t="str">
        <f t="shared" si="61"/>
        <v>Fantom3</v>
      </c>
      <c r="Q464" s="26">
        <f>IF(R464="Y","",S464-COUNTIF(R$4:R463,"Y"))</f>
        <v>368</v>
      </c>
      <c r="R464" s="114" t="str">
        <f>IF(ISNUMBER(MATCH(T464,Draft!$AX$3:$AX$146,0)),"Y","")</f>
        <v/>
      </c>
      <c r="S464" s="114">
        <f t="shared" si="59"/>
        <v>461</v>
      </c>
      <c r="T464" s="136" t="s">
        <v>114</v>
      </c>
      <c r="U464" s="137">
        <v>57</v>
      </c>
      <c r="V464" s="137">
        <v>0.99852613301250193</v>
      </c>
      <c r="W464" s="137">
        <v>3.0497702698049141E-2</v>
      </c>
      <c r="X464" s="137">
        <v>3.0542718602706111E-2</v>
      </c>
      <c r="Y464" s="137">
        <v>64306597888</v>
      </c>
      <c r="Z464" s="137">
        <v>553</v>
      </c>
      <c r="AA464" s="137">
        <v>131</v>
      </c>
      <c r="AB464" s="137">
        <v>177</v>
      </c>
      <c r="AC464" s="137">
        <v>355.8</v>
      </c>
      <c r="AP464" s="117" t="s">
        <v>1953</v>
      </c>
      <c r="AQ464" s="117" t="s">
        <v>1460</v>
      </c>
      <c r="AR464" s="117" t="s">
        <v>1461</v>
      </c>
      <c r="AS464" s="123">
        <v>21.46</v>
      </c>
      <c r="AT464" s="117">
        <v>-0.03</v>
      </c>
      <c r="AU464" s="124">
        <v>-1.4E-3</v>
      </c>
      <c r="AV464" s="125">
        <v>25144111228</v>
      </c>
      <c r="AW464" s="117" t="s">
        <v>1043</v>
      </c>
      <c r="AY464" s="117">
        <v>2844584</v>
      </c>
      <c r="AZ464" s="117" t="s">
        <v>1054</v>
      </c>
      <c r="BA464" s="117" t="s">
        <v>1462</v>
      </c>
    </row>
    <row r="465" spans="7:53" ht="15">
      <c r="G465" s="114" t="str">
        <f t="shared" ref="G465:G528" si="62">INDEX($AH$4:$AH$127,MATCH(J465,$AF$4:$AF$127,0),1)</f>
        <v>Proctor &amp; Gamble</v>
      </c>
      <c r="H465" s="175">
        <v>44596</v>
      </c>
      <c r="I465" s="140">
        <v>161.5299987792969</v>
      </c>
      <c r="J465" s="141" t="s">
        <v>510</v>
      </c>
      <c r="K465" s="141" t="s">
        <v>1953</v>
      </c>
      <c r="L465" s="141" t="s">
        <v>2512</v>
      </c>
      <c r="M465" s="143"/>
      <c r="N465" s="26">
        <f t="shared" si="60"/>
        <v>0</v>
      </c>
      <c r="O465" s="26" t="str">
        <f t="shared" si="61"/>
        <v>Proctor &amp; Gamble0</v>
      </c>
      <c r="Q465" s="26">
        <f>IF(R465="Y","",S465-COUNTIF(R$4:R464,"Y"))</f>
        <v>369</v>
      </c>
      <c r="R465" s="114" t="str">
        <f>IF(ISNUMBER(MATCH(T465,Draft!$AX$3:$AX$146,0)),"Y","")</f>
        <v/>
      </c>
      <c r="S465" s="114">
        <f t="shared" si="59"/>
        <v>462</v>
      </c>
      <c r="T465" s="136" t="s">
        <v>1414</v>
      </c>
      <c r="U465" s="137">
        <v>57</v>
      </c>
      <c r="V465" s="137">
        <v>1.005518626539488</v>
      </c>
      <c r="W465" s="137">
        <v>4.5256299430469438E-2</v>
      </c>
      <c r="X465" s="137">
        <v>4.500791754223378E-2</v>
      </c>
      <c r="Y465" s="137">
        <v>22722310144</v>
      </c>
      <c r="Z465" s="137">
        <v>276</v>
      </c>
      <c r="AA465" s="137">
        <v>339</v>
      </c>
      <c r="AB465" s="137">
        <v>501</v>
      </c>
      <c r="AC465" s="137">
        <v>356.1</v>
      </c>
      <c r="AP465" s="117" t="s">
        <v>1953</v>
      </c>
      <c r="AQ465" s="117" t="s">
        <v>273</v>
      </c>
      <c r="AR465" s="117" t="s">
        <v>274</v>
      </c>
      <c r="AS465" s="123">
        <v>220.58</v>
      </c>
      <c r="AT465" s="117">
        <v>-3.88</v>
      </c>
      <c r="AU465" s="124">
        <v>-1.729E-2</v>
      </c>
      <c r="AV465" s="125">
        <v>25105295936</v>
      </c>
      <c r="AW465" s="117" t="s">
        <v>1043</v>
      </c>
      <c r="AX465" s="117">
        <v>1994</v>
      </c>
      <c r="AY465" s="117">
        <v>838992</v>
      </c>
      <c r="AZ465" s="117" t="s">
        <v>1054</v>
      </c>
      <c r="BA465" s="117" t="s">
        <v>1133</v>
      </c>
    </row>
    <row r="466" spans="7:53" ht="15">
      <c r="G466" s="114" t="str">
        <f t="shared" si="62"/>
        <v>Proctor &amp; Gamble</v>
      </c>
      <c r="H466" s="175">
        <v>44603</v>
      </c>
      <c r="I466" s="140">
        <v>156.28999328613281</v>
      </c>
      <c r="J466" s="141" t="s">
        <v>510</v>
      </c>
      <c r="K466" s="141" t="s">
        <v>1953</v>
      </c>
      <c r="L466" s="141" t="s">
        <v>2512</v>
      </c>
      <c r="M466" s="143">
        <v>0.96756017128234095</v>
      </c>
      <c r="N466" s="26">
        <f t="shared" si="60"/>
        <v>1</v>
      </c>
      <c r="O466" s="26" t="str">
        <f t="shared" si="61"/>
        <v>Proctor &amp; Gamble1</v>
      </c>
      <c r="Q466" s="26">
        <f>IF(R466="Y","",S466-COUNTIF(R$4:R465,"Y"))</f>
        <v>370</v>
      </c>
      <c r="R466" s="114" t="str">
        <f>IF(ISNUMBER(MATCH(T466,Draft!$AX$3:$AX$146,0)),"Y","")</f>
        <v/>
      </c>
      <c r="S466" s="114">
        <f t="shared" si="59"/>
        <v>463</v>
      </c>
      <c r="T466" s="136" t="s">
        <v>166</v>
      </c>
      <c r="U466" s="137">
        <v>57</v>
      </c>
      <c r="V466" s="137">
        <v>1.003970310915353</v>
      </c>
      <c r="W466" s="137">
        <v>4.9785181347794083E-2</v>
      </c>
      <c r="X466" s="137">
        <v>4.9588300377531348E-2</v>
      </c>
      <c r="Y466" s="137">
        <v>36455342080</v>
      </c>
      <c r="Z466" s="137">
        <v>354</v>
      </c>
      <c r="AA466" s="137">
        <v>384</v>
      </c>
      <c r="AB466" s="137">
        <v>341</v>
      </c>
      <c r="AC466" s="137">
        <v>356.1</v>
      </c>
      <c r="AP466" s="117" t="s">
        <v>1953</v>
      </c>
      <c r="AQ466" s="117" t="s">
        <v>1370</v>
      </c>
      <c r="AR466" s="117" t="s">
        <v>1371</v>
      </c>
      <c r="AS466" s="123">
        <v>188.94</v>
      </c>
      <c r="AT466" s="117">
        <v>0.11</v>
      </c>
      <c r="AU466" s="124">
        <v>5.8E-4</v>
      </c>
      <c r="AV466" s="125">
        <v>25073287990</v>
      </c>
      <c r="AW466" s="117" t="s">
        <v>1043</v>
      </c>
      <c r="AY466" s="117">
        <v>1170389</v>
      </c>
    </row>
    <row r="467" spans="7:53" ht="15">
      <c r="G467" s="114" t="str">
        <f t="shared" si="62"/>
        <v>Proctor &amp; Gamble</v>
      </c>
      <c r="H467" s="175">
        <v>44610</v>
      </c>
      <c r="I467" s="140">
        <v>159.8999938964844</v>
      </c>
      <c r="J467" s="141" t="s">
        <v>510</v>
      </c>
      <c r="K467" s="141" t="s">
        <v>1953</v>
      </c>
      <c r="L467" s="141" t="s">
        <v>2512</v>
      </c>
      <c r="M467" s="143">
        <v>1.023098091787249</v>
      </c>
      <c r="N467" s="26">
        <f t="shared" si="60"/>
        <v>2</v>
      </c>
      <c r="O467" s="26" t="str">
        <f t="shared" si="61"/>
        <v>Proctor &amp; Gamble2</v>
      </c>
      <c r="Q467" s="26">
        <f>IF(R467="Y","",S467-COUNTIF(R$4:R466,"Y"))</f>
        <v>371</v>
      </c>
      <c r="R467" s="114" t="str">
        <f>IF(ISNUMBER(MATCH(T467,Draft!$AX$3:$AX$146,0)),"Y","")</f>
        <v/>
      </c>
      <c r="S467" s="114">
        <f t="shared" si="59"/>
        <v>464</v>
      </c>
      <c r="T467" s="136" t="s">
        <v>836</v>
      </c>
      <c r="U467" s="137">
        <v>57</v>
      </c>
      <c r="V467" s="137">
        <v>1.0029396238313359</v>
      </c>
      <c r="W467" s="137">
        <v>4.7520457847627817E-2</v>
      </c>
      <c r="X467" s="137">
        <v>4.7381175016392912E-2</v>
      </c>
      <c r="Y467" s="137">
        <v>43583250432</v>
      </c>
      <c r="Z467" s="137">
        <v>406</v>
      </c>
      <c r="AA467" s="137">
        <v>362</v>
      </c>
      <c r="AB467" s="137">
        <v>270</v>
      </c>
      <c r="AC467" s="137">
        <v>356.4</v>
      </c>
      <c r="AP467" s="117" t="s">
        <v>1953</v>
      </c>
      <c r="AQ467" s="117" t="s">
        <v>1357</v>
      </c>
      <c r="AR467" s="117" t="s">
        <v>1358</v>
      </c>
      <c r="AS467" s="123">
        <v>31</v>
      </c>
      <c r="AT467" s="117">
        <v>-0.35</v>
      </c>
      <c r="AU467" s="124">
        <v>-1.116E-2</v>
      </c>
      <c r="AV467" s="125">
        <v>25061896959</v>
      </c>
      <c r="AW467" s="117" t="s">
        <v>1063</v>
      </c>
      <c r="AX467" s="117">
        <v>2016</v>
      </c>
      <c r="AY467" s="117">
        <v>1231719</v>
      </c>
      <c r="AZ467" s="117" t="s">
        <v>1092</v>
      </c>
      <c r="BA467" s="117" t="s">
        <v>1122</v>
      </c>
    </row>
    <row r="468" spans="7:53" ht="15">
      <c r="G468" s="114" t="str">
        <f t="shared" si="62"/>
        <v>Proctor &amp; Gamble</v>
      </c>
      <c r="H468" s="175">
        <v>44617</v>
      </c>
      <c r="I468" s="140">
        <v>158.24000549316409</v>
      </c>
      <c r="J468" s="141" t="s">
        <v>510</v>
      </c>
      <c r="K468" s="141" t="s">
        <v>1953</v>
      </c>
      <c r="L468" s="141" t="s">
        <v>2512</v>
      </c>
      <c r="M468" s="143">
        <v>0.98961858369803968</v>
      </c>
      <c r="N468" s="26">
        <f t="shared" si="60"/>
        <v>3</v>
      </c>
      <c r="O468" s="26" t="str">
        <f t="shared" si="61"/>
        <v>Proctor &amp; Gamble3</v>
      </c>
      <c r="Q468" s="26">
        <f>IF(R468="Y","",S468-COUNTIF(R$4:R467,"Y"))</f>
        <v>372</v>
      </c>
      <c r="R468" s="114" t="str">
        <f>IF(ISNUMBER(MATCH(T468,Draft!$AX$3:$AX$146,0)),"Y","")</f>
        <v/>
      </c>
      <c r="S468" s="114">
        <f t="shared" si="59"/>
        <v>465</v>
      </c>
      <c r="T468" s="136" t="s">
        <v>643</v>
      </c>
      <c r="U468" s="137">
        <v>57</v>
      </c>
      <c r="V468" s="137">
        <v>0.99829430894670257</v>
      </c>
      <c r="W468" s="137">
        <v>3.6298274168517788E-2</v>
      </c>
      <c r="X468" s="137">
        <v>3.6360293595999751E-2</v>
      </c>
      <c r="Y468" s="137">
        <v>108752183296</v>
      </c>
      <c r="Z468" s="137">
        <v>557</v>
      </c>
      <c r="AA468" s="137">
        <v>235</v>
      </c>
      <c r="AB468" s="137">
        <v>103</v>
      </c>
      <c r="AC468" s="137">
        <v>356.4</v>
      </c>
      <c r="AP468" s="117" t="s">
        <v>1953</v>
      </c>
      <c r="AQ468" s="117" t="s">
        <v>283</v>
      </c>
      <c r="AR468" s="117" t="s">
        <v>284</v>
      </c>
      <c r="AS468" s="123">
        <v>6.33</v>
      </c>
      <c r="AT468" s="117">
        <v>-0.25800000000000001</v>
      </c>
      <c r="AU468" s="124">
        <v>-3.916E-2</v>
      </c>
      <c r="AV468" s="125">
        <v>24990380461</v>
      </c>
      <c r="AW468" s="117" t="s">
        <v>1043</v>
      </c>
      <c r="AY468" s="117">
        <v>33557742</v>
      </c>
      <c r="AZ468" s="117" t="s">
        <v>1054</v>
      </c>
      <c r="BA468" s="117" t="s">
        <v>1152</v>
      </c>
    </row>
    <row r="469" spans="7:53" ht="15">
      <c r="G469" s="114" t="str">
        <f t="shared" si="62"/>
        <v>Curve DAO Token</v>
      </c>
      <c r="H469" s="175">
        <v>44596</v>
      </c>
      <c r="I469" s="140">
        <v>3.426671028137207</v>
      </c>
      <c r="J469" s="141" t="s">
        <v>2315</v>
      </c>
      <c r="K469" s="141" t="s">
        <v>1953</v>
      </c>
      <c r="L469" s="141" t="s">
        <v>2512</v>
      </c>
      <c r="M469" s="143"/>
      <c r="N469" s="26">
        <f t="shared" si="60"/>
        <v>0</v>
      </c>
      <c r="O469" s="26" t="str">
        <f t="shared" si="61"/>
        <v>Curve DAO Token0</v>
      </c>
      <c r="Q469" s="26">
        <f>IF(R469="Y","",S469-COUNTIF(R$4:R468,"Y"))</f>
        <v>373</v>
      </c>
      <c r="R469" s="114" t="str">
        <f>IF(ISNUMBER(MATCH(T469,Draft!$AX$3:$AX$146,0)),"Y","")</f>
        <v/>
      </c>
      <c r="S469" s="114">
        <f t="shared" si="59"/>
        <v>466</v>
      </c>
      <c r="T469" s="136" t="s">
        <v>14</v>
      </c>
      <c r="U469" s="137">
        <v>57</v>
      </c>
      <c r="V469" s="137">
        <v>0.99835715123919844</v>
      </c>
      <c r="W469" s="137">
        <v>4.9404081862773043E-2</v>
      </c>
      <c r="X469" s="137">
        <v>4.9485378856104587E-2</v>
      </c>
      <c r="Y469" s="137">
        <v>601181257728</v>
      </c>
      <c r="Z469" s="137">
        <v>556</v>
      </c>
      <c r="AA469" s="137">
        <v>383</v>
      </c>
      <c r="AB469" s="137">
        <v>10</v>
      </c>
      <c r="AC469" s="137">
        <v>357.6</v>
      </c>
      <c r="AP469" s="117" t="s">
        <v>1953</v>
      </c>
      <c r="AQ469" s="117" t="s">
        <v>1404</v>
      </c>
      <c r="AR469" s="117" t="s">
        <v>1405</v>
      </c>
      <c r="AS469" s="123">
        <v>104.44</v>
      </c>
      <c r="AT469" s="117">
        <v>-1.56</v>
      </c>
      <c r="AU469" s="124">
        <v>-1.472E-2</v>
      </c>
      <c r="AV469" s="125">
        <v>24968745268</v>
      </c>
      <c r="AW469" s="117" t="s">
        <v>1073</v>
      </c>
      <c r="AY469" s="117">
        <v>66036</v>
      </c>
      <c r="AZ469" s="117" t="s">
        <v>1049</v>
      </c>
      <c r="BA469" s="117" t="s">
        <v>1168</v>
      </c>
    </row>
    <row r="470" spans="7:53" ht="15">
      <c r="G470" s="114" t="str">
        <f t="shared" si="62"/>
        <v>Curve DAO Token</v>
      </c>
      <c r="H470" s="175">
        <v>44603</v>
      </c>
      <c r="I470" s="140">
        <v>2.886421918869019</v>
      </c>
      <c r="J470" s="141" t="s">
        <v>2315</v>
      </c>
      <c r="K470" s="141" t="s">
        <v>1953</v>
      </c>
      <c r="L470" s="141" t="s">
        <v>2512</v>
      </c>
      <c r="M470" s="143">
        <v>0.84233995477474344</v>
      </c>
      <c r="N470" s="26">
        <f t="shared" si="60"/>
        <v>1</v>
      </c>
      <c r="O470" s="26" t="str">
        <f t="shared" si="61"/>
        <v>Curve DAO Token1</v>
      </c>
      <c r="Q470" s="26">
        <f>IF(R470="Y","",S470-COUNTIF(R$4:R469,"Y"))</f>
        <v>374</v>
      </c>
      <c r="R470" s="114" t="str">
        <f>IF(ISNUMBER(MATCH(T470,Draft!$AX$3:$AX$146,0)),"Y","")</f>
        <v/>
      </c>
      <c r="S470" s="114">
        <f t="shared" si="59"/>
        <v>467</v>
      </c>
      <c r="T470" s="136" t="s">
        <v>1204</v>
      </c>
      <c r="U470" s="137">
        <v>57</v>
      </c>
      <c r="V470" s="137">
        <v>1.0052391087686681</v>
      </c>
      <c r="W470" s="137">
        <v>5.4348788579512891E-2</v>
      </c>
      <c r="X470" s="137">
        <v>5.4065533369553762E-2</v>
      </c>
      <c r="Y470" s="137">
        <v>26777475072</v>
      </c>
      <c r="Z470" s="137">
        <v>288</v>
      </c>
      <c r="AA470" s="137">
        <v>411</v>
      </c>
      <c r="AB470" s="137">
        <v>442</v>
      </c>
      <c r="AC470" s="137">
        <v>358.8</v>
      </c>
      <c r="AP470" s="117" t="s">
        <v>1953</v>
      </c>
      <c r="AQ470" s="117" t="s">
        <v>238</v>
      </c>
      <c r="AR470" s="117" t="s">
        <v>239</v>
      </c>
      <c r="AS470" s="123">
        <v>466.63</v>
      </c>
      <c r="AT470" s="117">
        <v>-39.39</v>
      </c>
      <c r="AU470" s="124">
        <v>-7.7840000000000006E-2</v>
      </c>
      <c r="AV470" s="125">
        <v>24937402945</v>
      </c>
      <c r="AW470" s="117" t="s">
        <v>1043</v>
      </c>
      <c r="AX470" s="117">
        <v>1991</v>
      </c>
      <c r="AY470" s="117">
        <v>772725</v>
      </c>
      <c r="AZ470" s="117" t="s">
        <v>1044</v>
      </c>
      <c r="BA470" s="117" t="s">
        <v>1075</v>
      </c>
    </row>
    <row r="471" spans="7:53" ht="15">
      <c r="G471" s="114" t="str">
        <f t="shared" si="62"/>
        <v>Curve DAO Token</v>
      </c>
      <c r="H471" s="175">
        <v>44610</v>
      </c>
      <c r="I471" s="140">
        <v>2.8139100074768071</v>
      </c>
      <c r="J471" s="141" t="s">
        <v>2315</v>
      </c>
      <c r="K471" s="141" t="s">
        <v>1953</v>
      </c>
      <c r="L471" s="141" t="s">
        <v>2512</v>
      </c>
      <c r="M471" s="143">
        <v>0.97487827024933893</v>
      </c>
      <c r="N471" s="26">
        <f t="shared" si="60"/>
        <v>2</v>
      </c>
      <c r="O471" s="26" t="str">
        <f t="shared" si="61"/>
        <v>Curve DAO Token2</v>
      </c>
      <c r="Q471" s="26">
        <f>IF(R471="Y","",S471-COUNTIF(R$4:R470,"Y"))</f>
        <v>375</v>
      </c>
      <c r="R471" s="114" t="str">
        <f>IF(ISNUMBER(MATCH(T471,Draft!$AX$3:$AX$146,0)),"Y","")</f>
        <v/>
      </c>
      <c r="S471" s="114">
        <f t="shared" si="59"/>
        <v>468</v>
      </c>
      <c r="T471" s="136" t="s">
        <v>1266</v>
      </c>
      <c r="U471" s="137">
        <v>57</v>
      </c>
      <c r="V471" s="137">
        <v>1.0016932125410469</v>
      </c>
      <c r="W471" s="137">
        <v>3.0434333550302381E-2</v>
      </c>
      <c r="X471" s="137">
        <v>3.038288886184826E-2</v>
      </c>
      <c r="Y471" s="137">
        <v>36245639168</v>
      </c>
      <c r="Z471" s="137">
        <v>462</v>
      </c>
      <c r="AA471" s="137">
        <v>126</v>
      </c>
      <c r="AB471" s="137">
        <v>343</v>
      </c>
      <c r="AC471" s="137">
        <v>359.1</v>
      </c>
      <c r="AP471" s="117" t="s">
        <v>1953</v>
      </c>
      <c r="AQ471" s="117" t="s">
        <v>265</v>
      </c>
      <c r="AR471" s="117" t="s">
        <v>266</v>
      </c>
      <c r="AS471" s="123">
        <v>183.37</v>
      </c>
      <c r="AT471" s="117">
        <v>-6.59</v>
      </c>
      <c r="AU471" s="124">
        <v>-3.4689999999999999E-2</v>
      </c>
      <c r="AV471" s="125">
        <v>24887531644</v>
      </c>
      <c r="AW471" s="117" t="s">
        <v>1043</v>
      </c>
      <c r="AX471" s="117">
        <v>2013</v>
      </c>
      <c r="AY471" s="117">
        <v>1700692</v>
      </c>
      <c r="AZ471" s="117" t="s">
        <v>1044</v>
      </c>
      <c r="BA471" s="117" t="s">
        <v>1080</v>
      </c>
    </row>
    <row r="472" spans="7:53" ht="15">
      <c r="G472" s="114" t="str">
        <f t="shared" si="62"/>
        <v>Curve DAO Token</v>
      </c>
      <c r="H472" s="175">
        <v>44617</v>
      </c>
      <c r="I472" s="140">
        <v>2.3524661064147949</v>
      </c>
      <c r="J472" s="141" t="s">
        <v>2315</v>
      </c>
      <c r="K472" s="141" t="s">
        <v>1953</v>
      </c>
      <c r="L472" s="141" t="s">
        <v>2512</v>
      </c>
      <c r="M472" s="143">
        <v>0.83601326985016766</v>
      </c>
      <c r="N472" s="26">
        <f t="shared" si="60"/>
        <v>3</v>
      </c>
      <c r="O472" s="26" t="str">
        <f t="shared" si="61"/>
        <v>Curve DAO Token3</v>
      </c>
      <c r="Q472" s="26">
        <f>IF(R472="Y","",S472-COUNTIF(R$4:R471,"Y"))</f>
        <v>376</v>
      </c>
      <c r="R472" s="114" t="str">
        <f>IF(ISNUMBER(MATCH(T472,Draft!$AX$3:$AX$146,0)),"Y","")</f>
        <v/>
      </c>
      <c r="S472" s="114">
        <f t="shared" si="59"/>
        <v>469</v>
      </c>
      <c r="T472" s="136" t="s">
        <v>949</v>
      </c>
      <c r="U472" s="137">
        <v>57</v>
      </c>
      <c r="V472" s="137">
        <v>1.003296519675831</v>
      </c>
      <c r="W472" s="137">
        <v>4.2044817288795909E-2</v>
      </c>
      <c r="X472" s="137">
        <v>4.1906671122890732E-2</v>
      </c>
      <c r="Y472" s="137">
        <v>35452948480</v>
      </c>
      <c r="Z472" s="137">
        <v>388</v>
      </c>
      <c r="AA472" s="137">
        <v>305</v>
      </c>
      <c r="AB472" s="137">
        <v>352</v>
      </c>
      <c r="AC472" s="137">
        <v>360.6</v>
      </c>
      <c r="AP472" s="117" t="s">
        <v>1953</v>
      </c>
      <c r="AQ472" s="117" t="s">
        <v>1359</v>
      </c>
      <c r="AR472" s="117" t="s">
        <v>1360</v>
      </c>
      <c r="AS472" s="123">
        <v>118.77</v>
      </c>
      <c r="AT472" s="117">
        <v>-1.28</v>
      </c>
      <c r="AU472" s="124">
        <v>-1.0659999999999999E-2</v>
      </c>
      <c r="AV472" s="125">
        <v>24812004110</v>
      </c>
      <c r="AW472" s="117" t="s">
        <v>1043</v>
      </c>
      <c r="AY472" s="117">
        <v>2445668</v>
      </c>
      <c r="AZ472" s="117" t="s">
        <v>1057</v>
      </c>
      <c r="BA472" s="117" t="s">
        <v>1121</v>
      </c>
    </row>
    <row r="473" spans="7:53" ht="15">
      <c r="G473" s="114" t="str">
        <f t="shared" si="62"/>
        <v>Nike</v>
      </c>
      <c r="H473" s="175">
        <v>44596</v>
      </c>
      <c r="I473" s="140">
        <v>145.38999938964841</v>
      </c>
      <c r="J473" s="141" t="s">
        <v>520</v>
      </c>
      <c r="K473" s="141" t="s">
        <v>1953</v>
      </c>
      <c r="L473" s="141" t="s">
        <v>2512</v>
      </c>
      <c r="M473" s="143"/>
      <c r="N473" s="26">
        <f t="shared" si="60"/>
        <v>0</v>
      </c>
      <c r="O473" s="26" t="str">
        <f t="shared" si="61"/>
        <v>Nike0</v>
      </c>
      <c r="Q473" s="26">
        <f>IF(R473="Y","",S473-COUNTIF(R$4:R472,"Y"))</f>
        <v>377</v>
      </c>
      <c r="R473" s="114" t="str">
        <f>IF(ISNUMBER(MATCH(T473,Draft!$AX$3:$AX$146,0)),"Y","")</f>
        <v/>
      </c>
      <c r="S473" s="114">
        <f t="shared" si="59"/>
        <v>470</v>
      </c>
      <c r="T473" s="136" t="s">
        <v>1386</v>
      </c>
      <c r="U473" s="137">
        <v>57</v>
      </c>
      <c r="V473" s="137">
        <v>1.003242645588557</v>
      </c>
      <c r="W473" s="137">
        <v>3.3883337921780617E-2</v>
      </c>
      <c r="X473" s="137">
        <v>3.3773821388845361E-2</v>
      </c>
      <c r="Y473" s="137">
        <v>28426737664</v>
      </c>
      <c r="Z473" s="137">
        <v>390</v>
      </c>
      <c r="AA473" s="137">
        <v>189</v>
      </c>
      <c r="AB473" s="137">
        <v>427</v>
      </c>
      <c r="AC473" s="137">
        <v>360.9</v>
      </c>
      <c r="AP473" s="117" t="s">
        <v>1953</v>
      </c>
      <c r="AQ473" s="117" t="s">
        <v>309</v>
      </c>
      <c r="AR473" s="117" t="s">
        <v>310</v>
      </c>
      <c r="AS473" s="123">
        <v>44</v>
      </c>
      <c r="AT473" s="117">
        <v>0.15</v>
      </c>
      <c r="AU473" s="124">
        <v>3.4199999999999999E-3</v>
      </c>
      <c r="AV473" s="125">
        <v>24767715016</v>
      </c>
      <c r="AW473" s="117" t="s">
        <v>1043</v>
      </c>
      <c r="AY473" s="117">
        <v>6921866</v>
      </c>
      <c r="AZ473" s="117" t="s">
        <v>1054</v>
      </c>
      <c r="BA473" s="117" t="s">
        <v>1152</v>
      </c>
    </row>
    <row r="474" spans="7:53" ht="15">
      <c r="G474" s="114" t="str">
        <f t="shared" si="62"/>
        <v>Nike</v>
      </c>
      <c r="H474" s="175">
        <v>44603</v>
      </c>
      <c r="I474" s="140">
        <v>140.17999267578119</v>
      </c>
      <c r="J474" s="141" t="s">
        <v>520</v>
      </c>
      <c r="K474" s="141" t="s">
        <v>1953</v>
      </c>
      <c r="L474" s="141" t="s">
        <v>2512</v>
      </c>
      <c r="M474" s="143">
        <v>0.96416530204457696</v>
      </c>
      <c r="N474" s="26">
        <f t="shared" si="60"/>
        <v>1</v>
      </c>
      <c r="O474" s="26" t="str">
        <f t="shared" si="61"/>
        <v>Nike1</v>
      </c>
      <c r="Q474" s="26">
        <f>IF(R474="Y","",S474-COUNTIF(R$4:R473,"Y"))</f>
        <v>378</v>
      </c>
      <c r="R474" s="114" t="str">
        <f>IF(ISNUMBER(MATCH(T474,Draft!$AX$3:$AX$146,0)),"Y","")</f>
        <v/>
      </c>
      <c r="S474" s="114">
        <f t="shared" si="59"/>
        <v>471</v>
      </c>
      <c r="T474" s="136" t="s">
        <v>1456</v>
      </c>
      <c r="U474" s="137">
        <v>57</v>
      </c>
      <c r="V474" s="137">
        <v>1.0019826455882199</v>
      </c>
      <c r="W474" s="137">
        <v>2.2292110052984111E-2</v>
      </c>
      <c r="X474" s="137">
        <v>2.2248000153632791E-2</v>
      </c>
      <c r="Y474" s="137">
        <v>27028477952</v>
      </c>
      <c r="Z474" s="137">
        <v>448</v>
      </c>
      <c r="AA474" s="137">
        <v>35</v>
      </c>
      <c r="AB474" s="137">
        <v>434</v>
      </c>
      <c r="AC474" s="137">
        <v>361.2</v>
      </c>
      <c r="AP474" s="117" t="s">
        <v>1953</v>
      </c>
      <c r="AQ474" s="117" t="s">
        <v>1465</v>
      </c>
      <c r="AR474" s="117" t="s">
        <v>1466</v>
      </c>
      <c r="AS474" s="123">
        <v>26.55</v>
      </c>
      <c r="AT474" s="117">
        <v>-0.15</v>
      </c>
      <c r="AU474" s="124">
        <v>-5.62E-3</v>
      </c>
      <c r="AV474" s="125">
        <v>24660967500</v>
      </c>
      <c r="AW474" s="117" t="s">
        <v>1043</v>
      </c>
      <c r="AY474" s="117">
        <v>8221465</v>
      </c>
      <c r="AZ474" s="117" t="s">
        <v>1049</v>
      </c>
      <c r="BA474" s="117" t="s">
        <v>1050</v>
      </c>
    </row>
    <row r="475" spans="7:53" ht="15">
      <c r="G475" s="114" t="str">
        <f t="shared" si="62"/>
        <v>Nike</v>
      </c>
      <c r="H475" s="175">
        <v>44610</v>
      </c>
      <c r="I475" s="140">
        <v>142.94999694824219</v>
      </c>
      <c r="J475" s="141" t="s">
        <v>520</v>
      </c>
      <c r="K475" s="141" t="s">
        <v>1953</v>
      </c>
      <c r="L475" s="141" t="s">
        <v>2512</v>
      </c>
      <c r="M475" s="143">
        <v>1.019760339686046</v>
      </c>
      <c r="N475" s="26">
        <f t="shared" si="60"/>
        <v>2</v>
      </c>
      <c r="O475" s="26" t="str">
        <f t="shared" si="61"/>
        <v>Nike2</v>
      </c>
      <c r="Q475" s="26">
        <f>IF(R475="Y","",S475-COUNTIF(R$4:R474,"Y"))</f>
        <v>379</v>
      </c>
      <c r="R475" s="114" t="str">
        <f>IF(ISNUMBER(MATCH(T475,Draft!$AX$3:$AX$146,0)),"Y","")</f>
        <v/>
      </c>
      <c r="S475" s="114">
        <f t="shared" si="59"/>
        <v>472</v>
      </c>
      <c r="T475" s="136" t="s">
        <v>128</v>
      </c>
      <c r="U475" s="137">
        <v>57</v>
      </c>
      <c r="V475" s="137">
        <v>1.0036766354294751</v>
      </c>
      <c r="W475" s="137">
        <v>7.3878713509195379E-2</v>
      </c>
      <c r="X475" s="137">
        <v>7.3608083421791093E-2</v>
      </c>
      <c r="Y475" s="137">
        <v>41395691520</v>
      </c>
      <c r="Z475" s="137">
        <v>365</v>
      </c>
      <c r="AA475" s="137">
        <v>465</v>
      </c>
      <c r="AB475" s="137">
        <v>292</v>
      </c>
      <c r="AC475" s="137">
        <v>363.1</v>
      </c>
      <c r="AP475" s="117" t="s">
        <v>1953</v>
      </c>
      <c r="AQ475" s="117" t="s">
        <v>1315</v>
      </c>
      <c r="AR475" s="117" t="s">
        <v>1316</v>
      </c>
      <c r="AS475" s="123">
        <v>9.93</v>
      </c>
      <c r="AT475" s="117">
        <v>-0.32</v>
      </c>
      <c r="AU475" s="124">
        <v>-3.1220000000000001E-2</v>
      </c>
      <c r="AV475" s="125">
        <v>24583199664</v>
      </c>
      <c r="AW475" s="117" t="s">
        <v>1046</v>
      </c>
      <c r="AY475" s="117">
        <v>9277157</v>
      </c>
      <c r="AZ475" s="117" t="s">
        <v>1044</v>
      </c>
      <c r="BA475" s="117" t="s">
        <v>1047</v>
      </c>
    </row>
    <row r="476" spans="7:53" ht="15">
      <c r="G476" s="114" t="str">
        <f t="shared" si="62"/>
        <v>Nike</v>
      </c>
      <c r="H476" s="175">
        <v>44617</v>
      </c>
      <c r="I476" s="140">
        <v>138.80000305175781</v>
      </c>
      <c r="J476" s="141" t="s">
        <v>520</v>
      </c>
      <c r="K476" s="141" t="s">
        <v>1953</v>
      </c>
      <c r="L476" s="141" t="s">
        <v>2512</v>
      </c>
      <c r="M476" s="143">
        <v>0.97096891231143601</v>
      </c>
      <c r="N476" s="26">
        <f t="shared" si="60"/>
        <v>3</v>
      </c>
      <c r="O476" s="26" t="str">
        <f t="shared" si="61"/>
        <v>Nike3</v>
      </c>
      <c r="Q476" s="26">
        <f>IF(R476="Y","",S476-COUNTIF(R$4:R475,"Y"))</f>
        <v>380</v>
      </c>
      <c r="R476" s="114" t="str">
        <f>IF(ISNUMBER(MATCH(T476,Draft!$AX$3:$AX$146,0)),"Y","")</f>
        <v/>
      </c>
      <c r="S476" s="114">
        <f t="shared" si="59"/>
        <v>473</v>
      </c>
      <c r="T476" s="136" t="s">
        <v>1372</v>
      </c>
      <c r="U476" s="137">
        <v>57</v>
      </c>
      <c r="V476" s="137">
        <v>1.005698582270917</v>
      </c>
      <c r="W476" s="137">
        <v>5.3439038937479123E-2</v>
      </c>
      <c r="X476" s="137">
        <v>5.3136237715291502E-2</v>
      </c>
      <c r="Y476" s="137">
        <v>23167002624</v>
      </c>
      <c r="Z476" s="137">
        <v>268</v>
      </c>
      <c r="AA476" s="137">
        <v>405</v>
      </c>
      <c r="AB476" s="137">
        <v>496</v>
      </c>
      <c r="AC476" s="137">
        <v>363.8</v>
      </c>
      <c r="AP476" s="117" t="s">
        <v>1953</v>
      </c>
      <c r="AQ476" s="117" t="s">
        <v>1418</v>
      </c>
      <c r="AR476" s="117" t="s">
        <v>1419</v>
      </c>
      <c r="AS476" s="123">
        <v>72.959999999999994</v>
      </c>
      <c r="AT476" s="117">
        <v>-0.06</v>
      </c>
      <c r="AU476" s="124">
        <v>-8.1999999999999998E-4</v>
      </c>
      <c r="AV476" s="125">
        <v>24434304000</v>
      </c>
      <c r="AW476" s="117" t="s">
        <v>1043</v>
      </c>
      <c r="AY476" s="117">
        <v>2561087</v>
      </c>
      <c r="AZ476" s="117" t="s">
        <v>1049</v>
      </c>
      <c r="BA476" s="117" t="s">
        <v>1138</v>
      </c>
    </row>
    <row r="477" spans="7:53" ht="15">
      <c r="G477" s="114" t="str">
        <f t="shared" si="62"/>
        <v>Amazon</v>
      </c>
      <c r="H477" s="175">
        <v>44596</v>
      </c>
      <c r="I477" s="140">
        <v>3152.7900390625</v>
      </c>
      <c r="J477" s="141" t="s">
        <v>10</v>
      </c>
      <c r="K477" s="141" t="s">
        <v>1953</v>
      </c>
      <c r="L477" s="141" t="s">
        <v>2512</v>
      </c>
      <c r="M477" s="143"/>
      <c r="N477" s="26">
        <f t="shared" si="60"/>
        <v>0</v>
      </c>
      <c r="O477" s="26" t="str">
        <f t="shared" si="61"/>
        <v>Amazon0</v>
      </c>
      <c r="Q477" s="26">
        <f>IF(R477="Y","",S477-COUNTIF(R$4:R476,"Y"))</f>
        <v>381</v>
      </c>
      <c r="R477" s="114" t="str">
        <f>IF(ISNUMBER(MATCH(T477,Draft!$AX$3:$AX$146,0)),"Y","")</f>
        <v/>
      </c>
      <c r="S477" s="114">
        <f t="shared" si="59"/>
        <v>474</v>
      </c>
      <c r="T477" s="136" t="s">
        <v>1423</v>
      </c>
      <c r="U477" s="137">
        <v>57</v>
      </c>
      <c r="V477" s="137">
        <v>1.002427547442089</v>
      </c>
      <c r="W477" s="137">
        <v>2.5341241098091299E-2</v>
      </c>
      <c r="X477" s="137">
        <v>2.5279873007036751E-2</v>
      </c>
      <c r="Y477" s="137">
        <v>26021867520</v>
      </c>
      <c r="Z477" s="137">
        <v>430</v>
      </c>
      <c r="AA477" s="137">
        <v>67</v>
      </c>
      <c r="AB477" s="137">
        <v>452</v>
      </c>
      <c r="AC477" s="137">
        <v>364</v>
      </c>
      <c r="AP477" s="117" t="s">
        <v>1953</v>
      </c>
      <c r="AQ477" s="117" t="s">
        <v>1394</v>
      </c>
      <c r="AR477" s="117" t="s">
        <v>1395</v>
      </c>
      <c r="AS477" s="123">
        <v>473.52</v>
      </c>
      <c r="AT477" s="117">
        <v>-15.71</v>
      </c>
      <c r="AU477" s="124">
        <v>-3.211E-2</v>
      </c>
      <c r="AV477" s="125">
        <v>24395772655</v>
      </c>
      <c r="AW477" s="117" t="s">
        <v>1043</v>
      </c>
      <c r="AY477" s="117">
        <v>388892</v>
      </c>
      <c r="AZ477" s="117" t="s">
        <v>1066</v>
      </c>
      <c r="BA477" s="117" t="s">
        <v>1085</v>
      </c>
    </row>
    <row r="478" spans="7:53" ht="15">
      <c r="G478" s="114" t="str">
        <f t="shared" si="62"/>
        <v>Amazon</v>
      </c>
      <c r="H478" s="175">
        <v>44603</v>
      </c>
      <c r="I478" s="140">
        <v>3065.8701171875</v>
      </c>
      <c r="J478" s="141" t="s">
        <v>10</v>
      </c>
      <c r="K478" s="141" t="s">
        <v>1953</v>
      </c>
      <c r="L478" s="141" t="s">
        <v>2512</v>
      </c>
      <c r="M478" s="143">
        <v>0.97243079279048783</v>
      </c>
      <c r="N478" s="26">
        <f t="shared" si="60"/>
        <v>1</v>
      </c>
      <c r="O478" s="26" t="str">
        <f t="shared" si="61"/>
        <v>Amazon1</v>
      </c>
      <c r="Q478" s="26">
        <f>IF(R478="Y","",S478-COUNTIF(R$4:R477,"Y"))</f>
        <v>382</v>
      </c>
      <c r="R478" s="114" t="str">
        <f>IF(ISNUMBER(MATCH(T478,Draft!$AX$3:$AX$146,0)),"Y","")</f>
        <v/>
      </c>
      <c r="S478" s="114">
        <f t="shared" si="59"/>
        <v>475</v>
      </c>
      <c r="T478" s="136" t="s">
        <v>783</v>
      </c>
      <c r="U478" s="137">
        <v>57</v>
      </c>
      <c r="V478" s="137">
        <v>1.002153155489022</v>
      </c>
      <c r="W478" s="137">
        <v>5.0378522492356158E-2</v>
      </c>
      <c r="X478" s="137">
        <v>5.0270282757103033E-2</v>
      </c>
      <c r="Y478" s="137">
        <v>53795807232</v>
      </c>
      <c r="Z478" s="137">
        <v>444</v>
      </c>
      <c r="AA478" s="137">
        <v>388</v>
      </c>
      <c r="AB478" s="137">
        <v>215</v>
      </c>
      <c r="AC478" s="137">
        <v>364.1</v>
      </c>
      <c r="AP478" s="117" t="s">
        <v>1953</v>
      </c>
      <c r="AQ478" s="117" t="s">
        <v>1434</v>
      </c>
      <c r="AR478" s="117" t="s">
        <v>1435</v>
      </c>
      <c r="AS478" s="123">
        <v>211.5</v>
      </c>
      <c r="AT478" s="117">
        <v>-5.04</v>
      </c>
      <c r="AU478" s="124">
        <v>-2.3279999999999999E-2</v>
      </c>
      <c r="AV478" s="125">
        <v>24393775500</v>
      </c>
      <c r="AW478" s="117" t="s">
        <v>1043</v>
      </c>
      <c r="AX478" s="117">
        <v>1994</v>
      </c>
      <c r="AY478" s="117">
        <v>758396</v>
      </c>
      <c r="AZ478" s="117" t="s">
        <v>1054</v>
      </c>
      <c r="BA478" s="117" t="s">
        <v>1108</v>
      </c>
    </row>
    <row r="479" spans="7:53" ht="15">
      <c r="G479" s="114" t="str">
        <f t="shared" si="62"/>
        <v>Amazon</v>
      </c>
      <c r="H479" s="175">
        <v>44610</v>
      </c>
      <c r="I479" s="140">
        <v>3052.030029296875</v>
      </c>
      <c r="J479" s="141" t="s">
        <v>10</v>
      </c>
      <c r="K479" s="141" t="s">
        <v>1953</v>
      </c>
      <c r="L479" s="141" t="s">
        <v>2512</v>
      </c>
      <c r="M479" s="143">
        <v>0.99548575531199568</v>
      </c>
      <c r="N479" s="26">
        <f t="shared" si="60"/>
        <v>2</v>
      </c>
      <c r="O479" s="26" t="str">
        <f t="shared" si="61"/>
        <v>Amazon2</v>
      </c>
      <c r="Q479" s="26">
        <f>IF(R479="Y","",S479-COUNTIF(R$4:R478,"Y"))</f>
        <v>383</v>
      </c>
      <c r="R479" s="114" t="str">
        <f>IF(ISNUMBER(MATCH(T479,Draft!$AX$3:$AX$146,0)),"Y","")</f>
        <v/>
      </c>
      <c r="S479" s="114">
        <f t="shared" si="59"/>
        <v>476</v>
      </c>
      <c r="T479" s="136" t="s">
        <v>941</v>
      </c>
      <c r="U479" s="137">
        <v>57</v>
      </c>
      <c r="V479" s="137">
        <v>1.0028250568870589</v>
      </c>
      <c r="W479" s="137">
        <v>3.8138130691293737E-2</v>
      </c>
      <c r="X479" s="137">
        <v>3.8030691823438323E-2</v>
      </c>
      <c r="Y479" s="137">
        <v>34391846912</v>
      </c>
      <c r="Z479" s="137">
        <v>414</v>
      </c>
      <c r="AA479" s="137">
        <v>255</v>
      </c>
      <c r="AB479" s="137">
        <v>360</v>
      </c>
      <c r="AC479" s="137">
        <v>366</v>
      </c>
      <c r="AP479" s="117" t="s">
        <v>1953</v>
      </c>
      <c r="AQ479" s="117" t="s">
        <v>1372</v>
      </c>
      <c r="AR479" s="117" t="s">
        <v>1373</v>
      </c>
      <c r="AS479" s="123">
        <v>80.97</v>
      </c>
      <c r="AT479" s="117">
        <v>-1.73</v>
      </c>
      <c r="AU479" s="124">
        <v>-2.0920000000000001E-2</v>
      </c>
      <c r="AV479" s="125">
        <v>24351968467</v>
      </c>
      <c r="AW479" s="117" t="s">
        <v>1086</v>
      </c>
      <c r="AY479" s="117">
        <v>1232535</v>
      </c>
      <c r="AZ479" s="117" t="s">
        <v>1059</v>
      </c>
      <c r="BA479" s="117" t="s">
        <v>1155</v>
      </c>
    </row>
    <row r="480" spans="7:53" ht="15">
      <c r="G480" s="114" t="str">
        <f t="shared" si="62"/>
        <v>Amazon</v>
      </c>
      <c r="H480" s="175">
        <v>44617</v>
      </c>
      <c r="I480" s="140">
        <v>3075.77001953125</v>
      </c>
      <c r="J480" s="141" t="s">
        <v>10</v>
      </c>
      <c r="K480" s="141" t="s">
        <v>1953</v>
      </c>
      <c r="L480" s="141" t="s">
        <v>2512</v>
      </c>
      <c r="M480" s="143">
        <v>1.0077784261643861</v>
      </c>
      <c r="N480" s="26">
        <f t="shared" si="60"/>
        <v>3</v>
      </c>
      <c r="O480" s="26" t="str">
        <f t="shared" si="61"/>
        <v>Amazon3</v>
      </c>
      <c r="Q480" s="26">
        <f>IF(R480="Y","",S480-COUNTIF(R$4:R479,"Y"))</f>
        <v>384</v>
      </c>
      <c r="R480" s="114" t="str">
        <f>IF(ISNUMBER(MATCH(T480,Draft!$AX$3:$AX$146,0)),"Y","")</f>
        <v/>
      </c>
      <c r="S480" s="114">
        <f t="shared" si="59"/>
        <v>477</v>
      </c>
      <c r="T480" s="136" t="s">
        <v>162</v>
      </c>
      <c r="U480" s="137">
        <v>57</v>
      </c>
      <c r="V480" s="137">
        <v>0.99979260653598612</v>
      </c>
      <c r="W480" s="137">
        <v>2.993052960515049E-2</v>
      </c>
      <c r="X480" s="137">
        <v>2.9936738289005518E-2</v>
      </c>
      <c r="Y480" s="137">
        <v>43923828736</v>
      </c>
      <c r="Z480" s="137">
        <v>527</v>
      </c>
      <c r="AA480" s="137">
        <v>118</v>
      </c>
      <c r="AB480" s="137">
        <v>268</v>
      </c>
      <c r="AC480" s="137">
        <v>367.5</v>
      </c>
      <c r="AP480" s="117" t="s">
        <v>1953</v>
      </c>
      <c r="AQ480" s="117" t="s">
        <v>1300</v>
      </c>
      <c r="AR480" s="117" t="s">
        <v>1301</v>
      </c>
      <c r="AS480" s="123">
        <v>62.58</v>
      </c>
      <c r="AT480" s="117">
        <v>-1.79</v>
      </c>
      <c r="AU480" s="124">
        <v>-2.7810000000000001E-2</v>
      </c>
      <c r="AV480" s="125">
        <v>24337466321</v>
      </c>
      <c r="AW480" s="117" t="s">
        <v>1043</v>
      </c>
      <c r="AY480" s="117">
        <v>3998557</v>
      </c>
      <c r="AZ480" s="117" t="s">
        <v>1066</v>
      </c>
      <c r="BA480" s="117" t="s">
        <v>1302</v>
      </c>
    </row>
    <row r="481" spans="7:53" ht="15">
      <c r="G481" s="114" t="str">
        <f t="shared" si="62"/>
        <v>Asana Inc</v>
      </c>
      <c r="H481" s="175">
        <v>44596</v>
      </c>
      <c r="I481" s="140">
        <v>48.110000610351562</v>
      </c>
      <c r="J481" s="141" t="s">
        <v>1384</v>
      </c>
      <c r="K481" s="141" t="s">
        <v>1953</v>
      </c>
      <c r="L481" s="141" t="s">
        <v>2512</v>
      </c>
      <c r="M481" s="143"/>
      <c r="N481" s="26">
        <f t="shared" si="60"/>
        <v>0</v>
      </c>
      <c r="O481" s="26" t="str">
        <f t="shared" si="61"/>
        <v>Asana Inc0</v>
      </c>
      <c r="Q481" s="26">
        <f>IF(R481="Y","",S481-COUNTIF(R$4:R480,"Y"))</f>
        <v>385</v>
      </c>
      <c r="R481" s="114" t="str">
        <f>IF(ISNUMBER(MATCH(T481,Draft!$AX$3:$AX$146,0)),"Y","")</f>
        <v/>
      </c>
      <c r="S481" s="114">
        <f t="shared" si="59"/>
        <v>478</v>
      </c>
      <c r="T481" s="136" t="s">
        <v>1349</v>
      </c>
      <c r="U481" s="137">
        <v>57</v>
      </c>
      <c r="V481" s="137">
        <v>1.005385120090142</v>
      </c>
      <c r="W481" s="137">
        <v>4.8966538182279813E-2</v>
      </c>
      <c r="X481" s="137">
        <v>4.8704259893849917E-2</v>
      </c>
      <c r="Y481" s="137">
        <v>22681888768</v>
      </c>
      <c r="Z481" s="137">
        <v>283</v>
      </c>
      <c r="AA481" s="137">
        <v>378</v>
      </c>
      <c r="AB481" s="137">
        <v>502</v>
      </c>
      <c r="AC481" s="137">
        <v>367.7</v>
      </c>
      <c r="AP481" s="117" t="s">
        <v>1953</v>
      </c>
      <c r="AQ481" s="117" t="s">
        <v>1223</v>
      </c>
      <c r="AR481" s="117" t="s">
        <v>1224</v>
      </c>
      <c r="AS481" s="123">
        <v>100.47</v>
      </c>
      <c r="AT481" s="117">
        <v>-1.75</v>
      </c>
      <c r="AU481" s="124">
        <v>-1.712E-2</v>
      </c>
      <c r="AV481" s="125">
        <v>24169153422</v>
      </c>
      <c r="AW481" s="117" t="s">
        <v>1043</v>
      </c>
      <c r="AY481" s="117">
        <v>2283266</v>
      </c>
      <c r="AZ481" s="117" t="s">
        <v>1054</v>
      </c>
      <c r="BA481" s="117" t="s">
        <v>1225</v>
      </c>
    </row>
    <row r="482" spans="7:53" ht="15">
      <c r="G482" s="114" t="str">
        <f t="shared" si="62"/>
        <v>Asana Inc</v>
      </c>
      <c r="H482" s="175">
        <v>44603</v>
      </c>
      <c r="I482" s="140">
        <v>61.560001373291023</v>
      </c>
      <c r="J482" s="141" t="s">
        <v>1384</v>
      </c>
      <c r="K482" s="141" t="s">
        <v>1953</v>
      </c>
      <c r="L482" s="141" t="s">
        <v>2512</v>
      </c>
      <c r="M482" s="143">
        <v>1.2795676697631451</v>
      </c>
      <c r="N482" s="26">
        <f t="shared" si="60"/>
        <v>1</v>
      </c>
      <c r="O482" s="26" t="str">
        <f t="shared" si="61"/>
        <v>Asana Inc1</v>
      </c>
      <c r="Q482" s="26">
        <f>IF(R482="Y","",S482-COUNTIF(R$4:R481,"Y"))</f>
        <v>386</v>
      </c>
      <c r="R482" s="114" t="str">
        <f>IF(ISNUMBER(MATCH(T482,Draft!$AX$3:$AX$146,0)),"Y","")</f>
        <v/>
      </c>
      <c r="S482" s="114">
        <f t="shared" si="59"/>
        <v>479</v>
      </c>
      <c r="T482" s="136" t="s">
        <v>1264</v>
      </c>
      <c r="U482" s="137">
        <v>57</v>
      </c>
      <c r="V482" s="137">
        <v>1.003183194405469</v>
      </c>
      <c r="W482" s="137">
        <v>4.3687030582391123E-2</v>
      </c>
      <c r="X482" s="137">
        <v>4.3548407535158137E-2</v>
      </c>
      <c r="Y482" s="137">
        <v>34689847296</v>
      </c>
      <c r="Z482" s="137">
        <v>393</v>
      </c>
      <c r="AA482" s="137">
        <v>322</v>
      </c>
      <c r="AB482" s="137">
        <v>356</v>
      </c>
      <c r="AC482" s="137">
        <v>367.7</v>
      </c>
      <c r="AP482" s="117" t="s">
        <v>1953</v>
      </c>
      <c r="AQ482" s="117" t="s">
        <v>1368</v>
      </c>
      <c r="AR482" s="117" t="s">
        <v>1369</v>
      </c>
      <c r="AS482" s="123">
        <v>386.94</v>
      </c>
      <c r="AT482" s="117">
        <v>3.79</v>
      </c>
      <c r="AU482" s="124">
        <v>9.8899999999999995E-3</v>
      </c>
      <c r="AV482" s="125">
        <v>24138048904</v>
      </c>
      <c r="AW482" s="117" t="s">
        <v>1043</v>
      </c>
      <c r="AX482" s="117">
        <v>1994</v>
      </c>
      <c r="AY482" s="117">
        <v>1011964</v>
      </c>
      <c r="AZ482" s="117" t="s">
        <v>1059</v>
      </c>
      <c r="BA482" s="117" t="s">
        <v>1174</v>
      </c>
    </row>
    <row r="483" spans="7:53" ht="15">
      <c r="G483" s="114" t="str">
        <f t="shared" si="62"/>
        <v>Asana Inc</v>
      </c>
      <c r="H483" s="175">
        <v>44610</v>
      </c>
      <c r="I483" s="140">
        <v>63.139999389648438</v>
      </c>
      <c r="J483" s="141" t="s">
        <v>1384</v>
      </c>
      <c r="K483" s="141" t="s">
        <v>1953</v>
      </c>
      <c r="L483" s="141" t="s">
        <v>2512</v>
      </c>
      <c r="M483" s="143">
        <v>1.025665984098612</v>
      </c>
      <c r="N483" s="26">
        <f t="shared" si="60"/>
        <v>2</v>
      </c>
      <c r="O483" s="26" t="str">
        <f t="shared" si="61"/>
        <v>Asana Inc2</v>
      </c>
      <c r="Q483" s="26">
        <f>IF(R483="Y","",S483-COUNTIF(R$4:R482,"Y"))</f>
        <v>387</v>
      </c>
      <c r="R483" s="114" t="str">
        <f>IF(ISNUMBER(MATCH(T483,Draft!$AX$3:$AX$146,0)),"Y","")</f>
        <v/>
      </c>
      <c r="S483" s="114">
        <f t="shared" si="59"/>
        <v>480</v>
      </c>
      <c r="T483" s="136" t="s">
        <v>1311</v>
      </c>
      <c r="U483" s="137">
        <v>57</v>
      </c>
      <c r="V483" s="137">
        <v>1.0011036559699771</v>
      </c>
      <c r="W483" s="137">
        <v>2.1926311088595989E-2</v>
      </c>
      <c r="X483" s="137">
        <v>2.190213866250584E-2</v>
      </c>
      <c r="Y483" s="137">
        <v>32450205696</v>
      </c>
      <c r="Z483" s="137">
        <v>491</v>
      </c>
      <c r="AA483" s="137">
        <v>32</v>
      </c>
      <c r="AB483" s="137">
        <v>386</v>
      </c>
      <c r="AC483" s="137">
        <v>367.7</v>
      </c>
      <c r="AP483" s="117" t="s">
        <v>1953</v>
      </c>
      <c r="AQ483" s="117" t="s">
        <v>303</v>
      </c>
      <c r="AR483" s="117" t="s">
        <v>304</v>
      </c>
      <c r="AS483" s="123">
        <v>110.08</v>
      </c>
      <c r="AT483" s="117">
        <v>-2</v>
      </c>
      <c r="AU483" s="124">
        <v>-1.7840000000000002E-2</v>
      </c>
      <c r="AV483" s="125">
        <v>24096329157</v>
      </c>
      <c r="AW483" s="117" t="s">
        <v>1079</v>
      </c>
      <c r="AX483" s="117">
        <v>2002</v>
      </c>
      <c r="AY483" s="117">
        <v>1794257</v>
      </c>
      <c r="AZ483" s="117" t="s">
        <v>1044</v>
      </c>
      <c r="BA483" s="117" t="s">
        <v>1112</v>
      </c>
    </row>
    <row r="484" spans="7:53" ht="15">
      <c r="G484" s="114" t="str">
        <f t="shared" si="62"/>
        <v>Asana Inc</v>
      </c>
      <c r="H484" s="175">
        <v>44617</v>
      </c>
      <c r="I484" s="140">
        <v>54.099998474121087</v>
      </c>
      <c r="J484" s="141" t="s">
        <v>1384</v>
      </c>
      <c r="K484" s="141" t="s">
        <v>1953</v>
      </c>
      <c r="L484" s="141" t="s">
        <v>2512</v>
      </c>
      <c r="M484" s="143">
        <v>0.85682608484457135</v>
      </c>
      <c r="N484" s="26">
        <f t="shared" si="60"/>
        <v>3</v>
      </c>
      <c r="O484" s="26" t="str">
        <f t="shared" si="61"/>
        <v>Asana Inc3</v>
      </c>
      <c r="Q484" s="26" t="str">
        <f>IF(R484="Y","",S484-COUNTIF(R$4:R483,"Y"))</f>
        <v/>
      </c>
      <c r="R484" s="114" t="str">
        <f>IF(ISNUMBER(MATCH(T484,Draft!$AX$3:$AX$146,0)),"Y","")</f>
        <v>Y</v>
      </c>
      <c r="S484" s="114">
        <f t="shared" si="59"/>
        <v>481</v>
      </c>
      <c r="T484" s="136" t="s">
        <v>244</v>
      </c>
      <c r="U484" s="137">
        <v>57</v>
      </c>
      <c r="V484" s="137">
        <v>1.004255164826618</v>
      </c>
      <c r="W484" s="137">
        <v>5.1112773995287672E-2</v>
      </c>
      <c r="X484" s="137">
        <v>5.0896202265598649E-2</v>
      </c>
      <c r="Y484" s="137">
        <v>30971940864</v>
      </c>
      <c r="Z484" s="137">
        <v>341</v>
      </c>
      <c r="AA484" s="137">
        <v>395</v>
      </c>
      <c r="AB484" s="137">
        <v>399</v>
      </c>
      <c r="AC484" s="137">
        <v>369.2</v>
      </c>
      <c r="AP484" s="117" t="s">
        <v>1953</v>
      </c>
      <c r="AQ484" s="117" t="s">
        <v>1341</v>
      </c>
      <c r="AR484" s="117" t="s">
        <v>1342</v>
      </c>
      <c r="AS484" s="123">
        <v>291.12</v>
      </c>
      <c r="AT484" s="117">
        <v>-11.78</v>
      </c>
      <c r="AU484" s="124">
        <v>-3.8890000000000001E-2</v>
      </c>
      <c r="AV484" s="125">
        <v>23941420591</v>
      </c>
      <c r="AW484" s="117" t="s">
        <v>1043</v>
      </c>
      <c r="AX484" s="117">
        <v>1993</v>
      </c>
      <c r="AY484" s="117">
        <v>572326</v>
      </c>
      <c r="AZ484" s="117" t="s">
        <v>1049</v>
      </c>
      <c r="BA484" s="117" t="s">
        <v>1087</v>
      </c>
    </row>
    <row r="485" spans="7:53" ht="15">
      <c r="G485" s="114" t="str">
        <f t="shared" si="62"/>
        <v>VeChain</v>
      </c>
      <c r="H485" s="175">
        <v>44598</v>
      </c>
      <c r="I485" s="140">
        <v>6.1030000448226929E-2</v>
      </c>
      <c r="J485" s="141" t="s">
        <v>2140</v>
      </c>
      <c r="K485" s="141" t="s">
        <v>1035</v>
      </c>
      <c r="L485" s="141" t="s">
        <v>2511</v>
      </c>
      <c r="M485" s="143"/>
      <c r="N485" s="26">
        <f t="shared" si="60"/>
        <v>0</v>
      </c>
      <c r="O485" s="26" t="str">
        <f t="shared" si="61"/>
        <v>VeChain0</v>
      </c>
      <c r="Q485" s="26">
        <f>IF(R485="Y","",S485-COUNTIF(R$4:R484,"Y"))</f>
        <v>388</v>
      </c>
      <c r="R485" s="114" t="str">
        <f>IF(ISNUMBER(MATCH(T485,Draft!$AX$3:$AX$146,0)),"Y","")</f>
        <v/>
      </c>
      <c r="S485" s="114">
        <f t="shared" si="59"/>
        <v>482</v>
      </c>
      <c r="T485" s="136" t="s">
        <v>979</v>
      </c>
      <c r="U485" s="137">
        <v>57</v>
      </c>
      <c r="V485" s="137">
        <v>1.0042049311608821</v>
      </c>
      <c r="W485" s="137">
        <v>4.8363196481974818E-2</v>
      </c>
      <c r="X485" s="137">
        <v>4.8160684120586758E-2</v>
      </c>
      <c r="Y485" s="137">
        <v>29704058880</v>
      </c>
      <c r="Z485" s="137">
        <v>345</v>
      </c>
      <c r="AA485" s="137">
        <v>371</v>
      </c>
      <c r="AB485" s="137">
        <v>414</v>
      </c>
      <c r="AC485" s="137">
        <v>370.9</v>
      </c>
      <c r="AP485" s="117" t="s">
        <v>1953</v>
      </c>
      <c r="AQ485" s="117" t="s">
        <v>257</v>
      </c>
      <c r="AR485" s="117" t="s">
        <v>258</v>
      </c>
      <c r="AS485" s="123">
        <v>124.21</v>
      </c>
      <c r="AT485" s="117">
        <v>-4.49</v>
      </c>
      <c r="AU485" s="124">
        <v>-3.4889999999999997E-2</v>
      </c>
      <c r="AV485" s="125">
        <v>23888321706</v>
      </c>
      <c r="AW485" s="117" t="s">
        <v>1091</v>
      </c>
      <c r="AX485" s="117">
        <v>2000</v>
      </c>
      <c r="AY485" s="117">
        <v>1096746</v>
      </c>
      <c r="AZ485" s="117" t="s">
        <v>1059</v>
      </c>
      <c r="BA485" s="117" t="s">
        <v>1065</v>
      </c>
    </row>
    <row r="486" spans="7:53" ht="15">
      <c r="G486" s="114" t="str">
        <f t="shared" si="62"/>
        <v>VeChain</v>
      </c>
      <c r="H486" s="175">
        <v>44605</v>
      </c>
      <c r="I486" s="140">
        <v>5.6593999266624451E-2</v>
      </c>
      <c r="J486" s="141" t="s">
        <v>2140</v>
      </c>
      <c r="K486" s="141" t="s">
        <v>1035</v>
      </c>
      <c r="L486" s="141" t="s">
        <v>2511</v>
      </c>
      <c r="M486" s="143">
        <v>0.9273144166963323</v>
      </c>
      <c r="N486" s="26">
        <f t="shared" si="60"/>
        <v>1</v>
      </c>
      <c r="O486" s="26" t="str">
        <f t="shared" si="61"/>
        <v>VeChain1</v>
      </c>
      <c r="Q486" s="26">
        <f>IF(R486="Y","",S486-COUNTIF(R$4:R485,"Y"))</f>
        <v>389</v>
      </c>
      <c r="R486" s="114" t="str">
        <f>IF(ISNUMBER(MATCH(T486,Draft!$AX$3:$AX$146,0)),"Y","")</f>
        <v/>
      </c>
      <c r="S486" s="114">
        <f t="shared" si="59"/>
        <v>483</v>
      </c>
      <c r="T486" s="136" t="s">
        <v>807</v>
      </c>
      <c r="U486" s="137">
        <v>57</v>
      </c>
      <c r="V486" s="137">
        <v>0.99974078855149706</v>
      </c>
      <c r="W486" s="137">
        <v>3.2080408215870312E-2</v>
      </c>
      <c r="X486" s="137">
        <v>3.2088725981012457E-2</v>
      </c>
      <c r="Y486" s="137">
        <v>46570590208</v>
      </c>
      <c r="Z486" s="137">
        <v>528</v>
      </c>
      <c r="AA486" s="137">
        <v>157</v>
      </c>
      <c r="AB486" s="137">
        <v>253</v>
      </c>
      <c r="AC486" s="137">
        <v>371.3</v>
      </c>
      <c r="AP486" s="117" t="s">
        <v>1953</v>
      </c>
      <c r="AQ486" s="117" t="s">
        <v>1436</v>
      </c>
      <c r="AR486" s="117" t="s">
        <v>1437</v>
      </c>
      <c r="AS486" s="123">
        <v>98.71</v>
      </c>
      <c r="AT486" s="117">
        <v>-1.77</v>
      </c>
      <c r="AU486" s="124">
        <v>-1.762E-2</v>
      </c>
      <c r="AV486" s="125">
        <v>23887820000</v>
      </c>
      <c r="AW486" s="117" t="s">
        <v>1043</v>
      </c>
      <c r="AY486" s="117">
        <v>2014034</v>
      </c>
      <c r="AZ486" s="117" t="s">
        <v>1066</v>
      </c>
      <c r="BA486" s="117" t="s">
        <v>1067</v>
      </c>
    </row>
    <row r="487" spans="7:53" ht="15">
      <c r="G487" s="114" t="str">
        <f t="shared" si="62"/>
        <v>VeChain</v>
      </c>
      <c r="H487" s="175">
        <v>44612</v>
      </c>
      <c r="I487" s="140">
        <v>4.9175001680850983E-2</v>
      </c>
      <c r="J487" s="141" t="s">
        <v>2140</v>
      </c>
      <c r="K487" s="141" t="s">
        <v>1035</v>
      </c>
      <c r="L487" s="141" t="s">
        <v>2511</v>
      </c>
      <c r="M487" s="143">
        <v>0.86890840580427542</v>
      </c>
      <c r="N487" s="26">
        <f t="shared" si="60"/>
        <v>2</v>
      </c>
      <c r="O487" s="26" t="str">
        <f t="shared" si="61"/>
        <v>VeChain2</v>
      </c>
      <c r="Q487" s="26">
        <f>IF(R487="Y","",S487-COUNTIF(R$4:R486,"Y"))</f>
        <v>390</v>
      </c>
      <c r="R487" s="114" t="str">
        <f>IF(ISNUMBER(MATCH(T487,Draft!$AX$3:$AX$146,0)),"Y","")</f>
        <v/>
      </c>
      <c r="S487" s="114">
        <f t="shared" si="59"/>
        <v>484</v>
      </c>
      <c r="T487" s="136" t="s">
        <v>733</v>
      </c>
      <c r="U487" s="137">
        <v>57</v>
      </c>
      <c r="V487" s="137">
        <v>0.99738336739588873</v>
      </c>
      <c r="W487" s="137">
        <v>2.9450535216365179E-2</v>
      </c>
      <c r="X487" s="137">
        <v>2.952779861695393E-2</v>
      </c>
      <c r="Y487" s="137">
        <v>53017759744</v>
      </c>
      <c r="Z487" s="137">
        <v>566</v>
      </c>
      <c r="AA487" s="137">
        <v>115</v>
      </c>
      <c r="AB487" s="137">
        <v>219</v>
      </c>
      <c r="AC487" s="137">
        <v>371.7</v>
      </c>
      <c r="AP487" s="117" t="s">
        <v>1953</v>
      </c>
      <c r="AQ487" s="117" t="s">
        <v>2434</v>
      </c>
      <c r="AR487" s="117" t="s">
        <v>2435</v>
      </c>
      <c r="AS487" s="123">
        <v>6.35</v>
      </c>
      <c r="AT487" s="117">
        <v>0.8</v>
      </c>
      <c r="AU487" s="124">
        <v>0.14413999999999999</v>
      </c>
      <c r="AV487" s="125">
        <v>23755922014</v>
      </c>
      <c r="AW487" s="117" t="s">
        <v>2436</v>
      </c>
      <c r="AY487" s="117">
        <v>60463430</v>
      </c>
    </row>
    <row r="488" spans="7:53" ht="15">
      <c r="G488" s="114" t="str">
        <f t="shared" si="62"/>
        <v>VeChain</v>
      </c>
      <c r="H488" s="175">
        <v>44619</v>
      </c>
      <c r="I488" s="140">
        <v>4.5573998242616653E-2</v>
      </c>
      <c r="J488" s="141" t="s">
        <v>2140</v>
      </c>
      <c r="K488" s="141" t="s">
        <v>1035</v>
      </c>
      <c r="L488" s="141" t="s">
        <v>2511</v>
      </c>
      <c r="M488" s="143">
        <v>0.92677166618915274</v>
      </c>
      <c r="N488" s="26">
        <f t="shared" si="60"/>
        <v>3</v>
      </c>
      <c r="O488" s="26" t="str">
        <f t="shared" si="61"/>
        <v>VeChain3</v>
      </c>
      <c r="Q488" s="26">
        <f>IF(R488="Y","",S488-COUNTIF(R$4:R487,"Y"))</f>
        <v>391</v>
      </c>
      <c r="R488" s="114" t="str">
        <f>IF(ISNUMBER(MATCH(T488,Draft!$AX$3:$AX$146,0)),"Y","")</f>
        <v/>
      </c>
      <c r="S488" s="114">
        <f t="shared" si="59"/>
        <v>485</v>
      </c>
      <c r="T488" s="136" t="s">
        <v>170</v>
      </c>
      <c r="U488" s="137">
        <v>57</v>
      </c>
      <c r="V488" s="137">
        <v>1.001540098472679</v>
      </c>
      <c r="W488" s="137">
        <v>3.4807500253163738E-2</v>
      </c>
      <c r="X488" s="137">
        <v>3.4753975708255933E-2</v>
      </c>
      <c r="Y488" s="137">
        <v>39037837312</v>
      </c>
      <c r="Z488" s="137">
        <v>471</v>
      </c>
      <c r="AA488" s="137">
        <v>210</v>
      </c>
      <c r="AB488" s="137">
        <v>316</v>
      </c>
      <c r="AC488" s="137">
        <v>372.3</v>
      </c>
      <c r="AP488" s="117" t="s">
        <v>1953</v>
      </c>
      <c r="AQ488" s="117" t="s">
        <v>361</v>
      </c>
      <c r="AR488" s="117" t="s">
        <v>362</v>
      </c>
      <c r="AS488" s="123">
        <v>130.41999999999999</v>
      </c>
      <c r="AT488" s="117">
        <v>1.54</v>
      </c>
      <c r="AU488" s="124">
        <v>1.1950000000000001E-2</v>
      </c>
      <c r="AV488" s="125">
        <v>23628784681</v>
      </c>
      <c r="AW488" s="117" t="s">
        <v>1043</v>
      </c>
      <c r="AX488" s="117">
        <v>2012</v>
      </c>
      <c r="AY488" s="117">
        <v>2416791</v>
      </c>
      <c r="AZ488" s="117" t="s">
        <v>1076</v>
      </c>
      <c r="BA488" s="117" t="s">
        <v>1077</v>
      </c>
    </row>
    <row r="489" spans="7:53" ht="15">
      <c r="G489" s="114" t="str">
        <f t="shared" si="62"/>
        <v>Atom</v>
      </c>
      <c r="H489" s="175">
        <v>44598</v>
      </c>
      <c r="I489" s="140">
        <v>31.251079559326168</v>
      </c>
      <c r="J489" s="141" t="s">
        <v>2061</v>
      </c>
      <c r="K489" s="141" t="s">
        <v>1035</v>
      </c>
      <c r="L489" s="141" t="s">
        <v>2511</v>
      </c>
      <c r="M489" s="143"/>
      <c r="N489" s="26">
        <f t="shared" si="60"/>
        <v>0</v>
      </c>
      <c r="O489" s="26" t="str">
        <f t="shared" si="61"/>
        <v>Atom0</v>
      </c>
      <c r="Q489" s="26">
        <f>IF(R489="Y","",S489-COUNTIF(R$4:R488,"Y"))</f>
        <v>392</v>
      </c>
      <c r="R489" s="114" t="str">
        <f>IF(ISNUMBER(MATCH(T489,Draft!$AX$3:$AX$146,0)),"Y","")</f>
        <v/>
      </c>
      <c r="S489" s="114">
        <f t="shared" si="59"/>
        <v>486</v>
      </c>
      <c r="T489" s="136" t="s">
        <v>204</v>
      </c>
      <c r="U489" s="137">
        <v>57</v>
      </c>
      <c r="V489" s="137">
        <v>1.0019139298855071</v>
      </c>
      <c r="W489" s="137">
        <v>3.7231941288249713E-2</v>
      </c>
      <c r="X489" s="137">
        <v>3.7160818087941298E-2</v>
      </c>
      <c r="Y489" s="137">
        <v>37889040384</v>
      </c>
      <c r="Z489" s="137">
        <v>453</v>
      </c>
      <c r="AA489" s="137">
        <v>246</v>
      </c>
      <c r="AB489" s="137">
        <v>328</v>
      </c>
      <c r="AC489" s="137">
        <v>374.1</v>
      </c>
      <c r="AP489" s="117" t="s">
        <v>1953</v>
      </c>
      <c r="AQ489" s="117" t="s">
        <v>261</v>
      </c>
      <c r="AR489" s="117" t="s">
        <v>262</v>
      </c>
      <c r="AS489" s="123">
        <v>212.72</v>
      </c>
      <c r="AT489" s="117">
        <v>-6.81</v>
      </c>
      <c r="AU489" s="124">
        <v>-3.1019999999999999E-2</v>
      </c>
      <c r="AV489" s="125">
        <v>23628604906</v>
      </c>
      <c r="AW489" s="117" t="s">
        <v>1043</v>
      </c>
      <c r="AX489" s="117">
        <v>1998</v>
      </c>
      <c r="AY489" s="117">
        <v>725654</v>
      </c>
      <c r="AZ489" s="117" t="s">
        <v>1044</v>
      </c>
      <c r="BA489" s="117" t="s">
        <v>1080</v>
      </c>
    </row>
    <row r="490" spans="7:53" ht="15">
      <c r="G490" s="114" t="str">
        <f t="shared" si="62"/>
        <v>Atom</v>
      </c>
      <c r="H490" s="175">
        <v>44605</v>
      </c>
      <c r="I490" s="140">
        <v>26.346109390258789</v>
      </c>
      <c r="J490" s="141" t="s">
        <v>2061</v>
      </c>
      <c r="K490" s="141" t="s">
        <v>1035</v>
      </c>
      <c r="L490" s="141" t="s">
        <v>2511</v>
      </c>
      <c r="M490" s="143">
        <v>0.84304637669377391</v>
      </c>
      <c r="N490" s="26">
        <f t="shared" si="60"/>
        <v>1</v>
      </c>
      <c r="O490" s="26" t="str">
        <f t="shared" si="61"/>
        <v>Atom1</v>
      </c>
      <c r="Q490" s="26">
        <f>IF(R490="Y","",S490-COUNTIF(R$4:R489,"Y"))</f>
        <v>393</v>
      </c>
      <c r="R490" s="114" t="str">
        <f>IF(ISNUMBER(MATCH(T490,Draft!$AX$3:$AX$146,0)),"Y","")</f>
        <v/>
      </c>
      <c r="S490" s="114">
        <f t="shared" si="59"/>
        <v>487</v>
      </c>
      <c r="T490" s="136" t="s">
        <v>947</v>
      </c>
      <c r="U490" s="137">
        <v>57</v>
      </c>
      <c r="V490" s="137">
        <v>1.0013298951825229</v>
      </c>
      <c r="W490" s="137">
        <v>3.7159378643088797E-2</v>
      </c>
      <c r="X490" s="137">
        <v>3.7110026198024761E-2</v>
      </c>
      <c r="Y490" s="137">
        <v>42335133696</v>
      </c>
      <c r="Z490" s="137">
        <v>482</v>
      </c>
      <c r="AA490" s="137">
        <v>245</v>
      </c>
      <c r="AB490" s="137">
        <v>285</v>
      </c>
      <c r="AC490" s="137">
        <v>375.5</v>
      </c>
      <c r="AP490" s="117" t="s">
        <v>1953</v>
      </c>
      <c r="AQ490" s="117" t="s">
        <v>1486</v>
      </c>
      <c r="AR490" s="117" t="s">
        <v>1487</v>
      </c>
      <c r="AS490" s="123">
        <v>41.42</v>
      </c>
      <c r="AT490" s="117">
        <v>-0.79</v>
      </c>
      <c r="AU490" s="124">
        <v>-1.8720000000000001E-2</v>
      </c>
      <c r="AV490" s="125">
        <v>23617196694</v>
      </c>
      <c r="AW490" s="117" t="s">
        <v>1043</v>
      </c>
      <c r="AY490" s="117">
        <v>3557115</v>
      </c>
      <c r="AZ490" s="117" t="s">
        <v>1084</v>
      </c>
      <c r="BA490" s="117" t="s">
        <v>1095</v>
      </c>
    </row>
    <row r="491" spans="7:53" ht="15">
      <c r="G491" s="114" t="str">
        <f t="shared" si="62"/>
        <v>Atom</v>
      </c>
      <c r="H491" s="175">
        <v>44612</v>
      </c>
      <c r="I491" s="140">
        <v>26.241548538208011</v>
      </c>
      <c r="J491" s="141" t="s">
        <v>2061</v>
      </c>
      <c r="K491" s="141" t="s">
        <v>1035</v>
      </c>
      <c r="L491" s="141" t="s">
        <v>2511</v>
      </c>
      <c r="M491" s="143">
        <v>0.99603126023269906</v>
      </c>
      <c r="N491" s="26">
        <f t="shared" si="60"/>
        <v>2</v>
      </c>
      <c r="O491" s="26" t="str">
        <f t="shared" si="61"/>
        <v>Atom2</v>
      </c>
      <c r="Q491" s="26">
        <f>IF(R491="Y","",S491-COUNTIF(R$4:R490,"Y"))</f>
        <v>394</v>
      </c>
      <c r="R491" s="114" t="str">
        <f>IF(ISNUMBER(MATCH(T491,Draft!$AX$3:$AX$146,0)),"Y","")</f>
        <v/>
      </c>
      <c r="S491" s="114">
        <f t="shared" si="59"/>
        <v>488</v>
      </c>
      <c r="T491" s="136" t="s">
        <v>608</v>
      </c>
      <c r="U491" s="137">
        <v>57</v>
      </c>
      <c r="V491" s="137">
        <v>0.99920598671126182</v>
      </c>
      <c r="W491" s="137">
        <v>5.2215164540503421E-2</v>
      </c>
      <c r="X491" s="137">
        <v>5.2256657020602823E-2</v>
      </c>
      <c r="Y491" s="137">
        <v>124155682816</v>
      </c>
      <c r="Z491" s="137">
        <v>539</v>
      </c>
      <c r="AA491" s="137">
        <v>401</v>
      </c>
      <c r="AB491" s="137">
        <v>86</v>
      </c>
      <c r="AC491" s="137">
        <v>375.5</v>
      </c>
      <c r="AP491" s="117" t="s">
        <v>1953</v>
      </c>
      <c r="AQ491" s="117" t="s">
        <v>1325</v>
      </c>
      <c r="AR491" s="117" t="s">
        <v>2437</v>
      </c>
      <c r="AS491" s="123">
        <v>65.760000000000005</v>
      </c>
      <c r="AT491" s="117">
        <v>-0.72</v>
      </c>
      <c r="AU491" s="124">
        <v>-1.0829999999999999E-2</v>
      </c>
      <c r="AV491" s="125">
        <v>23614416000</v>
      </c>
      <c r="AX491" s="117">
        <v>2016</v>
      </c>
      <c r="AY491" s="117">
        <v>3261340</v>
      </c>
      <c r="AZ491" s="117" t="s">
        <v>1059</v>
      </c>
      <c r="BA491" s="117" t="s">
        <v>1065</v>
      </c>
    </row>
    <row r="492" spans="7:53" ht="15">
      <c r="G492" s="114" t="str">
        <f t="shared" si="62"/>
        <v>Atom</v>
      </c>
      <c r="H492" s="175">
        <v>44619</v>
      </c>
      <c r="I492" s="140">
        <v>26.751556396484379</v>
      </c>
      <c r="J492" s="141" t="s">
        <v>2061</v>
      </c>
      <c r="K492" s="141" t="s">
        <v>1035</v>
      </c>
      <c r="L492" s="141" t="s">
        <v>2511</v>
      </c>
      <c r="M492" s="143">
        <v>1.019435128134065</v>
      </c>
      <c r="N492" s="26">
        <f t="shared" si="60"/>
        <v>3</v>
      </c>
      <c r="O492" s="26" t="str">
        <f t="shared" si="61"/>
        <v>Atom3</v>
      </c>
      <c r="Q492" s="26">
        <f>IF(R492="Y","",S492-COUNTIF(R$4:R491,"Y"))</f>
        <v>395</v>
      </c>
      <c r="R492" s="114" t="str">
        <f>IF(ISNUMBER(MATCH(T492,Draft!$AX$3:$AX$146,0)),"Y","")</f>
        <v/>
      </c>
      <c r="S492" s="114">
        <f t="shared" si="59"/>
        <v>489</v>
      </c>
      <c r="T492" s="136" t="s">
        <v>216</v>
      </c>
      <c r="U492" s="137">
        <v>57</v>
      </c>
      <c r="V492" s="137">
        <v>1.003024831739574</v>
      </c>
      <c r="W492" s="137">
        <v>3.7074547725003598E-2</v>
      </c>
      <c r="X492" s="137">
        <v>3.6962741650876367E-2</v>
      </c>
      <c r="Y492" s="137">
        <v>28664168448</v>
      </c>
      <c r="Z492" s="137">
        <v>401</v>
      </c>
      <c r="AA492" s="137">
        <v>239</v>
      </c>
      <c r="AB492" s="137">
        <v>425</v>
      </c>
      <c r="AC492" s="137">
        <v>375.8</v>
      </c>
      <c r="AP492" s="117" t="s">
        <v>1953</v>
      </c>
      <c r="AQ492" s="117" t="s">
        <v>1380</v>
      </c>
      <c r="AR492" s="117" t="s">
        <v>1381</v>
      </c>
      <c r="AS492" s="123">
        <v>163.94</v>
      </c>
      <c r="AT492" s="117">
        <v>-3.65</v>
      </c>
      <c r="AU492" s="124">
        <v>-2.1780000000000001E-2</v>
      </c>
      <c r="AV492" s="125">
        <v>23604844013</v>
      </c>
      <c r="AW492" s="117" t="s">
        <v>1043</v>
      </c>
      <c r="AY492" s="117">
        <v>784136</v>
      </c>
      <c r="AZ492" s="117" t="s">
        <v>1059</v>
      </c>
      <c r="BA492" s="117" t="s">
        <v>1065</v>
      </c>
    </row>
    <row r="493" spans="7:53" ht="15">
      <c r="G493" s="114" t="str">
        <f t="shared" si="62"/>
        <v>Crypto.com Coin</v>
      </c>
      <c r="H493" s="175">
        <v>44598</v>
      </c>
      <c r="I493" s="140">
        <v>0.4616129994392395</v>
      </c>
      <c r="J493" s="141" t="s">
        <v>2039</v>
      </c>
      <c r="K493" s="141" t="s">
        <v>1035</v>
      </c>
      <c r="L493" s="141" t="s">
        <v>2511</v>
      </c>
      <c r="M493" s="143"/>
      <c r="N493" s="26">
        <f t="shared" si="60"/>
        <v>0</v>
      </c>
      <c r="O493" s="26" t="str">
        <f t="shared" si="61"/>
        <v>Crypto.com Coin0</v>
      </c>
      <c r="Q493" s="26">
        <f>IF(R493="Y","",S493-COUNTIF(R$4:R492,"Y"))</f>
        <v>396</v>
      </c>
      <c r="R493" s="114" t="str">
        <f>IF(ISNUMBER(MATCH(T493,Draft!$AX$3:$AX$146,0)),"Y","")</f>
        <v/>
      </c>
      <c r="S493" s="114">
        <f t="shared" si="59"/>
        <v>490</v>
      </c>
      <c r="T493" s="136" t="s">
        <v>126</v>
      </c>
      <c r="U493" s="137">
        <v>57</v>
      </c>
      <c r="V493" s="137">
        <v>1.0017514159248511</v>
      </c>
      <c r="W493" s="137">
        <v>5.3134093461086343E-2</v>
      </c>
      <c r="X493" s="137">
        <v>5.304119626527419E-2</v>
      </c>
      <c r="Y493" s="137">
        <v>52412076032</v>
      </c>
      <c r="Z493" s="137">
        <v>459</v>
      </c>
      <c r="AA493" s="137">
        <v>404</v>
      </c>
      <c r="AB493" s="137">
        <v>221</v>
      </c>
      <c r="AC493" s="137">
        <v>376.6</v>
      </c>
      <c r="AP493" s="117" t="s">
        <v>1953</v>
      </c>
      <c r="AQ493" s="117" t="s">
        <v>1504</v>
      </c>
      <c r="AR493" s="117" t="s">
        <v>1505</v>
      </c>
      <c r="AS493" s="123">
        <v>113.62</v>
      </c>
      <c r="AT493" s="117">
        <v>-1.82</v>
      </c>
      <c r="AU493" s="124">
        <v>-1.5769999999999999E-2</v>
      </c>
      <c r="AV493" s="125">
        <v>23587744126</v>
      </c>
      <c r="AW493" s="117" t="s">
        <v>1043</v>
      </c>
      <c r="AY493" s="117">
        <v>1379583</v>
      </c>
      <c r="AZ493" s="117" t="s">
        <v>1049</v>
      </c>
      <c r="BA493" s="117" t="s">
        <v>1094</v>
      </c>
    </row>
    <row r="494" spans="7:53" ht="15">
      <c r="G494" s="114" t="str">
        <f t="shared" si="62"/>
        <v>Crypto.com Coin</v>
      </c>
      <c r="H494" s="175">
        <v>44605</v>
      </c>
      <c r="I494" s="140">
        <v>0.50466501712799072</v>
      </c>
      <c r="J494" s="141" t="s">
        <v>2039</v>
      </c>
      <c r="K494" s="141" t="s">
        <v>1035</v>
      </c>
      <c r="L494" s="141" t="s">
        <v>2511</v>
      </c>
      <c r="M494" s="143">
        <v>1.0932643095862771</v>
      </c>
      <c r="N494" s="26">
        <f t="shared" si="60"/>
        <v>1</v>
      </c>
      <c r="O494" s="26" t="str">
        <f t="shared" si="61"/>
        <v>Crypto.com Coin1</v>
      </c>
      <c r="Q494" s="26">
        <f>IF(R494="Y","",S494-COUNTIF(R$4:R493,"Y"))</f>
        <v>397</v>
      </c>
      <c r="R494" s="114" t="str">
        <f>IF(ISNUMBER(MATCH(T494,Draft!$AX$3:$AX$146,0)),"Y","")</f>
        <v/>
      </c>
      <c r="S494" s="114">
        <f t="shared" si="59"/>
        <v>491</v>
      </c>
      <c r="T494" s="136" t="s">
        <v>1427</v>
      </c>
      <c r="U494" s="137">
        <v>57</v>
      </c>
      <c r="V494" s="137">
        <v>1.0034241613550181</v>
      </c>
      <c r="W494" s="137">
        <v>3.3623025626440171E-2</v>
      </c>
      <c r="X494" s="137">
        <v>3.3508287842138287E-2</v>
      </c>
      <c r="Y494" s="137">
        <v>22971781120</v>
      </c>
      <c r="Z494" s="137">
        <v>382</v>
      </c>
      <c r="AA494" s="137">
        <v>182</v>
      </c>
      <c r="AB494" s="137">
        <v>500</v>
      </c>
      <c r="AC494" s="137">
        <v>377.4</v>
      </c>
      <c r="AP494" s="117" t="s">
        <v>1953</v>
      </c>
      <c r="AQ494" s="117" t="s">
        <v>1349</v>
      </c>
      <c r="AR494" s="117" t="s">
        <v>1350</v>
      </c>
      <c r="AS494" s="123">
        <v>325.68</v>
      </c>
      <c r="AT494" s="117">
        <v>-8.51</v>
      </c>
      <c r="AU494" s="124">
        <v>-2.546E-2</v>
      </c>
      <c r="AV494" s="125">
        <v>23586365043</v>
      </c>
      <c r="AW494" s="117" t="s">
        <v>1043</v>
      </c>
      <c r="AX494" s="117">
        <v>1997</v>
      </c>
      <c r="AY494" s="117">
        <v>605997</v>
      </c>
      <c r="AZ494" s="117" t="s">
        <v>1044</v>
      </c>
      <c r="BA494" s="117" t="s">
        <v>1087</v>
      </c>
    </row>
    <row r="495" spans="7:53" ht="15">
      <c r="G495" s="114" t="str">
        <f t="shared" si="62"/>
        <v>Crypto.com Coin</v>
      </c>
      <c r="H495" s="175">
        <v>44612</v>
      </c>
      <c r="I495" s="140">
        <v>0.40456199645996088</v>
      </c>
      <c r="J495" s="141" t="s">
        <v>2039</v>
      </c>
      <c r="K495" s="141" t="s">
        <v>1035</v>
      </c>
      <c r="L495" s="141" t="s">
        <v>2511</v>
      </c>
      <c r="M495" s="143">
        <v>0.80164462114352952</v>
      </c>
      <c r="N495" s="26">
        <f t="shared" si="60"/>
        <v>2</v>
      </c>
      <c r="O495" s="26" t="str">
        <f t="shared" si="61"/>
        <v>Crypto.com Coin2</v>
      </c>
      <c r="Q495" s="26">
        <f>IF(R495="Y","",S495-COUNTIF(R$4:R494,"Y"))</f>
        <v>398</v>
      </c>
      <c r="R495" s="114" t="str">
        <f>IF(ISNUMBER(MATCH(T495,Draft!$AX$3:$AX$146,0)),"Y","")</f>
        <v/>
      </c>
      <c r="S495" s="114">
        <f t="shared" si="59"/>
        <v>492</v>
      </c>
      <c r="T495" s="136" t="s">
        <v>801</v>
      </c>
      <c r="U495" s="137">
        <v>57</v>
      </c>
      <c r="V495" s="137">
        <v>1.001705703121456</v>
      </c>
      <c r="W495" s="137">
        <v>4.5815709360723843E-2</v>
      </c>
      <c r="X495" s="137">
        <v>4.5737694432562002E-2</v>
      </c>
      <c r="Y495" s="137">
        <v>45151145984</v>
      </c>
      <c r="Z495" s="137">
        <v>461</v>
      </c>
      <c r="AA495" s="137">
        <v>346</v>
      </c>
      <c r="AB495" s="137">
        <v>259</v>
      </c>
      <c r="AC495" s="137">
        <v>377.4</v>
      </c>
      <c r="AP495" s="117" t="s">
        <v>1953</v>
      </c>
      <c r="AQ495" s="117" t="s">
        <v>1500</v>
      </c>
      <c r="AR495" s="117" t="s">
        <v>1501</v>
      </c>
      <c r="AS495" s="123">
        <v>183.11</v>
      </c>
      <c r="AT495" s="117">
        <v>0.06</v>
      </c>
      <c r="AU495" s="124">
        <v>3.3E-4</v>
      </c>
      <c r="AV495" s="125">
        <v>23563431063</v>
      </c>
      <c r="AW495" s="117" t="s">
        <v>1043</v>
      </c>
      <c r="AY495" s="117">
        <v>1451128</v>
      </c>
      <c r="AZ495" s="117" t="s">
        <v>1049</v>
      </c>
      <c r="BA495" s="117" t="s">
        <v>1050</v>
      </c>
    </row>
    <row r="496" spans="7:53" ht="15">
      <c r="G496" s="114" t="str">
        <f t="shared" si="62"/>
        <v>Crypto.com Coin</v>
      </c>
      <c r="H496" s="175">
        <v>44619</v>
      </c>
      <c r="I496" s="140">
        <v>0.39459899067878718</v>
      </c>
      <c r="J496" s="141" t="s">
        <v>2039</v>
      </c>
      <c r="K496" s="141" t="s">
        <v>1035</v>
      </c>
      <c r="L496" s="141" t="s">
        <v>2511</v>
      </c>
      <c r="M496" s="143">
        <v>0.97537335224674337</v>
      </c>
      <c r="N496" s="26">
        <f t="shared" si="60"/>
        <v>3</v>
      </c>
      <c r="O496" s="26" t="str">
        <f t="shared" si="61"/>
        <v>Crypto.com Coin3</v>
      </c>
      <c r="Q496" s="26">
        <f>IF(R496="Y","",S496-COUNTIF(R$4:R495,"Y"))</f>
        <v>399</v>
      </c>
      <c r="R496" s="114" t="str">
        <f>IF(ISNUMBER(MATCH(T496,Draft!$AX$3:$AX$146,0)),"Y","")</f>
        <v/>
      </c>
      <c r="S496" s="114">
        <f t="shared" si="59"/>
        <v>493</v>
      </c>
      <c r="T496" s="136" t="s">
        <v>860</v>
      </c>
      <c r="U496" s="137">
        <v>57</v>
      </c>
      <c r="V496" s="137">
        <v>1.002408948190217</v>
      </c>
      <c r="W496" s="137">
        <v>4.6364817222207179E-2</v>
      </c>
      <c r="X496" s="137">
        <v>4.6253395189573873E-2</v>
      </c>
      <c r="Y496" s="137">
        <v>40351858688</v>
      </c>
      <c r="Z496" s="137">
        <v>434</v>
      </c>
      <c r="AA496" s="137">
        <v>350</v>
      </c>
      <c r="AB496" s="137">
        <v>303</v>
      </c>
      <c r="AC496" s="137">
        <v>377.9</v>
      </c>
      <c r="AP496" s="117" t="s">
        <v>1953</v>
      </c>
      <c r="AQ496" s="117" t="s">
        <v>1448</v>
      </c>
      <c r="AR496" s="117" t="s">
        <v>1449</v>
      </c>
      <c r="AS496" s="123">
        <v>24.92</v>
      </c>
      <c r="AT496" s="117">
        <v>7.0000000000000007E-2</v>
      </c>
      <c r="AU496" s="124">
        <v>2.82E-3</v>
      </c>
      <c r="AV496" s="125">
        <v>23474640000</v>
      </c>
      <c r="AW496" s="117" t="s">
        <v>1043</v>
      </c>
      <c r="AY496" s="117">
        <v>8593394</v>
      </c>
      <c r="AZ496" s="117" t="s">
        <v>1049</v>
      </c>
      <c r="BA496" s="117" t="s">
        <v>1050</v>
      </c>
    </row>
    <row r="497" spans="7:53" ht="15">
      <c r="G497" s="114" t="e">
        <f t="shared" si="62"/>
        <v>#N/A</v>
      </c>
      <c r="H497" s="175"/>
      <c r="I497" s="140"/>
      <c r="J497" s="141"/>
      <c r="K497" s="141"/>
      <c r="L497" s="141"/>
      <c r="M497" s="143"/>
      <c r="N497" s="26">
        <f t="shared" si="60"/>
        <v>-99</v>
      </c>
      <c r="O497" s="26" t="e">
        <f t="shared" si="61"/>
        <v>#N/A</v>
      </c>
      <c r="Q497" s="26" t="str">
        <f>IF(R497="Y","",S497-COUNTIF(R$4:R496,"Y"))</f>
        <v/>
      </c>
      <c r="R497" s="114" t="str">
        <f>IF(ISNUMBER(MATCH(T497,Draft!$AX$3:$AX$146,0)),"Y","")</f>
        <v>Y</v>
      </c>
      <c r="S497" s="114">
        <f t="shared" si="59"/>
        <v>494</v>
      </c>
      <c r="T497" s="136" t="s">
        <v>26</v>
      </c>
      <c r="U497" s="137">
        <v>57</v>
      </c>
      <c r="V497" s="137">
        <v>0.99811791071437506</v>
      </c>
      <c r="W497" s="137">
        <v>5.4028920872218111E-2</v>
      </c>
      <c r="X497" s="137">
        <v>5.4130799870677017E-2</v>
      </c>
      <c r="Y497" s="137">
        <v>172352618496</v>
      </c>
      <c r="Z497" s="137">
        <v>559</v>
      </c>
      <c r="AA497" s="137">
        <v>412</v>
      </c>
      <c r="AB497" s="137">
        <v>54</v>
      </c>
      <c r="AC497" s="137">
        <v>378.1</v>
      </c>
      <c r="AP497" s="117" t="s">
        <v>1953</v>
      </c>
      <c r="AQ497" s="117" t="s">
        <v>1427</v>
      </c>
      <c r="AR497" s="117" t="s">
        <v>1428</v>
      </c>
      <c r="AS497" s="123">
        <v>233.21</v>
      </c>
      <c r="AT497" s="117">
        <v>-4.1399999999999997</v>
      </c>
      <c r="AU497" s="124">
        <v>-1.7440000000000001E-2</v>
      </c>
      <c r="AV497" s="125">
        <v>23350665245</v>
      </c>
      <c r="AW497" s="117" t="s">
        <v>1043</v>
      </c>
      <c r="AY497" s="117">
        <v>588286</v>
      </c>
      <c r="AZ497" s="117" t="s">
        <v>1057</v>
      </c>
      <c r="BA497" s="117" t="s">
        <v>1121</v>
      </c>
    </row>
    <row r="498" spans="7:53" ht="15">
      <c r="G498" s="114" t="e">
        <f t="shared" si="62"/>
        <v>#N/A</v>
      </c>
      <c r="H498" s="175"/>
      <c r="I498" s="140"/>
      <c r="J498" s="141"/>
      <c r="K498" s="141"/>
      <c r="L498" s="141"/>
      <c r="M498" s="143"/>
      <c r="N498" s="26">
        <f t="shared" si="60"/>
        <v>-99</v>
      </c>
      <c r="O498" s="26" t="e">
        <f t="shared" si="61"/>
        <v>#N/A</v>
      </c>
      <c r="Q498" s="26">
        <f>IF(R498="Y","",S498-COUNTIF(R$4:R497,"Y"))</f>
        <v>400</v>
      </c>
      <c r="R498" s="114" t="str">
        <f>IF(ISNUMBER(MATCH(T498,Draft!$AX$3:$AX$146,0)),"Y","")</f>
        <v/>
      </c>
      <c r="S498" s="114">
        <f t="shared" si="59"/>
        <v>495</v>
      </c>
      <c r="T498" s="136" t="s">
        <v>246</v>
      </c>
      <c r="U498" s="137">
        <v>57</v>
      </c>
      <c r="V498" s="137">
        <v>1.0024131469982529</v>
      </c>
      <c r="W498" s="137">
        <v>3.6058076438641701E-2</v>
      </c>
      <c r="X498" s="137">
        <v>3.5971272470456263E-2</v>
      </c>
      <c r="Y498" s="137">
        <v>32329121792</v>
      </c>
      <c r="Z498" s="137">
        <v>433</v>
      </c>
      <c r="AA498" s="137">
        <v>228</v>
      </c>
      <c r="AB498" s="137">
        <v>388</v>
      </c>
      <c r="AC498" s="137">
        <v>378.5</v>
      </c>
      <c r="AP498" s="117" t="s">
        <v>1953</v>
      </c>
      <c r="AQ498" s="117" t="s">
        <v>1425</v>
      </c>
      <c r="AR498" s="117" t="s">
        <v>1426</v>
      </c>
      <c r="AS498" s="123">
        <v>9.08</v>
      </c>
      <c r="AT498" s="117">
        <v>-0.93</v>
      </c>
      <c r="AU498" s="124">
        <v>-9.2910000000000006E-2</v>
      </c>
      <c r="AV498" s="125">
        <v>23332876000</v>
      </c>
      <c r="AW498" s="117" t="s">
        <v>1091</v>
      </c>
      <c r="AY498" s="117">
        <v>24884833</v>
      </c>
      <c r="AZ498" s="117" t="s">
        <v>1049</v>
      </c>
      <c r="BA498" s="117" t="s">
        <v>1094</v>
      </c>
    </row>
    <row r="499" spans="7:53" ht="15">
      <c r="G499" s="114" t="e">
        <f t="shared" si="62"/>
        <v>#N/A</v>
      </c>
      <c r="H499" s="175"/>
      <c r="I499" s="140"/>
      <c r="J499" s="141"/>
      <c r="K499" s="141"/>
      <c r="L499" s="141"/>
      <c r="M499" s="143"/>
      <c r="N499" s="26">
        <f t="shared" si="60"/>
        <v>-99</v>
      </c>
      <c r="O499" s="26" t="e">
        <f t="shared" si="61"/>
        <v>#N/A</v>
      </c>
      <c r="Q499" s="26">
        <f>IF(R499="Y","",S499-COUNTIF(R$4:R498,"Y"))</f>
        <v>401</v>
      </c>
      <c r="R499" s="114" t="str">
        <f>IF(ISNUMBER(MATCH(T499,Draft!$AX$3:$AX$146,0)),"Y","")</f>
        <v/>
      </c>
      <c r="S499" s="114">
        <f t="shared" si="59"/>
        <v>496</v>
      </c>
      <c r="T499" s="136" t="s">
        <v>1330</v>
      </c>
      <c r="U499" s="137">
        <v>57</v>
      </c>
      <c r="V499" s="137">
        <v>1.003847979345813</v>
      </c>
      <c r="W499" s="137">
        <v>5.2300756750858969E-2</v>
      </c>
      <c r="X499" s="137">
        <v>5.2100275965034359E-2</v>
      </c>
      <c r="Y499" s="137">
        <v>30796333056</v>
      </c>
      <c r="Z499" s="137">
        <v>357</v>
      </c>
      <c r="AA499" s="137">
        <v>400</v>
      </c>
      <c r="AB499" s="137">
        <v>402</v>
      </c>
      <c r="AC499" s="137">
        <v>379.1</v>
      </c>
      <c r="AP499" s="117" t="s">
        <v>1953</v>
      </c>
      <c r="AQ499" s="117" t="s">
        <v>1414</v>
      </c>
      <c r="AR499" s="117" t="s">
        <v>1415</v>
      </c>
      <c r="AS499" s="123">
        <v>184.3</v>
      </c>
      <c r="AT499" s="117">
        <v>-4.96</v>
      </c>
      <c r="AU499" s="124">
        <v>-2.6210000000000001E-2</v>
      </c>
      <c r="AV499" s="125">
        <v>23258695386</v>
      </c>
      <c r="AW499" s="117" t="s">
        <v>1043</v>
      </c>
      <c r="AY499" s="117">
        <v>817620</v>
      </c>
      <c r="AZ499" s="117" t="s">
        <v>1057</v>
      </c>
      <c r="BA499" s="117" t="s">
        <v>1061</v>
      </c>
    </row>
    <row r="500" spans="7:53" ht="15">
      <c r="G500" s="114" t="e">
        <f t="shared" si="62"/>
        <v>#N/A</v>
      </c>
      <c r="H500" s="175"/>
      <c r="I500" s="140"/>
      <c r="J500" s="141"/>
      <c r="K500" s="141"/>
      <c r="L500" s="141"/>
      <c r="M500" s="143"/>
      <c r="N500" s="26">
        <f t="shared" si="60"/>
        <v>-99</v>
      </c>
      <c r="O500" s="26" t="e">
        <f t="shared" si="61"/>
        <v>#N/A</v>
      </c>
      <c r="Q500" s="26">
        <f>IF(R500="Y","",S500-COUNTIF(R$4:R499,"Y"))</f>
        <v>402</v>
      </c>
      <c r="R500" s="114" t="str">
        <f>IF(ISNUMBER(MATCH(T500,Draft!$AX$3:$AX$146,0)),"Y","")</f>
        <v/>
      </c>
      <c r="S500" s="114">
        <f t="shared" si="59"/>
        <v>497</v>
      </c>
      <c r="T500" s="136" t="s">
        <v>943</v>
      </c>
      <c r="U500" s="137">
        <v>57</v>
      </c>
      <c r="V500" s="137">
        <v>1.001517716687278</v>
      </c>
      <c r="W500" s="137">
        <v>3.3922738165238761E-2</v>
      </c>
      <c r="X500" s="137">
        <v>3.387133108083705E-2</v>
      </c>
      <c r="Y500" s="137">
        <v>35874852864</v>
      </c>
      <c r="Z500" s="137">
        <v>474</v>
      </c>
      <c r="AA500" s="137">
        <v>191</v>
      </c>
      <c r="AB500" s="137">
        <v>348</v>
      </c>
      <c r="AC500" s="137">
        <v>379.6</v>
      </c>
      <c r="AP500" s="117" t="s">
        <v>1953</v>
      </c>
      <c r="AQ500" s="117" t="s">
        <v>1366</v>
      </c>
      <c r="AR500" s="117" t="s">
        <v>1367</v>
      </c>
      <c r="AS500" s="123">
        <v>44.13</v>
      </c>
      <c r="AT500" s="117">
        <v>-0.53</v>
      </c>
      <c r="AU500" s="124">
        <v>-1.187E-2</v>
      </c>
      <c r="AV500" s="125">
        <v>23247684000</v>
      </c>
      <c r="AW500" s="117" t="s">
        <v>1043</v>
      </c>
      <c r="AX500" s="117">
        <v>2014</v>
      </c>
      <c r="AY500" s="117">
        <v>6701815</v>
      </c>
      <c r="AZ500" s="117" t="s">
        <v>1049</v>
      </c>
      <c r="BA500" s="117" t="s">
        <v>1168</v>
      </c>
    </row>
    <row r="501" spans="7:53" ht="15">
      <c r="G501" s="114" t="e">
        <f t="shared" si="62"/>
        <v>#N/A</v>
      </c>
      <c r="H501" s="175"/>
      <c r="I501" s="140"/>
      <c r="J501" s="141"/>
      <c r="K501" s="141"/>
      <c r="L501" s="141"/>
      <c r="M501" s="143"/>
      <c r="N501" s="26">
        <f t="shared" si="60"/>
        <v>-99</v>
      </c>
      <c r="O501" s="26" t="e">
        <f t="shared" si="61"/>
        <v>#N/A</v>
      </c>
      <c r="Q501" s="26">
        <f>IF(R501="Y","",S501-COUNTIF(R$4:R500,"Y"))</f>
        <v>403</v>
      </c>
      <c r="R501" s="114" t="str">
        <f>IF(ISNUMBER(MATCH(T501,Draft!$AX$3:$AX$146,0)),"Y","")</f>
        <v/>
      </c>
      <c r="S501" s="114">
        <f t="shared" si="59"/>
        <v>498</v>
      </c>
      <c r="T501" s="136" t="s">
        <v>1313</v>
      </c>
      <c r="U501" s="137">
        <v>57</v>
      </c>
      <c r="V501" s="137">
        <v>1.001369824938082</v>
      </c>
      <c r="W501" s="137">
        <v>2.5188670200444681E-2</v>
      </c>
      <c r="X501" s="137">
        <v>2.5154213331725041E-2</v>
      </c>
      <c r="Y501" s="137">
        <v>28890019840</v>
      </c>
      <c r="Z501" s="137">
        <v>481</v>
      </c>
      <c r="AA501" s="137">
        <v>64</v>
      </c>
      <c r="AB501" s="137">
        <v>422</v>
      </c>
      <c r="AC501" s="137">
        <v>379.9</v>
      </c>
      <c r="AP501" s="117" t="s">
        <v>1953</v>
      </c>
      <c r="AQ501" s="117" t="s">
        <v>315</v>
      </c>
      <c r="AR501" s="117" t="s">
        <v>316</v>
      </c>
      <c r="AS501" s="123">
        <v>35.880000000000003</v>
      </c>
      <c r="AT501" s="117">
        <v>0.1</v>
      </c>
      <c r="AU501" s="124">
        <v>2.7899999999999999E-3</v>
      </c>
      <c r="AV501" s="125">
        <v>23229208794</v>
      </c>
      <c r="AW501" s="117" t="s">
        <v>1043</v>
      </c>
      <c r="AY501" s="117">
        <v>11436167</v>
      </c>
      <c r="AZ501" s="117" t="s">
        <v>1054</v>
      </c>
      <c r="BA501" s="117" t="s">
        <v>1068</v>
      </c>
    </row>
    <row r="502" spans="7:53" ht="15">
      <c r="G502" s="114" t="e">
        <f t="shared" si="62"/>
        <v>#N/A</v>
      </c>
      <c r="H502" s="175"/>
      <c r="I502" s="140"/>
      <c r="J502" s="141"/>
      <c r="K502" s="141"/>
      <c r="L502" s="141"/>
      <c r="M502" s="143"/>
      <c r="N502" s="26">
        <f t="shared" si="60"/>
        <v>-99</v>
      </c>
      <c r="O502" s="26" t="e">
        <f t="shared" si="61"/>
        <v>#N/A</v>
      </c>
      <c r="Q502" s="26">
        <f>IF(R502="Y","",S502-COUNTIF(R$4:R501,"Y"))</f>
        <v>404</v>
      </c>
      <c r="R502" s="114" t="str">
        <f>IF(ISNUMBER(MATCH(T502,Draft!$AX$3:$AX$146,0)),"Y","")</f>
        <v/>
      </c>
      <c r="S502" s="114">
        <f t="shared" si="59"/>
        <v>499</v>
      </c>
      <c r="T502" s="136" t="s">
        <v>1270</v>
      </c>
      <c r="U502" s="137">
        <v>57</v>
      </c>
      <c r="V502" s="137">
        <v>1.001566840005693</v>
      </c>
      <c r="W502" s="137">
        <v>3.1246971820327259E-2</v>
      </c>
      <c r="X502" s="137">
        <v>3.1198089405745151E-2</v>
      </c>
      <c r="Y502" s="137">
        <v>31699980288</v>
      </c>
      <c r="Z502" s="137">
        <v>469</v>
      </c>
      <c r="AA502" s="137">
        <v>144</v>
      </c>
      <c r="AB502" s="137">
        <v>393</v>
      </c>
      <c r="AC502" s="137">
        <v>381.2</v>
      </c>
      <c r="AP502" s="117" t="s">
        <v>1953</v>
      </c>
      <c r="AQ502" s="117" t="s">
        <v>1477</v>
      </c>
      <c r="AR502" s="117" t="s">
        <v>1478</v>
      </c>
      <c r="AS502" s="123">
        <v>55</v>
      </c>
      <c r="AT502" s="117">
        <v>-0.31</v>
      </c>
      <c r="AU502" s="124">
        <v>-5.5999999999999999E-3</v>
      </c>
      <c r="AV502" s="125">
        <v>23217545835</v>
      </c>
      <c r="AW502" s="117" t="s">
        <v>1043</v>
      </c>
      <c r="AX502" s="117">
        <v>2014</v>
      </c>
      <c r="AY502" s="117">
        <v>4169714</v>
      </c>
      <c r="AZ502" s="117" t="s">
        <v>1049</v>
      </c>
      <c r="BA502" s="117" t="s">
        <v>1050</v>
      </c>
    </row>
    <row r="503" spans="7:53" ht="15">
      <c r="G503" s="114" t="e">
        <f t="shared" si="62"/>
        <v>#N/A</v>
      </c>
      <c r="H503" s="175"/>
      <c r="I503" s="140"/>
      <c r="J503" s="141"/>
      <c r="K503" s="141"/>
      <c r="L503" s="141"/>
      <c r="M503" s="143"/>
      <c r="N503" s="26">
        <f t="shared" si="60"/>
        <v>-99</v>
      </c>
      <c r="O503" s="26" t="e">
        <f t="shared" si="61"/>
        <v>#N/A</v>
      </c>
      <c r="Q503" s="26">
        <f>IF(R503="Y","",S503-COUNTIF(R$4:R502,"Y"))</f>
        <v>405</v>
      </c>
      <c r="R503" s="114" t="str">
        <f>IF(ISNUMBER(MATCH(T503,Draft!$AX$3:$AX$146,0)),"Y","")</f>
        <v/>
      </c>
      <c r="S503" s="114">
        <f t="shared" si="59"/>
        <v>500</v>
      </c>
      <c r="T503" s="136" t="s">
        <v>160</v>
      </c>
      <c r="U503" s="137">
        <v>57</v>
      </c>
      <c r="V503" s="137">
        <v>1.0010971233894019</v>
      </c>
      <c r="W503" s="137">
        <v>5.3875422669518697E-2</v>
      </c>
      <c r="X503" s="137">
        <v>5.3816379460879228E-2</v>
      </c>
      <c r="Y503" s="137">
        <v>63493148672</v>
      </c>
      <c r="Z503" s="137">
        <v>492</v>
      </c>
      <c r="AA503" s="137">
        <v>409</v>
      </c>
      <c r="AB503" s="137">
        <v>180</v>
      </c>
      <c r="AC503" s="137">
        <v>381.8</v>
      </c>
      <c r="AP503" s="117" t="s">
        <v>1953</v>
      </c>
      <c r="AQ503" s="117" t="s">
        <v>269</v>
      </c>
      <c r="AR503" s="117" t="s">
        <v>270</v>
      </c>
      <c r="AS503" s="123">
        <v>140.86000000000001</v>
      </c>
      <c r="AT503" s="117">
        <v>-3.08</v>
      </c>
      <c r="AU503" s="124">
        <v>-2.1399999999999999E-2</v>
      </c>
      <c r="AV503" s="125">
        <v>23101852199</v>
      </c>
      <c r="AW503" s="117" t="s">
        <v>1043</v>
      </c>
      <c r="AY503" s="117">
        <v>2113768</v>
      </c>
      <c r="AZ503" s="117" t="s">
        <v>1044</v>
      </c>
      <c r="BA503" s="117" t="s">
        <v>1047</v>
      </c>
    </row>
    <row r="504" spans="7:53" ht="15">
      <c r="G504" s="114" t="e">
        <f t="shared" si="62"/>
        <v>#N/A</v>
      </c>
      <c r="H504" s="175"/>
      <c r="I504" s="140"/>
      <c r="J504" s="141"/>
      <c r="K504" s="141"/>
      <c r="L504" s="141"/>
      <c r="M504" s="143"/>
      <c r="N504" s="26">
        <f t="shared" si="60"/>
        <v>-99</v>
      </c>
      <c r="O504" s="26" t="e">
        <f t="shared" si="61"/>
        <v>#N/A</v>
      </c>
      <c r="Q504" s="26">
        <f>IF(R504="Y","",S504-COUNTIF(R$4:R503,"Y"))</f>
        <v>406</v>
      </c>
      <c r="R504" s="114" t="str">
        <f>IF(ISNUMBER(MATCH(T504,Draft!$AX$3:$AX$146,0)),"Y","")</f>
        <v/>
      </c>
      <c r="S504" s="114">
        <f t="shared" si="59"/>
        <v>501</v>
      </c>
      <c r="T504" s="136" t="s">
        <v>1319</v>
      </c>
      <c r="U504" s="137">
        <v>57</v>
      </c>
      <c r="V504" s="137">
        <v>1.0010201313035969</v>
      </c>
      <c r="W504" s="137">
        <v>2.2452414332576661E-2</v>
      </c>
      <c r="X504" s="137">
        <v>2.2429533263569432E-2</v>
      </c>
      <c r="Y504" s="137">
        <v>28710893568</v>
      </c>
      <c r="Z504" s="137">
        <v>495</v>
      </c>
      <c r="AA504" s="137">
        <v>40</v>
      </c>
      <c r="AB504" s="137">
        <v>424</v>
      </c>
      <c r="AC504" s="137">
        <v>382.7</v>
      </c>
      <c r="AP504" s="117" t="s">
        <v>1953</v>
      </c>
      <c r="AQ504" s="117" t="s">
        <v>297</v>
      </c>
      <c r="AR504" s="117" t="s">
        <v>298</v>
      </c>
      <c r="AS504" s="123">
        <v>16.05</v>
      </c>
      <c r="AT504" s="117">
        <v>-0.09</v>
      </c>
      <c r="AU504" s="124">
        <v>-5.5799999999999999E-3</v>
      </c>
      <c r="AV504" s="125">
        <v>23075761861</v>
      </c>
      <c r="AW504" s="117" t="s">
        <v>1043</v>
      </c>
      <c r="AY504" s="117">
        <v>13317193</v>
      </c>
      <c r="AZ504" s="117" t="s">
        <v>1049</v>
      </c>
      <c r="BA504" s="117" t="s">
        <v>1050</v>
      </c>
    </row>
    <row r="505" spans="7:53" ht="15">
      <c r="G505" s="114" t="e">
        <f t="shared" si="62"/>
        <v>#N/A</v>
      </c>
      <c r="H505" s="175"/>
      <c r="I505" s="140"/>
      <c r="J505" s="141"/>
      <c r="K505" s="141"/>
      <c r="L505" s="141"/>
      <c r="M505" s="143"/>
      <c r="N505" s="26">
        <f t="shared" si="60"/>
        <v>-99</v>
      </c>
      <c r="O505" s="26" t="e">
        <f t="shared" si="61"/>
        <v>#N/A</v>
      </c>
      <c r="Q505" s="26">
        <f>IF(R505="Y","",S505-COUNTIF(R$4:R504,"Y"))</f>
        <v>407</v>
      </c>
      <c r="R505" s="114" t="str">
        <f>IF(ISNUMBER(MATCH(T505,Draft!$AX$3:$AX$146,0)),"Y","")</f>
        <v/>
      </c>
      <c r="S505" s="114">
        <f t="shared" si="59"/>
        <v>502</v>
      </c>
      <c r="T505" s="136" t="s">
        <v>737</v>
      </c>
      <c r="U505" s="137">
        <v>57</v>
      </c>
      <c r="V505" s="137">
        <v>0.99608505997246677</v>
      </c>
      <c r="W505" s="137">
        <v>3.6204478228505699E-2</v>
      </c>
      <c r="X505" s="137">
        <v>3.634677366760871E-2</v>
      </c>
      <c r="Y505" s="137">
        <v>67908653056</v>
      </c>
      <c r="Z505" s="137">
        <v>573</v>
      </c>
      <c r="AA505" s="137">
        <v>234</v>
      </c>
      <c r="AB505" s="137">
        <v>166</v>
      </c>
      <c r="AC505" s="137">
        <v>383.1</v>
      </c>
      <c r="AP505" s="117" t="s">
        <v>1953</v>
      </c>
      <c r="AQ505" s="117" t="s">
        <v>1398</v>
      </c>
      <c r="AR505" s="117" t="s">
        <v>1399</v>
      </c>
      <c r="AS505" s="123">
        <v>60.57</v>
      </c>
      <c r="AT505" s="117">
        <v>-1.2</v>
      </c>
      <c r="AU505" s="124">
        <v>-1.9429999999999999E-2</v>
      </c>
      <c r="AV505" s="125">
        <v>23011043066</v>
      </c>
      <c r="AW505" s="117" t="s">
        <v>1043</v>
      </c>
      <c r="AY505" s="117">
        <v>2658260</v>
      </c>
      <c r="AZ505" s="117" t="s">
        <v>1084</v>
      </c>
      <c r="BA505" s="117" t="s">
        <v>1095</v>
      </c>
    </row>
    <row r="506" spans="7:53" ht="15">
      <c r="G506" s="114" t="e">
        <f t="shared" si="62"/>
        <v>#N/A</v>
      </c>
      <c r="H506" s="175"/>
      <c r="I506" s="140"/>
      <c r="J506" s="141"/>
      <c r="K506" s="141"/>
      <c r="L506" s="141"/>
      <c r="M506" s="143"/>
      <c r="N506" s="26">
        <f t="shared" si="60"/>
        <v>-99</v>
      </c>
      <c r="O506" s="26" t="e">
        <f t="shared" si="61"/>
        <v>#N/A</v>
      </c>
      <c r="Q506" s="26">
        <f>IF(R506="Y","",S506-COUNTIF(R$4:R505,"Y"))</f>
        <v>408</v>
      </c>
      <c r="R506" s="114" t="str">
        <f>IF(ISNUMBER(MATCH(T506,Draft!$AX$3:$AX$146,0)),"Y","")</f>
        <v/>
      </c>
      <c r="S506" s="114">
        <f t="shared" si="59"/>
        <v>503</v>
      </c>
      <c r="T506" s="136" t="s">
        <v>939</v>
      </c>
      <c r="U506" s="137">
        <v>57</v>
      </c>
      <c r="V506" s="137">
        <v>1.0011725581241311</v>
      </c>
      <c r="W506" s="137">
        <v>4.5439585541099399E-2</v>
      </c>
      <c r="X506" s="137">
        <v>4.5386367387294638E-2</v>
      </c>
      <c r="Y506" s="137">
        <v>49046147072</v>
      </c>
      <c r="Z506" s="137">
        <v>487</v>
      </c>
      <c r="AA506" s="137">
        <v>342</v>
      </c>
      <c r="AB506" s="137">
        <v>241</v>
      </c>
      <c r="AC506" s="137">
        <v>384.2</v>
      </c>
      <c r="AP506" s="117" t="s">
        <v>1953</v>
      </c>
      <c r="AQ506" s="117" t="s">
        <v>220</v>
      </c>
      <c r="AR506" s="117" t="s">
        <v>221</v>
      </c>
      <c r="AS506" s="123">
        <v>56.95</v>
      </c>
      <c r="AT506" s="117">
        <v>1.1399999999999999</v>
      </c>
      <c r="AU506" s="124">
        <v>2.043E-2</v>
      </c>
      <c r="AV506" s="125">
        <v>22963195849</v>
      </c>
      <c r="AW506" s="117" t="s">
        <v>1043</v>
      </c>
      <c r="AX506" s="117">
        <v>2020</v>
      </c>
      <c r="AY506" s="117">
        <v>5468203</v>
      </c>
      <c r="AZ506" s="117" t="s">
        <v>1044</v>
      </c>
      <c r="BA506" s="117" t="s">
        <v>1048</v>
      </c>
    </row>
    <row r="507" spans="7:53" ht="15">
      <c r="G507" s="114" t="e">
        <f t="shared" si="62"/>
        <v>#N/A</v>
      </c>
      <c r="H507" s="175"/>
      <c r="I507" s="140"/>
      <c r="J507" s="141"/>
      <c r="K507" s="141"/>
      <c r="L507" s="141"/>
      <c r="M507" s="143"/>
      <c r="N507" s="26">
        <f t="shared" si="60"/>
        <v>-99</v>
      </c>
      <c r="O507" s="26" t="e">
        <f t="shared" si="61"/>
        <v>#N/A</v>
      </c>
      <c r="Q507" s="26">
        <f>IF(R507="Y","",S507-COUNTIF(R$4:R506,"Y"))</f>
        <v>409</v>
      </c>
      <c r="R507" s="114" t="str">
        <f>IF(ISNUMBER(MATCH(T507,Draft!$AX$3:$AX$146,0)),"Y","")</f>
        <v/>
      </c>
      <c r="S507" s="114">
        <f t="shared" si="59"/>
        <v>504</v>
      </c>
      <c r="T507" s="136" t="s">
        <v>56</v>
      </c>
      <c r="U507" s="137">
        <v>57</v>
      </c>
      <c r="V507" s="137">
        <v>0.99948533843494125</v>
      </c>
      <c r="W507" s="137">
        <v>6.4573891623123672E-2</v>
      </c>
      <c r="X507" s="137">
        <v>6.4607142436163847E-2</v>
      </c>
      <c r="Y507" s="137">
        <v>116853653504</v>
      </c>
      <c r="Z507" s="137">
        <v>534</v>
      </c>
      <c r="AA507" s="137">
        <v>450</v>
      </c>
      <c r="AB507" s="137">
        <v>95</v>
      </c>
      <c r="AC507" s="137">
        <v>385.5</v>
      </c>
      <c r="AP507" s="117" t="s">
        <v>1953</v>
      </c>
      <c r="AQ507" s="117" t="s">
        <v>232</v>
      </c>
      <c r="AR507" s="117" t="s">
        <v>233</v>
      </c>
      <c r="AS507" s="123">
        <v>124.93</v>
      </c>
      <c r="AT507" s="117">
        <v>-16.48</v>
      </c>
      <c r="AU507" s="124">
        <v>-0.11654</v>
      </c>
      <c r="AV507" s="125">
        <v>22940404176</v>
      </c>
      <c r="AW507" s="117" t="s">
        <v>1043</v>
      </c>
      <c r="AX507" s="117">
        <v>2001</v>
      </c>
      <c r="AY507" s="117">
        <v>9216231</v>
      </c>
      <c r="AZ507" s="117" t="s">
        <v>1057</v>
      </c>
      <c r="BA507" s="117" t="s">
        <v>1072</v>
      </c>
    </row>
    <row r="508" spans="7:53" ht="15">
      <c r="G508" s="114" t="e">
        <f t="shared" si="62"/>
        <v>#N/A</v>
      </c>
      <c r="H508" s="175"/>
      <c r="I508" s="140"/>
      <c r="J508" s="141"/>
      <c r="K508" s="141"/>
      <c r="L508" s="141"/>
      <c r="M508" s="143"/>
      <c r="N508" s="26">
        <f t="shared" si="60"/>
        <v>-99</v>
      </c>
      <c r="O508" s="26" t="e">
        <f t="shared" si="61"/>
        <v>#N/A</v>
      </c>
      <c r="Q508" s="26">
        <f>IF(R508="Y","",S508-COUNTIF(R$4:R507,"Y"))</f>
        <v>410</v>
      </c>
      <c r="R508" s="114" t="str">
        <f>IF(ISNUMBER(MATCH(T508,Draft!$AX$3:$AX$146,0)),"Y","")</f>
        <v/>
      </c>
      <c r="S508" s="114">
        <f t="shared" si="59"/>
        <v>505</v>
      </c>
      <c r="T508" s="136" t="s">
        <v>749</v>
      </c>
      <c r="U508" s="137">
        <v>57</v>
      </c>
      <c r="V508" s="137">
        <v>0.99764629067021493</v>
      </c>
      <c r="W508" s="137">
        <v>3.8061374245470993E-2</v>
      </c>
      <c r="X508" s="137">
        <v>3.8151171012625627E-2</v>
      </c>
      <c r="Y508" s="137">
        <v>61833162752</v>
      </c>
      <c r="Z508" s="137">
        <v>563</v>
      </c>
      <c r="AA508" s="137">
        <v>257</v>
      </c>
      <c r="AB508" s="137">
        <v>187</v>
      </c>
      <c r="AC508" s="137">
        <v>389</v>
      </c>
      <c r="AP508" s="117" t="s">
        <v>1953</v>
      </c>
      <c r="AQ508" s="117" t="s">
        <v>1408</v>
      </c>
      <c r="AR508" s="117" t="s">
        <v>1409</v>
      </c>
      <c r="AS508" s="123">
        <v>37.46</v>
      </c>
      <c r="AT508" s="117">
        <v>-0.24</v>
      </c>
      <c r="AU508" s="124">
        <v>-6.3699999999999998E-3</v>
      </c>
      <c r="AV508" s="125">
        <v>22830099116</v>
      </c>
      <c r="AX508" s="117">
        <v>2019</v>
      </c>
      <c r="AY508" s="117">
        <v>2683938</v>
      </c>
      <c r="AZ508" s="117" t="s">
        <v>1096</v>
      </c>
      <c r="BA508" s="117" t="s">
        <v>1121</v>
      </c>
    </row>
    <row r="509" spans="7:53" ht="15">
      <c r="G509" s="114" t="e">
        <f t="shared" si="62"/>
        <v>#N/A</v>
      </c>
      <c r="H509" s="175"/>
      <c r="I509" s="140"/>
      <c r="J509" s="141"/>
      <c r="K509" s="141"/>
      <c r="L509" s="141"/>
      <c r="M509" s="143"/>
      <c r="N509" s="26">
        <f t="shared" si="60"/>
        <v>-99</v>
      </c>
      <c r="O509" s="26" t="e">
        <f t="shared" si="61"/>
        <v>#N/A</v>
      </c>
      <c r="Q509" s="26">
        <f>IF(R509="Y","",S509-COUNTIF(R$4:R508,"Y"))</f>
        <v>411</v>
      </c>
      <c r="R509" s="114" t="str">
        <f>IF(ISNUMBER(MATCH(T509,Draft!$AX$3:$AX$146,0)),"Y","")</f>
        <v/>
      </c>
      <c r="S509" s="114">
        <f t="shared" si="59"/>
        <v>506</v>
      </c>
      <c r="T509" s="136" t="s">
        <v>214</v>
      </c>
      <c r="U509" s="137">
        <v>57</v>
      </c>
      <c r="V509" s="137">
        <v>1.0010148811958439</v>
      </c>
      <c r="W509" s="137">
        <v>3.9283964546921193E-2</v>
      </c>
      <c r="X509" s="137">
        <v>3.9244136410830681E-2</v>
      </c>
      <c r="Y509" s="137">
        <v>42113708032</v>
      </c>
      <c r="Z509" s="137">
        <v>496</v>
      </c>
      <c r="AA509" s="137">
        <v>278</v>
      </c>
      <c r="AB509" s="137">
        <v>288</v>
      </c>
      <c r="AC509" s="137">
        <v>390</v>
      </c>
      <c r="AP509" s="117" t="s">
        <v>1953</v>
      </c>
      <c r="AQ509" s="117" t="s">
        <v>1400</v>
      </c>
      <c r="AR509" s="117" t="s">
        <v>1401</v>
      </c>
      <c r="AS509" s="123">
        <v>11.39</v>
      </c>
      <c r="AT509" s="117">
        <v>-0.91</v>
      </c>
      <c r="AU509" s="124">
        <v>-7.3980000000000004E-2</v>
      </c>
      <c r="AV509" s="125">
        <v>22622220184</v>
      </c>
      <c r="AW509" s="117" t="s">
        <v>1043</v>
      </c>
      <c r="AY509" s="117">
        <v>47788274</v>
      </c>
      <c r="AZ509" s="117" t="s">
        <v>1084</v>
      </c>
      <c r="BA509" s="117" t="s">
        <v>1126</v>
      </c>
    </row>
    <row r="510" spans="7:53" ht="15">
      <c r="G510" s="114" t="e">
        <f t="shared" si="62"/>
        <v>#N/A</v>
      </c>
      <c r="H510" s="175"/>
      <c r="I510" s="140"/>
      <c r="J510" s="141"/>
      <c r="K510" s="141"/>
      <c r="L510" s="141"/>
      <c r="M510" s="143"/>
      <c r="N510" s="26">
        <f t="shared" si="60"/>
        <v>-99</v>
      </c>
      <c r="O510" s="26" t="e">
        <f t="shared" si="61"/>
        <v>#N/A</v>
      </c>
      <c r="Q510" s="26">
        <f>IF(R510="Y","",S510-COUNTIF(R$4:R509,"Y"))</f>
        <v>412</v>
      </c>
      <c r="R510" s="114" t="str">
        <f>IF(ISNUMBER(MATCH(T510,Draft!$AX$3:$AX$146,0)),"Y","")</f>
        <v/>
      </c>
      <c r="S510" s="114">
        <f t="shared" si="59"/>
        <v>507</v>
      </c>
      <c r="T510" s="136" t="s">
        <v>508</v>
      </c>
      <c r="U510" s="137">
        <v>57</v>
      </c>
      <c r="V510" s="137">
        <v>0.98828918671416843</v>
      </c>
      <c r="W510" s="137">
        <v>6.1663337248731367E-2</v>
      </c>
      <c r="X510" s="137">
        <v>6.2394021990413162E-2</v>
      </c>
      <c r="Y510" s="137">
        <v>337537728512</v>
      </c>
      <c r="Z510" s="137">
        <v>592</v>
      </c>
      <c r="AA510" s="137">
        <v>444</v>
      </c>
      <c r="AB510" s="137">
        <v>21</v>
      </c>
      <c r="AC510" s="137">
        <v>391.1</v>
      </c>
      <c r="AP510" s="117" t="s">
        <v>1953</v>
      </c>
      <c r="AQ510" s="117" t="s">
        <v>1392</v>
      </c>
      <c r="AR510" s="117" t="s">
        <v>1393</v>
      </c>
      <c r="AS510" s="123">
        <v>55.34</v>
      </c>
      <c r="AT510" s="117">
        <v>-0.98</v>
      </c>
      <c r="AU510" s="124">
        <v>-1.7399999999999999E-2</v>
      </c>
      <c r="AV510" s="125">
        <v>22555733148</v>
      </c>
      <c r="AW510" s="117" t="s">
        <v>1043</v>
      </c>
      <c r="AX510" s="117">
        <v>2017</v>
      </c>
      <c r="AY510" s="117">
        <v>1872942</v>
      </c>
      <c r="AZ510" s="117" t="s">
        <v>1059</v>
      </c>
      <c r="BA510" s="117" t="s">
        <v>1065</v>
      </c>
    </row>
    <row r="511" spans="7:53" ht="15">
      <c r="G511" s="114" t="e">
        <f t="shared" si="62"/>
        <v>#N/A</v>
      </c>
      <c r="H511" s="175"/>
      <c r="I511" s="140"/>
      <c r="J511" s="141"/>
      <c r="K511" s="141"/>
      <c r="L511" s="141"/>
      <c r="M511" s="143"/>
      <c r="N511" s="26">
        <f t="shared" si="60"/>
        <v>-99</v>
      </c>
      <c r="O511" s="26" t="e">
        <f t="shared" si="61"/>
        <v>#N/A</v>
      </c>
      <c r="Q511" s="26">
        <f>IF(R511="Y","",S511-COUNTIF(R$4:R510,"Y"))</f>
        <v>413</v>
      </c>
      <c r="R511" s="114" t="str">
        <f>IF(ISNUMBER(MATCH(T511,Draft!$AX$3:$AX$146,0)),"Y","")</f>
        <v/>
      </c>
      <c r="S511" s="114">
        <f t="shared" si="59"/>
        <v>508</v>
      </c>
      <c r="T511" s="136" t="s">
        <v>164</v>
      </c>
      <c r="U511" s="137">
        <v>57</v>
      </c>
      <c r="V511" s="137">
        <v>1.000603262594693</v>
      </c>
      <c r="W511" s="137">
        <v>3.0647845113883781E-2</v>
      </c>
      <c r="X511" s="137">
        <v>3.0629367562134441E-2</v>
      </c>
      <c r="Y511" s="137">
        <v>33265797120</v>
      </c>
      <c r="Z511" s="137">
        <v>503</v>
      </c>
      <c r="AA511" s="137">
        <v>133</v>
      </c>
      <c r="AB511" s="137">
        <v>378</v>
      </c>
      <c r="AC511" s="137">
        <v>391.5</v>
      </c>
      <c r="AP511" s="117" t="s">
        <v>1953</v>
      </c>
      <c r="AQ511" s="117" t="s">
        <v>331</v>
      </c>
      <c r="AR511" s="117" t="s">
        <v>332</v>
      </c>
      <c r="AS511" s="123">
        <v>40.049999999999997</v>
      </c>
      <c r="AT511" s="117">
        <v>0.13</v>
      </c>
      <c r="AU511" s="124">
        <v>3.2599999999999999E-3</v>
      </c>
      <c r="AV511" s="125">
        <v>22544249691</v>
      </c>
      <c r="AW511" s="117" t="s">
        <v>1043</v>
      </c>
      <c r="AY511" s="117">
        <v>1282442</v>
      </c>
      <c r="AZ511" s="117" t="s">
        <v>1054</v>
      </c>
      <c r="BA511" s="117" t="s">
        <v>1152</v>
      </c>
    </row>
    <row r="512" spans="7:53" ht="15">
      <c r="G512" s="114" t="e">
        <f t="shared" si="62"/>
        <v>#N/A</v>
      </c>
      <c r="H512" s="175"/>
      <c r="I512" s="140"/>
      <c r="J512" s="141"/>
      <c r="K512" s="141"/>
      <c r="L512" s="141"/>
      <c r="M512" s="143"/>
      <c r="N512" s="26">
        <f t="shared" si="60"/>
        <v>-99</v>
      </c>
      <c r="O512" s="26" t="e">
        <f t="shared" si="61"/>
        <v>#N/A</v>
      </c>
      <c r="Q512" s="26" t="str">
        <f>IF(R512="Y","",S512-COUNTIF(R$4:R511,"Y"))</f>
        <v/>
      </c>
      <c r="R512" s="114" t="str">
        <f>IF(ISNUMBER(MATCH(T512,Draft!$AX$3:$AX$146,0)),"Y","")</f>
        <v>Y</v>
      </c>
      <c r="S512" s="114">
        <f t="shared" si="59"/>
        <v>509</v>
      </c>
      <c r="T512" s="136" t="s">
        <v>544</v>
      </c>
      <c r="U512" s="137">
        <v>57</v>
      </c>
      <c r="V512" s="137">
        <v>0.9997219555012018</v>
      </c>
      <c r="W512" s="137">
        <v>7.7543817754172989E-2</v>
      </c>
      <c r="X512" s="137">
        <v>7.7565384382597732E-2</v>
      </c>
      <c r="Y512" s="137">
        <v>106382426112</v>
      </c>
      <c r="Z512" s="137">
        <v>529</v>
      </c>
      <c r="AA512" s="137">
        <v>476</v>
      </c>
      <c r="AB512" s="137">
        <v>107</v>
      </c>
      <c r="AC512" s="137">
        <v>391.8</v>
      </c>
      <c r="AP512" s="117" t="s">
        <v>1953</v>
      </c>
      <c r="AQ512" s="117" t="s">
        <v>230</v>
      </c>
      <c r="AR512" s="117" t="s">
        <v>231</v>
      </c>
      <c r="AS512" s="123">
        <v>219.86</v>
      </c>
      <c r="AT512" s="117">
        <v>-1.39</v>
      </c>
      <c r="AU512" s="124">
        <v>-6.28E-3</v>
      </c>
      <c r="AV512" s="125">
        <v>22520363354</v>
      </c>
      <c r="AW512" s="117" t="s">
        <v>1144</v>
      </c>
      <c r="AX512" s="117">
        <v>2016</v>
      </c>
      <c r="AY512" s="117">
        <v>203292</v>
      </c>
      <c r="AZ512" s="117" t="s">
        <v>1057</v>
      </c>
      <c r="BA512" s="117" t="s">
        <v>1058</v>
      </c>
    </row>
    <row r="513" spans="7:53" ht="15">
      <c r="G513" s="114" t="e">
        <f t="shared" si="62"/>
        <v>#N/A</v>
      </c>
      <c r="H513" s="175"/>
      <c r="I513" s="140"/>
      <c r="J513" s="141"/>
      <c r="K513" s="141"/>
      <c r="L513" s="141"/>
      <c r="M513" s="143"/>
      <c r="N513" s="26">
        <f t="shared" si="60"/>
        <v>-99</v>
      </c>
      <c r="O513" s="26" t="e">
        <f t="shared" si="61"/>
        <v>#N/A</v>
      </c>
      <c r="Q513" s="26" t="str">
        <f>IF(R513="Y","",S513-COUNTIF(R$4:R512,"Y"))</f>
        <v/>
      </c>
      <c r="R513" s="114" t="str">
        <f>IF(ISNUMBER(MATCH(T513,Draft!$AX$3:$AX$146,0)),"Y","")</f>
        <v>Y</v>
      </c>
      <c r="S513" s="114">
        <f t="shared" si="59"/>
        <v>510</v>
      </c>
      <c r="T513" s="136" t="s">
        <v>697</v>
      </c>
      <c r="U513" s="137">
        <v>45</v>
      </c>
      <c r="V513" s="137">
        <v>1.0030908164825569</v>
      </c>
      <c r="W513" s="137">
        <v>0.1049871960487746</v>
      </c>
      <c r="X513" s="137">
        <v>0.10466369976042959</v>
      </c>
      <c r="Y513" s="137">
        <v>38562111488</v>
      </c>
      <c r="Z513" s="137">
        <v>396</v>
      </c>
      <c r="AA513" s="137">
        <v>498</v>
      </c>
      <c r="AB513" s="137">
        <v>321</v>
      </c>
      <c r="AC513" s="137">
        <v>393.9</v>
      </c>
      <c r="AP513" s="117" t="s">
        <v>1953</v>
      </c>
      <c r="AQ513" s="117" t="s">
        <v>1467</v>
      </c>
      <c r="AR513" s="117" t="s">
        <v>1468</v>
      </c>
      <c r="AS513" s="123">
        <v>115.88</v>
      </c>
      <c r="AT513" s="117">
        <v>-4.6399999999999997</v>
      </c>
      <c r="AU513" s="124">
        <v>-3.85E-2</v>
      </c>
      <c r="AV513" s="125">
        <v>22449116975</v>
      </c>
      <c r="AW513" s="117" t="s">
        <v>1043</v>
      </c>
      <c r="AY513" s="117">
        <v>1847826</v>
      </c>
      <c r="AZ513" s="117" t="s">
        <v>1084</v>
      </c>
      <c r="BA513" s="117" t="s">
        <v>1095</v>
      </c>
    </row>
    <row r="514" spans="7:53" ht="15">
      <c r="G514" s="114" t="e">
        <f t="shared" si="62"/>
        <v>#N/A</v>
      </c>
      <c r="H514" s="175"/>
      <c r="I514" s="140"/>
      <c r="J514" s="141"/>
      <c r="K514" s="141"/>
      <c r="L514" s="141"/>
      <c r="M514" s="143"/>
      <c r="N514" s="26">
        <f t="shared" si="60"/>
        <v>-99</v>
      </c>
      <c r="O514" s="26" t="e">
        <f t="shared" si="61"/>
        <v>#N/A</v>
      </c>
      <c r="Q514" s="26">
        <f>IF(R514="Y","",S514-COUNTIF(R$4:R513,"Y"))</f>
        <v>414</v>
      </c>
      <c r="R514" s="114" t="str">
        <f>IF(ISNUMBER(MATCH(T514,Draft!$AX$3:$AX$146,0)),"Y","")</f>
        <v/>
      </c>
      <c r="S514" s="114">
        <f t="shared" si="59"/>
        <v>511</v>
      </c>
      <c r="T514" s="136" t="s">
        <v>1315</v>
      </c>
      <c r="U514" s="137">
        <v>57</v>
      </c>
      <c r="V514" s="137">
        <v>1.0047824883452201</v>
      </c>
      <c r="W514" s="137">
        <v>6.9476182279943691E-2</v>
      </c>
      <c r="X514" s="137">
        <v>6.9145494757143169E-2</v>
      </c>
      <c r="Y514" s="137">
        <v>24187101184</v>
      </c>
      <c r="Z514" s="137">
        <v>318</v>
      </c>
      <c r="AA514" s="137">
        <v>461</v>
      </c>
      <c r="AB514" s="137">
        <v>476</v>
      </c>
      <c r="AC514" s="137">
        <v>394</v>
      </c>
      <c r="AP514" s="117" t="s">
        <v>1953</v>
      </c>
      <c r="AQ514" s="117" t="s">
        <v>1528</v>
      </c>
      <c r="AR514" s="117" t="s">
        <v>1529</v>
      </c>
      <c r="AS514" s="123">
        <v>17.350000000000001</v>
      </c>
      <c r="AT514" s="117">
        <v>0.05</v>
      </c>
      <c r="AU514" s="124">
        <v>2.8900000000000002E-3</v>
      </c>
      <c r="AV514" s="125">
        <v>22441182386</v>
      </c>
      <c r="AW514" s="117" t="s">
        <v>1043</v>
      </c>
      <c r="AX514" s="117">
        <v>2015</v>
      </c>
      <c r="AY514" s="117">
        <v>9406346</v>
      </c>
      <c r="AZ514" s="117" t="s">
        <v>1059</v>
      </c>
      <c r="BA514" s="117" t="s">
        <v>1085</v>
      </c>
    </row>
    <row r="515" spans="7:53" ht="15">
      <c r="G515" s="114" t="e">
        <f t="shared" si="62"/>
        <v>#N/A</v>
      </c>
      <c r="H515" s="175"/>
      <c r="I515" s="140"/>
      <c r="J515" s="141"/>
      <c r="K515" s="141"/>
      <c r="L515" s="141"/>
      <c r="M515" s="143"/>
      <c r="N515" s="26">
        <f t="shared" si="60"/>
        <v>-99</v>
      </c>
      <c r="O515" s="26" t="e">
        <f t="shared" si="61"/>
        <v>#N/A</v>
      </c>
      <c r="Q515" s="26">
        <f>IF(R515="Y","",S515-COUNTIF(R$4:R514,"Y"))</f>
        <v>415</v>
      </c>
      <c r="R515" s="114" t="str">
        <f>IF(ISNUMBER(MATCH(T515,Draft!$AX$3:$AX$146,0)),"Y","")</f>
        <v/>
      </c>
      <c r="S515" s="114">
        <f t="shared" si="59"/>
        <v>512</v>
      </c>
      <c r="T515" s="136" t="s">
        <v>261</v>
      </c>
      <c r="U515" s="137">
        <v>57</v>
      </c>
      <c r="V515" s="137">
        <v>1.001579161813287</v>
      </c>
      <c r="W515" s="137">
        <v>2.7640234178275519E-2</v>
      </c>
      <c r="X515" s="137">
        <v>2.759665459516435E-2</v>
      </c>
      <c r="Y515" s="137">
        <v>23965077504</v>
      </c>
      <c r="Z515" s="137">
        <v>467</v>
      </c>
      <c r="AA515" s="137">
        <v>85</v>
      </c>
      <c r="AB515" s="137">
        <v>481</v>
      </c>
      <c r="AC515" s="137">
        <v>394.8</v>
      </c>
      <c r="AP515" s="117" t="s">
        <v>1953</v>
      </c>
      <c r="AQ515" s="117" t="s">
        <v>1396</v>
      </c>
      <c r="AR515" s="117" t="s">
        <v>1397</v>
      </c>
      <c r="AS515" s="123">
        <v>16.559999999999999</v>
      </c>
      <c r="AT515" s="117">
        <v>0.43</v>
      </c>
      <c r="AU515" s="124">
        <v>2.666E-2</v>
      </c>
      <c r="AV515" s="125">
        <v>22427562003</v>
      </c>
      <c r="AX515" s="117">
        <v>2013</v>
      </c>
      <c r="AY515" s="117">
        <v>8475060</v>
      </c>
      <c r="AZ515" s="117" t="s">
        <v>1059</v>
      </c>
      <c r="BA515" s="117" t="s">
        <v>1127</v>
      </c>
    </row>
    <row r="516" spans="7:53" ht="15">
      <c r="G516" s="114" t="e">
        <f t="shared" si="62"/>
        <v>#N/A</v>
      </c>
      <c r="H516" s="175"/>
      <c r="I516" s="140"/>
      <c r="J516" s="141"/>
      <c r="K516" s="141"/>
      <c r="L516" s="141"/>
      <c r="M516" s="143"/>
      <c r="N516" s="26">
        <f t="shared" si="60"/>
        <v>-99</v>
      </c>
      <c r="O516" s="26" t="e">
        <f t="shared" si="61"/>
        <v>#N/A</v>
      </c>
      <c r="Q516" s="26">
        <f>IF(R516="Y","",S516-COUNTIF(R$4:R515,"Y"))</f>
        <v>416</v>
      </c>
      <c r="R516" s="114" t="str">
        <f>IF(ISNUMBER(MATCH(T516,Draft!$AX$3:$AX$146,0)),"Y","")</f>
        <v/>
      </c>
      <c r="S516" s="114">
        <f t="shared" si="59"/>
        <v>513</v>
      </c>
      <c r="T516" s="136" t="s">
        <v>291</v>
      </c>
      <c r="U516" s="137">
        <v>57</v>
      </c>
      <c r="V516" s="137">
        <v>1.005086605447495</v>
      </c>
      <c r="W516" s="137">
        <v>9.5256448345217543E-2</v>
      </c>
      <c r="X516" s="137">
        <v>9.4774368525990318E-2</v>
      </c>
      <c r="Y516" s="137">
        <v>22645391360</v>
      </c>
      <c r="Z516" s="137">
        <v>293</v>
      </c>
      <c r="AA516" s="137">
        <v>492</v>
      </c>
      <c r="AB516" s="137">
        <v>503</v>
      </c>
      <c r="AC516" s="137">
        <v>395.8</v>
      </c>
      <c r="AP516" s="117" t="s">
        <v>1953</v>
      </c>
      <c r="AQ516" s="117" t="s">
        <v>1494</v>
      </c>
      <c r="AR516" s="117" t="s">
        <v>1495</v>
      </c>
      <c r="AS516" s="123">
        <v>87.83</v>
      </c>
      <c r="AT516" s="117">
        <v>-0.22</v>
      </c>
      <c r="AU516" s="124">
        <v>-2.5000000000000001E-3</v>
      </c>
      <c r="AV516" s="125">
        <v>22380863348</v>
      </c>
      <c r="AW516" s="117" t="s">
        <v>1043</v>
      </c>
      <c r="AX516" s="117">
        <v>1993</v>
      </c>
      <c r="AY516" s="117">
        <v>5284666</v>
      </c>
      <c r="AZ516" s="117" t="s">
        <v>1092</v>
      </c>
      <c r="BA516" s="117" t="s">
        <v>1129</v>
      </c>
    </row>
    <row r="517" spans="7:53" ht="15">
      <c r="G517" s="114" t="e">
        <f t="shared" si="62"/>
        <v>#N/A</v>
      </c>
      <c r="H517" s="175"/>
      <c r="I517" s="140"/>
      <c r="J517" s="141"/>
      <c r="K517" s="141"/>
      <c r="L517" s="141"/>
      <c r="M517" s="143"/>
      <c r="N517" s="26">
        <f t="shared" si="60"/>
        <v>-99</v>
      </c>
      <c r="O517" s="26" t="e">
        <f t="shared" si="61"/>
        <v>#N/A</v>
      </c>
      <c r="Q517" s="26">
        <f>IF(R517="Y","",S517-COUNTIF(R$4:R516,"Y"))</f>
        <v>417</v>
      </c>
      <c r="R517" s="114" t="str">
        <f>IF(ISNUMBER(MATCH(T517,Draft!$AX$3:$AX$146,0)),"Y","")</f>
        <v/>
      </c>
      <c r="S517" s="114">
        <f t="shared" si="59"/>
        <v>514</v>
      </c>
      <c r="T517" s="136" t="s">
        <v>679</v>
      </c>
      <c r="U517" s="137">
        <v>57</v>
      </c>
      <c r="V517" s="137">
        <v>1.001161714401742</v>
      </c>
      <c r="W517" s="137">
        <v>0.10081263652177259</v>
      </c>
      <c r="X517" s="137">
        <v>0.1006956569269277</v>
      </c>
      <c r="Y517" s="137">
        <v>63731978240</v>
      </c>
      <c r="Z517" s="137">
        <v>488</v>
      </c>
      <c r="AA517" s="137">
        <v>495</v>
      </c>
      <c r="AB517" s="137">
        <v>178</v>
      </c>
      <c r="AC517" s="137">
        <v>396.4</v>
      </c>
      <c r="AP517" s="117" t="s">
        <v>1953</v>
      </c>
      <c r="AQ517" s="117" t="s">
        <v>242</v>
      </c>
      <c r="AR517" s="117" t="s">
        <v>243</v>
      </c>
      <c r="AS517" s="123">
        <v>165.65</v>
      </c>
      <c r="AT517" s="117">
        <v>0.69</v>
      </c>
      <c r="AU517" s="124">
        <v>4.1799999999999997E-3</v>
      </c>
      <c r="AV517" s="125">
        <v>22257191028</v>
      </c>
      <c r="AW517" s="117" t="s">
        <v>1043</v>
      </c>
      <c r="AX517" s="117">
        <v>2017</v>
      </c>
      <c r="AY517" s="117">
        <v>7814738</v>
      </c>
      <c r="AZ517" s="117" t="s">
        <v>1054</v>
      </c>
      <c r="BA517" s="117" t="s">
        <v>1069</v>
      </c>
    </row>
    <row r="518" spans="7:53" ht="15">
      <c r="G518" s="114" t="e">
        <f t="shared" si="62"/>
        <v>#N/A</v>
      </c>
      <c r="H518" s="175"/>
      <c r="I518" s="140"/>
      <c r="J518" s="141"/>
      <c r="K518" s="141"/>
      <c r="L518" s="141"/>
      <c r="M518" s="143"/>
      <c r="N518" s="26">
        <f t="shared" si="60"/>
        <v>-99</v>
      </c>
      <c r="O518" s="26" t="e">
        <f t="shared" si="61"/>
        <v>#N/A</v>
      </c>
      <c r="Q518" s="26">
        <f>IF(R518="Y","",S518-COUNTIF(R$4:R517,"Y"))</f>
        <v>418</v>
      </c>
      <c r="R518" s="114" t="str">
        <f>IF(ISNUMBER(MATCH(T518,Draft!$AX$3:$AX$146,0)),"Y","")</f>
        <v/>
      </c>
      <c r="S518" s="114">
        <f t="shared" ref="S518:S581" si="63">S517+1</f>
        <v>515</v>
      </c>
      <c r="T518" s="136" t="s">
        <v>1278</v>
      </c>
      <c r="U518" s="137">
        <v>57</v>
      </c>
      <c r="V518" s="137">
        <v>1.001492342295569</v>
      </c>
      <c r="W518" s="137">
        <v>3.1043784356822309E-2</v>
      </c>
      <c r="X518" s="137">
        <v>3.0997525438552359E-2</v>
      </c>
      <c r="Y518" s="137">
        <v>27011037184</v>
      </c>
      <c r="Z518" s="137">
        <v>476</v>
      </c>
      <c r="AA518" s="137">
        <v>140</v>
      </c>
      <c r="AB518" s="137">
        <v>436</v>
      </c>
      <c r="AC518" s="137">
        <v>396.8</v>
      </c>
      <c r="AP518" s="117" t="s">
        <v>1953</v>
      </c>
      <c r="AQ518" s="117" t="s">
        <v>263</v>
      </c>
      <c r="AR518" s="117" t="s">
        <v>264</v>
      </c>
      <c r="AS518" s="123">
        <v>34</v>
      </c>
      <c r="AT518" s="117">
        <v>-0.9</v>
      </c>
      <c r="AU518" s="124">
        <v>-2.579E-2</v>
      </c>
      <c r="AV518" s="125">
        <v>22242545000</v>
      </c>
      <c r="AW518" s="117" t="s">
        <v>1071</v>
      </c>
      <c r="AX518" s="117">
        <v>2019</v>
      </c>
      <c r="AY518" s="117">
        <v>586610</v>
      </c>
      <c r="AZ518" s="117" t="s">
        <v>1057</v>
      </c>
      <c r="BA518" s="117" t="s">
        <v>1148</v>
      </c>
    </row>
    <row r="519" spans="7:53" ht="15">
      <c r="G519" s="114" t="e">
        <f t="shared" si="62"/>
        <v>#N/A</v>
      </c>
      <c r="H519" s="175"/>
      <c r="I519" s="140"/>
      <c r="J519" s="141"/>
      <c r="K519" s="141"/>
      <c r="L519" s="141"/>
      <c r="M519" s="143"/>
      <c r="N519" s="26">
        <f t="shared" si="60"/>
        <v>-99</v>
      </c>
      <c r="O519" s="26" t="e">
        <f t="shared" si="61"/>
        <v>#N/A</v>
      </c>
      <c r="Q519" s="26">
        <f>IF(R519="Y","",S519-COUNTIF(R$4:R518,"Y"))</f>
        <v>419</v>
      </c>
      <c r="R519" s="114" t="str">
        <f>IF(ISNUMBER(MATCH(T519,Draft!$AX$3:$AX$146,0)),"Y","")</f>
        <v/>
      </c>
      <c r="S519" s="114">
        <f t="shared" si="63"/>
        <v>516</v>
      </c>
      <c r="T519" s="136" t="s">
        <v>846</v>
      </c>
      <c r="U519" s="137">
        <v>57</v>
      </c>
      <c r="V519" s="137">
        <v>1.002376763197188</v>
      </c>
      <c r="W519" s="137">
        <v>4.9026431473501088E-2</v>
      </c>
      <c r="X519" s="137">
        <v>4.8910183549273463E-2</v>
      </c>
      <c r="Y519" s="137">
        <v>36048691200</v>
      </c>
      <c r="Z519" s="137">
        <v>436</v>
      </c>
      <c r="AA519" s="137">
        <v>379</v>
      </c>
      <c r="AB519" s="137">
        <v>346</v>
      </c>
      <c r="AC519" s="137">
        <v>397.6</v>
      </c>
      <c r="AP519" s="117" t="s">
        <v>1953</v>
      </c>
      <c r="AQ519" s="117" t="s">
        <v>1442</v>
      </c>
      <c r="AR519" s="117" t="s">
        <v>1443</v>
      </c>
      <c r="AS519" s="123">
        <v>191.58</v>
      </c>
      <c r="AT519" s="117">
        <v>-3.14</v>
      </c>
      <c r="AU519" s="124">
        <v>-1.6129999999999999E-2</v>
      </c>
      <c r="AV519" s="125">
        <v>22216950005</v>
      </c>
      <c r="AW519" s="117" t="s">
        <v>1043</v>
      </c>
      <c r="AX519" s="117">
        <v>1993</v>
      </c>
      <c r="AY519" s="117">
        <v>822598</v>
      </c>
      <c r="AZ519" s="117" t="s">
        <v>1054</v>
      </c>
      <c r="BA519" s="117" t="s">
        <v>1108</v>
      </c>
    </row>
    <row r="520" spans="7:53" ht="15">
      <c r="G520" s="114" t="e">
        <f t="shared" si="62"/>
        <v>#N/A</v>
      </c>
      <c r="H520" s="175"/>
      <c r="I520" s="140"/>
      <c r="J520" s="141"/>
      <c r="K520" s="141"/>
      <c r="L520" s="141"/>
      <c r="M520" s="143"/>
      <c r="N520" s="26">
        <f t="shared" si="60"/>
        <v>-99</v>
      </c>
      <c r="O520" s="26" t="e">
        <f t="shared" si="61"/>
        <v>#N/A</v>
      </c>
      <c r="Q520" s="26">
        <f>IF(R520="Y","",S520-COUNTIF(R$4:R519,"Y"))</f>
        <v>420</v>
      </c>
      <c r="R520" s="114" t="str">
        <f>IF(ISNUMBER(MATCH(T520,Draft!$AX$3:$AX$146,0)),"Y","")</f>
        <v/>
      </c>
      <c r="S520" s="114">
        <f t="shared" si="63"/>
        <v>517</v>
      </c>
      <c r="T520" s="136" t="s">
        <v>1438</v>
      </c>
      <c r="U520" s="137">
        <v>57</v>
      </c>
      <c r="V520" s="137">
        <v>1.0006119287729931</v>
      </c>
      <c r="W520" s="137">
        <v>2.4504223219413139E-2</v>
      </c>
      <c r="X520" s="137">
        <v>2.448923755032744E-2</v>
      </c>
      <c r="Y520" s="137">
        <v>26021656576</v>
      </c>
      <c r="Z520" s="137">
        <v>502</v>
      </c>
      <c r="AA520" s="137">
        <v>55</v>
      </c>
      <c r="AB520" s="137">
        <v>453</v>
      </c>
      <c r="AC520" s="137">
        <v>397.9</v>
      </c>
      <c r="AP520" s="117" t="s">
        <v>1953</v>
      </c>
      <c r="AQ520" s="117" t="s">
        <v>295</v>
      </c>
      <c r="AR520" s="117" t="s">
        <v>296</v>
      </c>
      <c r="AS520" s="123">
        <v>272.72000000000003</v>
      </c>
      <c r="AT520" s="117">
        <v>-5.99</v>
      </c>
      <c r="AU520" s="124">
        <v>-2.1489999999999999E-2</v>
      </c>
      <c r="AV520" s="125">
        <v>22198813743</v>
      </c>
      <c r="AW520" s="117" t="s">
        <v>1079</v>
      </c>
      <c r="AX520" s="117">
        <v>1998</v>
      </c>
      <c r="AY520" s="117">
        <v>371867</v>
      </c>
      <c r="AZ520" s="117" t="s">
        <v>1057</v>
      </c>
      <c r="BA520" s="117" t="s">
        <v>1148</v>
      </c>
    </row>
    <row r="521" spans="7:53" ht="15">
      <c r="G521" s="114" t="e">
        <f t="shared" si="62"/>
        <v>#N/A</v>
      </c>
      <c r="H521" s="175"/>
      <c r="I521" s="140"/>
      <c r="J521" s="141"/>
      <c r="K521" s="141"/>
      <c r="L521" s="141"/>
      <c r="M521" s="143"/>
      <c r="N521" s="26">
        <f t="shared" si="60"/>
        <v>-99</v>
      </c>
      <c r="O521" s="26" t="e">
        <f t="shared" si="61"/>
        <v>#N/A</v>
      </c>
      <c r="Q521" s="26">
        <f>IF(R521="Y","",S521-COUNTIF(R$4:R520,"Y"))</f>
        <v>421</v>
      </c>
      <c r="R521" s="114" t="str">
        <f>IF(ISNUMBER(MATCH(T521,Draft!$AX$3:$AX$146,0)),"Y","")</f>
        <v/>
      </c>
      <c r="S521" s="114">
        <f t="shared" si="63"/>
        <v>518</v>
      </c>
      <c r="T521" s="136" t="s">
        <v>842</v>
      </c>
      <c r="U521" s="137">
        <v>57</v>
      </c>
      <c r="V521" s="137">
        <v>1.0011922316029971</v>
      </c>
      <c r="W521" s="137">
        <v>5.0131258089374679E-2</v>
      </c>
      <c r="X521" s="137">
        <v>5.007156119171053E-2</v>
      </c>
      <c r="Y521" s="137">
        <v>45091373056</v>
      </c>
      <c r="Z521" s="137">
        <v>486</v>
      </c>
      <c r="AA521" s="137">
        <v>387</v>
      </c>
      <c r="AB521" s="137">
        <v>260</v>
      </c>
      <c r="AC521" s="137">
        <v>398.4</v>
      </c>
      <c r="AP521" s="117" t="s">
        <v>1953</v>
      </c>
      <c r="AQ521" s="117" t="s">
        <v>1458</v>
      </c>
      <c r="AR521" s="117" t="s">
        <v>1459</v>
      </c>
      <c r="AS521" s="123">
        <v>85.56</v>
      </c>
      <c r="AT521" s="117">
        <v>-2.15</v>
      </c>
      <c r="AU521" s="124">
        <v>-2.4510000000000001E-2</v>
      </c>
      <c r="AV521" s="125">
        <v>22040785702</v>
      </c>
      <c r="AW521" s="117" t="s">
        <v>1043</v>
      </c>
      <c r="AY521" s="117">
        <v>1109967</v>
      </c>
      <c r="AZ521" s="117" t="s">
        <v>1084</v>
      </c>
      <c r="BA521" s="117" t="s">
        <v>1126</v>
      </c>
    </row>
    <row r="522" spans="7:53" ht="15">
      <c r="G522" s="114" t="e">
        <f t="shared" si="62"/>
        <v>#N/A</v>
      </c>
      <c r="H522" s="175"/>
      <c r="I522" s="140"/>
      <c r="J522" s="141"/>
      <c r="K522" s="141"/>
      <c r="L522" s="141"/>
      <c r="M522" s="143"/>
      <c r="N522" s="26">
        <f t="shared" si="60"/>
        <v>-99</v>
      </c>
      <c r="O522" s="26" t="e">
        <f t="shared" si="61"/>
        <v>#N/A</v>
      </c>
      <c r="Q522" s="26">
        <f>IF(R522="Y","",S522-COUNTIF(R$4:R521,"Y"))</f>
        <v>422</v>
      </c>
      <c r="R522" s="114" t="str">
        <f>IF(ISNUMBER(MATCH(T522,Draft!$AX$3:$AX$146,0)),"Y","")</f>
        <v/>
      </c>
      <c r="S522" s="114">
        <f t="shared" si="63"/>
        <v>519</v>
      </c>
      <c r="T522" s="136" t="s">
        <v>886</v>
      </c>
      <c r="U522" s="137">
        <v>57</v>
      </c>
      <c r="V522" s="137">
        <v>0.99631625859101414</v>
      </c>
      <c r="W522" s="137">
        <v>3.3775091676465127E-2</v>
      </c>
      <c r="X522" s="137">
        <v>3.3899970401195412E-2</v>
      </c>
      <c r="Y522" s="137">
        <v>46711824384</v>
      </c>
      <c r="Z522" s="137">
        <v>571</v>
      </c>
      <c r="AA522" s="137">
        <v>192</v>
      </c>
      <c r="AB522" s="137">
        <v>249</v>
      </c>
      <c r="AC522" s="137">
        <v>398.6</v>
      </c>
      <c r="AP522" s="117" t="s">
        <v>1953</v>
      </c>
      <c r="AQ522" s="117" t="s">
        <v>1479</v>
      </c>
      <c r="AR522" s="117" t="s">
        <v>1480</v>
      </c>
      <c r="AS522" s="123">
        <v>46.57</v>
      </c>
      <c r="AT522" s="117">
        <v>-0.72</v>
      </c>
      <c r="AU522" s="124">
        <v>-1.523E-2</v>
      </c>
      <c r="AV522" s="125">
        <v>22022953000</v>
      </c>
      <c r="AX522" s="117">
        <v>2016</v>
      </c>
      <c r="AY522" s="117">
        <v>604074</v>
      </c>
      <c r="AZ522" s="117" t="s">
        <v>1084</v>
      </c>
      <c r="BA522" s="117" t="s">
        <v>1095</v>
      </c>
    </row>
    <row r="523" spans="7:53" ht="15">
      <c r="G523" s="114" t="e">
        <f t="shared" si="62"/>
        <v>#N/A</v>
      </c>
      <c r="H523" s="175"/>
      <c r="I523" s="140"/>
      <c r="J523" s="141"/>
      <c r="K523" s="141"/>
      <c r="L523" s="141"/>
      <c r="M523" s="143"/>
      <c r="N523" s="26">
        <f t="shared" si="60"/>
        <v>-99</v>
      </c>
      <c r="O523" s="26" t="e">
        <f t="shared" si="61"/>
        <v>#N/A</v>
      </c>
      <c r="Q523" s="26">
        <f>IF(R523="Y","",S523-COUNTIF(R$4:R522,"Y"))</f>
        <v>423</v>
      </c>
      <c r="R523" s="114" t="str">
        <f>IF(ISNUMBER(MATCH(T523,Draft!$AX$3:$AX$146,0)),"Y","")</f>
        <v/>
      </c>
      <c r="S523" s="114">
        <f t="shared" si="63"/>
        <v>520</v>
      </c>
      <c r="T523" s="136" t="s">
        <v>283</v>
      </c>
      <c r="U523" s="137">
        <v>57</v>
      </c>
      <c r="V523" s="137">
        <v>1.00177116482457</v>
      </c>
      <c r="W523" s="137">
        <v>3.2082165502022898E-2</v>
      </c>
      <c r="X523" s="137">
        <v>3.2025443163600273E-2</v>
      </c>
      <c r="Y523" s="137">
        <v>24876826624</v>
      </c>
      <c r="Z523" s="137">
        <v>458</v>
      </c>
      <c r="AA523" s="137">
        <v>155</v>
      </c>
      <c r="AB523" s="137">
        <v>466</v>
      </c>
      <c r="AC523" s="137">
        <v>399.8</v>
      </c>
      <c r="AP523" s="117" t="s">
        <v>1953</v>
      </c>
      <c r="AQ523" s="117" t="s">
        <v>287</v>
      </c>
      <c r="AR523" s="117" t="s">
        <v>288</v>
      </c>
      <c r="AS523" s="123">
        <v>97.06</v>
      </c>
      <c r="AT523" s="117">
        <v>-0.34</v>
      </c>
      <c r="AU523" s="124">
        <v>-3.49E-3</v>
      </c>
      <c r="AV523" s="125">
        <v>22015247619</v>
      </c>
      <c r="AW523" s="117" t="s">
        <v>1079</v>
      </c>
      <c r="AX523" s="117">
        <v>2011</v>
      </c>
      <c r="AY523" s="117">
        <v>2250921</v>
      </c>
      <c r="AZ523" s="117" t="s">
        <v>1057</v>
      </c>
      <c r="BA523" s="117" t="s">
        <v>1058</v>
      </c>
    </row>
    <row r="524" spans="7:53" ht="15">
      <c r="G524" s="114" t="e">
        <f t="shared" si="62"/>
        <v>#N/A</v>
      </c>
      <c r="H524" s="175"/>
      <c r="I524" s="140"/>
      <c r="J524" s="141"/>
      <c r="K524" s="141"/>
      <c r="L524" s="141"/>
      <c r="M524" s="143"/>
      <c r="N524" s="26">
        <f t="shared" si="60"/>
        <v>-99</v>
      </c>
      <c r="O524" s="26" t="e">
        <f t="shared" si="61"/>
        <v>#N/A</v>
      </c>
      <c r="Q524" s="26">
        <f>IF(R524="Y","",S524-COUNTIF(R$4:R523,"Y"))</f>
        <v>424</v>
      </c>
      <c r="R524" s="114" t="str">
        <f>IF(ISNUMBER(MATCH(T524,Draft!$AX$3:$AX$146,0)),"Y","")</f>
        <v/>
      </c>
      <c r="S524" s="114">
        <f t="shared" si="63"/>
        <v>521</v>
      </c>
      <c r="T524" s="136" t="s">
        <v>172</v>
      </c>
      <c r="U524" s="137">
        <v>57</v>
      </c>
      <c r="V524" s="137">
        <v>1.0016327144116981</v>
      </c>
      <c r="W524" s="137">
        <v>4.9372909880772087E-2</v>
      </c>
      <c r="X524" s="137">
        <v>4.9292429420869033E-2</v>
      </c>
      <c r="Y524" s="137">
        <v>39917420544</v>
      </c>
      <c r="Z524" s="137">
        <v>464</v>
      </c>
      <c r="AA524" s="137">
        <v>381</v>
      </c>
      <c r="AB524" s="137">
        <v>308</v>
      </c>
      <c r="AC524" s="137">
        <v>400.6</v>
      </c>
      <c r="AP524" s="117" t="s">
        <v>1953</v>
      </c>
      <c r="AQ524" s="117" t="s">
        <v>1290</v>
      </c>
      <c r="AR524" s="117" t="s">
        <v>1291</v>
      </c>
      <c r="AS524" s="123">
        <v>52.42</v>
      </c>
      <c r="AT524" s="117">
        <v>0.17</v>
      </c>
      <c r="AU524" s="124">
        <v>3.2499999999999999E-3</v>
      </c>
      <c r="AV524" s="125">
        <v>21910484132</v>
      </c>
      <c r="AX524" s="117">
        <v>2019</v>
      </c>
      <c r="AY524" s="117">
        <v>5918944</v>
      </c>
      <c r="AZ524" s="117" t="s">
        <v>1054</v>
      </c>
      <c r="BA524" s="117" t="s">
        <v>1056</v>
      </c>
    </row>
    <row r="525" spans="7:53" ht="15">
      <c r="G525" s="114" t="e">
        <f t="shared" si="62"/>
        <v>#N/A</v>
      </c>
      <c r="H525" s="175"/>
      <c r="I525" s="140"/>
      <c r="J525" s="141"/>
      <c r="K525" s="141"/>
      <c r="L525" s="141"/>
      <c r="M525" s="143"/>
      <c r="N525" s="26">
        <f t="shared" si="60"/>
        <v>-99</v>
      </c>
      <c r="O525" s="26" t="e">
        <f t="shared" si="61"/>
        <v>#N/A</v>
      </c>
      <c r="Q525" s="26">
        <f>IF(R525="Y","",S525-COUNTIF(R$4:R524,"Y"))</f>
        <v>425</v>
      </c>
      <c r="R525" s="114" t="str">
        <f>IF(ISNUMBER(MATCH(T525,Draft!$AX$3:$AX$146,0)),"Y","")</f>
        <v/>
      </c>
      <c r="S525" s="114">
        <f t="shared" si="63"/>
        <v>522</v>
      </c>
      <c r="T525" s="136" t="s">
        <v>1198</v>
      </c>
      <c r="U525" s="137">
        <v>57</v>
      </c>
      <c r="V525" s="137">
        <v>1.001106129052463</v>
      </c>
      <c r="W525" s="137">
        <v>3.7989962027286377E-2</v>
      </c>
      <c r="X525" s="137">
        <v>3.7947986656762842E-2</v>
      </c>
      <c r="Y525" s="137">
        <v>35251281920</v>
      </c>
      <c r="Z525" s="137">
        <v>490</v>
      </c>
      <c r="AA525" s="137">
        <v>253</v>
      </c>
      <c r="AB525" s="137">
        <v>353</v>
      </c>
      <c r="AC525" s="137">
        <v>401.5</v>
      </c>
      <c r="AP525" s="117" t="s">
        <v>1953</v>
      </c>
      <c r="AQ525" s="117" t="s">
        <v>1483</v>
      </c>
      <c r="AR525" s="117" t="s">
        <v>1484</v>
      </c>
      <c r="AS525" s="123">
        <v>63.58</v>
      </c>
      <c r="AT525" s="117">
        <v>1.92</v>
      </c>
      <c r="AU525" s="124">
        <v>3.1140000000000001E-2</v>
      </c>
      <c r="AV525" s="125">
        <v>21688587815</v>
      </c>
      <c r="AW525" s="117" t="s">
        <v>1043</v>
      </c>
      <c r="AY525" s="117">
        <v>5273322</v>
      </c>
      <c r="AZ525" s="117" t="s">
        <v>1066</v>
      </c>
      <c r="BA525" s="117" t="s">
        <v>1485</v>
      </c>
    </row>
    <row r="526" spans="7:53" ht="15">
      <c r="G526" s="114" t="e">
        <f t="shared" si="62"/>
        <v>#N/A</v>
      </c>
      <c r="H526" s="175"/>
      <c r="I526" s="140"/>
      <c r="J526" s="141"/>
      <c r="K526" s="141"/>
      <c r="L526" s="141"/>
      <c r="M526" s="143"/>
      <c r="N526" s="26">
        <f t="shared" ref="N526:N584" si="64">IFERROR(INDEX($B$4:$B$53,MATCH(K526&amp;H526,$E$4:$E$53,0),1),-99)</f>
        <v>-99</v>
      </c>
      <c r="O526" s="26" t="e">
        <f t="shared" ref="O526:O584" si="65">G526&amp;N526</f>
        <v>#N/A</v>
      </c>
      <c r="Q526" s="26">
        <f>IF(R526="Y","",S526-COUNTIF(R$4:R525,"Y"))</f>
        <v>426</v>
      </c>
      <c r="R526" s="114" t="str">
        <f>IF(ISNUMBER(MATCH(T526,Draft!$AX$3:$AX$146,0)),"Y","")</f>
        <v/>
      </c>
      <c r="S526" s="114">
        <f t="shared" si="63"/>
        <v>523</v>
      </c>
      <c r="T526" s="136" t="s">
        <v>1283</v>
      </c>
      <c r="U526" s="137">
        <v>57</v>
      </c>
      <c r="V526" s="137">
        <v>1.0005162615334171</v>
      </c>
      <c r="W526" s="137">
        <v>3.0963194496708198E-2</v>
      </c>
      <c r="X526" s="137">
        <v>3.094721763867506E-2</v>
      </c>
      <c r="Y526" s="137">
        <v>30063843328</v>
      </c>
      <c r="Z526" s="137">
        <v>506</v>
      </c>
      <c r="AA526" s="137">
        <v>139</v>
      </c>
      <c r="AB526" s="137">
        <v>405</v>
      </c>
      <c r="AC526" s="137">
        <v>402.3</v>
      </c>
      <c r="AP526" s="117" t="s">
        <v>1953</v>
      </c>
      <c r="AQ526" s="117" t="s">
        <v>1473</v>
      </c>
      <c r="AR526" s="117" t="s">
        <v>1474</v>
      </c>
      <c r="AS526" s="123">
        <v>28.8</v>
      </c>
      <c r="AT526" s="117">
        <v>-0.73</v>
      </c>
      <c r="AU526" s="124">
        <v>-2.4719999999999999E-2</v>
      </c>
      <c r="AV526" s="125">
        <v>21620617978</v>
      </c>
      <c r="AW526" s="117" t="s">
        <v>1043</v>
      </c>
      <c r="AY526" s="117">
        <v>4371407</v>
      </c>
      <c r="AZ526" s="117" t="s">
        <v>1084</v>
      </c>
      <c r="BA526" s="117" t="s">
        <v>1095</v>
      </c>
    </row>
    <row r="527" spans="7:53" ht="15">
      <c r="G527" s="114" t="e">
        <f t="shared" si="62"/>
        <v>#N/A</v>
      </c>
      <c r="H527" s="175"/>
      <c r="I527" s="140"/>
      <c r="J527" s="141"/>
      <c r="K527" s="141"/>
      <c r="L527" s="141"/>
      <c r="M527" s="143"/>
      <c r="N527" s="26">
        <f t="shared" si="64"/>
        <v>-99</v>
      </c>
      <c r="O527" s="26" t="e">
        <f t="shared" si="65"/>
        <v>#N/A</v>
      </c>
      <c r="Q527" s="26">
        <f>IF(R527="Y","",S527-COUNTIF(R$4:R526,"Y"))</f>
        <v>427</v>
      </c>
      <c r="R527" s="114" t="str">
        <f>IF(ISNUMBER(MATCH(T527,Draft!$AX$3:$AX$146,0)),"Y","")</f>
        <v/>
      </c>
      <c r="S527" s="114">
        <f t="shared" si="63"/>
        <v>524</v>
      </c>
      <c r="T527" s="136" t="s">
        <v>34</v>
      </c>
      <c r="U527" s="137">
        <v>57</v>
      </c>
      <c r="V527" s="137">
        <v>0.99227549419073302</v>
      </c>
      <c r="W527" s="137">
        <v>5.972945027585376E-2</v>
      </c>
      <c r="X527" s="137">
        <v>6.0194422441690057E-2</v>
      </c>
      <c r="Y527" s="137">
        <v>136327135232</v>
      </c>
      <c r="Z527" s="137">
        <v>585</v>
      </c>
      <c r="AA527" s="137">
        <v>436</v>
      </c>
      <c r="AB527" s="137">
        <v>78</v>
      </c>
      <c r="AC527" s="137">
        <v>403.1</v>
      </c>
      <c r="AP527" s="117" t="s">
        <v>1953</v>
      </c>
      <c r="AQ527" s="117" t="s">
        <v>1440</v>
      </c>
      <c r="AR527" s="117" t="s">
        <v>1441</v>
      </c>
      <c r="AS527" s="123">
        <v>50.16</v>
      </c>
      <c r="AT527" s="117">
        <v>2.85</v>
      </c>
      <c r="AU527" s="124">
        <v>6.0240000000000002E-2</v>
      </c>
      <c r="AV527" s="125">
        <v>21474845655</v>
      </c>
      <c r="AW527" s="117" t="s">
        <v>1043</v>
      </c>
      <c r="AX527" s="117">
        <v>2016</v>
      </c>
      <c r="AY527" s="117">
        <v>5046517</v>
      </c>
      <c r="AZ527" s="117" t="s">
        <v>1054</v>
      </c>
      <c r="BA527" s="117" t="s">
        <v>1089</v>
      </c>
    </row>
    <row r="528" spans="7:53" ht="15">
      <c r="G528" s="114" t="e">
        <f t="shared" si="62"/>
        <v>#N/A</v>
      </c>
      <c r="H528" s="175"/>
      <c r="I528" s="140"/>
      <c r="J528" s="141"/>
      <c r="K528" s="141"/>
      <c r="L528" s="141"/>
      <c r="M528" s="143"/>
      <c r="N528" s="26">
        <f t="shared" si="64"/>
        <v>-99</v>
      </c>
      <c r="O528" s="26" t="e">
        <f t="shared" si="65"/>
        <v>#N/A</v>
      </c>
      <c r="Q528" s="26">
        <f>IF(R528="Y","",S528-COUNTIF(R$4:R527,"Y"))</f>
        <v>428</v>
      </c>
      <c r="R528" s="114" t="str">
        <f>IF(ISNUMBER(MATCH(T528,Draft!$AX$3:$AX$146,0)),"Y","")</f>
        <v/>
      </c>
      <c r="S528" s="114">
        <f t="shared" si="63"/>
        <v>525</v>
      </c>
      <c r="T528" s="136" t="s">
        <v>212</v>
      </c>
      <c r="U528" s="137">
        <v>57</v>
      </c>
      <c r="V528" s="137">
        <v>1.000856380342287</v>
      </c>
      <c r="W528" s="137">
        <v>3.3930935705428232E-2</v>
      </c>
      <c r="X528" s="137">
        <v>3.3901902782319311E-2</v>
      </c>
      <c r="Y528" s="137">
        <v>31047663616</v>
      </c>
      <c r="Z528" s="137">
        <v>498</v>
      </c>
      <c r="AA528" s="137">
        <v>193</v>
      </c>
      <c r="AB528" s="137">
        <v>397</v>
      </c>
      <c r="AC528" s="137">
        <v>406.7</v>
      </c>
      <c r="AP528" s="117" t="s">
        <v>1953</v>
      </c>
      <c r="AQ528" s="117" t="s">
        <v>1708</v>
      </c>
      <c r="AR528" s="117" t="s">
        <v>1709</v>
      </c>
      <c r="AS528" s="123">
        <v>47.19</v>
      </c>
      <c r="AT528" s="117">
        <v>-2.2799999999999998</v>
      </c>
      <c r="AU528" s="124">
        <v>-4.6089999999999999E-2</v>
      </c>
      <c r="AV528" s="125">
        <v>21430894442</v>
      </c>
      <c r="AW528" s="117" t="s">
        <v>1086</v>
      </c>
      <c r="AY528" s="117">
        <v>4438585</v>
      </c>
    </row>
    <row r="529" spans="7:53" ht="15">
      <c r="G529" s="114" t="e">
        <f t="shared" ref="G529:G592" si="66">INDEX($AH$4:$AH$127,MATCH(J529,$AF$4:$AF$127,0),1)</f>
        <v>#N/A</v>
      </c>
      <c r="H529" s="175"/>
      <c r="I529" s="140"/>
      <c r="J529" s="141"/>
      <c r="K529" s="141"/>
      <c r="L529" s="141"/>
      <c r="M529" s="143"/>
      <c r="N529" s="26">
        <f t="shared" si="64"/>
        <v>-99</v>
      </c>
      <c r="O529" s="26" t="e">
        <f t="shared" si="65"/>
        <v>#N/A</v>
      </c>
      <c r="Q529" s="26" t="str">
        <f>IF(R529="Y","",S529-COUNTIF(R$4:R528,"Y"))</f>
        <v/>
      </c>
      <c r="R529" s="114" t="str">
        <f>IF(ISNUMBER(MATCH(T529,Draft!$AX$3:$AX$146,0)),"Y","")</f>
        <v>Y</v>
      </c>
      <c r="S529" s="114">
        <f t="shared" si="63"/>
        <v>526</v>
      </c>
      <c r="T529" s="136" t="s">
        <v>564</v>
      </c>
      <c r="U529" s="137">
        <v>57</v>
      </c>
      <c r="V529" s="137">
        <v>0.99884613470949257</v>
      </c>
      <c r="W529" s="137">
        <v>8.0794332593116774E-2</v>
      </c>
      <c r="X529" s="137">
        <v>8.0887666063417504E-2</v>
      </c>
      <c r="Y529" s="137">
        <v>87723819008</v>
      </c>
      <c r="Z529" s="137">
        <v>546</v>
      </c>
      <c r="AA529" s="137">
        <v>478</v>
      </c>
      <c r="AB529" s="137">
        <v>130</v>
      </c>
      <c r="AC529" s="137">
        <v>407.6</v>
      </c>
      <c r="AP529" s="117" t="s">
        <v>1953</v>
      </c>
      <c r="AQ529" s="117" t="s">
        <v>1471</v>
      </c>
      <c r="AR529" s="117" t="s">
        <v>1472</v>
      </c>
      <c r="AS529" s="123">
        <v>106.45</v>
      </c>
      <c r="AT529" s="117">
        <v>-5.0199999999999996</v>
      </c>
      <c r="AU529" s="124">
        <v>-4.5030000000000001E-2</v>
      </c>
      <c r="AV529" s="125">
        <v>21394459172</v>
      </c>
      <c r="AW529" s="117" t="s">
        <v>1043</v>
      </c>
      <c r="AY529" s="117">
        <v>1071016</v>
      </c>
      <c r="AZ529" s="117" t="s">
        <v>1084</v>
      </c>
      <c r="BA529" s="117" t="s">
        <v>1095</v>
      </c>
    </row>
    <row r="530" spans="7:53" ht="15">
      <c r="G530" s="114" t="e">
        <f t="shared" si="66"/>
        <v>#N/A</v>
      </c>
      <c r="H530" s="175"/>
      <c r="I530" s="140"/>
      <c r="J530" s="141"/>
      <c r="K530" s="141"/>
      <c r="L530" s="141"/>
      <c r="M530" s="143"/>
      <c r="N530" s="26">
        <f t="shared" si="64"/>
        <v>-99</v>
      </c>
      <c r="O530" s="26" t="e">
        <f t="shared" si="65"/>
        <v>#N/A</v>
      </c>
      <c r="Q530" s="26">
        <f>IF(R530="Y","",S530-COUNTIF(R$4:R529,"Y"))</f>
        <v>429</v>
      </c>
      <c r="R530" s="114" t="str">
        <f>IF(ISNUMBER(MATCH(T530,Draft!$AX$3:$AX$146,0)),"Y","")</f>
        <v/>
      </c>
      <c r="S530" s="114">
        <f t="shared" si="63"/>
        <v>527</v>
      </c>
      <c r="T530" s="136" t="s">
        <v>2026</v>
      </c>
      <c r="U530" s="137">
        <v>61</v>
      </c>
      <c r="V530" s="137">
        <v>0.99999866914098934</v>
      </c>
      <c r="W530" s="137">
        <v>8.3272586351561403E-4</v>
      </c>
      <c r="X530" s="137">
        <v>8.3272697175780779E-4</v>
      </c>
      <c r="Y530" s="137">
        <v>17803915264</v>
      </c>
      <c r="Z530" s="137">
        <v>518</v>
      </c>
      <c r="AA530" s="137">
        <v>2</v>
      </c>
      <c r="AB530" s="137">
        <v>510</v>
      </c>
      <c r="AC530" s="137">
        <v>412.4</v>
      </c>
      <c r="AP530" s="117" t="s">
        <v>1953</v>
      </c>
      <c r="AQ530" s="117" t="s">
        <v>1488</v>
      </c>
      <c r="AR530" s="117" t="s">
        <v>1489</v>
      </c>
      <c r="AS530" s="123">
        <v>47.07</v>
      </c>
      <c r="AT530" s="117">
        <v>-1.45</v>
      </c>
      <c r="AU530" s="124">
        <v>-2.988E-2</v>
      </c>
      <c r="AV530" s="125">
        <v>21360542936</v>
      </c>
      <c r="AW530" s="117" t="s">
        <v>1043</v>
      </c>
      <c r="AY530" s="117">
        <v>10074320</v>
      </c>
      <c r="AZ530" s="117" t="s">
        <v>1054</v>
      </c>
      <c r="BA530" s="117" t="s">
        <v>1129</v>
      </c>
    </row>
    <row r="531" spans="7:53" ht="15">
      <c r="G531" s="114" t="e">
        <f t="shared" si="66"/>
        <v>#N/A</v>
      </c>
      <c r="H531" s="175"/>
      <c r="I531" s="140"/>
      <c r="J531" s="141"/>
      <c r="K531" s="141"/>
      <c r="L531" s="141"/>
      <c r="M531" s="143"/>
      <c r="N531" s="26">
        <f t="shared" si="64"/>
        <v>-99</v>
      </c>
      <c r="O531" s="26" t="e">
        <f t="shared" si="65"/>
        <v>#N/A</v>
      </c>
      <c r="Q531" s="26">
        <f>IF(R531="Y","",S531-COUNTIF(R$4:R530,"Y"))</f>
        <v>430</v>
      </c>
      <c r="R531" s="114" t="str">
        <f>IF(ISNUMBER(MATCH(T531,Draft!$AX$3:$AX$146,0)),"Y","")</f>
        <v/>
      </c>
      <c r="S531" s="114">
        <f t="shared" si="63"/>
        <v>528</v>
      </c>
      <c r="T531" s="136" t="s">
        <v>315</v>
      </c>
      <c r="U531" s="137">
        <v>57</v>
      </c>
      <c r="V531" s="137">
        <v>1.004413998526035</v>
      </c>
      <c r="W531" s="137">
        <v>9.9114976634394433E-2</v>
      </c>
      <c r="X531" s="137">
        <v>9.8679405882280025E-2</v>
      </c>
      <c r="Y531" s="137">
        <v>23286276096</v>
      </c>
      <c r="Z531" s="137">
        <v>332</v>
      </c>
      <c r="AA531" s="137">
        <v>493</v>
      </c>
      <c r="AB531" s="137">
        <v>495</v>
      </c>
      <c r="AC531" s="137">
        <v>413.1</v>
      </c>
      <c r="AP531" s="117" t="s">
        <v>1953</v>
      </c>
      <c r="AQ531" s="117" t="s">
        <v>1454</v>
      </c>
      <c r="AR531" s="117" t="s">
        <v>1455</v>
      </c>
      <c r="AS531" s="123">
        <v>55.95</v>
      </c>
      <c r="AT531" s="117">
        <v>-2.59</v>
      </c>
      <c r="AU531" s="124">
        <v>-4.4240000000000002E-2</v>
      </c>
      <c r="AV531" s="125">
        <v>21308574285</v>
      </c>
      <c r="AW531" s="117" t="s">
        <v>1043</v>
      </c>
      <c r="AY531" s="117">
        <v>1690107</v>
      </c>
      <c r="AZ531" s="117" t="s">
        <v>1054</v>
      </c>
      <c r="BA531" s="117" t="s">
        <v>1108</v>
      </c>
    </row>
    <row r="532" spans="7:53" ht="15">
      <c r="G532" s="114" t="e">
        <f t="shared" si="66"/>
        <v>#N/A</v>
      </c>
      <c r="H532" s="175"/>
      <c r="I532" s="140"/>
      <c r="J532" s="141"/>
      <c r="K532" s="141"/>
      <c r="L532" s="141"/>
      <c r="M532" s="143"/>
      <c r="N532" s="26">
        <f t="shared" si="64"/>
        <v>-99</v>
      </c>
      <c r="O532" s="26" t="e">
        <f t="shared" si="65"/>
        <v>#N/A</v>
      </c>
      <c r="Q532" s="26">
        <f>IF(R532="Y","",S532-COUNTIF(R$4:R531,"Y"))</f>
        <v>431</v>
      </c>
      <c r="R532" s="114" t="str">
        <f>IF(ISNUMBER(MATCH(T532,Draft!$AX$3:$AX$146,0)),"Y","")</f>
        <v/>
      </c>
      <c r="S532" s="114">
        <f t="shared" si="63"/>
        <v>529</v>
      </c>
      <c r="T532" s="136" t="s">
        <v>2047</v>
      </c>
      <c r="U532" s="137">
        <v>61</v>
      </c>
      <c r="V532" s="137">
        <v>1.000098301335737</v>
      </c>
      <c r="W532" s="137">
        <v>1.2368498072606701E-2</v>
      </c>
      <c r="X532" s="137">
        <v>1.2367282352232049E-2</v>
      </c>
      <c r="Y532" s="137">
        <v>10335837184</v>
      </c>
      <c r="Z532" s="137">
        <v>514</v>
      </c>
      <c r="AA532" s="137">
        <v>7</v>
      </c>
      <c r="AB532" s="137">
        <v>516</v>
      </c>
      <c r="AC532" s="137">
        <v>413.19999999999987</v>
      </c>
      <c r="AP532" s="117" t="s">
        <v>1953</v>
      </c>
      <c r="AQ532" s="117" t="s">
        <v>1326</v>
      </c>
      <c r="AR532" s="117" t="s">
        <v>1327</v>
      </c>
      <c r="AS532" s="123">
        <v>364.39</v>
      </c>
      <c r="AT532" s="117">
        <v>-0.55000000000000004</v>
      </c>
      <c r="AU532" s="124">
        <v>-1.5100000000000001E-3</v>
      </c>
      <c r="AV532" s="125">
        <v>21138992680</v>
      </c>
      <c r="AX532" s="117">
        <v>2014</v>
      </c>
      <c r="AY532" s="117">
        <v>722233</v>
      </c>
      <c r="AZ532" s="117" t="s">
        <v>1044</v>
      </c>
      <c r="BA532" s="117" t="s">
        <v>1048</v>
      </c>
    </row>
    <row r="533" spans="7:53" ht="15">
      <c r="G533" s="114" t="e">
        <f t="shared" si="66"/>
        <v>#N/A</v>
      </c>
      <c r="H533" s="175"/>
      <c r="I533" s="140"/>
      <c r="J533" s="141"/>
      <c r="K533" s="141"/>
      <c r="L533" s="141"/>
      <c r="M533" s="143"/>
      <c r="N533" s="26">
        <f t="shared" si="64"/>
        <v>-99</v>
      </c>
      <c r="O533" s="26" t="e">
        <f t="shared" si="65"/>
        <v>#N/A</v>
      </c>
      <c r="Q533" s="26" t="str">
        <f>IF(R533="Y","",S533-COUNTIF(R$4:R532,"Y"))</f>
        <v/>
      </c>
      <c r="R533" s="114" t="str">
        <f>IF(ISNUMBER(MATCH(T533,Draft!$AX$3:$AX$146,0)),"Y","")</f>
        <v>Y</v>
      </c>
      <c r="S533" s="114">
        <f t="shared" si="63"/>
        <v>530</v>
      </c>
      <c r="T533" s="136" t="s">
        <v>622</v>
      </c>
      <c r="U533" s="137">
        <v>57</v>
      </c>
      <c r="V533" s="137">
        <v>0.99596505791134682</v>
      </c>
      <c r="W533" s="137">
        <v>6.2625129776255756E-2</v>
      </c>
      <c r="X533" s="137">
        <v>6.2878842263390092E-2</v>
      </c>
      <c r="Y533" s="137">
        <v>89382936576</v>
      </c>
      <c r="Z533" s="137">
        <v>574</v>
      </c>
      <c r="AA533" s="137">
        <v>448</v>
      </c>
      <c r="AB533" s="137">
        <v>126</v>
      </c>
      <c r="AC533" s="137">
        <v>414.4</v>
      </c>
      <c r="AP533" s="117" t="s">
        <v>1953</v>
      </c>
      <c r="AQ533" s="117" t="s">
        <v>1543</v>
      </c>
      <c r="AR533" s="117" t="s">
        <v>1544</v>
      </c>
      <c r="AS533" s="123">
        <v>53.94</v>
      </c>
      <c r="AT533" s="117">
        <v>0.62</v>
      </c>
      <c r="AU533" s="124">
        <v>1.163E-2</v>
      </c>
      <c r="AV533" s="125">
        <v>21016876030</v>
      </c>
      <c r="AW533" s="117" t="s">
        <v>1545</v>
      </c>
      <c r="AY533" s="117">
        <v>302621</v>
      </c>
      <c r="AZ533" s="117" t="s">
        <v>1049</v>
      </c>
      <c r="BA533" s="117" t="s">
        <v>1110</v>
      </c>
    </row>
    <row r="534" spans="7:53" ht="15">
      <c r="G534" s="114" t="e">
        <f t="shared" si="66"/>
        <v>#N/A</v>
      </c>
      <c r="H534" s="175"/>
      <c r="I534" s="140"/>
      <c r="J534" s="141"/>
      <c r="K534" s="141"/>
      <c r="L534" s="141"/>
      <c r="M534" s="143"/>
      <c r="N534" s="26">
        <f t="shared" si="64"/>
        <v>-99</v>
      </c>
      <c r="O534" s="26" t="e">
        <f t="shared" si="65"/>
        <v>#N/A</v>
      </c>
      <c r="Q534" s="26">
        <f>IF(R534="Y","",S534-COUNTIF(R$4:R533,"Y"))</f>
        <v>432</v>
      </c>
      <c r="R534" s="114" t="str">
        <f>IF(ISNUMBER(MATCH(T534,Draft!$AX$3:$AX$146,0)),"Y","")</f>
        <v/>
      </c>
      <c r="S534" s="114">
        <f t="shared" si="63"/>
        <v>531</v>
      </c>
      <c r="T534" s="136" t="s">
        <v>2052</v>
      </c>
      <c r="U534" s="137">
        <v>61</v>
      </c>
      <c r="V534" s="137">
        <v>0.99992738576436901</v>
      </c>
      <c r="W534" s="137">
        <v>1.696615398238521E-3</v>
      </c>
      <c r="X534" s="137">
        <v>1.696738605615433E-3</v>
      </c>
      <c r="Y534" s="137">
        <v>10232916992</v>
      </c>
      <c r="Z534" s="137">
        <v>523</v>
      </c>
      <c r="AA534" s="137">
        <v>5</v>
      </c>
      <c r="AB534" s="137">
        <v>517</v>
      </c>
      <c r="AC534" s="137">
        <v>417.6</v>
      </c>
      <c r="AP534" s="117" t="s">
        <v>1953</v>
      </c>
      <c r="AQ534" s="117" t="s">
        <v>1481</v>
      </c>
      <c r="AR534" s="117" t="s">
        <v>1482</v>
      </c>
      <c r="AS534" s="123">
        <v>86.13</v>
      </c>
      <c r="AT534" s="117">
        <v>-1.56</v>
      </c>
      <c r="AU534" s="124">
        <v>-1.779E-2</v>
      </c>
      <c r="AV534" s="125">
        <v>20960744771</v>
      </c>
      <c r="AW534" s="117" t="s">
        <v>1086</v>
      </c>
      <c r="AY534" s="117">
        <v>152234</v>
      </c>
    </row>
    <row r="535" spans="7:53" ht="15">
      <c r="G535" s="114" t="e">
        <f t="shared" si="66"/>
        <v>#N/A</v>
      </c>
      <c r="H535" s="175"/>
      <c r="I535" s="140"/>
      <c r="J535" s="141"/>
      <c r="K535" s="141"/>
      <c r="L535" s="141"/>
      <c r="M535" s="143"/>
      <c r="N535" s="26">
        <f t="shared" si="64"/>
        <v>-99</v>
      </c>
      <c r="O535" s="26" t="e">
        <f t="shared" si="65"/>
        <v>#N/A</v>
      </c>
      <c r="Q535" s="26">
        <f>IF(R535="Y","",S535-COUNTIF(R$4:R534,"Y"))</f>
        <v>433</v>
      </c>
      <c r="R535" s="114" t="str">
        <f>IF(ISNUMBER(MATCH(T535,Draft!$AX$3:$AX$146,0)),"Y","")</f>
        <v/>
      </c>
      <c r="S535" s="114">
        <f t="shared" si="63"/>
        <v>532</v>
      </c>
      <c r="T535" s="136" t="s">
        <v>1364</v>
      </c>
      <c r="U535" s="137">
        <v>57</v>
      </c>
      <c r="V535" s="137">
        <v>1.000241975951</v>
      </c>
      <c r="W535" s="137">
        <v>3.3126304512614203E-2</v>
      </c>
      <c r="X535" s="137">
        <v>3.3118290682730762E-2</v>
      </c>
      <c r="Y535" s="137">
        <v>27877992448</v>
      </c>
      <c r="Z535" s="137">
        <v>509</v>
      </c>
      <c r="AA535" s="137">
        <v>177</v>
      </c>
      <c r="AB535" s="137">
        <v>431</v>
      </c>
      <c r="AC535" s="137">
        <v>419.19999999999987</v>
      </c>
      <c r="AP535" s="117" t="s">
        <v>1953</v>
      </c>
      <c r="AQ535" s="117" t="s">
        <v>218</v>
      </c>
      <c r="AR535" s="117" t="s">
        <v>219</v>
      </c>
      <c r="AS535" s="123">
        <v>154.63999999999999</v>
      </c>
      <c r="AT535" s="117">
        <v>-7.25</v>
      </c>
      <c r="AU535" s="124">
        <v>-4.478E-2</v>
      </c>
      <c r="AV535" s="125">
        <v>20862860959</v>
      </c>
      <c r="AW535" s="117" t="s">
        <v>1043</v>
      </c>
      <c r="AX535" s="117">
        <v>2012</v>
      </c>
      <c r="AY535" s="117">
        <v>5356110</v>
      </c>
      <c r="AZ535" s="117" t="s">
        <v>1059</v>
      </c>
      <c r="BA535" s="117" t="s">
        <v>1142</v>
      </c>
    </row>
    <row r="536" spans="7:53" ht="15">
      <c r="G536" s="114" t="e">
        <f t="shared" si="66"/>
        <v>#N/A</v>
      </c>
      <c r="H536" s="175"/>
      <c r="I536" s="140"/>
      <c r="J536" s="141"/>
      <c r="K536" s="141"/>
      <c r="L536" s="141"/>
      <c r="M536" s="143"/>
      <c r="N536" s="26">
        <f t="shared" si="64"/>
        <v>-99</v>
      </c>
      <c r="O536" s="26" t="e">
        <f t="shared" si="65"/>
        <v>#N/A</v>
      </c>
      <c r="Q536" s="26">
        <f>IF(R536="Y","",S536-COUNTIF(R$4:R535,"Y"))</f>
        <v>434</v>
      </c>
      <c r="R536" s="114" t="str">
        <f>IF(ISNUMBER(MATCH(T536,Draft!$AX$3:$AX$146,0)),"Y","")</f>
        <v/>
      </c>
      <c r="S536" s="114">
        <f t="shared" si="63"/>
        <v>533</v>
      </c>
      <c r="T536" s="136" t="s">
        <v>2186</v>
      </c>
      <c r="U536" s="137">
        <v>58</v>
      </c>
      <c r="V536" s="137">
        <v>1.000273001858438</v>
      </c>
      <c r="W536" s="137">
        <v>6.491609982774706E-3</v>
      </c>
      <c r="X536" s="137">
        <v>6.4898382448728906E-3</v>
      </c>
      <c r="Y536" s="137">
        <v>2645278464</v>
      </c>
      <c r="Z536" s="137">
        <v>508</v>
      </c>
      <c r="AA536" s="137">
        <v>6</v>
      </c>
      <c r="AB536" s="137">
        <v>547</v>
      </c>
      <c r="AC536" s="137">
        <v>419.3</v>
      </c>
      <c r="AP536" s="117" t="s">
        <v>1953</v>
      </c>
      <c r="AQ536" s="117" t="s">
        <v>1446</v>
      </c>
      <c r="AR536" s="117" t="s">
        <v>1447</v>
      </c>
      <c r="AS536" s="123">
        <v>319.64999999999998</v>
      </c>
      <c r="AT536" s="117">
        <v>-8.94</v>
      </c>
      <c r="AU536" s="124">
        <v>-2.7210000000000002E-2</v>
      </c>
      <c r="AV536" s="125">
        <v>20856523200</v>
      </c>
      <c r="AW536" s="117" t="s">
        <v>1043</v>
      </c>
      <c r="AX536" s="117">
        <v>1994</v>
      </c>
      <c r="AY536" s="117">
        <v>339411</v>
      </c>
      <c r="AZ536" s="117" t="s">
        <v>1054</v>
      </c>
      <c r="BA536" s="117" t="s">
        <v>1108</v>
      </c>
    </row>
    <row r="537" spans="7:53" ht="15">
      <c r="G537" s="114" t="e">
        <f t="shared" si="66"/>
        <v>#N/A</v>
      </c>
      <c r="H537" s="175"/>
      <c r="I537" s="140"/>
      <c r="J537" s="141"/>
      <c r="K537" s="141"/>
      <c r="L537" s="141"/>
      <c r="M537" s="143"/>
      <c r="N537" s="26">
        <f t="shared" si="64"/>
        <v>-99</v>
      </c>
      <c r="O537" s="26" t="e">
        <f t="shared" si="65"/>
        <v>#N/A</v>
      </c>
      <c r="Q537" s="26">
        <f>IF(R537="Y","",S537-COUNTIF(R$4:R536,"Y"))</f>
        <v>435</v>
      </c>
      <c r="R537" s="114" t="str">
        <f>IF(ISNUMBER(MATCH(T537,Draft!$AX$3:$AX$146,0)),"Y","")</f>
        <v/>
      </c>
      <c r="S537" s="114">
        <f t="shared" si="63"/>
        <v>534</v>
      </c>
      <c r="T537" s="136" t="s">
        <v>106</v>
      </c>
      <c r="U537" s="137">
        <v>57</v>
      </c>
      <c r="V537" s="137">
        <v>0.99882315448916881</v>
      </c>
      <c r="W537" s="137">
        <v>5.0395019111423793E-2</v>
      </c>
      <c r="X537" s="137">
        <v>5.0454396141024052E-2</v>
      </c>
      <c r="Y537" s="137">
        <v>50450808832</v>
      </c>
      <c r="Z537" s="137">
        <v>548</v>
      </c>
      <c r="AA537" s="137">
        <v>391</v>
      </c>
      <c r="AB537" s="137">
        <v>233</v>
      </c>
      <c r="AC537" s="137">
        <v>422.1</v>
      </c>
      <c r="AP537" s="117" t="s">
        <v>1953</v>
      </c>
      <c r="AQ537" s="117" t="s">
        <v>343</v>
      </c>
      <c r="AR537" s="117" t="s">
        <v>344</v>
      </c>
      <c r="AS537" s="123">
        <v>343.96</v>
      </c>
      <c r="AT537" s="117">
        <v>3.82</v>
      </c>
      <c r="AU537" s="124">
        <v>1.123E-2</v>
      </c>
      <c r="AV537" s="125">
        <v>20855122368</v>
      </c>
      <c r="AW537" s="117" t="s">
        <v>1043</v>
      </c>
      <c r="AX537" s="117">
        <v>2004</v>
      </c>
      <c r="AY537" s="117">
        <v>798122</v>
      </c>
      <c r="AZ537" s="117" t="s">
        <v>1049</v>
      </c>
      <c r="BA537" s="117" t="s">
        <v>1050</v>
      </c>
    </row>
    <row r="538" spans="7:53" ht="15">
      <c r="G538" s="114" t="e">
        <f t="shared" si="66"/>
        <v>#N/A</v>
      </c>
      <c r="H538" s="175"/>
      <c r="I538" s="140"/>
      <c r="J538" s="141"/>
      <c r="K538" s="141"/>
      <c r="L538" s="141"/>
      <c r="M538" s="143"/>
      <c r="N538" s="26">
        <f t="shared" si="64"/>
        <v>-99</v>
      </c>
      <c r="O538" s="26" t="e">
        <f t="shared" si="65"/>
        <v>#N/A</v>
      </c>
      <c r="Q538" s="26">
        <f>IF(R538="Y","",S538-COUNTIF(R$4:R537,"Y"))</f>
        <v>436</v>
      </c>
      <c r="R538" s="114" t="str">
        <f>IF(ISNUMBER(MATCH(T538,Draft!$AX$3:$AX$146,0)),"Y","")</f>
        <v/>
      </c>
      <c r="S538" s="114">
        <f t="shared" si="63"/>
        <v>535</v>
      </c>
      <c r="T538" s="136" t="s">
        <v>152</v>
      </c>
      <c r="U538" s="137">
        <v>57</v>
      </c>
      <c r="V538" s="137">
        <v>1.001847966559589</v>
      </c>
      <c r="W538" s="137">
        <v>0.1094872067728626</v>
      </c>
      <c r="X538" s="137">
        <v>0.1092852512830353</v>
      </c>
      <c r="Y538" s="137">
        <v>38941204480</v>
      </c>
      <c r="Z538" s="137">
        <v>455</v>
      </c>
      <c r="AA538" s="137">
        <v>502</v>
      </c>
      <c r="AB538" s="137">
        <v>317</v>
      </c>
      <c r="AC538" s="137">
        <v>423</v>
      </c>
      <c r="AP538" s="117" t="s">
        <v>1953</v>
      </c>
      <c r="AQ538" s="117" t="s">
        <v>359</v>
      </c>
      <c r="AR538" s="117" t="s">
        <v>360</v>
      </c>
      <c r="AS538" s="123">
        <v>78.59</v>
      </c>
      <c r="AT538" s="117">
        <v>-0.36</v>
      </c>
      <c r="AU538" s="124">
        <v>-4.5599999999999998E-3</v>
      </c>
      <c r="AV538" s="125">
        <v>20831805875</v>
      </c>
      <c r="AW538" s="117" t="s">
        <v>1043</v>
      </c>
      <c r="AX538" s="117">
        <v>2001</v>
      </c>
      <c r="AY538" s="117">
        <v>1749973</v>
      </c>
      <c r="AZ538" s="117" t="s">
        <v>1049</v>
      </c>
      <c r="BA538" s="117" t="s">
        <v>1134</v>
      </c>
    </row>
    <row r="539" spans="7:53" ht="15">
      <c r="G539" s="114" t="e">
        <f t="shared" si="66"/>
        <v>#N/A</v>
      </c>
      <c r="H539" s="175"/>
      <c r="I539" s="140"/>
      <c r="J539" s="141"/>
      <c r="K539" s="141"/>
      <c r="L539" s="141"/>
      <c r="M539" s="143"/>
      <c r="N539" s="26">
        <f t="shared" si="64"/>
        <v>-99</v>
      </c>
      <c r="O539" s="26" t="e">
        <f t="shared" si="65"/>
        <v>#N/A</v>
      </c>
      <c r="Q539" s="26">
        <f>IF(R539="Y","",S539-COUNTIF(R$4:R538,"Y"))</f>
        <v>437</v>
      </c>
      <c r="R539" s="114" t="str">
        <f>IF(ISNUMBER(MATCH(T539,Draft!$AX$3:$AX$146,0)),"Y","")</f>
        <v/>
      </c>
      <c r="S539" s="114">
        <f t="shared" si="63"/>
        <v>536</v>
      </c>
      <c r="T539" s="136" t="s">
        <v>1357</v>
      </c>
      <c r="U539" s="137">
        <v>57</v>
      </c>
      <c r="V539" s="137">
        <v>1.0030171613082031</v>
      </c>
      <c r="W539" s="137">
        <v>6.0737325558815149E-2</v>
      </c>
      <c r="X539" s="137">
        <v>6.0554622494791009E-2</v>
      </c>
      <c r="Y539" s="137">
        <v>25272059904</v>
      </c>
      <c r="Z539" s="137">
        <v>402</v>
      </c>
      <c r="AA539" s="137">
        <v>438</v>
      </c>
      <c r="AB539" s="137">
        <v>459</v>
      </c>
      <c r="AC539" s="137">
        <v>426.3</v>
      </c>
      <c r="AP539" s="117" t="s">
        <v>1953</v>
      </c>
      <c r="AQ539" s="117" t="s">
        <v>1496</v>
      </c>
      <c r="AR539" s="117" t="s">
        <v>1497</v>
      </c>
      <c r="AS539" s="123">
        <v>51.3</v>
      </c>
      <c r="AT539" s="117">
        <v>-0.63</v>
      </c>
      <c r="AU539" s="124">
        <v>-1.213E-2</v>
      </c>
      <c r="AV539" s="125">
        <v>20477723260</v>
      </c>
      <c r="AW539" s="117" t="s">
        <v>1043</v>
      </c>
      <c r="AY539" s="117">
        <v>2504158</v>
      </c>
      <c r="AZ539" s="117" t="s">
        <v>1054</v>
      </c>
      <c r="BA539" s="117" t="s">
        <v>1108</v>
      </c>
    </row>
    <row r="540" spans="7:53" ht="15">
      <c r="G540" s="114" t="e">
        <f t="shared" si="66"/>
        <v>#N/A</v>
      </c>
      <c r="H540" s="175"/>
      <c r="I540" s="140"/>
      <c r="J540" s="141"/>
      <c r="K540" s="141"/>
      <c r="L540" s="141"/>
      <c r="M540" s="143"/>
      <c r="N540" s="26">
        <f t="shared" si="64"/>
        <v>-99</v>
      </c>
      <c r="O540" s="26" t="e">
        <f t="shared" si="65"/>
        <v>#N/A</v>
      </c>
      <c r="Q540" s="26">
        <f>IF(R540="Y","",S540-COUNTIF(R$4:R539,"Y"))</f>
        <v>438</v>
      </c>
      <c r="R540" s="114" t="str">
        <f>IF(ISNUMBER(MATCH(T540,Draft!$AX$3:$AX$146,0)),"Y","")</f>
        <v/>
      </c>
      <c r="S540" s="114">
        <f t="shared" si="63"/>
        <v>537</v>
      </c>
      <c r="T540" s="136" t="s">
        <v>667</v>
      </c>
      <c r="U540" s="137">
        <v>57</v>
      </c>
      <c r="V540" s="137">
        <v>0.99502883948815468</v>
      </c>
      <c r="W540" s="137">
        <v>6.207291764594286E-2</v>
      </c>
      <c r="X540" s="137">
        <v>6.2383033719779747E-2</v>
      </c>
      <c r="Y540" s="137">
        <v>67816898560</v>
      </c>
      <c r="Z540" s="137">
        <v>579</v>
      </c>
      <c r="AA540" s="137">
        <v>443</v>
      </c>
      <c r="AB540" s="137">
        <v>168</v>
      </c>
      <c r="AC540" s="137">
        <v>428.5</v>
      </c>
      <c r="AP540" s="117" t="s">
        <v>1953</v>
      </c>
      <c r="AQ540" s="117" t="s">
        <v>337</v>
      </c>
      <c r="AR540" s="117" t="s">
        <v>338</v>
      </c>
      <c r="AS540" s="123">
        <v>80.489999999999995</v>
      </c>
      <c r="AT540" s="117">
        <v>-1.93</v>
      </c>
      <c r="AU540" s="124">
        <v>-2.342E-2</v>
      </c>
      <c r="AV540" s="125">
        <v>20466140625</v>
      </c>
      <c r="AW540" s="117" t="s">
        <v>1043</v>
      </c>
      <c r="AX540" s="117">
        <v>2010</v>
      </c>
      <c r="AY540" s="117">
        <v>1266816</v>
      </c>
      <c r="AZ540" s="117" t="s">
        <v>1044</v>
      </c>
      <c r="BA540" s="117" t="s">
        <v>1080</v>
      </c>
    </row>
    <row r="541" spans="7:53" ht="15">
      <c r="G541" s="114" t="e">
        <f t="shared" si="66"/>
        <v>#N/A</v>
      </c>
      <c r="H541" s="175"/>
      <c r="I541" s="140"/>
      <c r="J541" s="141"/>
      <c r="K541" s="141"/>
      <c r="L541" s="141"/>
      <c r="M541" s="143"/>
      <c r="N541" s="26">
        <f t="shared" si="64"/>
        <v>-99</v>
      </c>
      <c r="O541" s="26" t="e">
        <f t="shared" si="65"/>
        <v>#N/A</v>
      </c>
      <c r="Q541" s="26">
        <f>IF(R541="Y","",S541-COUNTIF(R$4:R540,"Y"))</f>
        <v>439</v>
      </c>
      <c r="R541" s="114" t="str">
        <f>IF(ISNUMBER(MATCH(T541,Draft!$AX$3:$AX$146,0)),"Y","")</f>
        <v/>
      </c>
      <c r="S541" s="114">
        <f t="shared" si="63"/>
        <v>538</v>
      </c>
      <c r="T541" s="136" t="s">
        <v>140</v>
      </c>
      <c r="U541" s="137">
        <v>57</v>
      </c>
      <c r="V541" s="137">
        <v>1.000560789757426</v>
      </c>
      <c r="W541" s="137">
        <v>5.8242999707035718E-2</v>
      </c>
      <c r="X541" s="137">
        <v>5.8210355935650882E-2</v>
      </c>
      <c r="Y541" s="137">
        <v>40268701696</v>
      </c>
      <c r="Z541" s="137">
        <v>505</v>
      </c>
      <c r="AA541" s="137">
        <v>428</v>
      </c>
      <c r="AB541" s="137">
        <v>304</v>
      </c>
      <c r="AC541" s="137">
        <v>429.3</v>
      </c>
      <c r="AP541" s="117" t="s">
        <v>1953</v>
      </c>
      <c r="AQ541" s="117" t="s">
        <v>923</v>
      </c>
      <c r="AR541" s="117" t="s">
        <v>924</v>
      </c>
      <c r="AS541" s="123">
        <v>4.3099999999999996</v>
      </c>
      <c r="AT541" s="117">
        <v>0.35</v>
      </c>
      <c r="AU541" s="124">
        <v>8.838E-2</v>
      </c>
      <c r="AV541" s="125">
        <v>20376325643</v>
      </c>
      <c r="AX541" s="117">
        <v>2021</v>
      </c>
      <c r="AY541" s="117">
        <v>50515004</v>
      </c>
    </row>
    <row r="542" spans="7:53" ht="15">
      <c r="G542" s="114" t="e">
        <f t="shared" si="66"/>
        <v>#N/A</v>
      </c>
      <c r="H542" s="175"/>
      <c r="I542" s="140"/>
      <c r="J542" s="141"/>
      <c r="K542" s="141"/>
      <c r="L542" s="141"/>
      <c r="M542" s="143"/>
      <c r="N542" s="26">
        <f t="shared" si="64"/>
        <v>-99</v>
      </c>
      <c r="O542" s="26" t="e">
        <f t="shared" si="65"/>
        <v>#N/A</v>
      </c>
      <c r="Q542" s="26">
        <f>IF(R542="Y","",S542-COUNTIF(R$4:R541,"Y"))</f>
        <v>440</v>
      </c>
      <c r="R542" s="114" t="str">
        <f>IF(ISNUMBER(MATCH(T542,Draft!$AX$3:$AX$146,0)),"Y","")</f>
        <v/>
      </c>
      <c r="S542" s="114">
        <f t="shared" si="63"/>
        <v>539</v>
      </c>
      <c r="T542" s="136" t="s">
        <v>253</v>
      </c>
      <c r="U542" s="137">
        <v>57</v>
      </c>
      <c r="V542" s="137">
        <v>0.99914906220359323</v>
      </c>
      <c r="W542" s="137">
        <v>3.0867518292499011E-2</v>
      </c>
      <c r="X542" s="137">
        <v>3.089380700055068E-2</v>
      </c>
      <c r="Y542" s="137">
        <v>26899750912</v>
      </c>
      <c r="Z542" s="137">
        <v>541</v>
      </c>
      <c r="AA542" s="137">
        <v>138</v>
      </c>
      <c r="AB542" s="137">
        <v>438</v>
      </c>
      <c r="AC542" s="137">
        <v>429.5</v>
      </c>
      <c r="AP542" s="117" t="s">
        <v>1953</v>
      </c>
      <c r="AQ542" s="117" t="s">
        <v>1618</v>
      </c>
      <c r="AR542" s="117" t="s">
        <v>1619</v>
      </c>
      <c r="AS542" s="123">
        <v>55.66</v>
      </c>
      <c r="AT542" s="117">
        <v>0.13</v>
      </c>
      <c r="AU542" s="124">
        <v>2.3400000000000001E-3</v>
      </c>
      <c r="AV542" s="125">
        <v>20348231503</v>
      </c>
      <c r="AW542" s="117" t="s">
        <v>1043</v>
      </c>
      <c r="AX542" s="117">
        <v>2007</v>
      </c>
      <c r="AY542" s="117">
        <v>2147155</v>
      </c>
      <c r="AZ542" s="117" t="s">
        <v>1076</v>
      </c>
      <c r="BA542" s="117" t="s">
        <v>1077</v>
      </c>
    </row>
    <row r="543" spans="7:53" ht="15">
      <c r="G543" s="114" t="e">
        <f t="shared" si="66"/>
        <v>#N/A</v>
      </c>
      <c r="H543" s="175"/>
      <c r="I543" s="140"/>
      <c r="J543" s="141"/>
      <c r="K543" s="141"/>
      <c r="L543" s="141"/>
      <c r="M543" s="143"/>
      <c r="N543" s="26">
        <f t="shared" si="64"/>
        <v>-99</v>
      </c>
      <c r="O543" s="26" t="e">
        <f t="shared" si="65"/>
        <v>#N/A</v>
      </c>
      <c r="Q543" s="26">
        <f>IF(R543="Y","",S543-COUNTIF(R$4:R542,"Y"))</f>
        <v>441</v>
      </c>
      <c r="R543" s="114" t="str">
        <f>IF(ISNUMBER(MATCH(T543,Draft!$AX$3:$AX$146,0)),"Y","")</f>
        <v/>
      </c>
      <c r="S543" s="114">
        <f t="shared" si="63"/>
        <v>540</v>
      </c>
      <c r="T543" s="136" t="s">
        <v>1337</v>
      </c>
      <c r="U543" s="137">
        <v>57</v>
      </c>
      <c r="V543" s="137">
        <v>1.001393845766821</v>
      </c>
      <c r="W543" s="137">
        <v>4.014671064857972E-2</v>
      </c>
      <c r="X543" s="137">
        <v>4.0090830214596793E-2</v>
      </c>
      <c r="Y543" s="137">
        <v>26842193920</v>
      </c>
      <c r="Z543" s="137">
        <v>479</v>
      </c>
      <c r="AA543" s="137">
        <v>290</v>
      </c>
      <c r="AB543" s="137">
        <v>441</v>
      </c>
      <c r="AC543" s="137">
        <v>429.8</v>
      </c>
      <c r="AP543" s="117" t="s">
        <v>1953</v>
      </c>
      <c r="AQ543" s="117" t="s">
        <v>311</v>
      </c>
      <c r="AR543" s="117" t="s">
        <v>312</v>
      </c>
      <c r="AS543" s="123">
        <v>374.01</v>
      </c>
      <c r="AT543" s="117">
        <v>-2.0299999999999998</v>
      </c>
      <c r="AU543" s="124">
        <v>-5.4000000000000003E-3</v>
      </c>
      <c r="AV543" s="125">
        <v>20241485904</v>
      </c>
      <c r="AW543" s="117" t="s">
        <v>1043</v>
      </c>
      <c r="AX543" s="117">
        <v>2007</v>
      </c>
      <c r="AY543" s="117">
        <v>711744</v>
      </c>
    </row>
    <row r="544" spans="7:53" ht="15">
      <c r="G544" s="114" t="e">
        <f t="shared" si="66"/>
        <v>#N/A</v>
      </c>
      <c r="H544" s="175"/>
      <c r="I544" s="140"/>
      <c r="J544" s="141"/>
      <c r="K544" s="141"/>
      <c r="L544" s="141"/>
      <c r="M544" s="143"/>
      <c r="N544" s="26">
        <f t="shared" si="64"/>
        <v>-99</v>
      </c>
      <c r="O544" s="26" t="e">
        <f t="shared" si="65"/>
        <v>#N/A</v>
      </c>
      <c r="Q544" s="26">
        <f>IF(R544="Y","",S544-COUNTIF(R$4:R543,"Y"))</f>
        <v>442</v>
      </c>
      <c r="R544" s="114" t="str">
        <f>IF(ISNUMBER(MATCH(T544,Draft!$AX$3:$AX$146,0)),"Y","")</f>
        <v/>
      </c>
      <c r="S544" s="114">
        <f t="shared" si="63"/>
        <v>541</v>
      </c>
      <c r="T544" s="136" t="s">
        <v>250</v>
      </c>
      <c r="U544" s="137">
        <v>57</v>
      </c>
      <c r="V544" s="137">
        <v>0.99937436101648236</v>
      </c>
      <c r="W544" s="137">
        <v>3.1936216144225343E-2</v>
      </c>
      <c r="X544" s="137">
        <v>3.1956209194462841E-2</v>
      </c>
      <c r="Y544" s="137">
        <v>26857265152</v>
      </c>
      <c r="Z544" s="137">
        <v>536</v>
      </c>
      <c r="AA544" s="137">
        <v>152</v>
      </c>
      <c r="AB544" s="137">
        <v>440</v>
      </c>
      <c r="AC544" s="137">
        <v>430.4</v>
      </c>
      <c r="AP544" s="117" t="s">
        <v>1953</v>
      </c>
      <c r="AQ544" s="117" t="s">
        <v>307</v>
      </c>
      <c r="AR544" s="117" t="s">
        <v>308</v>
      </c>
      <c r="AS544" s="123">
        <v>39.159999999999997</v>
      </c>
      <c r="AT544" s="117">
        <v>0.6</v>
      </c>
      <c r="AU544" s="124">
        <v>1.5559999999999999E-2</v>
      </c>
      <c r="AV544" s="125">
        <v>20160107037</v>
      </c>
      <c r="AW544" s="117" t="s">
        <v>1043</v>
      </c>
      <c r="AX544" s="117">
        <v>2020</v>
      </c>
      <c r="AY544" s="117">
        <v>3454378</v>
      </c>
      <c r="AZ544" s="117" t="s">
        <v>1054</v>
      </c>
      <c r="BA544" s="117" t="s">
        <v>1068</v>
      </c>
    </row>
    <row r="545" spans="7:53" ht="15">
      <c r="G545" s="114" t="e">
        <f t="shared" si="66"/>
        <v>#N/A</v>
      </c>
      <c r="H545" s="175"/>
      <c r="I545" s="140"/>
      <c r="J545" s="141"/>
      <c r="K545" s="141"/>
      <c r="L545" s="141"/>
      <c r="M545" s="143"/>
      <c r="N545" s="26">
        <f t="shared" si="64"/>
        <v>-99</v>
      </c>
      <c r="O545" s="26" t="e">
        <f t="shared" si="65"/>
        <v>#N/A</v>
      </c>
      <c r="Q545" s="26">
        <f>IF(R545="Y","",S545-COUNTIF(R$4:R544,"Y"))</f>
        <v>443</v>
      </c>
      <c r="R545" s="114" t="str">
        <f>IF(ISNUMBER(MATCH(T545,Draft!$AX$3:$AX$146,0)),"Y","")</f>
        <v/>
      </c>
      <c r="S545" s="114">
        <f t="shared" si="63"/>
        <v>542</v>
      </c>
      <c r="T545" s="136" t="s">
        <v>2299</v>
      </c>
      <c r="U545" s="137">
        <v>61</v>
      </c>
      <c r="V545" s="137">
        <v>0.9999914729755861</v>
      </c>
      <c r="W545" s="137">
        <v>1.470112170616656E-3</v>
      </c>
      <c r="X545" s="137">
        <v>1.470124706405919E-3</v>
      </c>
      <c r="Y545" s="137">
        <v>1478885760</v>
      </c>
      <c r="Z545" s="137">
        <v>520</v>
      </c>
      <c r="AA545" s="137">
        <v>4</v>
      </c>
      <c r="AB545" s="137">
        <v>567</v>
      </c>
      <c r="AC545" s="137">
        <v>430.9</v>
      </c>
      <c r="AP545" s="117" t="s">
        <v>1953</v>
      </c>
      <c r="AQ545" s="117" t="s">
        <v>335</v>
      </c>
      <c r="AR545" s="117" t="s">
        <v>336</v>
      </c>
      <c r="AS545" s="123">
        <v>191.51</v>
      </c>
      <c r="AT545" s="117">
        <v>-2.88</v>
      </c>
      <c r="AU545" s="124">
        <v>-1.482E-2</v>
      </c>
      <c r="AV545" s="125">
        <v>20126551940</v>
      </c>
      <c r="AW545" s="117" t="s">
        <v>1043</v>
      </c>
      <c r="AY545" s="117">
        <v>611566</v>
      </c>
      <c r="AZ545" s="117" t="s">
        <v>1092</v>
      </c>
      <c r="BA545" s="117" t="s">
        <v>1136</v>
      </c>
    </row>
    <row r="546" spans="7:53" ht="15">
      <c r="G546" s="114" t="e">
        <f t="shared" si="66"/>
        <v>#N/A</v>
      </c>
      <c r="H546" s="175"/>
      <c r="I546" s="140"/>
      <c r="J546" s="141"/>
      <c r="K546" s="141"/>
      <c r="L546" s="141"/>
      <c r="M546" s="143"/>
      <c r="N546" s="26">
        <f t="shared" si="64"/>
        <v>-99</v>
      </c>
      <c r="O546" s="26" t="e">
        <f t="shared" si="65"/>
        <v>#N/A</v>
      </c>
      <c r="Q546" s="26">
        <f>IF(R546="Y","",S546-COUNTIF(R$4:R545,"Y"))</f>
        <v>444</v>
      </c>
      <c r="R546" s="114" t="str">
        <f>IF(ISNUMBER(MATCH(T546,Draft!$AX$3:$AX$146,0)),"Y","")</f>
        <v/>
      </c>
      <c r="S546" s="114">
        <f t="shared" si="63"/>
        <v>543</v>
      </c>
      <c r="T546" s="136" t="s">
        <v>878</v>
      </c>
      <c r="U546" s="137">
        <v>57</v>
      </c>
      <c r="V546" s="137">
        <v>0.99743670232362458</v>
      </c>
      <c r="W546" s="137">
        <v>4.7342418462557913E-2</v>
      </c>
      <c r="X546" s="137">
        <v>4.7464083036316183E-2</v>
      </c>
      <c r="Y546" s="137">
        <v>45623492608</v>
      </c>
      <c r="Z546" s="137">
        <v>564</v>
      </c>
      <c r="AA546" s="137">
        <v>363</v>
      </c>
      <c r="AB546" s="137">
        <v>256</v>
      </c>
      <c r="AC546" s="137">
        <v>431.4</v>
      </c>
      <c r="AP546" s="117" t="s">
        <v>1953</v>
      </c>
      <c r="AQ546" s="117" t="s">
        <v>1475</v>
      </c>
      <c r="AR546" s="117" t="s">
        <v>1476</v>
      </c>
      <c r="AS546" s="123">
        <v>328.64</v>
      </c>
      <c r="AT546" s="117">
        <v>-6.52</v>
      </c>
      <c r="AU546" s="124">
        <v>-1.9449999999999999E-2</v>
      </c>
      <c r="AV546" s="125">
        <v>20058959444</v>
      </c>
      <c r="AW546" s="117" t="s">
        <v>1043</v>
      </c>
      <c r="AX546" s="117">
        <v>1995</v>
      </c>
      <c r="AY546" s="117">
        <v>298556</v>
      </c>
      <c r="AZ546" s="117" t="s">
        <v>1057</v>
      </c>
      <c r="BA546" s="117" t="s">
        <v>1061</v>
      </c>
    </row>
    <row r="547" spans="7:53" ht="15">
      <c r="G547" s="114" t="e">
        <f t="shared" si="66"/>
        <v>#N/A</v>
      </c>
      <c r="H547" s="175"/>
      <c r="I547" s="140"/>
      <c r="J547" s="141"/>
      <c r="K547" s="141"/>
      <c r="L547" s="141"/>
      <c r="M547" s="143"/>
      <c r="N547" s="26">
        <f t="shared" si="64"/>
        <v>-99</v>
      </c>
      <c r="O547" s="26" t="e">
        <f t="shared" si="65"/>
        <v>#N/A</v>
      </c>
      <c r="Q547" s="26">
        <f>IF(R547="Y","",S547-COUNTIF(R$4:R546,"Y"))</f>
        <v>445</v>
      </c>
      <c r="R547" s="114" t="str">
        <f>IF(ISNUMBER(MATCH(T547,Draft!$AX$3:$AX$146,0)),"Y","")</f>
        <v/>
      </c>
      <c r="S547" s="114">
        <f t="shared" si="63"/>
        <v>544</v>
      </c>
      <c r="T547" s="136" t="s">
        <v>120</v>
      </c>
      <c r="U547" s="137">
        <v>57</v>
      </c>
      <c r="V547" s="137">
        <v>0.99905732868309272</v>
      </c>
      <c r="W547" s="137">
        <v>4.6459024361807537E-2</v>
      </c>
      <c r="X547" s="137">
        <v>4.650286127528587E-2</v>
      </c>
      <c r="Y547" s="137">
        <v>41042092032</v>
      </c>
      <c r="Z547" s="137">
        <v>544</v>
      </c>
      <c r="AA547" s="137">
        <v>355</v>
      </c>
      <c r="AB547" s="137">
        <v>297</v>
      </c>
      <c r="AC547" s="137">
        <v>432.1</v>
      </c>
      <c r="AP547" s="117" t="s">
        <v>1953</v>
      </c>
      <c r="AQ547" s="117" t="s">
        <v>351</v>
      </c>
      <c r="AR547" s="117" t="s">
        <v>352</v>
      </c>
      <c r="AS547" s="123">
        <v>90.05</v>
      </c>
      <c r="AT547" s="117">
        <v>-1.65</v>
      </c>
      <c r="AU547" s="124">
        <v>-1.7989999999999999E-2</v>
      </c>
      <c r="AV547" s="125">
        <v>20016110577</v>
      </c>
      <c r="AW547" s="117" t="s">
        <v>1043</v>
      </c>
      <c r="AX547" s="117">
        <v>1995</v>
      </c>
      <c r="AY547" s="117">
        <v>1321402</v>
      </c>
      <c r="AZ547" s="117" t="s">
        <v>1044</v>
      </c>
      <c r="BA547" s="117" t="s">
        <v>1112</v>
      </c>
    </row>
    <row r="548" spans="7:53" ht="15">
      <c r="G548" s="114" t="e">
        <f t="shared" si="66"/>
        <v>#N/A</v>
      </c>
      <c r="H548" s="175"/>
      <c r="I548" s="140"/>
      <c r="J548" s="141"/>
      <c r="K548" s="141"/>
      <c r="L548" s="141"/>
      <c r="M548" s="143"/>
      <c r="N548" s="26">
        <f t="shared" si="64"/>
        <v>-99</v>
      </c>
      <c r="O548" s="26" t="e">
        <f t="shared" si="65"/>
        <v>#N/A</v>
      </c>
      <c r="Q548" s="26">
        <f>IF(R548="Y","",S548-COUNTIF(R$4:R547,"Y"))</f>
        <v>446</v>
      </c>
      <c r="R548" s="114" t="str">
        <f>IF(ISNUMBER(MATCH(T548,Draft!$AX$3:$AX$146,0)),"Y","")</f>
        <v/>
      </c>
      <c r="S548" s="114">
        <f t="shared" si="63"/>
        <v>545</v>
      </c>
      <c r="T548" s="136" t="s">
        <v>2247</v>
      </c>
      <c r="U548" s="137">
        <v>61</v>
      </c>
      <c r="V548" s="137">
        <v>1.0045330747472101</v>
      </c>
      <c r="W548" s="137">
        <v>0.16632754565610691</v>
      </c>
      <c r="X548" s="137">
        <v>0.165576972861708</v>
      </c>
      <c r="Y548" s="137">
        <v>1826646016</v>
      </c>
      <c r="Z548" s="137">
        <v>328</v>
      </c>
      <c r="AA548" s="137">
        <v>515</v>
      </c>
      <c r="AB548" s="137">
        <v>558</v>
      </c>
      <c r="AC548" s="137">
        <v>434.4</v>
      </c>
      <c r="AP548" s="117" t="s">
        <v>1953</v>
      </c>
      <c r="AQ548" s="117" t="s">
        <v>347</v>
      </c>
      <c r="AR548" s="117" t="s">
        <v>348</v>
      </c>
      <c r="AS548" s="123">
        <v>173.15</v>
      </c>
      <c r="AT548" s="117">
        <v>0.81</v>
      </c>
      <c r="AU548" s="124">
        <v>4.7000000000000002E-3</v>
      </c>
      <c r="AV548" s="125">
        <v>19984308450</v>
      </c>
      <c r="AW548" s="117" t="s">
        <v>1043</v>
      </c>
      <c r="AX548" s="117">
        <v>1997</v>
      </c>
      <c r="AY548" s="117">
        <v>1534491</v>
      </c>
      <c r="AZ548" s="117" t="s">
        <v>1044</v>
      </c>
      <c r="BA548" s="117" t="s">
        <v>1048</v>
      </c>
    </row>
    <row r="549" spans="7:53" ht="15">
      <c r="G549" s="114" t="e">
        <f t="shared" si="66"/>
        <v>#N/A</v>
      </c>
      <c r="H549" s="175"/>
      <c r="I549" s="140"/>
      <c r="J549" s="141"/>
      <c r="K549" s="141"/>
      <c r="L549" s="141"/>
      <c r="M549" s="143"/>
      <c r="N549" s="26">
        <f t="shared" si="64"/>
        <v>-99</v>
      </c>
      <c r="O549" s="26" t="e">
        <f t="shared" si="65"/>
        <v>#N/A</v>
      </c>
      <c r="Q549" s="26">
        <f>IF(R549="Y","",S549-COUNTIF(R$4:R548,"Y"))</f>
        <v>447</v>
      </c>
      <c r="R549" s="114" t="str">
        <f>IF(ISNUMBER(MATCH(T549,Draft!$AX$3:$AX$146,0)),"Y","")</f>
        <v/>
      </c>
      <c r="S549" s="114">
        <f t="shared" si="63"/>
        <v>546</v>
      </c>
      <c r="T549" s="136" t="s">
        <v>976</v>
      </c>
      <c r="U549" s="137">
        <v>57</v>
      </c>
      <c r="V549" s="137">
        <v>0.9954519298162614</v>
      </c>
      <c r="W549" s="137">
        <v>4.2491097557340728E-2</v>
      </c>
      <c r="X549" s="137">
        <v>4.2685232992801227E-2</v>
      </c>
      <c r="Y549" s="137">
        <v>42658000896</v>
      </c>
      <c r="Z549" s="137">
        <v>577</v>
      </c>
      <c r="AA549" s="137">
        <v>315</v>
      </c>
      <c r="AB549" s="137">
        <v>280</v>
      </c>
      <c r="AC549" s="137">
        <v>435.5</v>
      </c>
      <c r="AP549" s="117" t="s">
        <v>1953</v>
      </c>
      <c r="AQ549" s="117" t="s">
        <v>1450</v>
      </c>
      <c r="AR549" s="117" t="s">
        <v>1451</v>
      </c>
      <c r="AS549" s="123">
        <v>103.9</v>
      </c>
      <c r="AT549" s="117">
        <v>-1.18</v>
      </c>
      <c r="AU549" s="124">
        <v>-1.123E-2</v>
      </c>
      <c r="AV549" s="125">
        <v>19907240000</v>
      </c>
      <c r="AW549" s="117" t="s">
        <v>1043</v>
      </c>
      <c r="AX549" s="117">
        <v>2015</v>
      </c>
      <c r="AY549" s="117">
        <v>1982494</v>
      </c>
      <c r="AZ549" s="117" t="s">
        <v>1044</v>
      </c>
      <c r="BA549" s="117" t="s">
        <v>1122</v>
      </c>
    </row>
    <row r="550" spans="7:53" ht="15">
      <c r="G550" s="114" t="e">
        <f t="shared" si="66"/>
        <v>#N/A</v>
      </c>
      <c r="H550" s="175"/>
      <c r="I550" s="140"/>
      <c r="J550" s="141"/>
      <c r="K550" s="141"/>
      <c r="L550" s="141"/>
      <c r="M550" s="143"/>
      <c r="N550" s="26">
        <f t="shared" si="64"/>
        <v>-99</v>
      </c>
      <c r="O550" s="26" t="e">
        <f t="shared" si="65"/>
        <v>#N/A</v>
      </c>
      <c r="Q550" s="26">
        <f>IF(R550="Y","",S550-COUNTIF(R$4:R549,"Y"))</f>
        <v>448</v>
      </c>
      <c r="R550" s="114" t="str">
        <f>IF(ISNUMBER(MATCH(T550,Draft!$AX$3:$AX$146,0)),"Y","")</f>
        <v/>
      </c>
      <c r="S550" s="114">
        <f t="shared" si="63"/>
        <v>547</v>
      </c>
      <c r="T550" s="136" t="s">
        <v>289</v>
      </c>
      <c r="U550" s="137">
        <v>57</v>
      </c>
      <c r="V550" s="137">
        <v>1.0014434612339751</v>
      </c>
      <c r="W550" s="137">
        <v>4.5487000719886442E-2</v>
      </c>
      <c r="X550" s="137">
        <v>4.5421436636909618E-2</v>
      </c>
      <c r="Y550" s="137">
        <v>27524780032</v>
      </c>
      <c r="Z550" s="137">
        <v>477</v>
      </c>
      <c r="AA550" s="137">
        <v>343</v>
      </c>
      <c r="AB550" s="137">
        <v>432</v>
      </c>
      <c r="AC550" s="137">
        <v>436.7</v>
      </c>
      <c r="AP550" s="117" t="s">
        <v>1953</v>
      </c>
      <c r="AQ550" s="117" t="s">
        <v>1506</v>
      </c>
      <c r="AR550" s="117" t="s">
        <v>1507</v>
      </c>
      <c r="AS550" s="123">
        <v>402.69</v>
      </c>
      <c r="AT550" s="117">
        <v>-4.1399999999999997</v>
      </c>
      <c r="AU550" s="124">
        <v>-1.018E-2</v>
      </c>
      <c r="AV550" s="125">
        <v>19850968387</v>
      </c>
      <c r="AW550" s="117" t="s">
        <v>1043</v>
      </c>
      <c r="AY550" s="117">
        <v>156030</v>
      </c>
      <c r="AZ550" s="117" t="s">
        <v>1057</v>
      </c>
      <c r="BA550" s="117" t="s">
        <v>1172</v>
      </c>
    </row>
    <row r="551" spans="7:53" ht="15">
      <c r="G551" s="114" t="e">
        <f t="shared" si="66"/>
        <v>#N/A</v>
      </c>
      <c r="H551" s="175"/>
      <c r="I551" s="140"/>
      <c r="J551" s="141"/>
      <c r="K551" s="141"/>
      <c r="L551" s="141"/>
      <c r="M551" s="143"/>
      <c r="N551" s="26">
        <f t="shared" si="64"/>
        <v>-99</v>
      </c>
      <c r="O551" s="26" t="e">
        <f t="shared" si="65"/>
        <v>#N/A</v>
      </c>
      <c r="Q551" s="26">
        <f>IF(R551="Y","",S551-COUNTIF(R$4:R550,"Y"))</f>
        <v>449</v>
      </c>
      <c r="R551" s="114" t="str">
        <f>IF(ISNUMBER(MATCH(T551,Draft!$AX$3:$AX$146,0)),"Y","")</f>
        <v/>
      </c>
      <c r="S551" s="114">
        <f t="shared" si="63"/>
        <v>548</v>
      </c>
      <c r="T551" s="136" t="s">
        <v>1189</v>
      </c>
      <c r="U551" s="137">
        <v>57</v>
      </c>
      <c r="V551" s="137">
        <v>0.99916226882986214</v>
      </c>
      <c r="W551" s="137">
        <v>4.6709583022164831E-2</v>
      </c>
      <c r="X551" s="137">
        <v>4.674874590377328E-2</v>
      </c>
      <c r="Y551" s="137">
        <v>38709673984</v>
      </c>
      <c r="Z551" s="137">
        <v>540</v>
      </c>
      <c r="AA551" s="137">
        <v>358</v>
      </c>
      <c r="AB551" s="137">
        <v>318</v>
      </c>
      <c r="AC551" s="137">
        <v>437</v>
      </c>
      <c r="AP551" s="117" t="s">
        <v>1953</v>
      </c>
      <c r="AQ551" s="117" t="s">
        <v>1490</v>
      </c>
      <c r="AR551" s="117" t="s">
        <v>1491</v>
      </c>
      <c r="AS551" s="123">
        <v>424.89</v>
      </c>
      <c r="AT551" s="117">
        <v>-7.32</v>
      </c>
      <c r="AU551" s="124">
        <v>-1.694E-2</v>
      </c>
      <c r="AV551" s="125">
        <v>19823317731</v>
      </c>
      <c r="AW551" s="117" t="s">
        <v>1043</v>
      </c>
      <c r="AY551" s="117">
        <v>162887</v>
      </c>
      <c r="AZ551" s="117" t="s">
        <v>1059</v>
      </c>
      <c r="BA551" s="117" t="s">
        <v>1065</v>
      </c>
    </row>
    <row r="552" spans="7:53" ht="15">
      <c r="G552" s="114" t="e">
        <f t="shared" si="66"/>
        <v>#N/A</v>
      </c>
      <c r="H552" s="175"/>
      <c r="I552" s="140"/>
      <c r="J552" s="141"/>
      <c r="K552" s="141"/>
      <c r="L552" s="141"/>
      <c r="M552" s="143"/>
      <c r="N552" s="26">
        <f t="shared" si="64"/>
        <v>-99</v>
      </c>
      <c r="O552" s="26" t="e">
        <f t="shared" si="65"/>
        <v>#N/A</v>
      </c>
      <c r="Q552" s="26">
        <f>IF(R552="Y","",S552-COUNTIF(R$4:R551,"Y"))</f>
        <v>450</v>
      </c>
      <c r="R552" s="114" t="str">
        <f>IF(ISNUMBER(MATCH(T552,Draft!$AX$3:$AX$146,0)),"Y","")</f>
        <v/>
      </c>
      <c r="S552" s="114">
        <f t="shared" si="63"/>
        <v>549</v>
      </c>
      <c r="T552" s="136" t="s">
        <v>257</v>
      </c>
      <c r="U552" s="137">
        <v>57</v>
      </c>
      <c r="V552" s="137">
        <v>1.001503666782771</v>
      </c>
      <c r="W552" s="137">
        <v>3.8853422239528292E-2</v>
      </c>
      <c r="X552" s="137">
        <v>3.8795087355337383E-2</v>
      </c>
      <c r="Y552" s="137">
        <v>23661375488</v>
      </c>
      <c r="Z552" s="137">
        <v>475</v>
      </c>
      <c r="AA552" s="137">
        <v>266</v>
      </c>
      <c r="AB552" s="137">
        <v>491</v>
      </c>
      <c r="AC552" s="137">
        <v>438</v>
      </c>
      <c r="AP552" s="117" t="s">
        <v>1953</v>
      </c>
      <c r="AQ552" s="117" t="s">
        <v>1452</v>
      </c>
      <c r="AR552" s="117" t="s">
        <v>1453</v>
      </c>
      <c r="AS552" s="123">
        <v>483.21</v>
      </c>
      <c r="AT552" s="117">
        <v>-7.86</v>
      </c>
      <c r="AU552" s="124">
        <v>-1.601E-2</v>
      </c>
      <c r="AV552" s="125">
        <v>19800171936</v>
      </c>
      <c r="AW552" s="117" t="s">
        <v>1043</v>
      </c>
      <c r="AY552" s="117">
        <v>170871</v>
      </c>
      <c r="AZ552" s="117" t="s">
        <v>1044</v>
      </c>
      <c r="BA552" s="117" t="s">
        <v>1048</v>
      </c>
    </row>
    <row r="553" spans="7:53" ht="15">
      <c r="G553" s="114" t="e">
        <f t="shared" si="66"/>
        <v>#N/A</v>
      </c>
      <c r="H553" s="175"/>
      <c r="I553" s="140"/>
      <c r="J553" s="141"/>
      <c r="K553" s="141"/>
      <c r="L553" s="141"/>
      <c r="M553" s="143"/>
      <c r="N553" s="26">
        <f t="shared" si="64"/>
        <v>-99</v>
      </c>
      <c r="O553" s="26" t="e">
        <f t="shared" si="65"/>
        <v>#N/A</v>
      </c>
      <c r="Q553" s="26">
        <f>IF(R553="Y","",S553-COUNTIF(R$4:R552,"Y"))</f>
        <v>451</v>
      </c>
      <c r="R553" s="114" t="str">
        <f>IF(ISNUMBER(MATCH(T553,Draft!$AX$3:$AX$146,0)),"Y","")</f>
        <v/>
      </c>
      <c r="S553" s="114">
        <f t="shared" si="63"/>
        <v>550</v>
      </c>
      <c r="T553" s="136" t="s">
        <v>1286</v>
      </c>
      <c r="U553" s="137">
        <v>57</v>
      </c>
      <c r="V553" s="137">
        <v>0.9993722293874725</v>
      </c>
      <c r="W553" s="137">
        <v>3.3531192041034642E-2</v>
      </c>
      <c r="X553" s="137">
        <v>3.3552255160808619E-2</v>
      </c>
      <c r="Y553" s="137">
        <v>26364878848</v>
      </c>
      <c r="Z553" s="137">
        <v>537</v>
      </c>
      <c r="AA553" s="137">
        <v>183</v>
      </c>
      <c r="AB553" s="137">
        <v>446</v>
      </c>
      <c r="AC553" s="137">
        <v>438.9</v>
      </c>
      <c r="AP553" s="117" t="s">
        <v>1953</v>
      </c>
      <c r="AQ553" s="117" t="s">
        <v>355</v>
      </c>
      <c r="AR553" s="117" t="s">
        <v>356</v>
      </c>
      <c r="AS553" s="123">
        <v>122.54</v>
      </c>
      <c r="AT553" s="117">
        <v>-0.6</v>
      </c>
      <c r="AU553" s="124">
        <v>-4.8700000000000002E-3</v>
      </c>
      <c r="AV553" s="125">
        <v>19746217895</v>
      </c>
      <c r="AW553" s="117" t="s">
        <v>1043</v>
      </c>
      <c r="AY553" s="117">
        <v>941509</v>
      </c>
      <c r="AZ553" s="117" t="s">
        <v>1049</v>
      </c>
      <c r="BA553" s="117" t="s">
        <v>1138</v>
      </c>
    </row>
    <row r="554" spans="7:53" ht="15">
      <c r="G554" s="114" t="e">
        <f t="shared" si="66"/>
        <v>#N/A</v>
      </c>
      <c r="H554" s="175"/>
      <c r="I554" s="140"/>
      <c r="J554" s="141"/>
      <c r="K554" s="141"/>
      <c r="L554" s="141"/>
      <c r="M554" s="143"/>
      <c r="N554" s="26">
        <f t="shared" si="64"/>
        <v>-99</v>
      </c>
      <c r="O554" s="26" t="e">
        <f t="shared" si="65"/>
        <v>#N/A</v>
      </c>
      <c r="Q554" s="26">
        <f>IF(R554="Y","",S554-COUNTIF(R$4:R553,"Y"))</f>
        <v>452</v>
      </c>
      <c r="R554" s="114" t="str">
        <f>IF(ISNUMBER(MATCH(T554,Draft!$AX$3:$AX$146,0)),"Y","")</f>
        <v/>
      </c>
      <c r="S554" s="114">
        <f t="shared" si="63"/>
        <v>551</v>
      </c>
      <c r="T554" s="136" t="s">
        <v>78</v>
      </c>
      <c r="U554" s="137">
        <v>57</v>
      </c>
      <c r="V554" s="137">
        <v>0.98732868045683075</v>
      </c>
      <c r="W554" s="137">
        <v>9.1719820279737657E-2</v>
      </c>
      <c r="X554" s="137">
        <v>9.2896947182066536E-2</v>
      </c>
      <c r="Y554" s="137">
        <v>75830312960</v>
      </c>
      <c r="Z554" s="137">
        <v>594</v>
      </c>
      <c r="AA554" s="137">
        <v>490</v>
      </c>
      <c r="AB554" s="137">
        <v>150</v>
      </c>
      <c r="AC554" s="137">
        <v>440</v>
      </c>
      <c r="AP554" s="117" t="s">
        <v>1953</v>
      </c>
      <c r="AQ554" s="117" t="s">
        <v>1550</v>
      </c>
      <c r="AR554" s="117" t="s">
        <v>1551</v>
      </c>
      <c r="AS554" s="123">
        <v>33.630000000000003</v>
      </c>
      <c r="AT554" s="117">
        <v>-0.72</v>
      </c>
      <c r="AU554" s="124">
        <v>-2.0959999999999999E-2</v>
      </c>
      <c r="AV554" s="125">
        <v>19707471841</v>
      </c>
      <c r="AW554" s="117" t="s">
        <v>1098</v>
      </c>
      <c r="AY554" s="117">
        <v>345543</v>
      </c>
      <c r="AZ554" s="117" t="s">
        <v>1057</v>
      </c>
      <c r="BA554" s="117" t="s">
        <v>1135</v>
      </c>
    </row>
    <row r="555" spans="7:53" ht="15">
      <c r="G555" s="114" t="e">
        <f t="shared" si="66"/>
        <v>#N/A</v>
      </c>
      <c r="H555" s="175"/>
      <c r="I555" s="140"/>
      <c r="J555" s="141"/>
      <c r="K555" s="141"/>
      <c r="L555" s="141"/>
      <c r="M555" s="143"/>
      <c r="N555" s="26">
        <f t="shared" si="64"/>
        <v>-99</v>
      </c>
      <c r="O555" s="26" t="e">
        <f t="shared" si="65"/>
        <v>#N/A</v>
      </c>
      <c r="Q555" s="26">
        <f>IF(R555="Y","",S555-COUNTIF(R$4:R554,"Y"))</f>
        <v>453</v>
      </c>
      <c r="R555" s="114" t="str">
        <f>IF(ISNUMBER(MATCH(T555,Draft!$AX$3:$AX$146,0)),"Y","")</f>
        <v/>
      </c>
      <c r="S555" s="114">
        <f t="shared" si="63"/>
        <v>552</v>
      </c>
      <c r="T555" s="136" t="s">
        <v>192</v>
      </c>
      <c r="U555" s="137">
        <v>57</v>
      </c>
      <c r="V555" s="137">
        <v>0.99715358151980282</v>
      </c>
      <c r="W555" s="137">
        <v>3.5263297806063167E-2</v>
      </c>
      <c r="X555" s="137">
        <v>3.536395843087374E-2</v>
      </c>
      <c r="Y555" s="137">
        <v>33320783872</v>
      </c>
      <c r="Z555" s="137">
        <v>568</v>
      </c>
      <c r="AA555" s="137">
        <v>219</v>
      </c>
      <c r="AB555" s="137">
        <v>377</v>
      </c>
      <c r="AC555" s="137">
        <v>440.9</v>
      </c>
      <c r="AP555" s="117" t="s">
        <v>1953</v>
      </c>
      <c r="AQ555" s="117" t="s">
        <v>1554</v>
      </c>
      <c r="AR555" s="117" t="s">
        <v>1555</v>
      </c>
      <c r="AS555" s="123">
        <v>69.099999999999994</v>
      </c>
      <c r="AT555" s="117">
        <v>-0.92</v>
      </c>
      <c r="AU555" s="124">
        <v>-1.3140000000000001E-2</v>
      </c>
      <c r="AV555" s="125">
        <v>19520473600</v>
      </c>
      <c r="AW555" s="117" t="s">
        <v>1043</v>
      </c>
      <c r="AY555" s="117">
        <v>2943286</v>
      </c>
      <c r="AZ555" s="117" t="s">
        <v>1049</v>
      </c>
      <c r="BA555" s="117" t="s">
        <v>1134</v>
      </c>
    </row>
    <row r="556" spans="7:53" ht="15">
      <c r="G556" s="114" t="e">
        <f t="shared" si="66"/>
        <v>#N/A</v>
      </c>
      <c r="H556" s="175"/>
      <c r="I556" s="140"/>
      <c r="J556" s="141"/>
      <c r="K556" s="141"/>
      <c r="L556" s="141"/>
      <c r="M556" s="143"/>
      <c r="N556" s="26">
        <f t="shared" si="64"/>
        <v>-99</v>
      </c>
      <c r="O556" s="26" t="e">
        <f t="shared" si="65"/>
        <v>#N/A</v>
      </c>
      <c r="Q556" s="26">
        <f>IF(R556="Y","",S556-COUNTIF(R$4:R555,"Y"))</f>
        <v>454</v>
      </c>
      <c r="R556" s="114" t="str">
        <f>IF(ISNUMBER(MATCH(T556,Draft!$AX$3:$AX$146,0)),"Y","")</f>
        <v/>
      </c>
      <c r="S556" s="114">
        <f t="shared" si="63"/>
        <v>553</v>
      </c>
      <c r="T556" s="136" t="s">
        <v>240</v>
      </c>
      <c r="U556" s="137">
        <v>57</v>
      </c>
      <c r="V556" s="137">
        <v>1.002234650239644</v>
      </c>
      <c r="W556" s="137">
        <v>8.2169483541914223E-2</v>
      </c>
      <c r="X556" s="137">
        <v>8.1986272897536197E-2</v>
      </c>
      <c r="Y556" s="137">
        <v>28992380928</v>
      </c>
      <c r="Z556" s="137">
        <v>440</v>
      </c>
      <c r="AA556" s="137">
        <v>479</v>
      </c>
      <c r="AB556" s="137">
        <v>420</v>
      </c>
      <c r="AC556" s="137">
        <v>441.8</v>
      </c>
      <c r="AP556" s="117" t="s">
        <v>1953</v>
      </c>
      <c r="AQ556" s="117" t="s">
        <v>1355</v>
      </c>
      <c r="AR556" s="117" t="s">
        <v>1356</v>
      </c>
      <c r="AS556" s="123">
        <v>36.869999999999997</v>
      </c>
      <c r="AT556" s="117">
        <v>-0.65</v>
      </c>
      <c r="AU556" s="124">
        <v>-1.7319999999999999E-2</v>
      </c>
      <c r="AV556" s="125">
        <v>19365162370</v>
      </c>
      <c r="AX556" s="117">
        <v>2021</v>
      </c>
      <c r="AY556" s="117">
        <v>3913158</v>
      </c>
      <c r="AZ556" s="117" t="s">
        <v>1044</v>
      </c>
      <c r="BA556" s="117" t="s">
        <v>1048</v>
      </c>
    </row>
    <row r="557" spans="7:53" ht="15">
      <c r="G557" s="114" t="e">
        <f t="shared" si="66"/>
        <v>#N/A</v>
      </c>
      <c r="H557" s="175"/>
      <c r="I557" s="140"/>
      <c r="J557" s="141"/>
      <c r="K557" s="141"/>
      <c r="L557" s="141"/>
      <c r="M557" s="143"/>
      <c r="N557" s="26">
        <f t="shared" si="64"/>
        <v>-99</v>
      </c>
      <c r="O557" s="26" t="e">
        <f t="shared" si="65"/>
        <v>#N/A</v>
      </c>
      <c r="Q557" s="26">
        <f>IF(R557="Y","",S557-COUNTIF(R$4:R556,"Y"))</f>
        <v>455</v>
      </c>
      <c r="R557" s="114" t="str">
        <f>IF(ISNUMBER(MATCH(T557,Draft!$AX$3:$AX$146,0)),"Y","")</f>
        <v/>
      </c>
      <c r="S557" s="114">
        <f t="shared" si="63"/>
        <v>554</v>
      </c>
      <c r="T557" s="136" t="s">
        <v>112</v>
      </c>
      <c r="U557" s="137">
        <v>57</v>
      </c>
      <c r="V557" s="137">
        <v>0.99551510180416591</v>
      </c>
      <c r="W557" s="137">
        <v>7.2269139164384197E-2</v>
      </c>
      <c r="X557" s="137">
        <v>7.259471908905378E-2</v>
      </c>
      <c r="Y557" s="137">
        <v>54885261312</v>
      </c>
      <c r="Z557" s="137">
        <v>576</v>
      </c>
      <c r="AA557" s="137">
        <v>464</v>
      </c>
      <c r="AB557" s="137">
        <v>210</v>
      </c>
      <c r="AC557" s="137">
        <v>443.8</v>
      </c>
      <c r="AP557" s="117" t="s">
        <v>1953</v>
      </c>
      <c r="AQ557" s="117" t="s">
        <v>323</v>
      </c>
      <c r="AR557" s="117" t="s">
        <v>324</v>
      </c>
      <c r="AS557" s="123">
        <v>73.19</v>
      </c>
      <c r="AT557" s="117">
        <v>-1.76</v>
      </c>
      <c r="AU557" s="124">
        <v>-2.3480000000000001E-2</v>
      </c>
      <c r="AV557" s="125">
        <v>19356882068</v>
      </c>
      <c r="AW557" s="117" t="s">
        <v>1043</v>
      </c>
      <c r="AX557" s="117">
        <v>2021</v>
      </c>
      <c r="AY557" s="117">
        <v>6954994</v>
      </c>
      <c r="AZ557" s="117" t="s">
        <v>1044</v>
      </c>
      <c r="BA557" s="117" t="s">
        <v>1080</v>
      </c>
    </row>
    <row r="558" spans="7:53" ht="15">
      <c r="G558" s="114" t="e">
        <f t="shared" si="66"/>
        <v>#N/A</v>
      </c>
      <c r="H558" s="175"/>
      <c r="I558" s="140"/>
      <c r="J558" s="141"/>
      <c r="K558" s="141"/>
      <c r="L558" s="141"/>
      <c r="M558" s="143"/>
      <c r="N558" s="26">
        <f t="shared" si="64"/>
        <v>-99</v>
      </c>
      <c r="O558" s="26" t="e">
        <f t="shared" si="65"/>
        <v>#N/A</v>
      </c>
      <c r="Q558" s="26">
        <f>IF(R558="Y","",S558-COUNTIF(R$4:R557,"Y"))</f>
        <v>456</v>
      </c>
      <c r="R558" s="114" t="str">
        <f>IF(ISNUMBER(MATCH(T558,Draft!$AX$3:$AX$146,0)),"Y","")</f>
        <v/>
      </c>
      <c r="S558" s="114">
        <f t="shared" si="63"/>
        <v>555</v>
      </c>
      <c r="T558" s="136" t="s">
        <v>2395</v>
      </c>
      <c r="U558" s="137">
        <v>61</v>
      </c>
      <c r="V558" s="137">
        <v>1.0045232247324909</v>
      </c>
      <c r="W558" s="137">
        <v>0.17949544699779549</v>
      </c>
      <c r="X558" s="137">
        <v>0.17868720461450349</v>
      </c>
      <c r="Y558" s="137">
        <v>1009914560</v>
      </c>
      <c r="Z558" s="137">
        <v>329</v>
      </c>
      <c r="AA558" s="137">
        <v>521</v>
      </c>
      <c r="AB558" s="137">
        <v>590</v>
      </c>
      <c r="AC558" s="137">
        <v>445.7</v>
      </c>
      <c r="AP558" s="117" t="s">
        <v>1953</v>
      </c>
      <c r="AQ558" s="117" t="s">
        <v>1537</v>
      </c>
      <c r="AR558" s="117" t="s">
        <v>1538</v>
      </c>
      <c r="AS558" s="123">
        <v>247.43</v>
      </c>
      <c r="AT558" s="117">
        <v>-4.57</v>
      </c>
      <c r="AU558" s="124">
        <v>-1.813E-2</v>
      </c>
      <c r="AV558" s="125">
        <v>19249521036</v>
      </c>
      <c r="AW558" s="117" t="s">
        <v>1043</v>
      </c>
      <c r="AX558" s="117">
        <v>2010</v>
      </c>
      <c r="AY558" s="117">
        <v>668206</v>
      </c>
      <c r="AZ558" s="117" t="s">
        <v>1044</v>
      </c>
      <c r="BA558" s="117" t="s">
        <v>1080</v>
      </c>
    </row>
    <row r="559" spans="7:53" ht="15">
      <c r="G559" s="114" t="e">
        <f t="shared" si="66"/>
        <v>#N/A</v>
      </c>
      <c r="H559" s="175"/>
      <c r="I559" s="140"/>
      <c r="J559" s="141"/>
      <c r="K559" s="141"/>
      <c r="L559" s="141"/>
      <c r="M559" s="143"/>
      <c r="N559" s="26">
        <f t="shared" si="64"/>
        <v>-99</v>
      </c>
      <c r="O559" s="26" t="e">
        <f t="shared" si="65"/>
        <v>#N/A</v>
      </c>
      <c r="Q559" s="26">
        <f>IF(R559="Y","",S559-COUNTIF(R$4:R558,"Y"))</f>
        <v>457</v>
      </c>
      <c r="R559" s="114" t="str">
        <f>IF(ISNUMBER(MATCH(T559,Draft!$AX$3:$AX$146,0)),"Y","")</f>
        <v/>
      </c>
      <c r="S559" s="114">
        <f t="shared" si="63"/>
        <v>556</v>
      </c>
      <c r="T559" s="136" t="s">
        <v>1325</v>
      </c>
      <c r="U559" s="137">
        <v>57</v>
      </c>
      <c r="V559" s="137">
        <v>0.9987310250267929</v>
      </c>
      <c r="W559" s="137">
        <v>2.998276686688902E-2</v>
      </c>
      <c r="X559" s="137">
        <v>3.0020862590190059E-2</v>
      </c>
      <c r="Y559" s="137">
        <v>23363045376</v>
      </c>
      <c r="Z559" s="137">
        <v>551</v>
      </c>
      <c r="AA559" s="137">
        <v>119</v>
      </c>
      <c r="AB559" s="137">
        <v>494</v>
      </c>
      <c r="AC559" s="137">
        <v>447.5</v>
      </c>
      <c r="AP559" s="117" t="s">
        <v>1953</v>
      </c>
      <c r="AQ559" s="117" t="s">
        <v>1686</v>
      </c>
      <c r="AR559" s="117" t="s">
        <v>1687</v>
      </c>
      <c r="AS559" s="123">
        <v>36.1</v>
      </c>
      <c r="AT559" s="117">
        <v>0.15</v>
      </c>
      <c r="AU559" s="124">
        <v>4.1700000000000001E-3</v>
      </c>
      <c r="AV559" s="125">
        <v>19248520000</v>
      </c>
      <c r="AW559" s="117" t="s">
        <v>1086</v>
      </c>
      <c r="AY559" s="117">
        <v>6625208</v>
      </c>
    </row>
    <row r="560" spans="7:53" ht="15">
      <c r="G560" s="114" t="e">
        <f t="shared" si="66"/>
        <v>#N/A</v>
      </c>
      <c r="H560" s="175"/>
      <c r="I560" s="140"/>
      <c r="J560" s="141"/>
      <c r="K560" s="141"/>
      <c r="L560" s="141"/>
      <c r="M560" s="143"/>
      <c r="N560" s="26">
        <f t="shared" si="64"/>
        <v>-99</v>
      </c>
      <c r="O560" s="26" t="e">
        <f t="shared" si="65"/>
        <v>#N/A</v>
      </c>
      <c r="Q560" s="26">
        <f>IF(R560="Y","",S560-COUNTIF(R$4:R559,"Y"))</f>
        <v>458</v>
      </c>
      <c r="R560" s="114" t="str">
        <f>IF(ISNUMBER(MATCH(T560,Draft!$AX$3:$AX$146,0)),"Y","")</f>
        <v/>
      </c>
      <c r="S560" s="114">
        <f t="shared" si="63"/>
        <v>557</v>
      </c>
      <c r="T560" s="136" t="s">
        <v>983</v>
      </c>
      <c r="U560" s="137">
        <v>57</v>
      </c>
      <c r="V560" s="137">
        <v>0.99781423654020696</v>
      </c>
      <c r="W560" s="137">
        <v>4.4091815842428189E-2</v>
      </c>
      <c r="X560" s="137">
        <v>4.4188401235194748E-2</v>
      </c>
      <c r="Y560" s="137">
        <v>36754477056</v>
      </c>
      <c r="Z560" s="137">
        <v>561</v>
      </c>
      <c r="AA560" s="137">
        <v>331</v>
      </c>
      <c r="AB560" s="137">
        <v>338</v>
      </c>
      <c r="AC560" s="137">
        <v>448.1</v>
      </c>
      <c r="AP560" s="117" t="s">
        <v>1953</v>
      </c>
      <c r="AQ560" s="117" t="s">
        <v>285</v>
      </c>
      <c r="AR560" s="117" t="s">
        <v>286</v>
      </c>
      <c r="AS560" s="123">
        <v>117.33</v>
      </c>
      <c r="AT560" s="117">
        <v>-4.04</v>
      </c>
      <c r="AU560" s="124">
        <v>-3.329E-2</v>
      </c>
      <c r="AV560" s="125">
        <v>19125299212</v>
      </c>
      <c r="AW560" s="117" t="s">
        <v>1043</v>
      </c>
      <c r="AY560" s="117">
        <v>2215519</v>
      </c>
      <c r="AZ560" s="117" t="s">
        <v>1059</v>
      </c>
      <c r="BA560" s="117" t="s">
        <v>1142</v>
      </c>
    </row>
    <row r="561" spans="7:53" ht="15">
      <c r="G561" s="114" t="e">
        <f t="shared" si="66"/>
        <v>#N/A</v>
      </c>
      <c r="H561" s="175"/>
      <c r="I561" s="140"/>
      <c r="J561" s="141"/>
      <c r="K561" s="141"/>
      <c r="L561" s="141"/>
      <c r="M561" s="143"/>
      <c r="N561" s="26">
        <f t="shared" si="64"/>
        <v>-99</v>
      </c>
      <c r="O561" s="26" t="e">
        <f t="shared" si="65"/>
        <v>#N/A</v>
      </c>
      <c r="Q561" s="26">
        <f>IF(R561="Y","",S561-COUNTIF(R$4:R560,"Y"))</f>
        <v>459</v>
      </c>
      <c r="R561" s="114" t="str">
        <f>IF(ISNUMBER(MATCH(T561,Draft!$AX$3:$AX$146,0)),"Y","")</f>
        <v/>
      </c>
      <c r="S561" s="114">
        <f t="shared" si="63"/>
        <v>558</v>
      </c>
      <c r="T561" s="136" t="s">
        <v>222</v>
      </c>
      <c r="U561" s="137">
        <v>57</v>
      </c>
      <c r="V561" s="137">
        <v>1.000096198855442</v>
      </c>
      <c r="W561" s="137">
        <v>4.3839131197801598E-2</v>
      </c>
      <c r="X561" s="137">
        <v>4.3834914329214728E-2</v>
      </c>
      <c r="Y561" s="137">
        <v>27990761472</v>
      </c>
      <c r="Z561" s="137">
        <v>515</v>
      </c>
      <c r="AA561" s="137">
        <v>328</v>
      </c>
      <c r="AB561" s="137">
        <v>430</v>
      </c>
      <c r="AC561" s="137">
        <v>452.1</v>
      </c>
      <c r="AP561" s="117" t="s">
        <v>1953</v>
      </c>
      <c r="AQ561" s="117" t="s">
        <v>363</v>
      </c>
      <c r="AR561" s="117" t="s">
        <v>364</v>
      </c>
      <c r="AS561" s="123">
        <v>29.84</v>
      </c>
      <c r="AT561" s="117">
        <v>0.25</v>
      </c>
      <c r="AU561" s="124">
        <v>8.4499999999999992E-3</v>
      </c>
      <c r="AV561" s="125">
        <v>19021699334</v>
      </c>
      <c r="AW561" s="117" t="s">
        <v>1063</v>
      </c>
      <c r="AY561" s="117">
        <v>5138174</v>
      </c>
      <c r="AZ561" s="117" t="s">
        <v>1052</v>
      </c>
      <c r="BA561" s="117" t="s">
        <v>1053</v>
      </c>
    </row>
    <row r="562" spans="7:53" ht="15">
      <c r="G562" s="114" t="e">
        <f t="shared" si="66"/>
        <v>#N/A</v>
      </c>
      <c r="H562" s="175"/>
      <c r="I562" s="140"/>
      <c r="J562" s="141"/>
      <c r="K562" s="141"/>
      <c r="L562" s="141"/>
      <c r="M562" s="143"/>
      <c r="N562" s="26">
        <f t="shared" si="64"/>
        <v>-99</v>
      </c>
      <c r="O562" s="26" t="e">
        <f t="shared" si="65"/>
        <v>#N/A</v>
      </c>
      <c r="Q562" s="26" t="str">
        <f>IF(R562="Y","",S562-COUNTIF(R$4:R561,"Y"))</f>
        <v/>
      </c>
      <c r="R562" s="114" t="str">
        <f>IF(ISNUMBER(MATCH(T562,Draft!$AX$3:$AX$146,0)),"Y","")</f>
        <v>Y</v>
      </c>
      <c r="S562" s="114">
        <f t="shared" si="63"/>
        <v>559</v>
      </c>
      <c r="T562" s="136" t="s">
        <v>90</v>
      </c>
      <c r="U562" s="137">
        <v>41</v>
      </c>
      <c r="V562" s="137">
        <v>0.98907272594507345</v>
      </c>
      <c r="W562" s="137">
        <v>7.3986655519068995E-2</v>
      </c>
      <c r="X562" s="137">
        <v>7.4804059982923568E-2</v>
      </c>
      <c r="Y562" s="137">
        <v>50915979264</v>
      </c>
      <c r="Z562" s="137">
        <v>591</v>
      </c>
      <c r="AA562" s="137">
        <v>468</v>
      </c>
      <c r="AB562" s="137">
        <v>229</v>
      </c>
      <c r="AC562" s="137">
        <v>457.8</v>
      </c>
      <c r="AP562" s="117" t="s">
        <v>1953</v>
      </c>
      <c r="AQ562" s="117" t="s">
        <v>1598</v>
      </c>
      <c r="AR562" s="117" t="s">
        <v>1599</v>
      </c>
      <c r="AS562" s="123">
        <v>82.58</v>
      </c>
      <c r="AT562" s="117">
        <v>-0.41</v>
      </c>
      <c r="AU562" s="124">
        <v>-4.9399999999999999E-3</v>
      </c>
      <c r="AV562" s="125">
        <v>18886298943</v>
      </c>
      <c r="AW562" s="117" t="s">
        <v>1079</v>
      </c>
      <c r="AY562" s="117">
        <v>147274</v>
      </c>
      <c r="AZ562" s="117" t="s">
        <v>1044</v>
      </c>
      <c r="BA562" s="117" t="s">
        <v>1122</v>
      </c>
    </row>
    <row r="563" spans="7:53" ht="15">
      <c r="G563" s="114" t="e">
        <f t="shared" si="66"/>
        <v>#N/A</v>
      </c>
      <c r="H563" s="175"/>
      <c r="I563" s="140"/>
      <c r="J563" s="141"/>
      <c r="K563" s="141"/>
      <c r="L563" s="141"/>
      <c r="M563" s="143"/>
      <c r="N563" s="26">
        <f t="shared" si="64"/>
        <v>-99</v>
      </c>
      <c r="O563" s="26" t="e">
        <f t="shared" si="65"/>
        <v>#N/A</v>
      </c>
      <c r="Q563" s="26">
        <f>IF(R563="Y","",S563-COUNTIF(R$4:R562,"Y"))</f>
        <v>460</v>
      </c>
      <c r="R563" s="114" t="str">
        <f>IF(ISNUMBER(MATCH(T563,Draft!$AX$3:$AX$146,0)),"Y","")</f>
        <v/>
      </c>
      <c r="S563" s="114">
        <f t="shared" si="63"/>
        <v>560</v>
      </c>
      <c r="T563" s="136" t="s">
        <v>640</v>
      </c>
      <c r="U563" s="137">
        <v>57</v>
      </c>
      <c r="V563" s="137">
        <v>0.99135967251992152</v>
      </c>
      <c r="W563" s="137">
        <v>7.4162938891024793E-2</v>
      </c>
      <c r="X563" s="137">
        <v>7.4809315878778065E-2</v>
      </c>
      <c r="Y563" s="137">
        <v>49625640960</v>
      </c>
      <c r="Z563" s="137">
        <v>587</v>
      </c>
      <c r="AA563" s="137">
        <v>469</v>
      </c>
      <c r="AB563" s="137">
        <v>240</v>
      </c>
      <c r="AC563" s="137">
        <v>459.3</v>
      </c>
      <c r="AP563" s="117" t="s">
        <v>1953</v>
      </c>
      <c r="AQ563" s="117" t="s">
        <v>1514</v>
      </c>
      <c r="AR563" s="117" t="s">
        <v>1515</v>
      </c>
      <c r="AS563" s="123">
        <v>138.36000000000001</v>
      </c>
      <c r="AT563" s="117">
        <v>-0.93</v>
      </c>
      <c r="AU563" s="124">
        <v>-6.6800000000000002E-3</v>
      </c>
      <c r="AV563" s="125">
        <v>18798038855</v>
      </c>
      <c r="AW563" s="117" t="s">
        <v>1043</v>
      </c>
      <c r="AY563" s="117">
        <v>315559</v>
      </c>
      <c r="AZ563" s="117" t="s">
        <v>1059</v>
      </c>
      <c r="BA563" s="117" t="s">
        <v>1113</v>
      </c>
    </row>
    <row r="564" spans="7:53" ht="15">
      <c r="G564" s="114" t="e">
        <f t="shared" si="66"/>
        <v>#N/A</v>
      </c>
      <c r="H564" s="175"/>
      <c r="I564" s="140"/>
      <c r="J564" s="141"/>
      <c r="K564" s="141"/>
      <c r="L564" s="141"/>
      <c r="M564" s="143"/>
      <c r="N564" s="26">
        <f t="shared" si="64"/>
        <v>-99</v>
      </c>
      <c r="O564" s="26" t="e">
        <f t="shared" si="65"/>
        <v>#N/A</v>
      </c>
      <c r="Q564" s="26">
        <f>IF(R564="Y","",S564-COUNTIF(R$4:R563,"Y"))</f>
        <v>461</v>
      </c>
      <c r="R564" s="114" t="str">
        <f>IF(ISNUMBER(MATCH(T564,Draft!$AX$3:$AX$146,0)),"Y","")</f>
        <v/>
      </c>
      <c r="S564" s="114">
        <f t="shared" si="63"/>
        <v>561</v>
      </c>
      <c r="T564" s="136" t="s">
        <v>862</v>
      </c>
      <c r="U564" s="137">
        <v>57</v>
      </c>
      <c r="V564" s="137">
        <v>0.9985006748304357</v>
      </c>
      <c r="W564" s="137">
        <v>4.9221744819498502E-2</v>
      </c>
      <c r="X564" s="137">
        <v>4.9295655035843898E-2</v>
      </c>
      <c r="Y564" s="137">
        <v>34874441728</v>
      </c>
      <c r="Z564" s="137">
        <v>554</v>
      </c>
      <c r="AA564" s="137">
        <v>382</v>
      </c>
      <c r="AB564" s="137">
        <v>355</v>
      </c>
      <c r="AC564" s="137">
        <v>459.9</v>
      </c>
      <c r="AP564" s="117" t="s">
        <v>1953</v>
      </c>
      <c r="AQ564" s="117" t="s">
        <v>271</v>
      </c>
      <c r="AR564" s="117" t="s">
        <v>272</v>
      </c>
      <c r="AS564" s="123">
        <v>407.29</v>
      </c>
      <c r="AT564" s="117">
        <v>-15.52</v>
      </c>
      <c r="AU564" s="124">
        <v>-3.671E-2</v>
      </c>
      <c r="AV564" s="125">
        <v>18773217970</v>
      </c>
      <c r="AW564" s="117" t="s">
        <v>1043</v>
      </c>
      <c r="AX564" s="117">
        <v>2004</v>
      </c>
      <c r="AY564" s="117">
        <v>534969</v>
      </c>
      <c r="AZ564" s="117" t="s">
        <v>1044</v>
      </c>
      <c r="BA564" s="117" t="s">
        <v>1047</v>
      </c>
    </row>
    <row r="565" spans="7:53" ht="15">
      <c r="G565" s="114" t="e">
        <f t="shared" si="66"/>
        <v>#N/A</v>
      </c>
      <c r="H565" s="175"/>
      <c r="I565" s="140"/>
      <c r="J565" s="141"/>
      <c r="K565" s="141"/>
      <c r="L565" s="141"/>
      <c r="M565" s="143"/>
      <c r="N565" s="26">
        <f t="shared" si="64"/>
        <v>-99</v>
      </c>
      <c r="O565" s="26" t="e">
        <f t="shared" si="65"/>
        <v>#N/A</v>
      </c>
      <c r="Q565" s="26">
        <f>IF(R565="Y","",S565-COUNTIF(R$4:R564,"Y"))</f>
        <v>462</v>
      </c>
      <c r="R565" s="114" t="str">
        <f>IF(ISNUMBER(MATCH(T565,Draft!$AX$3:$AX$146,0)),"Y","")</f>
        <v/>
      </c>
      <c r="S565" s="114">
        <f t="shared" si="63"/>
        <v>562</v>
      </c>
      <c r="T565" s="136" t="s">
        <v>1288</v>
      </c>
      <c r="U565" s="137">
        <v>57</v>
      </c>
      <c r="V565" s="137">
        <v>0.9981426508152943</v>
      </c>
      <c r="W565" s="137">
        <v>4.8426264816061763E-2</v>
      </c>
      <c r="X565" s="137">
        <v>4.8516376668712273E-2</v>
      </c>
      <c r="Y565" s="137">
        <v>35177451520</v>
      </c>
      <c r="Z565" s="137">
        <v>558</v>
      </c>
      <c r="AA565" s="137">
        <v>376</v>
      </c>
      <c r="AB565" s="137">
        <v>354</v>
      </c>
      <c r="AC565" s="137">
        <v>460.4</v>
      </c>
      <c r="AP565" s="117" t="s">
        <v>1953</v>
      </c>
      <c r="AQ565" s="117" t="s">
        <v>1532</v>
      </c>
      <c r="AR565" s="117" t="s">
        <v>1533</v>
      </c>
      <c r="AS565" s="123">
        <v>146.85</v>
      </c>
      <c r="AT565" s="117">
        <v>0.16</v>
      </c>
      <c r="AU565" s="124">
        <v>1.09E-3</v>
      </c>
      <c r="AV565" s="125">
        <v>18756221967</v>
      </c>
      <c r="AW565" s="117" t="s">
        <v>1043</v>
      </c>
      <c r="AY565" s="117">
        <v>1287447</v>
      </c>
      <c r="AZ565" s="117" t="s">
        <v>1054</v>
      </c>
      <c r="BA565" s="117" t="s">
        <v>1089</v>
      </c>
    </row>
    <row r="566" spans="7:53" ht="15">
      <c r="G566" s="114" t="e">
        <f t="shared" si="66"/>
        <v>#N/A</v>
      </c>
      <c r="H566" s="175"/>
      <c r="I566" s="140"/>
      <c r="J566" s="141"/>
      <c r="K566" s="141"/>
      <c r="L566" s="141"/>
      <c r="M566" s="143"/>
      <c r="N566" s="26">
        <f t="shared" si="64"/>
        <v>-99</v>
      </c>
      <c r="O566" s="26" t="e">
        <f t="shared" si="65"/>
        <v>#N/A</v>
      </c>
      <c r="Q566" s="26">
        <f>IF(R566="Y","",S566-COUNTIF(R$4:R565,"Y"))</f>
        <v>463</v>
      </c>
      <c r="R566" s="114" t="str">
        <f>IF(ISNUMBER(MATCH(T566,Draft!$AX$3:$AX$146,0)),"Y","")</f>
        <v/>
      </c>
      <c r="S566" s="114">
        <f t="shared" si="63"/>
        <v>563</v>
      </c>
      <c r="T566" s="136" t="s">
        <v>921</v>
      </c>
      <c r="U566" s="137">
        <v>57</v>
      </c>
      <c r="V566" s="137">
        <v>1.000638416684928</v>
      </c>
      <c r="W566" s="137">
        <v>0.1060323985210314</v>
      </c>
      <c r="X566" s="137">
        <v>0.10596474885734659</v>
      </c>
      <c r="Y566" s="137">
        <v>33603198976</v>
      </c>
      <c r="Z566" s="137">
        <v>501</v>
      </c>
      <c r="AA566" s="137">
        <v>499</v>
      </c>
      <c r="AB566" s="137">
        <v>372</v>
      </c>
      <c r="AC566" s="137">
        <v>461.9</v>
      </c>
      <c r="AP566" s="117" t="s">
        <v>1953</v>
      </c>
      <c r="AQ566" s="117" t="s">
        <v>1624</v>
      </c>
      <c r="AR566" s="117" t="s">
        <v>1625</v>
      </c>
      <c r="AS566" s="123">
        <v>22.99</v>
      </c>
      <c r="AT566" s="117">
        <v>0.26</v>
      </c>
      <c r="AU566" s="124">
        <v>1.1440000000000001E-2</v>
      </c>
      <c r="AV566" s="125">
        <v>18704149921</v>
      </c>
      <c r="AW566" s="117" t="s">
        <v>1043</v>
      </c>
      <c r="AY566" s="117">
        <v>7095140</v>
      </c>
      <c r="AZ566" s="117" t="s">
        <v>1076</v>
      </c>
      <c r="BA566" s="117" t="s">
        <v>1077</v>
      </c>
    </row>
    <row r="567" spans="7:53" ht="15">
      <c r="G567" s="114" t="e">
        <f t="shared" si="66"/>
        <v>#N/A</v>
      </c>
      <c r="H567" s="175"/>
      <c r="I567" s="140"/>
      <c r="J567" s="141"/>
      <c r="K567" s="141"/>
      <c r="L567" s="141"/>
      <c r="M567" s="143"/>
      <c r="N567" s="26">
        <f t="shared" si="64"/>
        <v>-99</v>
      </c>
      <c r="O567" s="26" t="e">
        <f t="shared" si="65"/>
        <v>#N/A</v>
      </c>
      <c r="Q567" s="26">
        <f>IF(R567="Y","",S567-COUNTIF(R$4:R566,"Y"))</f>
        <v>464</v>
      </c>
      <c r="R567" s="114" t="str">
        <f>IF(ISNUMBER(MATCH(T567,Draft!$AX$3:$AX$146,0)),"Y","")</f>
        <v/>
      </c>
      <c r="S567" s="114">
        <f t="shared" si="63"/>
        <v>564</v>
      </c>
      <c r="T567" s="136" t="s">
        <v>1378</v>
      </c>
      <c r="U567" s="137">
        <v>57</v>
      </c>
      <c r="V567" s="137">
        <v>0.99998138795952396</v>
      </c>
      <c r="W567" s="137">
        <v>4.6724504212355848E-2</v>
      </c>
      <c r="X567" s="137">
        <v>4.672537386690552E-2</v>
      </c>
      <c r="Y567" s="137">
        <v>27024590848</v>
      </c>
      <c r="Z567" s="137">
        <v>521</v>
      </c>
      <c r="AA567" s="137">
        <v>357</v>
      </c>
      <c r="AB567" s="137">
        <v>435</v>
      </c>
      <c r="AC567" s="137">
        <v>462.4</v>
      </c>
      <c r="AP567" s="117" t="s">
        <v>1953</v>
      </c>
      <c r="AQ567" s="117" t="s">
        <v>1432</v>
      </c>
      <c r="AR567" s="117" t="s">
        <v>1433</v>
      </c>
      <c r="AS567" s="123">
        <v>625.16999999999996</v>
      </c>
      <c r="AT567" s="117">
        <v>-12.04</v>
      </c>
      <c r="AU567" s="124">
        <v>-1.8890000000000001E-2</v>
      </c>
      <c r="AV567" s="125">
        <v>18703981725</v>
      </c>
      <c r="AW567" s="117" t="s">
        <v>1043</v>
      </c>
      <c r="AY567" s="117">
        <v>255181</v>
      </c>
      <c r="AZ567" s="117" t="s">
        <v>1059</v>
      </c>
      <c r="BA567" s="117" t="s">
        <v>1078</v>
      </c>
    </row>
    <row r="568" spans="7:53" ht="15">
      <c r="G568" s="114" t="e">
        <f t="shared" si="66"/>
        <v>#N/A</v>
      </c>
      <c r="H568" s="175"/>
      <c r="I568" s="140"/>
      <c r="J568" s="141"/>
      <c r="K568" s="141"/>
      <c r="L568" s="141"/>
      <c r="M568" s="143"/>
      <c r="N568" s="26">
        <f t="shared" si="64"/>
        <v>-99</v>
      </c>
      <c r="O568" s="26" t="e">
        <f t="shared" si="65"/>
        <v>#N/A</v>
      </c>
      <c r="Q568" s="26">
        <f>IF(R568="Y","",S568-COUNTIF(R$4:R567,"Y"))</f>
        <v>465</v>
      </c>
      <c r="R568" s="114" t="str">
        <f>IF(ISNUMBER(MATCH(T568,Draft!$AX$3:$AX$146,0)),"Y","")</f>
        <v/>
      </c>
      <c r="S568" s="114">
        <f t="shared" si="63"/>
        <v>565</v>
      </c>
      <c r="T568" s="136" t="s">
        <v>1359</v>
      </c>
      <c r="U568" s="137">
        <v>57</v>
      </c>
      <c r="V568" s="137">
        <v>0.99732332758231845</v>
      </c>
      <c r="W568" s="137">
        <v>3.4016851799898523E-2</v>
      </c>
      <c r="X568" s="137">
        <v>3.4108148139241019E-2</v>
      </c>
      <c r="Y568" s="137">
        <v>24446412800</v>
      </c>
      <c r="Z568" s="137">
        <v>567</v>
      </c>
      <c r="AA568" s="137">
        <v>198</v>
      </c>
      <c r="AB568" s="137">
        <v>470</v>
      </c>
      <c r="AC568" s="137">
        <v>464.1</v>
      </c>
      <c r="AP568" s="117" t="s">
        <v>1953</v>
      </c>
      <c r="AQ568" s="117" t="s">
        <v>321</v>
      </c>
      <c r="AR568" s="117" t="s">
        <v>322</v>
      </c>
      <c r="AS568" s="123">
        <v>117.76</v>
      </c>
      <c r="AT568" s="117">
        <v>-4.9000000000000004</v>
      </c>
      <c r="AU568" s="124">
        <v>-3.9949999999999999E-2</v>
      </c>
      <c r="AV568" s="125">
        <v>18698777846</v>
      </c>
      <c r="AW568" s="117" t="s">
        <v>1043</v>
      </c>
      <c r="AX568" s="117">
        <v>2012</v>
      </c>
      <c r="AY568" s="117">
        <v>2657132</v>
      </c>
      <c r="AZ568" s="117" t="s">
        <v>1044</v>
      </c>
      <c r="BA568" s="117" t="s">
        <v>1048</v>
      </c>
    </row>
    <row r="569" spans="7:53" ht="15">
      <c r="G569" s="114" t="e">
        <f t="shared" si="66"/>
        <v>#N/A</v>
      </c>
      <c r="H569" s="175"/>
      <c r="I569" s="140"/>
      <c r="J569" s="141"/>
      <c r="K569" s="141"/>
      <c r="L569" s="141"/>
      <c r="M569" s="143"/>
      <c r="N569" s="26">
        <f t="shared" si="64"/>
        <v>-99</v>
      </c>
      <c r="O569" s="26" t="e">
        <f t="shared" si="65"/>
        <v>#N/A</v>
      </c>
      <c r="Q569" s="26">
        <f>IF(R569="Y","",S569-COUNTIF(R$4:R568,"Y"))</f>
        <v>466</v>
      </c>
      <c r="R569" s="114" t="str">
        <f>IF(ISNUMBER(MATCH(T569,Draft!$AX$3:$AX$146,0)),"Y","")</f>
        <v/>
      </c>
      <c r="S569" s="114">
        <f t="shared" si="63"/>
        <v>566</v>
      </c>
      <c r="T569" s="136" t="s">
        <v>72</v>
      </c>
      <c r="U569" s="137">
        <v>11</v>
      </c>
      <c r="V569" s="137">
        <v>0.93823199077372932</v>
      </c>
      <c r="W569" s="137">
        <v>0.10100435318591711</v>
      </c>
      <c r="X569" s="137">
        <v>0.107653921609113</v>
      </c>
      <c r="Y569" s="137">
        <v>51678900224</v>
      </c>
      <c r="Z569" s="137">
        <v>597</v>
      </c>
      <c r="AA569" s="137">
        <v>500</v>
      </c>
      <c r="AB569" s="137">
        <v>226</v>
      </c>
      <c r="AC569" s="137">
        <v>466.3</v>
      </c>
      <c r="AP569" s="117" t="s">
        <v>1953</v>
      </c>
      <c r="AQ569" s="117" t="s">
        <v>1605</v>
      </c>
      <c r="AR569" s="117" t="s">
        <v>1606</v>
      </c>
      <c r="AS569" s="123">
        <v>61.07</v>
      </c>
      <c r="AT569" s="117">
        <v>0.1</v>
      </c>
      <c r="AU569" s="124">
        <v>1.64E-3</v>
      </c>
      <c r="AV569" s="125">
        <v>18642659293</v>
      </c>
      <c r="AW569" s="117" t="s">
        <v>1114</v>
      </c>
      <c r="AY569" s="117">
        <v>303078</v>
      </c>
      <c r="AZ569" s="117" t="s">
        <v>1084</v>
      </c>
      <c r="BA569" s="117" t="s">
        <v>1126</v>
      </c>
    </row>
    <row r="570" spans="7:53" ht="15">
      <c r="G570" s="114" t="e">
        <f t="shared" si="66"/>
        <v>#N/A</v>
      </c>
      <c r="H570" s="175"/>
      <c r="I570" s="140"/>
      <c r="J570" s="141"/>
      <c r="K570" s="141"/>
      <c r="L570" s="141"/>
      <c r="M570" s="143"/>
      <c r="N570" s="26">
        <f t="shared" si="64"/>
        <v>-99</v>
      </c>
      <c r="O570" s="26" t="e">
        <f t="shared" si="65"/>
        <v>#N/A</v>
      </c>
      <c r="Q570" s="26">
        <f>IF(R570="Y","",S570-COUNTIF(R$4:R569,"Y"))</f>
        <v>467</v>
      </c>
      <c r="R570" s="114" t="str">
        <f>IF(ISNUMBER(MATCH(T570,Draft!$AX$3:$AX$146,0)),"Y","")</f>
        <v/>
      </c>
      <c r="S570" s="114">
        <f t="shared" si="63"/>
        <v>567</v>
      </c>
      <c r="T570" s="136" t="s">
        <v>198</v>
      </c>
      <c r="U570" s="137">
        <v>57</v>
      </c>
      <c r="V570" s="137">
        <v>1.0000870205425569</v>
      </c>
      <c r="W570" s="137">
        <v>6.6250421971132373E-2</v>
      </c>
      <c r="X570" s="137">
        <v>6.6244657325110437E-2</v>
      </c>
      <c r="Y570" s="137">
        <v>31727843328</v>
      </c>
      <c r="Z570" s="137">
        <v>516</v>
      </c>
      <c r="AA570" s="137">
        <v>459</v>
      </c>
      <c r="AB570" s="137">
        <v>392</v>
      </c>
      <c r="AC570" s="137">
        <v>467.4</v>
      </c>
      <c r="AP570" s="117" t="s">
        <v>1953</v>
      </c>
      <c r="AQ570" s="117" t="s">
        <v>313</v>
      </c>
      <c r="AR570" s="117" t="s">
        <v>314</v>
      </c>
      <c r="AS570" s="123">
        <v>109.84</v>
      </c>
      <c r="AT570" s="117">
        <v>-1.76</v>
      </c>
      <c r="AU570" s="124">
        <v>-1.5769999999999999E-2</v>
      </c>
      <c r="AV570" s="125">
        <v>18607315808</v>
      </c>
      <c r="AW570" s="117" t="s">
        <v>1043</v>
      </c>
      <c r="AY570" s="117">
        <v>1179630</v>
      </c>
      <c r="AZ570" s="117" t="s">
        <v>1092</v>
      </c>
      <c r="BA570" s="117" t="s">
        <v>1157</v>
      </c>
    </row>
    <row r="571" spans="7:53" ht="15">
      <c r="G571" s="114" t="e">
        <f t="shared" si="66"/>
        <v>#N/A</v>
      </c>
      <c r="H571" s="175"/>
      <c r="I571" s="140"/>
      <c r="J571" s="141"/>
      <c r="K571" s="141"/>
      <c r="L571" s="141"/>
      <c r="M571" s="143"/>
      <c r="N571" s="26">
        <f t="shared" si="64"/>
        <v>-99</v>
      </c>
      <c r="O571" s="26" t="e">
        <f t="shared" si="65"/>
        <v>#N/A</v>
      </c>
      <c r="Q571" s="26">
        <f>IF(R571="Y","",S571-COUNTIF(R$4:R570,"Y"))</f>
        <v>468</v>
      </c>
      <c r="R571" s="114" t="str">
        <f>IF(ISNUMBER(MATCH(T571,Draft!$AX$3:$AX$146,0)),"Y","")</f>
        <v/>
      </c>
      <c r="S571" s="114">
        <f t="shared" si="63"/>
        <v>568</v>
      </c>
      <c r="T571" s="136" t="s">
        <v>1333</v>
      </c>
      <c r="U571" s="137">
        <v>57</v>
      </c>
      <c r="V571" s="137">
        <v>0.9995228336286508</v>
      </c>
      <c r="W571" s="137">
        <v>4.6387453153257992E-2</v>
      </c>
      <c r="X571" s="137">
        <v>4.6409598252852083E-2</v>
      </c>
      <c r="Y571" s="137">
        <v>26716307456</v>
      </c>
      <c r="Z571" s="137">
        <v>533</v>
      </c>
      <c r="AA571" s="137">
        <v>353</v>
      </c>
      <c r="AB571" s="137">
        <v>443</v>
      </c>
      <c r="AC571" s="137">
        <v>470</v>
      </c>
      <c r="AP571" s="117" t="s">
        <v>1953</v>
      </c>
      <c r="AQ571" s="117" t="s">
        <v>411</v>
      </c>
      <c r="AR571" s="117" t="s">
        <v>412</v>
      </c>
      <c r="AS571" s="123">
        <v>15.37</v>
      </c>
      <c r="AT571" s="117">
        <v>-0.03</v>
      </c>
      <c r="AU571" s="124">
        <v>-1.9499999999999999E-3</v>
      </c>
      <c r="AV571" s="125">
        <v>18588376804</v>
      </c>
      <c r="AW571" s="117" t="s">
        <v>1043</v>
      </c>
      <c r="AY571" s="117">
        <v>8700675</v>
      </c>
      <c r="AZ571" s="117" t="s">
        <v>1124</v>
      </c>
      <c r="BA571" s="117" t="s">
        <v>1147</v>
      </c>
    </row>
    <row r="572" spans="7:53" ht="15">
      <c r="G572" s="114" t="e">
        <f t="shared" si="66"/>
        <v>#N/A</v>
      </c>
      <c r="H572" s="175"/>
      <c r="I572" s="140"/>
      <c r="J572" s="141"/>
      <c r="K572" s="141"/>
      <c r="L572" s="141"/>
      <c r="M572" s="143"/>
      <c r="N572" s="26">
        <f t="shared" si="64"/>
        <v>-99</v>
      </c>
      <c r="O572" s="26" t="e">
        <f t="shared" si="65"/>
        <v>#N/A</v>
      </c>
      <c r="Q572" s="26">
        <f>IF(R572="Y","",S572-COUNTIF(R$4:R571,"Y"))</f>
        <v>469</v>
      </c>
      <c r="R572" s="114" t="str">
        <f>IF(ISNUMBER(MATCH(T572,Draft!$AX$3:$AX$146,0)),"Y","")</f>
        <v/>
      </c>
      <c r="S572" s="114">
        <f t="shared" si="63"/>
        <v>569</v>
      </c>
      <c r="T572" s="136" t="s">
        <v>1223</v>
      </c>
      <c r="U572" s="137">
        <v>57</v>
      </c>
      <c r="V572" s="137">
        <v>1.0001255546953609</v>
      </c>
      <c r="W572" s="137">
        <v>4.6402589562308721E-2</v>
      </c>
      <c r="X572" s="137">
        <v>4.639676423071E-2</v>
      </c>
      <c r="Y572" s="137">
        <v>24054896640</v>
      </c>
      <c r="Z572" s="137">
        <v>512</v>
      </c>
      <c r="AA572" s="137">
        <v>352</v>
      </c>
      <c r="AB572" s="137">
        <v>479</v>
      </c>
      <c r="AC572" s="137">
        <v>470.1</v>
      </c>
      <c r="AP572" s="117" t="s">
        <v>1953</v>
      </c>
      <c r="AQ572" s="117" t="s">
        <v>333</v>
      </c>
      <c r="AR572" s="117" t="s">
        <v>334</v>
      </c>
      <c r="AS572" s="123">
        <v>86.49</v>
      </c>
      <c r="AT572" s="117">
        <v>-0.38</v>
      </c>
      <c r="AU572" s="124">
        <v>-4.3699999999999998E-3</v>
      </c>
      <c r="AV572" s="125">
        <v>18489317757</v>
      </c>
      <c r="AW572" s="117" t="s">
        <v>1043</v>
      </c>
      <c r="AY572" s="117">
        <v>2993346</v>
      </c>
      <c r="AZ572" s="117" t="s">
        <v>1054</v>
      </c>
      <c r="BA572" s="117" t="s">
        <v>1129</v>
      </c>
    </row>
    <row r="573" spans="7:53" ht="15">
      <c r="G573" s="114" t="e">
        <f t="shared" si="66"/>
        <v>#N/A</v>
      </c>
      <c r="H573" s="175"/>
      <c r="I573" s="140"/>
      <c r="J573" s="141"/>
      <c r="K573" s="141"/>
      <c r="L573" s="141"/>
      <c r="M573" s="143"/>
      <c r="N573" s="26">
        <f t="shared" si="64"/>
        <v>-99</v>
      </c>
      <c r="O573" s="26" t="e">
        <f t="shared" si="65"/>
        <v>#N/A</v>
      </c>
      <c r="Q573" s="26">
        <f>IF(R573="Y","",S573-COUNTIF(R$4:R572,"Y"))</f>
        <v>470</v>
      </c>
      <c r="R573" s="114" t="str">
        <f>IF(ISNUMBER(MATCH(T573,Draft!$AX$3:$AX$146,0)),"Y","")</f>
        <v/>
      </c>
      <c r="S573" s="114">
        <f t="shared" si="63"/>
        <v>570</v>
      </c>
      <c r="T573" s="136" t="s">
        <v>100</v>
      </c>
      <c r="U573" s="137">
        <v>57</v>
      </c>
      <c r="V573" s="137">
        <v>0.98362687868234255</v>
      </c>
      <c r="W573" s="137">
        <v>5.9813782026428827E-2</v>
      </c>
      <c r="X573" s="137">
        <v>6.0809422071258182E-2</v>
      </c>
      <c r="Y573" s="137">
        <v>42395750400</v>
      </c>
      <c r="Z573" s="137">
        <v>595</v>
      </c>
      <c r="AA573" s="137">
        <v>440</v>
      </c>
      <c r="AB573" s="137">
        <v>284</v>
      </c>
      <c r="AC573" s="137">
        <v>470.7</v>
      </c>
      <c r="AP573" s="117" t="s">
        <v>1953</v>
      </c>
      <c r="AQ573" s="117" t="s">
        <v>392</v>
      </c>
      <c r="AR573" s="117" t="s">
        <v>393</v>
      </c>
      <c r="AS573" s="123">
        <v>33.03</v>
      </c>
      <c r="AT573" s="117">
        <v>-1.22</v>
      </c>
      <c r="AU573" s="124">
        <v>-3.5619999999999999E-2</v>
      </c>
      <c r="AV573" s="125">
        <v>18481894354</v>
      </c>
      <c r="AW573" s="117" t="s">
        <v>1150</v>
      </c>
      <c r="AX573" s="117">
        <v>2019</v>
      </c>
      <c r="AY573" s="117">
        <v>7911405</v>
      </c>
      <c r="AZ573" s="117" t="s">
        <v>1049</v>
      </c>
      <c r="BA573" s="117" t="s">
        <v>1094</v>
      </c>
    </row>
    <row r="574" spans="7:53" ht="15">
      <c r="G574" s="114" t="e">
        <f t="shared" si="66"/>
        <v>#N/A</v>
      </c>
      <c r="H574" s="175"/>
      <c r="I574" s="140"/>
      <c r="J574" s="141"/>
      <c r="K574" s="141"/>
      <c r="L574" s="141"/>
      <c r="M574" s="143"/>
      <c r="N574" s="26">
        <f t="shared" si="64"/>
        <v>-99</v>
      </c>
      <c r="O574" s="26" t="e">
        <f t="shared" si="65"/>
        <v>#N/A</v>
      </c>
      <c r="Q574" s="26">
        <f>IF(R574="Y","",S574-COUNTIF(R$4:R573,"Y"))</f>
        <v>471</v>
      </c>
      <c r="R574" s="114" t="str">
        <f>IF(ISNUMBER(MATCH(T574,Draft!$AX$3:$AX$146,0)),"Y","")</f>
        <v/>
      </c>
      <c r="S574" s="114">
        <f t="shared" si="63"/>
        <v>571</v>
      </c>
      <c r="T574" s="136" t="s">
        <v>955</v>
      </c>
      <c r="U574" s="137">
        <v>57</v>
      </c>
      <c r="V574" s="137">
        <v>0.99334232547872692</v>
      </c>
      <c r="W574" s="137">
        <v>4.2479970588809222E-2</v>
      </c>
      <c r="X574" s="137">
        <v>4.2764683935456599E-2</v>
      </c>
      <c r="Y574" s="137">
        <v>29858009088</v>
      </c>
      <c r="Z574" s="137">
        <v>583</v>
      </c>
      <c r="AA574" s="137">
        <v>316</v>
      </c>
      <c r="AB574" s="137">
        <v>411</v>
      </c>
      <c r="AC574" s="137">
        <v>478</v>
      </c>
      <c r="AP574" s="117" t="s">
        <v>1953</v>
      </c>
      <c r="AQ574" s="117" t="s">
        <v>369</v>
      </c>
      <c r="AR574" s="117" t="s">
        <v>370</v>
      </c>
      <c r="AS574" s="123">
        <v>112.84</v>
      </c>
      <c r="AT574" s="117">
        <v>-2.5499999999999998</v>
      </c>
      <c r="AU574" s="124">
        <v>-2.2100000000000002E-2</v>
      </c>
      <c r="AV574" s="125">
        <v>18334233721</v>
      </c>
      <c r="AW574" s="117" t="s">
        <v>1043</v>
      </c>
      <c r="AX574" s="117">
        <v>1999</v>
      </c>
      <c r="AY574" s="117">
        <v>1153550</v>
      </c>
      <c r="AZ574" s="117" t="s">
        <v>1052</v>
      </c>
      <c r="BA574" s="117" t="s">
        <v>1053</v>
      </c>
    </row>
    <row r="575" spans="7:53" ht="15">
      <c r="G575" s="114" t="e">
        <f t="shared" si="66"/>
        <v>#N/A</v>
      </c>
      <c r="H575" s="175"/>
      <c r="I575" s="140"/>
      <c r="J575" s="141"/>
      <c r="K575" s="141"/>
      <c r="L575" s="141"/>
      <c r="M575" s="143"/>
      <c r="N575" s="26">
        <f t="shared" si="64"/>
        <v>-99</v>
      </c>
      <c r="O575" s="26" t="e">
        <f t="shared" si="65"/>
        <v>#N/A</v>
      </c>
      <c r="Q575" s="26">
        <f>IF(R575="Y","",S575-COUNTIF(R$4:R574,"Y"))</f>
        <v>472</v>
      </c>
      <c r="R575" s="114" t="str">
        <f>IF(ISNUMBER(MATCH(T575,Draft!$AX$3:$AX$146,0)),"Y","")</f>
        <v/>
      </c>
      <c r="S575" s="114">
        <f t="shared" si="63"/>
        <v>572</v>
      </c>
      <c r="T575" s="136" t="s">
        <v>1305</v>
      </c>
      <c r="U575" s="137">
        <v>57</v>
      </c>
      <c r="V575" s="137">
        <v>0.99622736512204957</v>
      </c>
      <c r="W575" s="137">
        <v>5.7970692605629918E-2</v>
      </c>
      <c r="X575" s="137">
        <v>5.8190223070742307E-2</v>
      </c>
      <c r="Y575" s="137">
        <v>34616389632</v>
      </c>
      <c r="Z575" s="137">
        <v>572</v>
      </c>
      <c r="AA575" s="137">
        <v>427</v>
      </c>
      <c r="AB575" s="137">
        <v>357</v>
      </c>
      <c r="AC575" s="137">
        <v>478.5</v>
      </c>
      <c r="AP575" s="117" t="s">
        <v>1953</v>
      </c>
      <c r="AQ575" s="117" t="s">
        <v>1658</v>
      </c>
      <c r="AR575" s="117" t="s">
        <v>1659</v>
      </c>
      <c r="AS575" s="123">
        <v>6.69</v>
      </c>
      <c r="AT575" s="117">
        <v>-0.03</v>
      </c>
      <c r="AU575" s="124">
        <v>-4.4600000000000004E-3</v>
      </c>
      <c r="AV575" s="125">
        <v>18307544588</v>
      </c>
      <c r="AW575" s="117" t="s">
        <v>1150</v>
      </c>
      <c r="AX575" s="117">
        <v>2021</v>
      </c>
      <c r="AY575" s="117">
        <v>813588</v>
      </c>
      <c r="AZ575" s="117" t="s">
        <v>1084</v>
      </c>
      <c r="BA575" s="117" t="s">
        <v>1095</v>
      </c>
    </row>
    <row r="576" spans="7:53" ht="15">
      <c r="G576" s="114" t="e">
        <f t="shared" si="66"/>
        <v>#N/A</v>
      </c>
      <c r="H576" s="175"/>
      <c r="I576" s="140"/>
      <c r="J576" s="141"/>
      <c r="K576" s="141"/>
      <c r="L576" s="141"/>
      <c r="M576" s="143"/>
      <c r="N576" s="26">
        <f t="shared" si="64"/>
        <v>-99</v>
      </c>
      <c r="O576" s="26" t="e">
        <f t="shared" si="65"/>
        <v>#N/A</v>
      </c>
      <c r="Q576" s="26">
        <f>IF(R576="Y","",S576-COUNTIF(R$4:R575,"Y"))</f>
        <v>473</v>
      </c>
      <c r="R576" s="114" t="str">
        <f>IF(ISNUMBER(MATCH(T576,Draft!$AX$3:$AX$146,0)),"Y","")</f>
        <v/>
      </c>
      <c r="S576" s="114">
        <f t="shared" si="63"/>
        <v>573</v>
      </c>
      <c r="T576" s="136" t="s">
        <v>848</v>
      </c>
      <c r="U576" s="137">
        <v>45</v>
      </c>
      <c r="V576" s="137">
        <v>0.9835055686372407</v>
      </c>
      <c r="W576" s="137">
        <v>6.4109985518672877E-2</v>
      </c>
      <c r="X576" s="137">
        <v>6.5185177962443649E-2</v>
      </c>
      <c r="Y576" s="137">
        <v>40037920768</v>
      </c>
      <c r="Z576" s="137">
        <v>596</v>
      </c>
      <c r="AA576" s="137">
        <v>452</v>
      </c>
      <c r="AB576" s="137">
        <v>305</v>
      </c>
      <c r="AC576" s="137">
        <v>479.9</v>
      </c>
      <c r="AP576" s="117" t="s">
        <v>1953</v>
      </c>
      <c r="AQ576" s="117" t="s">
        <v>357</v>
      </c>
      <c r="AR576" s="117" t="s">
        <v>358</v>
      </c>
      <c r="AS576" s="123">
        <v>73.17</v>
      </c>
      <c r="AT576" s="117">
        <v>-1.0900000000000001</v>
      </c>
      <c r="AU576" s="124">
        <v>-1.468E-2</v>
      </c>
      <c r="AV576" s="125">
        <v>18291337768</v>
      </c>
      <c r="AW576" s="117" t="s">
        <v>1043</v>
      </c>
      <c r="AX576" s="117">
        <v>1990</v>
      </c>
      <c r="AY576" s="117">
        <v>1459363</v>
      </c>
      <c r="AZ576" s="117" t="s">
        <v>1057</v>
      </c>
      <c r="BA576" s="117" t="s">
        <v>1163</v>
      </c>
    </row>
    <row r="577" spans="7:53" ht="15">
      <c r="G577" s="114" t="e">
        <f t="shared" si="66"/>
        <v>#N/A</v>
      </c>
      <c r="H577" s="175"/>
      <c r="I577" s="140"/>
      <c r="J577" s="141"/>
      <c r="K577" s="141"/>
      <c r="L577" s="141"/>
      <c r="M577" s="143"/>
      <c r="N577" s="26">
        <f t="shared" si="64"/>
        <v>-99</v>
      </c>
      <c r="O577" s="26" t="e">
        <f t="shared" si="65"/>
        <v>#N/A</v>
      </c>
      <c r="Q577" s="26">
        <f>IF(R577="Y","",S577-COUNTIF(R$4:R576,"Y"))</f>
        <v>474</v>
      </c>
      <c r="R577" s="114" t="str">
        <f>IF(ISNUMBER(MATCH(T577,Draft!$AX$3:$AX$146,0)),"Y","")</f>
        <v/>
      </c>
      <c r="S577" s="114">
        <f t="shared" si="63"/>
        <v>574</v>
      </c>
      <c r="T577" s="136" t="s">
        <v>194</v>
      </c>
      <c r="U577" s="137">
        <v>57</v>
      </c>
      <c r="V577" s="137">
        <v>0.99742284226877809</v>
      </c>
      <c r="W577" s="137">
        <v>5.3137662915528718E-2</v>
      </c>
      <c r="X577" s="137">
        <v>5.327496089287434E-2</v>
      </c>
      <c r="Y577" s="137">
        <v>31991435264</v>
      </c>
      <c r="Z577" s="137">
        <v>565</v>
      </c>
      <c r="AA577" s="137">
        <v>406</v>
      </c>
      <c r="AB577" s="137">
        <v>390</v>
      </c>
      <c r="AC577" s="137">
        <v>480.7</v>
      </c>
      <c r="AP577" s="117" t="s">
        <v>1953</v>
      </c>
      <c r="AQ577" s="117" t="s">
        <v>1343</v>
      </c>
      <c r="AR577" s="117" t="s">
        <v>1344</v>
      </c>
      <c r="AS577" s="123">
        <v>288.75</v>
      </c>
      <c r="AT577" s="117">
        <v>-5.73</v>
      </c>
      <c r="AU577" s="124">
        <v>-1.9460000000000002E-2</v>
      </c>
      <c r="AV577" s="125">
        <v>18217229704</v>
      </c>
      <c r="AW577" s="117" t="s">
        <v>1043</v>
      </c>
      <c r="AX577" s="117">
        <v>2010</v>
      </c>
      <c r="AY577" s="117">
        <v>645837</v>
      </c>
      <c r="AZ577" s="117" t="s">
        <v>1124</v>
      </c>
      <c r="BA577" s="117" t="s">
        <v>1125</v>
      </c>
    </row>
    <row r="578" spans="7:53" ht="15">
      <c r="G578" s="114" t="e">
        <f t="shared" si="66"/>
        <v>#N/A</v>
      </c>
      <c r="H578" s="175"/>
      <c r="I578" s="140"/>
      <c r="J578" s="141"/>
      <c r="K578" s="141"/>
      <c r="L578" s="141"/>
      <c r="M578" s="143"/>
      <c r="N578" s="26">
        <f t="shared" si="64"/>
        <v>-99</v>
      </c>
      <c r="O578" s="26" t="e">
        <f t="shared" si="65"/>
        <v>#N/A</v>
      </c>
      <c r="Q578" s="26">
        <f>IF(R578="Y","",S578-COUNTIF(R$4:R577,"Y"))</f>
        <v>475</v>
      </c>
      <c r="R578" s="114" t="str">
        <f>IF(ISNUMBER(MATCH(T578,Draft!$AX$3:$AX$146,0)),"Y","")</f>
        <v/>
      </c>
      <c r="S578" s="114">
        <f t="shared" si="63"/>
        <v>575</v>
      </c>
      <c r="T578" s="136" t="s">
        <v>1460</v>
      </c>
      <c r="U578" s="137">
        <v>57</v>
      </c>
      <c r="V578" s="137">
        <v>1.0008768520434761</v>
      </c>
      <c r="W578" s="137">
        <v>7.3776576137387223E-2</v>
      </c>
      <c r="X578" s="137">
        <v>7.3711941670704703E-2</v>
      </c>
      <c r="Y578" s="137">
        <v>24511336448</v>
      </c>
      <c r="Z578" s="137">
        <v>497</v>
      </c>
      <c r="AA578" s="137">
        <v>467</v>
      </c>
      <c r="AB578" s="137">
        <v>469</v>
      </c>
      <c r="AC578" s="137">
        <v>482.6</v>
      </c>
      <c r="AP578" s="117" t="s">
        <v>1953</v>
      </c>
      <c r="AQ578" s="117" t="s">
        <v>299</v>
      </c>
      <c r="AR578" s="117" t="s">
        <v>300</v>
      </c>
      <c r="AS578" s="123">
        <v>453.68</v>
      </c>
      <c r="AT578" s="117">
        <v>-11.36</v>
      </c>
      <c r="AU578" s="124">
        <v>-2.443E-2</v>
      </c>
      <c r="AV578" s="125">
        <v>18187110683</v>
      </c>
      <c r="AW578" s="117" t="s">
        <v>1043</v>
      </c>
      <c r="AX578" s="117">
        <v>1995</v>
      </c>
      <c r="AY578" s="117">
        <v>207546</v>
      </c>
      <c r="AZ578" s="117" t="s">
        <v>1066</v>
      </c>
      <c r="BA578" s="117" t="s">
        <v>1156</v>
      </c>
    </row>
    <row r="579" spans="7:53" ht="15">
      <c r="G579" s="114" t="e">
        <f t="shared" si="66"/>
        <v>#N/A</v>
      </c>
      <c r="H579" s="175"/>
      <c r="I579" s="140"/>
      <c r="J579" s="141"/>
      <c r="K579" s="141"/>
      <c r="L579" s="141"/>
      <c r="M579" s="143"/>
      <c r="N579" s="26">
        <f t="shared" si="64"/>
        <v>-99</v>
      </c>
      <c r="O579" s="26" t="e">
        <f t="shared" si="65"/>
        <v>#N/A</v>
      </c>
      <c r="Q579" s="26">
        <f>IF(R579="Y","",S579-COUNTIF(R$4:R578,"Y"))</f>
        <v>476</v>
      </c>
      <c r="R579" s="114" t="str">
        <f>IF(ISNUMBER(MATCH(T579,Draft!$AX$3:$AX$146,0)),"Y","")</f>
        <v/>
      </c>
      <c r="S579" s="114">
        <f t="shared" si="63"/>
        <v>576</v>
      </c>
      <c r="T579" s="136" t="s">
        <v>236</v>
      </c>
      <c r="U579" s="137">
        <v>57</v>
      </c>
      <c r="V579" s="137">
        <v>0.99632289773637761</v>
      </c>
      <c r="W579" s="137">
        <v>4.3627356319353973E-2</v>
      </c>
      <c r="X579" s="137">
        <v>4.3788370636140453E-2</v>
      </c>
      <c r="Y579" s="137">
        <v>26551547904</v>
      </c>
      <c r="Z579" s="137">
        <v>570</v>
      </c>
      <c r="AA579" s="137">
        <v>327</v>
      </c>
      <c r="AB579" s="137">
        <v>444</v>
      </c>
      <c r="AC579" s="137">
        <v>483.6</v>
      </c>
      <c r="AP579" s="117" t="s">
        <v>1953</v>
      </c>
      <c r="AQ579" s="117" t="s">
        <v>1463</v>
      </c>
      <c r="AR579" s="117" t="s">
        <v>1464</v>
      </c>
      <c r="AS579" s="123">
        <v>101.35</v>
      </c>
      <c r="AT579" s="117">
        <v>-2.31</v>
      </c>
      <c r="AU579" s="124">
        <v>-2.2280000000000001E-2</v>
      </c>
      <c r="AV579" s="125">
        <v>18154634354</v>
      </c>
      <c r="AW579" s="117" t="s">
        <v>1043</v>
      </c>
      <c r="AX579" s="117">
        <v>2014</v>
      </c>
      <c r="AY579" s="117">
        <v>1179033</v>
      </c>
      <c r="AZ579" s="117" t="s">
        <v>1057</v>
      </c>
      <c r="BA579" s="117" t="s">
        <v>1058</v>
      </c>
    </row>
    <row r="580" spans="7:53" ht="15">
      <c r="G580" s="114" t="e">
        <f t="shared" si="66"/>
        <v>#N/A</v>
      </c>
      <c r="H580" s="175"/>
      <c r="I580" s="140"/>
      <c r="J580" s="141"/>
      <c r="K580" s="141"/>
      <c r="L580" s="141"/>
      <c r="M580" s="143"/>
      <c r="N580" s="26">
        <f t="shared" si="64"/>
        <v>-99</v>
      </c>
      <c r="O580" s="26" t="e">
        <f t="shared" si="65"/>
        <v>#N/A</v>
      </c>
      <c r="Q580" s="26">
        <f>IF(R580="Y","",S580-COUNTIF(R$4:R579,"Y"))</f>
        <v>477</v>
      </c>
      <c r="R580" s="114" t="str">
        <f>IF(ISNUMBER(MATCH(T580,Draft!$AX$3:$AX$146,0)),"Y","")</f>
        <v/>
      </c>
      <c r="S580" s="114">
        <f t="shared" si="63"/>
        <v>577</v>
      </c>
      <c r="T580" s="136" t="s">
        <v>269</v>
      </c>
      <c r="U580" s="137">
        <v>57</v>
      </c>
      <c r="V580" s="137">
        <v>0.99913480312102998</v>
      </c>
      <c r="W580" s="137">
        <v>4.2551325570893681E-2</v>
      </c>
      <c r="X580" s="137">
        <v>4.2588172725016402E-2</v>
      </c>
      <c r="Y580" s="137">
        <v>22165168128</v>
      </c>
      <c r="Z580" s="137">
        <v>542</v>
      </c>
      <c r="AA580" s="137">
        <v>313</v>
      </c>
      <c r="AB580" s="137">
        <v>504</v>
      </c>
      <c r="AC580" s="137">
        <v>484.8</v>
      </c>
      <c r="AP580" s="117" t="s">
        <v>1953</v>
      </c>
      <c r="AQ580" s="117" t="s">
        <v>1520</v>
      </c>
      <c r="AR580" s="117" t="s">
        <v>1521</v>
      </c>
      <c r="AS580" s="123">
        <v>127.39</v>
      </c>
      <c r="AT580" s="117">
        <v>-4.71</v>
      </c>
      <c r="AU580" s="124">
        <v>-3.5650000000000001E-2</v>
      </c>
      <c r="AV580" s="125">
        <v>18143106478</v>
      </c>
      <c r="AW580" s="117" t="s">
        <v>1043</v>
      </c>
      <c r="AY580" s="117">
        <v>743253</v>
      </c>
      <c r="AZ580" s="117" t="s">
        <v>1059</v>
      </c>
      <c r="BA580" s="117" t="s">
        <v>1166</v>
      </c>
    </row>
    <row r="581" spans="7:53" ht="15">
      <c r="G581" s="114" t="e">
        <f t="shared" si="66"/>
        <v>#N/A</v>
      </c>
      <c r="H581" s="175"/>
      <c r="I581" s="140"/>
      <c r="J581" s="141"/>
      <c r="K581" s="141"/>
      <c r="L581" s="141"/>
      <c r="M581" s="143"/>
      <c r="N581" s="26">
        <f t="shared" si="64"/>
        <v>-99</v>
      </c>
      <c r="O581" s="26" t="e">
        <f t="shared" si="65"/>
        <v>#N/A</v>
      </c>
      <c r="Q581" s="26" t="str">
        <f>IF(R581="Y","",S581-COUNTIF(R$4:R580,"Y"))</f>
        <v/>
      </c>
      <c r="R581" s="114" t="str">
        <f>IF(ISNUMBER(MATCH(T581,Draft!$AX$3:$AX$146,0)),"Y","")</f>
        <v>Y</v>
      </c>
      <c r="S581" s="114">
        <f t="shared" si="63"/>
        <v>578</v>
      </c>
      <c r="T581" s="136" t="s">
        <v>757</v>
      </c>
      <c r="U581" s="137">
        <v>57</v>
      </c>
      <c r="V581" s="137">
        <v>0.99459289889560198</v>
      </c>
      <c r="W581" s="137">
        <v>9.8420121734248342E-2</v>
      </c>
      <c r="X581" s="137">
        <v>9.8955182410345233E-2</v>
      </c>
      <c r="Y581" s="137">
        <v>38420217856</v>
      </c>
      <c r="Z581" s="137">
        <v>580</v>
      </c>
      <c r="AA581" s="137">
        <v>494</v>
      </c>
      <c r="AB581" s="137">
        <v>323</v>
      </c>
      <c r="AC581" s="137">
        <v>485.7</v>
      </c>
      <c r="AP581" s="117" t="s">
        <v>1953</v>
      </c>
      <c r="AQ581" s="117" t="s">
        <v>208</v>
      </c>
      <c r="AR581" s="117" t="s">
        <v>209</v>
      </c>
      <c r="AS581" s="123">
        <v>143.03</v>
      </c>
      <c r="AT581" s="117">
        <v>-3.58</v>
      </c>
      <c r="AU581" s="124">
        <v>-2.4420000000000001E-2</v>
      </c>
      <c r="AV581" s="125">
        <v>18133449957</v>
      </c>
      <c r="AW581" s="117" t="s">
        <v>1043</v>
      </c>
      <c r="AX581" s="117">
        <v>2015</v>
      </c>
      <c r="AY581" s="117">
        <v>2052752</v>
      </c>
      <c r="AZ581" s="117" t="s">
        <v>1054</v>
      </c>
      <c r="BA581" s="117" t="s">
        <v>1056</v>
      </c>
    </row>
    <row r="582" spans="7:53" ht="15">
      <c r="G582" s="114" t="e">
        <f t="shared" si="66"/>
        <v>#N/A</v>
      </c>
      <c r="H582" s="175"/>
      <c r="I582" s="140"/>
      <c r="J582" s="141"/>
      <c r="K582" s="141"/>
      <c r="L582" s="141"/>
      <c r="M582" s="143"/>
      <c r="N582" s="26">
        <f t="shared" si="64"/>
        <v>-99</v>
      </c>
      <c r="O582" s="26" t="e">
        <f t="shared" si="65"/>
        <v>#N/A</v>
      </c>
      <c r="Q582" s="26">
        <f>IF(R582="Y","",S582-COUNTIF(R$4:R581,"Y"))</f>
        <v>478</v>
      </c>
      <c r="R582" s="114" t="str">
        <f>IF(ISNUMBER(MATCH(T582,Draft!$AX$3:$AX$146,0)),"Y","")</f>
        <v/>
      </c>
      <c r="S582" s="114">
        <f t="shared" ref="S582:S602" si="67">S581+1</f>
        <v>579</v>
      </c>
      <c r="T582" s="136" t="s">
        <v>1300</v>
      </c>
      <c r="U582" s="137">
        <v>57</v>
      </c>
      <c r="V582" s="137">
        <v>0.99525663333647385</v>
      </c>
      <c r="W582" s="137">
        <v>3.897100595988584E-2</v>
      </c>
      <c r="X582" s="137">
        <v>3.9156740738557447E-2</v>
      </c>
      <c r="Y582" s="137">
        <v>23873290240</v>
      </c>
      <c r="Z582" s="137">
        <v>578</v>
      </c>
      <c r="AA582" s="137">
        <v>275</v>
      </c>
      <c r="AB582" s="137">
        <v>483</v>
      </c>
      <c r="AC582" s="137">
        <v>488.9</v>
      </c>
      <c r="AP582" s="117" t="s">
        <v>1953</v>
      </c>
      <c r="AQ582" s="117" t="s">
        <v>1567</v>
      </c>
      <c r="AR582" s="117" t="s">
        <v>1568</v>
      </c>
      <c r="AS582" s="123">
        <v>57.53</v>
      </c>
      <c r="AT582" s="117">
        <v>-0.28999999999999998</v>
      </c>
      <c r="AU582" s="124">
        <v>-5.0200000000000002E-3</v>
      </c>
      <c r="AV582" s="125">
        <v>18126080424</v>
      </c>
      <c r="AW582" s="117" t="s">
        <v>1086</v>
      </c>
      <c r="AX582" s="117">
        <v>2014</v>
      </c>
      <c r="AY582" s="117">
        <v>1126047</v>
      </c>
    </row>
    <row r="583" spans="7:53" ht="15">
      <c r="G583" s="114" t="e">
        <f t="shared" si="66"/>
        <v>#N/A</v>
      </c>
      <c r="H583" s="175"/>
      <c r="I583" s="140"/>
      <c r="J583" s="141"/>
      <c r="K583" s="141"/>
      <c r="L583" s="141"/>
      <c r="M583" s="143"/>
      <c r="N583" s="26">
        <f t="shared" si="64"/>
        <v>-99</v>
      </c>
      <c r="O583" s="26" t="e">
        <f t="shared" si="65"/>
        <v>#N/A</v>
      </c>
      <c r="Q583" s="26">
        <f>IF(R583="Y","",S583-COUNTIF(R$4:R582,"Y"))</f>
        <v>479</v>
      </c>
      <c r="R583" s="114" t="str">
        <f>IF(ISNUMBER(MATCH(T583,Draft!$AX$3:$AX$146,0)),"Y","")</f>
        <v/>
      </c>
      <c r="S583" s="114">
        <f t="shared" si="67"/>
        <v>580</v>
      </c>
      <c r="T583" s="136" t="s">
        <v>1410</v>
      </c>
      <c r="U583" s="137">
        <v>57</v>
      </c>
      <c r="V583" s="137">
        <v>0.999944669753147</v>
      </c>
      <c r="W583" s="137">
        <v>7.5525013441200134E-2</v>
      </c>
      <c r="X583" s="137">
        <v>7.552919249006522E-2</v>
      </c>
      <c r="Y583" s="137">
        <v>26267971584</v>
      </c>
      <c r="Z583" s="137">
        <v>522</v>
      </c>
      <c r="AA583" s="137">
        <v>470</v>
      </c>
      <c r="AB583" s="137">
        <v>449</v>
      </c>
      <c r="AC583" s="137">
        <v>489.7</v>
      </c>
      <c r="AP583" s="117" t="s">
        <v>1953</v>
      </c>
      <c r="AQ583" s="117" t="s">
        <v>1581</v>
      </c>
      <c r="AR583" s="117" t="s">
        <v>1582</v>
      </c>
      <c r="AS583" s="123">
        <v>62.48</v>
      </c>
      <c r="AT583" s="117">
        <v>-2.34</v>
      </c>
      <c r="AU583" s="124">
        <v>-3.61E-2</v>
      </c>
      <c r="AV583" s="125">
        <v>18100292865</v>
      </c>
      <c r="AW583" s="117" t="s">
        <v>1043</v>
      </c>
      <c r="AY583" s="117">
        <v>1551730</v>
      </c>
      <c r="AZ583" s="117" t="s">
        <v>1084</v>
      </c>
      <c r="BA583" s="117" t="s">
        <v>1126</v>
      </c>
    </row>
    <row r="584" spans="7:53" ht="15">
      <c r="G584" s="114" t="e">
        <f t="shared" si="66"/>
        <v>#N/A</v>
      </c>
      <c r="H584" s="175"/>
      <c r="I584" s="140"/>
      <c r="J584" s="141"/>
      <c r="K584" s="141"/>
      <c r="L584" s="141"/>
      <c r="M584" s="143"/>
      <c r="N584" s="26">
        <f t="shared" si="64"/>
        <v>-99</v>
      </c>
      <c r="O584" s="26" t="e">
        <f t="shared" si="65"/>
        <v>#N/A</v>
      </c>
      <c r="Q584" s="26">
        <f>IF(R584="Y","",S584-COUNTIF(R$4:R583,"Y"))</f>
        <v>480</v>
      </c>
      <c r="R584" s="114" t="str">
        <f>IF(ISNUMBER(MATCH(T584,Draft!$AX$3:$AX$146,0)),"Y","")</f>
        <v/>
      </c>
      <c r="S584" s="114">
        <f t="shared" si="67"/>
        <v>581</v>
      </c>
      <c r="T584" s="136" t="s">
        <v>1013</v>
      </c>
      <c r="U584" s="137">
        <v>7</v>
      </c>
      <c r="V584" s="137">
        <v>0.9376719281546475</v>
      </c>
      <c r="W584" s="137">
        <v>8.7913250834147014E-2</v>
      </c>
      <c r="X584" s="137">
        <v>9.3756940134873845E-2</v>
      </c>
      <c r="Y584" s="137">
        <v>39542472704</v>
      </c>
      <c r="Z584" s="137">
        <v>598</v>
      </c>
      <c r="AA584" s="137">
        <v>491</v>
      </c>
      <c r="AB584" s="137">
        <v>313</v>
      </c>
      <c r="AC584" s="137">
        <v>491.1</v>
      </c>
      <c r="AP584" s="117" t="s">
        <v>1953</v>
      </c>
      <c r="AQ584" s="117" t="s">
        <v>1548</v>
      </c>
      <c r="AR584" s="117" t="s">
        <v>1549</v>
      </c>
      <c r="AS584" s="123">
        <v>115.58</v>
      </c>
      <c r="AT584" s="117">
        <v>-0.95</v>
      </c>
      <c r="AU584" s="124">
        <v>-8.1499999999999993E-3</v>
      </c>
      <c r="AV584" s="125">
        <v>18093453647</v>
      </c>
      <c r="AW584" s="117" t="s">
        <v>1043</v>
      </c>
      <c r="AX584" s="117">
        <v>1997</v>
      </c>
      <c r="AY584" s="117">
        <v>902811</v>
      </c>
      <c r="AZ584" s="117" t="s">
        <v>1054</v>
      </c>
      <c r="BA584" s="117" t="s">
        <v>1108</v>
      </c>
    </row>
    <row r="585" spans="7:53" ht="15">
      <c r="G585" s="114" t="e">
        <f t="shared" si="66"/>
        <v>#N/A</v>
      </c>
      <c r="H585" s="175"/>
      <c r="I585" s="140"/>
      <c r="J585" s="141"/>
      <c r="K585" s="141"/>
      <c r="L585" s="141"/>
      <c r="M585" s="143"/>
      <c r="N585" s="26">
        <f t="shared" ref="N585:N630" si="68">IFERROR(INDEX($B$4:$B$53,MATCH(K585&amp;H585,$E$4:$E$53,0),1),-99)</f>
        <v>-99</v>
      </c>
      <c r="O585" s="26" t="e">
        <f t="shared" ref="O585:O630" si="69">G585&amp;N585</f>
        <v>#N/A</v>
      </c>
      <c r="Q585" s="26">
        <f>IF(R585="Y","",S585-COUNTIF(R$4:R584,"Y"))</f>
        <v>481</v>
      </c>
      <c r="R585" s="114" t="str">
        <f>IF(ISNUMBER(MATCH(T585,Draft!$AX$3:$AX$146,0)),"Y","")</f>
        <v/>
      </c>
      <c r="S585" s="114">
        <f t="shared" si="67"/>
        <v>582</v>
      </c>
      <c r="T585" s="136" t="s">
        <v>1425</v>
      </c>
      <c r="U585" s="137">
        <v>57</v>
      </c>
      <c r="V585" s="137">
        <v>0.99555190798614879</v>
      </c>
      <c r="W585" s="137">
        <v>4.128222116118363E-2</v>
      </c>
      <c r="X585" s="137">
        <v>4.1466668719154311E-2</v>
      </c>
      <c r="Y585" s="137">
        <v>23864264704</v>
      </c>
      <c r="Z585" s="137">
        <v>575</v>
      </c>
      <c r="AA585" s="137">
        <v>299</v>
      </c>
      <c r="AB585" s="137">
        <v>484</v>
      </c>
      <c r="AC585" s="137">
        <v>492.5</v>
      </c>
      <c r="AP585" s="117" t="s">
        <v>1953</v>
      </c>
      <c r="AQ585" s="117" t="s">
        <v>1563</v>
      </c>
      <c r="AR585" s="117" t="s">
        <v>1564</v>
      </c>
      <c r="AS585" s="123">
        <v>32.81</v>
      </c>
      <c r="AT585" s="117">
        <v>0.09</v>
      </c>
      <c r="AU585" s="124">
        <v>2.7499999999999998E-3</v>
      </c>
      <c r="AV585" s="125">
        <v>18057425812</v>
      </c>
      <c r="AW585" s="117" t="s">
        <v>1086</v>
      </c>
      <c r="AY585" s="117">
        <v>1057748</v>
      </c>
      <c r="AZ585" s="117" t="s">
        <v>1076</v>
      </c>
      <c r="BA585" s="117" t="s">
        <v>1077</v>
      </c>
    </row>
    <row r="586" spans="7:53" ht="15">
      <c r="G586" s="114" t="e">
        <f t="shared" si="66"/>
        <v>#N/A</v>
      </c>
      <c r="H586" s="175"/>
      <c r="I586" s="140"/>
      <c r="J586" s="141"/>
      <c r="K586" s="141"/>
      <c r="L586" s="141"/>
      <c r="M586" s="143"/>
      <c r="N586" s="26">
        <f t="shared" si="68"/>
        <v>-99</v>
      </c>
      <c r="O586" s="26" t="e">
        <f t="shared" si="69"/>
        <v>#N/A</v>
      </c>
      <c r="Q586" s="26">
        <f>IF(R586="Y","",S586-COUNTIF(R$4:R585,"Y"))</f>
        <v>482</v>
      </c>
      <c r="R586" s="114" t="str">
        <f>IF(ISNUMBER(MATCH(T586,Draft!$AX$3:$AX$146,0)),"Y","")</f>
        <v/>
      </c>
      <c r="S586" s="114">
        <f t="shared" si="67"/>
        <v>583</v>
      </c>
      <c r="T586" s="136" t="s">
        <v>795</v>
      </c>
      <c r="U586" s="137">
        <v>57</v>
      </c>
      <c r="V586" s="137">
        <v>0.99769643578030776</v>
      </c>
      <c r="W586" s="137">
        <v>8.4554360985700697E-2</v>
      </c>
      <c r="X586" s="137">
        <v>8.4749587102182972E-2</v>
      </c>
      <c r="Y586" s="137">
        <v>32505966592</v>
      </c>
      <c r="Z586" s="137">
        <v>562</v>
      </c>
      <c r="AA586" s="137">
        <v>484</v>
      </c>
      <c r="AB586" s="137">
        <v>383</v>
      </c>
      <c r="AC586" s="137">
        <v>492.7</v>
      </c>
      <c r="AP586" s="117" t="s">
        <v>1953</v>
      </c>
      <c r="AQ586" s="117" t="s">
        <v>1541</v>
      </c>
      <c r="AR586" s="117" t="s">
        <v>1542</v>
      </c>
      <c r="AS586" s="123">
        <v>46.61</v>
      </c>
      <c r="AT586" s="117">
        <v>-0.55000000000000004</v>
      </c>
      <c r="AU586" s="124">
        <v>-1.166E-2</v>
      </c>
      <c r="AV586" s="125">
        <v>18050336307</v>
      </c>
      <c r="AW586" s="117" t="s">
        <v>1043</v>
      </c>
      <c r="AY586" s="117">
        <v>2720307</v>
      </c>
      <c r="AZ586" s="117" t="s">
        <v>1096</v>
      </c>
      <c r="BA586" s="117" t="s">
        <v>1285</v>
      </c>
    </row>
    <row r="587" spans="7:53" ht="15">
      <c r="G587" s="114" t="e">
        <f t="shared" si="66"/>
        <v>#N/A</v>
      </c>
      <c r="H587" s="175"/>
      <c r="I587" s="140"/>
      <c r="J587" s="141"/>
      <c r="K587" s="141"/>
      <c r="L587" s="141"/>
      <c r="M587" s="143"/>
      <c r="N587" s="26">
        <f t="shared" si="68"/>
        <v>-99</v>
      </c>
      <c r="O587" s="26" t="e">
        <f t="shared" si="69"/>
        <v>#N/A</v>
      </c>
      <c r="Q587" s="26">
        <f>IF(R587="Y","",S587-COUNTIF(R$4:R586,"Y"))</f>
        <v>483</v>
      </c>
      <c r="R587" s="114" t="str">
        <f>IF(ISNUMBER(MATCH(T587,Draft!$AX$3:$AX$146,0)),"Y","")</f>
        <v/>
      </c>
      <c r="S587" s="114">
        <f t="shared" si="67"/>
        <v>584</v>
      </c>
      <c r="T587" s="136" t="s">
        <v>210</v>
      </c>
      <c r="U587" s="137">
        <v>57</v>
      </c>
      <c r="V587" s="137">
        <v>0.99787125579520874</v>
      </c>
      <c r="W587" s="137">
        <v>6.5746615060962466E-2</v>
      </c>
      <c r="X587" s="137">
        <v>6.588687135653451E-2</v>
      </c>
      <c r="Y587" s="137">
        <v>29960884224</v>
      </c>
      <c r="Z587" s="137">
        <v>560</v>
      </c>
      <c r="AA587" s="137">
        <v>458</v>
      </c>
      <c r="AB587" s="137">
        <v>408</v>
      </c>
      <c r="AC587" s="137">
        <v>494</v>
      </c>
      <c r="AP587" s="117" t="s">
        <v>1953</v>
      </c>
      <c r="AQ587" s="117" t="s">
        <v>1674</v>
      </c>
      <c r="AR587" s="117" t="s">
        <v>1675</v>
      </c>
      <c r="AS587" s="123">
        <v>86.35</v>
      </c>
      <c r="AT587" s="117">
        <v>-3.77</v>
      </c>
      <c r="AU587" s="124">
        <v>-4.1829999999999999E-2</v>
      </c>
      <c r="AV587" s="125">
        <v>18046500216</v>
      </c>
      <c r="AW587" s="117" t="s">
        <v>1043</v>
      </c>
      <c r="AY587" s="117">
        <v>3863626</v>
      </c>
      <c r="AZ587" s="117" t="s">
        <v>1044</v>
      </c>
      <c r="BA587" s="117" t="s">
        <v>1122</v>
      </c>
    </row>
    <row r="588" spans="7:53" ht="15">
      <c r="G588" s="114" t="e">
        <f t="shared" si="66"/>
        <v>#N/A</v>
      </c>
      <c r="H588" s="175"/>
      <c r="I588" s="140"/>
      <c r="J588" s="141"/>
      <c r="K588" s="141"/>
      <c r="L588" s="141"/>
      <c r="M588" s="143"/>
      <c r="N588" s="26">
        <f t="shared" si="68"/>
        <v>-99</v>
      </c>
      <c r="O588" s="26" t="e">
        <f t="shared" si="69"/>
        <v>#N/A</v>
      </c>
      <c r="Q588" s="26">
        <f>IF(R588="Y","",S588-COUNTIF(R$4:R587,"Y"))</f>
        <v>484</v>
      </c>
      <c r="R588" s="114" t="str">
        <f>IF(ISNUMBER(MATCH(T588,Draft!$AX$3:$AX$146,0)),"Y","")</f>
        <v/>
      </c>
      <c r="S588" s="114">
        <f t="shared" si="67"/>
        <v>585</v>
      </c>
      <c r="T588" s="136" t="s">
        <v>2409</v>
      </c>
      <c r="U588" s="137">
        <v>61</v>
      </c>
      <c r="V588" s="137">
        <v>1.002425265013855</v>
      </c>
      <c r="W588" s="137">
        <v>0.14355291001808779</v>
      </c>
      <c r="X588" s="137">
        <v>0.14320559849028119</v>
      </c>
      <c r="Y588" s="137">
        <v>1029971200</v>
      </c>
      <c r="Z588" s="137">
        <v>431</v>
      </c>
      <c r="AA588" s="137">
        <v>512</v>
      </c>
      <c r="AB588" s="137">
        <v>588</v>
      </c>
      <c r="AC588" s="137">
        <v>494.3</v>
      </c>
      <c r="AP588" s="117" t="s">
        <v>1953</v>
      </c>
      <c r="AQ588" s="117" t="s">
        <v>317</v>
      </c>
      <c r="AR588" s="117" t="s">
        <v>318</v>
      </c>
      <c r="AS588" s="123">
        <v>150.86000000000001</v>
      </c>
      <c r="AT588" s="117">
        <v>-0.54</v>
      </c>
      <c r="AU588" s="124">
        <v>-3.5699999999999998E-3</v>
      </c>
      <c r="AV588" s="125">
        <v>18043033562</v>
      </c>
      <c r="AW588" s="117" t="s">
        <v>1043</v>
      </c>
      <c r="AX588" s="117">
        <v>2004</v>
      </c>
      <c r="AY588" s="117">
        <v>896337</v>
      </c>
      <c r="AZ588" s="117" t="s">
        <v>1057</v>
      </c>
      <c r="BA588" s="117" t="s">
        <v>1058</v>
      </c>
    </row>
    <row r="589" spans="7:53" ht="15">
      <c r="G589" s="114" t="e">
        <f t="shared" si="66"/>
        <v>#N/A</v>
      </c>
      <c r="H589" s="175"/>
      <c r="I589" s="140"/>
      <c r="J589" s="141"/>
      <c r="K589" s="141"/>
      <c r="L589" s="141"/>
      <c r="M589" s="143"/>
      <c r="N589" s="26">
        <f t="shared" si="68"/>
        <v>-99</v>
      </c>
      <c r="O589" s="26" t="e">
        <f t="shared" si="69"/>
        <v>#N/A</v>
      </c>
      <c r="Q589" s="26">
        <f>IF(R589="Y","",S589-COUNTIF(R$4:R588,"Y"))</f>
        <v>485</v>
      </c>
      <c r="R589" s="114" t="str">
        <f>IF(ISNUMBER(MATCH(T589,Draft!$AX$3:$AX$146,0)),"Y","")</f>
        <v/>
      </c>
      <c r="S589" s="114">
        <f t="shared" si="67"/>
        <v>586</v>
      </c>
      <c r="T589" s="136" t="s">
        <v>819</v>
      </c>
      <c r="U589" s="137">
        <v>57</v>
      </c>
      <c r="V589" s="137">
        <v>0.99404033718610907</v>
      </c>
      <c r="W589" s="137">
        <v>7.630997209529515E-2</v>
      </c>
      <c r="X589" s="137">
        <v>7.6767480393512472E-2</v>
      </c>
      <c r="Y589" s="137">
        <v>33723795456</v>
      </c>
      <c r="Z589" s="137">
        <v>581</v>
      </c>
      <c r="AA589" s="137">
        <v>472</v>
      </c>
      <c r="AB589" s="137">
        <v>371</v>
      </c>
      <c r="AC589" s="137">
        <v>496.2</v>
      </c>
      <c r="AP589" s="117" t="s">
        <v>1953</v>
      </c>
      <c r="AQ589" s="117" t="s">
        <v>1508</v>
      </c>
      <c r="AR589" s="117" t="s">
        <v>1509</v>
      </c>
      <c r="AS589" s="123">
        <v>39.99</v>
      </c>
      <c r="AT589" s="117">
        <v>-1.52</v>
      </c>
      <c r="AU589" s="124">
        <v>-3.662E-2</v>
      </c>
      <c r="AV589" s="125">
        <v>18015787407</v>
      </c>
      <c r="AW589" s="117" t="s">
        <v>1086</v>
      </c>
      <c r="AY589" s="117">
        <v>2734757</v>
      </c>
    </row>
    <row r="590" spans="7:53" ht="15">
      <c r="G590" s="114" t="e">
        <f t="shared" si="66"/>
        <v>#N/A</v>
      </c>
      <c r="H590" s="175"/>
      <c r="I590" s="140"/>
      <c r="J590" s="141"/>
      <c r="K590" s="141"/>
      <c r="L590" s="141"/>
      <c r="M590" s="143"/>
      <c r="N590" s="26">
        <f t="shared" si="68"/>
        <v>-99</v>
      </c>
      <c r="O590" s="26" t="e">
        <f t="shared" si="69"/>
        <v>#N/A</v>
      </c>
      <c r="Q590" s="26">
        <f>IF(R590="Y","",S590-COUNTIF(R$4:R589,"Y"))</f>
        <v>486</v>
      </c>
      <c r="R590" s="114" t="str">
        <f>IF(ISNUMBER(MATCH(T590,Draft!$AX$3:$AX$146,0)),"Y","")</f>
        <v/>
      </c>
      <c r="S590" s="114">
        <f t="shared" si="67"/>
        <v>587</v>
      </c>
      <c r="T590" s="136" t="s">
        <v>937</v>
      </c>
      <c r="U590" s="137">
        <v>57</v>
      </c>
      <c r="V590" s="137">
        <v>0.99839035175004387</v>
      </c>
      <c r="W590" s="137">
        <v>7.7187679273280296E-2</v>
      </c>
      <c r="X590" s="137">
        <v>7.7312124599342016E-2</v>
      </c>
      <c r="Y590" s="137">
        <v>28769966080</v>
      </c>
      <c r="Z590" s="137">
        <v>555</v>
      </c>
      <c r="AA590" s="137">
        <v>475</v>
      </c>
      <c r="AB590" s="137">
        <v>423</v>
      </c>
      <c r="AC590" s="137">
        <v>499.4</v>
      </c>
      <c r="AP590" s="117" t="s">
        <v>1953</v>
      </c>
      <c r="AQ590" s="117" t="s">
        <v>395</v>
      </c>
      <c r="AR590" s="117" t="s">
        <v>396</v>
      </c>
      <c r="AS590" s="123">
        <v>47.39</v>
      </c>
      <c r="AT590" s="117">
        <v>-0.87</v>
      </c>
      <c r="AU590" s="124">
        <v>-1.8030000000000001E-2</v>
      </c>
      <c r="AV590" s="125">
        <v>17957203337</v>
      </c>
      <c r="AW590" s="117" t="s">
        <v>1114</v>
      </c>
      <c r="AY590" s="117">
        <v>3039702</v>
      </c>
      <c r="AZ590" s="117" t="s">
        <v>1049</v>
      </c>
      <c r="BA590" s="117" t="s">
        <v>1138</v>
      </c>
    </row>
    <row r="591" spans="7:53" ht="15">
      <c r="G591" s="114" t="e">
        <f t="shared" si="66"/>
        <v>#N/A</v>
      </c>
      <c r="H591" s="175"/>
      <c r="I591" s="140"/>
      <c r="J591" s="141"/>
      <c r="K591" s="141"/>
      <c r="L591" s="141"/>
      <c r="M591" s="143"/>
      <c r="N591" s="26">
        <f t="shared" si="68"/>
        <v>-99</v>
      </c>
      <c r="O591" s="26" t="e">
        <f t="shared" si="69"/>
        <v>#N/A</v>
      </c>
      <c r="Q591" s="26" t="str">
        <f>IF(R591="Y","",S591-COUNTIF(R$4:R590,"Y"))</f>
        <v/>
      </c>
      <c r="R591" s="114" t="str">
        <f>IF(ISNUMBER(MATCH(T591,Draft!$AX$3:$AX$146,0)),"Y","")</f>
        <v>Y</v>
      </c>
      <c r="S591" s="114">
        <f t="shared" si="67"/>
        <v>588</v>
      </c>
      <c r="T591" s="136" t="s">
        <v>831</v>
      </c>
      <c r="U591" s="137">
        <v>57</v>
      </c>
      <c r="V591" s="137">
        <v>0.99129507039143616</v>
      </c>
      <c r="W591" s="137">
        <v>6.1279825273503619E-2</v>
      </c>
      <c r="X591" s="137">
        <v>6.1817946143226388E-2</v>
      </c>
      <c r="Y591" s="137">
        <v>30903406592</v>
      </c>
      <c r="Z591" s="137">
        <v>588</v>
      </c>
      <c r="AA591" s="137">
        <v>442</v>
      </c>
      <c r="AB591" s="137">
        <v>401</v>
      </c>
      <c r="AC591" s="137">
        <v>502.7</v>
      </c>
      <c r="AP591" s="117" t="s">
        <v>1953</v>
      </c>
      <c r="AQ591" s="117" t="s">
        <v>1585</v>
      </c>
      <c r="AR591" s="117" t="s">
        <v>1586</v>
      </c>
      <c r="AS591" s="123">
        <v>59.21</v>
      </c>
      <c r="AT591" s="117">
        <v>-1.04</v>
      </c>
      <c r="AU591" s="124">
        <v>-1.7260000000000001E-2</v>
      </c>
      <c r="AV591" s="125">
        <v>17911160472</v>
      </c>
      <c r="AW591" s="117" t="s">
        <v>1545</v>
      </c>
      <c r="AX591" s="117">
        <v>1994</v>
      </c>
      <c r="AY591" s="117">
        <v>766267</v>
      </c>
      <c r="AZ591" s="117" t="s">
        <v>1096</v>
      </c>
      <c r="BA591" s="117" t="s">
        <v>1131</v>
      </c>
    </row>
    <row r="592" spans="7:53" ht="15">
      <c r="G592" s="114" t="e">
        <f t="shared" si="66"/>
        <v>#N/A</v>
      </c>
      <c r="H592" s="175"/>
      <c r="I592" s="140"/>
      <c r="J592" s="141"/>
      <c r="K592" s="141"/>
      <c r="L592" s="141"/>
      <c r="M592" s="143"/>
      <c r="N592" s="26">
        <f t="shared" si="68"/>
        <v>-99</v>
      </c>
      <c r="O592" s="26" t="e">
        <f t="shared" si="69"/>
        <v>#N/A</v>
      </c>
      <c r="Q592" s="26" t="str">
        <f>IF(R592="Y","",S592-COUNTIF(R$4:R591,"Y"))</f>
        <v/>
      </c>
      <c r="R592" s="114" t="str">
        <f>IF(ISNUMBER(MATCH(T592,Draft!$AX$3:$AX$146,0)),"Y","")</f>
        <v>Y</v>
      </c>
      <c r="S592" s="114">
        <f t="shared" si="67"/>
        <v>589</v>
      </c>
      <c r="T592" s="136" t="s">
        <v>709</v>
      </c>
      <c r="U592" s="137">
        <v>56</v>
      </c>
      <c r="V592" s="137">
        <v>0.99339484440009596</v>
      </c>
      <c r="W592" s="137">
        <v>8.6051993616738778E-2</v>
      </c>
      <c r="X592" s="137">
        <v>8.6624159670070533E-2</v>
      </c>
      <c r="Y592" s="137">
        <v>32481300480</v>
      </c>
      <c r="Z592" s="137">
        <v>582</v>
      </c>
      <c r="AA592" s="137">
        <v>485</v>
      </c>
      <c r="AB592" s="137">
        <v>384</v>
      </c>
      <c r="AC592" s="137">
        <v>503.2</v>
      </c>
      <c r="AP592" s="117" t="s">
        <v>1953</v>
      </c>
      <c r="AQ592" s="117" t="s">
        <v>1569</v>
      </c>
      <c r="AR592" s="117" t="s">
        <v>1570</v>
      </c>
      <c r="AS592" s="123">
        <v>62.64</v>
      </c>
      <c r="AT592" s="117">
        <v>3.82</v>
      </c>
      <c r="AU592" s="124">
        <v>6.4939999999999998E-2</v>
      </c>
      <c r="AV592" s="125">
        <v>17892392884</v>
      </c>
      <c r="AW592" s="117" t="s">
        <v>1571</v>
      </c>
      <c r="AX592" s="117">
        <v>1993</v>
      </c>
      <c r="AY592" s="117">
        <v>3064750</v>
      </c>
      <c r="AZ592" s="117" t="s">
        <v>1096</v>
      </c>
      <c r="BA592" s="117" t="s">
        <v>1572</v>
      </c>
    </row>
    <row r="593" spans="7:53" ht="15">
      <c r="G593" s="114" t="e">
        <f t="shared" ref="G593:G630" si="70">INDEX($AH$4:$AH$127,MATCH(J593,$AF$4:$AF$127,0),1)</f>
        <v>#N/A</v>
      </c>
      <c r="H593" s="175"/>
      <c r="I593" s="140"/>
      <c r="J593" s="141"/>
      <c r="K593" s="141"/>
      <c r="L593" s="141"/>
      <c r="M593" s="143"/>
      <c r="N593" s="26">
        <f t="shared" si="68"/>
        <v>-99</v>
      </c>
      <c r="O593" s="26" t="e">
        <f t="shared" si="69"/>
        <v>#N/A</v>
      </c>
      <c r="Q593" s="26">
        <f>IF(R593="Y","",S593-COUNTIF(R$4:R592,"Y"))</f>
        <v>487</v>
      </c>
      <c r="R593" s="114" t="str">
        <f>IF(ISNUMBER(MATCH(T593,Draft!$AX$3:$AX$146,0)),"Y","")</f>
        <v/>
      </c>
      <c r="S593" s="114">
        <f t="shared" si="67"/>
        <v>590</v>
      </c>
      <c r="T593" s="136" t="s">
        <v>896</v>
      </c>
      <c r="U593" s="137">
        <v>57</v>
      </c>
      <c r="V593" s="137">
        <v>0.99256355320337475</v>
      </c>
      <c r="W593" s="137">
        <v>8.1557516692782703E-2</v>
      </c>
      <c r="X593" s="137">
        <v>8.2168558808719122E-2</v>
      </c>
      <c r="Y593" s="137">
        <v>26433552384</v>
      </c>
      <c r="Z593" s="137">
        <v>584</v>
      </c>
      <c r="AA593" s="137">
        <v>480</v>
      </c>
      <c r="AB593" s="137">
        <v>445</v>
      </c>
      <c r="AC593" s="137">
        <v>521.5</v>
      </c>
      <c r="AP593" s="117" t="s">
        <v>1953</v>
      </c>
      <c r="AQ593" s="117" t="s">
        <v>1412</v>
      </c>
      <c r="AR593" s="117" t="s">
        <v>1413</v>
      </c>
      <c r="AS593" s="123">
        <v>110.59</v>
      </c>
      <c r="AT593" s="117">
        <v>-2.1</v>
      </c>
      <c r="AU593" s="124">
        <v>-1.864E-2</v>
      </c>
      <c r="AV593" s="125">
        <v>17880176381</v>
      </c>
      <c r="AW593" s="117" t="s">
        <v>1043</v>
      </c>
      <c r="AY593" s="117">
        <v>1200274</v>
      </c>
      <c r="AZ593" s="117" t="s">
        <v>1054</v>
      </c>
      <c r="BA593" s="117" t="s">
        <v>1133</v>
      </c>
    </row>
    <row r="594" spans="7:53" ht="15">
      <c r="G594" s="114" t="e">
        <f t="shared" si="70"/>
        <v>#N/A</v>
      </c>
      <c r="H594" s="175"/>
      <c r="I594" s="140"/>
      <c r="J594" s="141"/>
      <c r="K594" s="141"/>
      <c r="L594" s="141"/>
      <c r="M594" s="143"/>
      <c r="N594" s="26">
        <f t="shared" si="68"/>
        <v>-99</v>
      </c>
      <c r="O594" s="26" t="e">
        <f t="shared" si="69"/>
        <v>#N/A</v>
      </c>
      <c r="Q594" s="26" t="str">
        <f>IF(R594="Y","",S594-COUNTIF(R$4:R593,"Y"))</f>
        <v/>
      </c>
      <c r="R594" s="114" t="str">
        <f>IF(ISNUMBER(MATCH(T594,Draft!$AX$3:$AX$146,0)),"Y","")</f>
        <v>Y</v>
      </c>
      <c r="S594" s="114">
        <f t="shared" si="67"/>
        <v>591</v>
      </c>
      <c r="T594" s="136" t="s">
        <v>150</v>
      </c>
      <c r="U594" s="137">
        <v>57</v>
      </c>
      <c r="V594" s="137">
        <v>0.99193943086964442</v>
      </c>
      <c r="W594" s="137">
        <v>8.5931759598140395E-2</v>
      </c>
      <c r="X594" s="137">
        <v>8.6630047081406023E-2</v>
      </c>
      <c r="Y594" s="137">
        <v>24218165248</v>
      </c>
      <c r="Z594" s="137">
        <v>586</v>
      </c>
      <c r="AA594" s="137">
        <v>486</v>
      </c>
      <c r="AB594" s="137">
        <v>475</v>
      </c>
      <c r="AC594" s="137">
        <v>532.70000000000005</v>
      </c>
      <c r="AP594" s="117" t="s">
        <v>1953</v>
      </c>
      <c r="AQ594" s="117" t="s">
        <v>255</v>
      </c>
      <c r="AR594" s="117" t="s">
        <v>256</v>
      </c>
      <c r="AS594" s="123">
        <v>50.98</v>
      </c>
      <c r="AT594" s="117">
        <v>0.41</v>
      </c>
      <c r="AU594" s="124">
        <v>8.1099999999999992E-3</v>
      </c>
      <c r="AV594" s="125">
        <v>17846793932</v>
      </c>
      <c r="AW594" s="117" t="s">
        <v>1064</v>
      </c>
      <c r="AX594" s="117">
        <v>2011</v>
      </c>
      <c r="AY594" s="117">
        <v>3207811</v>
      </c>
      <c r="AZ594" s="117" t="s">
        <v>1044</v>
      </c>
      <c r="BA594" s="117" t="s">
        <v>1051</v>
      </c>
    </row>
    <row r="595" spans="7:53" ht="15">
      <c r="G595" s="114" t="e">
        <f t="shared" si="70"/>
        <v>#N/A</v>
      </c>
      <c r="H595" s="175"/>
      <c r="I595" s="140"/>
      <c r="J595" s="141"/>
      <c r="K595" s="141"/>
      <c r="L595" s="141"/>
      <c r="M595" s="143"/>
      <c r="N595" s="26">
        <f t="shared" si="68"/>
        <v>-99</v>
      </c>
      <c r="O595" s="26" t="e">
        <f t="shared" si="69"/>
        <v>#N/A</v>
      </c>
      <c r="Q595" s="26">
        <f>IF(R595="Y","",S595-COUNTIF(R$4:R594,"Y"))</f>
        <v>488</v>
      </c>
      <c r="R595" s="114" t="str">
        <f>IF(ISNUMBER(MATCH(T595,Draft!$AX$3:$AX$146,0)),"Y","")</f>
        <v/>
      </c>
      <c r="S595" s="114">
        <f t="shared" si="67"/>
        <v>592</v>
      </c>
      <c r="T595" s="136" t="s">
        <v>1323</v>
      </c>
      <c r="U595" s="137">
        <v>57</v>
      </c>
      <c r="V595" s="137">
        <v>0.98737111889941565</v>
      </c>
      <c r="W595" s="137">
        <v>0.1169215497698162</v>
      </c>
      <c r="X595" s="137">
        <v>0.1184170242898578</v>
      </c>
      <c r="Y595" s="137">
        <v>25223262208</v>
      </c>
      <c r="Z595" s="137">
        <v>593</v>
      </c>
      <c r="AA595" s="137">
        <v>506</v>
      </c>
      <c r="AB595" s="137">
        <v>460</v>
      </c>
      <c r="AC595" s="137">
        <v>535.70000000000005</v>
      </c>
      <c r="AP595" s="117" t="s">
        <v>1953</v>
      </c>
      <c r="AQ595" s="117" t="s">
        <v>1573</v>
      </c>
      <c r="AR595" s="117" t="s">
        <v>1574</v>
      </c>
      <c r="AS595" s="123">
        <v>28.37</v>
      </c>
      <c r="AT595" s="117">
        <v>-0.49</v>
      </c>
      <c r="AU595" s="124">
        <v>-1.6979999999999999E-2</v>
      </c>
      <c r="AV595" s="125">
        <v>17843166444</v>
      </c>
      <c r="AX595" s="117">
        <v>2018</v>
      </c>
      <c r="AY595" s="117">
        <v>5989735</v>
      </c>
      <c r="AZ595" s="117" t="s">
        <v>1054</v>
      </c>
      <c r="BA595" s="117" t="s">
        <v>1108</v>
      </c>
    </row>
    <row r="596" spans="7:53" ht="15">
      <c r="G596" s="114" t="e">
        <f t="shared" si="70"/>
        <v>#N/A</v>
      </c>
      <c r="H596" s="175"/>
      <c r="I596" s="140"/>
      <c r="J596" s="141"/>
      <c r="K596" s="141"/>
      <c r="L596" s="141"/>
      <c r="M596" s="143"/>
      <c r="N596" s="26">
        <f t="shared" si="68"/>
        <v>-99</v>
      </c>
      <c r="O596" s="26" t="e">
        <f t="shared" si="69"/>
        <v>#N/A</v>
      </c>
      <c r="Q596" s="26">
        <f>IF(R596="Y","",S596-COUNTIF(R$4:R595,"Y"))</f>
        <v>489</v>
      </c>
      <c r="R596" s="114" t="str">
        <f>IF(ISNUMBER(MATCH(T596,Draft!$AX$3:$AX$146,0)),"Y","")</f>
        <v/>
      </c>
      <c r="S596" s="114">
        <f t="shared" si="67"/>
        <v>593</v>
      </c>
      <c r="T596" s="136" t="s">
        <v>2434</v>
      </c>
      <c r="U596" s="137">
        <v>57</v>
      </c>
      <c r="V596" s="137">
        <v>0.99024839959547628</v>
      </c>
      <c r="W596" s="137">
        <v>0.1005903751384344</v>
      </c>
      <c r="X596" s="137">
        <v>0.1015809519909614</v>
      </c>
      <c r="Y596" s="137">
        <v>21922787328</v>
      </c>
      <c r="Z596" s="137">
        <v>590</v>
      </c>
      <c r="AA596" s="137">
        <v>496</v>
      </c>
      <c r="AB596" s="137">
        <v>505</v>
      </c>
      <c r="AC596" s="137">
        <v>545.70000000000005</v>
      </c>
      <c r="AP596" s="117" t="s">
        <v>1953</v>
      </c>
      <c r="AQ596" s="117" t="s">
        <v>327</v>
      </c>
      <c r="AR596" s="117" t="s">
        <v>328</v>
      </c>
      <c r="AS596" s="123">
        <v>131.63</v>
      </c>
      <c r="AT596" s="117">
        <v>-1.96</v>
      </c>
      <c r="AU596" s="124">
        <v>-1.4670000000000001E-2</v>
      </c>
      <c r="AV596" s="125">
        <v>17838098235</v>
      </c>
      <c r="AW596" s="117" t="s">
        <v>1043</v>
      </c>
      <c r="AX596" s="117">
        <v>2000</v>
      </c>
      <c r="AY596" s="117">
        <v>1564604</v>
      </c>
      <c r="AZ596" s="117" t="s">
        <v>1044</v>
      </c>
      <c r="BA596" s="117" t="s">
        <v>1047</v>
      </c>
    </row>
    <row r="597" spans="7:53" ht="15">
      <c r="G597" s="114" t="e">
        <f t="shared" si="70"/>
        <v>#N/A</v>
      </c>
      <c r="H597" s="175"/>
      <c r="I597" s="140"/>
      <c r="J597" s="141"/>
      <c r="K597" s="141"/>
      <c r="L597" s="141"/>
      <c r="M597" s="143"/>
      <c r="N597" s="26">
        <f t="shared" si="68"/>
        <v>-99</v>
      </c>
      <c r="O597" s="26" t="e">
        <f t="shared" si="69"/>
        <v>#N/A</v>
      </c>
      <c r="Q597" s="26">
        <f>IF(R597="Y","",S597-COUNTIF(R$4:R596,"Y"))</f>
        <v>490</v>
      </c>
      <c r="R597" s="114" t="str">
        <f>IF(ISNUMBER(MATCH(T597,Draft!$AX$3:$AX$146,0)),"Y","")</f>
        <v/>
      </c>
      <c r="S597" s="114">
        <f t="shared" si="67"/>
        <v>594</v>
      </c>
      <c r="T597" s="136" t="s">
        <v>2413</v>
      </c>
      <c r="U597" s="137">
        <v>46</v>
      </c>
      <c r="V597" s="137">
        <v>0.99079304510835364</v>
      </c>
      <c r="W597" s="137">
        <v>0.18725637908794179</v>
      </c>
      <c r="X597" s="137">
        <v>0.188996460978855</v>
      </c>
      <c r="Y597" s="137">
        <v>998172416</v>
      </c>
      <c r="Z597" s="137">
        <v>589</v>
      </c>
      <c r="AA597" s="137">
        <v>528</v>
      </c>
      <c r="AB597" s="137">
        <v>591</v>
      </c>
      <c r="AC597" s="137">
        <v>577.4</v>
      </c>
      <c r="AP597" s="117" t="s">
        <v>1953</v>
      </c>
      <c r="AQ597" s="117" t="s">
        <v>1558</v>
      </c>
      <c r="AR597" s="117" t="s">
        <v>1559</v>
      </c>
      <c r="AS597" s="123">
        <v>5166.47</v>
      </c>
      <c r="AT597" s="117">
        <v>-182.46</v>
      </c>
      <c r="AU597" s="124">
        <v>-3.4110000000000001E-2</v>
      </c>
      <c r="AV597" s="125">
        <v>17811100503</v>
      </c>
      <c r="AW597" s="117" t="s">
        <v>1043</v>
      </c>
      <c r="AY597" s="117">
        <v>29931</v>
      </c>
      <c r="AZ597" s="117" t="s">
        <v>1059</v>
      </c>
      <c r="BA597" s="117" t="s">
        <v>1560</v>
      </c>
    </row>
    <row r="598" spans="7:53" ht="15">
      <c r="G598" s="114" t="e">
        <f t="shared" si="70"/>
        <v>#N/A</v>
      </c>
      <c r="H598" s="175"/>
      <c r="I598" s="140"/>
      <c r="J598" s="141"/>
      <c r="K598" s="141"/>
      <c r="L598" s="141"/>
      <c r="M598" s="143"/>
      <c r="N598" s="26">
        <f t="shared" si="68"/>
        <v>-99</v>
      </c>
      <c r="O598" s="26" t="e">
        <f t="shared" si="69"/>
        <v>#N/A</v>
      </c>
      <c r="Q598" s="26" t="str">
        <f>IF(R598="Y","",S598-COUNTIF(R$4:R597,"Y"))</f>
        <v/>
      </c>
      <c r="R598" s="114" t="str">
        <f>IF(ISNUMBER(MATCH(T598,Draft!$AX$3:$AX$146,0)),"Y","")</f>
        <v>Y</v>
      </c>
      <c r="S598" s="114">
        <f t="shared" si="67"/>
        <v>595</v>
      </c>
      <c r="T598" s="136" t="s">
        <v>1928</v>
      </c>
      <c r="U598" s="137">
        <v>43</v>
      </c>
      <c r="V598" s="137" t="s">
        <v>2598</v>
      </c>
      <c r="W598" s="137"/>
      <c r="X598" s="137"/>
      <c r="Y598" s="137">
        <v>16690849792</v>
      </c>
      <c r="Z598" s="137">
        <v>1</v>
      </c>
      <c r="AA598" s="137"/>
      <c r="AB598" s="137">
        <v>511</v>
      </c>
      <c r="AC598" s="137"/>
      <c r="AP598" s="117" t="s">
        <v>1953</v>
      </c>
      <c r="AQ598" s="117" t="s">
        <v>339</v>
      </c>
      <c r="AR598" s="117" t="s">
        <v>340</v>
      </c>
      <c r="AS598" s="123">
        <v>31.13</v>
      </c>
      <c r="AT598" s="117">
        <v>-0.38</v>
      </c>
      <c r="AU598" s="124">
        <v>-1.206E-2</v>
      </c>
      <c r="AV598" s="125">
        <v>17759038166</v>
      </c>
      <c r="AW598" s="117" t="s">
        <v>1043</v>
      </c>
      <c r="AX598" s="117">
        <v>2021</v>
      </c>
      <c r="AY598" s="117">
        <v>3276791</v>
      </c>
      <c r="AZ598" s="117" t="s">
        <v>1044</v>
      </c>
      <c r="BA598" s="117" t="s">
        <v>1048</v>
      </c>
    </row>
    <row r="599" spans="7:53" ht="15">
      <c r="G599" s="114" t="e">
        <f t="shared" si="70"/>
        <v>#N/A</v>
      </c>
      <c r="H599" s="175"/>
      <c r="I599" s="140"/>
      <c r="J599" s="141"/>
      <c r="K599" s="141"/>
      <c r="L599" s="141"/>
      <c r="M599" s="143"/>
      <c r="N599" s="26">
        <f t="shared" si="68"/>
        <v>-99</v>
      </c>
      <c r="O599" s="26" t="e">
        <f t="shared" si="69"/>
        <v>#N/A</v>
      </c>
      <c r="Q599" s="26">
        <f>IF(R599="Y","",S599-COUNTIF(R$4:R598,"Y"))</f>
        <v>491</v>
      </c>
      <c r="R599" s="114" t="str">
        <f>IF(ISNUMBER(MATCH(T599,Draft!$AX$3:$AX$146,0)),"Y","")</f>
        <v/>
      </c>
      <c r="S599" s="114">
        <f t="shared" si="67"/>
        <v>596</v>
      </c>
      <c r="T599" s="136" t="s">
        <v>1909</v>
      </c>
      <c r="U599" s="137">
        <v>57</v>
      </c>
      <c r="V599" s="137">
        <v>1.002490200769782</v>
      </c>
      <c r="W599" s="137">
        <v>3.6958011860156861E-2</v>
      </c>
      <c r="X599" s="137">
        <v>3.6866207601608379E-2</v>
      </c>
      <c r="Y599" s="137"/>
      <c r="Z599" s="137">
        <v>427</v>
      </c>
      <c r="AA599" s="137">
        <v>237</v>
      </c>
      <c r="AB599" s="137"/>
      <c r="AC599" s="137"/>
      <c r="AP599" s="117" t="s">
        <v>1953</v>
      </c>
      <c r="AQ599" s="117" t="s">
        <v>1592</v>
      </c>
      <c r="AR599" s="117" t="s">
        <v>1593</v>
      </c>
      <c r="AS599" s="123">
        <v>306.16000000000003</v>
      </c>
      <c r="AT599" s="117">
        <v>-1.26</v>
      </c>
      <c r="AU599" s="124">
        <v>-4.1000000000000003E-3</v>
      </c>
      <c r="AV599" s="125">
        <v>17757280000</v>
      </c>
      <c r="AW599" s="117" t="s">
        <v>1043</v>
      </c>
      <c r="AX599" s="117">
        <v>2003</v>
      </c>
      <c r="AY599" s="117">
        <v>755905</v>
      </c>
      <c r="AZ599" s="117" t="s">
        <v>1057</v>
      </c>
      <c r="BA599" s="117" t="s">
        <v>1061</v>
      </c>
    </row>
    <row r="600" spans="7:53" ht="15">
      <c r="G600" s="114" t="e">
        <f t="shared" si="70"/>
        <v>#N/A</v>
      </c>
      <c r="H600" s="175"/>
      <c r="I600" s="140"/>
      <c r="J600" s="141"/>
      <c r="K600" s="141"/>
      <c r="L600" s="141"/>
      <c r="M600" s="143"/>
      <c r="N600" s="26">
        <f t="shared" si="68"/>
        <v>-99</v>
      </c>
      <c r="O600" s="26" t="e">
        <f t="shared" si="69"/>
        <v>#N/A</v>
      </c>
      <c r="Q600" s="26">
        <f>IF(R600="Y","",S600-COUNTIF(R$4:R599,"Y"))</f>
        <v>492</v>
      </c>
      <c r="R600" s="114" t="str">
        <f>IF(ISNUMBER(MATCH(T600,Draft!$AX$3:$AX$146,0)),"Y","")</f>
        <v/>
      </c>
      <c r="S600" s="114">
        <f t="shared" si="67"/>
        <v>597</v>
      </c>
      <c r="T600" s="136" t="s">
        <v>496</v>
      </c>
      <c r="U600" s="137">
        <v>57</v>
      </c>
      <c r="V600" s="137">
        <v>1.0019637086352979</v>
      </c>
      <c r="W600" s="137">
        <v>3.5207390167419063E-2</v>
      </c>
      <c r="X600" s="137">
        <v>3.5138388610274587E-2</v>
      </c>
      <c r="Y600" s="137"/>
      <c r="Z600" s="137">
        <v>449</v>
      </c>
      <c r="AA600" s="137">
        <v>216</v>
      </c>
      <c r="AB600" s="137"/>
      <c r="AC600" s="137"/>
      <c r="AP600" s="117" t="s">
        <v>1953</v>
      </c>
      <c r="AQ600" s="117" t="s">
        <v>376</v>
      </c>
      <c r="AR600" s="117" t="s">
        <v>377</v>
      </c>
      <c r="AS600" s="123">
        <v>55.43</v>
      </c>
      <c r="AT600" s="117">
        <v>-0.04</v>
      </c>
      <c r="AU600" s="124">
        <v>-7.2000000000000005E-4</v>
      </c>
      <c r="AV600" s="125">
        <v>17703550903</v>
      </c>
      <c r="AW600" s="117" t="s">
        <v>1043</v>
      </c>
      <c r="AY600" s="117">
        <v>6160285</v>
      </c>
      <c r="AZ600" s="117" t="s">
        <v>1044</v>
      </c>
      <c r="BA600" s="117" t="s">
        <v>1048</v>
      </c>
    </row>
    <row r="601" spans="7:53" ht="15">
      <c r="G601" s="114" t="e">
        <f t="shared" si="70"/>
        <v>#N/A</v>
      </c>
      <c r="H601" s="175"/>
      <c r="I601" s="140"/>
      <c r="J601" s="141"/>
      <c r="K601" s="141"/>
      <c r="L601" s="141"/>
      <c r="M601" s="143"/>
      <c r="N601" s="26">
        <f t="shared" si="68"/>
        <v>-99</v>
      </c>
      <c r="O601" s="26" t="e">
        <f t="shared" si="69"/>
        <v>#N/A</v>
      </c>
      <c r="Q601" s="26">
        <f>IF(R601="Y","",S601-COUNTIF(R$4:R600,"Y"))</f>
        <v>493</v>
      </c>
      <c r="R601" s="114" t="str">
        <f>IF(ISNUMBER(MATCH(T601,Draft!$AX$3:$AX$146,0)),"Y","")</f>
        <v/>
      </c>
      <c r="S601" s="114">
        <f t="shared" si="67"/>
        <v>598</v>
      </c>
      <c r="T601" s="136" t="s">
        <v>62</v>
      </c>
      <c r="U601" s="137">
        <v>57</v>
      </c>
      <c r="V601" s="137">
        <v>0.99958251152495581</v>
      </c>
      <c r="W601" s="137">
        <v>3.8730837305750783E-2</v>
      </c>
      <c r="X601" s="137">
        <v>3.8747013737428539E-2</v>
      </c>
      <c r="Y601" s="137"/>
      <c r="Z601" s="137">
        <v>530</v>
      </c>
      <c r="AA601" s="137">
        <v>263</v>
      </c>
      <c r="AB601" s="137"/>
      <c r="AC601" s="137"/>
      <c r="AP601" s="117" t="s">
        <v>1953</v>
      </c>
      <c r="AQ601" s="117" t="s">
        <v>439</v>
      </c>
      <c r="AR601" s="117" t="s">
        <v>440</v>
      </c>
      <c r="AS601" s="123">
        <v>30.36</v>
      </c>
      <c r="AT601" s="117">
        <v>-0.4</v>
      </c>
      <c r="AU601" s="124">
        <v>-1.2999999999999999E-2</v>
      </c>
      <c r="AV601" s="125">
        <v>17665309281</v>
      </c>
      <c r="AW601" s="117" t="s">
        <v>1043</v>
      </c>
      <c r="AY601" s="117">
        <v>6717818</v>
      </c>
      <c r="AZ601" s="117" t="s">
        <v>1044</v>
      </c>
      <c r="BA601" s="117" t="s">
        <v>1048</v>
      </c>
    </row>
    <row r="602" spans="7:53" ht="15">
      <c r="G602" s="114" t="e">
        <f t="shared" si="70"/>
        <v>#N/A</v>
      </c>
      <c r="H602" s="175"/>
      <c r="I602" s="140"/>
      <c r="J602" s="141"/>
      <c r="K602" s="141"/>
      <c r="L602" s="141"/>
      <c r="M602" s="143"/>
      <c r="N602" s="26">
        <f t="shared" si="68"/>
        <v>-99</v>
      </c>
      <c r="O602" s="26" t="e">
        <f t="shared" si="69"/>
        <v>#N/A</v>
      </c>
      <c r="Q602" s="26">
        <f>IF(R602="Y","",S602-COUNTIF(R$4:R601,"Y"))</f>
        <v>494</v>
      </c>
      <c r="R602" s="114" t="str">
        <f>IF(ISNUMBER(MATCH(T602,Draft!$AX$3:$AX$146,0)),"Y","")</f>
        <v/>
      </c>
      <c r="S602" s="114">
        <f t="shared" si="67"/>
        <v>599</v>
      </c>
      <c r="T602" s="136" t="s">
        <v>1908</v>
      </c>
      <c r="U602" s="137">
        <v>0</v>
      </c>
      <c r="V602" s="137"/>
      <c r="W602" s="137"/>
      <c r="X602" s="137"/>
      <c r="Y602" s="137"/>
      <c r="Z602" s="137"/>
      <c r="AA602" s="137"/>
      <c r="AB602" s="137"/>
      <c r="AC602" s="137"/>
      <c r="AP602" s="117" t="s">
        <v>1953</v>
      </c>
      <c r="AQ602" s="117" t="s">
        <v>325</v>
      </c>
      <c r="AR602" s="117" t="s">
        <v>326</v>
      </c>
      <c r="AS602" s="123">
        <v>49.34</v>
      </c>
      <c r="AT602" s="117">
        <v>-1.3</v>
      </c>
      <c r="AU602" s="124">
        <v>-2.5669999999999998E-2</v>
      </c>
      <c r="AV602" s="125">
        <v>17663720000</v>
      </c>
      <c r="AW602" s="117" t="s">
        <v>1043</v>
      </c>
      <c r="AX602" s="117">
        <v>2012</v>
      </c>
      <c r="AY602" s="117">
        <v>10708174</v>
      </c>
      <c r="AZ602" s="117" t="s">
        <v>1049</v>
      </c>
      <c r="BA602" s="117" t="s">
        <v>1128</v>
      </c>
    </row>
    <row r="603" spans="7:53">
      <c r="G603" s="114" t="e">
        <f t="shared" si="70"/>
        <v>#N/A</v>
      </c>
      <c r="H603" s="175"/>
      <c r="I603" s="140"/>
      <c r="J603" s="141"/>
      <c r="K603" s="141"/>
      <c r="L603" s="141"/>
      <c r="M603" s="143"/>
      <c r="N603" s="26">
        <f t="shared" si="68"/>
        <v>-99</v>
      </c>
      <c r="O603" s="26" t="e">
        <f t="shared" si="69"/>
        <v>#N/A</v>
      </c>
      <c r="AP603" s="117" t="s">
        <v>1953</v>
      </c>
      <c r="AQ603" s="117" t="s">
        <v>1552</v>
      </c>
      <c r="AR603" s="117" t="s">
        <v>1553</v>
      </c>
      <c r="AS603" s="123">
        <v>11.62</v>
      </c>
      <c r="AT603" s="117">
        <v>-0.16</v>
      </c>
      <c r="AU603" s="124">
        <v>-1.358E-2</v>
      </c>
      <c r="AV603" s="125">
        <v>17589510273</v>
      </c>
      <c r="AX603" s="117">
        <v>2019</v>
      </c>
      <c r="AY603" s="117">
        <v>5797862</v>
      </c>
      <c r="AZ603" s="117" t="s">
        <v>1096</v>
      </c>
      <c r="BA603" s="117" t="s">
        <v>1285</v>
      </c>
    </row>
    <row r="604" spans="7:53">
      <c r="G604" s="114" t="e">
        <f t="shared" si="70"/>
        <v>#N/A</v>
      </c>
      <c r="H604" s="175"/>
      <c r="I604" s="140"/>
      <c r="J604" s="141"/>
      <c r="K604" s="141"/>
      <c r="L604" s="141"/>
      <c r="M604" s="143"/>
      <c r="N604" s="26">
        <f t="shared" si="68"/>
        <v>-99</v>
      </c>
      <c r="O604" s="26" t="e">
        <f t="shared" si="69"/>
        <v>#N/A</v>
      </c>
      <c r="AP604" s="117" t="s">
        <v>1953</v>
      </c>
      <c r="AQ604" s="117" t="s">
        <v>1596</v>
      </c>
      <c r="AR604" s="117" t="s">
        <v>1597</v>
      </c>
      <c r="AS604" s="123">
        <v>55.1</v>
      </c>
      <c r="AT604" s="117">
        <v>-1.91</v>
      </c>
      <c r="AU604" s="124">
        <v>-3.3500000000000002E-2</v>
      </c>
      <c r="AV604" s="125">
        <v>17530044889</v>
      </c>
      <c r="AW604" s="117" t="s">
        <v>1043</v>
      </c>
      <c r="AY604" s="117">
        <v>2970536</v>
      </c>
      <c r="AZ604" s="117" t="s">
        <v>1054</v>
      </c>
      <c r="BA604" s="117" t="s">
        <v>1108</v>
      </c>
    </row>
    <row r="605" spans="7:53">
      <c r="G605" s="114" t="e">
        <f t="shared" si="70"/>
        <v>#N/A</v>
      </c>
      <c r="H605" s="175"/>
      <c r="I605" s="140"/>
      <c r="J605" s="141"/>
      <c r="K605" s="141"/>
      <c r="L605" s="141"/>
      <c r="M605" s="143"/>
      <c r="N605" s="26">
        <f t="shared" si="68"/>
        <v>-99</v>
      </c>
      <c r="O605" s="26" t="e">
        <f t="shared" si="69"/>
        <v>#N/A</v>
      </c>
      <c r="AP605" s="117" t="s">
        <v>1953</v>
      </c>
      <c r="AQ605" s="117" t="s">
        <v>349</v>
      </c>
      <c r="AR605" s="117" t="s">
        <v>350</v>
      </c>
      <c r="AS605" s="123">
        <v>53.04</v>
      </c>
      <c r="AT605" s="117">
        <v>0</v>
      </c>
      <c r="AU605" s="124">
        <v>0</v>
      </c>
      <c r="AV605" s="125">
        <v>17527919398</v>
      </c>
      <c r="AW605" s="117" t="s">
        <v>1043</v>
      </c>
      <c r="AY605" s="117">
        <v>35</v>
      </c>
      <c r="AZ605" s="117" t="s">
        <v>1054</v>
      </c>
      <c r="BA605" s="117" t="s">
        <v>1152</v>
      </c>
    </row>
    <row r="606" spans="7:53">
      <c r="G606" s="114" t="e">
        <f t="shared" si="70"/>
        <v>#N/A</v>
      </c>
      <c r="H606" s="175"/>
      <c r="I606" s="140"/>
      <c r="J606" s="141"/>
      <c r="K606" s="141"/>
      <c r="L606" s="141"/>
      <c r="M606" s="143"/>
      <c r="N606" s="26">
        <f t="shared" si="68"/>
        <v>-99</v>
      </c>
      <c r="O606" s="26" t="e">
        <f t="shared" si="69"/>
        <v>#N/A</v>
      </c>
      <c r="AP606" s="117" t="s">
        <v>1953</v>
      </c>
      <c r="AQ606" s="117" t="s">
        <v>329</v>
      </c>
      <c r="AR606" s="117" t="s">
        <v>330</v>
      </c>
      <c r="AS606" s="123">
        <v>252.81</v>
      </c>
      <c r="AT606" s="117">
        <v>-3.54</v>
      </c>
      <c r="AU606" s="124">
        <v>-1.3809999999999999E-2</v>
      </c>
      <c r="AV606" s="125">
        <v>17435619574</v>
      </c>
      <c r="AW606" s="117" t="s">
        <v>1043</v>
      </c>
      <c r="AX606" s="117">
        <v>2007</v>
      </c>
      <c r="AY606" s="117">
        <v>552277</v>
      </c>
      <c r="AZ606" s="117" t="s">
        <v>1057</v>
      </c>
      <c r="BA606" s="117" t="s">
        <v>1081</v>
      </c>
    </row>
    <row r="607" spans="7:53">
      <c r="G607" s="114" t="e">
        <f t="shared" si="70"/>
        <v>#N/A</v>
      </c>
      <c r="H607" s="175"/>
      <c r="I607" s="140"/>
      <c r="J607" s="141"/>
      <c r="K607" s="141"/>
      <c r="L607" s="141"/>
      <c r="M607" s="143"/>
      <c r="N607" s="26">
        <f t="shared" si="68"/>
        <v>-99</v>
      </c>
      <c r="O607" s="26" t="e">
        <f t="shared" si="69"/>
        <v>#N/A</v>
      </c>
      <c r="AP607" s="117" t="s">
        <v>1953</v>
      </c>
      <c r="AQ607" s="117" t="s">
        <v>1565</v>
      </c>
      <c r="AR607" s="117" t="s">
        <v>1566</v>
      </c>
      <c r="AS607" s="123">
        <v>160.02000000000001</v>
      </c>
      <c r="AT607" s="117">
        <v>-0.57999999999999996</v>
      </c>
      <c r="AU607" s="124">
        <v>-3.6099999999999999E-3</v>
      </c>
      <c r="AV607" s="125">
        <v>17421513097</v>
      </c>
      <c r="AW607" s="117" t="s">
        <v>1043</v>
      </c>
      <c r="AX607" s="117">
        <v>2005</v>
      </c>
      <c r="AY607" s="117">
        <v>604844</v>
      </c>
      <c r="AZ607" s="117" t="s">
        <v>1096</v>
      </c>
      <c r="BA607" s="117" t="s">
        <v>1097</v>
      </c>
    </row>
    <row r="608" spans="7:53">
      <c r="G608" s="114" t="e">
        <f t="shared" si="70"/>
        <v>#N/A</v>
      </c>
      <c r="H608" s="175"/>
      <c r="I608" s="140"/>
      <c r="J608" s="141"/>
      <c r="K608" s="141"/>
      <c r="L608" s="141"/>
      <c r="M608" s="143"/>
      <c r="N608" s="26">
        <f t="shared" si="68"/>
        <v>-99</v>
      </c>
      <c r="O608" s="26" t="e">
        <f t="shared" si="69"/>
        <v>#N/A</v>
      </c>
      <c r="AP608" s="117" t="s">
        <v>1953</v>
      </c>
      <c r="AQ608" s="117" t="s">
        <v>1492</v>
      </c>
      <c r="AR608" s="117" t="s">
        <v>1493</v>
      </c>
      <c r="AS608" s="123">
        <v>141.38</v>
      </c>
      <c r="AT608" s="117">
        <v>-1.45</v>
      </c>
      <c r="AU608" s="124">
        <v>-1.0149999999999999E-2</v>
      </c>
      <c r="AV608" s="125">
        <v>17397919823</v>
      </c>
      <c r="AW608" s="117" t="s">
        <v>1043</v>
      </c>
      <c r="AY608" s="117">
        <v>1353976</v>
      </c>
      <c r="AZ608" s="117" t="s">
        <v>1124</v>
      </c>
      <c r="BA608" s="117" t="s">
        <v>1147</v>
      </c>
    </row>
    <row r="609" spans="7:53">
      <c r="G609" s="114" t="e">
        <f t="shared" si="70"/>
        <v>#N/A</v>
      </c>
      <c r="H609" s="175"/>
      <c r="I609" s="140"/>
      <c r="J609" s="141"/>
      <c r="K609" s="141"/>
      <c r="L609" s="141"/>
      <c r="M609" s="143"/>
      <c r="N609" s="26">
        <f t="shared" si="68"/>
        <v>-99</v>
      </c>
      <c r="O609" s="26" t="e">
        <f t="shared" si="69"/>
        <v>#N/A</v>
      </c>
      <c r="AP609" s="117" t="s">
        <v>1953</v>
      </c>
      <c r="AQ609" s="117" t="s">
        <v>1611</v>
      </c>
      <c r="AR609" s="117" t="s">
        <v>1612</v>
      </c>
      <c r="AS609" s="123">
        <v>27.62</v>
      </c>
      <c r="AT609" s="117">
        <v>-0.63</v>
      </c>
      <c r="AU609" s="124">
        <v>-2.23E-2</v>
      </c>
      <c r="AV609" s="125">
        <v>17369271573</v>
      </c>
      <c r="AW609" s="117" t="s">
        <v>1043</v>
      </c>
      <c r="AY609" s="117">
        <v>5685219</v>
      </c>
      <c r="AZ609" s="117" t="s">
        <v>1084</v>
      </c>
      <c r="BA609" s="117" t="s">
        <v>1095</v>
      </c>
    </row>
    <row r="610" spans="7:53">
      <c r="G610" s="114" t="e">
        <f t="shared" si="70"/>
        <v>#N/A</v>
      </c>
      <c r="H610" s="175"/>
      <c r="I610" s="140"/>
      <c r="J610" s="141"/>
      <c r="K610" s="141"/>
      <c r="L610" s="141"/>
      <c r="M610" s="143"/>
      <c r="N610" s="26">
        <f t="shared" si="68"/>
        <v>-99</v>
      </c>
      <c r="O610" s="26" t="e">
        <f t="shared" si="69"/>
        <v>#N/A</v>
      </c>
      <c r="AP610" s="117" t="s">
        <v>1953</v>
      </c>
      <c r="AQ610" s="117" t="s">
        <v>1546</v>
      </c>
      <c r="AR610" s="117" t="s">
        <v>1547</v>
      </c>
      <c r="AS610" s="123">
        <v>32.17</v>
      </c>
      <c r="AT610" s="117">
        <v>-1.23</v>
      </c>
      <c r="AU610" s="124">
        <v>-3.6830000000000002E-2</v>
      </c>
      <c r="AV610" s="125">
        <v>17349413766</v>
      </c>
      <c r="AW610" s="117" t="s">
        <v>1043</v>
      </c>
      <c r="AY610" s="117">
        <v>4640408</v>
      </c>
      <c r="AZ610" s="117" t="s">
        <v>1054</v>
      </c>
      <c r="BA610" s="117" t="s">
        <v>1108</v>
      </c>
    </row>
    <row r="611" spans="7:53">
      <c r="G611" s="114" t="e">
        <f t="shared" si="70"/>
        <v>#N/A</v>
      </c>
      <c r="H611" s="175"/>
      <c r="I611" s="140"/>
      <c r="J611" s="141"/>
      <c r="K611" s="141"/>
      <c r="L611" s="141"/>
      <c r="M611" s="143"/>
      <c r="N611" s="26">
        <f t="shared" si="68"/>
        <v>-99</v>
      </c>
      <c r="O611" s="26" t="e">
        <f t="shared" si="69"/>
        <v>#N/A</v>
      </c>
      <c r="AP611" s="117" t="s">
        <v>1953</v>
      </c>
      <c r="AQ611" s="117" t="s">
        <v>1510</v>
      </c>
      <c r="AR611" s="117" t="s">
        <v>1511</v>
      </c>
      <c r="AS611" s="123">
        <v>44.62</v>
      </c>
      <c r="AT611" s="117">
        <v>-1.18</v>
      </c>
      <c r="AU611" s="124">
        <v>-2.5760000000000002E-2</v>
      </c>
      <c r="AV611" s="125">
        <v>17277067289</v>
      </c>
      <c r="AW611" s="117" t="s">
        <v>1043</v>
      </c>
      <c r="AX611" s="117">
        <v>2015</v>
      </c>
      <c r="AY611" s="117">
        <v>386003</v>
      </c>
      <c r="AZ611" s="117" t="s">
        <v>1084</v>
      </c>
      <c r="BA611" s="117" t="s">
        <v>1095</v>
      </c>
    </row>
    <row r="612" spans="7:53">
      <c r="G612" s="114" t="e">
        <f t="shared" si="70"/>
        <v>#N/A</v>
      </c>
      <c r="H612" s="175"/>
      <c r="I612" s="140"/>
      <c r="J612" s="141"/>
      <c r="K612" s="141"/>
      <c r="L612" s="141"/>
      <c r="M612" s="143"/>
      <c r="N612" s="26">
        <f t="shared" si="68"/>
        <v>-99</v>
      </c>
      <c r="O612" s="26" t="e">
        <f t="shared" si="69"/>
        <v>#N/A</v>
      </c>
      <c r="AP612" s="117" t="s">
        <v>1953</v>
      </c>
      <c r="AQ612" s="117" t="s">
        <v>305</v>
      </c>
      <c r="AR612" s="117" t="s">
        <v>306</v>
      </c>
      <c r="AS612" s="123">
        <v>68.53</v>
      </c>
      <c r="AT612" s="117">
        <v>-2.92</v>
      </c>
      <c r="AU612" s="124">
        <v>-4.0869999999999997E-2</v>
      </c>
      <c r="AV612" s="125">
        <v>17201604898</v>
      </c>
      <c r="AW612" s="117" t="s">
        <v>1043</v>
      </c>
      <c r="AX612" s="117">
        <v>1990</v>
      </c>
      <c r="AY612" s="117">
        <v>2479855</v>
      </c>
      <c r="AZ612" s="117" t="s">
        <v>1059</v>
      </c>
      <c r="BA612" s="117" t="s">
        <v>1065</v>
      </c>
    </row>
    <row r="613" spans="7:53">
      <c r="G613" s="114" t="e">
        <f t="shared" si="70"/>
        <v>#N/A</v>
      </c>
      <c r="H613" s="175"/>
      <c r="I613" s="140"/>
      <c r="J613" s="141"/>
      <c r="K613" s="141"/>
      <c r="L613" s="141"/>
      <c r="M613" s="143"/>
      <c r="N613" s="26">
        <f t="shared" si="68"/>
        <v>-99</v>
      </c>
      <c r="O613" s="26" t="e">
        <f t="shared" si="69"/>
        <v>#N/A</v>
      </c>
      <c r="AP613" s="117" t="s">
        <v>1953</v>
      </c>
      <c r="AQ613" s="117" t="s">
        <v>1626</v>
      </c>
      <c r="AR613" s="117" t="s">
        <v>1627</v>
      </c>
      <c r="AS613" s="123">
        <v>33.270000000000003</v>
      </c>
      <c r="AT613" s="117">
        <v>0.13</v>
      </c>
      <c r="AU613" s="124">
        <v>3.9199999999999999E-3</v>
      </c>
      <c r="AV613" s="125">
        <v>17187055897</v>
      </c>
      <c r="AW613" s="117" t="s">
        <v>1545</v>
      </c>
      <c r="AY613" s="117">
        <v>273762</v>
      </c>
      <c r="AZ613" s="117" t="s">
        <v>1049</v>
      </c>
      <c r="BA613" s="117" t="s">
        <v>1050</v>
      </c>
    </row>
    <row r="614" spans="7:53">
      <c r="G614" s="114" t="e">
        <f t="shared" si="70"/>
        <v>#N/A</v>
      </c>
      <c r="H614" s="175"/>
      <c r="I614" s="140"/>
      <c r="J614" s="141"/>
      <c r="K614" s="141"/>
      <c r="L614" s="141"/>
      <c r="M614" s="143"/>
      <c r="N614" s="26">
        <f t="shared" si="68"/>
        <v>-99</v>
      </c>
      <c r="O614" s="26" t="e">
        <f t="shared" si="69"/>
        <v>#N/A</v>
      </c>
      <c r="AP614" s="117" t="s">
        <v>1953</v>
      </c>
      <c r="AQ614" s="117" t="s">
        <v>301</v>
      </c>
      <c r="AR614" s="117" t="s">
        <v>302</v>
      </c>
      <c r="AS614" s="123">
        <v>84.92</v>
      </c>
      <c r="AT614" s="117">
        <v>-1.74</v>
      </c>
      <c r="AU614" s="124">
        <v>-2.0080000000000001E-2</v>
      </c>
      <c r="AV614" s="125">
        <v>17159184780</v>
      </c>
      <c r="AW614" s="117" t="s">
        <v>1043</v>
      </c>
      <c r="AX614" s="117">
        <v>2019</v>
      </c>
      <c r="AY614" s="117">
        <v>430648</v>
      </c>
      <c r="AZ614" s="117" t="s">
        <v>1049</v>
      </c>
      <c r="BA614" s="117" t="s">
        <v>1094</v>
      </c>
    </row>
    <row r="615" spans="7:53">
      <c r="G615" s="114" t="e">
        <f t="shared" si="70"/>
        <v>#N/A</v>
      </c>
      <c r="H615" s="175"/>
      <c r="I615" s="140"/>
      <c r="J615" s="141"/>
      <c r="K615" s="141"/>
      <c r="L615" s="141"/>
      <c r="M615" s="143"/>
      <c r="N615" s="26">
        <f t="shared" si="68"/>
        <v>-99</v>
      </c>
      <c r="O615" s="26" t="e">
        <f t="shared" si="69"/>
        <v>#N/A</v>
      </c>
      <c r="AP615" s="117" t="s">
        <v>1953</v>
      </c>
      <c r="AQ615" s="117" t="s">
        <v>1522</v>
      </c>
      <c r="AR615" s="117" t="s">
        <v>1523</v>
      </c>
      <c r="AS615" s="123">
        <v>339.6</v>
      </c>
      <c r="AT615" s="117">
        <v>-7.36</v>
      </c>
      <c r="AU615" s="124">
        <v>-2.121E-2</v>
      </c>
      <c r="AV615" s="125">
        <v>17137709900</v>
      </c>
      <c r="AW615" s="117" t="s">
        <v>1043</v>
      </c>
      <c r="AX615" s="117">
        <v>2000</v>
      </c>
      <c r="AY615" s="117">
        <v>265896</v>
      </c>
      <c r="AZ615" s="117" t="s">
        <v>1054</v>
      </c>
      <c r="BA615" s="117" t="s">
        <v>1080</v>
      </c>
    </row>
    <row r="616" spans="7:53">
      <c r="G616" s="114" t="e">
        <f t="shared" si="70"/>
        <v>#N/A</v>
      </c>
      <c r="H616" s="175"/>
      <c r="I616" s="140"/>
      <c r="J616" s="141"/>
      <c r="K616" s="141"/>
      <c r="L616" s="141"/>
      <c r="M616" s="143"/>
      <c r="N616" s="26">
        <f t="shared" si="68"/>
        <v>-99</v>
      </c>
      <c r="O616" s="26" t="e">
        <f t="shared" si="69"/>
        <v>#N/A</v>
      </c>
      <c r="AP616" s="117" t="s">
        <v>1953</v>
      </c>
      <c r="AQ616" s="117" t="s">
        <v>1498</v>
      </c>
      <c r="AR616" s="117" t="s">
        <v>1499</v>
      </c>
      <c r="AS616" s="123">
        <v>146.44999999999999</v>
      </c>
      <c r="AT616" s="117">
        <v>-4.41</v>
      </c>
      <c r="AU616" s="124">
        <v>-2.9229999999999999E-2</v>
      </c>
      <c r="AV616" s="125">
        <v>17101343316</v>
      </c>
      <c r="AW616" s="117" t="s">
        <v>1043</v>
      </c>
      <c r="AY616" s="117">
        <v>558283</v>
      </c>
      <c r="AZ616" s="117" t="s">
        <v>1052</v>
      </c>
      <c r="BA616" s="117" t="s">
        <v>1053</v>
      </c>
    </row>
    <row r="617" spans="7:53">
      <c r="G617" s="114" t="e">
        <f t="shared" si="70"/>
        <v>#N/A</v>
      </c>
      <c r="H617" s="175"/>
      <c r="I617" s="140"/>
      <c r="J617" s="141"/>
      <c r="K617" s="141"/>
      <c r="L617" s="141"/>
      <c r="M617" s="143"/>
      <c r="N617" s="26">
        <f t="shared" si="68"/>
        <v>-99</v>
      </c>
      <c r="O617" s="26" t="e">
        <f t="shared" si="69"/>
        <v>#N/A</v>
      </c>
      <c r="AP617" s="117" t="s">
        <v>1953</v>
      </c>
      <c r="AQ617" s="117" t="s">
        <v>1609</v>
      </c>
      <c r="AR617" s="117" t="s">
        <v>1610</v>
      </c>
      <c r="AS617" s="123">
        <v>1253.3599999999999</v>
      </c>
      <c r="AT617" s="117">
        <v>-7.61</v>
      </c>
      <c r="AU617" s="124">
        <v>-6.0400000000000002E-3</v>
      </c>
      <c r="AV617" s="125">
        <v>17085803520</v>
      </c>
      <c r="AW617" s="117" t="s">
        <v>1043</v>
      </c>
      <c r="AX617" s="117">
        <v>1986</v>
      </c>
      <c r="AY617" s="117">
        <v>35003</v>
      </c>
      <c r="AZ617" s="117" t="s">
        <v>1049</v>
      </c>
      <c r="BA617" s="117" t="s">
        <v>1138</v>
      </c>
    </row>
    <row r="618" spans="7:53">
      <c r="G618" s="114" t="e">
        <f t="shared" si="70"/>
        <v>#N/A</v>
      </c>
      <c r="H618" s="175"/>
      <c r="I618" s="140"/>
      <c r="J618" s="141"/>
      <c r="K618" s="141"/>
      <c r="L618" s="141"/>
      <c r="M618" s="143"/>
      <c r="N618" s="26">
        <f t="shared" si="68"/>
        <v>-99</v>
      </c>
      <c r="O618" s="26" t="e">
        <f t="shared" si="69"/>
        <v>#N/A</v>
      </c>
      <c r="AP618" s="117" t="s">
        <v>1953</v>
      </c>
      <c r="AQ618" s="117" t="s">
        <v>1706</v>
      </c>
      <c r="AR618" s="117" t="s">
        <v>1707</v>
      </c>
      <c r="AS618" s="123">
        <v>45.92</v>
      </c>
      <c r="AT618" s="117">
        <v>1.1499999999999999</v>
      </c>
      <c r="AU618" s="124">
        <v>2.5690000000000001E-2</v>
      </c>
      <c r="AV618" s="125">
        <v>17009246854</v>
      </c>
      <c r="AW618" s="117" t="s">
        <v>1043</v>
      </c>
      <c r="AY618" s="117">
        <v>7677540</v>
      </c>
      <c r="AZ618" s="117" t="s">
        <v>1096</v>
      </c>
      <c r="BA618" s="117" t="s">
        <v>1572</v>
      </c>
    </row>
    <row r="619" spans="7:53">
      <c r="G619" s="114" t="e">
        <f t="shared" si="70"/>
        <v>#N/A</v>
      </c>
      <c r="H619" s="175"/>
      <c r="I619" s="140"/>
      <c r="J619" s="141"/>
      <c r="K619" s="141"/>
      <c r="L619" s="141"/>
      <c r="M619" s="143"/>
      <c r="N619" s="26">
        <f t="shared" si="68"/>
        <v>-99</v>
      </c>
      <c r="O619" s="26" t="e">
        <f t="shared" si="69"/>
        <v>#N/A</v>
      </c>
      <c r="AP619" s="117" t="s">
        <v>1953</v>
      </c>
      <c r="AQ619" s="117" t="s">
        <v>371</v>
      </c>
      <c r="AR619" s="117" t="s">
        <v>2438</v>
      </c>
      <c r="AS619" s="123">
        <v>39.46</v>
      </c>
      <c r="AT619" s="117">
        <v>-0.76</v>
      </c>
      <c r="AU619" s="124">
        <v>-1.89E-2</v>
      </c>
      <c r="AV619" s="125">
        <v>16948504612</v>
      </c>
      <c r="AW619" s="117" t="s">
        <v>1043</v>
      </c>
      <c r="AX619" s="117">
        <v>2020</v>
      </c>
      <c r="AY619" s="117">
        <v>1820344</v>
      </c>
      <c r="AZ619" s="117" t="s">
        <v>1057</v>
      </c>
      <c r="BA619" s="117" t="s">
        <v>1058</v>
      </c>
    </row>
    <row r="620" spans="7:53">
      <c r="G620" s="114" t="e">
        <f t="shared" si="70"/>
        <v>#N/A</v>
      </c>
      <c r="H620" s="175"/>
      <c r="I620" s="140"/>
      <c r="J620" s="141"/>
      <c r="K620" s="141"/>
      <c r="L620" s="141"/>
      <c r="M620" s="143"/>
      <c r="N620" s="26">
        <f t="shared" si="68"/>
        <v>-99</v>
      </c>
      <c r="O620" s="26" t="e">
        <f t="shared" si="69"/>
        <v>#N/A</v>
      </c>
      <c r="AP620" s="117" t="s">
        <v>1953</v>
      </c>
      <c r="AQ620" s="117" t="s">
        <v>374</v>
      </c>
      <c r="AR620" s="117" t="s">
        <v>375</v>
      </c>
      <c r="AS620" s="123">
        <v>54.09</v>
      </c>
      <c r="AT620" s="117">
        <v>-0.39</v>
      </c>
      <c r="AU620" s="124">
        <v>-7.1599999999999997E-3</v>
      </c>
      <c r="AV620" s="125">
        <v>16925717690</v>
      </c>
      <c r="AW620" s="117" t="s">
        <v>1043</v>
      </c>
      <c r="AY620" s="117">
        <v>6240088</v>
      </c>
      <c r="AZ620" s="117" t="s">
        <v>1044</v>
      </c>
      <c r="BA620" s="117" t="s">
        <v>1112</v>
      </c>
    </row>
    <row r="621" spans="7:53">
      <c r="G621" s="114" t="e">
        <f t="shared" si="70"/>
        <v>#N/A</v>
      </c>
      <c r="H621" s="175"/>
      <c r="I621" s="140"/>
      <c r="J621" s="141"/>
      <c r="K621" s="141"/>
      <c r="L621" s="141"/>
      <c r="M621" s="143"/>
      <c r="N621" s="26">
        <f t="shared" si="68"/>
        <v>-99</v>
      </c>
      <c r="O621" s="26" t="e">
        <f t="shared" si="69"/>
        <v>#N/A</v>
      </c>
      <c r="AP621" s="117" t="s">
        <v>1953</v>
      </c>
      <c r="AQ621" s="117" t="s">
        <v>421</v>
      </c>
      <c r="AR621" s="117" t="s">
        <v>422</v>
      </c>
      <c r="AS621" s="123">
        <v>127.24</v>
      </c>
      <c r="AT621" s="117">
        <v>-1.05</v>
      </c>
      <c r="AU621" s="124">
        <v>-8.1799999999999998E-3</v>
      </c>
      <c r="AV621" s="125">
        <v>16897244877</v>
      </c>
      <c r="AW621" s="117" t="s">
        <v>1162</v>
      </c>
      <c r="AX621" s="117">
        <v>1996</v>
      </c>
      <c r="AY621" s="117">
        <v>740419</v>
      </c>
      <c r="AZ621" s="117" t="s">
        <v>1044</v>
      </c>
      <c r="BA621" s="117" t="s">
        <v>1048</v>
      </c>
    </row>
    <row r="622" spans="7:53">
      <c r="G622" s="114" t="e">
        <f t="shared" si="70"/>
        <v>#N/A</v>
      </c>
      <c r="H622" s="175"/>
      <c r="I622" s="140"/>
      <c r="J622" s="141"/>
      <c r="K622" s="141"/>
      <c r="L622" s="141"/>
      <c r="M622" s="143"/>
      <c r="N622" s="26">
        <f t="shared" si="68"/>
        <v>-99</v>
      </c>
      <c r="O622" s="26" t="e">
        <f t="shared" si="69"/>
        <v>#N/A</v>
      </c>
      <c r="AP622" s="117" t="s">
        <v>1953</v>
      </c>
      <c r="AQ622" s="117" t="s">
        <v>380</v>
      </c>
      <c r="AR622" s="117" t="s">
        <v>381</v>
      </c>
      <c r="AS622" s="123">
        <v>51.1</v>
      </c>
      <c r="AT622" s="117">
        <v>-0.63</v>
      </c>
      <c r="AU622" s="124">
        <v>-1.218E-2</v>
      </c>
      <c r="AV622" s="125">
        <v>16886815257</v>
      </c>
      <c r="AW622" s="117" t="s">
        <v>1043</v>
      </c>
      <c r="AY622" s="117">
        <v>1018024</v>
      </c>
      <c r="AZ622" s="117" t="s">
        <v>1054</v>
      </c>
      <c r="BA622" s="117" t="s">
        <v>1152</v>
      </c>
    </row>
    <row r="623" spans="7:53">
      <c r="G623" s="114" t="e">
        <f t="shared" si="70"/>
        <v>#N/A</v>
      </c>
      <c r="H623" s="175"/>
      <c r="I623" s="140"/>
      <c r="J623" s="141"/>
      <c r="K623" s="141"/>
      <c r="L623" s="141"/>
      <c r="M623" s="143"/>
      <c r="N623" s="26">
        <f t="shared" si="68"/>
        <v>-99</v>
      </c>
      <c r="O623" s="26" t="e">
        <f t="shared" si="69"/>
        <v>#N/A</v>
      </c>
      <c r="AP623" s="117" t="s">
        <v>1953</v>
      </c>
      <c r="AQ623" s="117" t="s">
        <v>372</v>
      </c>
      <c r="AR623" s="117" t="s">
        <v>373</v>
      </c>
      <c r="AS623" s="123">
        <v>31.93</v>
      </c>
      <c r="AT623" s="117">
        <v>-0.25</v>
      </c>
      <c r="AU623" s="124">
        <v>-7.77E-3</v>
      </c>
      <c r="AV623" s="125">
        <v>16884635567</v>
      </c>
      <c r="AW623" s="117" t="s">
        <v>1043</v>
      </c>
      <c r="AX623" s="117">
        <v>1995</v>
      </c>
      <c r="AY623" s="117">
        <v>1913867</v>
      </c>
      <c r="AZ623" s="117" t="s">
        <v>1054</v>
      </c>
      <c r="BA623" s="117" t="s">
        <v>1069</v>
      </c>
    </row>
    <row r="624" spans="7:53">
      <c r="G624" s="114" t="e">
        <f t="shared" si="70"/>
        <v>#N/A</v>
      </c>
      <c r="H624" s="175"/>
      <c r="I624" s="140"/>
      <c r="J624" s="141"/>
      <c r="K624" s="141"/>
      <c r="L624" s="141"/>
      <c r="M624" s="143"/>
      <c r="N624" s="26">
        <f t="shared" si="68"/>
        <v>-99</v>
      </c>
      <c r="O624" s="26" t="e">
        <f t="shared" si="69"/>
        <v>#N/A</v>
      </c>
      <c r="AP624" s="117" t="s">
        <v>1953</v>
      </c>
      <c r="AQ624" s="117" t="s">
        <v>365</v>
      </c>
      <c r="AR624" s="117" t="s">
        <v>366</v>
      </c>
      <c r="AS624" s="123">
        <v>267.18</v>
      </c>
      <c r="AT624" s="117">
        <v>-3.35</v>
      </c>
      <c r="AU624" s="124">
        <v>-1.238E-2</v>
      </c>
      <c r="AV624" s="125">
        <v>16864786606</v>
      </c>
      <c r="AW624" s="117" t="s">
        <v>1162</v>
      </c>
      <c r="AY624" s="117">
        <v>236450</v>
      </c>
      <c r="AZ624" s="117" t="s">
        <v>1044</v>
      </c>
      <c r="BA624" s="117" t="s">
        <v>1048</v>
      </c>
    </row>
    <row r="625" spans="7:53">
      <c r="G625" s="114" t="e">
        <f t="shared" si="70"/>
        <v>#N/A</v>
      </c>
      <c r="H625" s="175"/>
      <c r="I625" s="140"/>
      <c r="J625" s="141"/>
      <c r="K625" s="141"/>
      <c r="L625" s="141"/>
      <c r="M625" s="143"/>
      <c r="N625" s="26">
        <f t="shared" si="68"/>
        <v>-99</v>
      </c>
      <c r="O625" s="26" t="e">
        <f t="shared" si="69"/>
        <v>#N/A</v>
      </c>
      <c r="AP625" s="117" t="s">
        <v>1953</v>
      </c>
      <c r="AQ625" s="117" t="s">
        <v>378</v>
      </c>
      <c r="AR625" s="117" t="s">
        <v>379</v>
      </c>
      <c r="AS625" s="123">
        <v>50.95</v>
      </c>
      <c r="AT625" s="117">
        <v>-0.59</v>
      </c>
      <c r="AU625" s="124">
        <v>-1.145E-2</v>
      </c>
      <c r="AV625" s="125">
        <v>16837245349</v>
      </c>
      <c r="AW625" s="117" t="s">
        <v>1043</v>
      </c>
      <c r="AY625" s="117">
        <v>781264</v>
      </c>
      <c r="AZ625" s="117" t="s">
        <v>1054</v>
      </c>
      <c r="BA625" s="117" t="s">
        <v>1152</v>
      </c>
    </row>
    <row r="626" spans="7:53">
      <c r="G626" s="114" t="e">
        <f t="shared" si="70"/>
        <v>#N/A</v>
      </c>
      <c r="H626" s="175"/>
      <c r="I626" s="140"/>
      <c r="J626" s="141"/>
      <c r="K626" s="141"/>
      <c r="L626" s="141"/>
      <c r="M626" s="143"/>
      <c r="N626" s="26">
        <f t="shared" si="68"/>
        <v>-99</v>
      </c>
      <c r="O626" s="26" t="e">
        <f t="shared" si="69"/>
        <v>#N/A</v>
      </c>
      <c r="AP626" s="117" t="s">
        <v>1953</v>
      </c>
      <c r="AQ626" s="117" t="s">
        <v>386</v>
      </c>
      <c r="AR626" s="117" t="s">
        <v>387</v>
      </c>
      <c r="AS626" s="123">
        <v>91.61</v>
      </c>
      <c r="AT626" s="117">
        <v>-0.91</v>
      </c>
      <c r="AU626" s="124">
        <v>-9.8399999999999998E-3</v>
      </c>
      <c r="AV626" s="125">
        <v>16818994489</v>
      </c>
      <c r="AW626" s="117" t="s">
        <v>1043</v>
      </c>
      <c r="AX626" s="117">
        <v>1999</v>
      </c>
      <c r="AY626" s="117">
        <v>1630839</v>
      </c>
      <c r="AZ626" s="117" t="s">
        <v>1057</v>
      </c>
      <c r="BA626" s="117" t="s">
        <v>1058</v>
      </c>
    </row>
    <row r="627" spans="7:53">
      <c r="G627" s="114" t="e">
        <f t="shared" si="70"/>
        <v>#N/A</v>
      </c>
      <c r="H627" s="175"/>
      <c r="I627" s="140"/>
      <c r="J627" s="141"/>
      <c r="K627" s="141"/>
      <c r="L627" s="141"/>
      <c r="M627" s="143"/>
      <c r="N627" s="26">
        <f t="shared" si="68"/>
        <v>-99</v>
      </c>
      <c r="O627" s="26" t="e">
        <f t="shared" si="69"/>
        <v>#N/A</v>
      </c>
      <c r="AP627" s="117" t="s">
        <v>1953</v>
      </c>
      <c r="AQ627" s="117" t="s">
        <v>1307</v>
      </c>
      <c r="AR627" s="117" t="s">
        <v>1308</v>
      </c>
      <c r="AS627" s="123">
        <v>25.55</v>
      </c>
      <c r="AT627" s="117">
        <v>-1.25</v>
      </c>
      <c r="AU627" s="124">
        <v>-4.6640000000000001E-2</v>
      </c>
      <c r="AV627" s="125">
        <v>16815602246</v>
      </c>
      <c r="AX627" s="117">
        <v>2019</v>
      </c>
      <c r="AY627" s="117">
        <v>25820653</v>
      </c>
    </row>
    <row r="628" spans="7:53">
      <c r="G628" s="114" t="e">
        <f t="shared" si="70"/>
        <v>#N/A</v>
      </c>
      <c r="H628" s="175"/>
      <c r="I628" s="140"/>
      <c r="J628" s="141"/>
      <c r="K628" s="141"/>
      <c r="L628" s="141"/>
      <c r="M628" s="143"/>
      <c r="N628" s="26">
        <f t="shared" si="68"/>
        <v>-99</v>
      </c>
      <c r="O628" s="26" t="e">
        <f t="shared" si="69"/>
        <v>#N/A</v>
      </c>
      <c r="AP628" s="117" t="s">
        <v>1953</v>
      </c>
      <c r="AQ628" s="117" t="s">
        <v>1577</v>
      </c>
      <c r="AR628" s="117" t="s">
        <v>1578</v>
      </c>
      <c r="AS628" s="123">
        <v>89.88</v>
      </c>
      <c r="AT628" s="117">
        <v>-2.78</v>
      </c>
      <c r="AU628" s="124">
        <v>-0.03</v>
      </c>
      <c r="AV628" s="125">
        <v>16791472648</v>
      </c>
      <c r="AW628" s="117" t="s">
        <v>1043</v>
      </c>
      <c r="AY628" s="117">
        <v>1068724</v>
      </c>
      <c r="AZ628" s="117" t="s">
        <v>1059</v>
      </c>
      <c r="BA628" s="117" t="s">
        <v>1102</v>
      </c>
    </row>
    <row r="629" spans="7:53">
      <c r="G629" s="114" t="e">
        <f t="shared" si="70"/>
        <v>#N/A</v>
      </c>
      <c r="H629" s="175"/>
      <c r="I629" s="140"/>
      <c r="J629" s="141"/>
      <c r="K629" s="141"/>
      <c r="L629" s="141"/>
      <c r="M629" s="143"/>
      <c r="N629" s="26">
        <f t="shared" si="68"/>
        <v>-99</v>
      </c>
      <c r="O629" s="26" t="e">
        <f t="shared" si="69"/>
        <v>#N/A</v>
      </c>
      <c r="AP629" s="117" t="s">
        <v>1953</v>
      </c>
      <c r="AQ629" s="117" t="s">
        <v>1607</v>
      </c>
      <c r="AR629" s="117" t="s">
        <v>1608</v>
      </c>
      <c r="AS629" s="123">
        <v>164.16</v>
      </c>
      <c r="AT629" s="117">
        <v>-3.68</v>
      </c>
      <c r="AU629" s="124">
        <v>-2.1930000000000002E-2</v>
      </c>
      <c r="AV629" s="125">
        <v>16776705977</v>
      </c>
      <c r="AW629" s="117" t="s">
        <v>1043</v>
      </c>
      <c r="AX629" s="117">
        <v>1993</v>
      </c>
      <c r="AY629" s="117">
        <v>2085869</v>
      </c>
      <c r="AZ629" s="117" t="s">
        <v>1054</v>
      </c>
      <c r="BA629" s="117" t="s">
        <v>1108</v>
      </c>
    </row>
    <row r="630" spans="7:53">
      <c r="G630" s="114" t="e">
        <f t="shared" si="70"/>
        <v>#N/A</v>
      </c>
      <c r="H630" s="175"/>
      <c r="I630" s="140"/>
      <c r="J630" s="141"/>
      <c r="K630" s="141"/>
      <c r="L630" s="141"/>
      <c r="M630" s="143"/>
      <c r="N630" s="26">
        <f t="shared" si="68"/>
        <v>-99</v>
      </c>
      <c r="O630" s="26" t="e">
        <f t="shared" si="69"/>
        <v>#N/A</v>
      </c>
      <c r="AP630" s="117" t="s">
        <v>1953</v>
      </c>
      <c r="AQ630" s="117" t="s">
        <v>1660</v>
      </c>
      <c r="AR630" s="117" t="s">
        <v>1661</v>
      </c>
      <c r="AS630" s="123">
        <v>34.92</v>
      </c>
      <c r="AT630" s="117">
        <v>-0.27</v>
      </c>
      <c r="AU630" s="124">
        <v>-7.6699999999999997E-3</v>
      </c>
      <c r="AV630" s="125">
        <v>16751044767</v>
      </c>
      <c r="AW630" s="117" t="s">
        <v>1043</v>
      </c>
      <c r="AY630" s="117">
        <v>3041854</v>
      </c>
      <c r="AZ630" s="117" t="s">
        <v>1066</v>
      </c>
      <c r="BA630" s="117" t="s">
        <v>1485</v>
      </c>
    </row>
    <row r="631" spans="7:53">
      <c r="G631" s="114"/>
      <c r="H631" s="175"/>
      <c r="I631" s="140"/>
      <c r="J631" s="141"/>
      <c r="K631" s="141"/>
      <c r="L631" s="141"/>
      <c r="M631" s="143"/>
      <c r="AP631" s="117" t="s">
        <v>1953</v>
      </c>
      <c r="AQ631" s="117" t="s">
        <v>1787</v>
      </c>
      <c r="AR631" s="117" t="s">
        <v>1788</v>
      </c>
      <c r="AS631" s="123">
        <v>21.41</v>
      </c>
      <c r="AT631" s="117">
        <v>-0.12</v>
      </c>
      <c r="AU631" s="124">
        <v>-5.5700000000000003E-3</v>
      </c>
      <c r="AV631" s="125">
        <v>16668474965</v>
      </c>
      <c r="AW631" s="117" t="s">
        <v>1043</v>
      </c>
      <c r="AY631" s="117">
        <v>23382621</v>
      </c>
      <c r="AZ631" s="117" t="s">
        <v>1076</v>
      </c>
      <c r="BA631" s="117" t="s">
        <v>1077</v>
      </c>
    </row>
    <row r="632" spans="7:53">
      <c r="G632" s="114"/>
      <c r="H632" s="175"/>
      <c r="I632" s="140"/>
      <c r="J632" s="141"/>
      <c r="K632" s="141"/>
      <c r="L632" s="141"/>
      <c r="M632" s="143"/>
      <c r="AP632" s="117" t="s">
        <v>1953</v>
      </c>
      <c r="AQ632" s="117" t="s">
        <v>1613</v>
      </c>
      <c r="AR632" s="117" t="s">
        <v>1614</v>
      </c>
      <c r="AS632" s="123">
        <v>49.28</v>
      </c>
      <c r="AT632" s="117">
        <v>-0.7</v>
      </c>
      <c r="AU632" s="124">
        <v>-1.401E-2</v>
      </c>
      <c r="AV632" s="125">
        <v>16653732480</v>
      </c>
      <c r="AW632" s="117" t="s">
        <v>1043</v>
      </c>
      <c r="AX632" s="117">
        <v>2014</v>
      </c>
      <c r="AY632" s="117">
        <v>2957453</v>
      </c>
      <c r="AZ632" s="117" t="s">
        <v>1049</v>
      </c>
      <c r="BA632" s="117" t="s">
        <v>1168</v>
      </c>
    </row>
    <row r="633" spans="7:53">
      <c r="G633" s="114"/>
      <c r="H633" s="175"/>
      <c r="I633" s="140"/>
      <c r="J633" s="141"/>
      <c r="K633" s="141"/>
      <c r="L633" s="141"/>
      <c r="M633" s="143"/>
      <c r="AP633" s="117" t="s">
        <v>1953</v>
      </c>
      <c r="AQ633" s="117" t="s">
        <v>345</v>
      </c>
      <c r="AR633" s="117" t="s">
        <v>346</v>
      </c>
      <c r="AS633" s="123">
        <v>422.87</v>
      </c>
      <c r="AT633" s="117">
        <v>-0.9</v>
      </c>
      <c r="AU633" s="124">
        <v>-2.1199999999999999E-3</v>
      </c>
      <c r="AV633" s="125">
        <v>16613823969</v>
      </c>
      <c r="AW633" s="117" t="s">
        <v>1043</v>
      </c>
      <c r="AY633" s="117">
        <v>293072</v>
      </c>
      <c r="AZ633" s="117" t="s">
        <v>1057</v>
      </c>
      <c r="BA633" s="117" t="s">
        <v>1072</v>
      </c>
    </row>
    <row r="634" spans="7:53">
      <c r="G634" s="114"/>
      <c r="H634" s="175"/>
      <c r="I634" s="140"/>
      <c r="J634" s="141"/>
      <c r="K634" s="141"/>
      <c r="L634" s="141"/>
      <c r="M634" s="143"/>
      <c r="AP634" s="117" t="s">
        <v>1953</v>
      </c>
      <c r="AQ634" s="117" t="s">
        <v>1429</v>
      </c>
      <c r="AR634" s="117" t="s">
        <v>1430</v>
      </c>
      <c r="AS634" s="123">
        <v>91.84</v>
      </c>
      <c r="AT634" s="117">
        <v>-3.33</v>
      </c>
      <c r="AU634" s="124">
        <v>-3.499E-2</v>
      </c>
      <c r="AV634" s="125">
        <v>16567936000</v>
      </c>
      <c r="AW634" s="117" t="s">
        <v>1043</v>
      </c>
      <c r="AX634" s="117">
        <v>2011</v>
      </c>
      <c r="AY634" s="117">
        <v>1505485</v>
      </c>
      <c r="AZ634" s="117" t="s">
        <v>1059</v>
      </c>
      <c r="BA634" s="117" t="s">
        <v>1431</v>
      </c>
    </row>
    <row r="635" spans="7:53">
      <c r="G635" s="114"/>
      <c r="H635" s="175"/>
      <c r="I635" s="140"/>
      <c r="J635" s="141"/>
      <c r="K635" s="141"/>
      <c r="L635" s="141"/>
      <c r="M635" s="143"/>
      <c r="AP635" s="117" t="s">
        <v>1953</v>
      </c>
      <c r="AQ635" s="117" t="s">
        <v>196</v>
      </c>
      <c r="AR635" s="117" t="s">
        <v>197</v>
      </c>
      <c r="AS635" s="123">
        <v>58.68</v>
      </c>
      <c r="AT635" s="117">
        <v>-16</v>
      </c>
      <c r="AU635" s="124">
        <v>-0.21425</v>
      </c>
      <c r="AV635" s="125">
        <v>16489405029</v>
      </c>
      <c r="AW635" s="117" t="s">
        <v>1043</v>
      </c>
      <c r="AX635" s="117">
        <v>2021</v>
      </c>
      <c r="AY635" s="117">
        <v>86940368</v>
      </c>
      <c r="AZ635" s="117" t="s">
        <v>1044</v>
      </c>
      <c r="BA635" s="117" t="s">
        <v>1080</v>
      </c>
    </row>
    <row r="636" spans="7:53">
      <c r="G636" s="114"/>
      <c r="H636" s="175"/>
      <c r="I636" s="140"/>
      <c r="J636" s="141"/>
      <c r="K636" s="141"/>
      <c r="L636" s="141"/>
      <c r="M636" s="143"/>
      <c r="AP636" s="117" t="s">
        <v>1953</v>
      </c>
      <c r="AQ636" s="117" t="s">
        <v>1640</v>
      </c>
      <c r="AR636" s="117" t="s">
        <v>1641</v>
      </c>
      <c r="AS636" s="123">
        <v>122.61</v>
      </c>
      <c r="AT636" s="117">
        <v>-0.14000000000000001</v>
      </c>
      <c r="AU636" s="124">
        <v>-1.14E-3</v>
      </c>
      <c r="AV636" s="125">
        <v>16483722608</v>
      </c>
      <c r="AW636" s="117" t="s">
        <v>1043</v>
      </c>
      <c r="AY636" s="117">
        <v>743622</v>
      </c>
      <c r="AZ636" s="117" t="s">
        <v>1096</v>
      </c>
      <c r="BA636" s="117" t="s">
        <v>1097</v>
      </c>
    </row>
    <row r="637" spans="7:53">
      <c r="G637" s="114"/>
      <c r="H637" s="175"/>
      <c r="I637" s="140"/>
      <c r="J637" s="141"/>
      <c r="K637" s="141"/>
      <c r="L637" s="141"/>
      <c r="M637" s="143"/>
      <c r="AP637" s="117" t="s">
        <v>1953</v>
      </c>
      <c r="AQ637" s="117" t="s">
        <v>341</v>
      </c>
      <c r="AR637" s="117" t="s">
        <v>342</v>
      </c>
      <c r="AS637" s="123">
        <v>32.4</v>
      </c>
      <c r="AT637" s="117">
        <v>0.34</v>
      </c>
      <c r="AU637" s="124">
        <v>1.061E-2</v>
      </c>
      <c r="AV637" s="125">
        <v>16400949012</v>
      </c>
      <c r="AW637" s="117" t="s">
        <v>1043</v>
      </c>
      <c r="AY637" s="117">
        <v>3267</v>
      </c>
      <c r="AZ637" s="117" t="s">
        <v>1054</v>
      </c>
      <c r="BA637" s="117" t="s">
        <v>1069</v>
      </c>
    </row>
    <row r="638" spans="7:53">
      <c r="G638" s="114"/>
      <c r="H638" s="175"/>
      <c r="I638" s="140"/>
      <c r="J638" s="141"/>
      <c r="K638" s="141"/>
      <c r="L638" s="141"/>
      <c r="M638" s="143"/>
      <c r="AP638" s="117" t="s">
        <v>1953</v>
      </c>
      <c r="AQ638" s="117" t="s">
        <v>1676</v>
      </c>
      <c r="AR638" s="117" t="s">
        <v>1677</v>
      </c>
      <c r="AS638" s="123">
        <v>91.94</v>
      </c>
      <c r="AT638" s="117">
        <v>-0.68</v>
      </c>
      <c r="AU638" s="124">
        <v>-7.3400000000000002E-3</v>
      </c>
      <c r="AV638" s="125">
        <v>16253245140</v>
      </c>
      <c r="AW638" s="117" t="s">
        <v>1043</v>
      </c>
      <c r="AY638" s="117">
        <v>1058644</v>
      </c>
      <c r="AZ638" s="117" t="s">
        <v>1049</v>
      </c>
      <c r="BA638" s="117" t="s">
        <v>1138</v>
      </c>
    </row>
    <row r="639" spans="7:53">
      <c r="G639" s="114"/>
      <c r="H639" s="175"/>
      <c r="I639" s="140"/>
      <c r="J639" s="141"/>
      <c r="K639" s="141"/>
      <c r="L639" s="141"/>
      <c r="M639" s="143"/>
      <c r="AP639" s="117" t="s">
        <v>1953</v>
      </c>
      <c r="AQ639" s="117" t="s">
        <v>1469</v>
      </c>
      <c r="AR639" s="117" t="s">
        <v>1470</v>
      </c>
      <c r="AS639" s="123">
        <v>173.28</v>
      </c>
      <c r="AT639" s="117">
        <v>0.22</v>
      </c>
      <c r="AU639" s="124">
        <v>1.2700000000000001E-3</v>
      </c>
      <c r="AV639" s="125">
        <v>16191818808</v>
      </c>
      <c r="AX639" s="117">
        <v>2013</v>
      </c>
      <c r="AY639" s="117">
        <v>978624</v>
      </c>
      <c r="AZ639" s="117" t="s">
        <v>1044</v>
      </c>
      <c r="BA639" s="117" t="s">
        <v>1080</v>
      </c>
    </row>
    <row r="640" spans="7:53">
      <c r="G640" s="114"/>
      <c r="H640" s="175"/>
      <c r="I640" s="140"/>
      <c r="J640" s="141"/>
      <c r="K640" s="141"/>
      <c r="L640" s="141"/>
      <c r="M640" s="143"/>
      <c r="AP640" s="117" t="s">
        <v>1953</v>
      </c>
      <c r="AQ640" s="117" t="s">
        <v>1617</v>
      </c>
      <c r="AR640" s="117" t="s">
        <v>2439</v>
      </c>
      <c r="AS640" s="123">
        <v>7.56</v>
      </c>
      <c r="AT640" s="117">
        <v>0.08</v>
      </c>
      <c r="AU640" s="124">
        <v>1.0699999999999999E-2</v>
      </c>
      <c r="AV640" s="125">
        <v>16165272914</v>
      </c>
      <c r="AX640" s="117">
        <v>2018</v>
      </c>
      <c r="AY640" s="117">
        <v>6311773</v>
      </c>
      <c r="AZ640" s="117" t="s">
        <v>1044</v>
      </c>
      <c r="BA640" s="117" t="s">
        <v>1047</v>
      </c>
    </row>
    <row r="641" spans="7:53">
      <c r="G641" s="114"/>
      <c r="H641" s="175"/>
      <c r="I641" s="140"/>
      <c r="J641" s="141"/>
      <c r="K641" s="141"/>
      <c r="L641" s="141"/>
      <c r="M641" s="143"/>
      <c r="AP641" s="117" t="s">
        <v>1953</v>
      </c>
      <c r="AQ641" s="117" t="s">
        <v>401</v>
      </c>
      <c r="AR641" s="117" t="s">
        <v>402</v>
      </c>
      <c r="AS641" s="123">
        <v>29.758900000000001</v>
      </c>
      <c r="AT641" s="117">
        <v>1.0589</v>
      </c>
      <c r="AU641" s="124">
        <v>3.6900000000000002E-2</v>
      </c>
      <c r="AV641" s="125">
        <v>16156725408</v>
      </c>
      <c r="AW641" s="117" t="s">
        <v>1082</v>
      </c>
      <c r="AY641" s="117">
        <v>633</v>
      </c>
      <c r="AZ641" s="117" t="s">
        <v>1054</v>
      </c>
      <c r="BA641" s="117" t="s">
        <v>1069</v>
      </c>
    </row>
    <row r="642" spans="7:53">
      <c r="AP642" s="117" t="s">
        <v>1953</v>
      </c>
      <c r="AQ642" s="117" t="s">
        <v>1636</v>
      </c>
      <c r="AR642" s="117" t="s">
        <v>1637</v>
      </c>
      <c r="AS642" s="123">
        <v>65.86</v>
      </c>
      <c r="AT642" s="117">
        <v>-1.44</v>
      </c>
      <c r="AU642" s="124">
        <v>-2.1399999999999999E-2</v>
      </c>
      <c r="AV642" s="125">
        <v>16127723564</v>
      </c>
      <c r="AW642" s="117" t="s">
        <v>1064</v>
      </c>
      <c r="AX642" s="117">
        <v>2006</v>
      </c>
      <c r="AY642" s="117">
        <v>2252297</v>
      </c>
      <c r="AZ642" s="117" t="s">
        <v>1044</v>
      </c>
      <c r="BA642" s="117" t="s">
        <v>1087</v>
      </c>
    </row>
    <row r="643" spans="7:53">
      <c r="AP643" s="117" t="s">
        <v>1953</v>
      </c>
      <c r="AQ643" s="117" t="s">
        <v>1526</v>
      </c>
      <c r="AR643" s="117" t="s">
        <v>1527</v>
      </c>
      <c r="AS643" s="123">
        <v>124.35</v>
      </c>
      <c r="AT643" s="117">
        <v>-3.39</v>
      </c>
      <c r="AU643" s="124">
        <v>-2.6540000000000001E-2</v>
      </c>
      <c r="AV643" s="125">
        <v>16068096023</v>
      </c>
      <c r="AW643" s="117" t="s">
        <v>1043</v>
      </c>
      <c r="AY643" s="117">
        <v>815640</v>
      </c>
      <c r="AZ643" s="117" t="s">
        <v>1059</v>
      </c>
      <c r="BA643" s="117" t="s">
        <v>1171</v>
      </c>
    </row>
    <row r="644" spans="7:53">
      <c r="AP644" s="117" t="s">
        <v>1953</v>
      </c>
      <c r="AQ644" s="117" t="s">
        <v>384</v>
      </c>
      <c r="AR644" s="117" t="s">
        <v>385</v>
      </c>
      <c r="AS644" s="123">
        <v>54.88</v>
      </c>
      <c r="AT644" s="117">
        <v>-2.09</v>
      </c>
      <c r="AU644" s="124">
        <v>-3.669E-2</v>
      </c>
      <c r="AV644" s="125">
        <v>15997036123</v>
      </c>
      <c r="AW644" s="117" t="s">
        <v>1043</v>
      </c>
      <c r="AY644" s="117">
        <v>1704517</v>
      </c>
      <c r="AZ644" s="117" t="s">
        <v>1059</v>
      </c>
      <c r="BA644" s="117" t="s">
        <v>1166</v>
      </c>
    </row>
    <row r="645" spans="7:53">
      <c r="AP645" s="117" t="s">
        <v>1953</v>
      </c>
      <c r="AQ645" s="117" t="s">
        <v>1518</v>
      </c>
      <c r="AR645" s="117" t="s">
        <v>1519</v>
      </c>
      <c r="AS645" s="123">
        <v>438.58</v>
      </c>
      <c r="AT645" s="117">
        <v>-6.18</v>
      </c>
      <c r="AU645" s="124">
        <v>-1.3899999999999999E-2</v>
      </c>
      <c r="AV645" s="125">
        <v>15946918794</v>
      </c>
      <c r="AW645" s="117" t="s">
        <v>1043</v>
      </c>
      <c r="AX645" s="117">
        <v>2004</v>
      </c>
      <c r="AY645" s="117">
        <v>548394</v>
      </c>
      <c r="AZ645" s="117" t="s">
        <v>1066</v>
      </c>
      <c r="BA645" s="117" t="s">
        <v>1175</v>
      </c>
    </row>
    <row r="646" spans="7:53">
      <c r="AP646" s="117" t="s">
        <v>1953</v>
      </c>
      <c r="AQ646" s="117" t="s">
        <v>429</v>
      </c>
      <c r="AR646" s="117" t="s">
        <v>430</v>
      </c>
      <c r="AS646" s="123">
        <v>49.24</v>
      </c>
      <c r="AT646" s="117">
        <v>0.31</v>
      </c>
      <c r="AU646" s="124">
        <v>6.3400000000000001E-3</v>
      </c>
      <c r="AV646" s="125">
        <v>15944232897</v>
      </c>
      <c r="AW646" s="117" t="s">
        <v>1043</v>
      </c>
      <c r="AY646" s="117">
        <v>16295801</v>
      </c>
      <c r="AZ646" s="117" t="s">
        <v>1092</v>
      </c>
      <c r="BA646" s="117" t="s">
        <v>1093</v>
      </c>
    </row>
    <row r="647" spans="7:53">
      <c r="AP647" s="117" t="s">
        <v>1953</v>
      </c>
      <c r="AQ647" s="117" t="s">
        <v>1556</v>
      </c>
      <c r="AR647" s="117" t="s">
        <v>1557</v>
      </c>
      <c r="AS647" s="123">
        <v>133.71</v>
      </c>
      <c r="AT647" s="117">
        <v>-3.08</v>
      </c>
      <c r="AU647" s="124">
        <v>-2.2519999999999998E-2</v>
      </c>
      <c r="AV647" s="125">
        <v>15911490000</v>
      </c>
      <c r="AW647" s="117" t="s">
        <v>1043</v>
      </c>
      <c r="AY647" s="117">
        <v>1306004</v>
      </c>
      <c r="AZ647" s="117" t="s">
        <v>1057</v>
      </c>
      <c r="BA647" s="117" t="s">
        <v>1061</v>
      </c>
    </row>
    <row r="648" spans="7:53">
      <c r="AP648" s="117" t="s">
        <v>1953</v>
      </c>
      <c r="AQ648" s="117" t="s">
        <v>1680</v>
      </c>
      <c r="AR648" s="117" t="s">
        <v>1681</v>
      </c>
      <c r="AS648" s="123">
        <v>73.760000000000005</v>
      </c>
      <c r="AT648" s="117">
        <v>0.72</v>
      </c>
      <c r="AU648" s="124">
        <v>9.8600000000000007E-3</v>
      </c>
      <c r="AV648" s="125">
        <v>15819708454</v>
      </c>
      <c r="AW648" s="117" t="s">
        <v>1043</v>
      </c>
      <c r="AX648" s="117">
        <v>2005</v>
      </c>
      <c r="AY648" s="117">
        <v>4033016</v>
      </c>
      <c r="AZ648" s="117" t="s">
        <v>1096</v>
      </c>
      <c r="BA648" s="117" t="s">
        <v>1572</v>
      </c>
    </row>
    <row r="649" spans="7:53">
      <c r="AP649" s="117" t="s">
        <v>1953</v>
      </c>
      <c r="AQ649" s="117" t="s">
        <v>1634</v>
      </c>
      <c r="AR649" s="117" t="s">
        <v>1635</v>
      </c>
      <c r="AS649" s="123">
        <v>9.43</v>
      </c>
      <c r="AT649" s="117">
        <v>-0.23</v>
      </c>
      <c r="AU649" s="124">
        <v>-2.3810000000000001E-2</v>
      </c>
      <c r="AV649" s="125">
        <v>15813527896</v>
      </c>
      <c r="AW649" s="117" t="s">
        <v>1150</v>
      </c>
      <c r="AX649" s="117">
        <v>2020</v>
      </c>
      <c r="AY649" s="117">
        <v>1327174</v>
      </c>
      <c r="AZ649" s="117" t="s">
        <v>1084</v>
      </c>
      <c r="BA649" s="117" t="s">
        <v>1085</v>
      </c>
    </row>
    <row r="650" spans="7:53">
      <c r="AP650" s="117" t="s">
        <v>1953</v>
      </c>
      <c r="AQ650" s="117" t="s">
        <v>1588</v>
      </c>
      <c r="AR650" s="117" t="s">
        <v>1589</v>
      </c>
      <c r="AS650" s="123">
        <v>31.39</v>
      </c>
      <c r="AT650" s="117">
        <v>0.05</v>
      </c>
      <c r="AU650" s="124">
        <v>1.6000000000000001E-3</v>
      </c>
      <c r="AV650" s="125">
        <v>15761684477</v>
      </c>
      <c r="AW650" s="117" t="s">
        <v>1043</v>
      </c>
      <c r="AY650" s="117">
        <v>4175435</v>
      </c>
      <c r="AZ650" s="117" t="s">
        <v>1049</v>
      </c>
      <c r="BA650" s="117" t="s">
        <v>1128</v>
      </c>
    </row>
    <row r="651" spans="7:53">
      <c r="AP651" s="117" t="s">
        <v>1953</v>
      </c>
      <c r="AQ651" s="117" t="s">
        <v>1579</v>
      </c>
      <c r="AR651" s="117" t="s">
        <v>1580</v>
      </c>
      <c r="AS651" s="123">
        <v>234.7</v>
      </c>
      <c r="AT651" s="117">
        <v>1.66</v>
      </c>
      <c r="AU651" s="124">
        <v>7.1199999999999996E-3</v>
      </c>
      <c r="AV651" s="125">
        <v>15669774133</v>
      </c>
      <c r="AX651" s="117">
        <v>2013</v>
      </c>
      <c r="AY651" s="117">
        <v>589872</v>
      </c>
      <c r="AZ651" s="117" t="s">
        <v>1066</v>
      </c>
      <c r="BA651" s="117" t="s">
        <v>1302</v>
      </c>
    </row>
    <row r="652" spans="7:53">
      <c r="AP652" s="117" t="s">
        <v>1953</v>
      </c>
      <c r="AQ652" s="117" t="s">
        <v>1583</v>
      </c>
      <c r="AR652" s="117" t="s">
        <v>1584</v>
      </c>
      <c r="AS652" s="123">
        <v>35.119999999999997</v>
      </c>
      <c r="AT652" s="117">
        <v>-0.88</v>
      </c>
      <c r="AU652" s="124">
        <v>-2.444E-2</v>
      </c>
      <c r="AV652" s="125">
        <v>15640472921</v>
      </c>
      <c r="AW652" s="117" t="s">
        <v>1079</v>
      </c>
      <c r="AY652" s="117">
        <v>71978</v>
      </c>
      <c r="AZ652" s="117" t="s">
        <v>1059</v>
      </c>
      <c r="BA652" s="117" t="s">
        <v>1174</v>
      </c>
    </row>
    <row r="653" spans="7:53">
      <c r="AP653" s="117" t="s">
        <v>1953</v>
      </c>
      <c r="AQ653" s="117" t="s">
        <v>1615</v>
      </c>
      <c r="AR653" s="117" t="s">
        <v>1616</v>
      </c>
      <c r="AS653" s="123">
        <v>70.62</v>
      </c>
      <c r="AT653" s="117">
        <v>-0.97</v>
      </c>
      <c r="AU653" s="124">
        <v>-1.355E-2</v>
      </c>
      <c r="AV653" s="125">
        <v>15566428825</v>
      </c>
      <c r="AW653" s="117" t="s">
        <v>1043</v>
      </c>
      <c r="AY653" s="117">
        <v>1572915</v>
      </c>
      <c r="AZ653" s="117" t="s">
        <v>1059</v>
      </c>
      <c r="BA653" s="117" t="s">
        <v>1115</v>
      </c>
    </row>
    <row r="654" spans="7:53">
      <c r="AP654" s="117" t="s">
        <v>1953</v>
      </c>
      <c r="AQ654" s="117" t="s">
        <v>1748</v>
      </c>
      <c r="AR654" s="117" t="s">
        <v>1749</v>
      </c>
      <c r="AS654" s="123">
        <v>26.28</v>
      </c>
      <c r="AT654" s="117">
        <v>0.11</v>
      </c>
      <c r="AU654" s="124">
        <v>4.1999999999999997E-3</v>
      </c>
      <c r="AV654" s="125">
        <v>15512253946</v>
      </c>
      <c r="AW654" s="117" t="s">
        <v>1160</v>
      </c>
      <c r="AY654" s="117">
        <v>2052331</v>
      </c>
      <c r="AZ654" s="117" t="s">
        <v>1096</v>
      </c>
      <c r="BA654" s="117" t="s">
        <v>1131</v>
      </c>
    </row>
    <row r="655" spans="7:53">
      <c r="AP655" s="117" t="s">
        <v>1953</v>
      </c>
      <c r="AQ655" s="117" t="s">
        <v>1561</v>
      </c>
      <c r="AR655" s="117" t="s">
        <v>1562</v>
      </c>
      <c r="AS655" s="123">
        <v>186.74</v>
      </c>
      <c r="AT655" s="117">
        <v>-2.09</v>
      </c>
      <c r="AU655" s="124">
        <v>-1.107E-2</v>
      </c>
      <c r="AV655" s="125">
        <v>15461247169</v>
      </c>
      <c r="AW655" s="117" t="s">
        <v>1043</v>
      </c>
      <c r="AY655" s="117">
        <v>829028</v>
      </c>
      <c r="AZ655" s="117" t="s">
        <v>1052</v>
      </c>
      <c r="BA655" s="117" t="s">
        <v>1159</v>
      </c>
    </row>
    <row r="656" spans="7:53">
      <c r="AP656" s="117" t="s">
        <v>1953</v>
      </c>
      <c r="AQ656" s="117" t="s">
        <v>1317</v>
      </c>
      <c r="AR656" s="117" t="s">
        <v>1318</v>
      </c>
      <c r="AS656" s="123">
        <v>147.77000000000001</v>
      </c>
      <c r="AT656" s="117">
        <v>-4.22</v>
      </c>
      <c r="AU656" s="124">
        <v>-2.776E-2</v>
      </c>
      <c r="AV656" s="125">
        <v>15448533820</v>
      </c>
      <c r="AW656" s="117" t="s">
        <v>1043</v>
      </c>
      <c r="AX656" s="117">
        <v>2014</v>
      </c>
      <c r="AY656" s="117">
        <v>1312348</v>
      </c>
      <c r="AZ656" s="117" t="s">
        <v>1054</v>
      </c>
      <c r="BA656" s="117" t="s">
        <v>1056</v>
      </c>
    </row>
    <row r="657" spans="42:53">
      <c r="AP657" s="117" t="s">
        <v>1953</v>
      </c>
      <c r="AQ657" s="117" t="s">
        <v>1678</v>
      </c>
      <c r="AR657" s="117" t="s">
        <v>1679</v>
      </c>
      <c r="AS657" s="123">
        <v>62.1</v>
      </c>
      <c r="AT657" s="117">
        <v>0.52</v>
      </c>
      <c r="AU657" s="124">
        <v>8.4399999999999996E-3</v>
      </c>
      <c r="AV657" s="125">
        <v>15413371710</v>
      </c>
      <c r="AW657" s="117" t="s">
        <v>1043</v>
      </c>
      <c r="AY657" s="117">
        <v>1162383</v>
      </c>
      <c r="AZ657" s="117" t="s">
        <v>1049</v>
      </c>
      <c r="BA657" s="117" t="s">
        <v>1138</v>
      </c>
    </row>
    <row r="658" spans="42:53">
      <c r="AP658" s="117" t="s">
        <v>1953</v>
      </c>
      <c r="AQ658" s="117" t="s">
        <v>458</v>
      </c>
      <c r="AR658" s="117" t="s">
        <v>459</v>
      </c>
      <c r="AS658" s="123">
        <v>55.14</v>
      </c>
      <c r="AT658" s="117">
        <v>-0.03</v>
      </c>
      <c r="AU658" s="124">
        <v>-5.4000000000000001E-4</v>
      </c>
      <c r="AV658" s="125">
        <v>15362310468</v>
      </c>
      <c r="AW658" s="117" t="s">
        <v>1043</v>
      </c>
      <c r="AY658" s="117">
        <v>224272</v>
      </c>
    </row>
    <row r="659" spans="42:53">
      <c r="AP659" s="117" t="s">
        <v>1953</v>
      </c>
      <c r="AQ659" s="117" t="s">
        <v>2440</v>
      </c>
      <c r="AR659" s="117" t="s">
        <v>2441</v>
      </c>
      <c r="AS659" s="123">
        <v>47.05</v>
      </c>
      <c r="AT659" s="117">
        <v>-0.26</v>
      </c>
      <c r="AU659" s="124">
        <v>-5.4999999999999997E-3</v>
      </c>
      <c r="AV659" s="125">
        <v>15361825000</v>
      </c>
      <c r="AW659" s="117" t="s">
        <v>1043</v>
      </c>
      <c r="AY659" s="117">
        <v>2449951</v>
      </c>
    </row>
    <row r="660" spans="42:53">
      <c r="AP660" s="117" t="s">
        <v>1953</v>
      </c>
      <c r="AQ660" s="117" t="s">
        <v>425</v>
      </c>
      <c r="AR660" s="117" t="s">
        <v>426</v>
      </c>
      <c r="AS660" s="123">
        <v>28.29</v>
      </c>
      <c r="AT660" s="117">
        <v>-0.67</v>
      </c>
      <c r="AU660" s="124">
        <v>-2.3140000000000001E-2</v>
      </c>
      <c r="AV660" s="125">
        <v>15359229064</v>
      </c>
      <c r="AW660" s="117" t="s">
        <v>1082</v>
      </c>
      <c r="AY660" s="117">
        <v>3460788</v>
      </c>
      <c r="AZ660" s="117" t="s">
        <v>1054</v>
      </c>
      <c r="BA660" s="117" t="s">
        <v>1069</v>
      </c>
    </row>
    <row r="661" spans="42:53">
      <c r="AP661" s="117" t="s">
        <v>1953</v>
      </c>
      <c r="AQ661" s="117" t="s">
        <v>423</v>
      </c>
      <c r="AR661" s="117" t="s">
        <v>424</v>
      </c>
      <c r="AS661" s="123">
        <v>28.27</v>
      </c>
      <c r="AT661" s="117">
        <v>-0.59</v>
      </c>
      <c r="AU661" s="124">
        <v>-2.044E-2</v>
      </c>
      <c r="AV661" s="125">
        <v>15348370648</v>
      </c>
      <c r="AW661" s="117" t="s">
        <v>1082</v>
      </c>
      <c r="AY661" s="117">
        <v>977277</v>
      </c>
      <c r="AZ661" s="117" t="s">
        <v>1054</v>
      </c>
      <c r="BA661" s="117" t="s">
        <v>1069</v>
      </c>
    </row>
    <row r="662" spans="42:53">
      <c r="AP662" s="117" t="s">
        <v>1953</v>
      </c>
      <c r="AQ662" s="117" t="s">
        <v>480</v>
      </c>
      <c r="AR662" s="117" t="s">
        <v>481</v>
      </c>
      <c r="AS662" s="123">
        <v>30.09</v>
      </c>
      <c r="AT662" s="117">
        <v>0.25</v>
      </c>
      <c r="AU662" s="124">
        <v>8.3800000000000003E-3</v>
      </c>
      <c r="AV662" s="125">
        <v>15231622092</v>
      </c>
      <c r="AW662" s="117" t="s">
        <v>1043</v>
      </c>
      <c r="AY662" s="117">
        <v>7517561</v>
      </c>
      <c r="AZ662" s="117" t="s">
        <v>1054</v>
      </c>
      <c r="BA662" s="117" t="s">
        <v>1069</v>
      </c>
    </row>
    <row r="663" spans="42:53">
      <c r="AP663" s="117" t="s">
        <v>1953</v>
      </c>
      <c r="AQ663" s="117" t="s">
        <v>1594</v>
      </c>
      <c r="AR663" s="117" t="s">
        <v>1595</v>
      </c>
      <c r="AS663" s="123">
        <v>30.93</v>
      </c>
      <c r="AT663" s="117">
        <v>-0.42</v>
      </c>
      <c r="AU663" s="124">
        <v>-1.34E-2</v>
      </c>
      <c r="AV663" s="125">
        <v>15219065827</v>
      </c>
      <c r="AW663" s="117" t="s">
        <v>1043</v>
      </c>
      <c r="AY663" s="117">
        <v>2243489</v>
      </c>
      <c r="AZ663" s="117" t="s">
        <v>1044</v>
      </c>
      <c r="BA663" s="117" t="s">
        <v>1121</v>
      </c>
    </row>
    <row r="664" spans="42:53">
      <c r="AP664" s="117" t="s">
        <v>1953</v>
      </c>
      <c r="AQ664" s="117" t="s">
        <v>1656</v>
      </c>
      <c r="AR664" s="117" t="s">
        <v>1657</v>
      </c>
      <c r="AS664" s="123">
        <v>324.41000000000003</v>
      </c>
      <c r="AT664" s="117">
        <v>-7.74</v>
      </c>
      <c r="AU664" s="124">
        <v>-2.3300000000000001E-2</v>
      </c>
      <c r="AV664" s="125">
        <v>15196970230</v>
      </c>
      <c r="AW664" s="117" t="s">
        <v>1043</v>
      </c>
      <c r="AY664" s="117">
        <v>367887</v>
      </c>
      <c r="AZ664" s="117" t="s">
        <v>1057</v>
      </c>
      <c r="BA664" s="117" t="s">
        <v>1081</v>
      </c>
    </row>
    <row r="665" spans="42:53">
      <c r="AP665" s="117" t="s">
        <v>1953</v>
      </c>
      <c r="AQ665" s="117" t="s">
        <v>490</v>
      </c>
      <c r="AR665" s="117" t="s">
        <v>491</v>
      </c>
      <c r="AS665" s="123">
        <v>29.95</v>
      </c>
      <c r="AT665" s="117">
        <v>0.24</v>
      </c>
      <c r="AU665" s="124">
        <v>8.0800000000000004E-3</v>
      </c>
      <c r="AV665" s="125">
        <v>15160753794</v>
      </c>
      <c r="AW665" s="117" t="s">
        <v>1043</v>
      </c>
      <c r="AY665" s="117">
        <v>6587192</v>
      </c>
      <c r="AZ665" s="117" t="s">
        <v>1054</v>
      </c>
      <c r="BA665" s="117" t="s">
        <v>1069</v>
      </c>
    </row>
    <row r="666" spans="42:53">
      <c r="AP666" s="117" t="s">
        <v>1953</v>
      </c>
      <c r="AQ666" s="117" t="s">
        <v>472</v>
      </c>
      <c r="AR666" s="117" t="s">
        <v>473</v>
      </c>
      <c r="AS666" s="123">
        <v>189.45</v>
      </c>
      <c r="AT666" s="117">
        <v>-1.32</v>
      </c>
      <c r="AU666" s="124">
        <v>-6.9199999999999999E-3</v>
      </c>
      <c r="AV666" s="125">
        <v>15154094322</v>
      </c>
      <c r="AW666" s="117" t="s">
        <v>1043</v>
      </c>
      <c r="AX666" s="117">
        <v>2010</v>
      </c>
      <c r="AY666" s="117">
        <v>787180</v>
      </c>
      <c r="AZ666" s="117" t="s">
        <v>1049</v>
      </c>
      <c r="BA666" s="117" t="s">
        <v>1094</v>
      </c>
    </row>
    <row r="667" spans="42:53">
      <c r="AP667" s="117" t="s">
        <v>1953</v>
      </c>
      <c r="AQ667" s="117" t="s">
        <v>431</v>
      </c>
      <c r="AR667" s="117" t="s">
        <v>432</v>
      </c>
      <c r="AS667" s="123">
        <v>293.20999999999998</v>
      </c>
      <c r="AT667" s="117">
        <v>-6.79</v>
      </c>
      <c r="AU667" s="124">
        <v>-2.2630000000000001E-2</v>
      </c>
      <c r="AV667" s="125">
        <v>15104719307</v>
      </c>
      <c r="AW667" s="117" t="s">
        <v>1064</v>
      </c>
      <c r="AX667" s="117">
        <v>2017</v>
      </c>
      <c r="AY667" s="117">
        <v>186096</v>
      </c>
      <c r="AZ667" s="117" t="s">
        <v>1057</v>
      </c>
      <c r="BA667" s="117" t="s">
        <v>1072</v>
      </c>
    </row>
    <row r="668" spans="42:53">
      <c r="AP668" s="117" t="s">
        <v>1953</v>
      </c>
      <c r="AQ668" s="117" t="s">
        <v>1539</v>
      </c>
      <c r="AR668" s="117" t="s">
        <v>1540</v>
      </c>
      <c r="AS668" s="123">
        <v>244.98</v>
      </c>
      <c r="AT668" s="117">
        <v>-8.34</v>
      </c>
      <c r="AU668" s="124">
        <v>-3.2919999999999998E-2</v>
      </c>
      <c r="AV668" s="125">
        <v>15074785260</v>
      </c>
      <c r="AW668" s="117" t="s">
        <v>1043</v>
      </c>
      <c r="AY668" s="117">
        <v>180305</v>
      </c>
      <c r="AZ668" s="117" t="s">
        <v>1044</v>
      </c>
      <c r="BA668" s="117" t="s">
        <v>1170</v>
      </c>
    </row>
    <row r="669" spans="42:53">
      <c r="AP669" s="117" t="s">
        <v>1953</v>
      </c>
      <c r="AQ669" s="117" t="s">
        <v>1733</v>
      </c>
      <c r="AR669" s="117" t="s">
        <v>1734</v>
      </c>
      <c r="AS669" s="123">
        <v>11.14</v>
      </c>
      <c r="AT669" s="117">
        <v>-0.39</v>
      </c>
      <c r="AU669" s="124">
        <v>-3.3820000000000003E-2</v>
      </c>
      <c r="AV669" s="125">
        <v>15030328401</v>
      </c>
      <c r="AX669" s="117">
        <v>2018</v>
      </c>
      <c r="AY669" s="117">
        <v>852685</v>
      </c>
      <c r="AZ669" s="117" t="s">
        <v>1096</v>
      </c>
      <c r="BA669" s="117" t="s">
        <v>1167</v>
      </c>
    </row>
    <row r="670" spans="42:53">
      <c r="AP670" s="117" t="s">
        <v>1953</v>
      </c>
      <c r="AQ670" s="117" t="s">
        <v>1622</v>
      </c>
      <c r="AR670" s="117" t="s">
        <v>1623</v>
      </c>
      <c r="AS670" s="123">
        <v>22.35</v>
      </c>
      <c r="AT670" s="117">
        <v>-0.63</v>
      </c>
      <c r="AU670" s="124">
        <v>-2.742E-2</v>
      </c>
      <c r="AV670" s="125">
        <v>14901054078</v>
      </c>
      <c r="AW670" s="117" t="s">
        <v>1043</v>
      </c>
      <c r="AY670" s="117">
        <v>7026250</v>
      </c>
      <c r="AZ670" s="117" t="s">
        <v>1084</v>
      </c>
      <c r="BA670" s="117" t="s">
        <v>1095</v>
      </c>
    </row>
    <row r="671" spans="42:53">
      <c r="AP671" s="117" t="s">
        <v>1953</v>
      </c>
      <c r="AQ671" s="117" t="s">
        <v>1662</v>
      </c>
      <c r="AR671" s="117" t="s">
        <v>1663</v>
      </c>
      <c r="AS671" s="123">
        <v>24.14</v>
      </c>
      <c r="AT671" s="117">
        <v>-0.56000000000000005</v>
      </c>
      <c r="AU671" s="124">
        <v>-2.2669999999999999E-2</v>
      </c>
      <c r="AV671" s="125">
        <v>14880573320</v>
      </c>
      <c r="AW671" s="117" t="s">
        <v>1043</v>
      </c>
      <c r="AY671" s="117">
        <v>7486610</v>
      </c>
      <c r="AZ671" s="117" t="s">
        <v>1054</v>
      </c>
      <c r="BA671" s="117" t="s">
        <v>1108</v>
      </c>
    </row>
    <row r="672" spans="42:53">
      <c r="AP672" s="117" t="s">
        <v>1953</v>
      </c>
      <c r="AQ672" s="117" t="s">
        <v>1714</v>
      </c>
      <c r="AR672" s="117" t="s">
        <v>1715</v>
      </c>
      <c r="AS672" s="123">
        <v>117.3</v>
      </c>
      <c r="AT672" s="117">
        <v>-0.08</v>
      </c>
      <c r="AU672" s="124">
        <v>-6.8000000000000005E-4</v>
      </c>
      <c r="AV672" s="125">
        <v>14867950364</v>
      </c>
      <c r="AW672" s="117" t="s">
        <v>1043</v>
      </c>
      <c r="AY672" s="117">
        <v>1164537</v>
      </c>
      <c r="AZ672" s="117" t="s">
        <v>1096</v>
      </c>
      <c r="BA672" s="117" t="s">
        <v>1572</v>
      </c>
    </row>
    <row r="673" spans="42:53">
      <c r="AP673" s="117" t="s">
        <v>1953</v>
      </c>
      <c r="AQ673" s="117" t="s">
        <v>1502</v>
      </c>
      <c r="AR673" s="117" t="s">
        <v>1503</v>
      </c>
      <c r="AS673" s="123">
        <v>60.75</v>
      </c>
      <c r="AT673" s="117">
        <v>-0.25</v>
      </c>
      <c r="AU673" s="124">
        <v>-4.1000000000000003E-3</v>
      </c>
      <c r="AV673" s="125">
        <v>14829011334</v>
      </c>
      <c r="AW673" s="117" t="s">
        <v>1043</v>
      </c>
      <c r="AY673" s="117">
        <v>4364375</v>
      </c>
      <c r="AZ673" s="117" t="s">
        <v>1052</v>
      </c>
      <c r="BA673" s="117" t="s">
        <v>1087</v>
      </c>
    </row>
    <row r="674" spans="42:53">
      <c r="AP674" s="117" t="s">
        <v>1953</v>
      </c>
      <c r="AQ674" s="117" t="s">
        <v>448</v>
      </c>
      <c r="AR674" s="117" t="s">
        <v>449</v>
      </c>
      <c r="AS674" s="123">
        <v>66.900000000000006</v>
      </c>
      <c r="AT674" s="117">
        <v>-1.38</v>
      </c>
      <c r="AU674" s="124">
        <v>-2.0209999999999999E-2</v>
      </c>
      <c r="AV674" s="125">
        <v>14806655144</v>
      </c>
      <c r="AW674" s="117" t="s">
        <v>1043</v>
      </c>
      <c r="AY674" s="117">
        <v>3147758</v>
      </c>
      <c r="AZ674" s="117" t="s">
        <v>1057</v>
      </c>
      <c r="BA674" s="117" t="s">
        <v>1148</v>
      </c>
    </row>
    <row r="675" spans="42:53">
      <c r="AP675" s="117" t="s">
        <v>1953</v>
      </c>
      <c r="AQ675" s="117" t="s">
        <v>1575</v>
      </c>
      <c r="AR675" s="117" t="s">
        <v>1576</v>
      </c>
      <c r="AS675" s="123">
        <v>194.65</v>
      </c>
      <c r="AT675" s="117">
        <v>-4.2</v>
      </c>
      <c r="AU675" s="124">
        <v>-2.112E-2</v>
      </c>
      <c r="AV675" s="125">
        <v>14799530502</v>
      </c>
      <c r="AW675" s="117" t="s">
        <v>1043</v>
      </c>
      <c r="AX675" s="117">
        <v>1989</v>
      </c>
      <c r="AY675" s="117">
        <v>492812</v>
      </c>
      <c r="AZ675" s="117" t="s">
        <v>1059</v>
      </c>
      <c r="BA675" s="117" t="s">
        <v>1431</v>
      </c>
    </row>
    <row r="676" spans="42:53">
      <c r="AP676" s="117" t="s">
        <v>1953</v>
      </c>
      <c r="AQ676" s="117" t="s">
        <v>1666</v>
      </c>
      <c r="AR676" s="117" t="s">
        <v>1667</v>
      </c>
      <c r="AS676" s="123">
        <v>29.58</v>
      </c>
      <c r="AT676" s="117">
        <v>-0.05</v>
      </c>
      <c r="AU676" s="124">
        <v>-1.6900000000000001E-3</v>
      </c>
      <c r="AV676" s="125">
        <v>14763499101</v>
      </c>
      <c r="AW676" s="117" t="s">
        <v>1086</v>
      </c>
      <c r="AY676" s="117">
        <v>224995</v>
      </c>
    </row>
    <row r="677" spans="42:53">
      <c r="AP677" s="117" t="s">
        <v>1953</v>
      </c>
      <c r="AQ677" s="117" t="s">
        <v>1710</v>
      </c>
      <c r="AR677" s="117" t="s">
        <v>1711</v>
      </c>
      <c r="AS677" s="123">
        <v>36.299999999999997</v>
      </c>
      <c r="AT677" s="117">
        <v>0.08</v>
      </c>
      <c r="AU677" s="124">
        <v>2.2100000000000002E-3</v>
      </c>
      <c r="AV677" s="125">
        <v>14693097784</v>
      </c>
      <c r="AW677" s="117" t="s">
        <v>1043</v>
      </c>
      <c r="AX677" s="117">
        <v>2018</v>
      </c>
      <c r="AY677" s="117">
        <v>5900550</v>
      </c>
    </row>
    <row r="678" spans="42:53">
      <c r="AP678" s="117" t="s">
        <v>1953</v>
      </c>
      <c r="AQ678" s="117" t="s">
        <v>1642</v>
      </c>
      <c r="AR678" s="117" t="s">
        <v>1643</v>
      </c>
      <c r="AS678" s="123">
        <v>33.36</v>
      </c>
      <c r="AT678" s="117">
        <v>-0.26</v>
      </c>
      <c r="AU678" s="124">
        <v>-7.7299999999999999E-3</v>
      </c>
      <c r="AV678" s="125">
        <v>14676169384</v>
      </c>
      <c r="AW678" s="117" t="s">
        <v>1082</v>
      </c>
      <c r="AY678" s="117">
        <v>387610</v>
      </c>
      <c r="AZ678" s="117" t="s">
        <v>1057</v>
      </c>
      <c r="BA678" s="117" t="s">
        <v>1121</v>
      </c>
    </row>
    <row r="679" spans="42:53">
      <c r="AP679" s="117" t="s">
        <v>1953</v>
      </c>
      <c r="AQ679" s="117" t="s">
        <v>1600</v>
      </c>
      <c r="AR679" s="117" t="s">
        <v>1601</v>
      </c>
      <c r="AS679" s="123">
        <v>102.87</v>
      </c>
      <c r="AT679" s="117">
        <v>-3.4</v>
      </c>
      <c r="AU679" s="124">
        <v>-3.1989999999999998E-2</v>
      </c>
      <c r="AV679" s="125">
        <v>14658900934</v>
      </c>
      <c r="AW679" s="117" t="s">
        <v>1043</v>
      </c>
      <c r="AY679" s="117">
        <v>1326001</v>
      </c>
      <c r="AZ679" s="117" t="s">
        <v>1059</v>
      </c>
      <c r="BA679" s="117" t="s">
        <v>1602</v>
      </c>
    </row>
    <row r="680" spans="42:53">
      <c r="AP680" s="117" t="s">
        <v>1953</v>
      </c>
      <c r="AQ680" s="117" t="s">
        <v>1692</v>
      </c>
      <c r="AR680" s="117" t="s">
        <v>1693</v>
      </c>
      <c r="AS680" s="123">
        <v>52.81</v>
      </c>
      <c r="AT680" s="117">
        <v>-1.1599999999999999</v>
      </c>
      <c r="AU680" s="124">
        <v>-2.1489999999999999E-2</v>
      </c>
      <c r="AV680" s="125">
        <v>14631612112</v>
      </c>
      <c r="AW680" s="117" t="s">
        <v>1043</v>
      </c>
      <c r="AY680" s="117">
        <v>2334291</v>
      </c>
      <c r="AZ680" s="117" t="s">
        <v>1057</v>
      </c>
      <c r="BA680" s="117" t="s">
        <v>1088</v>
      </c>
    </row>
    <row r="681" spans="42:53">
      <c r="AP681" s="117" t="s">
        <v>1953</v>
      </c>
      <c r="AQ681" s="117" t="s">
        <v>464</v>
      </c>
      <c r="AR681" s="117" t="s">
        <v>465</v>
      </c>
      <c r="AS681" s="123">
        <v>63.1</v>
      </c>
      <c r="AT681" s="117">
        <v>0.2</v>
      </c>
      <c r="AU681" s="124">
        <v>3.1800000000000001E-3</v>
      </c>
      <c r="AV681" s="125">
        <v>14582627253</v>
      </c>
      <c r="AW681" s="117" t="s">
        <v>1043</v>
      </c>
      <c r="AY681" s="117">
        <v>1346847</v>
      </c>
      <c r="AZ681" s="117" t="s">
        <v>1054</v>
      </c>
      <c r="BA681" s="117" t="s">
        <v>1152</v>
      </c>
    </row>
    <row r="682" spans="42:53">
      <c r="AP682" s="117" t="s">
        <v>1953</v>
      </c>
      <c r="AQ682" s="117" t="s">
        <v>1727</v>
      </c>
      <c r="AR682" s="117" t="s">
        <v>1728</v>
      </c>
      <c r="AS682" s="123">
        <v>34.56</v>
      </c>
      <c r="AT682" s="117">
        <v>0.09</v>
      </c>
      <c r="AU682" s="124">
        <v>2.6099999999999999E-3</v>
      </c>
      <c r="AV682" s="125">
        <v>14573672479</v>
      </c>
      <c r="AW682" s="117" t="s">
        <v>1043</v>
      </c>
      <c r="AY682" s="117">
        <v>2426563</v>
      </c>
      <c r="AZ682" s="117" t="s">
        <v>1059</v>
      </c>
      <c r="BA682" s="117" t="s">
        <v>1065</v>
      </c>
    </row>
    <row r="683" spans="42:53">
      <c r="AP683" s="117" t="s">
        <v>1953</v>
      </c>
      <c r="AQ683" s="117" t="s">
        <v>1672</v>
      </c>
      <c r="AR683" s="117" t="s">
        <v>1673</v>
      </c>
      <c r="AS683" s="123">
        <v>115.43</v>
      </c>
      <c r="AT683" s="117">
        <v>0.18</v>
      </c>
      <c r="AU683" s="124">
        <v>1.56E-3</v>
      </c>
      <c r="AV683" s="125">
        <v>14559393559</v>
      </c>
      <c r="AW683" s="117" t="s">
        <v>1043</v>
      </c>
      <c r="AY683" s="117">
        <v>1442975</v>
      </c>
      <c r="AZ683" s="117" t="s">
        <v>1124</v>
      </c>
      <c r="BA683" s="117" t="s">
        <v>1285</v>
      </c>
    </row>
    <row r="684" spans="42:53">
      <c r="AP684" s="117" t="s">
        <v>1953</v>
      </c>
      <c r="AQ684" s="117" t="s">
        <v>399</v>
      </c>
      <c r="AR684" s="117" t="s">
        <v>400</v>
      </c>
      <c r="AS684" s="123">
        <v>42.1</v>
      </c>
      <c r="AT684" s="117">
        <v>-1.9</v>
      </c>
      <c r="AU684" s="124">
        <v>-4.3180000000000003E-2</v>
      </c>
      <c r="AV684" s="125">
        <v>14521899188</v>
      </c>
      <c r="AW684" s="117" t="s">
        <v>1043</v>
      </c>
      <c r="AX684" s="117">
        <v>2019</v>
      </c>
      <c r="AY684" s="117">
        <v>24087941</v>
      </c>
      <c r="AZ684" s="117" t="s">
        <v>1044</v>
      </c>
      <c r="BA684" s="117" t="s">
        <v>1080</v>
      </c>
    </row>
    <row r="685" spans="42:53">
      <c r="AP685" s="117" t="s">
        <v>1953</v>
      </c>
      <c r="AQ685" s="117" t="s">
        <v>1650</v>
      </c>
      <c r="AR685" s="117" t="s">
        <v>1651</v>
      </c>
      <c r="AS685" s="123">
        <v>63.29</v>
      </c>
      <c r="AT685" s="117">
        <v>-2.14</v>
      </c>
      <c r="AU685" s="124">
        <v>-3.2710000000000003E-2</v>
      </c>
      <c r="AV685" s="125">
        <v>14512567883</v>
      </c>
      <c r="AX685" s="117">
        <v>2018</v>
      </c>
      <c r="AY685" s="117">
        <v>1802071</v>
      </c>
      <c r="AZ685" s="117" t="s">
        <v>1084</v>
      </c>
      <c r="BA685" s="117" t="s">
        <v>1126</v>
      </c>
    </row>
    <row r="686" spans="42:53">
      <c r="AP686" s="117" t="s">
        <v>1953</v>
      </c>
      <c r="AQ686" s="117" t="s">
        <v>382</v>
      </c>
      <c r="AR686" s="117" t="s">
        <v>383</v>
      </c>
      <c r="AS686" s="123">
        <v>133.74</v>
      </c>
      <c r="AT686" s="117">
        <v>-2.98</v>
      </c>
      <c r="AU686" s="124">
        <v>-2.18E-2</v>
      </c>
      <c r="AV686" s="125">
        <v>14501645795</v>
      </c>
      <c r="AW686" s="117" t="s">
        <v>1043</v>
      </c>
      <c r="AY686" s="117">
        <v>1878814</v>
      </c>
      <c r="AZ686" s="117" t="s">
        <v>1059</v>
      </c>
      <c r="BA686" s="117" t="s">
        <v>1065</v>
      </c>
    </row>
    <row r="687" spans="42:53">
      <c r="AP687" s="117" t="s">
        <v>1953</v>
      </c>
      <c r="AQ687" s="117" t="s">
        <v>1700</v>
      </c>
      <c r="AR687" s="117" t="s">
        <v>1701</v>
      </c>
      <c r="AS687" s="123">
        <v>133.59</v>
      </c>
      <c r="AT687" s="117">
        <v>-2.96</v>
      </c>
      <c r="AU687" s="124">
        <v>-2.1680000000000001E-2</v>
      </c>
      <c r="AV687" s="125">
        <v>14476242025</v>
      </c>
      <c r="AW687" s="117" t="s">
        <v>1043</v>
      </c>
      <c r="AY687" s="117">
        <v>624943</v>
      </c>
      <c r="AZ687" s="117" t="s">
        <v>1066</v>
      </c>
      <c r="BA687" s="117" t="s">
        <v>1485</v>
      </c>
    </row>
    <row r="688" spans="42:53">
      <c r="AP688" s="117" t="s">
        <v>1953</v>
      </c>
      <c r="AQ688" s="117" t="s">
        <v>1014</v>
      </c>
      <c r="AR688" s="117" t="s">
        <v>1716</v>
      </c>
      <c r="AS688" s="123">
        <v>4.78</v>
      </c>
      <c r="AT688" s="117">
        <v>-0.03</v>
      </c>
      <c r="AU688" s="124">
        <v>-6.2399999999999999E-3</v>
      </c>
      <c r="AV688" s="125">
        <v>14415416178</v>
      </c>
      <c r="AW688" s="117" t="s">
        <v>1073</v>
      </c>
      <c r="AY688" s="117">
        <v>1079184</v>
      </c>
      <c r="AZ688" s="117" t="s">
        <v>1049</v>
      </c>
      <c r="BA688" s="117" t="s">
        <v>1094</v>
      </c>
    </row>
    <row r="689" spans="42:53">
      <c r="AP689" s="117" t="s">
        <v>1953</v>
      </c>
      <c r="AQ689" s="117" t="s">
        <v>415</v>
      </c>
      <c r="AR689" s="117" t="s">
        <v>416</v>
      </c>
      <c r="AS689" s="123">
        <v>44.41</v>
      </c>
      <c r="AT689" s="117">
        <v>1.29</v>
      </c>
      <c r="AU689" s="124">
        <v>2.9919999999999999E-2</v>
      </c>
      <c r="AV689" s="125">
        <v>14373353967</v>
      </c>
      <c r="AW689" s="117" t="s">
        <v>1063</v>
      </c>
      <c r="AX689" s="117">
        <v>2010</v>
      </c>
      <c r="AY689" s="117">
        <v>2307178</v>
      </c>
      <c r="AZ689" s="117" t="s">
        <v>1054</v>
      </c>
      <c r="BA689" s="117" t="s">
        <v>1129</v>
      </c>
    </row>
    <row r="690" spans="42:53">
      <c r="AP690" s="117" t="s">
        <v>1953</v>
      </c>
      <c r="AQ690" s="117" t="s">
        <v>1741</v>
      </c>
      <c r="AR690" s="117" t="s">
        <v>1742</v>
      </c>
      <c r="AS690" s="123">
        <v>105.95</v>
      </c>
      <c r="AT690" s="117">
        <v>-2.9</v>
      </c>
      <c r="AU690" s="124">
        <v>-2.664E-2</v>
      </c>
      <c r="AV690" s="125">
        <v>14349049748</v>
      </c>
      <c r="AW690" s="117" t="s">
        <v>1043</v>
      </c>
      <c r="AY690" s="117">
        <v>940696</v>
      </c>
      <c r="AZ690" s="117" t="s">
        <v>1084</v>
      </c>
      <c r="BA690" s="117" t="s">
        <v>1173</v>
      </c>
    </row>
    <row r="691" spans="42:53">
      <c r="AP691" s="117" t="s">
        <v>1953</v>
      </c>
      <c r="AQ691" s="117" t="s">
        <v>450</v>
      </c>
      <c r="AR691" s="117" t="s">
        <v>451</v>
      </c>
      <c r="AS691" s="123">
        <v>57.23</v>
      </c>
      <c r="AT691" s="117">
        <v>-1.89</v>
      </c>
      <c r="AU691" s="124">
        <v>-3.1969999999999998E-2</v>
      </c>
      <c r="AV691" s="125">
        <v>14328147840</v>
      </c>
      <c r="AW691" s="117" t="s">
        <v>1043</v>
      </c>
      <c r="AY691" s="117">
        <v>861961</v>
      </c>
      <c r="AZ691" s="117" t="s">
        <v>1084</v>
      </c>
      <c r="BA691" s="117" t="s">
        <v>1126</v>
      </c>
    </row>
    <row r="692" spans="42:53">
      <c r="AP692" s="117" t="s">
        <v>1953</v>
      </c>
      <c r="AQ692" s="117" t="s">
        <v>1603</v>
      </c>
      <c r="AR692" s="117" t="s">
        <v>1604</v>
      </c>
      <c r="AS692" s="123">
        <v>5.78</v>
      </c>
      <c r="AT692" s="117">
        <v>0.79</v>
      </c>
      <c r="AU692" s="124">
        <v>0.15831999999999999</v>
      </c>
      <c r="AV692" s="125">
        <v>14232100474</v>
      </c>
      <c r="AW692" s="117" t="s">
        <v>1063</v>
      </c>
      <c r="AX692" s="117">
        <v>2020</v>
      </c>
      <c r="AY692" s="117">
        <v>23258336</v>
      </c>
      <c r="AZ692" s="117" t="s">
        <v>1049</v>
      </c>
      <c r="BA692" s="117" t="s">
        <v>1105</v>
      </c>
    </row>
    <row r="693" spans="42:53">
      <c r="AP693" s="117" t="s">
        <v>1953</v>
      </c>
      <c r="AQ693" s="117" t="s">
        <v>1760</v>
      </c>
      <c r="AR693" s="117" t="s">
        <v>1761</v>
      </c>
      <c r="AS693" s="123">
        <v>62.13</v>
      </c>
      <c r="AT693" s="117">
        <v>-0.27</v>
      </c>
      <c r="AU693" s="124">
        <v>-4.3299999999999996E-3</v>
      </c>
      <c r="AV693" s="125">
        <v>14226013585</v>
      </c>
      <c r="AW693" s="117" t="s">
        <v>1043</v>
      </c>
      <c r="AX693" s="117">
        <v>2010</v>
      </c>
      <c r="AY693" s="117">
        <v>1218348</v>
      </c>
      <c r="AZ693" s="117" t="s">
        <v>1084</v>
      </c>
      <c r="BA693" s="117" t="s">
        <v>1165</v>
      </c>
    </row>
    <row r="694" spans="42:53">
      <c r="AP694" s="117" t="s">
        <v>1953</v>
      </c>
      <c r="AQ694" s="117" t="s">
        <v>1696</v>
      </c>
      <c r="AR694" s="117" t="s">
        <v>1697</v>
      </c>
      <c r="AS694" s="123">
        <v>35.979999999999997</v>
      </c>
      <c r="AT694" s="117">
        <v>-3.46</v>
      </c>
      <c r="AU694" s="124">
        <v>-8.7730000000000002E-2</v>
      </c>
      <c r="AV694" s="125">
        <v>14167314255</v>
      </c>
      <c r="AW694" s="117" t="s">
        <v>1043</v>
      </c>
      <c r="AY694" s="117">
        <v>10190684</v>
      </c>
      <c r="AZ694" s="117" t="s">
        <v>1044</v>
      </c>
      <c r="BA694" s="117" t="s">
        <v>1122</v>
      </c>
    </row>
    <row r="695" spans="42:53">
      <c r="AP695" s="117" t="s">
        <v>1953</v>
      </c>
      <c r="AQ695" s="117" t="s">
        <v>437</v>
      </c>
      <c r="AR695" s="117" t="s">
        <v>438</v>
      </c>
      <c r="AS695" s="123">
        <v>81.489999999999995</v>
      </c>
      <c r="AT695" s="117">
        <v>-1.05</v>
      </c>
      <c r="AU695" s="124">
        <v>-1.272E-2</v>
      </c>
      <c r="AV695" s="125">
        <v>14152699720</v>
      </c>
      <c r="AW695" s="117" t="s">
        <v>1043</v>
      </c>
      <c r="AX695" s="117">
        <v>2001</v>
      </c>
      <c r="AY695" s="117">
        <v>2140777</v>
      </c>
      <c r="AZ695" s="117" t="s">
        <v>1057</v>
      </c>
      <c r="BA695" s="117" t="s">
        <v>1148</v>
      </c>
    </row>
    <row r="696" spans="42:53">
      <c r="AP696" s="117" t="s">
        <v>1953</v>
      </c>
      <c r="AQ696" s="117" t="s">
        <v>275</v>
      </c>
      <c r="AR696" s="117" t="s">
        <v>276</v>
      </c>
      <c r="AS696" s="123">
        <v>36.479999999999997</v>
      </c>
      <c r="AT696" s="117">
        <v>-0.4</v>
      </c>
      <c r="AU696" s="124">
        <v>-1.085E-2</v>
      </c>
      <c r="AV696" s="125">
        <v>14139186200</v>
      </c>
      <c r="AW696" s="117" t="s">
        <v>1063</v>
      </c>
      <c r="AX696" s="117">
        <v>2018</v>
      </c>
      <c r="AY696" s="117">
        <v>4705750</v>
      </c>
      <c r="AZ696" s="117" t="s">
        <v>1044</v>
      </c>
      <c r="BA696" s="117" t="s">
        <v>1080</v>
      </c>
    </row>
    <row r="697" spans="42:53">
      <c r="AP697" s="117" t="s">
        <v>1953</v>
      </c>
      <c r="AQ697" s="117" t="s">
        <v>1745</v>
      </c>
      <c r="AR697" s="117" t="s">
        <v>1746</v>
      </c>
      <c r="AS697" s="123">
        <v>148.71</v>
      </c>
      <c r="AT697" s="117">
        <v>-2.35</v>
      </c>
      <c r="AU697" s="124">
        <v>-1.5559999999999999E-2</v>
      </c>
      <c r="AV697" s="125">
        <v>14126076812</v>
      </c>
      <c r="AW697" s="117" t="s">
        <v>1043</v>
      </c>
      <c r="AX697" s="117">
        <v>2000</v>
      </c>
      <c r="AY697" s="117">
        <v>675877</v>
      </c>
      <c r="AZ697" s="117" t="s">
        <v>1096</v>
      </c>
      <c r="BA697" s="117" t="s">
        <v>1167</v>
      </c>
    </row>
    <row r="698" spans="42:53">
      <c r="AP698" s="117" t="s">
        <v>1953</v>
      </c>
      <c r="AQ698" s="117" t="s">
        <v>1632</v>
      </c>
      <c r="AR698" s="117" t="s">
        <v>1633</v>
      </c>
      <c r="AS698" s="123">
        <v>76.59</v>
      </c>
      <c r="AT698" s="117">
        <v>-2.06</v>
      </c>
      <c r="AU698" s="124">
        <v>-2.6190000000000001E-2</v>
      </c>
      <c r="AV698" s="125">
        <v>14079092797</v>
      </c>
      <c r="AW698" s="117" t="s">
        <v>1043</v>
      </c>
      <c r="AY698" s="117">
        <v>1166850</v>
      </c>
      <c r="AZ698" s="117" t="s">
        <v>1054</v>
      </c>
      <c r="BA698" s="117" t="s">
        <v>1108</v>
      </c>
    </row>
    <row r="699" spans="42:53">
      <c r="AP699" s="117" t="s">
        <v>1953</v>
      </c>
      <c r="AQ699" s="117" t="s">
        <v>470</v>
      </c>
      <c r="AR699" s="117" t="s">
        <v>471</v>
      </c>
      <c r="AS699" s="123">
        <v>369.83</v>
      </c>
      <c r="AT699" s="117">
        <v>-1.1499999999999999</v>
      </c>
      <c r="AU699" s="124">
        <v>-3.0999999999999999E-3</v>
      </c>
      <c r="AV699" s="125">
        <v>14063334208</v>
      </c>
      <c r="AW699" s="117" t="s">
        <v>1043</v>
      </c>
      <c r="AX699" s="117">
        <v>2004</v>
      </c>
      <c r="AY699" s="117">
        <v>259361</v>
      </c>
      <c r="AZ699" s="117" t="s">
        <v>1049</v>
      </c>
      <c r="BA699" s="117" t="s">
        <v>1094</v>
      </c>
    </row>
    <row r="700" spans="42:53">
      <c r="AP700" s="117" t="s">
        <v>1953</v>
      </c>
      <c r="AQ700" s="117" t="s">
        <v>435</v>
      </c>
      <c r="AR700" s="117" t="s">
        <v>436</v>
      </c>
      <c r="AS700" s="123">
        <v>34.380000000000003</v>
      </c>
      <c r="AT700" s="117">
        <v>0.59</v>
      </c>
      <c r="AU700" s="124">
        <v>1.746E-2</v>
      </c>
      <c r="AV700" s="125">
        <v>14060691866</v>
      </c>
      <c r="AW700" s="117" t="s">
        <v>1063</v>
      </c>
      <c r="AX700" s="117">
        <v>2021</v>
      </c>
      <c r="AY700" s="117">
        <v>2625297</v>
      </c>
    </row>
    <row r="701" spans="42:53">
      <c r="AP701" s="117" t="s">
        <v>1953</v>
      </c>
      <c r="AQ701" s="117" t="s">
        <v>1654</v>
      </c>
      <c r="AR701" s="117" t="s">
        <v>1655</v>
      </c>
      <c r="AS701" s="123">
        <v>49.3</v>
      </c>
      <c r="AT701" s="117">
        <v>-1.84</v>
      </c>
      <c r="AU701" s="124">
        <v>-3.5979999999999998E-2</v>
      </c>
      <c r="AV701" s="125">
        <v>14027414634</v>
      </c>
      <c r="AW701" s="117" t="s">
        <v>1043</v>
      </c>
      <c r="AX701" s="117">
        <v>2014</v>
      </c>
      <c r="AY701" s="117">
        <v>2270980</v>
      </c>
      <c r="AZ701" s="117" t="s">
        <v>1049</v>
      </c>
      <c r="BA701" s="117" t="s">
        <v>1134</v>
      </c>
    </row>
    <row r="702" spans="42:53">
      <c r="AP702" s="117" t="s">
        <v>1953</v>
      </c>
      <c r="AQ702" s="117" t="s">
        <v>1444</v>
      </c>
      <c r="AR702" s="117" t="s">
        <v>1445</v>
      </c>
      <c r="AS702" s="123">
        <v>27.76</v>
      </c>
      <c r="AT702" s="117">
        <v>-0.12</v>
      </c>
      <c r="AU702" s="124">
        <v>-4.3E-3</v>
      </c>
      <c r="AV702" s="125">
        <v>14011757538</v>
      </c>
      <c r="AX702" s="117">
        <v>2021</v>
      </c>
      <c r="AY702" s="117">
        <v>3911095</v>
      </c>
      <c r="AZ702" s="117" t="s">
        <v>1044</v>
      </c>
      <c r="BA702" s="117" t="s">
        <v>1080</v>
      </c>
    </row>
    <row r="703" spans="42:53">
      <c r="AP703" s="117" t="s">
        <v>1953</v>
      </c>
      <c r="AQ703" s="117" t="s">
        <v>1620</v>
      </c>
      <c r="AR703" s="117" t="s">
        <v>1621</v>
      </c>
      <c r="AS703" s="123">
        <v>58.27</v>
      </c>
      <c r="AT703" s="117">
        <v>-2.2999999999999998</v>
      </c>
      <c r="AU703" s="124">
        <v>-3.7969999999999997E-2</v>
      </c>
      <c r="AV703" s="125">
        <v>13980502995</v>
      </c>
      <c r="AW703" s="117" t="s">
        <v>1043</v>
      </c>
      <c r="AY703" s="117">
        <v>2687440</v>
      </c>
      <c r="AZ703" s="117" t="s">
        <v>1059</v>
      </c>
      <c r="BA703" s="117" t="s">
        <v>1217</v>
      </c>
    </row>
    <row r="704" spans="42:53">
      <c r="AP704" s="117" t="s">
        <v>1953</v>
      </c>
      <c r="AQ704" s="117" t="s">
        <v>417</v>
      </c>
      <c r="AR704" s="117" t="s">
        <v>418</v>
      </c>
      <c r="AS704" s="123">
        <v>307.11</v>
      </c>
      <c r="AT704" s="117">
        <v>-8.81</v>
      </c>
      <c r="AU704" s="124">
        <v>-2.7890000000000002E-2</v>
      </c>
      <c r="AV704" s="125">
        <v>13978480182</v>
      </c>
      <c r="AW704" s="117" t="s">
        <v>1043</v>
      </c>
      <c r="AY704" s="117">
        <v>279025</v>
      </c>
      <c r="AZ704" s="117" t="s">
        <v>1057</v>
      </c>
      <c r="BA704" s="117" t="s">
        <v>1081</v>
      </c>
    </row>
    <row r="705" spans="42:53">
      <c r="AP705" s="117" t="s">
        <v>1953</v>
      </c>
      <c r="AQ705" s="117" t="s">
        <v>1630</v>
      </c>
      <c r="AR705" s="117" t="s">
        <v>1631</v>
      </c>
      <c r="AS705" s="123">
        <v>28.56</v>
      </c>
      <c r="AT705" s="117">
        <v>-0.41</v>
      </c>
      <c r="AU705" s="124">
        <v>-1.4149999999999999E-2</v>
      </c>
      <c r="AV705" s="125">
        <v>13944135342</v>
      </c>
      <c r="AW705" s="117" t="s">
        <v>1043</v>
      </c>
      <c r="AX705" s="117">
        <v>2020</v>
      </c>
      <c r="AY705" s="117">
        <v>1352578</v>
      </c>
      <c r="AZ705" s="117" t="s">
        <v>1054</v>
      </c>
      <c r="BA705" s="117" t="s">
        <v>1176</v>
      </c>
    </row>
    <row r="706" spans="42:53">
      <c r="AP706" s="117" t="s">
        <v>1953</v>
      </c>
      <c r="AQ706" s="117" t="s">
        <v>1712</v>
      </c>
      <c r="AR706" s="117" t="s">
        <v>1713</v>
      </c>
      <c r="AS706" s="123">
        <v>99.06</v>
      </c>
      <c r="AT706" s="117">
        <v>-0.54</v>
      </c>
      <c r="AU706" s="124">
        <v>-5.4200000000000003E-3</v>
      </c>
      <c r="AV706" s="125">
        <v>13919930913</v>
      </c>
      <c r="AW706" s="117" t="s">
        <v>1043</v>
      </c>
      <c r="AX706" s="117">
        <v>2001</v>
      </c>
      <c r="AY706" s="117">
        <v>1452979</v>
      </c>
      <c r="AZ706" s="117" t="s">
        <v>1066</v>
      </c>
      <c r="BA706" s="117" t="s">
        <v>1485</v>
      </c>
    </row>
    <row r="707" spans="42:53">
      <c r="AP707" s="117" t="s">
        <v>1953</v>
      </c>
      <c r="AQ707" s="117" t="s">
        <v>474</v>
      </c>
      <c r="AR707" s="117" t="s">
        <v>475</v>
      </c>
      <c r="AS707" s="123">
        <v>23.6</v>
      </c>
      <c r="AT707" s="117">
        <v>-0.3</v>
      </c>
      <c r="AU707" s="124">
        <v>-1.255E-2</v>
      </c>
      <c r="AV707" s="125">
        <v>13908826286</v>
      </c>
      <c r="AW707" s="117" t="s">
        <v>1043</v>
      </c>
      <c r="AY707" s="117">
        <v>672451</v>
      </c>
      <c r="AZ707" s="117" t="s">
        <v>1054</v>
      </c>
      <c r="BA707" s="117" t="s">
        <v>1152</v>
      </c>
    </row>
    <row r="708" spans="42:53">
      <c r="AP708" s="117" t="s">
        <v>1953</v>
      </c>
      <c r="AQ708" s="117" t="s">
        <v>353</v>
      </c>
      <c r="AR708" s="117" t="s">
        <v>354</v>
      </c>
      <c r="AS708" s="123">
        <v>264.5</v>
      </c>
      <c r="AT708" s="117">
        <v>-1.48</v>
      </c>
      <c r="AU708" s="124">
        <v>-5.5599999999999998E-3</v>
      </c>
      <c r="AV708" s="125">
        <v>13891412776</v>
      </c>
      <c r="AW708" s="117" t="s">
        <v>1162</v>
      </c>
      <c r="AX708" s="117">
        <v>2015</v>
      </c>
      <c r="AY708" s="117">
        <v>1174571</v>
      </c>
      <c r="AZ708" s="117" t="s">
        <v>1044</v>
      </c>
      <c r="BA708" s="117" t="s">
        <v>1047</v>
      </c>
    </row>
    <row r="709" spans="42:53">
      <c r="AP709" s="117" t="s">
        <v>1953</v>
      </c>
      <c r="AQ709" s="117" t="s">
        <v>1668</v>
      </c>
      <c r="AR709" s="117" t="s">
        <v>1669</v>
      </c>
      <c r="AS709" s="123">
        <v>222.73</v>
      </c>
      <c r="AT709" s="117">
        <v>-9.4499999999999993</v>
      </c>
      <c r="AU709" s="124">
        <v>-4.07E-2</v>
      </c>
      <c r="AV709" s="125">
        <v>13888368573</v>
      </c>
      <c r="AW709" s="117" t="s">
        <v>1043</v>
      </c>
      <c r="AY709" s="117">
        <v>1905138</v>
      </c>
      <c r="AZ709" s="117" t="s">
        <v>1054</v>
      </c>
      <c r="BA709" s="117" t="s">
        <v>1133</v>
      </c>
    </row>
    <row r="710" spans="42:53">
      <c r="AP710" s="117" t="s">
        <v>1953</v>
      </c>
      <c r="AQ710" s="117" t="s">
        <v>1011</v>
      </c>
      <c r="AR710" s="117" t="s">
        <v>1791</v>
      </c>
      <c r="AS710" s="123">
        <v>114.18</v>
      </c>
      <c r="AT710" s="117">
        <v>11.07</v>
      </c>
      <c r="AU710" s="124">
        <v>0.10736</v>
      </c>
      <c r="AV710" s="125">
        <v>13883785722</v>
      </c>
      <c r="AX710" s="117">
        <v>2014</v>
      </c>
      <c r="AY710" s="117">
        <v>6600366</v>
      </c>
      <c r="AZ710" s="117" t="s">
        <v>1044</v>
      </c>
      <c r="BA710" s="117" t="s">
        <v>1080</v>
      </c>
    </row>
    <row r="711" spans="42:53">
      <c r="AP711" s="117" t="s">
        <v>1953</v>
      </c>
      <c r="AQ711" s="117" t="s">
        <v>1670</v>
      </c>
      <c r="AR711" s="117" t="s">
        <v>1671</v>
      </c>
      <c r="AS711" s="123">
        <v>74.37</v>
      </c>
      <c r="AT711" s="117">
        <v>-1.23</v>
      </c>
      <c r="AU711" s="124">
        <v>-1.627E-2</v>
      </c>
      <c r="AV711" s="125">
        <v>13854012103</v>
      </c>
      <c r="AW711" s="117" t="s">
        <v>1043</v>
      </c>
      <c r="AY711" s="117">
        <v>1032300</v>
      </c>
      <c r="AZ711" s="117" t="s">
        <v>1054</v>
      </c>
      <c r="BA711" s="117" t="s">
        <v>1108</v>
      </c>
    </row>
    <row r="712" spans="42:53">
      <c r="AP712" s="117" t="s">
        <v>1953</v>
      </c>
      <c r="AQ712" s="117" t="s">
        <v>2442</v>
      </c>
      <c r="AR712" s="117" t="s">
        <v>2443</v>
      </c>
      <c r="AS712" s="123">
        <v>21.79</v>
      </c>
      <c r="AT712" s="117">
        <v>0.13</v>
      </c>
      <c r="AU712" s="124">
        <v>6.0000000000000001E-3</v>
      </c>
      <c r="AV712" s="125">
        <v>13845259360</v>
      </c>
      <c r="AW712" s="117" t="s">
        <v>2444</v>
      </c>
      <c r="AY712" s="117">
        <v>377818</v>
      </c>
      <c r="AZ712" s="117" t="s">
        <v>1076</v>
      </c>
      <c r="BA712" s="117" t="s">
        <v>1077</v>
      </c>
    </row>
    <row r="713" spans="42:53">
      <c r="AP713" s="117" t="s">
        <v>1953</v>
      </c>
      <c r="AQ713" s="117" t="s">
        <v>466</v>
      </c>
      <c r="AR713" s="117" t="s">
        <v>467</v>
      </c>
      <c r="AS713" s="123">
        <v>118.33</v>
      </c>
      <c r="AT713" s="117">
        <v>-1.78</v>
      </c>
      <c r="AU713" s="124">
        <v>-1.482E-2</v>
      </c>
      <c r="AV713" s="125">
        <v>13838952524</v>
      </c>
      <c r="AW713" s="117" t="s">
        <v>1043</v>
      </c>
      <c r="AY713" s="117">
        <v>584800</v>
      </c>
      <c r="AZ713" s="117" t="s">
        <v>1044</v>
      </c>
      <c r="BA713" s="117" t="s">
        <v>1048</v>
      </c>
    </row>
    <row r="714" spans="42:53">
      <c r="AP714" s="117" t="s">
        <v>1953</v>
      </c>
      <c r="AQ714" s="117" t="s">
        <v>1646</v>
      </c>
      <c r="AR714" s="117" t="s">
        <v>1647</v>
      </c>
      <c r="AS714" s="123">
        <v>80.459999999999994</v>
      </c>
      <c r="AT714" s="117">
        <v>-0.81</v>
      </c>
      <c r="AU714" s="124">
        <v>-9.9699999999999997E-3</v>
      </c>
      <c r="AV714" s="125">
        <v>13766984553</v>
      </c>
      <c r="AX714" s="117">
        <v>2014</v>
      </c>
      <c r="AY714" s="117">
        <v>1265699</v>
      </c>
      <c r="AZ714" s="117" t="s">
        <v>1049</v>
      </c>
      <c r="BA714" s="117" t="s">
        <v>1128</v>
      </c>
    </row>
    <row r="715" spans="42:53">
      <c r="AP715" s="117" t="s">
        <v>1953</v>
      </c>
      <c r="AQ715" s="117" t="s">
        <v>2445</v>
      </c>
      <c r="AR715" s="117" t="s">
        <v>2446</v>
      </c>
      <c r="AS715" s="123">
        <v>76.67</v>
      </c>
      <c r="AT715" s="117">
        <v>-1.3</v>
      </c>
      <c r="AU715" s="124">
        <v>-1.6670000000000001E-2</v>
      </c>
      <c r="AV715" s="125">
        <v>13715317659</v>
      </c>
      <c r="AW715" s="117" t="s">
        <v>1043</v>
      </c>
      <c r="AX715" s="117">
        <v>2021</v>
      </c>
      <c r="AY715" s="117">
        <v>859922</v>
      </c>
      <c r="AZ715" s="117" t="s">
        <v>1044</v>
      </c>
      <c r="BA715" s="117" t="s">
        <v>1080</v>
      </c>
    </row>
    <row r="716" spans="42:53">
      <c r="AP716" s="117" t="s">
        <v>1953</v>
      </c>
      <c r="AQ716" s="117" t="s">
        <v>476</v>
      </c>
      <c r="AR716" s="117" t="s">
        <v>477</v>
      </c>
      <c r="AS716" s="123">
        <v>23.19</v>
      </c>
      <c r="AT716" s="117">
        <v>-0.27</v>
      </c>
      <c r="AU716" s="124">
        <v>-1.1509999999999999E-2</v>
      </c>
      <c r="AV716" s="125">
        <v>13667189897</v>
      </c>
      <c r="AW716" s="117" t="s">
        <v>1043</v>
      </c>
      <c r="AY716" s="117">
        <v>3192001</v>
      </c>
      <c r="AZ716" s="117" t="s">
        <v>1054</v>
      </c>
      <c r="BA716" s="117" t="s">
        <v>1152</v>
      </c>
    </row>
    <row r="717" spans="42:53">
      <c r="AP717" s="117" t="s">
        <v>1953</v>
      </c>
      <c r="AQ717" s="117" t="s">
        <v>367</v>
      </c>
      <c r="AR717" s="117" t="s">
        <v>368</v>
      </c>
      <c r="AS717" s="123">
        <v>21.07</v>
      </c>
      <c r="AT717" s="117">
        <v>-0.13</v>
      </c>
      <c r="AU717" s="124">
        <v>-6.13E-3</v>
      </c>
      <c r="AV717" s="125">
        <v>13655986207</v>
      </c>
      <c r="AW717" s="117" t="s">
        <v>1043</v>
      </c>
      <c r="AX717" s="117">
        <v>2021</v>
      </c>
      <c r="AY717" s="117">
        <v>1469828</v>
      </c>
      <c r="AZ717" s="117" t="s">
        <v>1052</v>
      </c>
      <c r="BA717" s="117" t="s">
        <v>1087</v>
      </c>
    </row>
    <row r="718" spans="42:53">
      <c r="AP718" s="117" t="s">
        <v>1953</v>
      </c>
      <c r="AQ718" s="117" t="s">
        <v>1725</v>
      </c>
      <c r="AR718" s="117" t="s">
        <v>1726</v>
      </c>
      <c r="AS718" s="123">
        <v>122.62</v>
      </c>
      <c r="AT718" s="117">
        <v>-1.91</v>
      </c>
      <c r="AU718" s="124">
        <v>-1.5339999999999999E-2</v>
      </c>
      <c r="AV718" s="125">
        <v>13651309614</v>
      </c>
      <c r="AW718" s="117" t="s">
        <v>1043</v>
      </c>
      <c r="AY718" s="117">
        <v>780804</v>
      </c>
      <c r="AZ718" s="117" t="s">
        <v>1044</v>
      </c>
      <c r="BA718" s="117" t="s">
        <v>1087</v>
      </c>
    </row>
    <row r="719" spans="42:53">
      <c r="AP719" s="117" t="s">
        <v>1953</v>
      </c>
      <c r="AQ719" s="117" t="s">
        <v>2447</v>
      </c>
      <c r="AR719" s="117" t="s">
        <v>2448</v>
      </c>
      <c r="AS719" s="123">
        <v>516.82000000000005</v>
      </c>
      <c r="AT719" s="117">
        <v>-6.61</v>
      </c>
      <c r="AU719" s="124">
        <v>-1.2630000000000001E-2</v>
      </c>
      <c r="AV719" s="125">
        <v>13581830107</v>
      </c>
      <c r="AW719" s="117" t="s">
        <v>1043</v>
      </c>
      <c r="AY719" s="117">
        <v>285819</v>
      </c>
      <c r="AZ719" s="117" t="s">
        <v>1044</v>
      </c>
      <c r="BA719" s="117" t="s">
        <v>1048</v>
      </c>
    </row>
    <row r="720" spans="42:53">
      <c r="AP720" s="117" t="s">
        <v>1953</v>
      </c>
      <c r="AQ720" s="117" t="s">
        <v>1702</v>
      </c>
      <c r="AR720" s="117" t="s">
        <v>1703</v>
      </c>
      <c r="AS720" s="123">
        <v>38.770000000000003</v>
      </c>
      <c r="AT720" s="117">
        <v>-0.73</v>
      </c>
      <c r="AU720" s="124">
        <v>-1.848E-2</v>
      </c>
      <c r="AV720" s="125">
        <v>13493095651</v>
      </c>
      <c r="AX720" s="117">
        <v>2013</v>
      </c>
      <c r="AY720" s="117">
        <v>1214103</v>
      </c>
      <c r="AZ720" s="117" t="s">
        <v>1054</v>
      </c>
      <c r="BA720" s="117" t="s">
        <v>1108</v>
      </c>
    </row>
    <row r="721" spans="42:53">
      <c r="AP721" s="117" t="s">
        <v>1953</v>
      </c>
      <c r="AQ721" s="117" t="s">
        <v>419</v>
      </c>
      <c r="AR721" s="117" t="s">
        <v>420</v>
      </c>
      <c r="AS721" s="123">
        <v>231</v>
      </c>
      <c r="AT721" s="117">
        <v>-5.27</v>
      </c>
      <c r="AU721" s="124">
        <v>-2.23E-2</v>
      </c>
      <c r="AV721" s="125">
        <v>13441386189</v>
      </c>
      <c r="AW721" s="117" t="s">
        <v>1043</v>
      </c>
      <c r="AY721" s="117">
        <v>210248</v>
      </c>
      <c r="AZ721" s="117" t="s">
        <v>1059</v>
      </c>
      <c r="BA721" s="117" t="s">
        <v>1065</v>
      </c>
    </row>
    <row r="722" spans="42:53">
      <c r="AP722" s="117" t="s">
        <v>1953</v>
      </c>
      <c r="AQ722" s="117" t="s">
        <v>478</v>
      </c>
      <c r="AR722" s="117" t="s">
        <v>479</v>
      </c>
      <c r="AS722" s="123">
        <v>58.07</v>
      </c>
      <c r="AT722" s="117">
        <v>0.5</v>
      </c>
      <c r="AU722" s="124">
        <v>8.6899999999999998E-3</v>
      </c>
      <c r="AV722" s="125">
        <v>13420176935</v>
      </c>
      <c r="AW722" s="117" t="s">
        <v>1043</v>
      </c>
      <c r="AY722" s="117">
        <v>140518</v>
      </c>
      <c r="AZ722" s="117" t="s">
        <v>1054</v>
      </c>
      <c r="BA722" s="117" t="s">
        <v>1152</v>
      </c>
    </row>
    <row r="723" spans="42:53">
      <c r="AP723" s="117" t="s">
        <v>1953</v>
      </c>
      <c r="AQ723" s="117" t="s">
        <v>468</v>
      </c>
      <c r="AR723" s="117" t="s">
        <v>469</v>
      </c>
      <c r="AS723" s="123">
        <v>80.2</v>
      </c>
      <c r="AT723" s="117">
        <v>-0.46</v>
      </c>
      <c r="AU723" s="124">
        <v>-5.7000000000000002E-3</v>
      </c>
      <c r="AV723" s="125">
        <v>13331474452</v>
      </c>
      <c r="AW723" s="117" t="s">
        <v>1043</v>
      </c>
      <c r="AX723" s="117">
        <v>1997</v>
      </c>
      <c r="AY723" s="117">
        <v>529260</v>
      </c>
      <c r="AZ723" s="117" t="s">
        <v>1044</v>
      </c>
      <c r="BA723" s="117" t="s">
        <v>1075</v>
      </c>
    </row>
    <row r="724" spans="42:53">
      <c r="AP724" s="117" t="s">
        <v>1953</v>
      </c>
      <c r="AQ724" s="117" t="s">
        <v>1183</v>
      </c>
      <c r="AR724" s="117" t="s">
        <v>1184</v>
      </c>
      <c r="AS724" s="123">
        <v>18.54</v>
      </c>
      <c r="AT724" s="117">
        <v>0.09</v>
      </c>
      <c r="AU724" s="124">
        <v>4.8799999999999998E-3</v>
      </c>
      <c r="AV724" s="125">
        <v>13238214796</v>
      </c>
      <c r="AW724" s="117" t="s">
        <v>1043</v>
      </c>
      <c r="AY724" s="117">
        <v>10358374</v>
      </c>
      <c r="AZ724" s="117" t="s">
        <v>1054</v>
      </c>
      <c r="BA724" s="117" t="s">
        <v>1108</v>
      </c>
    </row>
    <row r="725" spans="42:53">
      <c r="AP725" s="117" t="s">
        <v>1953</v>
      </c>
      <c r="AQ725" s="117" t="s">
        <v>1390</v>
      </c>
      <c r="AR725" s="117" t="s">
        <v>1391</v>
      </c>
      <c r="AS725" s="123">
        <v>154.54</v>
      </c>
      <c r="AT725" s="117">
        <v>-8.15</v>
      </c>
      <c r="AU725" s="124">
        <v>-5.0099999999999999E-2</v>
      </c>
      <c r="AV725" s="125">
        <v>13226655933</v>
      </c>
      <c r="AW725" s="117" t="s">
        <v>1043</v>
      </c>
      <c r="AX725" s="117">
        <v>2017</v>
      </c>
      <c r="AY725" s="117">
        <v>3100959</v>
      </c>
      <c r="AZ725" s="117" t="s">
        <v>1054</v>
      </c>
      <c r="BA725" s="117" t="s">
        <v>1133</v>
      </c>
    </row>
    <row r="726" spans="42:53">
      <c r="AP726" s="117" t="s">
        <v>1953</v>
      </c>
      <c r="AQ726" s="117" t="s">
        <v>1694</v>
      </c>
      <c r="AR726" s="117" t="s">
        <v>1695</v>
      </c>
      <c r="AS726" s="123">
        <v>69.03</v>
      </c>
      <c r="AT726" s="117">
        <v>-2.4500000000000002</v>
      </c>
      <c r="AU726" s="124">
        <v>-3.4279999999999998E-2</v>
      </c>
      <c r="AV726" s="125">
        <v>13219320105</v>
      </c>
      <c r="AW726" s="117" t="s">
        <v>1043</v>
      </c>
      <c r="AX726" s="117">
        <v>2005</v>
      </c>
      <c r="AY726" s="117">
        <v>2479494</v>
      </c>
      <c r="AZ726" s="117" t="s">
        <v>1054</v>
      </c>
      <c r="BA726" s="117" t="s">
        <v>1055</v>
      </c>
    </row>
    <row r="727" spans="42:53">
      <c r="AP727" s="117" t="s">
        <v>1953</v>
      </c>
      <c r="AQ727" s="117" t="s">
        <v>1752</v>
      </c>
      <c r="AR727" s="117" t="s">
        <v>1753</v>
      </c>
      <c r="AS727" s="123">
        <v>103.21</v>
      </c>
      <c r="AT727" s="117">
        <v>-0.37</v>
      </c>
      <c r="AU727" s="124">
        <v>-3.5699999999999998E-3</v>
      </c>
      <c r="AV727" s="125">
        <v>13192504904</v>
      </c>
      <c r="AW727" s="117" t="s">
        <v>1043</v>
      </c>
      <c r="AX727" s="117">
        <v>2004</v>
      </c>
      <c r="AY727" s="117">
        <v>525157</v>
      </c>
      <c r="AZ727" s="117" t="s">
        <v>1096</v>
      </c>
      <c r="BA727" s="117" t="s">
        <v>1097</v>
      </c>
    </row>
    <row r="728" spans="42:53">
      <c r="AP728" s="117" t="s">
        <v>1953</v>
      </c>
      <c r="AQ728" s="117" t="s">
        <v>1743</v>
      </c>
      <c r="AR728" s="117" t="s">
        <v>1744</v>
      </c>
      <c r="AS728" s="123">
        <v>74.39</v>
      </c>
      <c r="AT728" s="117">
        <v>0.76</v>
      </c>
      <c r="AU728" s="124">
        <v>1.0319999999999999E-2</v>
      </c>
      <c r="AV728" s="125">
        <v>13181908000</v>
      </c>
      <c r="AW728" s="117" t="s">
        <v>1043</v>
      </c>
      <c r="AY728" s="117">
        <v>1770517</v>
      </c>
      <c r="AZ728" s="117" t="s">
        <v>1049</v>
      </c>
      <c r="BA728" s="117" t="s">
        <v>1158</v>
      </c>
    </row>
    <row r="729" spans="42:53">
      <c r="AP729" s="117" t="s">
        <v>1953</v>
      </c>
      <c r="AQ729" s="117" t="s">
        <v>2449</v>
      </c>
      <c r="AR729" s="117" t="s">
        <v>2450</v>
      </c>
      <c r="AS729" s="123">
        <v>71.17</v>
      </c>
      <c r="AT729" s="117">
        <v>-0.74</v>
      </c>
      <c r="AU729" s="124">
        <v>-1.0290000000000001E-2</v>
      </c>
      <c r="AV729" s="125">
        <v>13102379065</v>
      </c>
      <c r="AX729" s="117">
        <v>2016</v>
      </c>
      <c r="AY729" s="117">
        <v>11437736</v>
      </c>
      <c r="AZ729" s="117" t="s">
        <v>1096</v>
      </c>
      <c r="BA729" s="117" t="s">
        <v>1125</v>
      </c>
    </row>
    <row r="730" spans="42:53">
      <c r="AP730" s="117" t="s">
        <v>1953</v>
      </c>
      <c r="AQ730" s="117" t="s">
        <v>460</v>
      </c>
      <c r="AR730" s="117" t="s">
        <v>461</v>
      </c>
      <c r="AS730" s="123">
        <v>94.93</v>
      </c>
      <c r="AT730" s="117">
        <v>-1.3</v>
      </c>
      <c r="AU730" s="124">
        <v>-1.3509999999999999E-2</v>
      </c>
      <c r="AV730" s="125">
        <v>13095299787</v>
      </c>
      <c r="AW730" s="117" t="s">
        <v>1043</v>
      </c>
      <c r="AY730" s="117">
        <v>1134209</v>
      </c>
      <c r="AZ730" s="117" t="s">
        <v>1066</v>
      </c>
      <c r="BA730" s="117" t="s">
        <v>1156</v>
      </c>
    </row>
    <row r="731" spans="42:53">
      <c r="AP731" s="117" t="s">
        <v>1953</v>
      </c>
      <c r="AQ731" s="117" t="s">
        <v>1801</v>
      </c>
      <c r="AR731" s="117" t="s">
        <v>1802</v>
      </c>
      <c r="AS731" s="123">
        <v>100.18</v>
      </c>
      <c r="AT731" s="117">
        <v>0.83</v>
      </c>
      <c r="AU731" s="124">
        <v>8.3499999999999998E-3</v>
      </c>
      <c r="AV731" s="125">
        <v>13092319031</v>
      </c>
      <c r="AW731" s="117" t="s">
        <v>1043</v>
      </c>
      <c r="AY731" s="117">
        <v>1129081</v>
      </c>
      <c r="AZ731" s="117" t="s">
        <v>1049</v>
      </c>
      <c r="BA731" s="117" t="s">
        <v>1050</v>
      </c>
    </row>
    <row r="732" spans="42:53">
      <c r="AP732" s="117" t="s">
        <v>1953</v>
      </c>
      <c r="AQ732" s="117" t="s">
        <v>1756</v>
      </c>
      <c r="AR732" s="117" t="s">
        <v>1757</v>
      </c>
      <c r="AS732" s="123">
        <v>43.19</v>
      </c>
      <c r="AT732" s="117">
        <v>-0.27</v>
      </c>
      <c r="AU732" s="124">
        <v>-6.2100000000000002E-3</v>
      </c>
      <c r="AV732" s="125">
        <v>13032058951</v>
      </c>
      <c r="AW732" s="117" t="s">
        <v>1043</v>
      </c>
      <c r="AY732" s="117">
        <v>2090545</v>
      </c>
      <c r="AZ732" s="117" t="s">
        <v>1066</v>
      </c>
      <c r="BA732" s="117" t="s">
        <v>1485</v>
      </c>
    </row>
    <row r="733" spans="42:53">
      <c r="AP733" s="117" t="s">
        <v>1953</v>
      </c>
      <c r="AQ733" s="117" t="s">
        <v>1723</v>
      </c>
      <c r="AR733" s="117" t="s">
        <v>1724</v>
      </c>
      <c r="AS733" s="123">
        <v>257.35000000000002</v>
      </c>
      <c r="AT733" s="117">
        <v>-4.87</v>
      </c>
      <c r="AU733" s="124">
        <v>-1.857E-2</v>
      </c>
      <c r="AV733" s="125">
        <v>12988045056</v>
      </c>
      <c r="AW733" s="117" t="s">
        <v>1043</v>
      </c>
      <c r="AY733" s="117">
        <v>255949</v>
      </c>
      <c r="AZ733" s="117" t="s">
        <v>1049</v>
      </c>
      <c r="BA733" s="117" t="s">
        <v>1145</v>
      </c>
    </row>
    <row r="734" spans="42:53">
      <c r="AP734" s="117" t="s">
        <v>1953</v>
      </c>
      <c r="AQ734" s="117" t="s">
        <v>1524</v>
      </c>
      <c r="AR734" s="117" t="s">
        <v>1525</v>
      </c>
      <c r="AS734" s="123">
        <v>45.42</v>
      </c>
      <c r="AT734" s="117">
        <v>-1.78</v>
      </c>
      <c r="AU734" s="124">
        <v>-3.771E-2</v>
      </c>
      <c r="AV734" s="125">
        <v>12978520277</v>
      </c>
      <c r="AW734" s="117" t="s">
        <v>1043</v>
      </c>
      <c r="AX734" s="117">
        <v>2019</v>
      </c>
      <c r="AY734" s="117">
        <v>4258099</v>
      </c>
      <c r="AZ734" s="117" t="s">
        <v>1044</v>
      </c>
      <c r="BA734" s="117" t="s">
        <v>1080</v>
      </c>
    </row>
    <row r="735" spans="42:53">
      <c r="AP735" s="117" t="s">
        <v>1953</v>
      </c>
      <c r="AQ735" s="117" t="s">
        <v>1698</v>
      </c>
      <c r="AR735" s="117" t="s">
        <v>1699</v>
      </c>
      <c r="AS735" s="123">
        <v>44.77</v>
      </c>
      <c r="AT735" s="117">
        <v>-1.3</v>
      </c>
      <c r="AU735" s="124">
        <v>-2.8219999999999999E-2</v>
      </c>
      <c r="AV735" s="125">
        <v>12963131025</v>
      </c>
      <c r="AW735" s="117" t="s">
        <v>1043</v>
      </c>
      <c r="AY735" s="117">
        <v>1380334</v>
      </c>
      <c r="AZ735" s="117" t="s">
        <v>1054</v>
      </c>
      <c r="BA735" s="117" t="s">
        <v>1108</v>
      </c>
    </row>
    <row r="736" spans="42:53">
      <c r="AP736" s="117" t="s">
        <v>1953</v>
      </c>
      <c r="AQ736" s="117" t="s">
        <v>1766</v>
      </c>
      <c r="AR736" s="117" t="s">
        <v>1767</v>
      </c>
      <c r="AS736" s="123">
        <v>70.430000000000007</v>
      </c>
      <c r="AT736" s="117">
        <v>0.03</v>
      </c>
      <c r="AU736" s="124">
        <v>4.2999999999999999E-4</v>
      </c>
      <c r="AV736" s="125">
        <v>12960268854</v>
      </c>
      <c r="AW736" s="117" t="s">
        <v>1082</v>
      </c>
      <c r="AY736" s="117">
        <v>139070</v>
      </c>
      <c r="AZ736" s="117" t="s">
        <v>1054</v>
      </c>
      <c r="BA736" s="117" t="s">
        <v>1129</v>
      </c>
    </row>
    <row r="737" spans="42:53">
      <c r="AP737" s="117" t="s">
        <v>1953</v>
      </c>
      <c r="AQ737" s="117" t="s">
        <v>1196</v>
      </c>
      <c r="AR737" s="117" t="s">
        <v>1197</v>
      </c>
      <c r="AS737" s="123">
        <v>91.15</v>
      </c>
      <c r="AT737" s="117">
        <v>1.18</v>
      </c>
      <c r="AU737" s="124">
        <v>1.312E-2</v>
      </c>
      <c r="AV737" s="125">
        <v>12934914200</v>
      </c>
      <c r="AW737" s="117" t="s">
        <v>1043</v>
      </c>
      <c r="AY737" s="117">
        <v>1028385</v>
      </c>
      <c r="AZ737" s="117" t="s">
        <v>1049</v>
      </c>
      <c r="BA737" s="117" t="s">
        <v>1110</v>
      </c>
    </row>
    <row r="738" spans="42:53">
      <c r="AP738" s="117" t="s">
        <v>1953</v>
      </c>
      <c r="AQ738" s="117" t="s">
        <v>1781</v>
      </c>
      <c r="AR738" s="117" t="s">
        <v>1782</v>
      </c>
      <c r="AS738" s="123">
        <v>47.61</v>
      </c>
      <c r="AT738" s="117">
        <v>-0.38</v>
      </c>
      <c r="AU738" s="124">
        <v>-7.92E-3</v>
      </c>
      <c r="AV738" s="125">
        <v>12919698172</v>
      </c>
      <c r="AW738" s="117" t="s">
        <v>1043</v>
      </c>
      <c r="AY738" s="117">
        <v>258499</v>
      </c>
      <c r="AZ738" s="117" t="s">
        <v>1049</v>
      </c>
      <c r="BA738" s="117" t="s">
        <v>1138</v>
      </c>
    </row>
    <row r="739" spans="42:53">
      <c r="AP739" s="117" t="s">
        <v>1953</v>
      </c>
      <c r="AQ739" s="117" t="s">
        <v>390</v>
      </c>
      <c r="AR739" s="117" t="s">
        <v>391</v>
      </c>
      <c r="AS739" s="123">
        <v>233.94</v>
      </c>
      <c r="AT739" s="117">
        <v>1.76</v>
      </c>
      <c r="AU739" s="124">
        <v>7.5799999999999999E-3</v>
      </c>
      <c r="AV739" s="125">
        <v>12918561925</v>
      </c>
      <c r="AW739" s="117" t="s">
        <v>1043</v>
      </c>
      <c r="AX739" s="117">
        <v>2007</v>
      </c>
      <c r="AY739" s="117">
        <v>468632</v>
      </c>
      <c r="AZ739" s="117" t="s">
        <v>1057</v>
      </c>
      <c r="BA739" s="117" t="s">
        <v>1081</v>
      </c>
    </row>
    <row r="740" spans="42:53">
      <c r="AP740" s="117" t="s">
        <v>1953</v>
      </c>
      <c r="AQ740" s="117" t="s">
        <v>277</v>
      </c>
      <c r="AR740" s="117" t="s">
        <v>278</v>
      </c>
      <c r="AS740" s="123">
        <v>22.27</v>
      </c>
      <c r="AT740" s="117">
        <v>-0.73</v>
      </c>
      <c r="AU740" s="124">
        <v>-3.1739999999999997E-2</v>
      </c>
      <c r="AV740" s="125">
        <v>12835443822</v>
      </c>
      <c r="AW740" s="117" t="s">
        <v>1043</v>
      </c>
      <c r="AX740" s="117">
        <v>1999</v>
      </c>
      <c r="AY740" s="117">
        <v>18933948</v>
      </c>
      <c r="AZ740" s="117" t="s">
        <v>1124</v>
      </c>
      <c r="BA740" s="117" t="s">
        <v>1142</v>
      </c>
    </row>
    <row r="741" spans="42:53">
      <c r="AP741" s="117" t="s">
        <v>1953</v>
      </c>
      <c r="AQ741" s="117" t="s">
        <v>1731</v>
      </c>
      <c r="AR741" s="117" t="s">
        <v>1732</v>
      </c>
      <c r="AS741" s="123">
        <v>21.46</v>
      </c>
      <c r="AT741" s="117">
        <v>-0.41</v>
      </c>
      <c r="AU741" s="124">
        <v>-1.8749999999999999E-2</v>
      </c>
      <c r="AV741" s="125">
        <v>12807628440</v>
      </c>
      <c r="AW741" s="117" t="s">
        <v>1043</v>
      </c>
      <c r="AX741" s="117">
        <v>2005</v>
      </c>
      <c r="AY741" s="117">
        <v>4569049</v>
      </c>
      <c r="AZ741" s="117" t="s">
        <v>1054</v>
      </c>
      <c r="BA741" s="117" t="s">
        <v>1108</v>
      </c>
    </row>
    <row r="742" spans="42:53">
      <c r="AP742" s="117" t="s">
        <v>1953</v>
      </c>
      <c r="AQ742" s="117" t="s">
        <v>1764</v>
      </c>
      <c r="AR742" s="117" t="s">
        <v>1765</v>
      </c>
      <c r="AS742" s="123">
        <v>9.9499999999999993</v>
      </c>
      <c r="AT742" s="117">
        <v>-0.12</v>
      </c>
      <c r="AU742" s="124">
        <v>-1.192E-2</v>
      </c>
      <c r="AV742" s="125">
        <v>12807153913</v>
      </c>
      <c r="AW742" s="117" t="s">
        <v>1162</v>
      </c>
      <c r="AX742" s="117">
        <v>2014</v>
      </c>
      <c r="AY742" s="117">
        <v>762478</v>
      </c>
      <c r="AZ742" s="117" t="s">
        <v>1096</v>
      </c>
      <c r="BA742" s="117" t="s">
        <v>1572</v>
      </c>
    </row>
    <row r="743" spans="42:53">
      <c r="AP743" s="117" t="s">
        <v>1953</v>
      </c>
      <c r="AQ743" s="117" t="s">
        <v>1241</v>
      </c>
      <c r="AR743" s="117" t="s">
        <v>1242</v>
      </c>
      <c r="AS743" s="123">
        <v>102.15</v>
      </c>
      <c r="AT743" s="117">
        <v>-0.28000000000000003</v>
      </c>
      <c r="AU743" s="124">
        <v>-2.7299999999999998E-3</v>
      </c>
      <c r="AV743" s="125">
        <v>12759910961</v>
      </c>
      <c r="AW743" s="117" t="s">
        <v>1043</v>
      </c>
      <c r="AX743" s="117">
        <v>1995</v>
      </c>
      <c r="AY743" s="117">
        <v>2676784</v>
      </c>
      <c r="AZ743" s="117" t="s">
        <v>1044</v>
      </c>
      <c r="BA743" s="117" t="s">
        <v>1048</v>
      </c>
    </row>
    <row r="744" spans="42:53">
      <c r="AP744" s="117" t="s">
        <v>1953</v>
      </c>
      <c r="AQ744" s="117" t="s">
        <v>462</v>
      </c>
      <c r="AR744" s="117" t="s">
        <v>463</v>
      </c>
      <c r="AS744" s="123">
        <v>294.77</v>
      </c>
      <c r="AT744" s="117">
        <v>-1.37</v>
      </c>
      <c r="AU744" s="124">
        <v>-4.6299999999999996E-3</v>
      </c>
      <c r="AV744" s="125">
        <v>12703258472</v>
      </c>
      <c r="AW744" s="117" t="s">
        <v>1043</v>
      </c>
      <c r="AX744" s="117">
        <v>2005</v>
      </c>
      <c r="AY744" s="117">
        <v>177238</v>
      </c>
      <c r="AZ744" s="117" t="s">
        <v>1044</v>
      </c>
      <c r="BA744" s="117" t="s">
        <v>1122</v>
      </c>
    </row>
    <row r="745" spans="42:53">
      <c r="AP745" s="117" t="s">
        <v>1953</v>
      </c>
      <c r="AQ745" s="117" t="s">
        <v>446</v>
      </c>
      <c r="AR745" s="117" t="s">
        <v>447</v>
      </c>
      <c r="AS745" s="123">
        <v>48.79</v>
      </c>
      <c r="AT745" s="117">
        <v>-0.87</v>
      </c>
      <c r="AU745" s="124">
        <v>-1.7520000000000001E-2</v>
      </c>
      <c r="AV745" s="125">
        <v>12431868717</v>
      </c>
      <c r="AW745" s="117" t="s">
        <v>1043</v>
      </c>
      <c r="AY745" s="117">
        <v>13661292</v>
      </c>
      <c r="AZ745" s="117" t="s">
        <v>1052</v>
      </c>
      <c r="BA745" s="117" t="s">
        <v>1053</v>
      </c>
    </row>
    <row r="746" spans="42:53">
      <c r="AP746" s="117" t="s">
        <v>1953</v>
      </c>
      <c r="AQ746" s="117" t="s">
        <v>444</v>
      </c>
      <c r="AR746" s="117" t="s">
        <v>445</v>
      </c>
      <c r="AS746" s="123">
        <v>37.46</v>
      </c>
      <c r="AT746" s="117">
        <v>-1.31</v>
      </c>
      <c r="AU746" s="124">
        <v>-3.3790000000000001E-2</v>
      </c>
      <c r="AV746" s="125">
        <v>12421743342</v>
      </c>
      <c r="AW746" s="117" t="s">
        <v>1043</v>
      </c>
      <c r="AX746" s="117">
        <v>2019</v>
      </c>
      <c r="AY746" s="117">
        <v>33703991</v>
      </c>
      <c r="AZ746" s="117" t="s">
        <v>1054</v>
      </c>
      <c r="BA746" s="117" t="s">
        <v>1099</v>
      </c>
    </row>
    <row r="747" spans="42:53">
      <c r="AP747" s="117" t="s">
        <v>1953</v>
      </c>
      <c r="AQ747" s="117" t="s">
        <v>1770</v>
      </c>
      <c r="AR747" s="117" t="s">
        <v>1771</v>
      </c>
      <c r="AS747" s="123">
        <v>5.78</v>
      </c>
      <c r="AT747" s="117">
        <v>0.06</v>
      </c>
      <c r="AU747" s="124">
        <v>1.0489999999999999E-2</v>
      </c>
      <c r="AV747" s="125">
        <v>12401764352</v>
      </c>
      <c r="AW747" s="117" t="s">
        <v>1571</v>
      </c>
      <c r="AY747" s="117">
        <v>1367186</v>
      </c>
      <c r="AZ747" s="117" t="s">
        <v>1084</v>
      </c>
      <c r="BA747" s="117" t="s">
        <v>1095</v>
      </c>
    </row>
    <row r="748" spans="42:53">
      <c r="AP748" s="117" t="s">
        <v>1953</v>
      </c>
      <c r="AQ748" s="117" t="s">
        <v>1534</v>
      </c>
      <c r="AR748" s="117" t="s">
        <v>1535</v>
      </c>
      <c r="AS748" s="123">
        <v>46.43</v>
      </c>
      <c r="AT748" s="117">
        <v>-0.13</v>
      </c>
      <c r="AU748" s="124">
        <v>-2.7899999999999999E-3</v>
      </c>
      <c r="AV748" s="125">
        <v>12392681816</v>
      </c>
      <c r="AW748" s="117" t="s">
        <v>1043</v>
      </c>
      <c r="AX748" s="117">
        <v>2021</v>
      </c>
      <c r="AY748" s="117">
        <v>4671894</v>
      </c>
      <c r="AZ748" s="117" t="s">
        <v>1044</v>
      </c>
      <c r="BA748" s="117" t="s">
        <v>1080</v>
      </c>
    </row>
    <row r="749" spans="42:53">
      <c r="AP749" s="117" t="s">
        <v>1953</v>
      </c>
      <c r="AQ749" s="117" t="s">
        <v>1783</v>
      </c>
      <c r="AR749" s="117" t="s">
        <v>1784</v>
      </c>
      <c r="AS749" s="123">
        <v>74.209999999999994</v>
      </c>
      <c r="AT749" s="117">
        <v>-0.72</v>
      </c>
      <c r="AU749" s="124">
        <v>-9.6100000000000005E-3</v>
      </c>
      <c r="AV749" s="125">
        <v>12334217092</v>
      </c>
      <c r="AW749" s="117" t="s">
        <v>1043</v>
      </c>
      <c r="AX749" s="117">
        <v>2015</v>
      </c>
      <c r="AY749" s="117">
        <v>1744590</v>
      </c>
      <c r="AZ749" s="117" t="s">
        <v>1044</v>
      </c>
      <c r="BA749" s="117" t="s">
        <v>1080</v>
      </c>
    </row>
    <row r="750" spans="42:53">
      <c r="AP750" s="117" t="s">
        <v>1953</v>
      </c>
      <c r="AQ750" s="117" t="s">
        <v>1729</v>
      </c>
      <c r="AR750" s="117" t="s">
        <v>1730</v>
      </c>
      <c r="AS750" s="123">
        <v>87.77</v>
      </c>
      <c r="AT750" s="117">
        <v>-0.66</v>
      </c>
      <c r="AU750" s="124">
        <v>-7.4599999999999996E-3</v>
      </c>
      <c r="AV750" s="125">
        <v>12317585276</v>
      </c>
      <c r="AW750" s="117" t="s">
        <v>1043</v>
      </c>
      <c r="AY750" s="117">
        <v>865404</v>
      </c>
      <c r="AZ750" s="117" t="s">
        <v>1044</v>
      </c>
      <c r="BA750" s="117" t="s">
        <v>1080</v>
      </c>
    </row>
    <row r="751" spans="42:53">
      <c r="AP751" s="117" t="s">
        <v>1953</v>
      </c>
      <c r="AQ751" s="117" t="s">
        <v>2451</v>
      </c>
      <c r="AR751" s="117" t="s">
        <v>2452</v>
      </c>
      <c r="AS751" s="123">
        <v>154.68</v>
      </c>
      <c r="AT751" s="117">
        <v>3.88</v>
      </c>
      <c r="AU751" s="124">
        <v>2.5729999999999999E-2</v>
      </c>
      <c r="AV751" s="125">
        <v>12299534880</v>
      </c>
      <c r="AW751" s="117" t="s">
        <v>2453</v>
      </c>
      <c r="AY751" s="117">
        <v>843562</v>
      </c>
      <c r="AZ751" s="117" t="s">
        <v>1049</v>
      </c>
      <c r="BA751" s="117" t="s">
        <v>1110</v>
      </c>
    </row>
    <row r="752" spans="42:53">
      <c r="AP752" s="117" t="s">
        <v>1953</v>
      </c>
      <c r="AQ752" s="117" t="s">
        <v>1754</v>
      </c>
      <c r="AR752" s="117" t="s">
        <v>1755</v>
      </c>
      <c r="AS752" s="123">
        <v>46.67</v>
      </c>
      <c r="AT752" s="117">
        <v>-0.73</v>
      </c>
      <c r="AU752" s="124">
        <v>-1.54E-2</v>
      </c>
      <c r="AV752" s="125">
        <v>12284215675</v>
      </c>
      <c r="AX752" s="117">
        <v>2015</v>
      </c>
      <c r="AY752" s="117">
        <v>2197617</v>
      </c>
    </row>
    <row r="753" spans="42:53">
      <c r="AP753" s="117" t="s">
        <v>1953</v>
      </c>
      <c r="AQ753" s="117" t="s">
        <v>1721</v>
      </c>
      <c r="AR753" s="117" t="s">
        <v>1722</v>
      </c>
      <c r="AS753" s="123">
        <v>72.06</v>
      </c>
      <c r="AT753" s="117">
        <v>-2.19</v>
      </c>
      <c r="AU753" s="124">
        <v>-2.9489999999999999E-2</v>
      </c>
      <c r="AV753" s="125">
        <v>12247719407</v>
      </c>
      <c r="AW753" s="117" t="s">
        <v>1043</v>
      </c>
      <c r="AY753" s="117">
        <v>522018</v>
      </c>
      <c r="AZ753" s="117" t="s">
        <v>1059</v>
      </c>
      <c r="BA753" s="117" t="s">
        <v>1431</v>
      </c>
    </row>
    <row r="754" spans="42:53">
      <c r="AP754" s="117" t="s">
        <v>1953</v>
      </c>
      <c r="AQ754" s="117" t="s">
        <v>452</v>
      </c>
      <c r="AR754" s="117" t="s">
        <v>453</v>
      </c>
      <c r="AS754" s="123">
        <v>45.13</v>
      </c>
      <c r="AT754" s="117">
        <v>-0.89</v>
      </c>
      <c r="AU754" s="124">
        <v>-1.934E-2</v>
      </c>
      <c r="AV754" s="125">
        <v>12238673372</v>
      </c>
      <c r="AW754" s="117" t="s">
        <v>1086</v>
      </c>
      <c r="AX754" s="117">
        <v>1996</v>
      </c>
      <c r="AY754" s="117">
        <v>674049</v>
      </c>
    </row>
    <row r="755" spans="42:53">
      <c r="AP755" s="117" t="s">
        <v>1953</v>
      </c>
      <c r="AQ755" s="117" t="s">
        <v>442</v>
      </c>
      <c r="AR755" s="117" t="s">
        <v>443</v>
      </c>
      <c r="AS755" s="123">
        <v>47.86</v>
      </c>
      <c r="AT755" s="117">
        <v>-0.61</v>
      </c>
      <c r="AU755" s="124">
        <v>-1.259E-2</v>
      </c>
      <c r="AV755" s="125">
        <v>12194901349</v>
      </c>
      <c r="AW755" s="117" t="s">
        <v>1043</v>
      </c>
      <c r="AX755" s="117">
        <v>2011</v>
      </c>
      <c r="AY755" s="117">
        <v>2831041</v>
      </c>
      <c r="AZ755" s="117" t="s">
        <v>1052</v>
      </c>
      <c r="BA755" s="117" t="s">
        <v>1053</v>
      </c>
    </row>
    <row r="756" spans="42:53">
      <c r="AP756" s="117" t="s">
        <v>1953</v>
      </c>
      <c r="AQ756" s="117" t="s">
        <v>456</v>
      </c>
      <c r="AR756" s="117" t="s">
        <v>457</v>
      </c>
      <c r="AS756" s="123">
        <v>200.73</v>
      </c>
      <c r="AT756" s="117">
        <v>-4.5199999999999996</v>
      </c>
      <c r="AU756" s="124">
        <v>-2.2020000000000001E-2</v>
      </c>
      <c r="AV756" s="125">
        <v>12191972864</v>
      </c>
      <c r="AW756" s="117" t="s">
        <v>1043</v>
      </c>
      <c r="AX756" s="117">
        <v>1999</v>
      </c>
      <c r="AY756" s="117">
        <v>915705</v>
      </c>
      <c r="AZ756" s="117" t="s">
        <v>1044</v>
      </c>
      <c r="BA756" s="117" t="s">
        <v>1080</v>
      </c>
    </row>
    <row r="757" spans="42:53">
      <c r="AP757" s="117" t="s">
        <v>1953</v>
      </c>
      <c r="AQ757" s="117" t="s">
        <v>1179</v>
      </c>
      <c r="AR757" s="117" t="s">
        <v>1180</v>
      </c>
      <c r="AS757" s="123">
        <v>61.34</v>
      </c>
      <c r="AT757" s="117">
        <v>-1.21</v>
      </c>
      <c r="AU757" s="124">
        <v>-1.934E-2</v>
      </c>
      <c r="AV757" s="125">
        <v>12172998203</v>
      </c>
      <c r="AW757" s="117" t="s">
        <v>1043</v>
      </c>
      <c r="AX757" s="117">
        <v>1996</v>
      </c>
      <c r="AY757" s="117">
        <v>1904777</v>
      </c>
      <c r="AZ757" s="117" t="s">
        <v>1096</v>
      </c>
      <c r="BA757" s="117" t="s">
        <v>1131</v>
      </c>
    </row>
    <row r="758" spans="42:53">
      <c r="AP758" s="117" t="s">
        <v>1953</v>
      </c>
      <c r="AQ758" s="117" t="s">
        <v>1664</v>
      </c>
      <c r="AR758" s="117" t="s">
        <v>1665</v>
      </c>
      <c r="AS758" s="123">
        <v>89.62</v>
      </c>
      <c r="AT758" s="117">
        <v>-3.65</v>
      </c>
      <c r="AU758" s="124">
        <v>-3.9129999999999998E-2</v>
      </c>
      <c r="AV758" s="125">
        <v>12164512089</v>
      </c>
      <c r="AW758" s="117" t="s">
        <v>1043</v>
      </c>
      <c r="AY758" s="117">
        <v>1279678</v>
      </c>
      <c r="AZ758" s="117" t="s">
        <v>1124</v>
      </c>
      <c r="BA758" s="117" t="s">
        <v>1217</v>
      </c>
    </row>
    <row r="759" spans="42:53">
      <c r="AP759" s="117" t="s">
        <v>1953</v>
      </c>
      <c r="AQ759" s="117" t="s">
        <v>2454</v>
      </c>
      <c r="AR759" s="117" t="s">
        <v>2455</v>
      </c>
      <c r="AS759" s="123">
        <v>33.46</v>
      </c>
      <c r="AT759" s="117">
        <v>0.03</v>
      </c>
      <c r="AU759" s="124">
        <v>8.9999999999999998E-4</v>
      </c>
      <c r="AV759" s="125">
        <v>12155156706</v>
      </c>
      <c r="AW759" s="117" t="s">
        <v>1043</v>
      </c>
      <c r="AY759" s="117">
        <v>8841762</v>
      </c>
      <c r="AZ759" s="117" t="s">
        <v>1076</v>
      </c>
      <c r="BA759" s="117" t="s">
        <v>1077</v>
      </c>
    </row>
    <row r="760" spans="42:53">
      <c r="AP760" s="117" t="s">
        <v>1953</v>
      </c>
      <c r="AQ760" s="117" t="s">
        <v>1221</v>
      </c>
      <c r="AR760" s="117" t="s">
        <v>1222</v>
      </c>
      <c r="AS760" s="123">
        <v>166.76</v>
      </c>
      <c r="AT760" s="117">
        <v>-8.2799999999999994</v>
      </c>
      <c r="AU760" s="124">
        <v>-4.7300000000000002E-2</v>
      </c>
      <c r="AV760" s="125">
        <v>12144302503</v>
      </c>
      <c r="AW760" s="117" t="s">
        <v>1043</v>
      </c>
      <c r="AX760" s="117">
        <v>1985</v>
      </c>
      <c r="AY760" s="117">
        <v>999122</v>
      </c>
      <c r="AZ760" s="117" t="s">
        <v>1044</v>
      </c>
      <c r="BA760" s="117" t="s">
        <v>1139</v>
      </c>
    </row>
    <row r="761" spans="42:53">
      <c r="AP761" s="117" t="s">
        <v>1953</v>
      </c>
      <c r="AQ761" s="117" t="s">
        <v>486</v>
      </c>
      <c r="AR761" s="117" t="s">
        <v>487</v>
      </c>
      <c r="AS761" s="123">
        <v>18.71</v>
      </c>
      <c r="AT761" s="117">
        <v>-0.05</v>
      </c>
      <c r="AU761" s="124">
        <v>-2.6700000000000001E-3</v>
      </c>
      <c r="AV761" s="125">
        <v>12118983302</v>
      </c>
      <c r="AW761" s="117" t="s">
        <v>1043</v>
      </c>
      <c r="AY761" s="117">
        <v>36411849</v>
      </c>
      <c r="AZ761" s="117" t="s">
        <v>1092</v>
      </c>
      <c r="BA761" s="117" t="s">
        <v>1093</v>
      </c>
    </row>
    <row r="762" spans="42:53">
      <c r="AP762" s="117" t="s">
        <v>1953</v>
      </c>
      <c r="AQ762" s="117" t="s">
        <v>484</v>
      </c>
      <c r="AR762" s="117" t="s">
        <v>485</v>
      </c>
      <c r="AS762" s="123">
        <v>70.5</v>
      </c>
      <c r="AT762" s="117">
        <v>-1.76</v>
      </c>
      <c r="AU762" s="124">
        <v>-2.436E-2</v>
      </c>
      <c r="AV762" s="125">
        <v>12070516712</v>
      </c>
      <c r="AW762" s="117" t="s">
        <v>1043</v>
      </c>
      <c r="AX762" s="117">
        <v>1993</v>
      </c>
      <c r="AY762" s="117">
        <v>972202</v>
      </c>
      <c r="AZ762" s="117" t="s">
        <v>1054</v>
      </c>
      <c r="BA762" s="117" t="s">
        <v>1108</v>
      </c>
    </row>
    <row r="763" spans="42:53">
      <c r="AP763" s="117" t="s">
        <v>1953</v>
      </c>
      <c r="AQ763" s="117" t="s">
        <v>1717</v>
      </c>
      <c r="AR763" s="117" t="s">
        <v>1718</v>
      </c>
      <c r="AS763" s="123">
        <v>48.54</v>
      </c>
      <c r="AT763" s="117">
        <v>-2.9</v>
      </c>
      <c r="AU763" s="124">
        <v>-5.638E-2</v>
      </c>
      <c r="AV763" s="125">
        <v>12069517501</v>
      </c>
      <c r="AW763" s="117" t="s">
        <v>1043</v>
      </c>
      <c r="AY763" s="117">
        <v>3605860</v>
      </c>
    </row>
    <row r="764" spans="42:53">
      <c r="AP764" s="117" t="s">
        <v>1953</v>
      </c>
      <c r="AQ764" s="117" t="s">
        <v>1384</v>
      </c>
      <c r="AR764" s="117" t="s">
        <v>1385</v>
      </c>
      <c r="AS764" s="123">
        <v>64.62</v>
      </c>
      <c r="AT764" s="117">
        <v>3.59</v>
      </c>
      <c r="AU764" s="124">
        <v>5.8819999999999997E-2</v>
      </c>
      <c r="AV764" s="125">
        <v>12047068991</v>
      </c>
      <c r="AX764" s="117">
        <v>2020</v>
      </c>
      <c r="AY764" s="117">
        <v>8365064</v>
      </c>
      <c r="AZ764" s="117" t="s">
        <v>1044</v>
      </c>
      <c r="BA764" s="117" t="s">
        <v>1139</v>
      </c>
    </row>
    <row r="765" spans="42:53">
      <c r="AP765" s="117" t="s">
        <v>1953</v>
      </c>
      <c r="AQ765" s="117" t="s">
        <v>1785</v>
      </c>
      <c r="AR765" s="117" t="s">
        <v>1786</v>
      </c>
      <c r="AS765" s="123">
        <v>9.34</v>
      </c>
      <c r="AT765" s="117">
        <v>0</v>
      </c>
      <c r="AU765" s="124">
        <v>0</v>
      </c>
      <c r="AV765" s="125">
        <v>11991888958</v>
      </c>
      <c r="AW765" s="117" t="s">
        <v>1545</v>
      </c>
      <c r="AX765" s="117">
        <v>1994</v>
      </c>
      <c r="AY765" s="117">
        <v>295965</v>
      </c>
      <c r="AZ765" s="117" t="s">
        <v>1124</v>
      </c>
      <c r="BA765" s="117" t="s">
        <v>1142</v>
      </c>
    </row>
    <row r="766" spans="42:53">
      <c r="AP766" s="117" t="s">
        <v>1953</v>
      </c>
      <c r="AQ766" s="117" t="s">
        <v>1638</v>
      </c>
      <c r="AR766" s="117" t="s">
        <v>1639</v>
      </c>
      <c r="AS766" s="123">
        <v>25.31</v>
      </c>
      <c r="AT766" s="117">
        <v>-0.42</v>
      </c>
      <c r="AU766" s="124">
        <v>-1.6320000000000001E-2</v>
      </c>
      <c r="AV766" s="125">
        <v>11974126654</v>
      </c>
      <c r="AW766" s="117" t="s">
        <v>1043</v>
      </c>
      <c r="AX766" s="117">
        <v>2018</v>
      </c>
      <c r="AY766" s="117">
        <v>2836964</v>
      </c>
      <c r="AZ766" s="117" t="s">
        <v>1057</v>
      </c>
      <c r="BA766" s="117" t="s">
        <v>1058</v>
      </c>
    </row>
    <row r="767" spans="42:53">
      <c r="AP767" s="117" t="s">
        <v>1953</v>
      </c>
      <c r="AQ767" s="117" t="s">
        <v>1652</v>
      </c>
      <c r="AR767" s="117" t="s">
        <v>1653</v>
      </c>
      <c r="AS767" s="123">
        <v>96.62</v>
      </c>
      <c r="AT767" s="117">
        <v>-2.65</v>
      </c>
      <c r="AU767" s="124">
        <v>-2.6689999999999998E-2</v>
      </c>
      <c r="AV767" s="125">
        <v>11939824713</v>
      </c>
      <c r="AW767" s="117" t="s">
        <v>1043</v>
      </c>
      <c r="AY767" s="117">
        <v>1713905</v>
      </c>
      <c r="AZ767" s="117" t="s">
        <v>1044</v>
      </c>
      <c r="BA767" s="117" t="s">
        <v>1047</v>
      </c>
    </row>
    <row r="768" spans="42:53">
      <c r="AP768" s="117" t="s">
        <v>1953</v>
      </c>
      <c r="AQ768" s="117" t="s">
        <v>1202</v>
      </c>
      <c r="AR768" s="117" t="s">
        <v>1203</v>
      </c>
      <c r="AS768" s="123">
        <v>133.27000000000001</v>
      </c>
      <c r="AT768" s="117">
        <v>-1.77</v>
      </c>
      <c r="AU768" s="124">
        <v>-1.311E-2</v>
      </c>
      <c r="AV768" s="125">
        <v>11936586094</v>
      </c>
      <c r="AW768" s="117" t="s">
        <v>1043</v>
      </c>
      <c r="AY768" s="117">
        <v>429027</v>
      </c>
      <c r="AZ768" s="117" t="s">
        <v>1054</v>
      </c>
      <c r="BA768" s="117" t="s">
        <v>1080</v>
      </c>
    </row>
    <row r="769" spans="42:53">
      <c r="AP769" s="117" t="s">
        <v>1953</v>
      </c>
      <c r="AQ769" s="117" t="s">
        <v>1209</v>
      </c>
      <c r="AR769" s="117" t="s">
        <v>1210</v>
      </c>
      <c r="AS769" s="123">
        <v>54.31</v>
      </c>
      <c r="AT769" s="117">
        <v>-0.06</v>
      </c>
      <c r="AU769" s="124">
        <v>-1.1000000000000001E-3</v>
      </c>
      <c r="AV769" s="125">
        <v>11872547582</v>
      </c>
      <c r="AW769" s="117" t="s">
        <v>1043</v>
      </c>
      <c r="AX769" s="117">
        <v>1987</v>
      </c>
      <c r="AY769" s="117">
        <v>2286737</v>
      </c>
      <c r="AZ769" s="117" t="s">
        <v>1057</v>
      </c>
      <c r="BA769" s="117" t="s">
        <v>1081</v>
      </c>
    </row>
    <row r="770" spans="42:53">
      <c r="AP770" s="117" t="s">
        <v>1953</v>
      </c>
      <c r="AQ770" s="117" t="s">
        <v>1688</v>
      </c>
      <c r="AR770" s="117" t="s">
        <v>1689</v>
      </c>
      <c r="AS770" s="123">
        <v>199.58</v>
      </c>
      <c r="AT770" s="117">
        <v>-6.63</v>
      </c>
      <c r="AU770" s="124">
        <v>-3.2149999999999998E-2</v>
      </c>
      <c r="AV770" s="125">
        <v>11775220000</v>
      </c>
      <c r="AW770" s="117" t="s">
        <v>1043</v>
      </c>
      <c r="AY770" s="117">
        <v>630485</v>
      </c>
      <c r="AZ770" s="117" t="s">
        <v>1124</v>
      </c>
      <c r="BA770" s="117" t="s">
        <v>1101</v>
      </c>
    </row>
    <row r="771" spans="42:53">
      <c r="AP771" s="117" t="s">
        <v>1953</v>
      </c>
      <c r="AQ771" s="117" t="s">
        <v>1530</v>
      </c>
      <c r="AR771" s="117" t="s">
        <v>1531</v>
      </c>
      <c r="AS771" s="123">
        <v>73.41</v>
      </c>
      <c r="AT771" s="117">
        <v>-2.48</v>
      </c>
      <c r="AU771" s="124">
        <v>-3.2680000000000001E-2</v>
      </c>
      <c r="AV771" s="125">
        <v>11751961784</v>
      </c>
      <c r="AW771" s="117" t="s">
        <v>1043</v>
      </c>
      <c r="AX771" s="117">
        <v>2015</v>
      </c>
      <c r="AY771" s="117">
        <v>2975243</v>
      </c>
      <c r="AZ771" s="117" t="s">
        <v>1057</v>
      </c>
      <c r="BA771" s="117" t="s">
        <v>1135</v>
      </c>
    </row>
    <row r="772" spans="42:53">
      <c r="AP772" s="117" t="s">
        <v>1953</v>
      </c>
      <c r="AQ772" s="117" t="s">
        <v>488</v>
      </c>
      <c r="AR772" s="117" t="s">
        <v>489</v>
      </c>
      <c r="AS772" s="123">
        <v>90.33</v>
      </c>
      <c r="AT772" s="117">
        <v>0.96</v>
      </c>
      <c r="AU772" s="124">
        <v>1.074E-2</v>
      </c>
      <c r="AV772" s="125">
        <v>11741767442</v>
      </c>
      <c r="AW772" s="117" t="s">
        <v>1043</v>
      </c>
      <c r="AX772" s="117">
        <v>1997</v>
      </c>
      <c r="AY772" s="117">
        <v>1493260</v>
      </c>
      <c r="AZ772" s="117" t="s">
        <v>1092</v>
      </c>
      <c r="BA772" s="117" t="s">
        <v>1157</v>
      </c>
    </row>
    <row r="773" spans="42:53">
      <c r="AP773" s="117" t="s">
        <v>1953</v>
      </c>
      <c r="AQ773" s="117" t="s">
        <v>1750</v>
      </c>
      <c r="AR773" s="117" t="s">
        <v>1751</v>
      </c>
      <c r="AS773" s="123">
        <v>224.56</v>
      </c>
      <c r="AT773" s="117">
        <v>-4.33</v>
      </c>
      <c r="AU773" s="124">
        <v>-1.8919999999999999E-2</v>
      </c>
      <c r="AV773" s="125">
        <v>11741023039</v>
      </c>
      <c r="AW773" s="117" t="s">
        <v>1043</v>
      </c>
      <c r="AY773" s="117">
        <v>274906</v>
      </c>
    </row>
    <row r="774" spans="42:53">
      <c r="AP774" s="117" t="s">
        <v>1953</v>
      </c>
      <c r="AQ774" s="117" t="s">
        <v>427</v>
      </c>
      <c r="AR774" s="117" t="s">
        <v>428</v>
      </c>
      <c r="AS774" s="123">
        <v>212.8</v>
      </c>
      <c r="AT774" s="117">
        <v>-6.45</v>
      </c>
      <c r="AU774" s="124">
        <v>-2.9420000000000002E-2</v>
      </c>
      <c r="AV774" s="125">
        <v>11727480990</v>
      </c>
      <c r="AW774" s="117" t="s">
        <v>1043</v>
      </c>
      <c r="AX774" s="117">
        <v>2014</v>
      </c>
      <c r="AY774" s="117">
        <v>350180</v>
      </c>
      <c r="AZ774" s="117" t="s">
        <v>1044</v>
      </c>
      <c r="BA774" s="117" t="s">
        <v>1048</v>
      </c>
    </row>
    <row r="775" spans="42:53">
      <c r="AP775" s="117" t="s">
        <v>1953</v>
      </c>
      <c r="AQ775" s="117" t="s">
        <v>403</v>
      </c>
      <c r="AR775" s="117" t="s">
        <v>404</v>
      </c>
      <c r="AS775" s="123">
        <v>29.34</v>
      </c>
      <c r="AT775" s="117">
        <v>-0.75</v>
      </c>
      <c r="AU775" s="124">
        <v>-2.4930000000000001E-2</v>
      </c>
      <c r="AV775" s="125">
        <v>11703160413</v>
      </c>
      <c r="AW775" s="117" t="s">
        <v>1043</v>
      </c>
      <c r="AX775" s="117">
        <v>2020</v>
      </c>
      <c r="AY775" s="117">
        <v>1144849</v>
      </c>
      <c r="AZ775" s="117" t="s">
        <v>1044</v>
      </c>
      <c r="BA775" s="117" t="s">
        <v>1139</v>
      </c>
    </row>
    <row r="776" spans="42:53">
      <c r="AP776" s="117" t="s">
        <v>1953</v>
      </c>
      <c r="AQ776" s="117" t="s">
        <v>433</v>
      </c>
      <c r="AR776" s="117" t="s">
        <v>434</v>
      </c>
      <c r="AS776" s="123">
        <v>596.20000000000005</v>
      </c>
      <c r="AT776" s="117">
        <v>-22.28</v>
      </c>
      <c r="AU776" s="124">
        <v>-3.6020000000000003E-2</v>
      </c>
      <c r="AV776" s="125">
        <v>11690163206</v>
      </c>
      <c r="AW776" s="117" t="s">
        <v>1043</v>
      </c>
      <c r="AY776" s="117">
        <v>113853</v>
      </c>
      <c r="AZ776" s="117" t="s">
        <v>1052</v>
      </c>
      <c r="BA776" s="117" t="s">
        <v>1169</v>
      </c>
    </row>
    <row r="777" spans="42:53">
      <c r="AP777" s="117" t="s">
        <v>1953</v>
      </c>
      <c r="AQ777" s="117" t="s">
        <v>1590</v>
      </c>
      <c r="AR777" s="117" t="s">
        <v>1591</v>
      </c>
      <c r="AS777" s="123">
        <v>76.86</v>
      </c>
      <c r="AT777" s="117">
        <v>-4.1500000000000004</v>
      </c>
      <c r="AU777" s="124">
        <v>-5.1229999999999998E-2</v>
      </c>
      <c r="AV777" s="125">
        <v>11682338083</v>
      </c>
      <c r="AW777" s="117" t="s">
        <v>1043</v>
      </c>
      <c r="AX777" s="117">
        <v>2018</v>
      </c>
      <c r="AY777" s="117">
        <v>4009584</v>
      </c>
      <c r="AZ777" s="117" t="s">
        <v>1044</v>
      </c>
      <c r="BA777" s="117" t="s">
        <v>1080</v>
      </c>
    </row>
    <row r="778" spans="42:53">
      <c r="AP778" s="117" t="s">
        <v>1953</v>
      </c>
      <c r="AQ778" s="117" t="s">
        <v>281</v>
      </c>
      <c r="AR778" s="117" t="s">
        <v>282</v>
      </c>
      <c r="AS778" s="123">
        <v>13.52</v>
      </c>
      <c r="AT778" s="117">
        <v>-0.39</v>
      </c>
      <c r="AU778" s="124">
        <v>-2.8039999999999999E-2</v>
      </c>
      <c r="AV778" s="125">
        <v>11680098528</v>
      </c>
      <c r="AW778" s="117" t="s">
        <v>1043</v>
      </c>
      <c r="AX778" s="117">
        <v>2021</v>
      </c>
      <c r="AY778" s="117">
        <v>27800941</v>
      </c>
      <c r="AZ778" s="117" t="s">
        <v>1044</v>
      </c>
      <c r="BA778" s="117" t="s">
        <v>1048</v>
      </c>
    </row>
    <row r="779" spans="42:53">
      <c r="AP779" s="117" t="s">
        <v>1953</v>
      </c>
      <c r="AQ779" s="117" t="s">
        <v>2456</v>
      </c>
      <c r="AR779" s="117" t="s">
        <v>2457</v>
      </c>
      <c r="AS779" s="123">
        <v>23.34</v>
      </c>
      <c r="AT779" s="117">
        <v>-1.1299999999999999</v>
      </c>
      <c r="AU779" s="124">
        <v>-4.6179999999999999E-2</v>
      </c>
      <c r="AV779" s="125">
        <v>11678665208</v>
      </c>
      <c r="AX779" s="117">
        <v>2021</v>
      </c>
      <c r="AY779" s="117">
        <v>1179594</v>
      </c>
      <c r="AZ779" s="117" t="s">
        <v>1044</v>
      </c>
      <c r="BA779" s="117" t="s">
        <v>1139</v>
      </c>
    </row>
    <row r="780" spans="42:53">
      <c r="AP780" s="117" t="s">
        <v>1953</v>
      </c>
      <c r="AQ780" s="117" t="s">
        <v>1213</v>
      </c>
      <c r="AR780" s="117" t="s">
        <v>1214</v>
      </c>
      <c r="AS780" s="123">
        <v>89.9</v>
      </c>
      <c r="AT780" s="117">
        <v>-0.13</v>
      </c>
      <c r="AU780" s="124">
        <v>-1.4400000000000001E-3</v>
      </c>
      <c r="AV780" s="125">
        <v>11647022908</v>
      </c>
      <c r="AW780" s="117" t="s">
        <v>1043</v>
      </c>
      <c r="AX780" s="117">
        <v>2013</v>
      </c>
      <c r="AY780" s="117">
        <v>2660981</v>
      </c>
      <c r="AZ780" s="117" t="s">
        <v>1054</v>
      </c>
      <c r="BA780" s="117" t="s">
        <v>1108</v>
      </c>
    </row>
    <row r="781" spans="42:53">
      <c r="AP781" s="117" t="s">
        <v>1953</v>
      </c>
      <c r="AQ781" s="117" t="s">
        <v>1837</v>
      </c>
      <c r="AR781" s="117" t="s">
        <v>1838</v>
      </c>
      <c r="AS781" s="123">
        <v>34.29</v>
      </c>
      <c r="AT781" s="117">
        <v>0.62</v>
      </c>
      <c r="AU781" s="124">
        <v>1.8409999999999999E-2</v>
      </c>
      <c r="AV781" s="125">
        <v>11623227122</v>
      </c>
      <c r="AW781" s="117" t="s">
        <v>1063</v>
      </c>
      <c r="AX781" s="117">
        <v>1997</v>
      </c>
      <c r="AY781" s="117">
        <v>15157</v>
      </c>
      <c r="AZ781" s="117" t="s">
        <v>1092</v>
      </c>
      <c r="BA781" s="117" t="s">
        <v>1093</v>
      </c>
    </row>
    <row r="782" spans="42:53">
      <c r="AP782" s="117" t="s">
        <v>1953</v>
      </c>
      <c r="AQ782" s="117" t="s">
        <v>1779</v>
      </c>
      <c r="AR782" s="117" t="s">
        <v>1780</v>
      </c>
      <c r="AS782" s="123">
        <v>136.72</v>
      </c>
      <c r="AT782" s="117">
        <v>3.84</v>
      </c>
      <c r="AU782" s="124">
        <v>2.8899999999999999E-2</v>
      </c>
      <c r="AV782" s="125">
        <v>11594933627</v>
      </c>
      <c r="AW782" s="117" t="s">
        <v>1043</v>
      </c>
      <c r="AY782" s="117">
        <v>421909</v>
      </c>
      <c r="AZ782" s="117" t="s">
        <v>1049</v>
      </c>
      <c r="BA782" s="117" t="s">
        <v>1138</v>
      </c>
    </row>
    <row r="783" spans="42:53">
      <c r="AP783" s="117" t="s">
        <v>1953</v>
      </c>
      <c r="AQ783" s="117" t="s">
        <v>1762</v>
      </c>
      <c r="AR783" s="117" t="s">
        <v>1763</v>
      </c>
      <c r="AS783" s="123">
        <v>45.67</v>
      </c>
      <c r="AT783" s="117">
        <v>-1.25</v>
      </c>
      <c r="AU783" s="124">
        <v>-2.664E-2</v>
      </c>
      <c r="AV783" s="125">
        <v>11542767421</v>
      </c>
      <c r="AW783" s="117" t="s">
        <v>1043</v>
      </c>
      <c r="AY783" s="117">
        <v>833490</v>
      </c>
      <c r="AZ783" s="117" t="s">
        <v>1084</v>
      </c>
      <c r="BA783" s="117" t="s">
        <v>1280</v>
      </c>
    </row>
    <row r="784" spans="42:53">
      <c r="AP784" s="117" t="s">
        <v>1953</v>
      </c>
      <c r="AQ784" s="117" t="s">
        <v>1803</v>
      </c>
      <c r="AR784" s="117" t="s">
        <v>1804</v>
      </c>
      <c r="AS784" s="123">
        <v>60.32</v>
      </c>
      <c r="AT784" s="117">
        <v>-1.46</v>
      </c>
      <c r="AU784" s="124">
        <v>-2.3630000000000002E-2</v>
      </c>
      <c r="AV784" s="125">
        <v>11540060420</v>
      </c>
      <c r="AX784" s="117">
        <v>2021</v>
      </c>
      <c r="AY784" s="117">
        <v>5568727</v>
      </c>
      <c r="AZ784" s="117" t="s">
        <v>1044</v>
      </c>
      <c r="BA784" s="117" t="s">
        <v>1139</v>
      </c>
    </row>
    <row r="785" spans="42:53">
      <c r="AP785" s="117" t="s">
        <v>1953</v>
      </c>
      <c r="AQ785" s="117" t="s">
        <v>1628</v>
      </c>
      <c r="AR785" s="117" t="s">
        <v>1629</v>
      </c>
      <c r="AS785" s="123">
        <v>158.01</v>
      </c>
      <c r="AT785" s="117">
        <v>-5.66</v>
      </c>
      <c r="AU785" s="124">
        <v>-3.458E-2</v>
      </c>
      <c r="AV785" s="125">
        <v>11527543547</v>
      </c>
      <c r="AW785" s="117" t="s">
        <v>1043</v>
      </c>
      <c r="AY785" s="117">
        <v>1133721</v>
      </c>
      <c r="AZ785" s="117" t="s">
        <v>1054</v>
      </c>
      <c r="BA785" s="117" t="s">
        <v>1133</v>
      </c>
    </row>
    <row r="786" spans="42:53">
      <c r="AP786" s="117" t="s">
        <v>1953</v>
      </c>
      <c r="AQ786" s="117" t="s">
        <v>454</v>
      </c>
      <c r="AR786" s="117" t="s">
        <v>455</v>
      </c>
      <c r="AS786" s="123">
        <v>65.069999999999993</v>
      </c>
      <c r="AT786" s="117">
        <v>-2.11</v>
      </c>
      <c r="AU786" s="124">
        <v>-3.141E-2</v>
      </c>
      <c r="AV786" s="125">
        <v>11504311125</v>
      </c>
      <c r="AW786" s="117" t="s">
        <v>1043</v>
      </c>
      <c r="AX786" s="117">
        <v>1989</v>
      </c>
      <c r="AY786" s="117">
        <v>1443091</v>
      </c>
      <c r="AZ786" s="117" t="s">
        <v>1059</v>
      </c>
      <c r="BA786" s="117" t="s">
        <v>1065</v>
      </c>
    </row>
    <row r="787" spans="42:53">
      <c r="AP787" s="117" t="s">
        <v>1953</v>
      </c>
      <c r="AQ787" s="117" t="s">
        <v>1719</v>
      </c>
      <c r="AR787" s="117" t="s">
        <v>1720</v>
      </c>
      <c r="AS787" s="123">
        <v>72.23</v>
      </c>
      <c r="AT787" s="117">
        <v>-2.42</v>
      </c>
      <c r="AU787" s="124">
        <v>-3.2419999999999997E-2</v>
      </c>
      <c r="AV787" s="125">
        <v>11496278627</v>
      </c>
      <c r="AW787" s="117" t="s">
        <v>1043</v>
      </c>
      <c r="AY787" s="117">
        <v>831446</v>
      </c>
      <c r="AZ787" s="117" t="s">
        <v>1059</v>
      </c>
      <c r="BA787" s="117" t="s">
        <v>1065</v>
      </c>
    </row>
    <row r="788" spans="42:53">
      <c r="AP788" s="117" t="s">
        <v>1953</v>
      </c>
      <c r="AQ788" s="117" t="s">
        <v>413</v>
      </c>
      <c r="AR788" s="117" t="s">
        <v>414</v>
      </c>
      <c r="AS788" s="123">
        <v>40.69</v>
      </c>
      <c r="AT788" s="117">
        <v>-0.13</v>
      </c>
      <c r="AU788" s="124">
        <v>-3.1800000000000001E-3</v>
      </c>
      <c r="AV788" s="125">
        <v>11488650643</v>
      </c>
      <c r="AW788" s="117" t="s">
        <v>1043</v>
      </c>
      <c r="AX788" s="117">
        <v>2020</v>
      </c>
      <c r="AY788" s="117">
        <v>1009528</v>
      </c>
      <c r="AZ788" s="117" t="s">
        <v>1044</v>
      </c>
      <c r="BA788" s="117" t="s">
        <v>1139</v>
      </c>
    </row>
    <row r="789" spans="42:53">
      <c r="AP789" s="117" t="s">
        <v>1953</v>
      </c>
      <c r="AQ789" s="117" t="s">
        <v>1682</v>
      </c>
      <c r="AR789" s="117" t="s">
        <v>1683</v>
      </c>
      <c r="AS789" s="123">
        <v>108.7</v>
      </c>
      <c r="AT789" s="117">
        <v>-3.92</v>
      </c>
      <c r="AU789" s="124">
        <v>-3.4810000000000001E-2</v>
      </c>
      <c r="AV789" s="125">
        <v>11477803333</v>
      </c>
      <c r="AX789" s="117">
        <v>2017</v>
      </c>
      <c r="AY789" s="117">
        <v>805864</v>
      </c>
      <c r="AZ789" s="117" t="s">
        <v>1054</v>
      </c>
      <c r="BA789" s="117" t="s">
        <v>1055</v>
      </c>
    </row>
    <row r="790" spans="42:53">
      <c r="AP790" s="117" t="s">
        <v>1953</v>
      </c>
      <c r="AQ790" s="117" t="s">
        <v>1829</v>
      </c>
      <c r="AR790" s="117" t="s">
        <v>1830</v>
      </c>
      <c r="AS790" s="123">
        <v>291.44</v>
      </c>
      <c r="AT790" s="117">
        <v>2.3199999999999998</v>
      </c>
      <c r="AU790" s="124">
        <v>8.0199999999999994E-3</v>
      </c>
      <c r="AV790" s="125">
        <v>11443683040</v>
      </c>
      <c r="AW790" s="117" t="s">
        <v>1114</v>
      </c>
      <c r="AY790" s="117">
        <v>522792</v>
      </c>
      <c r="AZ790" s="117" t="s">
        <v>1049</v>
      </c>
      <c r="BA790" s="117" t="s">
        <v>1138</v>
      </c>
    </row>
    <row r="791" spans="42:53">
      <c r="AP791" s="117" t="s">
        <v>1953</v>
      </c>
      <c r="AQ791" s="117" t="s">
        <v>1193</v>
      </c>
      <c r="AR791" s="117" t="s">
        <v>1194</v>
      </c>
      <c r="AS791" s="123">
        <v>112.59</v>
      </c>
      <c r="AT791" s="117">
        <v>-2.67</v>
      </c>
      <c r="AU791" s="124">
        <v>-2.317E-2</v>
      </c>
      <c r="AV791" s="125">
        <v>11398553053</v>
      </c>
      <c r="AW791" s="117" t="s">
        <v>1043</v>
      </c>
      <c r="AX791" s="117">
        <v>1996</v>
      </c>
      <c r="AY791" s="117">
        <v>468779</v>
      </c>
      <c r="AZ791" s="117" t="s">
        <v>1054</v>
      </c>
      <c r="BA791" s="117" t="s">
        <v>1108</v>
      </c>
    </row>
    <row r="792" spans="42:53">
      <c r="AP792" s="117" t="s">
        <v>1953</v>
      </c>
      <c r="AQ792" s="117" t="s">
        <v>2458</v>
      </c>
      <c r="AR792" s="117" t="s">
        <v>2459</v>
      </c>
      <c r="AS792" s="123">
        <v>5.69</v>
      </c>
      <c r="AT792" s="117">
        <v>-0.01</v>
      </c>
      <c r="AU792" s="124">
        <v>-1.75E-3</v>
      </c>
      <c r="AV792" s="125">
        <v>11375658803</v>
      </c>
      <c r="AW792" s="117" t="s">
        <v>1064</v>
      </c>
      <c r="AY792" s="117">
        <v>6070467</v>
      </c>
      <c r="AZ792" s="117" t="s">
        <v>1049</v>
      </c>
      <c r="BA792" s="117" t="s">
        <v>1158</v>
      </c>
    </row>
    <row r="793" spans="42:53">
      <c r="AP793" s="117" t="s">
        <v>1953</v>
      </c>
      <c r="AQ793" s="117" t="s">
        <v>1831</v>
      </c>
      <c r="AR793" s="117" t="s">
        <v>1832</v>
      </c>
      <c r="AS793" s="123">
        <v>111.46</v>
      </c>
      <c r="AT793" s="117">
        <v>-1.47</v>
      </c>
      <c r="AU793" s="124">
        <v>-1.302E-2</v>
      </c>
      <c r="AV793" s="125">
        <v>11357774000</v>
      </c>
      <c r="AW793" s="117" t="s">
        <v>1043</v>
      </c>
      <c r="AY793" s="117">
        <v>634972</v>
      </c>
      <c r="AZ793" s="117" t="s">
        <v>1057</v>
      </c>
      <c r="BA793" s="117" t="s">
        <v>1135</v>
      </c>
    </row>
    <row r="794" spans="42:53">
      <c r="AP794" s="117" t="s">
        <v>1953</v>
      </c>
      <c r="AQ794" s="117" t="s">
        <v>1799</v>
      </c>
      <c r="AR794" s="117" t="s">
        <v>1800</v>
      </c>
      <c r="AS794" s="123">
        <v>211.67</v>
      </c>
      <c r="AT794" s="117">
        <v>-3.06</v>
      </c>
      <c r="AU794" s="124">
        <v>-1.4250000000000001E-2</v>
      </c>
      <c r="AV794" s="125">
        <v>11331748582</v>
      </c>
      <c r="AW794" s="117" t="s">
        <v>1043</v>
      </c>
      <c r="AY794" s="117">
        <v>224062</v>
      </c>
      <c r="AZ794" s="117" t="s">
        <v>1059</v>
      </c>
      <c r="BA794" s="117" t="s">
        <v>1117</v>
      </c>
    </row>
    <row r="795" spans="42:53">
      <c r="AP795" s="117" t="s">
        <v>1953</v>
      </c>
      <c r="AQ795" s="117" t="s">
        <v>1648</v>
      </c>
      <c r="AR795" s="117" t="s">
        <v>1649</v>
      </c>
      <c r="AS795" s="123">
        <v>16.48</v>
      </c>
      <c r="AT795" s="117">
        <v>-0.05</v>
      </c>
      <c r="AU795" s="124">
        <v>-3.0200000000000001E-3</v>
      </c>
      <c r="AV795" s="125">
        <v>11316602172</v>
      </c>
      <c r="AX795" s="117">
        <v>2019</v>
      </c>
      <c r="AY795" s="117">
        <v>6790347</v>
      </c>
      <c r="AZ795" s="117" t="s">
        <v>1054</v>
      </c>
      <c r="BA795" s="117" t="s">
        <v>1068</v>
      </c>
    </row>
    <row r="796" spans="42:53">
      <c r="AP796" s="117" t="s">
        <v>1953</v>
      </c>
      <c r="AQ796" s="117" t="s">
        <v>1747</v>
      </c>
      <c r="AR796" s="117" t="s">
        <v>2460</v>
      </c>
      <c r="AS796" s="123">
        <v>49.73</v>
      </c>
      <c r="AT796" s="117">
        <v>-0.68</v>
      </c>
      <c r="AU796" s="124">
        <v>-1.349E-2</v>
      </c>
      <c r="AV796" s="125">
        <v>11292390020</v>
      </c>
      <c r="AW796" s="117" t="s">
        <v>1064</v>
      </c>
      <c r="AY796" s="117">
        <v>703376</v>
      </c>
      <c r="AZ796" s="117" t="s">
        <v>1057</v>
      </c>
      <c r="BA796" s="117" t="s">
        <v>1072</v>
      </c>
    </row>
    <row r="797" spans="42:53">
      <c r="AP797" s="117" t="s">
        <v>1953</v>
      </c>
      <c r="AQ797" s="117" t="s">
        <v>1684</v>
      </c>
      <c r="AR797" s="117" t="s">
        <v>1685</v>
      </c>
      <c r="AS797" s="123">
        <v>278.95999999999998</v>
      </c>
      <c r="AT797" s="117">
        <v>-0.28999999999999998</v>
      </c>
      <c r="AU797" s="124">
        <v>-1.0399999999999999E-3</v>
      </c>
      <c r="AV797" s="125">
        <v>11284269263</v>
      </c>
      <c r="AW797" s="117" t="s">
        <v>1043</v>
      </c>
      <c r="AX797" s="117">
        <v>1997</v>
      </c>
      <c r="AY797" s="117">
        <v>369103</v>
      </c>
      <c r="AZ797" s="117" t="s">
        <v>1054</v>
      </c>
      <c r="BA797" s="117" t="s">
        <v>1068</v>
      </c>
    </row>
    <row r="798" spans="42:53">
      <c r="AP798" s="117" t="s">
        <v>1953</v>
      </c>
      <c r="AQ798" s="117" t="s">
        <v>1272</v>
      </c>
      <c r="AR798" s="117" t="s">
        <v>1273</v>
      </c>
      <c r="AS798" s="123">
        <v>74.12</v>
      </c>
      <c r="AT798" s="117">
        <v>1.18</v>
      </c>
      <c r="AU798" s="124">
        <v>1.618E-2</v>
      </c>
      <c r="AV798" s="125">
        <v>11238445000</v>
      </c>
      <c r="AW798" s="117" t="s">
        <v>1043</v>
      </c>
      <c r="AY798" s="117">
        <v>2554441</v>
      </c>
      <c r="AZ798" s="117" t="s">
        <v>1049</v>
      </c>
      <c r="BA798" s="117" t="s">
        <v>1050</v>
      </c>
    </row>
    <row r="799" spans="42:53">
      <c r="AP799" s="117" t="s">
        <v>1953</v>
      </c>
      <c r="AQ799" s="117" t="s">
        <v>1739</v>
      </c>
      <c r="AR799" s="117" t="s">
        <v>1740</v>
      </c>
      <c r="AS799" s="123">
        <v>40.72</v>
      </c>
      <c r="AT799" s="117">
        <v>0.01</v>
      </c>
      <c r="AU799" s="124">
        <v>2.5000000000000001E-4</v>
      </c>
      <c r="AV799" s="125">
        <v>11203808993</v>
      </c>
      <c r="AW799" s="117" t="s">
        <v>1043</v>
      </c>
      <c r="AY799" s="117">
        <v>5325294</v>
      </c>
      <c r="AZ799" s="117" t="s">
        <v>1066</v>
      </c>
      <c r="BA799" s="117" t="s">
        <v>1302</v>
      </c>
    </row>
    <row r="800" spans="42:53">
      <c r="AP800" s="117" t="s">
        <v>1953</v>
      </c>
      <c r="AQ800" s="117" t="s">
        <v>2461</v>
      </c>
      <c r="AR800" s="117" t="s">
        <v>2462</v>
      </c>
      <c r="AS800" s="123">
        <v>62</v>
      </c>
      <c r="AT800" s="117">
        <v>0.32</v>
      </c>
      <c r="AU800" s="124">
        <v>5.1900000000000002E-3</v>
      </c>
      <c r="AV800" s="125">
        <v>11196208000</v>
      </c>
      <c r="AW800" s="117" t="s">
        <v>1043</v>
      </c>
      <c r="AY800" s="117">
        <v>1705649</v>
      </c>
      <c r="AZ800" s="117" t="s">
        <v>1049</v>
      </c>
      <c r="BA800" s="117" t="s">
        <v>1050</v>
      </c>
    </row>
    <row r="801" spans="42:53">
      <c r="AP801" s="117" t="s">
        <v>1953</v>
      </c>
      <c r="AQ801" s="117" t="s">
        <v>2463</v>
      </c>
      <c r="AR801" s="117" t="s">
        <v>2464</v>
      </c>
      <c r="AS801" s="123">
        <v>28.5</v>
      </c>
      <c r="AT801" s="117">
        <v>-0.52</v>
      </c>
      <c r="AU801" s="124">
        <v>-1.7919999999999998E-2</v>
      </c>
      <c r="AV801" s="125">
        <v>11192083352</v>
      </c>
      <c r="AW801" s="117" t="s">
        <v>1043</v>
      </c>
      <c r="AY801" s="117">
        <v>4793377</v>
      </c>
      <c r="AZ801" s="117" t="s">
        <v>1084</v>
      </c>
      <c r="BA801" s="117" t="s">
        <v>1126</v>
      </c>
    </row>
    <row r="802" spans="42:53">
      <c r="AP802" s="117" t="s">
        <v>1953</v>
      </c>
      <c r="AQ802" s="117" t="s">
        <v>1758</v>
      </c>
      <c r="AR802" s="117" t="s">
        <v>1759</v>
      </c>
      <c r="AS802" s="123">
        <v>86.19</v>
      </c>
      <c r="AT802" s="117">
        <v>-0.94</v>
      </c>
      <c r="AU802" s="124">
        <v>-1.0789999999999999E-2</v>
      </c>
      <c r="AV802" s="125">
        <v>11176751944</v>
      </c>
      <c r="AW802" s="117" t="s">
        <v>1043</v>
      </c>
      <c r="AY802" s="117">
        <v>483601</v>
      </c>
      <c r="AZ802" s="117" t="s">
        <v>1096</v>
      </c>
      <c r="BA802" s="117" t="s">
        <v>1132</v>
      </c>
    </row>
    <row r="803" spans="42:53">
      <c r="AP803" s="117" t="s">
        <v>1953</v>
      </c>
      <c r="AQ803" s="117" t="s">
        <v>1809</v>
      </c>
      <c r="AR803" s="117" t="s">
        <v>1810</v>
      </c>
      <c r="AS803" s="123">
        <v>50.96</v>
      </c>
      <c r="AT803" s="117">
        <v>-1.34</v>
      </c>
      <c r="AU803" s="124">
        <v>-2.562E-2</v>
      </c>
      <c r="AV803" s="125">
        <v>11150594444</v>
      </c>
      <c r="AW803" s="117" t="s">
        <v>1043</v>
      </c>
      <c r="AY803" s="117">
        <v>1669723</v>
      </c>
      <c r="AZ803" s="117" t="s">
        <v>1054</v>
      </c>
      <c r="BA803" s="117" t="s">
        <v>1108</v>
      </c>
    </row>
    <row r="804" spans="42:53">
      <c r="AP804" s="117" t="s">
        <v>1953</v>
      </c>
      <c r="AQ804" s="117" t="s">
        <v>1827</v>
      </c>
      <c r="AR804" s="117" t="s">
        <v>1828</v>
      </c>
      <c r="AS804" s="123">
        <v>34.56</v>
      </c>
      <c r="AT804" s="117">
        <v>-0.56999999999999995</v>
      </c>
      <c r="AU804" s="124">
        <v>-1.6230000000000001E-2</v>
      </c>
      <c r="AV804" s="125">
        <v>11128320000</v>
      </c>
      <c r="AW804" s="117" t="s">
        <v>1043</v>
      </c>
      <c r="AX804" s="117">
        <v>1999</v>
      </c>
      <c r="AY804" s="117">
        <v>4251105</v>
      </c>
      <c r="AZ804" s="117" t="s">
        <v>1044</v>
      </c>
      <c r="BA804" s="117" t="s">
        <v>1075</v>
      </c>
    </row>
    <row r="805" spans="42:53">
      <c r="AP805" s="117" t="s">
        <v>1953</v>
      </c>
      <c r="AQ805" s="117" t="s">
        <v>1823</v>
      </c>
      <c r="AR805" s="117" t="s">
        <v>2465</v>
      </c>
      <c r="AS805" s="123">
        <v>52.84</v>
      </c>
      <c r="AT805" s="117">
        <v>-0.8</v>
      </c>
      <c r="AU805" s="124">
        <v>-1.491E-2</v>
      </c>
      <c r="AV805" s="125">
        <v>11100797662</v>
      </c>
      <c r="AW805" s="117" t="s">
        <v>1154</v>
      </c>
      <c r="AX805" s="117">
        <v>1993</v>
      </c>
      <c r="AY805" s="117">
        <v>74756</v>
      </c>
      <c r="AZ805" s="117" t="s">
        <v>1066</v>
      </c>
      <c r="BA805" s="117" t="s">
        <v>1074</v>
      </c>
    </row>
    <row r="806" spans="42:53">
      <c r="AP806" s="117" t="s">
        <v>1953</v>
      </c>
      <c r="AQ806" s="117" t="s">
        <v>1690</v>
      </c>
      <c r="AR806" s="117" t="s">
        <v>1691</v>
      </c>
      <c r="AS806" s="123">
        <v>10.83</v>
      </c>
      <c r="AT806" s="117">
        <v>-1.99</v>
      </c>
      <c r="AU806" s="124">
        <v>-0.15523000000000001</v>
      </c>
      <c r="AV806" s="125">
        <v>11088773818</v>
      </c>
      <c r="AW806" s="117" t="s">
        <v>1043</v>
      </c>
      <c r="AY806" s="117">
        <v>65355771</v>
      </c>
      <c r="AZ806" s="117" t="s">
        <v>1084</v>
      </c>
      <c r="BA806" s="117" t="s">
        <v>1085</v>
      </c>
    </row>
    <row r="807" spans="42:53">
      <c r="AP807" s="117" t="s">
        <v>1953</v>
      </c>
      <c r="AQ807" s="117" t="s">
        <v>2466</v>
      </c>
      <c r="AR807" s="117" t="s">
        <v>2467</v>
      </c>
      <c r="AS807" s="123">
        <v>100.65</v>
      </c>
      <c r="AT807" s="117">
        <v>2.29</v>
      </c>
      <c r="AU807" s="124">
        <v>2.3279999999999999E-2</v>
      </c>
      <c r="AV807" s="125">
        <v>11066915795</v>
      </c>
      <c r="AW807" s="117" t="s">
        <v>1043</v>
      </c>
      <c r="AX807" s="117">
        <v>2009</v>
      </c>
      <c r="AY807" s="117">
        <v>1117075</v>
      </c>
      <c r="AZ807" s="117" t="s">
        <v>1054</v>
      </c>
      <c r="BA807" s="117" t="s">
        <v>1129</v>
      </c>
    </row>
    <row r="808" spans="42:53">
      <c r="AP808" s="117" t="s">
        <v>1953</v>
      </c>
      <c r="AQ808" s="117" t="s">
        <v>2468</v>
      </c>
      <c r="AR808" s="117" t="s">
        <v>2469</v>
      </c>
      <c r="AS808" s="123">
        <v>16.170000000000002</v>
      </c>
      <c r="AT808" s="117">
        <v>-0.22</v>
      </c>
      <c r="AU808" s="124">
        <v>-1.342E-2</v>
      </c>
      <c r="AV808" s="125">
        <v>11010264864</v>
      </c>
      <c r="AW808" s="117" t="s">
        <v>1063</v>
      </c>
      <c r="AX808" s="117">
        <v>2001</v>
      </c>
      <c r="AY808" s="117">
        <v>223097</v>
      </c>
      <c r="AZ808" s="117" t="s">
        <v>1096</v>
      </c>
      <c r="BA808" s="117" t="s">
        <v>2470</v>
      </c>
    </row>
    <row r="809" spans="42:53">
      <c r="AP809" s="117" t="s">
        <v>1953</v>
      </c>
      <c r="AQ809" s="117" t="s">
        <v>405</v>
      </c>
      <c r="AR809" s="117" t="s">
        <v>406</v>
      </c>
      <c r="AS809" s="123">
        <v>75.98</v>
      </c>
      <c r="AT809" s="117">
        <v>-2.72</v>
      </c>
      <c r="AU809" s="124">
        <v>-3.456E-2</v>
      </c>
      <c r="AV809" s="125">
        <v>11001904000</v>
      </c>
      <c r="AW809" s="117" t="s">
        <v>1043</v>
      </c>
      <c r="AX809" s="117">
        <v>2021</v>
      </c>
      <c r="AY809" s="117">
        <v>754986</v>
      </c>
      <c r="AZ809" s="117" t="s">
        <v>1044</v>
      </c>
      <c r="BA809" s="117" t="s">
        <v>1080</v>
      </c>
    </row>
    <row r="810" spans="42:53">
      <c r="AP810" s="117" t="s">
        <v>1953</v>
      </c>
      <c r="AQ810" s="117" t="s">
        <v>1797</v>
      </c>
      <c r="AR810" s="117" t="s">
        <v>1798</v>
      </c>
      <c r="AS810" s="123">
        <v>162</v>
      </c>
      <c r="AT810" s="117">
        <v>-3.15</v>
      </c>
      <c r="AU810" s="124">
        <v>-1.907E-2</v>
      </c>
      <c r="AV810" s="125">
        <v>10977012108</v>
      </c>
      <c r="AW810" s="117" t="s">
        <v>1043</v>
      </c>
      <c r="AY810" s="117">
        <v>531226</v>
      </c>
      <c r="AZ810" s="117" t="s">
        <v>1124</v>
      </c>
      <c r="BA810" s="117" t="s">
        <v>1125</v>
      </c>
    </row>
    <row r="811" spans="42:53">
      <c r="AP811" s="117" t="s">
        <v>1953</v>
      </c>
      <c r="AQ811" s="117" t="s">
        <v>1768</v>
      </c>
      <c r="AR811" s="117" t="s">
        <v>1769</v>
      </c>
      <c r="AS811" s="123">
        <v>7.51</v>
      </c>
      <c r="AT811" s="117">
        <v>-0.09</v>
      </c>
      <c r="AU811" s="124">
        <v>-1.184E-2</v>
      </c>
      <c r="AV811" s="125">
        <v>10962619298</v>
      </c>
      <c r="AW811" s="117" t="s">
        <v>1043</v>
      </c>
      <c r="AY811" s="117">
        <v>30463194</v>
      </c>
      <c r="AZ811" s="117" t="s">
        <v>1054</v>
      </c>
      <c r="BA811" s="117" t="s">
        <v>1108</v>
      </c>
    </row>
    <row r="812" spans="42:53">
      <c r="AP812" s="117" t="s">
        <v>1953</v>
      </c>
      <c r="AQ812" s="117" t="s">
        <v>1226</v>
      </c>
      <c r="AR812" s="117" t="s">
        <v>1227</v>
      </c>
      <c r="AS812" s="123">
        <v>44.51</v>
      </c>
      <c r="AT812" s="117">
        <v>-0.55000000000000004</v>
      </c>
      <c r="AU812" s="124">
        <v>-1.221E-2</v>
      </c>
      <c r="AV812" s="125">
        <v>10951734817</v>
      </c>
      <c r="AW812" s="117" t="s">
        <v>1043</v>
      </c>
      <c r="AY812" s="117">
        <v>919586</v>
      </c>
      <c r="AZ812" s="117" t="s">
        <v>1054</v>
      </c>
      <c r="BA812" s="117" t="s">
        <v>1108</v>
      </c>
    </row>
    <row r="813" spans="42:53">
      <c r="AP813" s="117" t="s">
        <v>1953</v>
      </c>
      <c r="AQ813" s="117" t="s">
        <v>1737</v>
      </c>
      <c r="AR813" s="117" t="s">
        <v>1738</v>
      </c>
      <c r="AS813" s="123">
        <v>263.61</v>
      </c>
      <c r="AT813" s="117">
        <v>-3.27</v>
      </c>
      <c r="AU813" s="124">
        <v>-1.225E-2</v>
      </c>
      <c r="AV813" s="125">
        <v>10906579051</v>
      </c>
      <c r="AX813" s="117">
        <v>2014</v>
      </c>
      <c r="AY813" s="117">
        <v>177438</v>
      </c>
      <c r="AZ813" s="117" t="s">
        <v>1044</v>
      </c>
      <c r="BA813" s="117" t="s">
        <v>1080</v>
      </c>
    </row>
    <row r="814" spans="42:53">
      <c r="AP814" s="117" t="s">
        <v>1953</v>
      </c>
      <c r="AQ814" s="117" t="s">
        <v>1258</v>
      </c>
      <c r="AR814" s="117" t="s">
        <v>1259</v>
      </c>
      <c r="AS814" s="123">
        <v>196.05</v>
      </c>
      <c r="AT814" s="117">
        <v>-3.6</v>
      </c>
      <c r="AU814" s="124">
        <v>-1.8030000000000001E-2</v>
      </c>
      <c r="AV814" s="125">
        <v>10905541408</v>
      </c>
      <c r="AW814" s="117" t="s">
        <v>1043</v>
      </c>
      <c r="AY814" s="117">
        <v>290251</v>
      </c>
      <c r="AZ814" s="117" t="s">
        <v>1059</v>
      </c>
      <c r="BA814" s="117" t="s">
        <v>1117</v>
      </c>
    </row>
    <row r="815" spans="42:53">
      <c r="AP815" s="117" t="s">
        <v>1953</v>
      </c>
      <c r="AQ815" s="117" t="s">
        <v>1254</v>
      </c>
      <c r="AR815" s="117" t="s">
        <v>1255</v>
      </c>
      <c r="AS815" s="123">
        <v>94.18</v>
      </c>
      <c r="AT815" s="117">
        <v>0.39</v>
      </c>
      <c r="AU815" s="124">
        <v>4.1599999999999996E-3</v>
      </c>
      <c r="AV815" s="125">
        <v>10892660645</v>
      </c>
      <c r="AW815" s="117" t="s">
        <v>1043</v>
      </c>
      <c r="AX815" s="117">
        <v>2002</v>
      </c>
      <c r="AY815" s="117">
        <v>3357405</v>
      </c>
      <c r="AZ815" s="117" t="s">
        <v>1054</v>
      </c>
      <c r="BA815" s="117" t="s">
        <v>1129</v>
      </c>
    </row>
    <row r="816" spans="42:53">
      <c r="AP816" s="117" t="s">
        <v>1953</v>
      </c>
      <c r="AQ816" s="117" t="s">
        <v>482</v>
      </c>
      <c r="AR816" s="117" t="s">
        <v>483</v>
      </c>
      <c r="AS816" s="123">
        <v>71.739999999999995</v>
      </c>
      <c r="AT816" s="117">
        <v>-0.63</v>
      </c>
      <c r="AU816" s="124">
        <v>-8.7100000000000007E-3</v>
      </c>
      <c r="AV816" s="125">
        <v>10879745985</v>
      </c>
      <c r="AW816" s="117" t="s">
        <v>1043</v>
      </c>
      <c r="AY816" s="117">
        <v>1130709</v>
      </c>
      <c r="AZ816" s="117" t="s">
        <v>1059</v>
      </c>
      <c r="BA816" s="117" t="s">
        <v>1078</v>
      </c>
    </row>
    <row r="817" spans="42:53">
      <c r="AP817" s="117" t="s">
        <v>1953</v>
      </c>
      <c r="AQ817" s="117" t="s">
        <v>1774</v>
      </c>
      <c r="AR817" s="117" t="s">
        <v>1775</v>
      </c>
      <c r="AS817" s="123">
        <v>120.69</v>
      </c>
      <c r="AT817" s="117">
        <v>-4.49</v>
      </c>
      <c r="AU817" s="124">
        <v>-3.5869999999999999E-2</v>
      </c>
      <c r="AV817" s="125">
        <v>10825393585</v>
      </c>
      <c r="AW817" s="117" t="s">
        <v>1043</v>
      </c>
      <c r="AX817" s="117">
        <v>2013</v>
      </c>
      <c r="AY817" s="117">
        <v>854760</v>
      </c>
      <c r="AZ817" s="117" t="s">
        <v>1054</v>
      </c>
      <c r="BA817" s="117" t="s">
        <v>1087</v>
      </c>
    </row>
    <row r="818" spans="42:53">
      <c r="AP818" s="117" t="s">
        <v>1953</v>
      </c>
      <c r="AQ818" s="117" t="s">
        <v>1704</v>
      </c>
      <c r="AR818" s="117" t="s">
        <v>1705</v>
      </c>
      <c r="AS818" s="123">
        <v>32.4</v>
      </c>
      <c r="AT818" s="117">
        <v>-0.51</v>
      </c>
      <c r="AU818" s="124">
        <v>-1.55E-2</v>
      </c>
      <c r="AV818" s="125">
        <v>10802064906</v>
      </c>
      <c r="AX818" s="117">
        <v>2020</v>
      </c>
      <c r="AY818" s="117">
        <v>2689466</v>
      </c>
    </row>
    <row r="819" spans="42:53">
      <c r="AP819" s="117" t="s">
        <v>1953</v>
      </c>
      <c r="AQ819" s="117" t="s">
        <v>1811</v>
      </c>
      <c r="AR819" s="117" t="s">
        <v>1812</v>
      </c>
      <c r="AS819" s="123">
        <v>23.4</v>
      </c>
      <c r="AT819" s="117">
        <v>-0.23</v>
      </c>
      <c r="AU819" s="124">
        <v>-9.7300000000000008E-3</v>
      </c>
      <c r="AV819" s="125">
        <v>10792080000</v>
      </c>
      <c r="AW819" s="117" t="s">
        <v>1043</v>
      </c>
      <c r="AY819" s="117">
        <v>5229089</v>
      </c>
      <c r="AZ819" s="117" t="s">
        <v>1049</v>
      </c>
      <c r="BA819" s="117" t="s">
        <v>1128</v>
      </c>
    </row>
    <row r="820" spans="42:53">
      <c r="AP820" s="117" t="s">
        <v>1953</v>
      </c>
      <c r="AQ820" s="117" t="s">
        <v>2471</v>
      </c>
      <c r="AR820" s="117" t="s">
        <v>2472</v>
      </c>
      <c r="AS820" s="123">
        <v>41.13</v>
      </c>
      <c r="AT820" s="117">
        <v>0.61</v>
      </c>
      <c r="AU820" s="124">
        <v>1.5049999999999999E-2</v>
      </c>
      <c r="AV820" s="125">
        <v>10738402400</v>
      </c>
      <c r="AW820" s="117" t="s">
        <v>1086</v>
      </c>
      <c r="AY820" s="117">
        <v>4402545</v>
      </c>
      <c r="AZ820" s="117" t="s">
        <v>1076</v>
      </c>
      <c r="BA820" s="117" t="s">
        <v>1077</v>
      </c>
    </row>
    <row r="821" spans="42:53">
      <c r="AP821" s="117" t="s">
        <v>1953</v>
      </c>
      <c r="AQ821" s="117" t="s">
        <v>397</v>
      </c>
      <c r="AR821" s="117" t="s">
        <v>398</v>
      </c>
      <c r="AS821" s="123">
        <v>190.21</v>
      </c>
      <c r="AT821" s="117">
        <v>-10.45</v>
      </c>
      <c r="AU821" s="124">
        <v>-5.2080000000000001E-2</v>
      </c>
      <c r="AV821" s="125">
        <v>10736892480</v>
      </c>
      <c r="AW821" s="117" t="s">
        <v>1043</v>
      </c>
      <c r="AY821" s="117">
        <v>860213</v>
      </c>
      <c r="AZ821" s="117" t="s">
        <v>1052</v>
      </c>
      <c r="BA821" s="117" t="s">
        <v>1169</v>
      </c>
    </row>
    <row r="822" spans="42:53">
      <c r="AP822" s="117" t="s">
        <v>1953</v>
      </c>
      <c r="AQ822" s="117" t="s">
        <v>2473</v>
      </c>
      <c r="AR822" s="117" t="s">
        <v>2474</v>
      </c>
      <c r="AS822" s="123">
        <v>133.57</v>
      </c>
      <c r="AT822" s="117">
        <v>-3.27</v>
      </c>
      <c r="AU822" s="124">
        <v>-2.3900000000000001E-2</v>
      </c>
      <c r="AV822" s="125">
        <v>10735945605</v>
      </c>
      <c r="AW822" s="117" t="s">
        <v>1043</v>
      </c>
      <c r="AY822" s="117">
        <v>646511</v>
      </c>
      <c r="AZ822" s="117" t="s">
        <v>1057</v>
      </c>
      <c r="BA822" s="117" t="s">
        <v>1143</v>
      </c>
    </row>
    <row r="823" spans="42:53">
      <c r="AP823" s="117" t="s">
        <v>1953</v>
      </c>
      <c r="AQ823" s="117" t="s">
        <v>1794</v>
      </c>
      <c r="AR823" s="117" t="s">
        <v>2475</v>
      </c>
      <c r="AS823" s="123">
        <v>69.02</v>
      </c>
      <c r="AT823" s="117">
        <v>-2.19</v>
      </c>
      <c r="AU823" s="124">
        <v>-3.075E-2</v>
      </c>
      <c r="AV823" s="125">
        <v>10719504137</v>
      </c>
      <c r="AX823" s="117">
        <v>2017</v>
      </c>
      <c r="AY823" s="117">
        <v>802056</v>
      </c>
      <c r="AZ823" s="117" t="s">
        <v>1044</v>
      </c>
      <c r="BA823" s="117" t="s">
        <v>1080</v>
      </c>
    </row>
    <row r="824" spans="42:53">
      <c r="AP824" s="117" t="s">
        <v>1953</v>
      </c>
      <c r="AQ824" s="117" t="s">
        <v>2476</v>
      </c>
      <c r="AR824" s="117" t="s">
        <v>2477</v>
      </c>
      <c r="AS824" s="123">
        <v>106.12</v>
      </c>
      <c r="AT824" s="117">
        <v>-0.12</v>
      </c>
      <c r="AU824" s="124">
        <v>-1.1299999999999999E-3</v>
      </c>
      <c r="AV824" s="125">
        <v>10715915357</v>
      </c>
      <c r="AW824" s="117" t="s">
        <v>1043</v>
      </c>
      <c r="AY824" s="117">
        <v>602207</v>
      </c>
      <c r="AZ824" s="117" t="s">
        <v>1049</v>
      </c>
      <c r="BA824" s="117" t="s">
        <v>1158</v>
      </c>
    </row>
    <row r="825" spans="42:53">
      <c r="AP825" s="117" t="s">
        <v>1953</v>
      </c>
      <c r="AQ825" s="117" t="s">
        <v>409</v>
      </c>
      <c r="AR825" s="117" t="s">
        <v>410</v>
      </c>
      <c r="AS825" s="123">
        <v>193.79</v>
      </c>
      <c r="AT825" s="117">
        <v>-3.37</v>
      </c>
      <c r="AU825" s="124">
        <v>-1.7090000000000001E-2</v>
      </c>
      <c r="AV825" s="125">
        <v>10714363841</v>
      </c>
      <c r="AW825" s="117" t="s">
        <v>1043</v>
      </c>
      <c r="AX825" s="117">
        <v>1986</v>
      </c>
      <c r="AY825" s="117">
        <v>282682</v>
      </c>
      <c r="AZ825" s="117" t="s">
        <v>1057</v>
      </c>
      <c r="BA825" s="117" t="s">
        <v>1081</v>
      </c>
    </row>
    <row r="826" spans="42:53">
      <c r="AP826" s="117" t="s">
        <v>1953</v>
      </c>
      <c r="AQ826" s="117" t="s">
        <v>2478</v>
      </c>
      <c r="AR826" s="117" t="s">
        <v>2479</v>
      </c>
      <c r="AS826" s="123">
        <v>49.23</v>
      </c>
      <c r="AT826" s="117">
        <v>0.13</v>
      </c>
      <c r="AU826" s="124">
        <v>2.65E-3</v>
      </c>
      <c r="AV826" s="125">
        <v>10681425076</v>
      </c>
      <c r="AW826" s="117" t="s">
        <v>1086</v>
      </c>
      <c r="AY826" s="117">
        <v>1358315</v>
      </c>
      <c r="AZ826" s="117" t="s">
        <v>1066</v>
      </c>
      <c r="BA826" s="117" t="s">
        <v>1074</v>
      </c>
    </row>
    <row r="827" spans="42:53">
      <c r="AP827" s="117" t="s">
        <v>1953</v>
      </c>
      <c r="AQ827" s="117" t="s">
        <v>1821</v>
      </c>
      <c r="AR827" s="117" t="s">
        <v>1822</v>
      </c>
      <c r="AS827" s="123">
        <v>70.47</v>
      </c>
      <c r="AT827" s="117">
        <v>-3.63</v>
      </c>
      <c r="AU827" s="124">
        <v>-4.8989999999999999E-2</v>
      </c>
      <c r="AV827" s="125">
        <v>10675316373</v>
      </c>
      <c r="AW827" s="117" t="s">
        <v>1043</v>
      </c>
      <c r="AX827" s="117">
        <v>2013</v>
      </c>
      <c r="AY827" s="117">
        <v>1597706</v>
      </c>
      <c r="AZ827" s="117" t="s">
        <v>1054</v>
      </c>
      <c r="BA827" s="117" t="s">
        <v>1108</v>
      </c>
    </row>
    <row r="828" spans="42:53">
      <c r="AP828" s="117" t="s">
        <v>1953</v>
      </c>
      <c r="AQ828" s="117" t="s">
        <v>2480</v>
      </c>
      <c r="AR828" s="117" t="s">
        <v>2481</v>
      </c>
      <c r="AS828" s="123">
        <v>26.1</v>
      </c>
      <c r="AT828" s="117">
        <v>-0.34</v>
      </c>
      <c r="AU828" s="124">
        <v>-1.286E-2</v>
      </c>
      <c r="AV828" s="125">
        <v>10658986256</v>
      </c>
      <c r="AW828" s="117" t="s">
        <v>1043</v>
      </c>
      <c r="AX828" s="117">
        <v>2012</v>
      </c>
      <c r="AY828" s="117">
        <v>1543583</v>
      </c>
      <c r="AZ828" s="117" t="s">
        <v>1076</v>
      </c>
      <c r="BA828" s="117" t="s">
        <v>1171</v>
      </c>
    </row>
    <row r="829" spans="42:53">
      <c r="AP829" s="117" t="s">
        <v>1953</v>
      </c>
      <c r="AQ829" s="117" t="s">
        <v>2482</v>
      </c>
      <c r="AR829" s="117" t="s">
        <v>2483</v>
      </c>
      <c r="AS829" s="123">
        <v>22.08</v>
      </c>
      <c r="AT829" s="117">
        <v>-0.41</v>
      </c>
      <c r="AU829" s="124">
        <v>-1.823E-2</v>
      </c>
      <c r="AV829" s="125">
        <v>10656415642</v>
      </c>
      <c r="AY829" s="117">
        <v>5460189</v>
      </c>
      <c r="AZ829" s="117" t="s">
        <v>1084</v>
      </c>
      <c r="BA829" s="117" t="s">
        <v>1126</v>
      </c>
    </row>
    <row r="830" spans="42:53">
      <c r="AP830" s="117" t="s">
        <v>1953</v>
      </c>
      <c r="AQ830" s="117" t="s">
        <v>1735</v>
      </c>
      <c r="AR830" s="117" t="s">
        <v>1736</v>
      </c>
      <c r="AS830" s="123">
        <v>6.29</v>
      </c>
      <c r="AT830" s="117">
        <v>-0.09</v>
      </c>
      <c r="AU830" s="124">
        <v>-1.4109999999999999E-2</v>
      </c>
      <c r="AV830" s="125">
        <v>10646277056</v>
      </c>
      <c r="AX830" s="117">
        <v>2018</v>
      </c>
      <c r="AY830" s="117">
        <v>10736982</v>
      </c>
      <c r="AZ830" s="117" t="s">
        <v>1054</v>
      </c>
      <c r="BA830" s="117" t="s">
        <v>1152</v>
      </c>
    </row>
    <row r="831" spans="42:53">
      <c r="AP831" s="117" t="s">
        <v>1953</v>
      </c>
      <c r="AQ831" s="117" t="s">
        <v>2484</v>
      </c>
      <c r="AR831" s="117" t="s">
        <v>2485</v>
      </c>
      <c r="AS831" s="123">
        <v>202.44</v>
      </c>
      <c r="AT831" s="117">
        <v>-3.35</v>
      </c>
      <c r="AU831" s="124">
        <v>-1.6279999999999999E-2</v>
      </c>
      <c r="AV831" s="125">
        <v>10591158141</v>
      </c>
      <c r="AW831" s="117" t="s">
        <v>1043</v>
      </c>
      <c r="AY831" s="117">
        <v>173513</v>
      </c>
      <c r="AZ831" s="117" t="s">
        <v>1044</v>
      </c>
      <c r="BA831" s="117" t="s">
        <v>1048</v>
      </c>
    </row>
    <row r="832" spans="42:53">
      <c r="AP832" s="117" t="s">
        <v>1953</v>
      </c>
      <c r="AQ832" s="117" t="s">
        <v>2486</v>
      </c>
      <c r="AR832" s="117" t="s">
        <v>2487</v>
      </c>
      <c r="AS832" s="123">
        <v>22.1</v>
      </c>
      <c r="AT832" s="117">
        <v>-0.22</v>
      </c>
      <c r="AU832" s="124">
        <v>-9.8600000000000007E-3</v>
      </c>
      <c r="AV832" s="125">
        <v>10583314609</v>
      </c>
      <c r="AW832" s="117" t="s">
        <v>1043</v>
      </c>
      <c r="AX832" s="117">
        <v>2004</v>
      </c>
      <c r="AY832" s="117">
        <v>3665090</v>
      </c>
      <c r="AZ832" s="117" t="s">
        <v>1049</v>
      </c>
      <c r="BA832" s="117" t="s">
        <v>2488</v>
      </c>
    </row>
    <row r="833" spans="42:53">
      <c r="AP833" s="117" t="s">
        <v>1953</v>
      </c>
      <c r="AQ833" s="117" t="s">
        <v>1245</v>
      </c>
      <c r="AR833" s="117" t="s">
        <v>1246</v>
      </c>
      <c r="AS833" s="123">
        <v>76.290000000000006</v>
      </c>
      <c r="AT833" s="117">
        <v>-0.28000000000000003</v>
      </c>
      <c r="AU833" s="124">
        <v>-3.6600000000000001E-3</v>
      </c>
      <c r="AV833" s="125">
        <v>10579470891</v>
      </c>
      <c r="AW833" s="117" t="s">
        <v>1043</v>
      </c>
      <c r="AX833" s="117">
        <v>1995</v>
      </c>
      <c r="AY833" s="117">
        <v>989584</v>
      </c>
      <c r="AZ833" s="117" t="s">
        <v>1057</v>
      </c>
      <c r="BA833" s="117" t="s">
        <v>1061</v>
      </c>
    </row>
    <row r="834" spans="42:53">
      <c r="AP834" s="117" t="s">
        <v>1953</v>
      </c>
      <c r="AQ834" s="117" t="s">
        <v>1816</v>
      </c>
      <c r="AR834" s="117" t="s">
        <v>1817</v>
      </c>
      <c r="AS834" s="123">
        <v>44.06</v>
      </c>
      <c r="AT834" s="117">
        <v>-0.66</v>
      </c>
      <c r="AU834" s="124">
        <v>-1.4760000000000001E-2</v>
      </c>
      <c r="AV834" s="125">
        <v>10564322377</v>
      </c>
      <c r="AW834" s="117" t="s">
        <v>1043</v>
      </c>
      <c r="AY834" s="117">
        <v>1438559</v>
      </c>
      <c r="AZ834" s="117" t="s">
        <v>1059</v>
      </c>
      <c r="BA834" s="117" t="s">
        <v>1155</v>
      </c>
    </row>
    <row r="835" spans="42:53">
      <c r="AP835" s="117" t="s">
        <v>1953</v>
      </c>
      <c r="AQ835" s="117" t="s">
        <v>1002</v>
      </c>
      <c r="AR835" s="117" t="s">
        <v>2489</v>
      </c>
      <c r="AS835" s="123">
        <v>20.88</v>
      </c>
      <c r="AT835" s="117">
        <v>-0.02</v>
      </c>
      <c r="AU835" s="124">
        <v>-9.6000000000000002E-4</v>
      </c>
      <c r="AV835" s="125">
        <v>10546183256</v>
      </c>
      <c r="AW835" s="117" t="s">
        <v>1571</v>
      </c>
      <c r="AY835" s="117">
        <v>73266</v>
      </c>
      <c r="AZ835" s="117" t="s">
        <v>1049</v>
      </c>
      <c r="BA835" s="117" t="s">
        <v>1110</v>
      </c>
    </row>
    <row r="836" spans="42:53">
      <c r="AP836" s="117" t="s">
        <v>1953</v>
      </c>
      <c r="AQ836" s="117" t="s">
        <v>1807</v>
      </c>
      <c r="AR836" s="117" t="s">
        <v>1808</v>
      </c>
      <c r="AS836" s="123">
        <v>63.84</v>
      </c>
      <c r="AT836" s="117">
        <v>-1.05</v>
      </c>
      <c r="AU836" s="124">
        <v>-1.618E-2</v>
      </c>
      <c r="AV836" s="125">
        <v>10527974228</v>
      </c>
      <c r="AW836" s="117" t="s">
        <v>1043</v>
      </c>
      <c r="AY836" s="117">
        <v>596949</v>
      </c>
      <c r="AZ836" s="117" t="s">
        <v>1052</v>
      </c>
      <c r="BA836" s="117" t="s">
        <v>1099</v>
      </c>
    </row>
    <row r="837" spans="42:53">
      <c r="AP837" s="117" t="s">
        <v>1953</v>
      </c>
      <c r="AQ837" s="117" t="s">
        <v>1789</v>
      </c>
      <c r="AR837" s="117" t="s">
        <v>1790</v>
      </c>
      <c r="AS837" s="123">
        <v>98.74</v>
      </c>
      <c r="AT837" s="117">
        <v>-2.74</v>
      </c>
      <c r="AU837" s="124">
        <v>-2.7E-2</v>
      </c>
      <c r="AV837" s="125">
        <v>10525684000</v>
      </c>
      <c r="AW837" s="117" t="s">
        <v>1043</v>
      </c>
      <c r="AX837" s="117">
        <v>2005</v>
      </c>
      <c r="AY837" s="117">
        <v>1179357</v>
      </c>
      <c r="AZ837" s="117" t="s">
        <v>1049</v>
      </c>
      <c r="BA837" s="117" t="s">
        <v>1050</v>
      </c>
    </row>
    <row r="838" spans="42:53">
      <c r="AP838" s="117" t="s">
        <v>1953</v>
      </c>
      <c r="AQ838" s="117" t="s">
        <v>1795</v>
      </c>
      <c r="AR838" s="117" t="s">
        <v>1796</v>
      </c>
      <c r="AS838" s="123">
        <v>64.849999999999994</v>
      </c>
      <c r="AT838" s="117">
        <v>-1.27</v>
      </c>
      <c r="AU838" s="124">
        <v>-1.9210000000000001E-2</v>
      </c>
      <c r="AV838" s="125">
        <v>10493262613</v>
      </c>
      <c r="AW838" s="117" t="s">
        <v>1043</v>
      </c>
      <c r="AY838" s="117">
        <v>766552</v>
      </c>
      <c r="AZ838" s="117" t="s">
        <v>1066</v>
      </c>
      <c r="BA838" s="117" t="s">
        <v>1104</v>
      </c>
    </row>
    <row r="839" spans="42:53">
      <c r="AP839" s="117" t="s">
        <v>1953</v>
      </c>
      <c r="AQ839" s="117" t="s">
        <v>388</v>
      </c>
      <c r="AR839" s="117" t="s">
        <v>389</v>
      </c>
      <c r="AS839" s="123">
        <v>93.82</v>
      </c>
      <c r="AT839" s="117">
        <v>-2.2799999999999998</v>
      </c>
      <c r="AU839" s="124">
        <v>-2.3730000000000001E-2</v>
      </c>
      <c r="AV839" s="125">
        <v>10480393616</v>
      </c>
      <c r="AW839" s="117" t="s">
        <v>1043</v>
      </c>
      <c r="AX839" s="117">
        <v>2019</v>
      </c>
      <c r="AY839" s="117">
        <v>897914</v>
      </c>
      <c r="AZ839" s="117" t="s">
        <v>1057</v>
      </c>
      <c r="BA839" s="117" t="s">
        <v>1116</v>
      </c>
    </row>
    <row r="840" spans="42:53">
      <c r="AP840" s="117" t="s">
        <v>1953</v>
      </c>
      <c r="AQ840" s="117" t="s">
        <v>1818</v>
      </c>
      <c r="AR840" s="117" t="s">
        <v>1819</v>
      </c>
      <c r="AS840" s="123">
        <v>20.95</v>
      </c>
      <c r="AT840" s="117">
        <v>0.25</v>
      </c>
      <c r="AU840" s="124">
        <v>1.208E-2</v>
      </c>
      <c r="AV840" s="125">
        <v>10476899432</v>
      </c>
      <c r="AW840" s="117" t="s">
        <v>1043</v>
      </c>
      <c r="AY840" s="117">
        <v>24152359</v>
      </c>
    </row>
    <row r="841" spans="42:53">
      <c r="AP841" s="117" t="s">
        <v>1953</v>
      </c>
      <c r="AQ841" s="117" t="s">
        <v>2490</v>
      </c>
      <c r="AR841" s="117" t="s">
        <v>2491</v>
      </c>
      <c r="AS841" s="123">
        <v>14.88</v>
      </c>
      <c r="AT841" s="117">
        <v>-0.39</v>
      </c>
      <c r="AU841" s="124">
        <v>-2.554E-2</v>
      </c>
      <c r="AV841" s="125">
        <v>10468688294</v>
      </c>
      <c r="AY841" s="117">
        <v>2984802</v>
      </c>
      <c r="AZ841" s="117" t="s">
        <v>1096</v>
      </c>
      <c r="BA841" s="117" t="s">
        <v>1107</v>
      </c>
    </row>
    <row r="842" spans="42:53">
      <c r="AP842" s="117" t="s">
        <v>1953</v>
      </c>
      <c r="AQ842" s="117" t="s">
        <v>2492</v>
      </c>
      <c r="AR842" s="117" t="s">
        <v>2493</v>
      </c>
      <c r="AS842" s="123">
        <v>97.94</v>
      </c>
      <c r="AT842" s="117">
        <v>-0.34</v>
      </c>
      <c r="AU842" s="124">
        <v>-3.46E-3</v>
      </c>
      <c r="AV842" s="125">
        <v>10466706668</v>
      </c>
      <c r="AX842" s="117">
        <v>2021</v>
      </c>
      <c r="AY842" s="117">
        <v>209034</v>
      </c>
    </row>
    <row r="843" spans="42:53">
      <c r="AP843" s="117" t="s">
        <v>1953</v>
      </c>
      <c r="AQ843" s="117" t="s">
        <v>1792</v>
      </c>
      <c r="AR843" s="117" t="s">
        <v>1793</v>
      </c>
      <c r="AS843" s="123">
        <v>269.55</v>
      </c>
      <c r="AT843" s="117">
        <v>-6.62</v>
      </c>
      <c r="AU843" s="124">
        <v>-2.3970000000000002E-2</v>
      </c>
      <c r="AV843" s="125">
        <v>10451250290</v>
      </c>
      <c r="AW843" s="117" t="s">
        <v>1043</v>
      </c>
      <c r="AY843" s="117">
        <v>400246</v>
      </c>
      <c r="AZ843" s="117" t="s">
        <v>1059</v>
      </c>
      <c r="BA843" s="117" t="s">
        <v>1161</v>
      </c>
    </row>
    <row r="844" spans="42:53">
      <c r="AP844" s="117" t="s">
        <v>1953</v>
      </c>
      <c r="AQ844" s="117" t="s">
        <v>1230</v>
      </c>
      <c r="AR844" s="117" t="s">
        <v>1231</v>
      </c>
      <c r="AS844" s="123">
        <v>35.200000000000003</v>
      </c>
      <c r="AT844" s="117">
        <v>0.75</v>
      </c>
      <c r="AU844" s="124">
        <v>2.1770000000000001E-2</v>
      </c>
      <c r="AV844" s="125">
        <v>10385001123</v>
      </c>
      <c r="AW844" s="117" t="s">
        <v>1232</v>
      </c>
      <c r="AX844" s="117">
        <v>2021</v>
      </c>
      <c r="AY844" s="117">
        <v>2042327</v>
      </c>
    </row>
    <row r="845" spans="42:53">
      <c r="AP845" s="117" t="s">
        <v>1953</v>
      </c>
      <c r="AQ845" s="117" t="s">
        <v>2494</v>
      </c>
      <c r="AR845" s="117" t="s">
        <v>2495</v>
      </c>
      <c r="AS845" s="123">
        <v>9.17</v>
      </c>
      <c r="AT845" s="117">
        <v>0</v>
      </c>
      <c r="AU845" s="124">
        <v>0</v>
      </c>
      <c r="AV845" s="125">
        <v>10366901458</v>
      </c>
      <c r="AW845" s="117" t="s">
        <v>1043</v>
      </c>
      <c r="AX845" s="117">
        <v>2011</v>
      </c>
      <c r="AY845" s="117">
        <v>33891397</v>
      </c>
      <c r="AZ845" s="117" t="s">
        <v>1044</v>
      </c>
      <c r="BA845" s="117" t="s">
        <v>1080</v>
      </c>
    </row>
    <row r="846" spans="42:53">
      <c r="AP846" s="117" t="s">
        <v>1953</v>
      </c>
      <c r="AQ846" s="117" t="s">
        <v>2496</v>
      </c>
      <c r="AR846" s="117" t="s">
        <v>2497</v>
      </c>
      <c r="AS846" s="123">
        <v>70</v>
      </c>
      <c r="AT846" s="117">
        <v>0.04</v>
      </c>
      <c r="AU846" s="124">
        <v>5.6999999999999998E-4</v>
      </c>
      <c r="AV846" s="125">
        <v>10333070160</v>
      </c>
      <c r="AW846" s="117" t="s">
        <v>2498</v>
      </c>
      <c r="AX846" s="117">
        <v>2011</v>
      </c>
      <c r="AY846" s="117">
        <v>2456982</v>
      </c>
      <c r="AZ846" s="117" t="s">
        <v>1066</v>
      </c>
      <c r="BA846" s="117" t="s">
        <v>1302</v>
      </c>
    </row>
    <row r="847" spans="42:53">
      <c r="AP847" s="117" t="s">
        <v>1953</v>
      </c>
      <c r="AQ847" s="117" t="s">
        <v>1825</v>
      </c>
      <c r="AR847" s="117" t="s">
        <v>1826</v>
      </c>
      <c r="AS847" s="123">
        <v>72.930000000000007</v>
      </c>
      <c r="AT847" s="117">
        <v>-1.71</v>
      </c>
      <c r="AU847" s="124">
        <v>-2.291E-2</v>
      </c>
      <c r="AV847" s="125">
        <v>10308128727</v>
      </c>
      <c r="AW847" s="117" t="s">
        <v>1043</v>
      </c>
      <c r="AX847" s="117">
        <v>2007</v>
      </c>
      <c r="AY847" s="117">
        <v>1278258</v>
      </c>
      <c r="AZ847" s="117" t="s">
        <v>1054</v>
      </c>
      <c r="BA847" s="117" t="s">
        <v>1113</v>
      </c>
    </row>
    <row r="848" spans="42:53">
      <c r="AP848" s="117" t="s">
        <v>1953</v>
      </c>
      <c r="AQ848" s="117" t="s">
        <v>1776</v>
      </c>
      <c r="AR848" s="117" t="s">
        <v>1777</v>
      </c>
      <c r="AS848" s="123">
        <v>152.1</v>
      </c>
      <c r="AT848" s="117">
        <v>-5.44</v>
      </c>
      <c r="AU848" s="124">
        <v>-3.4529999999999998E-2</v>
      </c>
      <c r="AV848" s="125">
        <v>10302093933</v>
      </c>
      <c r="AW848" s="117" t="s">
        <v>1043</v>
      </c>
      <c r="AY848" s="117">
        <v>755337</v>
      </c>
      <c r="AZ848" s="117" t="s">
        <v>1124</v>
      </c>
      <c r="BA848" s="117" t="s">
        <v>1778</v>
      </c>
    </row>
    <row r="849" spans="42:53">
      <c r="AP849" s="117" t="s">
        <v>1953</v>
      </c>
      <c r="AQ849" s="117" t="s">
        <v>1813</v>
      </c>
      <c r="AR849" s="117" t="s">
        <v>1814</v>
      </c>
      <c r="AS849" s="123">
        <v>98.17</v>
      </c>
      <c r="AT849" s="117">
        <v>-2.09</v>
      </c>
      <c r="AU849" s="124">
        <v>-2.085E-2</v>
      </c>
      <c r="AV849" s="125">
        <v>10298880894</v>
      </c>
      <c r="AW849" s="117" t="s">
        <v>1043</v>
      </c>
      <c r="AY849" s="117">
        <v>475410</v>
      </c>
      <c r="AZ849" s="117" t="s">
        <v>1059</v>
      </c>
      <c r="BA849" s="117" t="s">
        <v>1815</v>
      </c>
    </row>
    <row r="850" spans="42:53">
      <c r="AP850" s="117" t="s">
        <v>1953</v>
      </c>
      <c r="AQ850" s="117" t="s">
        <v>1805</v>
      </c>
      <c r="AR850" s="117" t="s">
        <v>1806</v>
      </c>
      <c r="AS850" s="123">
        <v>186.46</v>
      </c>
      <c r="AT850" s="117">
        <v>-5.64</v>
      </c>
      <c r="AU850" s="124">
        <v>-2.9360000000000001E-2</v>
      </c>
      <c r="AV850" s="125">
        <v>10145453244</v>
      </c>
      <c r="AW850" s="117" t="s">
        <v>1043</v>
      </c>
      <c r="AX850" s="117">
        <v>2015</v>
      </c>
      <c r="AY850" s="117">
        <v>309065</v>
      </c>
      <c r="AZ850" s="117" t="s">
        <v>1059</v>
      </c>
      <c r="BA850" s="117" t="s">
        <v>1065</v>
      </c>
    </row>
    <row r="851" spans="42:53">
      <c r="AP851" s="117" t="s">
        <v>1953</v>
      </c>
      <c r="AQ851" s="117" t="s">
        <v>1835</v>
      </c>
      <c r="AR851" s="117" t="s">
        <v>1836</v>
      </c>
      <c r="AS851" s="123">
        <v>108.99</v>
      </c>
      <c r="AT851" s="117">
        <v>-1.06</v>
      </c>
      <c r="AU851" s="124">
        <v>-9.6299999999999997E-3</v>
      </c>
      <c r="AV851" s="125">
        <v>10141180868</v>
      </c>
      <c r="AY851" s="117">
        <v>352749</v>
      </c>
    </row>
    <row r="852" spans="42:53">
      <c r="AP852" s="117" t="s">
        <v>1953</v>
      </c>
      <c r="AQ852" s="117" t="s">
        <v>1012</v>
      </c>
      <c r="AR852" s="117" t="s">
        <v>1820</v>
      </c>
      <c r="AS852" s="123">
        <v>105.08</v>
      </c>
      <c r="AT852" s="117">
        <v>-1.72</v>
      </c>
      <c r="AU852" s="124">
        <v>-1.61E-2</v>
      </c>
      <c r="AV852" s="125">
        <v>10129096546</v>
      </c>
      <c r="AW852" s="117" t="s">
        <v>1043</v>
      </c>
      <c r="AX852" s="117">
        <v>2003</v>
      </c>
      <c r="AY852" s="117">
        <v>332147</v>
      </c>
      <c r="AZ852" s="117" t="s">
        <v>1044</v>
      </c>
      <c r="BA852" s="117" t="s">
        <v>1080</v>
      </c>
    </row>
    <row r="853" spans="42:53">
      <c r="AP853" s="117" t="s">
        <v>1953</v>
      </c>
      <c r="AQ853" s="117" t="s">
        <v>407</v>
      </c>
      <c r="AR853" s="117" t="s">
        <v>408</v>
      </c>
      <c r="AS853" s="123">
        <v>135.19999999999999</v>
      </c>
      <c r="AT853" s="117">
        <v>-2.15</v>
      </c>
      <c r="AU853" s="124">
        <v>-1.5650000000000001E-2</v>
      </c>
      <c r="AV853" s="125">
        <v>10096798462</v>
      </c>
      <c r="AW853" s="117" t="s">
        <v>1043</v>
      </c>
      <c r="AX853" s="117">
        <v>2016</v>
      </c>
      <c r="AY853" s="117">
        <v>834770</v>
      </c>
      <c r="AZ853" s="117" t="s">
        <v>1044</v>
      </c>
      <c r="BA853" s="117" t="s">
        <v>1048</v>
      </c>
    </row>
    <row r="854" spans="42:53">
      <c r="AP854" s="117" t="s">
        <v>1953</v>
      </c>
      <c r="AQ854" s="117" t="s">
        <v>1772</v>
      </c>
      <c r="AR854" s="117" t="s">
        <v>1773</v>
      </c>
      <c r="AS854" s="123">
        <v>25.69</v>
      </c>
      <c r="AT854" s="117">
        <v>-0.75</v>
      </c>
      <c r="AU854" s="124">
        <v>-2.8369999999999999E-2</v>
      </c>
      <c r="AV854" s="125">
        <v>10090626124</v>
      </c>
      <c r="AW854" s="117" t="s">
        <v>1545</v>
      </c>
      <c r="AY854" s="117">
        <v>376336</v>
      </c>
      <c r="AZ854" s="117" t="s">
        <v>1084</v>
      </c>
      <c r="BA854" s="117" t="s">
        <v>1085</v>
      </c>
    </row>
    <row r="855" spans="42:53">
      <c r="AP855" s="117" t="s">
        <v>1953</v>
      </c>
      <c r="AQ855" s="117" t="s">
        <v>2499</v>
      </c>
      <c r="AR855" s="117" t="s">
        <v>2500</v>
      </c>
      <c r="AS855" s="123">
        <v>6.43</v>
      </c>
      <c r="AT855" s="117">
        <v>-0.03</v>
      </c>
      <c r="AU855" s="124">
        <v>-4.64E-3</v>
      </c>
      <c r="AV855" s="125">
        <v>10088225751</v>
      </c>
      <c r="AX855" s="117">
        <v>2016</v>
      </c>
      <c r="AY855" s="117">
        <v>1763096</v>
      </c>
      <c r="AZ855" s="117" t="s">
        <v>1084</v>
      </c>
      <c r="BA855" s="117" t="s">
        <v>1095</v>
      </c>
    </row>
    <row r="856" spans="42:53">
      <c r="AP856" s="117" t="s">
        <v>1953</v>
      </c>
      <c r="AQ856" s="117" t="s">
        <v>2501</v>
      </c>
      <c r="AR856" s="117" t="s">
        <v>2502</v>
      </c>
      <c r="AS856" s="123">
        <v>65.08</v>
      </c>
      <c r="AT856" s="117">
        <v>-0.87</v>
      </c>
      <c r="AU856" s="124">
        <v>-1.319E-2</v>
      </c>
      <c r="AV856" s="125">
        <v>10079762862</v>
      </c>
      <c r="AW856" s="117" t="s">
        <v>1043</v>
      </c>
      <c r="AX856" s="117">
        <v>1997</v>
      </c>
      <c r="AY856" s="117">
        <v>1199351</v>
      </c>
      <c r="AZ856" s="117" t="s">
        <v>1084</v>
      </c>
      <c r="BA856" s="117" t="s">
        <v>1085</v>
      </c>
    </row>
    <row r="857" spans="42:53">
      <c r="AP857" s="117" t="s">
        <v>1953</v>
      </c>
      <c r="AQ857" s="117" t="s">
        <v>1833</v>
      </c>
      <c r="AR857" s="117" t="s">
        <v>1834</v>
      </c>
      <c r="AS857" s="123">
        <v>160.87</v>
      </c>
      <c r="AT857" s="117">
        <v>-2.2799999999999998</v>
      </c>
      <c r="AU857" s="124">
        <v>-1.397E-2</v>
      </c>
      <c r="AV857" s="125">
        <v>10079232472</v>
      </c>
      <c r="AW857" s="117" t="s">
        <v>1043</v>
      </c>
      <c r="AX857" s="117">
        <v>1994</v>
      </c>
      <c r="AY857" s="117">
        <v>222825</v>
      </c>
      <c r="AZ857" s="117" t="s">
        <v>1096</v>
      </c>
      <c r="BA857" s="117" t="s">
        <v>1131</v>
      </c>
    </row>
    <row r="858" spans="42:53">
      <c r="AP858" s="117" t="s">
        <v>1953</v>
      </c>
      <c r="AQ858" s="117" t="s">
        <v>2503</v>
      </c>
      <c r="AR858" s="117" t="s">
        <v>2504</v>
      </c>
      <c r="AS858" s="123">
        <v>44.07</v>
      </c>
      <c r="AT858" s="117">
        <v>-0.11</v>
      </c>
      <c r="AU858" s="124">
        <v>-2.49E-3</v>
      </c>
      <c r="AV858" s="125">
        <v>10062950234</v>
      </c>
      <c r="AW858" s="117" t="s">
        <v>1043</v>
      </c>
      <c r="AX858" s="117">
        <v>2013</v>
      </c>
      <c r="AY858" s="117">
        <v>632542</v>
      </c>
      <c r="AZ858" s="117" t="s">
        <v>1076</v>
      </c>
      <c r="BA858" s="117" t="s">
        <v>1077</v>
      </c>
    </row>
    <row r="859" spans="42:53">
      <c r="AP859" s="117" t="s">
        <v>1953</v>
      </c>
      <c r="AQ859" s="117" t="s">
        <v>394</v>
      </c>
      <c r="AR859" s="117" t="s">
        <v>2505</v>
      </c>
      <c r="AS859" s="123">
        <v>12.39</v>
      </c>
      <c r="AT859" s="117">
        <v>-0.47</v>
      </c>
      <c r="AU859" s="124">
        <v>-3.6549999999999999E-2</v>
      </c>
      <c r="AV859" s="125">
        <v>10050070728</v>
      </c>
      <c r="AW859" s="117" t="s">
        <v>1043</v>
      </c>
      <c r="AY859" s="117">
        <v>57391379</v>
      </c>
      <c r="AZ859" s="117" t="s">
        <v>1049</v>
      </c>
      <c r="BA859" s="117" t="s">
        <v>1168</v>
      </c>
    </row>
    <row r="860" spans="42:53">
      <c r="AP860" s="117" t="s">
        <v>1953</v>
      </c>
      <c r="AQ860" s="117" t="s">
        <v>2506</v>
      </c>
      <c r="AR860" s="117" t="s">
        <v>2507</v>
      </c>
      <c r="AS860" s="123">
        <v>47.21</v>
      </c>
      <c r="AT860" s="117">
        <v>-1.44</v>
      </c>
      <c r="AU860" s="124">
        <v>-2.9600000000000001E-2</v>
      </c>
      <c r="AV860" s="125">
        <v>10036846000</v>
      </c>
      <c r="AW860" s="117" t="s">
        <v>1043</v>
      </c>
      <c r="AY860" s="117">
        <v>1404954</v>
      </c>
      <c r="AZ860" s="117" t="s">
        <v>1076</v>
      </c>
      <c r="BA860" s="117" t="s">
        <v>1077</v>
      </c>
    </row>
    <row r="861" spans="42:53">
      <c r="AP861" s="117" t="s">
        <v>1953</v>
      </c>
      <c r="AQ861" s="117" t="s">
        <v>1644</v>
      </c>
      <c r="AR861" s="117" t="s">
        <v>1645</v>
      </c>
      <c r="AS861" s="123">
        <v>9.2200000000000006</v>
      </c>
      <c r="AT861" s="117">
        <v>-0.23</v>
      </c>
      <c r="AU861" s="124">
        <v>-2.4340000000000001E-2</v>
      </c>
      <c r="AV861" s="125">
        <v>10011497372</v>
      </c>
      <c r="AX861" s="117">
        <v>2021</v>
      </c>
      <c r="AY861" s="117">
        <v>3502050</v>
      </c>
    </row>
  </sheetData>
  <autoFilter ref="G3:O630" xr:uid="{058C9509-7919-A242-A9D4-2139AEA2D8CF}"/>
  <hyperlinks>
    <hyperlink ref="BO4" r:id="rId1" display="https://finance.yahoo.com/chart/BTC-USD?p=BTC-USD" xr:uid="{FCB92D9D-EADB-7742-9191-6E89F0F6F939}"/>
    <hyperlink ref="BO5" r:id="rId2" display="https://finance.yahoo.com/chart/ETH-USD?p=ETH-USD" xr:uid="{BCB8B5BD-09D9-4E44-B11A-E27D99AA4B00}"/>
    <hyperlink ref="BO6" r:id="rId3" display="https://finance.yahoo.com/chart/USDT-USD?p=USDT-USD" xr:uid="{77C592D3-A993-C34A-98BE-661CF244C421}"/>
    <hyperlink ref="BO7" r:id="rId4" display="https://finance.yahoo.com/chart/BNB-USD?p=BNB-USD" xr:uid="{B9E94AD7-EE5C-964B-9AC7-220E60C79F4F}"/>
    <hyperlink ref="BO8" r:id="rId5" display="https://finance.yahoo.com/chart/USDC-USD?p=USDC-USD" xr:uid="{31D4851F-41B2-2D4D-AB16-E0F9C45E49C9}"/>
    <hyperlink ref="BO9" r:id="rId6" display="https://finance.yahoo.com/chart/XRP-USD?p=XRP-USD" xr:uid="{7467BE8F-1D9D-4449-92CD-DBE5DBFEF39C}"/>
    <hyperlink ref="BO10" r:id="rId7" display="https://finance.yahoo.com/chart/ADA-USD?p=ADA-USD" xr:uid="{B77564B5-518B-2247-A955-FD6836C53249}"/>
    <hyperlink ref="BO11" r:id="rId8" display="https://finance.yahoo.com/chart/HEX-USD?p=HEX-USD" xr:uid="{7DA4C580-0B57-314D-8150-2D591310561F}"/>
    <hyperlink ref="BO12" r:id="rId9" display="https://finance.yahoo.com/chart/SOL-USD?p=SOL-USD" xr:uid="{969CF6F9-6B67-084D-8BA2-CF6033FC1167}"/>
    <hyperlink ref="BO13" r:id="rId10" display="https://finance.yahoo.com/chart/AVAX-USD?p=AVAX-USD" xr:uid="{DCB8FE6D-2EC3-7D41-8140-6F8A2C3FCC33}"/>
    <hyperlink ref="BO14" r:id="rId11" display="https://finance.yahoo.com/chart/LUNA1-USD?p=LUNA1-USD" xr:uid="{B3B41506-AD87-5A45-AAFB-47EF3E3F6432}"/>
    <hyperlink ref="BO15" r:id="rId12" display="https://finance.yahoo.com/chart/DOGE-USD?p=DOGE-USD" xr:uid="{7A35B4BD-DCEC-A74C-82BB-71D06FEEC505}"/>
    <hyperlink ref="BO16" r:id="rId13" display="https://finance.yahoo.com/chart/DOT-USD?p=DOT-USD" xr:uid="{B3970C56-B17D-AA4B-B7E3-C56FE14D87A8}"/>
    <hyperlink ref="BO17" r:id="rId14" display="https://finance.yahoo.com/chart/BUSD-USD?p=BUSD-USD" xr:uid="{40921A36-3695-2B41-B1A1-40F28C90192D}"/>
    <hyperlink ref="BO18" r:id="rId15" display="https://finance.yahoo.com/chart/SHIB-USD?p=SHIB-USD" xr:uid="{73B89D82-EF75-9042-ACA2-9C8190205C1B}"/>
    <hyperlink ref="BO19" r:id="rId16" display="https://finance.yahoo.com/chart/MATIC-USD?p=MATIC-USD" xr:uid="{33384BC9-4744-7A4C-9889-95DBED6F8550}"/>
    <hyperlink ref="BO20" r:id="rId17" display="https://finance.yahoo.com/chart/CRO-USD?p=CRO-USD" xr:uid="{2249E166-83FC-2C49-B3DE-210AC6CBCBB0}"/>
    <hyperlink ref="BO21" r:id="rId18" display="https://finance.yahoo.com/chart/WBTC-USD?p=WBTC-USD" xr:uid="{A6E20B15-06C0-7747-8EA6-05459F044D04}"/>
    <hyperlink ref="BO22" r:id="rId19" display="https://finance.yahoo.com/chart/UST-USD?p=UST-USD" xr:uid="{6C682CB5-F029-354D-9CDC-ABA99525E242}"/>
    <hyperlink ref="BO23" r:id="rId20" display="https://finance.yahoo.com/chart/DAI-USD?p=DAI-USD" xr:uid="{92405599-225E-F24E-ADF7-8103BDB3B048}"/>
    <hyperlink ref="BO24" r:id="rId21" display="https://finance.yahoo.com/chart/LTC-USD?p=LTC-USD" xr:uid="{1144D369-D7AE-4643-8F7C-927AB958AA6E}"/>
    <hyperlink ref="BO25" r:id="rId22" display="https://finance.yahoo.com/chart/ATOM-USD?p=ATOM-USD" xr:uid="{4FE58364-E407-5D4C-930E-02DEAD07D0EB}"/>
    <hyperlink ref="BO26" r:id="rId23" display="https://finance.yahoo.com/chart/LINK-USD?p=LINK-USD" xr:uid="{38956103-79BF-2249-A7B2-373FC757B872}"/>
    <hyperlink ref="BO27" r:id="rId24" display="https://finance.yahoo.com/chart/NEAR-USD?p=NEAR-USD" xr:uid="{6D7C415A-F621-6842-9F37-63723495D3EC}"/>
    <hyperlink ref="BO28" r:id="rId25" display="https://finance.yahoo.com/chart/UNI1-USD?p=UNI1-USD" xr:uid="{03A7FE12-0847-3646-955D-DB1EC6EC0896}"/>
    <hyperlink ref="BO29" r:id="rId26" display="https://finance.yahoo.com/chart/TRX-USD?p=TRX-USD" xr:uid="{66D402DB-1E7F-254A-ACB9-272D55DD76C4}"/>
    <hyperlink ref="BO30" r:id="rId27" display="https://finance.yahoo.com/chart/ALGO-USD?p=ALGO-USD" xr:uid="{C2B14264-A6DE-6149-9A78-5BEB919393AD}"/>
    <hyperlink ref="BO31" r:id="rId28" display="https://finance.yahoo.com/chart/BCH-USD?p=BCH-USD" xr:uid="{49F2CDC8-09FD-864F-9DC8-0C1FCBC9ABF4}"/>
    <hyperlink ref="BO32" r:id="rId29" display="https://finance.yahoo.com/chart/FTT-USD?p=FTT-USD" xr:uid="{1650A2BC-CF85-174A-8D1D-6042224EC1D4}"/>
    <hyperlink ref="BO33" r:id="rId30" display="https://finance.yahoo.com/chart/LEO-USD?p=LEO-USD" xr:uid="{7AC43DB2-6554-CC43-B4B4-CF4AE02BA4FE}"/>
    <hyperlink ref="BO34" r:id="rId31" display="https://finance.yahoo.com/chart/MANA-USD?p=MANA-USD" xr:uid="{37C2367E-30D3-6B47-82DB-BE62197841F4}"/>
    <hyperlink ref="BO35" r:id="rId32" display="https://finance.yahoo.com/chart/STETH-USD?p=STETH-USD" xr:uid="{670EAC89-82ED-204D-896F-A1582294D882}"/>
    <hyperlink ref="BO36" r:id="rId33" display="https://finance.yahoo.com/chart/XLM-USD?p=XLM-USD" xr:uid="{F8FC70E3-13A3-2E42-87A3-BE9A34E1232B}"/>
    <hyperlink ref="BO37" r:id="rId34" display="https://finance.yahoo.com/chart/FTM-USD?p=FTM-USD" xr:uid="{88FAFAD2-91D3-B74D-A420-9E936B03627C}"/>
    <hyperlink ref="BO38" r:id="rId35" display="https://finance.yahoo.com/chart/ETC-USD?p=ETC-USD" xr:uid="{A876FB93-112A-664D-9730-E26B5A680CEB}"/>
    <hyperlink ref="BO39" r:id="rId36" display="https://finance.yahoo.com/chart/SAND-USD?p=SAND-USD" xr:uid="{72AFDB63-405B-3541-8505-A78F5D53909A}"/>
    <hyperlink ref="BO40" r:id="rId37" display="https://finance.yahoo.com/chart/BTCB-USD?p=BTCB-USD" xr:uid="{93C9B98B-A417-7B40-9FE6-FDB98E9D1CBC}"/>
    <hyperlink ref="BO41" r:id="rId38" display="https://finance.yahoo.com/chart/HBAR-USD?p=HBAR-USD" xr:uid="{01CBC4A6-AE98-3743-9C89-A07DAF67DC7B}"/>
    <hyperlink ref="BO42" r:id="rId39" display="https://finance.yahoo.com/chart/EGLD-USD?p=EGLD-USD" xr:uid="{4A706F9F-041E-0143-9119-F053489F174F}"/>
    <hyperlink ref="BO43" r:id="rId40" display="https://finance.yahoo.com/chart/VET-USD?p=VET-USD" xr:uid="{856A737A-A2DC-0549-9FFE-03F35C462C38}"/>
    <hyperlink ref="BO44" r:id="rId41" display="https://finance.yahoo.com/chart/THETA-USD?p=THETA-USD" xr:uid="{E7F0F196-9758-4843-8940-23E2B6B65422}"/>
    <hyperlink ref="BO45" r:id="rId42" display="https://finance.yahoo.com/chart/AXS-USD?p=AXS-USD" xr:uid="{896DEE12-570E-5B4A-9D4D-F5D977062635}"/>
    <hyperlink ref="BO46" r:id="rId43" display="https://finance.yahoo.com/chart/XTZ-USD?p=XTZ-USD" xr:uid="{30B06085-9DE2-F84E-BD26-B28DCF6EC51C}"/>
    <hyperlink ref="BO47" r:id="rId44" display="https://finance.yahoo.com/chart/FIL-USD?p=FIL-USD" xr:uid="{1FA5CF59-8768-6D4A-A1FC-D95D74118662}"/>
    <hyperlink ref="BO48" r:id="rId45" display="https://finance.yahoo.com/chart/TONCOIN-USD?p=TONCOIN-USD" xr:uid="{03C00BB8-36FE-8D45-9855-4FC59061C22E}"/>
    <hyperlink ref="BO49" r:id="rId46" display="https://finance.yahoo.com/chart/HNT-USD?p=HNT-USD" xr:uid="{BE5D8490-EA95-8246-B471-CA24D70087E3}"/>
    <hyperlink ref="BO50" r:id="rId47" display="https://finance.yahoo.com/chart/XMR-USD?p=XMR-USD" xr:uid="{5039EA59-F981-0B4F-B24E-17DA1AAD8986}"/>
    <hyperlink ref="BO51" r:id="rId48" display="https://finance.yahoo.com/chart/KLAY-USD?p=KLAY-USD" xr:uid="{8F1DE0FE-9E1E-F743-9197-98F14ED86985}"/>
    <hyperlink ref="BO52" r:id="rId49" display="https://finance.yahoo.com/chart/MIOTA-USD?p=MIOTA-USD" xr:uid="{9E0863F3-7EED-C849-917D-D07833228A27}"/>
    <hyperlink ref="BO53" r:id="rId50" display="https://finance.yahoo.com/chart/FRAX-USD?p=FRAX-USD" xr:uid="{92C024E4-FF22-954D-9DBE-2721D43506E7}"/>
    <hyperlink ref="BO54" r:id="rId51" display="https://finance.yahoo.com/chart/EOS-USD?p=EOS-USD" xr:uid="{3166B645-4E4C-BD47-8FEE-B3D7B43CFBC4}"/>
    <hyperlink ref="BO55" r:id="rId52" display="https://finance.yahoo.com/chart/ONE1-USD?p=ONE1-USD" xr:uid="{E046D5F8-81A0-F044-B03B-F1004690954E}"/>
    <hyperlink ref="BO56" r:id="rId53" display="https://finance.yahoo.com/chart/OSMO-USD?p=OSMO-USD" xr:uid="{B28A6369-5E69-E447-95CD-D1C025E96068}"/>
    <hyperlink ref="BO57" r:id="rId54" display="https://finance.yahoo.com/chart/FLOW-USD?p=FLOW-USD" xr:uid="{995B999D-6631-694A-AED6-880D8E97B09C}"/>
    <hyperlink ref="BO58" r:id="rId55" display="https://finance.yahoo.com/chart/AAVE-USD?p=AAVE-USD" xr:uid="{75958166-845E-794C-A1AF-47AB37B8F0F3}"/>
    <hyperlink ref="BO59" r:id="rId56" display="https://finance.yahoo.com/chart/GALA-USD?p=GALA-USD" xr:uid="{CDBE4DCB-F7CA-354F-B9EE-836F8C0FB653}"/>
    <hyperlink ref="BO60" r:id="rId57" display="https://finance.yahoo.com/chart/WBNB-USD?p=WBNB-USD" xr:uid="{63F5C055-2F17-E649-8C85-FB082480A0E6}"/>
    <hyperlink ref="BO61" r:id="rId58" display="https://finance.yahoo.com/chart/BTT-USD?p=BTT-USD" xr:uid="{BB3B0BED-94FF-0947-92C7-B6FCB1D9689D}"/>
    <hyperlink ref="BO62" r:id="rId59" display="https://finance.yahoo.com/chart/CAKE-USD?p=CAKE-USD" xr:uid="{6309F1F4-5FC5-8E4B-AFF4-192A6ED353BF}"/>
    <hyperlink ref="BO63" r:id="rId60" display="https://finance.yahoo.com/chart/GRT1-USD?p=GRT1-USD" xr:uid="{628AAD79-9234-CA48-B022-9CC14E788EC1}"/>
    <hyperlink ref="BO64" r:id="rId61" display="https://finance.yahoo.com/chart/STX-USD?p=STX-USD" xr:uid="{160C5367-DBB5-F64B-B1A7-859B3180FF1A}"/>
    <hyperlink ref="BO65" r:id="rId62" display="https://finance.yahoo.com/chart/MKR-USD?p=MKR-USD" xr:uid="{8ED91909-25F4-7348-B271-A388B3392BF5}"/>
    <hyperlink ref="BO66" r:id="rId63" display="https://finance.yahoo.com/chart/BSV-USD?p=BSV-USD" xr:uid="{C71B426D-1690-DF40-BF19-796EEAE47EBE}"/>
    <hyperlink ref="BO67" r:id="rId64" display="https://finance.yahoo.com/chart/NEO-USD?p=NEO-USD" xr:uid="{C7B70DB1-CEB1-2141-86D4-0A7F5B2F0335}"/>
    <hyperlink ref="BO68" r:id="rId65" display="https://finance.yahoo.com/chart/HBTC-USD?p=HBTC-USD" xr:uid="{CA159388-24F5-2E45-9326-AD3B9EA1D637}"/>
    <hyperlink ref="BO69" r:id="rId66" display="https://finance.yahoo.com/chart/ENJ-USD?p=ENJ-USD" xr:uid="{150B7F16-03D8-7C40-BB83-DA42E0891C97}"/>
    <hyperlink ref="BO70" r:id="rId67" display="https://finance.yahoo.com/chart/XEC-USD?p=XEC-USD" xr:uid="{7587BF16-743F-9A4D-84A6-96E2766FFCC3}"/>
    <hyperlink ref="BO71" r:id="rId68" display="https://finance.yahoo.com/chart/ZEC-USD?p=ZEC-USD" xr:uid="{5CE0A7A6-1D59-294A-AC52-581E942F92AB}"/>
    <hyperlink ref="BO72" r:id="rId69" display="https://finance.yahoo.com/chart/QNT-USD?p=QNT-USD" xr:uid="{87891200-1557-B84C-BECA-E176C0134753}"/>
    <hyperlink ref="BO73" r:id="rId70" display="https://finance.yahoo.com/chart/KCS-USD?p=KCS-USD" xr:uid="{33B9EEB1-AF03-3E49-8AB4-9964822E3F9D}"/>
    <hyperlink ref="BO74" r:id="rId71" display="https://finance.yahoo.com/chart/HT-USD?p=HT-USD" xr:uid="{5240C47D-B7A9-9544-ADAB-D3DB5D1F3DFA}"/>
    <hyperlink ref="BO75" r:id="rId72" display="https://finance.yahoo.com/chart/KSM-USD?p=KSM-USD" xr:uid="{B63B7027-797A-6447-8660-EA75C5B72A36}"/>
    <hyperlink ref="BO76" r:id="rId73" display="https://finance.yahoo.com/chart/RUNE-USD?p=RUNE-USD" xr:uid="{379C5106-05E7-7141-A3BD-13BE101DFE8F}"/>
    <hyperlink ref="BO77" r:id="rId74" display="https://finance.yahoo.com/chart/TUSD-USD?p=TUSD-USD" xr:uid="{0B9D60BA-D387-AA43-90E4-7CD5D621FE63}"/>
    <hyperlink ref="BO78" r:id="rId75" display="https://finance.yahoo.com/chart/LRC-USD?p=LRC-USD" xr:uid="{ACB87DD7-DE8D-D947-998C-F7C8430FC8D3}"/>
    <hyperlink ref="BO79" r:id="rId76" display="https://finance.yahoo.com/chart/KDA-USD?p=KDA-USD" xr:uid="{0F458CFC-FE8A-F148-A2C8-956061EE8746}"/>
    <hyperlink ref="BO80" r:id="rId77" display="https://finance.yahoo.com/chart/CRV-USD?p=CRV-USD" xr:uid="{5585F941-72CA-2B43-895D-0E50A6783E96}"/>
    <hyperlink ref="BO81" r:id="rId78" display="https://finance.yahoo.com/chart/CHZ-USD?p=CHZ-USD" xr:uid="{B55A4011-9220-6E4A-8371-AABCF3C3FB2A}"/>
    <hyperlink ref="BO82" r:id="rId79" display="https://finance.yahoo.com/chart/CVX-USD?p=CVX-USD" xr:uid="{B14DF4A0-BD2B-6045-8765-8BAB56EEA4BD}"/>
    <hyperlink ref="BO83" r:id="rId80" display="https://finance.yahoo.com/chart/YOUC-USD?p=YOUC-USD" xr:uid="{7B5451AC-873D-4345-B733-78B8B13E7568}"/>
    <hyperlink ref="BO84" r:id="rId81" display="https://finance.yahoo.com/chart/CELO-USD?p=CELO-USD" xr:uid="{8002C187-44B7-3144-AB7B-35272735669A}"/>
    <hyperlink ref="BO85" r:id="rId82" display="https://finance.yahoo.com/chart/BAT-USD?p=BAT-USD" xr:uid="{5247D70E-2020-F040-AD24-09F7D72EFFE6}"/>
    <hyperlink ref="BO86" r:id="rId83" display="https://finance.yahoo.com/chart/OKB-USD?p=OKB-USD" xr:uid="{0B158FF6-188D-2448-B882-1128604B8F45}"/>
    <hyperlink ref="BO87" r:id="rId84" display="https://finance.yahoo.com/chart/AMP-USD?p=AMP-USD" xr:uid="{B85AD4C0-2CF9-5048-8F93-5AE964D8F754}"/>
    <hyperlink ref="BO88" r:id="rId85" display="https://finance.yahoo.com/chart/ROSE-USD?p=ROSE-USD" xr:uid="{42EF39EC-5E33-8947-9099-BC3DC51A15F7}"/>
    <hyperlink ref="BO89" r:id="rId86" display="https://finance.yahoo.com/chart/DASH-USD?p=DASH-USD" xr:uid="{C17D84E6-A1CE-FF40-8DAC-ACFA774FF82F}"/>
    <hyperlink ref="BO90" r:id="rId87" display="https://finance.yahoo.com/chart/AR-USD?p=AR-USD" xr:uid="{C4C68553-1496-F144-9E9F-881EDBA9375C}"/>
    <hyperlink ref="BO91" r:id="rId88" display="https://finance.yahoo.com/chart/NEXO-USD?p=NEXO-USD" xr:uid="{7A7BEF77-87DA-F84C-9299-99BB8E569A0D}"/>
    <hyperlink ref="BO92" r:id="rId89" display="https://finance.yahoo.com/chart/TFUEL-USD?p=TFUEL-USD" xr:uid="{1F37FC9A-C229-7C40-B832-25C77B765563}"/>
    <hyperlink ref="BO93" r:id="rId90" display="https://finance.yahoo.com/chart/WAVES-USD?p=WAVES-USD" xr:uid="{C19713E0-0417-344A-808E-26AD15F6B06D}"/>
    <hyperlink ref="BO94" r:id="rId91" display="https://finance.yahoo.com/chart/OMI-USD?p=OMI-USD" xr:uid="{F772B989-120A-8345-9B1F-0BB53BF3E8DD}"/>
    <hyperlink ref="BO95" r:id="rId92" display="https://finance.yahoo.com/chart/IOTX-USD?p=IOTX-USD" xr:uid="{1FC09602-E901-414C-A6B0-5EE94D33E8FD}"/>
    <hyperlink ref="BO96" r:id="rId93" display="https://finance.yahoo.com/chart/DFI-USD?p=DFI-USD" xr:uid="{0A93F33E-2980-B042-94FC-51B157BAC0F4}"/>
    <hyperlink ref="BO97" r:id="rId94" display="https://finance.yahoo.com/chart/XEM-USD?p=XEM-USD" xr:uid="{90D5542E-BC8D-8949-B633-2FA4AE37C4BD}"/>
    <hyperlink ref="BO98" r:id="rId95" display="https://finance.yahoo.com/chart/SCRT-USD?p=SCRT-USD" xr:uid="{33081291-A7FC-BA41-83DB-47D8B4E813CE}"/>
    <hyperlink ref="BO99" r:id="rId96" display="https://finance.yahoo.com/chart/MINA-USD?p=MINA-USD" xr:uid="{A2EF4178-6D34-044F-BEF5-0F7CD12D93F3}"/>
    <hyperlink ref="BO100" r:id="rId97" display="https://finance.yahoo.com/chart/CCXX-USD?p=CCXX-USD" xr:uid="{FD4BADDB-600C-B544-B8D8-F47D81427408}"/>
    <hyperlink ref="AQ2" r:id="rId98" xr:uid="{DC63F6B7-8DA5-624A-A78B-16720DF57D84}"/>
    <hyperlink ref="BD2" r:id="rId99" xr:uid="{7783ED8B-8075-A94A-90F7-964293F10547}"/>
  </hyperlinks>
  <pageMargins left="0.7" right="0.7" top="0.75" bottom="0.75" header="0.3" footer="0.3"/>
  <drawing r:id="rId1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A838-A550-48C4-BFF6-14F35AEB272A}">
  <sheetPr>
    <tabColor theme="9" tint="0.59999389629810485"/>
  </sheetPr>
  <dimension ref="B2:L46"/>
  <sheetViews>
    <sheetView workbookViewId="0">
      <selection activeCell="B27" sqref="B27:C30"/>
    </sheetView>
  </sheetViews>
  <sheetFormatPr baseColWidth="10" defaultColWidth="8.83203125" defaultRowHeight="13"/>
  <cols>
    <col min="2" max="2" width="24" customWidth="1"/>
    <col min="4" max="11" width="11.33203125" customWidth="1"/>
  </cols>
  <sheetData>
    <row r="2" spans="2:3">
      <c r="B2" t="s">
        <v>1857</v>
      </c>
    </row>
    <row r="4" spans="2:3">
      <c r="B4" s="21" t="s">
        <v>1865</v>
      </c>
    </row>
    <row r="5" spans="2:3">
      <c r="B5" s="44" t="s">
        <v>2618</v>
      </c>
    </row>
    <row r="6" spans="2:3">
      <c r="B6" s="44" t="s">
        <v>2619</v>
      </c>
    </row>
    <row r="7" spans="2:3" s="20" customFormat="1">
      <c r="B7" s="44" t="s">
        <v>1891</v>
      </c>
    </row>
    <row r="8" spans="2:3" s="20" customFormat="1">
      <c r="B8" s="44" t="s">
        <v>1890</v>
      </c>
    </row>
    <row r="9" spans="2:3" s="20" customFormat="1">
      <c r="B9" s="44" t="s">
        <v>1871</v>
      </c>
    </row>
    <row r="10" spans="2:3" s="20" customFormat="1"/>
    <row r="11" spans="2:3" s="20" customFormat="1">
      <c r="B11" s="21" t="s">
        <v>1866</v>
      </c>
    </row>
    <row r="12" spans="2:3" s="20" customFormat="1">
      <c r="B12" s="44" t="s">
        <v>1895</v>
      </c>
    </row>
    <row r="13" spans="2:3" s="20" customFormat="1">
      <c r="B13" s="44" t="s">
        <v>1896</v>
      </c>
    </row>
    <row r="14" spans="2:3" s="20" customFormat="1">
      <c r="B14" s="44" t="s">
        <v>1869</v>
      </c>
    </row>
    <row r="15" spans="2:3" s="20" customFormat="1">
      <c r="B15" s="44" t="s">
        <v>2624</v>
      </c>
    </row>
    <row r="16" spans="2:3" s="114" customFormat="1">
      <c r="B16" s="44"/>
      <c r="C16" s="44" t="s">
        <v>2625</v>
      </c>
    </row>
    <row r="17" spans="2:2" s="20" customFormat="1">
      <c r="B17" s="44" t="s">
        <v>2620</v>
      </c>
    </row>
    <row r="18" spans="2:2" s="20" customFormat="1">
      <c r="B18" s="44" t="s">
        <v>1867</v>
      </c>
    </row>
    <row r="19" spans="2:2" s="20" customFormat="1">
      <c r="B19" s="44" t="s">
        <v>1868</v>
      </c>
    </row>
    <row r="20" spans="2:2" s="20" customFormat="1">
      <c r="B20" s="44" t="s">
        <v>1889</v>
      </c>
    </row>
    <row r="21" spans="2:2" s="20" customFormat="1"/>
    <row r="22" spans="2:2" s="20" customFormat="1">
      <c r="B22" s="21" t="s">
        <v>2621</v>
      </c>
    </row>
    <row r="23" spans="2:2" s="45" customFormat="1">
      <c r="B23" s="45" t="s">
        <v>1892</v>
      </c>
    </row>
    <row r="24" spans="2:2" s="45" customFormat="1">
      <c r="B24" s="45" t="s">
        <v>1893</v>
      </c>
    </row>
    <row r="25" spans="2:2" s="45" customFormat="1">
      <c r="B25" s="45" t="s">
        <v>1894</v>
      </c>
    </row>
    <row r="26" spans="2:2" s="45" customFormat="1"/>
    <row r="27" spans="2:2">
      <c r="B27" s="21" t="s">
        <v>1858</v>
      </c>
    </row>
    <row r="28" spans="2:2">
      <c r="B28" s="114" t="s">
        <v>2622</v>
      </c>
    </row>
    <row r="29" spans="2:2" s="114" customFormat="1">
      <c r="B29" s="114" t="s">
        <v>2623</v>
      </c>
    </row>
    <row r="30" spans="2:2">
      <c r="B30" s="44" t="s">
        <v>1859</v>
      </c>
    </row>
    <row r="32" spans="2:2" s="20" customFormat="1"/>
    <row r="33" spans="3:12" s="20" customFormat="1"/>
    <row r="34" spans="3:12" ht="14" thickBot="1">
      <c r="C34" s="21" t="s">
        <v>1860</v>
      </c>
    </row>
    <row r="35" spans="3:12">
      <c r="D35" s="75" t="s">
        <v>1861</v>
      </c>
      <c r="E35" s="76"/>
      <c r="F35" s="76"/>
      <c r="G35" s="266"/>
      <c r="H35" s="266"/>
      <c r="I35" s="76"/>
      <c r="J35" s="76"/>
      <c r="K35" s="77" t="s">
        <v>1864</v>
      </c>
      <c r="L35" s="20"/>
    </row>
    <row r="36" spans="3:12">
      <c r="D36" s="102" t="s">
        <v>1016</v>
      </c>
      <c r="E36" s="78" t="s">
        <v>1905</v>
      </c>
      <c r="F36" s="93" t="s">
        <v>1906</v>
      </c>
      <c r="G36" s="78" t="s">
        <v>1862</v>
      </c>
      <c r="H36" s="93" t="s">
        <v>1862</v>
      </c>
      <c r="I36" s="78" t="s">
        <v>1906</v>
      </c>
      <c r="J36" s="93" t="s">
        <v>1905</v>
      </c>
      <c r="K36" s="101" t="s">
        <v>1016</v>
      </c>
    </row>
    <row r="37" spans="3:12">
      <c r="D37" s="92" t="s">
        <v>1898</v>
      </c>
      <c r="E37" s="79">
        <v>57</v>
      </c>
      <c r="F37" s="94">
        <v>60</v>
      </c>
      <c r="G37" s="90">
        <f>100*(F37/E37-1)</f>
        <v>5.2631578947368363</v>
      </c>
      <c r="H37" s="95">
        <f>100*(I37/J37-1)</f>
        <v>12.5</v>
      </c>
      <c r="I37" s="79">
        <v>27</v>
      </c>
      <c r="J37" s="94">
        <v>24</v>
      </c>
      <c r="K37" s="103" t="s">
        <v>1898</v>
      </c>
    </row>
    <row r="38" spans="3:12">
      <c r="D38" s="92" t="s">
        <v>1899</v>
      </c>
      <c r="E38" s="79">
        <v>91</v>
      </c>
      <c r="F38" s="94">
        <v>87</v>
      </c>
      <c r="G38" s="90">
        <f t="shared" ref="G38:G41" si="0">100*(F38/E38-1)</f>
        <v>-4.3956043956043906</v>
      </c>
      <c r="H38" s="95">
        <f>100*(I38/J38-1)</f>
        <v>8.333333333333325</v>
      </c>
      <c r="I38" s="79">
        <v>13</v>
      </c>
      <c r="J38" s="94">
        <v>12</v>
      </c>
      <c r="K38" s="103" t="s">
        <v>1903</v>
      </c>
    </row>
    <row r="39" spans="3:12">
      <c r="D39" s="92" t="s">
        <v>1900</v>
      </c>
      <c r="E39" s="79">
        <v>500</v>
      </c>
      <c r="F39" s="94">
        <v>506</v>
      </c>
      <c r="G39" s="90">
        <f t="shared" si="0"/>
        <v>1.2000000000000011</v>
      </c>
      <c r="H39" s="95">
        <f>100*(I39/J39-1)</f>
        <v>-5.0000000000000044</v>
      </c>
      <c r="I39" s="79">
        <v>3800</v>
      </c>
      <c r="J39" s="94">
        <v>4000</v>
      </c>
      <c r="K39" s="103" t="s">
        <v>1900</v>
      </c>
    </row>
    <row r="40" spans="3:12">
      <c r="D40" s="92" t="s">
        <v>1901</v>
      </c>
      <c r="E40" s="79">
        <v>4</v>
      </c>
      <c r="F40" s="94">
        <v>4.03</v>
      </c>
      <c r="G40" s="90">
        <f t="shared" si="0"/>
        <v>0.75000000000000622</v>
      </c>
      <c r="H40" s="95">
        <f>100*(I40/J40-1)</f>
        <v>6.6666666666666652</v>
      </c>
      <c r="I40" s="79">
        <v>80</v>
      </c>
      <c r="J40" s="94">
        <v>75</v>
      </c>
      <c r="K40" s="103" t="s">
        <v>1901</v>
      </c>
    </row>
    <row r="41" spans="3:12" ht="14" thickBot="1">
      <c r="D41" s="96" t="s">
        <v>1902</v>
      </c>
      <c r="E41" s="97">
        <v>0.5</v>
      </c>
      <c r="F41" s="98">
        <v>0.6</v>
      </c>
      <c r="G41" s="99">
        <f t="shared" si="0"/>
        <v>19.999999999999996</v>
      </c>
      <c r="H41" s="100">
        <f>100*(I41/J41-1)</f>
        <v>-15.238095238095239</v>
      </c>
      <c r="I41" s="97">
        <v>89</v>
      </c>
      <c r="J41" s="98">
        <v>105</v>
      </c>
      <c r="K41" s="104" t="s">
        <v>1904</v>
      </c>
    </row>
    <row r="42" spans="3:12">
      <c r="D42" s="80" t="s">
        <v>1863</v>
      </c>
      <c r="E42" s="81"/>
      <c r="F42" s="81"/>
      <c r="G42" s="91">
        <f>SUM(G37:G41)</f>
        <v>22.817553499132451</v>
      </c>
      <c r="H42" s="91">
        <f>SUM(H37:H41)</f>
        <v>7.2619047619047468</v>
      </c>
      <c r="I42" s="82"/>
      <c r="J42" s="83"/>
      <c r="K42" s="84"/>
    </row>
    <row r="43" spans="3:12">
      <c r="D43" s="85"/>
      <c r="E43" s="83"/>
      <c r="F43" s="83"/>
      <c r="G43" s="86" t="s">
        <v>1870</v>
      </c>
      <c r="H43" s="83"/>
      <c r="I43" s="83"/>
      <c r="J43" s="83"/>
      <c r="K43" s="84"/>
    </row>
    <row r="44" spans="3:12" ht="14" thickBot="1">
      <c r="D44" s="87"/>
      <c r="E44" s="88"/>
      <c r="F44" s="88"/>
      <c r="G44" s="88"/>
      <c r="H44" s="88"/>
      <c r="I44" s="88"/>
      <c r="J44" s="88"/>
      <c r="K44" s="89"/>
    </row>
    <row r="45" spans="3:12">
      <c r="D45" s="44" t="s">
        <v>1897</v>
      </c>
    </row>
    <row r="46" spans="3:12">
      <c r="D46" s="44"/>
    </row>
  </sheetData>
  <mergeCells count="1">
    <mergeCell ref="G35:H35"/>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Standings</vt:lpstr>
      <vt:lpstr>Matchups</vt:lpstr>
      <vt:lpstr>Draft</vt:lpstr>
      <vt:lpstr>Upload_Download</vt:lpstr>
      <vt:lpstr>GameRules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Marcus Ono</cp:lastModifiedBy>
  <dcterms:created xsi:type="dcterms:W3CDTF">2021-11-25T00:14:56Z</dcterms:created>
  <dcterms:modified xsi:type="dcterms:W3CDTF">2022-03-05T04:35:57Z</dcterms:modified>
</cp:coreProperties>
</file>